
<file path=[Content_Types].xml><?xml version="1.0" encoding="utf-8"?>
<Types xmlns="http://schemas.openxmlformats.org/package/2006/content-types">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9.xml" ContentType="application/vnd.openxmlformats-officedocument.spreadsheetml.worksheet+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Default Extension="jpeg" ContentType="image/jpeg"/>
  <Override PartName="/xl/vbaProject.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drawings/drawing11.xml" ContentType="application/vnd.openxmlformats-officedocument.drawing+xml"/>
  <Override PartName="/xl/calcChain.xml" ContentType="application/vnd.openxmlformats-officedocument.spreadsheetml.calcChain+xml"/>
  <Override PartName="/xl/externalLinks/externalLink10.xml" ContentType="application/vnd.openxmlformats-officedocument.spreadsheetml.externalLink+xml"/>
  <Override PartName="/xl/sharedStrings.xml" ContentType="application/vnd.openxmlformats-officedocument.spreadsheetml.sharedStrings+xml"/>
  <Override PartName="/xl/drawings/drawing10.xml" ContentType="application/vnd.openxmlformats-officedocument.drawing+xml"/>
  <Override PartName="/xl/ctrlProps/ctrlProp1.xml" ContentType="application/vnd.ms-excel.contro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codeName="{37E998C4-C9E5-D4B9-71C8-EB1FF731991C}"/>
  <workbookPr codeName="EstaPasta_de_trabalho" defaultThemeVersion="124226"/>
  <bookViews>
    <workbookView xWindow="0" yWindow="0" windowWidth="19440" windowHeight="8610" tabRatio="930"/>
  </bookViews>
  <sheets>
    <sheet name="CURVA ABC" sheetId="103" r:id="rId1"/>
    <sheet name="ITEM MAIOR" sheetId="105" r:id="rId2"/>
    <sheet name="CRON FIN  - 6 MESES " sheetId="107" r:id="rId3"/>
    <sheet name="COMPOSIÇÕES" sheetId="94" r:id="rId4"/>
    <sheet name="ORÇAMENTO" sheetId="6" r:id="rId5"/>
    <sheet name="ADM" sheetId="96" r:id="rId6"/>
    <sheet name="MEMORIA DE CALCULO" sheetId="65" r:id="rId7"/>
    <sheet name="Cotações" sheetId="95" r:id="rId8"/>
    <sheet name="RESUMO" sheetId="92" r:id="rId9"/>
    <sheet name="Plan2" sheetId="85" state="hidden"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0">#N/A</definedName>
    <definedName name="\e">#N/A</definedName>
    <definedName name="_____ta105" localSheetId="2">#REF!</definedName>
    <definedName name="_____ta105" localSheetId="1">#REF!</definedName>
    <definedName name="_____ta105">#REF!</definedName>
    <definedName name="_____ta157" localSheetId="2">#REF!</definedName>
    <definedName name="_____ta157" localSheetId="1">#REF!</definedName>
    <definedName name="_____ta157">#REF!</definedName>
    <definedName name="____ta105" localSheetId="2">#REF!</definedName>
    <definedName name="____ta105" localSheetId="1">#REF!</definedName>
    <definedName name="____ta105">#REF!</definedName>
    <definedName name="____ta157" localSheetId="2">#REF!</definedName>
    <definedName name="____ta157" localSheetId="1">#REF!</definedName>
    <definedName name="____ta157">#REF!</definedName>
    <definedName name="___ta105" localSheetId="2">#REF!</definedName>
    <definedName name="___ta105" localSheetId="1">#REF!</definedName>
    <definedName name="___ta105">#REF!</definedName>
    <definedName name="___ta157" localSheetId="2">#REF!</definedName>
    <definedName name="___ta157" localSheetId="1">#REF!</definedName>
    <definedName name="___ta157">#REF!</definedName>
    <definedName name="___xlnm.Print_Area" localSheetId="8">RESUMO!$A$1:$C$25</definedName>
    <definedName name="__a100000" localSheetId="2">#REF!</definedName>
    <definedName name="__a100000" localSheetId="1">#REF!</definedName>
    <definedName name="__a100000">#REF!</definedName>
    <definedName name="__a70000" localSheetId="2">#REF!</definedName>
    <definedName name="__a70000" localSheetId="1">#REF!</definedName>
    <definedName name="__a70000">#REF!</definedName>
    <definedName name="__apf1" localSheetId="2">#REF!</definedName>
    <definedName name="__apf1" localSheetId="1">#REF!</definedName>
    <definedName name="__apf1">#REF!</definedName>
    <definedName name="__cpf1" localSheetId="2">#REF!</definedName>
    <definedName name="__cpf1" localSheetId="1">#REF!</definedName>
    <definedName name="__cpf1">#REF!</definedName>
    <definedName name="__SL6">#N/A</definedName>
    <definedName name="__ta105" localSheetId="2">#REF!</definedName>
    <definedName name="__ta105" localSheetId="1">#REF!</definedName>
    <definedName name="__ta105">#REF!</definedName>
    <definedName name="__ta157" localSheetId="2">#REF!</definedName>
    <definedName name="__ta157" localSheetId="1">#REF!</definedName>
    <definedName name="__ta157">#REF!</definedName>
    <definedName name="_a100000" localSheetId="2">#REF!</definedName>
    <definedName name="_a100000" localSheetId="1">#REF!</definedName>
    <definedName name="_a100000">#REF!</definedName>
    <definedName name="_a70000" localSheetId="2">#REF!</definedName>
    <definedName name="_a70000" localSheetId="1">#REF!</definedName>
    <definedName name="_a70000">#REF!</definedName>
    <definedName name="_apf1" localSheetId="2">#REF!</definedName>
    <definedName name="_apf1" localSheetId="1">#REF!</definedName>
    <definedName name="_apf1">#REF!</definedName>
    <definedName name="_c" localSheetId="2">[1]Q8!#REF!</definedName>
    <definedName name="_c" localSheetId="1">[1]Q8!#REF!</definedName>
    <definedName name="_c">[1]Q8!#REF!</definedName>
    <definedName name="_cpf1" localSheetId="2">#REF!</definedName>
    <definedName name="_cpf1" localSheetId="1">#REF!</definedName>
    <definedName name="_cpf1">#REF!</definedName>
    <definedName name="_xlnm._FilterDatabase" localSheetId="3" hidden="1">COMPOSIÇÕES!$A$1:$G$898</definedName>
    <definedName name="_xlnm._FilterDatabase" localSheetId="7" hidden="1">Cotações!$A$1:$N$44</definedName>
    <definedName name="_xlnm._FilterDatabase" localSheetId="2" hidden="1">'CRON FIN  - 6 MESES '!$A$47:$A$80</definedName>
    <definedName name="_xlnm._FilterDatabase" localSheetId="0" hidden="1">'CURVA ABC'!$A$1:$Q$365</definedName>
    <definedName name="_xlnm._FilterDatabase" localSheetId="1" hidden="1">'ITEM MAIOR'!$D$1:$M$163</definedName>
    <definedName name="_xlnm._FilterDatabase" localSheetId="6" hidden="1">'MEMORIA DE CALCULO'!$A$1:$Q$1729</definedName>
    <definedName name="_xlnm._FilterDatabase" localSheetId="4" hidden="1">ORÇAMENTO!$A$1:$Y$354</definedName>
    <definedName name="_xlnm._FilterDatabase" localSheetId="9" hidden="1">Plan2!$C$1151:$D$1211</definedName>
    <definedName name="_Order1" hidden="1">255</definedName>
    <definedName name="_SL6">#N/A</definedName>
    <definedName name="_ta105" localSheetId="7">#REF!</definedName>
    <definedName name="_ta105" localSheetId="2">#REF!</definedName>
    <definedName name="_ta105" localSheetId="1">#REF!</definedName>
    <definedName name="_ta105">#REF!</definedName>
    <definedName name="_ta157" localSheetId="7">#REF!</definedName>
    <definedName name="_ta157" localSheetId="2">#REF!</definedName>
    <definedName name="_ta157" localSheetId="1">#REF!</definedName>
    <definedName name="_ta157">#REF!</definedName>
    <definedName name="ABRE_COLUNAS">#N/A</definedName>
    <definedName name="ACERTA_TITULOS">#N/A</definedName>
    <definedName name="AGORA" localSheetId="7">#REF!</definedName>
    <definedName name="AGORA" localSheetId="2">#REF!</definedName>
    <definedName name="AGORA" localSheetId="1">#REF!</definedName>
    <definedName name="AGORA">#REF!</definedName>
    <definedName name="_xlnm.Print_Area" localSheetId="5">ADM!$A$1:$G$27</definedName>
    <definedName name="_xlnm.Print_Area" localSheetId="3">COMPOSIÇÕES!$A$3:$G$898</definedName>
    <definedName name="_xlnm.Print_Area" localSheetId="7">Cotações!$A$1:$P$16</definedName>
    <definedName name="_xlnm.Print_Area" localSheetId="2">'CRON FIN  - 6 MESES '!$A$1:$M$91</definedName>
    <definedName name="_xlnm.Print_Area" localSheetId="0">'CURVA ABC'!$D$1:$N$300</definedName>
    <definedName name="_xlnm.Print_Area" localSheetId="1">'ITEM MAIOR'!$D$1:$N$92</definedName>
    <definedName name="_xlnm.Print_Area" localSheetId="6">'MEMORIA DE CALCULO'!$A$1:$N$1729</definedName>
    <definedName name="_xlnm.Print_Area" localSheetId="4">ORÇAMENTO!$A$1:$N$339</definedName>
    <definedName name="_xlnm.Print_Area" localSheetId="8">RESUMO!$A$1:$C$25</definedName>
    <definedName name="Área_impressão" localSheetId="7">#REF!</definedName>
    <definedName name="Área_impressão" localSheetId="2">#REF!</definedName>
    <definedName name="Área_impressão" localSheetId="1">#REF!</definedName>
    <definedName name="Área_impressão">#REF!</definedName>
    <definedName name="Área_impressão_IM" localSheetId="7">#REF!</definedName>
    <definedName name="Área_impressão_IM" localSheetId="2">#REF!</definedName>
    <definedName name="Área_impressão_IM" localSheetId="1">#REF!</definedName>
    <definedName name="Área_impressão_IM">#REF!</definedName>
    <definedName name="atual">[2]Imai03!$A$2:$D$3535</definedName>
    <definedName name="_xlnm.Database" localSheetId="2">#REF!</definedName>
    <definedName name="_xlnm.Database" localSheetId="1">#REF!</definedName>
    <definedName name="_xlnm.Database">#REF!</definedName>
    <definedName name="BLOCO_BEEP">#N/A</definedName>
    <definedName name="BLOCO_IMPRESSAO">#N/A</definedName>
    <definedName name="BLOCO_SI">#N/A</definedName>
    <definedName name="cdi">[3]Assumptions!$B$23</definedName>
    <definedName name="COMP">'[4]COMPOSIÇOES-ORDEM NÚMERICA'!$A$8:$D$98</definedName>
    <definedName name="CONTADOR">#N/A</definedName>
    <definedName name="_xlnm.Criteria" localSheetId="2">#REF!</definedName>
    <definedName name="_xlnm.Criteria" localSheetId="1">#REF!</definedName>
    <definedName name="_xlnm.Criteria">#REF!</definedName>
    <definedName name="CUSTO_06" localSheetId="2">#REF!</definedName>
    <definedName name="CUSTO_06" localSheetId="1">#REF!</definedName>
    <definedName name="CUSTO_06">#REF!</definedName>
    <definedName name="d" localSheetId="2">#REF!</definedName>
    <definedName name="d" localSheetId="1">#REF!</definedName>
    <definedName name="d">#REF!</definedName>
    <definedName name="dealer">[3]Assumptions!$B$29</definedName>
    <definedName name="DEF_I_U_Q_ATUAL">#N/A</definedName>
    <definedName name="DEF_ITEM_ATUAL">#N/A</definedName>
    <definedName name="DEFINE_COMECO">#N/A</definedName>
    <definedName name="DEFINE_Q_ATUAL">#N/A</definedName>
    <definedName name="DEFINE_RANGE">#N/A</definedName>
    <definedName name="DEFINE_U_ATUAL">#N/A</definedName>
    <definedName name="DEL_LINHA">#N/A</definedName>
    <definedName name="DMT">'[5]Instalação e manutenção de cant'!$D$1651,'[5]Instalação e manutenção de cant'!$D$1155</definedName>
    <definedName name="E_ESQUERDA">#N/A</definedName>
    <definedName name="ERRO">#N/A</definedName>
    <definedName name="Excel_BuiltIn_Criteria" localSheetId="2">#REF!</definedName>
    <definedName name="Excel_BuiltIn_Criteria" localSheetId="1">#REF!</definedName>
    <definedName name="Excel_BuiltIn_Criteria">#REF!</definedName>
    <definedName name="Excel_BuiltIn_Print_Area_1">"$#REF!.$A$1:$G$27"</definedName>
    <definedName name="Excel_BuiltIn_Print_Area_1_1">"$#REF!.$A$1:$G$25"</definedName>
    <definedName name="Excel_BuiltIn_Print_Area_2_1" localSheetId="2">#REF!</definedName>
    <definedName name="Excel_BuiltIn_Print_Area_2_1" localSheetId="1">#REF!</definedName>
    <definedName name="Excel_BuiltIn_Print_Area_2_1">#REF!</definedName>
    <definedName name="Excel_BuiltIn_Print_Area_2_1_6" localSheetId="2">#REF!</definedName>
    <definedName name="Excel_BuiltIn_Print_Area_2_1_6" localSheetId="1">#REF!</definedName>
    <definedName name="Excel_BuiltIn_Print_Area_2_1_6">#REF!</definedName>
    <definedName name="Excel_BuiltIn_Print_Area_6_1" localSheetId="2">#REF!</definedName>
    <definedName name="Excel_BuiltIn_Print_Area_6_1" localSheetId="1">#REF!</definedName>
    <definedName name="Excel_BuiltIn_Print_Area_6_1">#REF!</definedName>
    <definedName name="Excel_BuiltIn_Print_Area_6_1_6" localSheetId="2">#REF!</definedName>
    <definedName name="Excel_BuiltIn_Print_Area_6_1_6" localSheetId="1">#REF!</definedName>
    <definedName name="Excel_BuiltIn_Print_Area_6_1_6">#REF!</definedName>
    <definedName name="f" localSheetId="2">#REF!</definedName>
    <definedName name="f" localSheetId="1">#REF!</definedName>
    <definedName name="f">#REF!</definedName>
    <definedName name="FINAL">#N/A</definedName>
    <definedName name="formulas">'[6]Compactação  botafora'!$B$112,'[6]Compactação  botafora'!$B$50,'[6]Compactação  botafora'!$B$174:$B$177,'[6]Compactação  botafora'!$B$236:$B$239,'[6]Compactação  botafora'!$B$298:$B$301,'[6]Compactação  botafora'!$B$360:$B$362,'[6]Compactação  botafora'!$B$422:$B$424,'[6]Compactação  botafora'!$B$484:$B$486,'[6]Compactação  botafora'!$B$546:$B$547,'[6]Compactação  botafora'!$B$608:$B$609,'[6]Compactação  botafora'!$B$671:$B$672,'[6]Compactação  botafora'!$B$733:$B$734,'[6]Compactação  botafora'!$B$795:$B$796,'[6]Compactação  botafora'!$B$857:$B$858,'[6]Compactação  botafora'!$B$980,'[6]Compactação  botafora'!$B$1042,'[6]Compactação  botafora'!$B$1104,'[6]Compactação  botafora'!$B$1166:$B$1168,'[6]Compactação  botafora'!$B$1228:$B$1230,'[6]Compactação  botafora'!$B$1290:$B$1292</definedName>
    <definedName name="FUNCAO">#N/A</definedName>
    <definedName name="FUNCAO_1">#N/A</definedName>
    <definedName name="FUNCAO_3">#N/A</definedName>
    <definedName name="FUNCAO_TITULOS">#N/A</definedName>
    <definedName name="IA">#N/A</definedName>
    <definedName name="KAPA" localSheetId="7">'[7]1-1'!#REF!</definedName>
    <definedName name="KAPA" localSheetId="2">'[7]1-1'!#REF!</definedName>
    <definedName name="KAPA" localSheetId="1">'[7]1-1'!#REF!</definedName>
    <definedName name="KAPA">'[7]1-1'!#REF!</definedName>
    <definedName name="L_">#N/A</definedName>
    <definedName name="MENSAGEM">#N/A</definedName>
    <definedName name="MENSSAGEM_ERRO">#N/A</definedName>
    <definedName name="MM" localSheetId="2">#REF!</definedName>
    <definedName name="MM" localSheetId="1">#REF!</definedName>
    <definedName name="MM">#REF!</definedName>
    <definedName name="N_FOLHAS">#N/A</definedName>
    <definedName name="ok">[2]Imai03!$A$2:$D$3535</definedName>
    <definedName name="Percentual_adm_local" localSheetId="2">#REF!</definedName>
    <definedName name="Percentual_adm_local" localSheetId="1">#REF!</definedName>
    <definedName name="Percentual_adm_local">#REF!</definedName>
    <definedName name="Preço_unit_total_comp" localSheetId="2">#REF!</definedName>
    <definedName name="Preço_unit_total_comp" localSheetId="1">#REF!</definedName>
    <definedName name="Preço_unit_total_comp">#REF!</definedName>
    <definedName name="QA">#N/A</definedName>
    <definedName name="RETORNA_CURSOR">#N/A</definedName>
    <definedName name="SOBE_ATE_I_0">#N/A</definedName>
    <definedName name="ss">'[8]SERVIÇOS SABESP'!$B$2:$E$8622</definedName>
    <definedName name="ssss">'[8]SERVIÇOS SABESP'!$B$2:$E$8622</definedName>
    <definedName name="STOP">#N/A</definedName>
    <definedName name="STOP_3">#N/A</definedName>
    <definedName name="SUB_91">#N/A</definedName>
    <definedName name="SUB_92">#N/A</definedName>
    <definedName name="SUB_93">#N/A</definedName>
    <definedName name="SUB_94">#N/A</definedName>
    <definedName name="SUB_95">#N/A</definedName>
    <definedName name="SUB_96">#N/A</definedName>
    <definedName name="SUB_97">#N/A</definedName>
    <definedName name="SUB_SI">#N/A</definedName>
    <definedName name="_xlnm.Print_Titles" localSheetId="3">COMPOSIÇÕES!$2:$7</definedName>
    <definedName name="_xlnm.Print_Titles" localSheetId="7">Cotações!$1:$7</definedName>
    <definedName name="_xlnm.Print_Titles" localSheetId="0">'CURVA ABC'!$1:$5</definedName>
    <definedName name="_xlnm.Print_Titles" localSheetId="1">'ITEM MAIOR'!$1:$6</definedName>
    <definedName name="_xlnm.Print_Titles" localSheetId="6">'MEMORIA DE CALCULO'!$2:$3</definedName>
    <definedName name="_xlnm.Print_Titles" localSheetId="4">ORÇAMENTO!$2:$5</definedName>
    <definedName name="UA">#N/A</definedName>
    <definedName name="VALOR">#N/A</definedName>
    <definedName name="VALOR_1">#N/A</definedName>
    <definedName name="VALOR_2">#N/A</definedName>
    <definedName name="Valor_total_cal" localSheetId="2">#REF!</definedName>
    <definedName name="Valor_total_cal" localSheetId="1">#REF!</definedName>
    <definedName name="Valor_total_cal">#REF!</definedName>
    <definedName name="VERIFICA_SI">#N/A</definedName>
    <definedName name="Z_00AA036B_EBC0_4DD3_8572_AB62B8944F13_.wvu.FilterData" localSheetId="3" hidden="1">COMPOSIÇÕES!$A$1:$P$141</definedName>
    <definedName name="Z_035369C5_531C_46C8_9680_76BF355CCF02_.wvu.FilterData" localSheetId="3" hidden="1">COMPOSIÇÕES!$A$1:$P$141</definedName>
    <definedName name="Z_0B4828D4_152B_478C_B727_CA292D6D270A_.wvu.FilterData" localSheetId="3" hidden="1">COMPOSIÇÕES!$A$1:$P$141</definedName>
    <definedName name="Z_10D8133B_48E6_4041_8CB3_8F24D7FEC4CF_.wvu.FilterData" localSheetId="3" hidden="1">COMPOSIÇÕES!$A$1:$P$141</definedName>
    <definedName name="Z_1EDB3B08_9565_4073_8978_07FBB76C89D8_.wvu.FilterData" localSheetId="3" hidden="1">COMPOSIÇÕES!$A$1:$P$141</definedName>
    <definedName name="Z_23877D89_BC54_4847_87B2_73E3D9E40F53_.wvu.FilterData" localSheetId="3" hidden="1">COMPOSIÇÕES!$A$1:$P$141</definedName>
    <definedName name="Z_3020E6A3_AF15_4F92_AFE0_9209CB370C2D_.wvu.FilterData" localSheetId="3" hidden="1">COMPOSIÇÕES!$A$1:$P$141</definedName>
    <definedName name="Z_36C09D75_DA74_40C1_B832_4E45ADFE32A9_.wvu.FilterData" localSheetId="3" hidden="1">COMPOSIÇÕES!$A$1:$P$141</definedName>
    <definedName name="Z_36D1DF93_FA5D_4D31_AB31_9D8493B75D02_.wvu.FilterData" localSheetId="3" hidden="1">COMPOSIÇÕES!$A$1:$P$141</definedName>
    <definedName name="Z_385977A3_6FE9_40C9_8548_2B73DA2662B2_.wvu.Cols" localSheetId="5" hidden="1">ADM!$A:$A</definedName>
    <definedName name="Z_385977A3_6FE9_40C9_8548_2B73DA2662B2_.wvu.Cols" localSheetId="2" hidden="1">'CRON FIN  - 6 MESES '!$Z:$AB,'CRON FIN  - 6 MESES '!$JV:$JX,'CRON FIN  - 6 MESES '!$TR:$TT,'CRON FIN  - 6 MESES '!$ADN:$ADP,'CRON FIN  - 6 MESES '!$ANJ:$ANL,'CRON FIN  - 6 MESES '!$AXF:$AXH,'CRON FIN  - 6 MESES '!$BHB:$BHD,'CRON FIN  - 6 MESES '!$BQX:$BQZ,'CRON FIN  - 6 MESES '!$CAT:$CAV,'CRON FIN  - 6 MESES '!$CKP:$CKR,'CRON FIN  - 6 MESES '!$CUL:$CUN,'CRON FIN  - 6 MESES '!$DEH:$DEJ,'CRON FIN  - 6 MESES '!$DOD:$DOF,'CRON FIN  - 6 MESES '!$DXZ:$DYB,'CRON FIN  - 6 MESES '!$EHV:$EHX,'CRON FIN  - 6 MESES '!$ERR:$ERT,'CRON FIN  - 6 MESES '!$FBN:$FBP,'CRON FIN  - 6 MESES '!$FLJ:$FLL,'CRON FIN  - 6 MESES '!$FVF:$FVH,'CRON FIN  - 6 MESES '!$GFB:$GFD,'CRON FIN  - 6 MESES '!$GOX:$GOZ,'CRON FIN  - 6 MESES '!$GYT:$GYV,'CRON FIN  - 6 MESES '!$HIP:$HIR,'CRON FIN  - 6 MESES '!$HSL:$HSN,'CRON FIN  - 6 MESES '!$ICH:$ICJ,'CRON FIN  - 6 MESES '!$IMD:$IMF,'CRON FIN  - 6 MESES '!$IVZ:$IWB,'CRON FIN  - 6 MESES '!$JFV:$JFX,'CRON FIN  - 6 MESES '!$JPR:$JPT,'CRON FIN  - 6 MESES '!$JZN:$JZP,'CRON FIN  - 6 MESES '!$KJJ:$KJL,'CRON FIN  - 6 MESES '!$KTF:$KTH,'CRON FIN  - 6 MESES '!$LDB:$LDD,'CRON FIN  - 6 MESES '!$LMX:$LMZ,'CRON FIN  - 6 MESES '!$LWT:$LWV,'CRON FIN  - 6 MESES '!$MGP:$MGR,'CRON FIN  - 6 MESES '!$MQL:$MQN,'CRON FIN  - 6 MESES '!$NAH:$NAJ,'CRON FIN  - 6 MESES '!$NKD:$NKF,'CRON FIN  - 6 MESES '!$NTZ:$NUB,'CRON FIN  - 6 MESES '!$ODV:$ODX,'CRON FIN  - 6 MESES '!$ONR:$ONT,'CRON FIN  - 6 MESES '!$OXN:$OXP,'CRON FIN  - 6 MESES '!$PHJ:$PHL,'CRON FIN  - 6 MESES '!$PRF:$PRH,'CRON FIN  - 6 MESES '!$QBB:$QBD,'CRON FIN  - 6 MESES '!$QKX:$QKZ,'CRON FIN  - 6 MESES '!$QUT:$QUV,'CRON FIN  - 6 MESES '!$REP:$RER,'CRON FIN  - 6 MESES '!$ROL:$RON,'CRON FIN  - 6 MESES '!$RYH:$RYJ,'CRON FIN  - 6 MESES '!$SID:$SIF,'CRON FIN  - 6 MESES '!$SRZ:$SSB,'CRON FIN  - 6 MESES '!$TBV:$TBX,'CRON FIN  - 6 MESES '!$TLR:$TLT,'CRON FIN  - 6 MESES '!$TVN:$TVP,'CRON FIN  - 6 MESES '!$UFJ:$UFL,'CRON FIN  - 6 MESES '!$UPF:$UPH,'CRON FIN  - 6 MESES '!$UZB:$UZD,'CRON FIN  - 6 MESES '!$VIX:$VIZ,'CRON FIN  - 6 MESES '!$VST:$VSV,'CRON FIN  - 6 MESES '!$WCP:$WCR,'CRON FIN  - 6 MESES '!$WML:$WMN,'CRON FIN  - 6 MESES '!$WWH:$WWJ</definedName>
    <definedName name="Z_385977A3_6FE9_40C9_8548_2B73DA2662B2_.wvu.Cols" localSheetId="0" hidden="1">'CURVA ABC'!$A:$C,'CURVA ABC'!$E:$E</definedName>
    <definedName name="Z_385977A3_6FE9_40C9_8548_2B73DA2662B2_.wvu.Cols" localSheetId="1" hidden="1">'ITEM MAIOR'!$A:$C,'ITEM MAIOR'!$E:$E</definedName>
    <definedName name="Z_385977A3_6FE9_40C9_8548_2B73DA2662B2_.wvu.FilterData" localSheetId="3" hidden="1">COMPOSIÇÕES!$A$1:$G$141</definedName>
    <definedName name="Z_385977A3_6FE9_40C9_8548_2B73DA2662B2_.wvu.FilterData" localSheetId="7" hidden="1">Cotações!$A$1:$N$44</definedName>
    <definedName name="Z_385977A3_6FE9_40C9_8548_2B73DA2662B2_.wvu.FilterData" localSheetId="2" hidden="1">'CRON FIN  - 6 MESES '!$E$1:$E$93</definedName>
    <definedName name="Z_385977A3_6FE9_40C9_8548_2B73DA2662B2_.wvu.FilterData" localSheetId="0" hidden="1">'CURVA ABC'!$A$5:$M$262</definedName>
    <definedName name="Z_385977A3_6FE9_40C9_8548_2B73DA2662B2_.wvu.FilterData" localSheetId="1" hidden="1">'ITEM MAIOR'!$A$6:$M$61</definedName>
    <definedName name="Z_385977A3_6FE9_40C9_8548_2B73DA2662B2_.wvu.PrintArea" localSheetId="5" hidden="1">ADM!$A$1:$G$27</definedName>
    <definedName name="Z_385977A3_6FE9_40C9_8548_2B73DA2662B2_.wvu.PrintArea" localSheetId="3" hidden="1">COMPOSIÇÕES!$A$1:$G$141</definedName>
    <definedName name="Z_385977A3_6FE9_40C9_8548_2B73DA2662B2_.wvu.PrintArea" localSheetId="7" hidden="1">Cotações!$A$1:$N$50</definedName>
    <definedName name="Z_385977A3_6FE9_40C9_8548_2B73DA2662B2_.wvu.PrintArea" localSheetId="2" hidden="1">'CRON FIN  - 6 MESES '!$A$1:$O$92</definedName>
    <definedName name="Z_385977A3_6FE9_40C9_8548_2B73DA2662B2_.wvu.PrintArea" localSheetId="0" hidden="1">'CURVA ABC'!$D$1:$M$265</definedName>
    <definedName name="Z_385977A3_6FE9_40C9_8548_2B73DA2662B2_.wvu.PrintArea" localSheetId="1" hidden="1">'ITEM MAIOR'!$D$1:$M$63</definedName>
    <definedName name="Z_385977A3_6FE9_40C9_8548_2B73DA2662B2_.wvu.PrintArea" localSheetId="8" hidden="1">RESUMO!$A$1:$C$25</definedName>
    <definedName name="Z_385977A3_6FE9_40C9_8548_2B73DA2662B2_.wvu.PrintTitles" localSheetId="3" hidden="1">COMPOSIÇÕES!$3:$7</definedName>
    <definedName name="Z_385977A3_6FE9_40C9_8548_2B73DA2662B2_.wvu.PrintTitles" localSheetId="7" hidden="1">Cotações!$1:$7</definedName>
    <definedName name="Z_385977A3_6FE9_40C9_8548_2B73DA2662B2_.wvu.PrintTitles" localSheetId="0" hidden="1">'CURVA ABC'!$1:$5</definedName>
    <definedName name="Z_385977A3_6FE9_40C9_8548_2B73DA2662B2_.wvu.PrintTitles" localSheetId="1" hidden="1">'ITEM MAIOR'!$1:$6</definedName>
    <definedName name="Z_391E630A_00BB_40D2_B49C_4389F037E04F_.wvu.FilterData" localSheetId="3" hidden="1">COMPOSIÇÕES!$A$1:$P$141</definedName>
    <definedName name="Z_3DCAD32F_0234_4998_8B98_FAF395AD3F85_.wvu.FilterData" localSheetId="3" hidden="1">COMPOSIÇÕES!$A$1:$G$141</definedName>
    <definedName name="Z_40D665AA_2F20_45E0_9895_433035A0264D_.wvu.FilterData" localSheetId="3" hidden="1">COMPOSIÇÕES!$A$1:$P$141</definedName>
    <definedName name="Z_47733A2A_0C86_40DB_883A_BAE49C8321F7_.wvu.FilterData" localSheetId="3" hidden="1">COMPOSIÇÕES!$A$1:$P$141</definedName>
    <definedName name="Z_4AA48B65_2240_472F_AB6E_773A852BA022_.wvu.FilterData" localSheetId="3" hidden="1">COMPOSIÇÕES!$A$1:$P$141</definedName>
    <definedName name="Z_4CE0E97B_E9EA_4724_99C6_9FACA7B0968D_.wvu.FilterData" localSheetId="3" hidden="1">COMPOSIÇÕES!$A$1:$P$141</definedName>
    <definedName name="Z_4E6B30AE_2E5F_4E90_BBEA_97ED8190EAE6_.wvu.FilterData" localSheetId="3" hidden="1">COMPOSIÇÕES!$A$1:$P$141</definedName>
    <definedName name="Z_4E7E5EF6_6469_458A_8293_B8899447BC25_.wvu.FilterData" localSheetId="3" hidden="1">COMPOSIÇÕES!$A$1:$P$141</definedName>
    <definedName name="Z_4FF6A77D_2244_4CD6_B2E5_4EC7D65A27C0_.wvu.FilterData" localSheetId="3" hidden="1">COMPOSIÇÕES!$A$1:$P$141</definedName>
    <definedName name="Z_5510789B_D2BD_45CF_9D32_6D901C4BD80C_.wvu.FilterData" localSheetId="3" hidden="1">COMPOSIÇÕES!$A$1:$G$141</definedName>
    <definedName name="Z_55FCDFF4_4AAB_490F_8642_DDCE375ED364_.wvu.FilterData" localSheetId="3" hidden="1">COMPOSIÇÕES!$A$1:$P$141</definedName>
    <definedName name="Z_5BFF8666_B24C_498F_B773_6263A47947AE_.wvu.FilterData" localSheetId="3" hidden="1">COMPOSIÇÕES!$A$1:$P$141</definedName>
    <definedName name="Z_5D535CF5_E587_4C90_9930_CD5828EFDC9A_.wvu.FilterData" localSheetId="3" hidden="1">COMPOSIÇÕES!$A$1:$P$141</definedName>
    <definedName name="Z_5DB36C3E_D3F5_4993_BA03_AF2C5D487DC1_.wvu.FilterData" localSheetId="3" hidden="1">COMPOSIÇÕES!$A$1:$P$141</definedName>
    <definedName name="Z_61C9F86D_B03F_4A45_A5C9_DDA609E2597D_.wvu.FilterData" localSheetId="3" hidden="1">COMPOSIÇÕES!$A$1:$P$141</definedName>
    <definedName name="Z_66CB9978_BD9F_4B56_9442_8AC8334463ED_.wvu.FilterData" localSheetId="3" hidden="1">COMPOSIÇÕES!$A$1:$P$141</definedName>
    <definedName name="Z_6AF5147E_D59C_4CC4_B51D_4316382BD4E5_.wvu.FilterData" localSheetId="3" hidden="1">COMPOSIÇÕES!$A$1:$P$141</definedName>
    <definedName name="Z_706A4D8F_D03D_447C_B03F_F8A80133A69B_.wvu.FilterData" localSheetId="3" hidden="1">COMPOSIÇÕES!$A$1:$P$141</definedName>
    <definedName name="Z_74CADBDD_220A_4BC2_8790_0335B0109DCA_.wvu.FilterData" localSheetId="3" hidden="1">COMPOSIÇÕES!$A$1:$P$141</definedName>
    <definedName name="Z_7A3BF072_F429_4C66_8F02_BEF918F6E50F_.wvu.FilterData" localSheetId="3" hidden="1">COMPOSIÇÕES!$A$1:$P$141</definedName>
    <definedName name="Z_7EA2DDA6_0EB0_46F8_ADC4_20D831A2929B_.wvu.FilterData" localSheetId="3" hidden="1">COMPOSIÇÕES!$A$1:$P$141</definedName>
    <definedName name="Z_81EC5BC1_BB86_4E1B_B93E_3769334C7D67_.wvu.FilterData" localSheetId="3" hidden="1">COMPOSIÇÕES!$A$1:$P$141</definedName>
    <definedName name="Z_84F3D6CC_8759_469C_89DD_7C1649544BE8_.wvu.FilterData" localSheetId="3" hidden="1">COMPOSIÇÕES!$A$1:$P$141</definedName>
    <definedName name="Z_888F3DE0_D68E_4B1B_A9EE_1536150A0094_.wvu.FilterData" localSheetId="3" hidden="1">COMPOSIÇÕES!$A$1:$P$141</definedName>
    <definedName name="Z_89BE2FA8_A685_4ABE_B041_2CAC99E90C13_.wvu.FilterData" localSheetId="3" hidden="1">COMPOSIÇÕES!$A$1:$P$141</definedName>
    <definedName name="Z_8A0B4AA3_571C_45F0_B2CB_78F7E2DAA5A3_.wvu.FilterData" localSheetId="3" hidden="1">COMPOSIÇÕES!$A$1:$P$141</definedName>
    <definedName name="Z_8AC40C9B_6D08_4275_8F93_FC0D0EE342C0_.wvu.FilterData" localSheetId="3" hidden="1">COMPOSIÇÕES!$A$1:$P$141</definedName>
    <definedName name="Z_908BE8D5_EC14_4905_B00D_37483F07EBA0_.wvu.FilterData" localSheetId="3" hidden="1">COMPOSIÇÕES!$A$1:$P$141</definedName>
    <definedName name="Z_9A650DB1_0598_4401_B84B_5A870378F375_.wvu.FilterData" localSheetId="3" hidden="1">COMPOSIÇÕES!$A$1:$P$141</definedName>
    <definedName name="Z_9CD5C1CC_E821_44DC_AA60_6243E20176FC_.wvu.FilterData" localSheetId="3" hidden="1">COMPOSIÇÕES!$A$1:$P$141</definedName>
    <definedName name="Z_9D764128_AD78_40CF_A46C_101F787B712A_.wvu.FilterData" localSheetId="3" hidden="1">COMPOSIÇÕES!$A$1:$P$141</definedName>
    <definedName name="Z_9DDA2755_554C_47C8_8411_CBF1BA027C57_.wvu.FilterData" localSheetId="3" hidden="1">COMPOSIÇÕES!$A$1:$P$141</definedName>
    <definedName name="Z_9E540E49_9E63_43E6_832F_9B4F421397D3_.wvu.FilterData" localSheetId="3" hidden="1">COMPOSIÇÕES!$A$1:$P$141</definedName>
    <definedName name="Z_9FF9B28C_03E9_48AB_AC77_6EC589B672D2_.wvu.FilterData" localSheetId="3" hidden="1">COMPOSIÇÕES!$A$1:$P$141</definedName>
    <definedName name="Z_A47E82D3_8E4B_4E97_A425_DC04C9C61048_.wvu.FilterData" localSheetId="3" hidden="1">COMPOSIÇÕES!$A$1:$P$141</definedName>
    <definedName name="Z_AC61DC25_7BB9_409A_9651_CA63CE0816F5_.wvu.FilterData" localSheetId="3" hidden="1">COMPOSIÇÕES!$A$1:$P$141</definedName>
    <definedName name="Z_ACE1DB5E_F4CB_42F4_809A_76ED3BAB0AC2_.wvu.FilterData" localSheetId="3" hidden="1">COMPOSIÇÕES!$A$1:$P$141</definedName>
    <definedName name="Z_AE010237_7598_4C61_9883_EC8DBE86E9CC_.wvu.FilterData" localSheetId="3" hidden="1">COMPOSIÇÕES!$A$1:$P$141</definedName>
    <definedName name="Z_AEA7F8DD_E290_43CC_B382_926DDA635C70_.wvu.FilterData" localSheetId="3" hidden="1">COMPOSIÇÕES!$A$1:$P$141</definedName>
    <definedName name="Z_AEF6A31A_7A92_4845_9D49_32CE2D350899_.wvu.FilterData" localSheetId="3" hidden="1">COMPOSIÇÕES!$A$1:$P$141</definedName>
    <definedName name="Z_B72F6E86_E884_4477_9C51_0FEBD5D39910_.wvu.FilterData" localSheetId="3" hidden="1">COMPOSIÇÕES!$A$1:$P$141</definedName>
    <definedName name="Z_B891D5B8_75CE_4DD8_B015_D80FA56764FA_.wvu.FilterData" localSheetId="3" hidden="1">COMPOSIÇÕES!$A$1:$P$141</definedName>
    <definedName name="Z_B8F95213_C3F8_4C47_ABC9_B76C0E563338_.wvu.FilterData" localSheetId="3" hidden="1">COMPOSIÇÕES!$A$1:$P$141</definedName>
    <definedName name="Z_BB494701_1631_496D_BB6E_082E57C43435_.wvu.FilterData" localSheetId="3" hidden="1">COMPOSIÇÕES!$A$1:$P$141</definedName>
    <definedName name="Z_BB494701_1631_496D_BB6E_082E57C43435_.wvu.FilterData" localSheetId="7" hidden="1">Cotações!$A$1:$N$44</definedName>
    <definedName name="Z_BEA09722_F226_4E92_B7CC_037AA06FE24C_.wvu.FilterData" localSheetId="3" hidden="1">COMPOSIÇÕES!$A$1:$P$141</definedName>
    <definedName name="Z_BF95D06F_A801_4955_B76D_3C2C36D85037_.wvu.Cols" localSheetId="5" hidden="1">ADM!$A:$A</definedName>
    <definedName name="Z_BF95D06F_A801_4955_B76D_3C2C36D85037_.wvu.Cols" localSheetId="2" hidden="1">'CRON FIN  - 6 MESES '!$Z:$AB,'CRON FIN  - 6 MESES '!$JV:$JX,'CRON FIN  - 6 MESES '!$TR:$TT,'CRON FIN  - 6 MESES '!$ADN:$ADP,'CRON FIN  - 6 MESES '!$ANJ:$ANL,'CRON FIN  - 6 MESES '!$AXF:$AXH,'CRON FIN  - 6 MESES '!$BHB:$BHD,'CRON FIN  - 6 MESES '!$BQX:$BQZ,'CRON FIN  - 6 MESES '!$CAT:$CAV,'CRON FIN  - 6 MESES '!$CKP:$CKR,'CRON FIN  - 6 MESES '!$CUL:$CUN,'CRON FIN  - 6 MESES '!$DEH:$DEJ,'CRON FIN  - 6 MESES '!$DOD:$DOF,'CRON FIN  - 6 MESES '!$DXZ:$DYB,'CRON FIN  - 6 MESES '!$EHV:$EHX,'CRON FIN  - 6 MESES '!$ERR:$ERT,'CRON FIN  - 6 MESES '!$FBN:$FBP,'CRON FIN  - 6 MESES '!$FLJ:$FLL,'CRON FIN  - 6 MESES '!$FVF:$FVH,'CRON FIN  - 6 MESES '!$GFB:$GFD,'CRON FIN  - 6 MESES '!$GOX:$GOZ,'CRON FIN  - 6 MESES '!$GYT:$GYV,'CRON FIN  - 6 MESES '!$HIP:$HIR,'CRON FIN  - 6 MESES '!$HSL:$HSN,'CRON FIN  - 6 MESES '!$ICH:$ICJ,'CRON FIN  - 6 MESES '!$IMD:$IMF,'CRON FIN  - 6 MESES '!$IVZ:$IWB,'CRON FIN  - 6 MESES '!$JFV:$JFX,'CRON FIN  - 6 MESES '!$JPR:$JPT,'CRON FIN  - 6 MESES '!$JZN:$JZP,'CRON FIN  - 6 MESES '!$KJJ:$KJL,'CRON FIN  - 6 MESES '!$KTF:$KTH,'CRON FIN  - 6 MESES '!$LDB:$LDD,'CRON FIN  - 6 MESES '!$LMX:$LMZ,'CRON FIN  - 6 MESES '!$LWT:$LWV,'CRON FIN  - 6 MESES '!$MGP:$MGR,'CRON FIN  - 6 MESES '!$MQL:$MQN,'CRON FIN  - 6 MESES '!$NAH:$NAJ,'CRON FIN  - 6 MESES '!$NKD:$NKF,'CRON FIN  - 6 MESES '!$NTZ:$NUB,'CRON FIN  - 6 MESES '!$ODV:$ODX,'CRON FIN  - 6 MESES '!$ONR:$ONT,'CRON FIN  - 6 MESES '!$OXN:$OXP,'CRON FIN  - 6 MESES '!$PHJ:$PHL,'CRON FIN  - 6 MESES '!$PRF:$PRH,'CRON FIN  - 6 MESES '!$QBB:$QBD,'CRON FIN  - 6 MESES '!$QKX:$QKZ,'CRON FIN  - 6 MESES '!$QUT:$QUV,'CRON FIN  - 6 MESES '!$REP:$RER,'CRON FIN  - 6 MESES '!$ROL:$RON,'CRON FIN  - 6 MESES '!$RYH:$RYJ,'CRON FIN  - 6 MESES '!$SID:$SIF,'CRON FIN  - 6 MESES '!$SRZ:$SSB,'CRON FIN  - 6 MESES '!$TBV:$TBX,'CRON FIN  - 6 MESES '!$TLR:$TLT,'CRON FIN  - 6 MESES '!$TVN:$TVP,'CRON FIN  - 6 MESES '!$UFJ:$UFL,'CRON FIN  - 6 MESES '!$UPF:$UPH,'CRON FIN  - 6 MESES '!$UZB:$UZD,'CRON FIN  - 6 MESES '!$VIX:$VIZ,'CRON FIN  - 6 MESES '!$VST:$VSV,'CRON FIN  - 6 MESES '!$WCP:$WCR,'CRON FIN  - 6 MESES '!$WML:$WMN,'CRON FIN  - 6 MESES '!$WWH:$WWJ</definedName>
    <definedName name="Z_BF95D06F_A801_4955_B76D_3C2C36D85037_.wvu.Cols" localSheetId="0" hidden="1">'CURVA ABC'!$A:$C,'CURVA ABC'!$E:$E</definedName>
    <definedName name="Z_BF95D06F_A801_4955_B76D_3C2C36D85037_.wvu.Cols" localSheetId="1" hidden="1">'ITEM MAIOR'!$A:$C,'ITEM MAIOR'!$E:$E</definedName>
    <definedName name="Z_BF95D06F_A801_4955_B76D_3C2C36D85037_.wvu.FilterData" localSheetId="3" hidden="1">COMPOSIÇÕES!$A$1:$P$141</definedName>
    <definedName name="Z_BF95D06F_A801_4955_B76D_3C2C36D85037_.wvu.FilterData" localSheetId="7" hidden="1">Cotações!$A$1:$N$44</definedName>
    <definedName name="Z_BF95D06F_A801_4955_B76D_3C2C36D85037_.wvu.FilterData" localSheetId="2" hidden="1">'CRON FIN  - 6 MESES '!$E$1:$E$93</definedName>
    <definedName name="Z_BF95D06F_A801_4955_B76D_3C2C36D85037_.wvu.FilterData" localSheetId="0" hidden="1">'CURVA ABC'!$A$5:$M$262</definedName>
    <definedName name="Z_BF95D06F_A801_4955_B76D_3C2C36D85037_.wvu.FilterData" localSheetId="1" hidden="1">'ITEM MAIOR'!$A$6:$M$61</definedName>
    <definedName name="Z_BF95D06F_A801_4955_B76D_3C2C36D85037_.wvu.PrintArea" localSheetId="5" hidden="1">ADM!$A$1:$G$27</definedName>
    <definedName name="Z_BF95D06F_A801_4955_B76D_3C2C36D85037_.wvu.PrintArea" localSheetId="3" hidden="1">COMPOSIÇÕES!$A$1:$G$141</definedName>
    <definedName name="Z_BF95D06F_A801_4955_B76D_3C2C36D85037_.wvu.PrintArea" localSheetId="7" hidden="1">Cotações!$A$1:$N$50</definedName>
    <definedName name="Z_BF95D06F_A801_4955_B76D_3C2C36D85037_.wvu.PrintArea" localSheetId="2" hidden="1">'CRON FIN  - 6 MESES '!$A$1:$O$92</definedName>
    <definedName name="Z_BF95D06F_A801_4955_B76D_3C2C36D85037_.wvu.PrintArea" localSheetId="0" hidden="1">'CURVA ABC'!$D$1:$M$265</definedName>
    <definedName name="Z_BF95D06F_A801_4955_B76D_3C2C36D85037_.wvu.PrintArea" localSheetId="1" hidden="1">'ITEM MAIOR'!$D$1:$M$63</definedName>
    <definedName name="Z_BF95D06F_A801_4955_B76D_3C2C36D85037_.wvu.PrintArea" localSheetId="8" hidden="1">RESUMO!$A$1:$C$25</definedName>
    <definedName name="Z_BF95D06F_A801_4955_B76D_3C2C36D85037_.wvu.PrintTitles" localSheetId="3" hidden="1">COMPOSIÇÕES!$3:$7</definedName>
    <definedName name="Z_BF95D06F_A801_4955_B76D_3C2C36D85037_.wvu.PrintTitles" localSheetId="7" hidden="1">Cotações!$1:$7</definedName>
    <definedName name="Z_BF95D06F_A801_4955_B76D_3C2C36D85037_.wvu.PrintTitles" localSheetId="0" hidden="1">'CURVA ABC'!$1:$5</definedName>
    <definedName name="Z_BF95D06F_A801_4955_B76D_3C2C36D85037_.wvu.PrintTitles" localSheetId="1" hidden="1">'ITEM MAIOR'!$1:$6</definedName>
    <definedName name="Z_C8010A40_85A1_47F8_9223_1FE5EDDEECF6_.wvu.FilterData" localSheetId="3" hidden="1">COMPOSIÇÕES!$A$1:$P$141</definedName>
    <definedName name="Z_D2022320_49A8_4687_87AA_C677DBD47EB7_.wvu.FilterData" localSheetId="3" hidden="1">COMPOSIÇÕES!$A$1:$P$141</definedName>
    <definedName name="Z_D6D316DA_40B0_4488_9308_1A0E112B17AA_.wvu.FilterData" localSheetId="3" hidden="1">COMPOSIÇÕES!$A$1:$P$141</definedName>
    <definedName name="Z_DDA4EE9C_77D8_4C81_9D2C_D54F274553F6_.wvu.FilterData" localSheetId="3" hidden="1">COMPOSIÇÕES!$A$1:$P$141</definedName>
    <definedName name="Z_E06265C2_3FDF_41E6_9B35_A86315642881_.wvu.FilterData" localSheetId="3" hidden="1">COMPOSIÇÕES!$A$1:$P$141</definedName>
    <definedName name="Z_E35B6300_88F0_4844_92CB_ABAF3BCAD5BC_.wvu.FilterData" localSheetId="3" hidden="1">COMPOSIÇÕES!$A$1:$P$141</definedName>
    <definedName name="Z_E90142F9_5C34_4858_8316_EA71BBA83F41_.wvu.FilterData" localSheetId="3" hidden="1">COMPOSIÇÕES!$A$1:$P$141</definedName>
    <definedName name="Z_ECB54212_CFF6_42DA_9A48_E4ED3E07A439_.wvu.FilterData" localSheetId="3" hidden="1">COMPOSIÇÕES!$A$1:$G$141</definedName>
    <definedName name="Z_EFB1C364_6A12_479A_8CA0_627E147D2C96_.wvu.FilterData" localSheetId="3" hidden="1">COMPOSIÇÕES!$A$1:$P$141</definedName>
    <definedName name="Z_F97FD3A8_F9E4_41EE_883D_81BB95155467_.wvu.FilterData" localSheetId="3" hidden="1">COMPOSIÇÕES!$A$1:$P$141</definedName>
  </definedNames>
  <calcPr calcId="12451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L898" i="94"/>
  <c r="H898"/>
  <c r="P898"/>
  <c r="L897"/>
  <c r="H897"/>
  <c r="P897"/>
  <c r="L896"/>
  <c r="H896"/>
  <c r="P896"/>
  <c r="L895"/>
  <c r="H895"/>
  <c r="P895"/>
  <c r="L894"/>
  <c r="H894"/>
  <c r="P894"/>
  <c r="L893"/>
  <c r="H893"/>
  <c r="J893"/>
  <c r="P893"/>
  <c r="L892"/>
  <c r="H892"/>
  <c r="P892"/>
  <c r="P891"/>
  <c r="H891"/>
  <c r="P890"/>
  <c r="L890"/>
  <c r="J890"/>
  <c r="H890"/>
  <c r="S378"/>
  <c r="S157"/>
  <c r="S147"/>
  <c r="S139"/>
  <c r="S117"/>
  <c r="S100"/>
  <c r="S89"/>
  <c r="J897" l="1"/>
  <c r="J896"/>
  <c r="J898"/>
  <c r="J894"/>
  <c r="J895"/>
  <c r="J892"/>
  <c r="P889"/>
  <c r="L889"/>
  <c r="J889"/>
  <c r="H889"/>
  <c r="L888"/>
  <c r="H888"/>
  <c r="J888"/>
  <c r="L887"/>
  <c r="H887"/>
  <c r="P886"/>
  <c r="H886"/>
  <c r="P885"/>
  <c r="L885"/>
  <c r="J885"/>
  <c r="H885"/>
  <c r="U11" i="103" l="1"/>
  <c r="J887" i="94"/>
  <c r="L148" l="1"/>
  <c r="J148"/>
  <c r="P148"/>
  <c r="L157"/>
  <c r="J157"/>
  <c r="Q116" i="6"/>
  <c r="H148" i="94" l="1"/>
  <c r="U8" i="103" l="1"/>
  <c r="L882" i="94" l="1"/>
  <c r="H882"/>
  <c r="P882"/>
  <c r="L881"/>
  <c r="H881"/>
  <c r="P884"/>
  <c r="L884"/>
  <c r="J884"/>
  <c r="H884"/>
  <c r="L883"/>
  <c r="H883"/>
  <c r="P883"/>
  <c r="L880"/>
  <c r="H880"/>
  <c r="J880"/>
  <c r="L879"/>
  <c r="H879"/>
  <c r="J879"/>
  <c r="L878"/>
  <c r="H878"/>
  <c r="J878"/>
  <c r="L877"/>
  <c r="H877"/>
  <c r="J877"/>
  <c r="L876"/>
  <c r="H876"/>
  <c r="J876"/>
  <c r="L875"/>
  <c r="H875"/>
  <c r="J875"/>
  <c r="L874"/>
  <c r="H874"/>
  <c r="J874"/>
  <c r="L873"/>
  <c r="H873"/>
  <c r="J873"/>
  <c r="L872"/>
  <c r="H872"/>
  <c r="J872"/>
  <c r="P872"/>
  <c r="L871"/>
  <c r="H871"/>
  <c r="J871"/>
  <c r="P871"/>
  <c r="L870"/>
  <c r="H870"/>
  <c r="J870"/>
  <c r="P870"/>
  <c r="L869"/>
  <c r="H869"/>
  <c r="J869"/>
  <c r="P869"/>
  <c r="L868"/>
  <c r="H868"/>
  <c r="P868"/>
  <c r="P867"/>
  <c r="H867"/>
  <c r="P866"/>
  <c r="L866"/>
  <c r="J866"/>
  <c r="H866"/>
  <c r="L221"/>
  <c r="H221"/>
  <c r="J221"/>
  <c r="L220"/>
  <c r="H220"/>
  <c r="J220"/>
  <c r="L219"/>
  <c r="H219"/>
  <c r="J219"/>
  <c r="L218"/>
  <c r="H218"/>
  <c r="J218"/>
  <c r="L217"/>
  <c r="H217"/>
  <c r="J217"/>
  <c r="P217"/>
  <c r="J882" l="1"/>
  <c r="J881"/>
  <c r="J868"/>
  <c r="J883"/>
  <c r="P865" l="1"/>
  <c r="L865"/>
  <c r="J865"/>
  <c r="H865"/>
  <c r="L864"/>
  <c r="H864"/>
  <c r="J864"/>
  <c r="L863"/>
  <c r="H863"/>
  <c r="J863"/>
  <c r="L862"/>
  <c r="H862"/>
  <c r="J862"/>
  <c r="P862"/>
  <c r="L861"/>
  <c r="H861"/>
  <c r="P861"/>
  <c r="P860"/>
  <c r="H860"/>
  <c r="P859"/>
  <c r="L859"/>
  <c r="J859"/>
  <c r="H859"/>
  <c r="J861" l="1"/>
  <c r="L854" l="1"/>
  <c r="H854"/>
  <c r="J854"/>
  <c r="L853"/>
  <c r="H853"/>
  <c r="J853"/>
  <c r="P858"/>
  <c r="L858"/>
  <c r="J858"/>
  <c r="H858"/>
  <c r="L857"/>
  <c r="H857"/>
  <c r="J857"/>
  <c r="L856"/>
  <c r="H856"/>
  <c r="J856"/>
  <c r="L855"/>
  <c r="H855"/>
  <c r="J855"/>
  <c r="L852"/>
  <c r="H852"/>
  <c r="J852"/>
  <c r="L851"/>
  <c r="H851"/>
  <c r="P850"/>
  <c r="H850"/>
  <c r="P849"/>
  <c r="L849"/>
  <c r="J849"/>
  <c r="H849"/>
  <c r="J851" l="1"/>
  <c r="Q143" i="6" l="1"/>
  <c r="Q145"/>
  <c r="Q134" l="1"/>
  <c r="Q95" l="1"/>
  <c r="L845" i="94" l="1"/>
  <c r="H845"/>
  <c r="J845"/>
  <c r="L846"/>
  <c r="H846"/>
  <c r="P848"/>
  <c r="L848"/>
  <c r="J848"/>
  <c r="H848"/>
  <c r="L847"/>
  <c r="H847"/>
  <c r="J847"/>
  <c r="L844"/>
  <c r="H844"/>
  <c r="J844"/>
  <c r="L843"/>
  <c r="H843"/>
  <c r="P842"/>
  <c r="H842"/>
  <c r="P841"/>
  <c r="L841"/>
  <c r="J841"/>
  <c r="H841"/>
  <c r="J843" l="1"/>
  <c r="P840" l="1"/>
  <c r="L840"/>
  <c r="J840"/>
  <c r="H840"/>
  <c r="L839"/>
  <c r="H839"/>
  <c r="P838"/>
  <c r="H838"/>
  <c r="P837"/>
  <c r="L837"/>
  <c r="J837"/>
  <c r="H837"/>
  <c r="J839" l="1"/>
  <c r="Q51" i="6" l="1"/>
  <c r="Q27" l="1"/>
  <c r="P836" i="94"/>
  <c r="L836"/>
  <c r="J836"/>
  <c r="P835"/>
  <c r="L835"/>
  <c r="J835"/>
  <c r="H835"/>
  <c r="L834"/>
  <c r="H834"/>
  <c r="J834"/>
  <c r="P833"/>
  <c r="H833"/>
  <c r="P832"/>
  <c r="L832"/>
  <c r="J832"/>
  <c r="H832"/>
  <c r="T171" i="65"/>
  <c r="R171"/>
  <c r="T170"/>
  <c r="R170"/>
  <c r="T169"/>
  <c r="R169"/>
  <c r="T163"/>
  <c r="R163"/>
  <c r="T162"/>
  <c r="R162"/>
  <c r="T161"/>
  <c r="R161"/>
  <c r="T160"/>
  <c r="R160"/>
  <c r="T159"/>
  <c r="R159"/>
  <c r="T158"/>
  <c r="R158"/>
  <c r="T157"/>
  <c r="R157"/>
  <c r="T156"/>
  <c r="R156"/>
  <c r="T155"/>
  <c r="R155"/>
  <c r="T154"/>
  <c r="R154"/>
  <c r="T153"/>
  <c r="R153"/>
  <c r="T152"/>
  <c r="R152"/>
  <c r="T151"/>
  <c r="R151"/>
  <c r="T150"/>
  <c r="R150"/>
  <c r="T149"/>
  <c r="R149"/>
  <c r="T148"/>
  <c r="R148"/>
  <c r="T147"/>
  <c r="R147"/>
  <c r="T146"/>
  <c r="R146"/>
  <c r="T145"/>
  <c r="R145"/>
  <c r="T144"/>
  <c r="R144"/>
  <c r="T143"/>
  <c r="R143"/>
  <c r="T142"/>
  <c r="R142"/>
  <c r="T172"/>
  <c r="R172"/>
  <c r="T168"/>
  <c r="R168"/>
  <c r="T167"/>
  <c r="R167"/>
  <c r="T166"/>
  <c r="R166"/>
  <c r="T165"/>
  <c r="R165"/>
  <c r="T164"/>
  <c r="R164"/>
  <c r="T141"/>
  <c r="R141"/>
  <c r="T140"/>
  <c r="R140"/>
  <c r="T139"/>
  <c r="R139"/>
  <c r="T138"/>
  <c r="R138"/>
  <c r="T137"/>
  <c r="R137"/>
  <c r="T136"/>
  <c r="R136"/>
  <c r="T135"/>
  <c r="R135"/>
  <c r="T134"/>
  <c r="R134"/>
  <c r="T133"/>
  <c r="R133"/>
  <c r="T132"/>
  <c r="R132"/>
  <c r="T131"/>
  <c r="R131"/>
  <c r="T130"/>
  <c r="R130"/>
  <c r="T129"/>
  <c r="R129"/>
  <c r="T128"/>
  <c r="R128"/>
  <c r="T127"/>
  <c r="R127"/>
  <c r="T126"/>
  <c r="R126"/>
  <c r="T125"/>
  <c r="R125"/>
  <c r="T124"/>
  <c r="R124"/>
  <c r="T123"/>
  <c r="R123"/>
  <c r="T122"/>
  <c r="R122"/>
  <c r="P831" i="94" l="1"/>
  <c r="L831"/>
  <c r="J831"/>
  <c r="P830"/>
  <c r="L830"/>
  <c r="J830"/>
  <c r="H830"/>
  <c r="L829"/>
  <c r="H829"/>
  <c r="J829"/>
  <c r="L828"/>
  <c r="H828"/>
  <c r="J828"/>
  <c r="P827"/>
  <c r="H827"/>
  <c r="P826"/>
  <c r="L826"/>
  <c r="J826"/>
  <c r="H826"/>
  <c r="Q19" i="6"/>
  <c r="O1672" i="65" l="1"/>
  <c r="P825" i="94"/>
  <c r="L825"/>
  <c r="J825"/>
  <c r="P824"/>
  <c r="L824"/>
  <c r="J824"/>
  <c r="H824"/>
  <c r="L823"/>
  <c r="H823"/>
  <c r="J823"/>
  <c r="L822"/>
  <c r="H822"/>
  <c r="J822"/>
  <c r="L821"/>
  <c r="H821"/>
  <c r="P821"/>
  <c r="P820"/>
  <c r="H820"/>
  <c r="P819"/>
  <c r="L819"/>
  <c r="J819"/>
  <c r="H819"/>
  <c r="J821" l="1"/>
  <c r="L814" l="1"/>
  <c r="H814"/>
  <c r="J814"/>
  <c r="L813"/>
  <c r="H813"/>
  <c r="J813"/>
  <c r="L812"/>
  <c r="H812"/>
  <c r="J812"/>
  <c r="L811"/>
  <c r="H811"/>
  <c r="J811"/>
  <c r="L807"/>
  <c r="H807"/>
  <c r="J807"/>
  <c r="L809"/>
  <c r="H809"/>
  <c r="J809"/>
  <c r="L808"/>
  <c r="H808"/>
  <c r="J808"/>
  <c r="L806"/>
  <c r="H806"/>
  <c r="J806"/>
  <c r="L805"/>
  <c r="H805"/>
  <c r="J805"/>
  <c r="L804"/>
  <c r="H804"/>
  <c r="J804"/>
  <c r="L803"/>
  <c r="H803"/>
  <c r="J803"/>
  <c r="P803"/>
  <c r="L810"/>
  <c r="H810"/>
  <c r="J810"/>
  <c r="L802"/>
  <c r="H802"/>
  <c r="J802"/>
  <c r="P802"/>
  <c r="P818"/>
  <c r="L818"/>
  <c r="J818"/>
  <c r="P817"/>
  <c r="L817"/>
  <c r="J817"/>
  <c r="H817"/>
  <c r="L816"/>
  <c r="H816"/>
  <c r="J816"/>
  <c r="L815"/>
  <c r="H815"/>
  <c r="J815"/>
  <c r="L801"/>
  <c r="H801"/>
  <c r="P800"/>
  <c r="H800"/>
  <c r="P799"/>
  <c r="L799"/>
  <c r="J799"/>
  <c r="H799"/>
  <c r="Q248" i="6"/>
  <c r="Q246"/>
  <c r="Q245"/>
  <c r="Q244"/>
  <c r="Q243"/>
  <c r="J801" i="94" l="1"/>
  <c r="Q267" i="6" l="1"/>
  <c r="P798" i="94"/>
  <c r="L798"/>
  <c r="J798"/>
  <c r="P797"/>
  <c r="L797"/>
  <c r="J797"/>
  <c r="H797"/>
  <c r="L796"/>
  <c r="H796"/>
  <c r="J796"/>
  <c r="L795"/>
  <c r="H795"/>
  <c r="J795"/>
  <c r="L794"/>
  <c r="H794"/>
  <c r="P794"/>
  <c r="P793"/>
  <c r="H793"/>
  <c r="P792"/>
  <c r="L792"/>
  <c r="J792"/>
  <c r="H792"/>
  <c r="P786"/>
  <c r="P791"/>
  <c r="L791"/>
  <c r="J791"/>
  <c r="P790"/>
  <c r="L790"/>
  <c r="J790"/>
  <c r="H790"/>
  <c r="L789"/>
  <c r="H789"/>
  <c r="J789"/>
  <c r="L788"/>
  <c r="H788"/>
  <c r="J788"/>
  <c r="L787"/>
  <c r="H787"/>
  <c r="P787"/>
  <c r="P785"/>
  <c r="L785"/>
  <c r="J785"/>
  <c r="H785"/>
  <c r="P784"/>
  <c r="L784"/>
  <c r="J784"/>
  <c r="P783"/>
  <c r="L783"/>
  <c r="J783"/>
  <c r="H783"/>
  <c r="L782"/>
  <c r="H782"/>
  <c r="J782"/>
  <c r="L781"/>
  <c r="H781"/>
  <c r="J781"/>
  <c r="L780"/>
  <c r="H780"/>
  <c r="P780"/>
  <c r="P779"/>
  <c r="H779"/>
  <c r="P778"/>
  <c r="L778"/>
  <c r="J778"/>
  <c r="H778"/>
  <c r="Q152" i="6"/>
  <c r="Q292"/>
  <c r="Q278"/>
  <c r="J794" i="94" l="1"/>
  <c r="H786"/>
  <c r="J787"/>
  <c r="J780"/>
  <c r="P32" i="107" l="1"/>
  <c r="P78" s="1"/>
  <c r="P30"/>
  <c r="P76" s="1"/>
  <c r="P28"/>
  <c r="P74" s="1"/>
  <c r="P26"/>
  <c r="P72" s="1"/>
  <c r="P24"/>
  <c r="P70" s="1"/>
  <c r="P22"/>
  <c r="P68" s="1"/>
  <c r="P20"/>
  <c r="P66" s="1"/>
  <c r="P18"/>
  <c r="P64" s="1"/>
  <c r="P16"/>
  <c r="P62" s="1"/>
  <c r="P14"/>
  <c r="P60" s="1"/>
  <c r="P12"/>
  <c r="P58" s="1"/>
  <c r="P10"/>
  <c r="P56" s="1"/>
  <c r="P8"/>
  <c r="P54" s="1"/>
  <c r="P6"/>
  <c r="P52" s="1"/>
  <c r="P4"/>
  <c r="P50" s="1"/>
  <c r="P82"/>
  <c r="P81"/>
  <c r="P80"/>
  <c r="P79"/>
  <c r="S31"/>
  <c r="S29"/>
  <c r="S27"/>
  <c r="S25"/>
  <c r="S23"/>
  <c r="S21"/>
  <c r="S19"/>
  <c r="S17"/>
  <c r="S15"/>
  <c r="S60"/>
  <c r="S59"/>
  <c r="S13"/>
  <c r="S58"/>
  <c r="S57"/>
  <c r="S11"/>
  <c r="S9"/>
  <c r="S7"/>
  <c r="S5"/>
  <c r="S3"/>
  <c r="S35"/>
  <c r="Q35"/>
  <c r="R35" s="1"/>
  <c r="Q33"/>
  <c r="R33" s="1"/>
  <c r="Q32"/>
  <c r="Q31"/>
  <c r="Q30"/>
  <c r="Q29"/>
  <c r="Q28"/>
  <c r="Q27"/>
  <c r="Q26"/>
  <c r="Q25"/>
  <c r="Q24"/>
  <c r="Q23"/>
  <c r="Q22"/>
  <c r="Q21"/>
  <c r="Q20"/>
  <c r="Q19"/>
  <c r="Q18"/>
  <c r="Q17"/>
  <c r="Q16"/>
  <c r="Q15"/>
  <c r="Q14"/>
  <c r="Q13"/>
  <c r="Q12"/>
  <c r="Q11"/>
  <c r="Q10"/>
  <c r="Q9"/>
  <c r="Q8"/>
  <c r="Q7"/>
  <c r="Q6"/>
  <c r="Q5"/>
  <c r="Q4"/>
  <c r="Q3"/>
  <c r="S10" l="1"/>
  <c r="S26"/>
  <c r="S18"/>
  <c r="S30"/>
  <c r="S6"/>
  <c r="S14"/>
  <c r="S22"/>
  <c r="S12"/>
  <c r="S20"/>
  <c r="S32"/>
  <c r="S8"/>
  <c r="S16"/>
  <c r="S24"/>
  <c r="S28"/>
  <c r="L773" i="94" l="1"/>
  <c r="H773"/>
  <c r="J773"/>
  <c r="P777"/>
  <c r="L777"/>
  <c r="J777"/>
  <c r="P776"/>
  <c r="L776"/>
  <c r="J776"/>
  <c r="H776"/>
  <c r="L775"/>
  <c r="H775"/>
  <c r="J775"/>
  <c r="L774"/>
  <c r="H774"/>
  <c r="J774"/>
  <c r="P774"/>
  <c r="L772"/>
  <c r="H772"/>
  <c r="J772"/>
  <c r="L771"/>
  <c r="H771"/>
  <c r="P770"/>
  <c r="H770"/>
  <c r="P769"/>
  <c r="L769"/>
  <c r="J769"/>
  <c r="H769"/>
  <c r="J771" l="1"/>
  <c r="Q97" i="6" l="1"/>
  <c r="Q59" l="1"/>
  <c r="Y59"/>
  <c r="Q58"/>
  <c r="Q57"/>
  <c r="Y56"/>
  <c r="R56"/>
  <c r="S56" s="1"/>
  <c r="T56" s="1"/>
  <c r="Q56"/>
  <c r="P768" i="94" l="1"/>
  <c r="L768"/>
  <c r="J768"/>
  <c r="P767"/>
  <c r="L767"/>
  <c r="J767"/>
  <c r="H767"/>
  <c r="L766"/>
  <c r="H766"/>
  <c r="J766"/>
  <c r="L765"/>
  <c r="H765"/>
  <c r="J765"/>
  <c r="P764"/>
  <c r="H764"/>
  <c r="P763"/>
  <c r="L763"/>
  <c r="J763"/>
  <c r="H763"/>
  <c r="L758" l="1"/>
  <c r="H758"/>
  <c r="J758"/>
  <c r="P758"/>
  <c r="P762"/>
  <c r="L762"/>
  <c r="J762"/>
  <c r="P761"/>
  <c r="L761"/>
  <c r="J761"/>
  <c r="H761"/>
  <c r="L760"/>
  <c r="H760"/>
  <c r="J760"/>
  <c r="L759"/>
  <c r="H759"/>
  <c r="J759"/>
  <c r="L757"/>
  <c r="H757"/>
  <c r="P757"/>
  <c r="P756"/>
  <c r="H756"/>
  <c r="P755"/>
  <c r="L755"/>
  <c r="J755"/>
  <c r="H755"/>
  <c r="P754"/>
  <c r="L754"/>
  <c r="J754"/>
  <c r="P753"/>
  <c r="L753"/>
  <c r="J753"/>
  <c r="H753"/>
  <c r="L752"/>
  <c r="H752"/>
  <c r="J752"/>
  <c r="L751"/>
  <c r="H751"/>
  <c r="J751"/>
  <c r="L750"/>
  <c r="H750"/>
  <c r="P750"/>
  <c r="P749"/>
  <c r="H749"/>
  <c r="P748"/>
  <c r="L748"/>
  <c r="J748"/>
  <c r="H748"/>
  <c r="P747"/>
  <c r="L747"/>
  <c r="J747"/>
  <c r="P746"/>
  <c r="L746"/>
  <c r="J746"/>
  <c r="H746"/>
  <c r="L745"/>
  <c r="H745"/>
  <c r="J745"/>
  <c r="L744"/>
  <c r="H744"/>
  <c r="J744"/>
  <c r="L743"/>
  <c r="H743"/>
  <c r="P743"/>
  <c r="P742"/>
  <c r="H742"/>
  <c r="P741"/>
  <c r="L741"/>
  <c r="J741"/>
  <c r="H741"/>
  <c r="Q301" i="6"/>
  <c r="Q300"/>
  <c r="J757" i="94" l="1"/>
  <c r="J750"/>
  <c r="J743"/>
  <c r="Q305" i="6" l="1"/>
  <c r="Q303"/>
  <c r="Q287" l="1"/>
  <c r="Q272"/>
  <c r="Q271"/>
  <c r="Q118" l="1"/>
  <c r="L225" i="94"/>
  <c r="H225"/>
  <c r="J225"/>
  <c r="L223"/>
  <c r="H223"/>
  <c r="J223"/>
  <c r="L222"/>
  <c r="H222"/>
  <c r="J222"/>
  <c r="L216"/>
  <c r="H216"/>
  <c r="J216"/>
  <c r="L215"/>
  <c r="H215"/>
  <c r="J215"/>
  <c r="L214"/>
  <c r="H214"/>
  <c r="J214"/>
  <c r="P214"/>
  <c r="L158" l="1"/>
  <c r="J158"/>
  <c r="N147"/>
  <c r="L147"/>
  <c r="H147"/>
  <c r="J147"/>
  <c r="N146"/>
  <c r="L146"/>
  <c r="H146"/>
  <c r="J146"/>
  <c r="N145"/>
  <c r="L145"/>
  <c r="H145"/>
  <c r="J145"/>
  <c r="Q144" i="6" l="1"/>
  <c r="Q52"/>
  <c r="Y52"/>
  <c r="Q47"/>
  <c r="Y45"/>
  <c r="R45"/>
  <c r="S45" s="1"/>
  <c r="T45" s="1"/>
  <c r="Q45"/>
  <c r="P739" i="94"/>
  <c r="L739"/>
  <c r="J739"/>
  <c r="H739"/>
  <c r="L738"/>
  <c r="H738"/>
  <c r="J738"/>
  <c r="L737"/>
  <c r="H737"/>
  <c r="J737"/>
  <c r="L736"/>
  <c r="H736"/>
  <c r="P736"/>
  <c r="P735"/>
  <c r="H735"/>
  <c r="P734"/>
  <c r="L734"/>
  <c r="J734"/>
  <c r="H734"/>
  <c r="J736" l="1"/>
  <c r="J730" l="1"/>
  <c r="J729"/>
  <c r="P729"/>
  <c r="J728"/>
  <c r="J727"/>
  <c r="P731"/>
  <c r="L731"/>
  <c r="J731"/>
  <c r="H731"/>
  <c r="L730"/>
  <c r="H730"/>
  <c r="L729"/>
  <c r="H729"/>
  <c r="L728"/>
  <c r="H728"/>
  <c r="L727"/>
  <c r="H727"/>
  <c r="L726"/>
  <c r="H726"/>
  <c r="P725"/>
  <c r="H725"/>
  <c r="P724"/>
  <c r="L724"/>
  <c r="J724"/>
  <c r="H724"/>
  <c r="J726" l="1"/>
  <c r="J722" l="1"/>
  <c r="J721"/>
  <c r="J717"/>
  <c r="P717"/>
  <c r="J716"/>
  <c r="P716"/>
  <c r="J715"/>
  <c r="P715"/>
  <c r="J712"/>
  <c r="P712"/>
  <c r="P723"/>
  <c r="L723"/>
  <c r="J723"/>
  <c r="L722"/>
  <c r="L721"/>
  <c r="P720"/>
  <c r="P719"/>
  <c r="L719"/>
  <c r="J719"/>
  <c r="P718"/>
  <c r="L718"/>
  <c r="J718"/>
  <c r="L717"/>
  <c r="L716"/>
  <c r="L715"/>
  <c r="L714"/>
  <c r="L712"/>
  <c r="P711"/>
  <c r="P710"/>
  <c r="L710"/>
  <c r="J710"/>
  <c r="H723"/>
  <c r="H722"/>
  <c r="H721"/>
  <c r="H720"/>
  <c r="H719"/>
  <c r="H718"/>
  <c r="H717"/>
  <c r="H716"/>
  <c r="H715"/>
  <c r="H714"/>
  <c r="P713"/>
  <c r="H712"/>
  <c r="H711"/>
  <c r="H710"/>
  <c r="J714" l="1"/>
  <c r="J713" l="1"/>
  <c r="L629" l="1"/>
  <c r="H629"/>
  <c r="J629"/>
  <c r="L378" l="1"/>
  <c r="H378"/>
  <c r="L155"/>
  <c r="J378" l="1"/>
  <c r="J155"/>
  <c r="P62" i="105" l="1"/>
  <c r="O62"/>
  <c r="Q66" i="6" l="1"/>
  <c r="R335" l="1"/>
  <c r="S335" s="1"/>
  <c r="R330"/>
  <c r="S330" s="1"/>
  <c r="R326"/>
  <c r="S326" s="1"/>
  <c r="R323"/>
  <c r="S323" s="1"/>
  <c r="R322"/>
  <c r="S322" s="1"/>
  <c r="R315"/>
  <c r="S315" s="1"/>
  <c r="R307"/>
  <c r="S307" s="1"/>
  <c r="R299"/>
  <c r="S299" s="1"/>
  <c r="R295"/>
  <c r="S295" s="1"/>
  <c r="R294"/>
  <c r="S294" s="1"/>
  <c r="R291"/>
  <c r="S291" s="1"/>
  <c r="R280"/>
  <c r="S280" s="1"/>
  <c r="R274"/>
  <c r="S274" s="1"/>
  <c r="R268"/>
  <c r="S268" s="1"/>
  <c r="R262"/>
  <c r="S262" s="1"/>
  <c r="R260"/>
  <c r="S260" s="1"/>
  <c r="R252"/>
  <c r="S252" s="1"/>
  <c r="R251"/>
  <c r="S251" s="1"/>
  <c r="R232"/>
  <c r="S232" s="1"/>
  <c r="R205"/>
  <c r="S205" s="1"/>
  <c r="R184"/>
  <c r="S184" s="1"/>
  <c r="R183"/>
  <c r="S183" s="1"/>
  <c r="R166"/>
  <c r="S166" s="1"/>
  <c r="R159"/>
  <c r="S159" s="1"/>
  <c r="R155"/>
  <c r="S155" s="1"/>
  <c r="R154"/>
  <c r="S154" s="1"/>
  <c r="R138"/>
  <c r="S138" s="1"/>
  <c r="R132"/>
  <c r="S132" s="1"/>
  <c r="R120"/>
  <c r="S120" s="1"/>
  <c r="R106"/>
  <c r="S106" s="1"/>
  <c r="R100"/>
  <c r="S100" s="1"/>
  <c r="R99"/>
  <c r="S99" s="1"/>
  <c r="R91"/>
  <c r="S91" s="1"/>
  <c r="R79"/>
  <c r="S79" s="1"/>
  <c r="R75"/>
  <c r="S75" s="1"/>
  <c r="R72"/>
  <c r="S72" s="1"/>
  <c r="R61"/>
  <c r="S61" s="1"/>
  <c r="R60"/>
  <c r="S60" s="1"/>
  <c r="R53"/>
  <c r="S53" s="1"/>
  <c r="R39"/>
  <c r="S39" s="1"/>
  <c r="R33"/>
  <c r="S33" s="1"/>
  <c r="R30"/>
  <c r="S30" s="1"/>
  <c r="R22"/>
  <c r="S22" s="1"/>
  <c r="R15"/>
  <c r="S15" s="1"/>
  <c r="R14"/>
  <c r="S14" s="1"/>
  <c r="T6" i="103"/>
  <c r="Y8" i="6"/>
  <c r="Y9"/>
  <c r="Y14"/>
  <c r="Y15"/>
  <c r="Y22"/>
  <c r="Y30"/>
  <c r="Y33"/>
  <c r="Y39"/>
  <c r="Y53"/>
  <c r="Y60"/>
  <c r="Y61"/>
  <c r="Y72"/>
  <c r="Y75"/>
  <c r="Y79"/>
  <c r="Y91"/>
  <c r="Y99"/>
  <c r="Y100"/>
  <c r="Y106"/>
  <c r="Y120"/>
  <c r="Y132"/>
  <c r="Y138"/>
  <c r="Y154"/>
  <c r="Y155"/>
  <c r="Y159"/>
  <c r="Y166"/>
  <c r="Y183"/>
  <c r="Y184"/>
  <c r="Y205"/>
  <c r="Y232"/>
  <c r="Y251"/>
  <c r="Y252"/>
  <c r="Y260"/>
  <c r="Y262"/>
  <c r="Y268"/>
  <c r="Y274"/>
  <c r="Y280"/>
  <c r="Q335"/>
  <c r="Q333"/>
  <c r="Q331"/>
  <c r="Q330"/>
  <c r="Q329"/>
  <c r="Q328"/>
  <c r="Q326"/>
  <c r="Q323"/>
  <c r="Q322"/>
  <c r="Q315"/>
  <c r="Q307"/>
  <c r="Q306"/>
  <c r="Q302"/>
  <c r="Q299"/>
  <c r="Q297"/>
  <c r="Q296"/>
  <c r="Q295"/>
  <c r="Q294"/>
  <c r="Q291"/>
  <c r="Q290"/>
  <c r="Q289"/>
  <c r="Q288"/>
  <c r="Q285"/>
  <c r="Q284"/>
  <c r="Q283"/>
  <c r="Q282"/>
  <c r="Q281"/>
  <c r="Q280"/>
  <c r="Q277"/>
  <c r="Q276"/>
  <c r="Q274"/>
  <c r="Q270"/>
  <c r="Q269"/>
  <c r="Q268"/>
  <c r="Q266"/>
  <c r="Q263"/>
  <c r="Q262"/>
  <c r="Q260"/>
  <c r="Q257"/>
  <c r="Q254"/>
  <c r="Q253"/>
  <c r="Q252"/>
  <c r="Q251"/>
  <c r="Q250"/>
  <c r="Q249"/>
  <c r="Q241"/>
  <c r="Q240"/>
  <c r="Q232"/>
  <c r="Q229"/>
  <c r="Q228"/>
  <c r="Q227"/>
  <c r="Q226"/>
  <c r="Q225"/>
  <c r="Q223"/>
  <c r="Q222"/>
  <c r="Q220"/>
  <c r="Q218"/>
  <c r="Q217"/>
  <c r="Q216"/>
  <c r="Q212"/>
  <c r="Q211"/>
  <c r="Q210"/>
  <c r="Q209"/>
  <c r="Q208"/>
  <c r="Q207"/>
  <c r="Q206"/>
  <c r="Q205"/>
  <c r="Q204"/>
  <c r="Q203"/>
  <c r="Q198"/>
  <c r="Q197"/>
  <c r="Q184"/>
  <c r="Q183"/>
  <c r="Q180"/>
  <c r="Q178"/>
  <c r="Q175"/>
  <c r="Q169"/>
  <c r="Q167"/>
  <c r="Q166"/>
  <c r="Q162"/>
  <c r="Q161"/>
  <c r="Q159"/>
  <c r="Q155"/>
  <c r="Q154"/>
  <c r="Q148"/>
  <c r="Q147"/>
  <c r="Q146"/>
  <c r="Q141"/>
  <c r="Q140"/>
  <c r="Q139"/>
  <c r="Q138"/>
  <c r="Q137"/>
  <c r="Q136"/>
  <c r="Q135"/>
  <c r="Q132"/>
  <c r="Q130"/>
  <c r="Q125"/>
  <c r="Q123"/>
  <c r="Q121"/>
  <c r="Q120"/>
  <c r="Q119"/>
  <c r="Q106"/>
  <c r="Q105"/>
  <c r="Q104"/>
  <c r="Q100"/>
  <c r="Q99"/>
  <c r="Q98"/>
  <c r="Q96"/>
  <c r="Q94"/>
  <c r="Q93"/>
  <c r="Q91"/>
  <c r="Q84"/>
  <c r="Q83"/>
  <c r="Q82"/>
  <c r="Q81"/>
  <c r="Q80"/>
  <c r="Q79"/>
  <c r="Q78"/>
  <c r="Q77"/>
  <c r="Q76"/>
  <c r="Q75"/>
  <c r="Q74"/>
  <c r="Q72"/>
  <c r="Q71"/>
  <c r="Q70"/>
  <c r="Q69"/>
  <c r="Q67"/>
  <c r="Q65"/>
  <c r="Q64"/>
  <c r="Q63"/>
  <c r="Q62"/>
  <c r="Q61"/>
  <c r="Q60"/>
  <c r="Q55"/>
  <c r="Q53"/>
  <c r="Q44"/>
  <c r="Q39"/>
  <c r="Q38"/>
  <c r="Q35"/>
  <c r="Q34"/>
  <c r="Q33"/>
  <c r="Q32"/>
  <c r="Q31"/>
  <c r="Q30"/>
  <c r="Q29"/>
  <c r="Q22"/>
  <c r="Q21"/>
  <c r="Q18"/>
  <c r="Q15"/>
  <c r="Q14"/>
  <c r="Q13"/>
  <c r="Q12"/>
  <c r="Q11"/>
  <c r="Q9"/>
  <c r="Q8"/>
  <c r="D20" i="92" l="1"/>
  <c r="D19"/>
  <c r="T113" i="65" l="1"/>
  <c r="L706" i="94" l="1"/>
  <c r="H706"/>
  <c r="J706"/>
  <c r="P706"/>
  <c r="P708"/>
  <c r="L708"/>
  <c r="J708"/>
  <c r="H708"/>
  <c r="L707"/>
  <c r="H707"/>
  <c r="J707"/>
  <c r="P707"/>
  <c r="L705"/>
  <c r="H705"/>
  <c r="J705"/>
  <c r="P705"/>
  <c r="L704"/>
  <c r="H704"/>
  <c r="J704"/>
  <c r="L703"/>
  <c r="H703"/>
  <c r="J703"/>
  <c r="P702"/>
  <c r="H702"/>
  <c r="P701"/>
  <c r="L701"/>
  <c r="J701"/>
  <c r="H701"/>
  <c r="P699"/>
  <c r="L699"/>
  <c r="J699"/>
  <c r="H699"/>
  <c r="L698"/>
  <c r="H698"/>
  <c r="J698"/>
  <c r="P698"/>
  <c r="L697"/>
  <c r="H697"/>
  <c r="J697"/>
  <c r="L696"/>
  <c r="H696"/>
  <c r="J696"/>
  <c r="L695"/>
  <c r="H695"/>
  <c r="P694"/>
  <c r="H694"/>
  <c r="P693"/>
  <c r="L693"/>
  <c r="J693"/>
  <c r="H693"/>
  <c r="P691"/>
  <c r="L691"/>
  <c r="J691"/>
  <c r="H691"/>
  <c r="L690"/>
  <c r="H690"/>
  <c r="J690"/>
  <c r="P690"/>
  <c r="L689"/>
  <c r="H689"/>
  <c r="J689"/>
  <c r="P689"/>
  <c r="L688"/>
  <c r="H688"/>
  <c r="J688"/>
  <c r="L687"/>
  <c r="H687"/>
  <c r="P686"/>
  <c r="H686"/>
  <c r="P685"/>
  <c r="L685"/>
  <c r="J685"/>
  <c r="H685"/>
  <c r="P683"/>
  <c r="L683"/>
  <c r="J683"/>
  <c r="H683"/>
  <c r="L682"/>
  <c r="H682"/>
  <c r="J682"/>
  <c r="P682"/>
  <c r="L681"/>
  <c r="H681"/>
  <c r="J681"/>
  <c r="P681"/>
  <c r="L680"/>
  <c r="H680"/>
  <c r="J680"/>
  <c r="L679"/>
  <c r="H679"/>
  <c r="J679"/>
  <c r="L678"/>
  <c r="H678"/>
  <c r="P677"/>
  <c r="H677"/>
  <c r="P676"/>
  <c r="L676"/>
  <c r="J676"/>
  <c r="H676"/>
  <c r="P673"/>
  <c r="L673"/>
  <c r="J673"/>
  <c r="H673"/>
  <c r="L672"/>
  <c r="H672"/>
  <c r="J672"/>
  <c r="P672"/>
  <c r="L671"/>
  <c r="H671"/>
  <c r="J671"/>
  <c r="P671"/>
  <c r="L670"/>
  <c r="H670"/>
  <c r="J670"/>
  <c r="L669"/>
  <c r="H669"/>
  <c r="J669"/>
  <c r="L668"/>
  <c r="H668"/>
  <c r="P667"/>
  <c r="H667"/>
  <c r="P666"/>
  <c r="L666"/>
  <c r="J666"/>
  <c r="H666"/>
  <c r="L662"/>
  <c r="P664"/>
  <c r="L664"/>
  <c r="J664"/>
  <c r="H664"/>
  <c r="L663"/>
  <c r="L661"/>
  <c r="L660"/>
  <c r="L659"/>
  <c r="L658"/>
  <c r="L657"/>
  <c r="P656"/>
  <c r="P655"/>
  <c r="L655"/>
  <c r="J655"/>
  <c r="H655"/>
  <c r="H642"/>
  <c r="L642"/>
  <c r="P653"/>
  <c r="L653"/>
  <c r="J653"/>
  <c r="H653"/>
  <c r="L652"/>
  <c r="H652"/>
  <c r="L651"/>
  <c r="L650"/>
  <c r="L649"/>
  <c r="L648"/>
  <c r="L647"/>
  <c r="P646"/>
  <c r="P645"/>
  <c r="L645"/>
  <c r="J645"/>
  <c r="H645"/>
  <c r="J695" l="1"/>
  <c r="J642"/>
  <c r="J687"/>
  <c r="J678"/>
  <c r="J668"/>
  <c r="J662"/>
  <c r="J658"/>
  <c r="J659"/>
  <c r="J660"/>
  <c r="J661"/>
  <c r="J663"/>
  <c r="J652"/>
  <c r="J647"/>
  <c r="J648"/>
  <c r="J650"/>
  <c r="J651"/>
  <c r="J657" l="1"/>
  <c r="J649"/>
  <c r="L640" l="1"/>
  <c r="H640"/>
  <c r="L639"/>
  <c r="H639"/>
  <c r="P643"/>
  <c r="L643"/>
  <c r="J643"/>
  <c r="H643"/>
  <c r="L641"/>
  <c r="H641"/>
  <c r="J641"/>
  <c r="L638"/>
  <c r="L637"/>
  <c r="L636"/>
  <c r="P635"/>
  <c r="P634"/>
  <c r="L634"/>
  <c r="J634"/>
  <c r="H634"/>
  <c r="J640" l="1"/>
  <c r="J636"/>
  <c r="J638"/>
  <c r="J639"/>
  <c r="J637"/>
  <c r="P632" l="1"/>
  <c r="L632"/>
  <c r="J632"/>
  <c r="H632"/>
  <c r="L631"/>
  <c r="H631"/>
  <c r="J631"/>
  <c r="P631"/>
  <c r="L630"/>
  <c r="H630"/>
  <c r="J630"/>
  <c r="L628"/>
  <c r="H628"/>
  <c r="P627"/>
  <c r="H627"/>
  <c r="P626"/>
  <c r="L626"/>
  <c r="J626"/>
  <c r="H626"/>
  <c r="P624"/>
  <c r="L624"/>
  <c r="J624"/>
  <c r="H624"/>
  <c r="L623"/>
  <c r="H623"/>
  <c r="J623"/>
  <c r="L622"/>
  <c r="H622"/>
  <c r="J622"/>
  <c r="L621"/>
  <c r="H621"/>
  <c r="J621"/>
  <c r="L620"/>
  <c r="H620"/>
  <c r="J620"/>
  <c r="L619"/>
  <c r="H619"/>
  <c r="P618"/>
  <c r="H618"/>
  <c r="P617"/>
  <c r="L617"/>
  <c r="J617"/>
  <c r="H617"/>
  <c r="P615"/>
  <c r="L615"/>
  <c r="J615"/>
  <c r="H615"/>
  <c r="L614"/>
  <c r="H614"/>
  <c r="J614"/>
  <c r="L613"/>
  <c r="H613"/>
  <c r="J613"/>
  <c r="L612"/>
  <c r="H612"/>
  <c r="J612"/>
  <c r="L611"/>
  <c r="H611"/>
  <c r="J611"/>
  <c r="L610"/>
  <c r="H610"/>
  <c r="P609"/>
  <c r="H609"/>
  <c r="P608"/>
  <c r="L608"/>
  <c r="J608"/>
  <c r="H608"/>
  <c r="P606"/>
  <c r="L606"/>
  <c r="J606"/>
  <c r="H606"/>
  <c r="L605"/>
  <c r="H605"/>
  <c r="J605"/>
  <c r="L604"/>
  <c r="H604"/>
  <c r="J604"/>
  <c r="L603"/>
  <c r="H603"/>
  <c r="J603"/>
  <c r="L602"/>
  <c r="H602"/>
  <c r="J602"/>
  <c r="L601"/>
  <c r="H601"/>
  <c r="J601"/>
  <c r="L600"/>
  <c r="H600"/>
  <c r="P600"/>
  <c r="P599"/>
  <c r="H599"/>
  <c r="P598"/>
  <c r="L598"/>
  <c r="J598"/>
  <c r="H598"/>
  <c r="P596"/>
  <c r="L596"/>
  <c r="J596"/>
  <c r="H596"/>
  <c r="L595"/>
  <c r="H595"/>
  <c r="J595"/>
  <c r="L594"/>
  <c r="H594"/>
  <c r="J594"/>
  <c r="P594"/>
  <c r="L593"/>
  <c r="H593"/>
  <c r="J593"/>
  <c r="L592"/>
  <c r="H592"/>
  <c r="J592"/>
  <c r="L591"/>
  <c r="H591"/>
  <c r="J591"/>
  <c r="L590"/>
  <c r="H590"/>
  <c r="P590"/>
  <c r="P589"/>
  <c r="H589"/>
  <c r="P588"/>
  <c r="L588"/>
  <c r="J588"/>
  <c r="H588"/>
  <c r="P586"/>
  <c r="L586"/>
  <c r="J586"/>
  <c r="H586"/>
  <c r="L585"/>
  <c r="H585"/>
  <c r="J585"/>
  <c r="L584"/>
  <c r="H584"/>
  <c r="J584"/>
  <c r="L583"/>
  <c r="H583"/>
  <c r="J583"/>
  <c r="L582"/>
  <c r="H582"/>
  <c r="J582"/>
  <c r="L581"/>
  <c r="H581"/>
  <c r="P580"/>
  <c r="H580"/>
  <c r="P579"/>
  <c r="L579"/>
  <c r="J579"/>
  <c r="H579"/>
  <c r="P577"/>
  <c r="L577"/>
  <c r="J577"/>
  <c r="H577"/>
  <c r="L576"/>
  <c r="H576"/>
  <c r="J576"/>
  <c r="L575"/>
  <c r="H575"/>
  <c r="J575"/>
  <c r="L574"/>
  <c r="H574"/>
  <c r="J574"/>
  <c r="P573"/>
  <c r="H573"/>
  <c r="P572"/>
  <c r="L572"/>
  <c r="J572"/>
  <c r="H572"/>
  <c r="P570"/>
  <c r="L570"/>
  <c r="J570"/>
  <c r="H570"/>
  <c r="L569"/>
  <c r="H569"/>
  <c r="J569"/>
  <c r="L568"/>
  <c r="H568"/>
  <c r="J568"/>
  <c r="L567"/>
  <c r="H567"/>
  <c r="J567"/>
  <c r="L566"/>
  <c r="H566"/>
  <c r="J566"/>
  <c r="L565"/>
  <c r="H565"/>
  <c r="P564"/>
  <c r="H564"/>
  <c r="P563"/>
  <c r="L563"/>
  <c r="J563"/>
  <c r="H563"/>
  <c r="P561"/>
  <c r="L561"/>
  <c r="J561"/>
  <c r="H561"/>
  <c r="L560"/>
  <c r="H560"/>
  <c r="J560"/>
  <c r="L559"/>
  <c r="H559"/>
  <c r="J559"/>
  <c r="L558"/>
  <c r="H558"/>
  <c r="J558"/>
  <c r="L557"/>
  <c r="H557"/>
  <c r="J557"/>
  <c r="L556"/>
  <c r="H556"/>
  <c r="P555"/>
  <c r="H555"/>
  <c r="P554"/>
  <c r="L554"/>
  <c r="J554"/>
  <c r="H554"/>
  <c r="P552"/>
  <c r="L552"/>
  <c r="J552"/>
  <c r="H552"/>
  <c r="L551"/>
  <c r="H551"/>
  <c r="J551"/>
  <c r="L550"/>
  <c r="H550"/>
  <c r="J550"/>
  <c r="L549"/>
  <c r="H549"/>
  <c r="J549"/>
  <c r="L548"/>
  <c r="H548"/>
  <c r="L547"/>
  <c r="H547"/>
  <c r="J547"/>
  <c r="P546"/>
  <c r="H546"/>
  <c r="P545"/>
  <c r="L545"/>
  <c r="J545"/>
  <c r="H545"/>
  <c r="P544"/>
  <c r="L544"/>
  <c r="J544"/>
  <c r="P543"/>
  <c r="L543"/>
  <c r="J543"/>
  <c r="H543"/>
  <c r="L542"/>
  <c r="H542"/>
  <c r="J542"/>
  <c r="L541"/>
  <c r="H541"/>
  <c r="J541"/>
  <c r="L540"/>
  <c r="H540"/>
  <c r="J540"/>
  <c r="L539"/>
  <c r="H539"/>
  <c r="J539"/>
  <c r="L538"/>
  <c r="H538"/>
  <c r="P537"/>
  <c r="H537"/>
  <c r="P536"/>
  <c r="L536"/>
  <c r="J536"/>
  <c r="H536"/>
  <c r="P535"/>
  <c r="L535"/>
  <c r="J535"/>
  <c r="P534"/>
  <c r="L534"/>
  <c r="J534"/>
  <c r="H534"/>
  <c r="L533"/>
  <c r="H533"/>
  <c r="L532"/>
  <c r="H532"/>
  <c r="J532"/>
  <c r="L531"/>
  <c r="H531"/>
  <c r="J531"/>
  <c r="L530"/>
  <c r="H530"/>
  <c r="J530"/>
  <c r="L529"/>
  <c r="H529"/>
  <c r="J529"/>
  <c r="L528"/>
  <c r="H528"/>
  <c r="J528"/>
  <c r="P527"/>
  <c r="H527"/>
  <c r="P526"/>
  <c r="L526"/>
  <c r="J526"/>
  <c r="H526"/>
  <c r="P525"/>
  <c r="L525"/>
  <c r="J525"/>
  <c r="T232" i="6"/>
  <c r="J628" i="94" l="1"/>
  <c r="J619"/>
  <c r="J610"/>
  <c r="J600"/>
  <c r="J590"/>
  <c r="J581"/>
  <c r="J565"/>
  <c r="J556"/>
  <c r="J548"/>
  <c r="J538"/>
  <c r="J533"/>
  <c r="P523" l="1"/>
  <c r="L523"/>
  <c r="J523"/>
  <c r="H523"/>
  <c r="L522"/>
  <c r="H522"/>
  <c r="J522"/>
  <c r="L521"/>
  <c r="H521"/>
  <c r="J521"/>
  <c r="L520"/>
  <c r="H520"/>
  <c r="J520"/>
  <c r="L519"/>
  <c r="H519"/>
  <c r="P519"/>
  <c r="P518"/>
  <c r="H518"/>
  <c r="P517"/>
  <c r="L517"/>
  <c r="J517"/>
  <c r="H517"/>
  <c r="P516"/>
  <c r="L516"/>
  <c r="J516"/>
  <c r="P515"/>
  <c r="L515"/>
  <c r="J515"/>
  <c r="H515"/>
  <c r="L514"/>
  <c r="H514"/>
  <c r="J514"/>
  <c r="L513"/>
  <c r="H513"/>
  <c r="J513"/>
  <c r="L512"/>
  <c r="H512"/>
  <c r="P512"/>
  <c r="P511"/>
  <c r="H511"/>
  <c r="P510"/>
  <c r="L510"/>
  <c r="J510"/>
  <c r="H510"/>
  <c r="J519" l="1"/>
  <c r="J512"/>
  <c r="P509"/>
  <c r="L509"/>
  <c r="J509"/>
  <c r="P508"/>
  <c r="L508"/>
  <c r="J508"/>
  <c r="H508"/>
  <c r="L507"/>
  <c r="H507"/>
  <c r="J507"/>
  <c r="L506"/>
  <c r="H506"/>
  <c r="J506"/>
  <c r="L505"/>
  <c r="H505"/>
  <c r="P504"/>
  <c r="H504"/>
  <c r="P503"/>
  <c r="L503"/>
  <c r="J503"/>
  <c r="H503"/>
  <c r="L498"/>
  <c r="H498"/>
  <c r="J498"/>
  <c r="P498"/>
  <c r="P502"/>
  <c r="L502"/>
  <c r="J502"/>
  <c r="P501"/>
  <c r="L501"/>
  <c r="J501"/>
  <c r="H501"/>
  <c r="L500"/>
  <c r="H500"/>
  <c r="J500"/>
  <c r="L499"/>
  <c r="H499"/>
  <c r="J499"/>
  <c r="L497"/>
  <c r="H497"/>
  <c r="J497"/>
  <c r="P497"/>
  <c r="L496"/>
  <c r="H496"/>
  <c r="P496"/>
  <c r="P495"/>
  <c r="H495"/>
  <c r="P494"/>
  <c r="L494"/>
  <c r="J494"/>
  <c r="H494"/>
  <c r="L488"/>
  <c r="H488"/>
  <c r="J488"/>
  <c r="L489"/>
  <c r="H489"/>
  <c r="J489"/>
  <c r="P493"/>
  <c r="L493"/>
  <c r="J493"/>
  <c r="P492"/>
  <c r="L492"/>
  <c r="J492"/>
  <c r="H492"/>
  <c r="L491"/>
  <c r="H491"/>
  <c r="J491"/>
  <c r="L490"/>
  <c r="H490"/>
  <c r="J490"/>
  <c r="L487"/>
  <c r="H487"/>
  <c r="P487"/>
  <c r="P486"/>
  <c r="H486"/>
  <c r="P485"/>
  <c r="L485"/>
  <c r="J485"/>
  <c r="H485"/>
  <c r="P484"/>
  <c r="L484"/>
  <c r="J484"/>
  <c r="P483"/>
  <c r="L483"/>
  <c r="J483"/>
  <c r="H483"/>
  <c r="L482"/>
  <c r="H482"/>
  <c r="J482"/>
  <c r="L481"/>
  <c r="H481"/>
  <c r="J481"/>
  <c r="L480"/>
  <c r="H480"/>
  <c r="P480"/>
  <c r="P479"/>
  <c r="H479"/>
  <c r="P478"/>
  <c r="L478"/>
  <c r="J478"/>
  <c r="H478"/>
  <c r="Y291" i="6"/>
  <c r="T291"/>
  <c r="T280"/>
  <c r="T274"/>
  <c r="T268"/>
  <c r="T262"/>
  <c r="T260"/>
  <c r="P477" i="94"/>
  <c r="L477"/>
  <c r="J477"/>
  <c r="P476"/>
  <c r="L476"/>
  <c r="J476"/>
  <c r="H476"/>
  <c r="L475"/>
  <c r="H475"/>
  <c r="J475"/>
  <c r="L474"/>
  <c r="H474"/>
  <c r="J474"/>
  <c r="L473"/>
  <c r="H473"/>
  <c r="P473"/>
  <c r="P472"/>
  <c r="H472"/>
  <c r="P471"/>
  <c r="L471"/>
  <c r="J471"/>
  <c r="H471"/>
  <c r="Y315" i="6"/>
  <c r="T315"/>
  <c r="P470" i="94"/>
  <c r="L470"/>
  <c r="J470"/>
  <c r="P469"/>
  <c r="L469"/>
  <c r="J469"/>
  <c r="H469"/>
  <c r="L468"/>
  <c r="H468"/>
  <c r="J468"/>
  <c r="L467"/>
  <c r="H467"/>
  <c r="J467"/>
  <c r="L466"/>
  <c r="H466"/>
  <c r="P466"/>
  <c r="P465"/>
  <c r="H465"/>
  <c r="P464"/>
  <c r="L464"/>
  <c r="J464"/>
  <c r="H464"/>
  <c r="P463"/>
  <c r="L463"/>
  <c r="J463"/>
  <c r="P462"/>
  <c r="L462"/>
  <c r="J462"/>
  <c r="H462"/>
  <c r="L461"/>
  <c r="H461"/>
  <c r="J461"/>
  <c r="L460"/>
  <c r="H460"/>
  <c r="J460"/>
  <c r="L459"/>
  <c r="H459"/>
  <c r="J459"/>
  <c r="L458"/>
  <c r="H458"/>
  <c r="P458"/>
  <c r="P457"/>
  <c r="H457"/>
  <c r="P456"/>
  <c r="L456"/>
  <c r="J456"/>
  <c r="H456"/>
  <c r="P455"/>
  <c r="L455"/>
  <c r="J455"/>
  <c r="P454"/>
  <c r="L454"/>
  <c r="J454"/>
  <c r="H454"/>
  <c r="L453"/>
  <c r="H453"/>
  <c r="J453"/>
  <c r="L452"/>
  <c r="H452"/>
  <c r="J452"/>
  <c r="L451"/>
  <c r="H451"/>
  <c r="P451"/>
  <c r="P450"/>
  <c r="H450"/>
  <c r="P449"/>
  <c r="L449"/>
  <c r="J449"/>
  <c r="H449"/>
  <c r="P448"/>
  <c r="L448"/>
  <c r="J448"/>
  <c r="P447"/>
  <c r="L447"/>
  <c r="J447"/>
  <c r="H447"/>
  <c r="L446"/>
  <c r="H446"/>
  <c r="J446"/>
  <c r="L445"/>
  <c r="H445"/>
  <c r="J445"/>
  <c r="L444"/>
  <c r="H444"/>
  <c r="J444"/>
  <c r="P444"/>
  <c r="L443"/>
  <c r="H443"/>
  <c r="J443"/>
  <c r="P442"/>
  <c r="H442"/>
  <c r="P441"/>
  <c r="L441"/>
  <c r="J441"/>
  <c r="H441"/>
  <c r="Y307" i="6"/>
  <c r="T307"/>
  <c r="L436" i="94"/>
  <c r="H436"/>
  <c r="J436"/>
  <c r="P436"/>
  <c r="P440"/>
  <c r="L440"/>
  <c r="J440"/>
  <c r="P439"/>
  <c r="L439"/>
  <c r="J439"/>
  <c r="H439"/>
  <c r="L438"/>
  <c r="H438"/>
  <c r="J438"/>
  <c r="L437"/>
  <c r="H437"/>
  <c r="J437"/>
  <c r="L435"/>
  <c r="H435"/>
  <c r="P435"/>
  <c r="P434"/>
  <c r="H434"/>
  <c r="P433"/>
  <c r="L433"/>
  <c r="J433"/>
  <c r="H433"/>
  <c r="P432"/>
  <c r="L432"/>
  <c r="J432"/>
  <c r="P431"/>
  <c r="L431"/>
  <c r="J431"/>
  <c r="H431"/>
  <c r="L430"/>
  <c r="H430"/>
  <c r="J430"/>
  <c r="L429"/>
  <c r="H429"/>
  <c r="J429"/>
  <c r="L428"/>
  <c r="H428"/>
  <c r="P428"/>
  <c r="P427"/>
  <c r="H427"/>
  <c r="P426"/>
  <c r="L426"/>
  <c r="J426"/>
  <c r="H426"/>
  <c r="Y299" i="6"/>
  <c r="T299"/>
  <c r="Y295"/>
  <c r="T295"/>
  <c r="P425" i="94"/>
  <c r="L425"/>
  <c r="J425"/>
  <c r="P424"/>
  <c r="L424"/>
  <c r="J424"/>
  <c r="H424"/>
  <c r="L423"/>
  <c r="H423"/>
  <c r="J423"/>
  <c r="L422"/>
  <c r="H422"/>
  <c r="P422"/>
  <c r="P421"/>
  <c r="H421"/>
  <c r="P420"/>
  <c r="L420"/>
  <c r="J420"/>
  <c r="H420"/>
  <c r="P419"/>
  <c r="L419"/>
  <c r="J419"/>
  <c r="P418"/>
  <c r="L418"/>
  <c r="J418"/>
  <c r="H418"/>
  <c r="L417"/>
  <c r="H417"/>
  <c r="J417"/>
  <c r="L416"/>
  <c r="H416"/>
  <c r="J416"/>
  <c r="P416"/>
  <c r="P415"/>
  <c r="H415"/>
  <c r="P414"/>
  <c r="L414"/>
  <c r="J414"/>
  <c r="H414"/>
  <c r="P413"/>
  <c r="L413"/>
  <c r="J413"/>
  <c r="P412"/>
  <c r="L412"/>
  <c r="J412"/>
  <c r="H412"/>
  <c r="L411"/>
  <c r="H411"/>
  <c r="J411"/>
  <c r="L410"/>
  <c r="H410"/>
  <c r="J410"/>
  <c r="L409"/>
  <c r="H409"/>
  <c r="J409"/>
  <c r="P409"/>
  <c r="P408"/>
  <c r="H408"/>
  <c r="P407"/>
  <c r="L407"/>
  <c r="J407"/>
  <c r="H407"/>
  <c r="Y326" i="6"/>
  <c r="T326"/>
  <c r="Y323"/>
  <c r="T323"/>
  <c r="Y322"/>
  <c r="T322"/>
  <c r="Y294"/>
  <c r="T294"/>
  <c r="J505" i="94" l="1"/>
  <c r="J496"/>
  <c r="J487"/>
  <c r="J480"/>
  <c r="J473"/>
  <c r="J466"/>
  <c r="J458"/>
  <c r="J451"/>
  <c r="J435"/>
  <c r="J428"/>
  <c r="J422"/>
  <c r="P406" l="1"/>
  <c r="L406"/>
  <c r="J406"/>
  <c r="P405"/>
  <c r="L405"/>
  <c r="J405"/>
  <c r="H405"/>
  <c r="L404"/>
  <c r="H404"/>
  <c r="J404"/>
  <c r="L403"/>
  <c r="H403"/>
  <c r="J403"/>
  <c r="P403"/>
  <c r="L402"/>
  <c r="H402"/>
  <c r="J402"/>
  <c r="L401"/>
  <c r="H401"/>
  <c r="P400"/>
  <c r="H400"/>
  <c r="P399"/>
  <c r="L399"/>
  <c r="J399"/>
  <c r="H399"/>
  <c r="P398"/>
  <c r="L398"/>
  <c r="J398"/>
  <c r="P397"/>
  <c r="L397"/>
  <c r="J397"/>
  <c r="H397"/>
  <c r="L396"/>
  <c r="H396"/>
  <c r="J396"/>
  <c r="L395"/>
  <c r="H395"/>
  <c r="J395"/>
  <c r="P395"/>
  <c r="L394"/>
  <c r="H394"/>
  <c r="J394"/>
  <c r="L393"/>
  <c r="H393"/>
  <c r="P392"/>
  <c r="H392"/>
  <c r="P391"/>
  <c r="L391"/>
  <c r="J391"/>
  <c r="H391"/>
  <c r="L182"/>
  <c r="J182"/>
  <c r="L181"/>
  <c r="J181"/>
  <c r="L180"/>
  <c r="J180"/>
  <c r="L179"/>
  <c r="J179"/>
  <c r="L178"/>
  <c r="J178"/>
  <c r="L177"/>
  <c r="J177"/>
  <c r="L176"/>
  <c r="J176"/>
  <c r="L175"/>
  <c r="J175"/>
  <c r="P175"/>
  <c r="L169"/>
  <c r="J169"/>
  <c r="L168"/>
  <c r="J168"/>
  <c r="L167"/>
  <c r="J167"/>
  <c r="L166"/>
  <c r="J166"/>
  <c r="L165"/>
  <c r="J165"/>
  <c r="L164"/>
  <c r="J164"/>
  <c r="N139"/>
  <c r="L139"/>
  <c r="H139"/>
  <c r="J139"/>
  <c r="H135"/>
  <c r="N140"/>
  <c r="L140"/>
  <c r="H140"/>
  <c r="J140"/>
  <c r="P140"/>
  <c r="N138"/>
  <c r="L138"/>
  <c r="H138"/>
  <c r="J138"/>
  <c r="N137"/>
  <c r="L137"/>
  <c r="H137"/>
  <c r="J137"/>
  <c r="N136"/>
  <c r="L136"/>
  <c r="H136"/>
  <c r="J136"/>
  <c r="T106" i="6"/>
  <c r="T100"/>
  <c r="Y21" l="1"/>
  <c r="Y29"/>
  <c r="J401" i="94"/>
  <c r="J393"/>
  <c r="H175"/>
  <c r="S969" i="65" l="1"/>
  <c r="S970" s="1"/>
  <c r="R969"/>
  <c r="R970" s="1"/>
  <c r="H212" i="94" l="1"/>
  <c r="O1671" i="65"/>
  <c r="J388" i="94" l="1"/>
  <c r="J387"/>
  <c r="J386"/>
  <c r="J385"/>
  <c r="J384"/>
  <c r="J383"/>
  <c r="L390"/>
  <c r="J390"/>
  <c r="L389"/>
  <c r="J389"/>
  <c r="L388"/>
  <c r="L387"/>
  <c r="L386"/>
  <c r="L385"/>
  <c r="L384"/>
  <c r="L383"/>
  <c r="L381"/>
  <c r="J381"/>
  <c r="P390"/>
  <c r="P389"/>
  <c r="H389"/>
  <c r="H388"/>
  <c r="H387"/>
  <c r="H386"/>
  <c r="H385"/>
  <c r="H384"/>
  <c r="H383"/>
  <c r="P382"/>
  <c r="H382"/>
  <c r="P381"/>
  <c r="H381"/>
  <c r="L380" l="1"/>
  <c r="J380"/>
  <c r="L379"/>
  <c r="L377"/>
  <c r="T567" i="65"/>
  <c r="T568" s="1"/>
  <c r="S567"/>
  <c r="S568" s="1"/>
  <c r="T558"/>
  <c r="T559" s="1"/>
  <c r="S558"/>
  <c r="S559" s="1"/>
  <c r="T554"/>
  <c r="T555" s="1"/>
  <c r="S554"/>
  <c r="S555" s="1"/>
  <c r="T551"/>
  <c r="T552" s="1"/>
  <c r="S551"/>
  <c r="S552" s="1"/>
  <c r="T546"/>
  <c r="T547" s="1"/>
  <c r="S546"/>
  <c r="S547" s="1"/>
  <c r="T543"/>
  <c r="T544" s="1"/>
  <c r="S543"/>
  <c r="S544" s="1"/>
  <c r="U9" i="103" l="1"/>
  <c r="R113" i="65"/>
  <c r="P380" i="94" l="1"/>
  <c r="H380"/>
  <c r="H379"/>
  <c r="J379"/>
  <c r="H377"/>
  <c r="J377"/>
  <c r="L376"/>
  <c r="H376"/>
  <c r="J376"/>
  <c r="L375"/>
  <c r="H375"/>
  <c r="P374"/>
  <c r="H374"/>
  <c r="P373"/>
  <c r="L373"/>
  <c r="J373"/>
  <c r="H373"/>
  <c r="J375" l="1"/>
  <c r="L372" l="1"/>
  <c r="J372"/>
  <c r="L371"/>
  <c r="J371"/>
  <c r="L370"/>
  <c r="L128" l="1"/>
  <c r="H128"/>
  <c r="J128"/>
  <c r="L127"/>
  <c r="H127"/>
  <c r="J127"/>
  <c r="L126"/>
  <c r="H126"/>
  <c r="J126"/>
  <c r="L125"/>
  <c r="H125"/>
  <c r="J125"/>
  <c r="L124"/>
  <c r="H124"/>
  <c r="J124"/>
  <c r="P124"/>
  <c r="L123"/>
  <c r="H123"/>
  <c r="J123"/>
  <c r="L129"/>
  <c r="H129"/>
  <c r="J129"/>
  <c r="U10" i="103" l="1"/>
  <c r="U12"/>
  <c r="U7"/>
  <c r="D26" i="92"/>
  <c r="D28" s="1"/>
  <c r="L84" i="94" l="1"/>
  <c r="H84"/>
  <c r="L90" l="1"/>
  <c r="H90"/>
  <c r="J90"/>
  <c r="L89"/>
  <c r="H89"/>
  <c r="J89"/>
  <c r="L88"/>
  <c r="H88"/>
  <c r="J88"/>
  <c r="L87"/>
  <c r="H87"/>
  <c r="J87"/>
  <c r="L86"/>
  <c r="H86"/>
  <c r="J86"/>
  <c r="L85"/>
  <c r="H85"/>
  <c r="J85"/>
  <c r="L369" l="1"/>
  <c r="L367"/>
  <c r="J367"/>
  <c r="L366"/>
  <c r="J366"/>
  <c r="J370"/>
  <c r="P370"/>
  <c r="J369"/>
  <c r="P371"/>
  <c r="H371"/>
  <c r="H370"/>
  <c r="H369"/>
  <c r="P368"/>
  <c r="P367"/>
  <c r="H367"/>
  <c r="L365"/>
  <c r="J365"/>
  <c r="L364"/>
  <c r="L363"/>
  <c r="L361"/>
  <c r="J361"/>
  <c r="L360"/>
  <c r="J360"/>
  <c r="J364"/>
  <c r="P364"/>
  <c r="J363"/>
  <c r="P365"/>
  <c r="H365"/>
  <c r="H364"/>
  <c r="H363"/>
  <c r="P362"/>
  <c r="P361"/>
  <c r="H361"/>
  <c r="P359"/>
  <c r="L359"/>
  <c r="J359"/>
  <c r="H359"/>
  <c r="L358"/>
  <c r="H358"/>
  <c r="J358"/>
  <c r="L357"/>
  <c r="H357"/>
  <c r="J357"/>
  <c r="L356"/>
  <c r="H356"/>
  <c r="J356"/>
  <c r="P356"/>
  <c r="L355"/>
  <c r="H355"/>
  <c r="P355"/>
  <c r="P354"/>
  <c r="H354"/>
  <c r="P353"/>
  <c r="L353"/>
  <c r="J353"/>
  <c r="H353"/>
  <c r="L352"/>
  <c r="J352"/>
  <c r="L351"/>
  <c r="J351"/>
  <c r="L350"/>
  <c r="L349"/>
  <c r="L348"/>
  <c r="L347"/>
  <c r="L346"/>
  <c r="L344"/>
  <c r="J344"/>
  <c r="J350"/>
  <c r="P350"/>
  <c r="J349"/>
  <c r="P349"/>
  <c r="J348"/>
  <c r="P348"/>
  <c r="J347"/>
  <c r="J346"/>
  <c r="P351"/>
  <c r="H351"/>
  <c r="H350"/>
  <c r="H349"/>
  <c r="H348"/>
  <c r="H347"/>
  <c r="H346"/>
  <c r="P345"/>
  <c r="H345"/>
  <c r="P344"/>
  <c r="H344"/>
  <c r="L343"/>
  <c r="J343"/>
  <c r="L342"/>
  <c r="J342"/>
  <c r="L341"/>
  <c r="L340"/>
  <c r="L338"/>
  <c r="J338"/>
  <c r="L337"/>
  <c r="J337"/>
  <c r="J341"/>
  <c r="J340"/>
  <c r="P342"/>
  <c r="H342"/>
  <c r="H341"/>
  <c r="H340"/>
  <c r="P339"/>
  <c r="H339"/>
  <c r="P338"/>
  <c r="H338"/>
  <c r="L336"/>
  <c r="J336"/>
  <c r="L335"/>
  <c r="L334"/>
  <c r="L332"/>
  <c r="J332"/>
  <c r="L331"/>
  <c r="J331"/>
  <c r="L330"/>
  <c r="J330"/>
  <c r="L329"/>
  <c r="L328"/>
  <c r="L327"/>
  <c r="L326"/>
  <c r="L325"/>
  <c r="L324"/>
  <c r="J335"/>
  <c r="P335"/>
  <c r="J334"/>
  <c r="P336"/>
  <c r="H336"/>
  <c r="H335"/>
  <c r="H334"/>
  <c r="P333"/>
  <c r="H333"/>
  <c r="P332"/>
  <c r="H332"/>
  <c r="P331"/>
  <c r="N331"/>
  <c r="P330"/>
  <c r="N330"/>
  <c r="N329"/>
  <c r="N328"/>
  <c r="N327"/>
  <c r="N326"/>
  <c r="N325"/>
  <c r="N324"/>
  <c r="N323"/>
  <c r="L323"/>
  <c r="P322"/>
  <c r="N322"/>
  <c r="P321"/>
  <c r="N321"/>
  <c r="L321"/>
  <c r="J321"/>
  <c r="P320"/>
  <c r="N320"/>
  <c r="L320"/>
  <c r="J320"/>
  <c r="P319"/>
  <c r="N319"/>
  <c r="L319"/>
  <c r="J319"/>
  <c r="N318"/>
  <c r="L318"/>
  <c r="N317"/>
  <c r="L317"/>
  <c r="N316"/>
  <c r="L316"/>
  <c r="N315"/>
  <c r="L315"/>
  <c r="N314"/>
  <c r="L314"/>
  <c r="N313"/>
  <c r="L313"/>
  <c r="N312"/>
  <c r="L312"/>
  <c r="N311"/>
  <c r="L311"/>
  <c r="P310"/>
  <c r="N310"/>
  <c r="P309"/>
  <c r="N309"/>
  <c r="L309"/>
  <c r="J309"/>
  <c r="P308"/>
  <c r="N308"/>
  <c r="L308"/>
  <c r="J308"/>
  <c r="P307"/>
  <c r="N307"/>
  <c r="L307"/>
  <c r="J307"/>
  <c r="N306"/>
  <c r="L306"/>
  <c r="N305"/>
  <c r="L305"/>
  <c r="P304"/>
  <c r="N304"/>
  <c r="P303"/>
  <c r="N303"/>
  <c r="L303"/>
  <c r="J303"/>
  <c r="J329"/>
  <c r="P329"/>
  <c r="J328"/>
  <c r="P328"/>
  <c r="J327"/>
  <c r="P327"/>
  <c r="J326"/>
  <c r="J325"/>
  <c r="J324"/>
  <c r="J323"/>
  <c r="J318"/>
  <c r="J317"/>
  <c r="J316"/>
  <c r="J315"/>
  <c r="J314"/>
  <c r="P314"/>
  <c r="J313"/>
  <c r="P313"/>
  <c r="J312"/>
  <c r="P312"/>
  <c r="J311"/>
  <c r="P311"/>
  <c r="J306"/>
  <c r="J305"/>
  <c r="H330"/>
  <c r="H329"/>
  <c r="H328"/>
  <c r="H327"/>
  <c r="H326"/>
  <c r="H325"/>
  <c r="H324"/>
  <c r="H323"/>
  <c r="H322"/>
  <c r="H321"/>
  <c r="H319"/>
  <c r="H318"/>
  <c r="H317"/>
  <c r="H316"/>
  <c r="H315"/>
  <c r="H314"/>
  <c r="H313"/>
  <c r="H312"/>
  <c r="H311"/>
  <c r="H310"/>
  <c r="H309"/>
  <c r="H307"/>
  <c r="H306"/>
  <c r="H305"/>
  <c r="H304"/>
  <c r="H303"/>
  <c r="H50"/>
  <c r="J355" l="1"/>
  <c r="P302" l="1"/>
  <c r="L302"/>
  <c r="J302"/>
  <c r="L301"/>
  <c r="J301"/>
  <c r="L300"/>
  <c r="J300"/>
  <c r="P298"/>
  <c r="L298"/>
  <c r="J298"/>
  <c r="L297"/>
  <c r="J297"/>
  <c r="L296"/>
  <c r="J296"/>
  <c r="L295"/>
  <c r="J295"/>
  <c r="L294"/>
  <c r="L293"/>
  <c r="L292"/>
  <c r="L291"/>
  <c r="L290"/>
  <c r="L288"/>
  <c r="J288"/>
  <c r="P300" l="1"/>
  <c r="P301"/>
  <c r="P299" l="1"/>
  <c r="L287" l="1"/>
  <c r="J287"/>
  <c r="L286"/>
  <c r="J286"/>
  <c r="J294"/>
  <c r="J293"/>
  <c r="J292"/>
  <c r="P292"/>
  <c r="J291"/>
  <c r="J290"/>
  <c r="P295"/>
  <c r="H295"/>
  <c r="H294"/>
  <c r="H293"/>
  <c r="H292"/>
  <c r="H291"/>
  <c r="H290"/>
  <c r="P289"/>
  <c r="H289"/>
  <c r="P288"/>
  <c r="H288"/>
  <c r="L285"/>
  <c r="L284"/>
  <c r="L283"/>
  <c r="L281"/>
  <c r="J281"/>
  <c r="J285"/>
  <c r="P285"/>
  <c r="J284"/>
  <c r="P284"/>
  <c r="J283"/>
  <c r="P287"/>
  <c r="P286"/>
  <c r="H286"/>
  <c r="H285"/>
  <c r="H284"/>
  <c r="H283"/>
  <c r="AZ282"/>
  <c r="P282"/>
  <c r="AZ281"/>
  <c r="P281"/>
  <c r="H281"/>
  <c r="P280" l="1"/>
  <c r="L280"/>
  <c r="J280"/>
  <c r="H280"/>
  <c r="L279"/>
  <c r="H279"/>
  <c r="J279"/>
  <c r="L278"/>
  <c r="H278"/>
  <c r="P277"/>
  <c r="H277"/>
  <c r="P276"/>
  <c r="L276"/>
  <c r="J276"/>
  <c r="H276"/>
  <c r="P275"/>
  <c r="P274"/>
  <c r="L274"/>
  <c r="J274"/>
  <c r="H274"/>
  <c r="L273"/>
  <c r="H273"/>
  <c r="J273"/>
  <c r="L272"/>
  <c r="H272"/>
  <c r="P271"/>
  <c r="H271"/>
  <c r="P270"/>
  <c r="L270"/>
  <c r="J270"/>
  <c r="H270"/>
  <c r="P269"/>
  <c r="P268"/>
  <c r="L268"/>
  <c r="J268"/>
  <c r="H268"/>
  <c r="L267"/>
  <c r="H267"/>
  <c r="J267"/>
  <c r="L266"/>
  <c r="H266"/>
  <c r="P265"/>
  <c r="H265"/>
  <c r="P264"/>
  <c r="L264"/>
  <c r="J264"/>
  <c r="H264"/>
  <c r="Y44" i="6"/>
  <c r="P263" i="94"/>
  <c r="P262"/>
  <c r="L262"/>
  <c r="J262"/>
  <c r="H262"/>
  <c r="L261"/>
  <c r="H261"/>
  <c r="J261"/>
  <c r="L260"/>
  <c r="H260"/>
  <c r="P259"/>
  <c r="H259"/>
  <c r="P258"/>
  <c r="L258"/>
  <c r="J258"/>
  <c r="H258"/>
  <c r="Y55" i="6"/>
  <c r="P257" i="94"/>
  <c r="L257"/>
  <c r="H257"/>
  <c r="P256"/>
  <c r="P255"/>
  <c r="L255"/>
  <c r="J255"/>
  <c r="H255"/>
  <c r="L254"/>
  <c r="H254"/>
  <c r="J254"/>
  <c r="P254"/>
  <c r="L253"/>
  <c r="H253"/>
  <c r="J253"/>
  <c r="P253"/>
  <c r="L252"/>
  <c r="H252"/>
  <c r="J252"/>
  <c r="L251"/>
  <c r="H251"/>
  <c r="P250"/>
  <c r="H250"/>
  <c r="P249"/>
  <c r="L249"/>
  <c r="J249"/>
  <c r="H249"/>
  <c r="P248"/>
  <c r="P246"/>
  <c r="L246"/>
  <c r="J246"/>
  <c r="H246"/>
  <c r="L245"/>
  <c r="H245"/>
  <c r="J245"/>
  <c r="L244"/>
  <c r="H244"/>
  <c r="P243"/>
  <c r="H243"/>
  <c r="P242"/>
  <c r="L242"/>
  <c r="J242"/>
  <c r="H242"/>
  <c r="Y38" i="6"/>
  <c r="J278" i="94" l="1"/>
  <c r="J272"/>
  <c r="J266"/>
  <c r="J260"/>
  <c r="J251"/>
  <c r="J244"/>
  <c r="R254" i="103" l="1"/>
  <c r="L238" i="94"/>
  <c r="H238"/>
  <c r="J238"/>
  <c r="P238"/>
  <c r="P240"/>
  <c r="L240"/>
  <c r="J240"/>
  <c r="H240"/>
  <c r="L239"/>
  <c r="H239"/>
  <c r="J239"/>
  <c r="P239"/>
  <c r="L237"/>
  <c r="H237"/>
  <c r="J237"/>
  <c r="AZ236"/>
  <c r="P236"/>
  <c r="H236"/>
  <c r="AZ235"/>
  <c r="P235"/>
  <c r="L235"/>
  <c r="J235"/>
  <c r="H235"/>
  <c r="H230"/>
  <c r="T39" i="6" l="1"/>
  <c r="P12" i="94" l="1"/>
  <c r="L32"/>
  <c r="H32"/>
  <c r="J32"/>
  <c r="P13"/>
  <c r="L15"/>
  <c r="H15"/>
  <c r="J15"/>
  <c r="L14"/>
  <c r="H14"/>
  <c r="J14"/>
  <c r="T53" i="6"/>
  <c r="T33"/>
  <c r="Y32" l="1"/>
  <c r="T30"/>
  <c r="T22"/>
  <c r="T15"/>
  <c r="Q1138" i="65" l="1"/>
  <c r="Q913"/>
  <c r="Q7" i="6"/>
  <c r="Q6"/>
  <c r="L19" i="96"/>
  <c r="K19"/>
  <c r="Y71" i="6" l="1"/>
  <c r="J224" i="94" l="1"/>
  <c r="J208"/>
  <c r="J202"/>
  <c r="J196"/>
  <c r="P196"/>
  <c r="P195"/>
  <c r="J194"/>
  <c r="J192"/>
  <c r="J189"/>
  <c r="J163"/>
  <c r="J156"/>
  <c r="J131"/>
  <c r="J130"/>
  <c r="P122"/>
  <c r="J117"/>
  <c r="J116"/>
  <c r="J115"/>
  <c r="J109"/>
  <c r="J108"/>
  <c r="J101"/>
  <c r="J100"/>
  <c r="J99"/>
  <c r="P99"/>
  <c r="J98"/>
  <c r="J97"/>
  <c r="J91"/>
  <c r="J79"/>
  <c r="J78"/>
  <c r="J77"/>
  <c r="J76"/>
  <c r="J75"/>
  <c r="J70"/>
  <c r="J69"/>
  <c r="J68"/>
  <c r="J67"/>
  <c r="J66"/>
  <c r="J61"/>
  <c r="J60"/>
  <c r="J59"/>
  <c r="J58"/>
  <c r="P58"/>
  <c r="P57"/>
  <c r="J52"/>
  <c r="J51"/>
  <c r="J46"/>
  <c r="P46"/>
  <c r="J45"/>
  <c r="J12"/>
  <c r="J26"/>
  <c r="P11"/>
  <c r="H8"/>
  <c r="J6"/>
  <c r="R65" i="105"/>
  <c r="R64"/>
  <c r="X63"/>
  <c r="W63"/>
  <c r="R63"/>
  <c r="R62"/>
  <c r="Q62"/>
  <c r="R61"/>
  <c r="R60"/>
  <c r="R59"/>
  <c r="R58"/>
  <c r="R57"/>
  <c r="R56"/>
  <c r="R55"/>
  <c r="R54"/>
  <c r="R53"/>
  <c r="R52"/>
  <c r="R51"/>
  <c r="R50"/>
  <c r="R49"/>
  <c r="R48"/>
  <c r="R47"/>
  <c r="R46"/>
  <c r="R45"/>
  <c r="R44"/>
  <c r="R43"/>
  <c r="R42"/>
  <c r="R41"/>
  <c r="R40"/>
  <c r="R39"/>
  <c r="R38"/>
  <c r="R37"/>
  <c r="R36"/>
  <c r="R35"/>
  <c r="R34"/>
  <c r="R33"/>
  <c r="R32"/>
  <c r="R31"/>
  <c r="R30"/>
  <c r="R29"/>
  <c r="R28"/>
  <c r="R27"/>
  <c r="R26"/>
  <c r="R25"/>
  <c r="R24"/>
  <c r="R23"/>
  <c r="R22"/>
  <c r="R21"/>
  <c r="R20"/>
  <c r="R19"/>
  <c r="R18"/>
  <c r="R17"/>
  <c r="R16"/>
  <c r="R15"/>
  <c r="R14"/>
  <c r="R13"/>
  <c r="R12"/>
  <c r="R11"/>
  <c r="R10"/>
  <c r="R8"/>
  <c r="U8"/>
  <c r="U7"/>
  <c r="R7"/>
  <c r="R267" i="103"/>
  <c r="R266"/>
  <c r="X265"/>
  <c r="W265"/>
  <c r="R265"/>
  <c r="R264"/>
  <c r="U225"/>
  <c r="U155"/>
  <c r="U153"/>
  <c r="U82"/>
  <c r="U17"/>
  <c r="U15"/>
  <c r="U6"/>
  <c r="P812" i="94"/>
  <c r="P879"/>
  <c r="P604"/>
  <c r="P396"/>
  <c r="P810"/>
  <c r="P808"/>
  <c r="P582"/>
  <c r="P529"/>
  <c r="P557"/>
  <c r="P679"/>
  <c r="P215"/>
  <c r="P721"/>
  <c r="P888"/>
  <c r="P887"/>
  <c r="P881"/>
  <c r="P647"/>
  <c r="Y229" i="6"/>
  <c r="Y245"/>
  <c r="Y244"/>
  <c r="Y248"/>
  <c r="Y278"/>
  <c r="P213" i="94"/>
  <c r="P880"/>
  <c r="P642"/>
  <c r="P233"/>
  <c r="L233"/>
  <c r="J233"/>
  <c r="H233"/>
  <c r="L232"/>
  <c r="H232"/>
  <c r="J232"/>
  <c r="L231"/>
  <c r="H231"/>
  <c r="AZ230"/>
  <c r="P230"/>
  <c r="AZ229"/>
  <c r="P229"/>
  <c r="L229"/>
  <c r="J229"/>
  <c r="H229"/>
  <c r="P227"/>
  <c r="L227"/>
  <c r="J227"/>
  <c r="H227"/>
  <c r="L226"/>
  <c r="H226"/>
  <c r="J226"/>
  <c r="L224"/>
  <c r="H224"/>
  <c r="L213"/>
  <c r="H213"/>
  <c r="P212"/>
  <c r="P211"/>
  <c r="L211"/>
  <c r="J211"/>
  <c r="H211"/>
  <c r="P210"/>
  <c r="P209"/>
  <c r="L209"/>
  <c r="J209"/>
  <c r="H209"/>
  <c r="L208"/>
  <c r="L207"/>
  <c r="J207"/>
  <c r="P206"/>
  <c r="H206"/>
  <c r="P205"/>
  <c r="L205"/>
  <c r="J205"/>
  <c r="H205"/>
  <c r="P204"/>
  <c r="P203"/>
  <c r="L203"/>
  <c r="J203"/>
  <c r="H203"/>
  <c r="L202"/>
  <c r="N201"/>
  <c r="L201"/>
  <c r="H201"/>
  <c r="P200"/>
  <c r="H200"/>
  <c r="P199"/>
  <c r="L199"/>
  <c r="J199"/>
  <c r="H199"/>
  <c r="P198"/>
  <c r="P197"/>
  <c r="L197"/>
  <c r="J197"/>
  <c r="H197"/>
  <c r="N196"/>
  <c r="L196"/>
  <c r="H196"/>
  <c r="L195"/>
  <c r="J195"/>
  <c r="L194"/>
  <c r="L193"/>
  <c r="J193"/>
  <c r="L192"/>
  <c r="L190"/>
  <c r="J190"/>
  <c r="L189"/>
  <c r="L188"/>
  <c r="J188"/>
  <c r="N187"/>
  <c r="L187"/>
  <c r="H187"/>
  <c r="P186"/>
  <c r="H186"/>
  <c r="P185"/>
  <c r="L185"/>
  <c r="J185"/>
  <c r="H185"/>
  <c r="P184"/>
  <c r="P183"/>
  <c r="L183"/>
  <c r="J183"/>
  <c r="H183"/>
  <c r="P174"/>
  <c r="H174"/>
  <c r="P173"/>
  <c r="L173"/>
  <c r="J173"/>
  <c r="H173"/>
  <c r="P172"/>
  <c r="P171"/>
  <c r="L171"/>
  <c r="J171"/>
  <c r="H171"/>
  <c r="L170"/>
  <c r="J170"/>
  <c r="L163"/>
  <c r="P162"/>
  <c r="H162"/>
  <c r="P161"/>
  <c r="L161"/>
  <c r="J161"/>
  <c r="H161"/>
  <c r="P160"/>
  <c r="P159"/>
  <c r="L159"/>
  <c r="J159"/>
  <c r="H159"/>
  <c r="L156"/>
  <c r="L154"/>
  <c r="J154"/>
  <c r="N153"/>
  <c r="L153"/>
  <c r="H153"/>
  <c r="P152"/>
  <c r="H152"/>
  <c r="P151"/>
  <c r="L151"/>
  <c r="J151"/>
  <c r="H151"/>
  <c r="P150"/>
  <c r="P149"/>
  <c r="L149"/>
  <c r="J149"/>
  <c r="H149"/>
  <c r="N144"/>
  <c r="L144"/>
  <c r="H144"/>
  <c r="P143"/>
  <c r="H143"/>
  <c r="P142"/>
  <c r="L142"/>
  <c r="J142"/>
  <c r="H142"/>
  <c r="P141"/>
  <c r="L141"/>
  <c r="J141"/>
  <c r="H141"/>
  <c r="P135"/>
  <c r="P134"/>
  <c r="L134"/>
  <c r="J134"/>
  <c r="H134"/>
  <c r="P133"/>
  <c r="P132"/>
  <c r="L132"/>
  <c r="J132"/>
  <c r="H132"/>
  <c r="L131"/>
  <c r="H131"/>
  <c r="L130"/>
  <c r="H130"/>
  <c r="L122"/>
  <c r="H122"/>
  <c r="P121"/>
  <c r="P120"/>
  <c r="L120"/>
  <c r="J120"/>
  <c r="H120"/>
  <c r="P119"/>
  <c r="P118"/>
  <c r="L118"/>
  <c r="J118"/>
  <c r="H118"/>
  <c r="L117"/>
  <c r="H117"/>
  <c r="L116"/>
  <c r="H116"/>
  <c r="L115"/>
  <c r="H115"/>
  <c r="L114"/>
  <c r="H114"/>
  <c r="P113"/>
  <c r="H113"/>
  <c r="P112"/>
  <c r="L112"/>
  <c r="J112"/>
  <c r="H112"/>
  <c r="P111"/>
  <c r="P110"/>
  <c r="L110"/>
  <c r="J110"/>
  <c r="H110"/>
  <c r="L109"/>
  <c r="H109"/>
  <c r="L108"/>
  <c r="H108"/>
  <c r="L107"/>
  <c r="H107"/>
  <c r="P106"/>
  <c r="H106"/>
  <c r="P105"/>
  <c r="L105"/>
  <c r="J105"/>
  <c r="H105"/>
  <c r="P104"/>
  <c r="P103"/>
  <c r="L103"/>
  <c r="J103"/>
  <c r="H103"/>
  <c r="L101"/>
  <c r="H101"/>
  <c r="L100"/>
  <c r="H100"/>
  <c r="L99"/>
  <c r="H99"/>
  <c r="L98"/>
  <c r="H98"/>
  <c r="L97"/>
  <c r="H97"/>
  <c r="L96"/>
  <c r="H96"/>
  <c r="P95"/>
  <c r="H95"/>
  <c r="P94"/>
  <c r="L94"/>
  <c r="J94"/>
  <c r="H94"/>
  <c r="P93"/>
  <c r="P92"/>
  <c r="L92"/>
  <c r="J92"/>
  <c r="H92"/>
  <c r="L91"/>
  <c r="H91"/>
  <c r="P83"/>
  <c r="P82"/>
  <c r="L82"/>
  <c r="J82"/>
  <c r="H82"/>
  <c r="P81"/>
  <c r="L81"/>
  <c r="H81"/>
  <c r="P80"/>
  <c r="L80"/>
  <c r="J80"/>
  <c r="H80"/>
  <c r="L79"/>
  <c r="H79"/>
  <c r="L78"/>
  <c r="H78"/>
  <c r="L77"/>
  <c r="H77"/>
  <c r="L76"/>
  <c r="H76"/>
  <c r="L75"/>
  <c r="H75"/>
  <c r="P74"/>
  <c r="P73"/>
  <c r="L73"/>
  <c r="J73"/>
  <c r="H73"/>
  <c r="P72"/>
  <c r="P71"/>
  <c r="L71"/>
  <c r="J71"/>
  <c r="H71"/>
  <c r="L70"/>
  <c r="H70"/>
  <c r="L69"/>
  <c r="H69"/>
  <c r="L68"/>
  <c r="H68"/>
  <c r="L67"/>
  <c r="H67"/>
  <c r="L66"/>
  <c r="H66"/>
  <c r="P65"/>
  <c r="P64"/>
  <c r="L64"/>
  <c r="J64"/>
  <c r="H64"/>
  <c r="P63"/>
  <c r="P62"/>
  <c r="L62"/>
  <c r="J62"/>
  <c r="H62"/>
  <c r="L61"/>
  <c r="H61"/>
  <c r="L60"/>
  <c r="H60"/>
  <c r="L59"/>
  <c r="H59"/>
  <c r="L58"/>
  <c r="H58"/>
  <c r="L57"/>
  <c r="H57"/>
  <c r="P56"/>
  <c r="P55"/>
  <c r="L55"/>
  <c r="J55"/>
  <c r="H55"/>
  <c r="P54"/>
  <c r="P53"/>
  <c r="L53"/>
  <c r="J53"/>
  <c r="H53"/>
  <c r="L52"/>
  <c r="H52"/>
  <c r="L51"/>
  <c r="H51"/>
  <c r="P50"/>
  <c r="P49"/>
  <c r="L49"/>
  <c r="J49"/>
  <c r="H49"/>
  <c r="P48"/>
  <c r="P47"/>
  <c r="L47"/>
  <c r="J47"/>
  <c r="H47"/>
  <c r="L46"/>
  <c r="H46"/>
  <c r="L45"/>
  <c r="H45"/>
  <c r="L44"/>
  <c r="H44"/>
  <c r="P43"/>
  <c r="H43"/>
  <c r="P42"/>
  <c r="L42"/>
  <c r="J42"/>
  <c r="H42"/>
  <c r="P41"/>
  <c r="P40"/>
  <c r="P39"/>
  <c r="L39"/>
  <c r="J39"/>
  <c r="H39"/>
  <c r="L38"/>
  <c r="H38"/>
  <c r="P37"/>
  <c r="H37"/>
  <c r="P36"/>
  <c r="L36"/>
  <c r="J36"/>
  <c r="H36"/>
  <c r="P35"/>
  <c r="P34"/>
  <c r="L34"/>
  <c r="J34"/>
  <c r="H34"/>
  <c r="L33"/>
  <c r="H33"/>
  <c r="P31"/>
  <c r="H31"/>
  <c r="P30"/>
  <c r="L30"/>
  <c r="J30"/>
  <c r="H30"/>
  <c r="P29"/>
  <c r="P28"/>
  <c r="P27"/>
  <c r="L27"/>
  <c r="J27"/>
  <c r="H27"/>
  <c r="L26"/>
  <c r="H26"/>
  <c r="L25"/>
  <c r="H25"/>
  <c r="P24"/>
  <c r="P23"/>
  <c r="L23"/>
  <c r="J23"/>
  <c r="H23"/>
  <c r="P22"/>
  <c r="P21"/>
  <c r="L21"/>
  <c r="J21"/>
  <c r="H21"/>
  <c r="L20"/>
  <c r="H20"/>
  <c r="P19"/>
  <c r="P18"/>
  <c r="L18"/>
  <c r="J18"/>
  <c r="H18"/>
  <c r="P17"/>
  <c r="P16"/>
  <c r="L16"/>
  <c r="J16"/>
  <c r="H16"/>
  <c r="P10"/>
  <c r="P9"/>
  <c r="L9"/>
  <c r="J9"/>
  <c r="H9"/>
  <c r="L8"/>
  <c r="J8"/>
  <c r="L7"/>
  <c r="J7"/>
  <c r="L6"/>
  <c r="L5"/>
  <c r="L4"/>
  <c r="J4"/>
  <c r="L3"/>
  <c r="J3"/>
  <c r="L2"/>
  <c r="J2"/>
  <c r="D18" i="92"/>
  <c r="D17"/>
  <c r="D16"/>
  <c r="D15"/>
  <c r="D14"/>
  <c r="D13"/>
  <c r="D12"/>
  <c r="D11"/>
  <c r="D10"/>
  <c r="D9"/>
  <c r="D8"/>
  <c r="D7"/>
  <c r="D6"/>
  <c r="T159" i="6"/>
  <c r="T155"/>
  <c r="Q254" i="103" l="1"/>
  <c r="Q263"/>
  <c r="P663" i="94"/>
  <c r="Y287" i="6"/>
  <c r="Y257"/>
  <c r="Y140"/>
  <c r="P384" i="94"/>
  <c r="Y180" i="6"/>
  <c r="Y220"/>
  <c r="Y66"/>
  <c r="P620" i="94"/>
  <c r="P404"/>
  <c r="P813"/>
  <c r="Y95" i="6"/>
  <c r="P722" i="94"/>
  <c r="P539"/>
  <c r="P697"/>
  <c r="P847"/>
  <c r="P811"/>
  <c r="Y271" i="6"/>
  <c r="Y209"/>
  <c r="Y222"/>
  <c r="Y246"/>
  <c r="Y243"/>
  <c r="Y143"/>
  <c r="P377" i="94"/>
  <c r="P854"/>
  <c r="P814"/>
  <c r="P878"/>
  <c r="P853"/>
  <c r="P809"/>
  <c r="Y130" i="6"/>
  <c r="P137" i="94"/>
  <c r="P505"/>
  <c r="P806"/>
  <c r="P445"/>
  <c r="P123"/>
  <c r="P851"/>
  <c r="P807"/>
  <c r="P611"/>
  <c r="P852"/>
  <c r="P417"/>
  <c r="P843"/>
  <c r="P801"/>
  <c r="P804"/>
  <c r="P805"/>
  <c r="P423"/>
  <c r="P340"/>
  <c r="P489"/>
  <c r="P630"/>
  <c r="P385"/>
  <c r="P855"/>
  <c r="P566"/>
  <c r="P548"/>
  <c r="Y267" i="6"/>
  <c r="Y263"/>
  <c r="Y303"/>
  <c r="Y210"/>
  <c r="Y162"/>
  <c r="P139" i="94"/>
  <c r="Y269" i="6"/>
  <c r="P651" i="94"/>
  <c r="H157"/>
  <c r="P857"/>
  <c r="Y51" i="6"/>
  <c r="P873" i="94"/>
  <c r="P218"/>
  <c r="P877"/>
  <c r="P864"/>
  <c r="P856"/>
  <c r="P844"/>
  <c r="P839"/>
  <c r="P834"/>
  <c r="P829"/>
  <c r="P822"/>
  <c r="P815"/>
  <c r="P781"/>
  <c r="P795"/>
  <c r="P788"/>
  <c r="Y19" i="6"/>
  <c r="P823" i="94"/>
  <c r="P816"/>
  <c r="P789"/>
  <c r="P782"/>
  <c r="P796"/>
  <c r="P219"/>
  <c r="P874"/>
  <c r="P875"/>
  <c r="P220"/>
  <c r="P863"/>
  <c r="P845"/>
  <c r="P828"/>
  <c r="P221"/>
  <c r="P876"/>
  <c r="Y116" i="6"/>
  <c r="P222" i="94"/>
  <c r="J144"/>
  <c r="P760"/>
  <c r="P752"/>
  <c r="P745"/>
  <c r="P737"/>
  <c r="Y300" i="6"/>
  <c r="Y57"/>
  <c r="P771" i="94"/>
  <c r="P766"/>
  <c r="P730"/>
  <c r="P775"/>
  <c r="H158"/>
  <c r="Y301" i="6"/>
  <c r="Y272"/>
  <c r="Y58"/>
  <c r="P772" i="94"/>
  <c r="P765"/>
  <c r="P759"/>
  <c r="P751"/>
  <c r="P744"/>
  <c r="P306"/>
  <c r="P728"/>
  <c r="P773"/>
  <c r="Y305" i="6"/>
  <c r="Q10" i="103"/>
  <c r="Q11"/>
  <c r="Q14"/>
  <c r="Q13"/>
  <c r="Q12"/>
  <c r="Q9"/>
  <c r="Q8"/>
  <c r="Q7"/>
  <c r="P223" i="94"/>
  <c r="P714"/>
  <c r="P225"/>
  <c r="P727"/>
  <c r="P629"/>
  <c r="Y144" i="6"/>
  <c r="L20" i="96"/>
  <c r="L16"/>
  <c r="J17"/>
  <c r="P147" i="94"/>
  <c r="P379"/>
  <c r="P378"/>
  <c r="Y31" i="6"/>
  <c r="P32" i="94"/>
  <c r="K17" i="96"/>
  <c r="Q43" i="103"/>
  <c r="P216" i="94"/>
  <c r="P145"/>
  <c r="Q116" i="103"/>
  <c r="P146" i="94"/>
  <c r="P738"/>
  <c r="P726"/>
  <c r="Q46" i="105"/>
  <c r="J213" i="94"/>
  <c r="Q63" i="103"/>
  <c r="Q128"/>
  <c r="Q19"/>
  <c r="Q183"/>
  <c r="Q35"/>
  <c r="Q8" i="105"/>
  <c r="Q12"/>
  <c r="Q16"/>
  <c r="Q20"/>
  <c r="Q24"/>
  <c r="Q28"/>
  <c r="Q32"/>
  <c r="Q36"/>
  <c r="Q52"/>
  <c r="Q56" i="103"/>
  <c r="Q42" i="105"/>
  <c r="Q58"/>
  <c r="Q13"/>
  <c r="Q17"/>
  <c r="Q21"/>
  <c r="Q25"/>
  <c r="Q29"/>
  <c r="Q33"/>
  <c r="Q48"/>
  <c r="Q80" i="103"/>
  <c r="Q9" i="105"/>
  <c r="Q38"/>
  <c r="Q54"/>
  <c r="Q7"/>
  <c r="Q10"/>
  <c r="Q14"/>
  <c r="Q18"/>
  <c r="Q22"/>
  <c r="Q26"/>
  <c r="Q30"/>
  <c r="Q34"/>
  <c r="Q44"/>
  <c r="Q87" i="103"/>
  <c r="Q50" i="105"/>
  <c r="Q105" i="103"/>
  <c r="Q11" i="105"/>
  <c r="Q15"/>
  <c r="Q19"/>
  <c r="Q23"/>
  <c r="Q27"/>
  <c r="Q31"/>
  <c r="Q35"/>
  <c r="Q40"/>
  <c r="Q56"/>
  <c r="Q72" i="103"/>
  <c r="Q142"/>
  <c r="Q27"/>
  <c r="Q95"/>
  <c r="Q20"/>
  <c r="Q57"/>
  <c r="Q16"/>
  <c r="Q18"/>
  <c r="Q26"/>
  <c r="Q34"/>
  <c r="Q42"/>
  <c r="Q55"/>
  <c r="Q62"/>
  <c r="Q71"/>
  <c r="Q79"/>
  <c r="Q86"/>
  <c r="Q94"/>
  <c r="Q104"/>
  <c r="Q115"/>
  <c r="Q127"/>
  <c r="Q140"/>
  <c r="Q154"/>
  <c r="Q181"/>
  <c r="Q6"/>
  <c r="Q49"/>
  <c r="Q88"/>
  <c r="Q119"/>
  <c r="Q129"/>
  <c r="Q157"/>
  <c r="Q191"/>
  <c r="Q21"/>
  <c r="Q29"/>
  <c r="Q37"/>
  <c r="Q45"/>
  <c r="Q50"/>
  <c r="Q68"/>
  <c r="Q65"/>
  <c r="Q74"/>
  <c r="Q89"/>
  <c r="Q97"/>
  <c r="Q107"/>
  <c r="Q120"/>
  <c r="Q130"/>
  <c r="Q145"/>
  <c r="Q159"/>
  <c r="Q218"/>
  <c r="Q44"/>
  <c r="Q64"/>
  <c r="Q96"/>
  <c r="Q106"/>
  <c r="Q143"/>
  <c r="Q15"/>
  <c r="Q22"/>
  <c r="Q30"/>
  <c r="Q38"/>
  <c r="Q46"/>
  <c r="Q51"/>
  <c r="Q58"/>
  <c r="Q66"/>
  <c r="Q75"/>
  <c r="Q82"/>
  <c r="Q90"/>
  <c r="Q98"/>
  <c r="Q111"/>
  <c r="Q121"/>
  <c r="Q132"/>
  <c r="Q147"/>
  <c r="Q165"/>
  <c r="Q81"/>
  <c r="Q39"/>
  <c r="Q47"/>
  <c r="Q52"/>
  <c r="Q59"/>
  <c r="Q67"/>
  <c r="Q76"/>
  <c r="Q83"/>
  <c r="Q91"/>
  <c r="Q99"/>
  <c r="Q112"/>
  <c r="Q122"/>
  <c r="Q135"/>
  <c r="Q150"/>
  <c r="Q167"/>
  <c r="Q36"/>
  <c r="Q73"/>
  <c r="Q23"/>
  <c r="Q32"/>
  <c r="Q40"/>
  <c r="Q48"/>
  <c r="Q53"/>
  <c r="Q60"/>
  <c r="Q69"/>
  <c r="Q77"/>
  <c r="Q84"/>
  <c r="Q92"/>
  <c r="Q102"/>
  <c r="Q113"/>
  <c r="Q123"/>
  <c r="Q136"/>
  <c r="Q151"/>
  <c r="Q173"/>
  <c r="Q28"/>
  <c r="Q31"/>
  <c r="Q24"/>
  <c r="Q17"/>
  <c r="Q25"/>
  <c r="Q33"/>
  <c r="Q41"/>
  <c r="Q54"/>
  <c r="Q61"/>
  <c r="Q70"/>
  <c r="Q78"/>
  <c r="Q85"/>
  <c r="Q93"/>
  <c r="Q103"/>
  <c r="Q114"/>
  <c r="Q124"/>
  <c r="Q138"/>
  <c r="Q175"/>
  <c r="Q137"/>
  <c r="Q144"/>
  <c r="Q152"/>
  <c r="Q158"/>
  <c r="Q166"/>
  <c r="Q174"/>
  <c r="Q182"/>
  <c r="Q190"/>
  <c r="Q209"/>
  <c r="Q131"/>
  <c r="Q139"/>
  <c r="Q146"/>
  <c r="Q153"/>
  <c r="Q160"/>
  <c r="Q168"/>
  <c r="Q176"/>
  <c r="Q184"/>
  <c r="Q192"/>
  <c r="Q223"/>
  <c r="Q161"/>
  <c r="Q169"/>
  <c r="Q177"/>
  <c r="Q185"/>
  <c r="Q193"/>
  <c r="Q100"/>
  <c r="Q108"/>
  <c r="Q117"/>
  <c r="Q125"/>
  <c r="Q133"/>
  <c r="Q148"/>
  <c r="Q162"/>
  <c r="Q170"/>
  <c r="Q178"/>
  <c r="Q186"/>
  <c r="Q194"/>
  <c r="Q101"/>
  <c r="Q109"/>
  <c r="Q118"/>
  <c r="Q126"/>
  <c r="Q134"/>
  <c r="Q141"/>
  <c r="Q149"/>
  <c r="Q155"/>
  <c r="Q163"/>
  <c r="Q171"/>
  <c r="Q179"/>
  <c r="Q187"/>
  <c r="Q197"/>
  <c r="Q156"/>
  <c r="Q164"/>
  <c r="Q172"/>
  <c r="Q180"/>
  <c r="Q188"/>
  <c r="Q202"/>
  <c r="Q189"/>
  <c r="Q203"/>
  <c r="Q264"/>
  <c r="Q199"/>
  <c r="Q211"/>
  <c r="Q228"/>
  <c r="Q200"/>
  <c r="Q214"/>
  <c r="Q238"/>
  <c r="Q215"/>
  <c r="Q249"/>
  <c r="Q195"/>
  <c r="Q206"/>
  <c r="Q219"/>
  <c r="Q196"/>
  <c r="Q207"/>
  <c r="Q220"/>
  <c r="Q198"/>
  <c r="Q210"/>
  <c r="Q205"/>
  <c r="Q213"/>
  <c r="Q222"/>
  <c r="Q230"/>
  <c r="Q241"/>
  <c r="Q251"/>
  <c r="Q231"/>
  <c r="Q242"/>
  <c r="Q253"/>
  <c r="Q233"/>
  <c r="Q243"/>
  <c r="Q255"/>
  <c r="Q208"/>
  <c r="Q217"/>
  <c r="Q225"/>
  <c r="Q234"/>
  <c r="Q244"/>
  <c r="Q259"/>
  <c r="Q226"/>
  <c r="Q235"/>
  <c r="Q245"/>
  <c r="Q261"/>
  <c r="Q227"/>
  <c r="Q236"/>
  <c r="Q247"/>
  <c r="Q204"/>
  <c r="Q212"/>
  <c r="Q221"/>
  <c r="Q229"/>
  <c r="Q239"/>
  <c r="Q250"/>
  <c r="Q237"/>
  <c r="Q246"/>
  <c r="Q256"/>
  <c r="Q258"/>
  <c r="Q260"/>
  <c r="Q252"/>
  <c r="Q262"/>
  <c r="Y227" i="6"/>
  <c r="Y206"/>
  <c r="Y228"/>
  <c r="Y226"/>
  <c r="Y276"/>
  <c r="L18" i="96"/>
  <c r="K20"/>
  <c r="K16"/>
  <c r="L17"/>
  <c r="P652" i="94"/>
  <c r="P661"/>
  <c r="P640"/>
  <c r="P650"/>
  <c r="P660"/>
  <c r="P639"/>
  <c r="Y207" i="6"/>
  <c r="Y329"/>
  <c r="Y216"/>
  <c r="P648" i="94"/>
  <c r="P658"/>
  <c r="P637"/>
  <c r="P568"/>
  <c r="P622"/>
  <c r="P613"/>
  <c r="P584"/>
  <c r="P575"/>
  <c r="P550"/>
  <c r="P532"/>
  <c r="P541"/>
  <c r="P559"/>
  <c r="J18" i="96"/>
  <c r="Y147" i="6"/>
  <c r="P98" i="94"/>
  <c r="Y146" i="6"/>
  <c r="K18" i="96"/>
  <c r="Y12" i="6"/>
  <c r="Y161"/>
  <c r="Y212"/>
  <c r="J20" i="96"/>
  <c r="J16"/>
  <c r="Y148" i="6"/>
  <c r="Y297"/>
  <c r="P657" i="94"/>
  <c r="P636"/>
  <c r="P687"/>
  <c r="P695"/>
  <c r="P678"/>
  <c r="P668"/>
  <c r="P703"/>
  <c r="P595"/>
  <c r="P628"/>
  <c r="P605"/>
  <c r="P514"/>
  <c r="P522"/>
  <c r="P482"/>
  <c r="P453"/>
  <c r="P475"/>
  <c r="P461"/>
  <c r="P438"/>
  <c r="P491"/>
  <c r="P411"/>
  <c r="P446"/>
  <c r="P468"/>
  <c r="P430"/>
  <c r="P507"/>
  <c r="P499"/>
  <c r="P138"/>
  <c r="P402"/>
  <c r="P394"/>
  <c r="P388"/>
  <c r="P376"/>
  <c r="P129"/>
  <c r="Y13" i="6"/>
  <c r="H193" i="94"/>
  <c r="P168"/>
  <c r="H168"/>
  <c r="P87"/>
  <c r="Y211" i="6"/>
  <c r="P662" i="94"/>
  <c r="P641"/>
  <c r="P521"/>
  <c r="P513"/>
  <c r="P410"/>
  <c r="P500"/>
  <c r="P467"/>
  <c r="P437"/>
  <c r="P443"/>
  <c r="P481"/>
  <c r="P474"/>
  <c r="P460"/>
  <c r="P452"/>
  <c r="P429"/>
  <c r="P649"/>
  <c r="P659"/>
  <c r="P638"/>
  <c r="P669"/>
  <c r="P704"/>
  <c r="P680"/>
  <c r="P688"/>
  <c r="P696"/>
  <c r="P593"/>
  <c r="P623"/>
  <c r="P614"/>
  <c r="P585"/>
  <c r="P576"/>
  <c r="P569"/>
  <c r="P560"/>
  <c r="P551"/>
  <c r="P603"/>
  <c r="P533"/>
  <c r="P542"/>
  <c r="P506"/>
  <c r="Y139" i="6"/>
  <c r="H194" i="94"/>
  <c r="P383"/>
  <c r="P386"/>
  <c r="P125"/>
  <c r="P490"/>
  <c r="P401"/>
  <c r="P393"/>
  <c r="P136"/>
  <c r="P387"/>
  <c r="P375"/>
  <c r="P128"/>
  <c r="P67"/>
  <c r="P76"/>
  <c r="P565"/>
  <c r="P556"/>
  <c r="P488"/>
  <c r="P126"/>
  <c r="P621"/>
  <c r="P558"/>
  <c r="P540"/>
  <c r="P574"/>
  <c r="P549"/>
  <c r="P612"/>
  <c r="P583"/>
  <c r="P567"/>
  <c r="P520"/>
  <c r="P459"/>
  <c r="P59"/>
  <c r="P153"/>
  <c r="P191"/>
  <c r="P346"/>
  <c r="P77"/>
  <c r="P581"/>
  <c r="P591"/>
  <c r="P538"/>
  <c r="P601"/>
  <c r="P610"/>
  <c r="P547"/>
  <c r="P670"/>
  <c r="P528"/>
  <c r="P531"/>
  <c r="P127"/>
  <c r="P530"/>
  <c r="P602"/>
  <c r="P592"/>
  <c r="P619"/>
  <c r="P293"/>
  <c r="P33"/>
  <c r="J19" i="96"/>
  <c r="P68" i="94"/>
  <c r="P85"/>
  <c r="P363"/>
  <c r="P341"/>
  <c r="P334"/>
  <c r="P369"/>
  <c r="P291"/>
  <c r="P96"/>
  <c r="P114"/>
  <c r="P318"/>
  <c r="P323"/>
  <c r="P88"/>
  <c r="P102"/>
  <c r="P317"/>
  <c r="P324"/>
  <c r="P89"/>
  <c r="P347"/>
  <c r="P326"/>
  <c r="P315"/>
  <c r="P358"/>
  <c r="P86"/>
  <c r="P90"/>
  <c r="P316"/>
  <c r="P357"/>
  <c r="P325"/>
  <c r="P305"/>
  <c r="P283"/>
  <c r="P290"/>
  <c r="P97"/>
  <c r="P294"/>
  <c r="P245"/>
  <c r="P278"/>
  <c r="P260"/>
  <c r="P266"/>
  <c r="P244"/>
  <c r="P251"/>
  <c r="P272"/>
  <c r="P232"/>
  <c r="P170"/>
  <c r="P208"/>
  <c r="P131"/>
  <c r="P117"/>
  <c r="P237"/>
  <c r="P202"/>
  <c r="P156"/>
  <c r="H188"/>
  <c r="P144"/>
  <c r="P226"/>
  <c r="P101"/>
  <c r="P45"/>
  <c r="P109"/>
  <c r="P91"/>
  <c r="P61"/>
  <c r="P70"/>
  <c r="P52"/>
  <c r="P20"/>
  <c r="P26"/>
  <c r="P79"/>
  <c r="P38"/>
  <c r="P187"/>
  <c r="P201"/>
  <c r="P66"/>
  <c r="P75"/>
  <c r="P14"/>
  <c r="P273"/>
  <c r="P224"/>
  <c r="P130"/>
  <c r="P78"/>
  <c r="P100"/>
  <c r="P60"/>
  <c r="P69"/>
  <c r="P51"/>
  <c r="P15"/>
  <c r="H192"/>
  <c r="H207"/>
  <c r="P279"/>
  <c r="P261"/>
  <c r="P267"/>
  <c r="P231"/>
  <c r="H163"/>
  <c r="H154"/>
  <c r="P44"/>
  <c r="P25"/>
  <c r="P252"/>
  <c r="P107"/>
  <c r="P115"/>
  <c r="P190"/>
  <c r="P189"/>
  <c r="Q257" i="103"/>
  <c r="Q248"/>
  <c r="Q240"/>
  <c r="Q232"/>
  <c r="Q224"/>
  <c r="Q216"/>
  <c r="Q110"/>
  <c r="Q201"/>
  <c r="P116" i="94"/>
  <c r="P108"/>
  <c r="J5"/>
  <c r="Q61" i="105"/>
  <c r="Q59"/>
  <c r="Q60"/>
  <c r="Q57"/>
  <c r="Q55"/>
  <c r="Q53"/>
  <c r="Q51"/>
  <c r="Q49"/>
  <c r="Q47"/>
  <c r="Q45"/>
  <c r="Q43"/>
  <c r="Q41"/>
  <c r="Q39"/>
  <c r="Q37"/>
  <c r="J11" i="94"/>
  <c r="J20"/>
  <c r="H195"/>
  <c r="J25"/>
  <c r="J33"/>
  <c r="J13"/>
  <c r="J44"/>
  <c r="J38"/>
  <c r="J96"/>
  <c r="J102"/>
  <c r="J107"/>
  <c r="J114"/>
  <c r="J122"/>
  <c r="J57"/>
  <c r="J187"/>
  <c r="J201"/>
  <c r="J153"/>
  <c r="J231"/>
  <c r="Y152" i="6" l="1"/>
  <c r="Y328"/>
  <c r="Y121"/>
  <c r="Y78"/>
  <c r="Y97"/>
  <c r="Y145"/>
  <c r="Y167"/>
  <c r="Y96"/>
  <c r="Y270"/>
  <c r="Y292"/>
  <c r="Y141"/>
  <c r="Y134"/>
  <c r="P157" i="94"/>
  <c r="Y105" i="6"/>
  <c r="Y35"/>
  <c r="Y11"/>
  <c r="P158" i="94"/>
  <c r="P193"/>
  <c r="Y64" i="6"/>
  <c r="Y34"/>
  <c r="Y70"/>
  <c r="Y94"/>
  <c r="Y118"/>
  <c r="P155" i="94"/>
  <c r="H155"/>
  <c r="P188"/>
  <c r="P194"/>
  <c r="Y69" i="6"/>
  <c r="Y18"/>
  <c r="Y135"/>
  <c r="H191" i="94"/>
  <c r="Y104" i="6"/>
  <c r="Y65"/>
  <c r="Y98"/>
  <c r="Y81"/>
  <c r="Y93"/>
  <c r="Y83"/>
  <c r="Y136"/>
  <c r="Y67"/>
  <c r="Y62"/>
  <c r="Y74"/>
  <c r="P169" i="94"/>
  <c r="H169"/>
  <c r="P182"/>
  <c r="H182"/>
  <c r="P181"/>
  <c r="H181"/>
  <c r="Y137" i="6"/>
  <c r="P164" i="94"/>
  <c r="H164"/>
  <c r="P180"/>
  <c r="H180"/>
  <c r="Y82" i="6"/>
  <c r="Y80"/>
  <c r="H176" i="94"/>
  <c r="P176"/>
  <c r="P177"/>
  <c r="H177"/>
  <c r="P167"/>
  <c r="H167"/>
  <c r="P165"/>
  <c r="H165"/>
  <c r="P179"/>
  <c r="H179"/>
  <c r="P178"/>
  <c r="H178"/>
  <c r="P166"/>
  <c r="H166"/>
  <c r="H202"/>
  <c r="H156"/>
  <c r="H170"/>
  <c r="H208"/>
  <c r="P163"/>
  <c r="P207"/>
  <c r="H190"/>
  <c r="P192"/>
  <c r="P154"/>
  <c r="H189"/>
  <c r="J10"/>
  <c r="Y76" i="6" l="1"/>
  <c r="L10" i="94"/>
  <c r="Q86" i="6" s="1"/>
  <c r="J19" i="94"/>
  <c r="H10"/>
  <c r="J191"/>
  <c r="J24" l="1"/>
  <c r="P846" l="1"/>
  <c r="L24"/>
  <c r="Q23" i="6" s="1"/>
  <c r="L11" i="94"/>
  <c r="H19"/>
  <c r="H11"/>
  <c r="L19"/>
  <c r="R6" i="103" l="1"/>
  <c r="H24" i="94"/>
  <c r="Y63" i="6"/>
  <c r="Y77"/>
  <c r="P84" i="94"/>
  <c r="R8" i="6" l="1"/>
  <c r="S8" s="1"/>
  <c r="J846" i="94" l="1"/>
  <c r="Q150" i="6"/>
  <c r="J84" i="94" l="1"/>
  <c r="J31" l="1"/>
  <c r="H12" l="1"/>
  <c r="L31"/>
  <c r="L12"/>
  <c r="Q133" i="6" s="1"/>
  <c r="J37" i="94"/>
  <c r="Q50" i="6"/>
  <c r="Q92" l="1"/>
  <c r="L37" i="94"/>
  <c r="Q85" i="6" s="1"/>
  <c r="J43" i="94" l="1"/>
  <c r="Y50" i="6" l="1"/>
  <c r="H13" i="94"/>
  <c r="L13"/>
  <c r="Q149" i="6" s="1"/>
  <c r="L43" i="94"/>
  <c r="Y23" i="6" l="1"/>
  <c r="Y123"/>
  <c r="J50" i="94" l="1"/>
  <c r="L50" l="1"/>
  <c r="Q16" i="6" l="1"/>
  <c r="Q177"/>
  <c r="J56" i="94" l="1"/>
  <c r="J65" l="1"/>
  <c r="Y133" i="6" l="1"/>
  <c r="Y92"/>
  <c r="L56" i="94"/>
  <c r="Q233" i="6" s="1"/>
  <c r="H56" i="94"/>
  <c r="J74" l="1"/>
  <c r="H65"/>
  <c r="L65"/>
  <c r="Q186" i="6" s="1"/>
  <c r="H74" i="94" l="1"/>
  <c r="L74"/>
  <c r="Q234" i="6" l="1"/>
  <c r="Q185"/>
  <c r="Q17"/>
  <c r="J83" i="94" l="1"/>
  <c r="J95" l="1"/>
  <c r="J106" l="1"/>
  <c r="L83"/>
  <c r="Q158" i="6" s="1"/>
  <c r="H83" i="94"/>
  <c r="J113" l="1"/>
  <c r="L95"/>
  <c r="Q156" i="6" s="1"/>
  <c r="L102" i="94" l="1"/>
  <c r="H102"/>
  <c r="J121"/>
  <c r="L106"/>
  <c r="L113" l="1"/>
  <c r="Q157" i="6" s="1"/>
  <c r="Y149" l="1"/>
  <c r="L121" i="94"/>
  <c r="Q153" i="6" s="1"/>
  <c r="H121" i="94"/>
  <c r="Q235" i="6" l="1"/>
  <c r="J135" i="94"/>
  <c r="L135" l="1"/>
  <c r="Q103" i="6" l="1"/>
  <c r="Q122" l="1"/>
  <c r="Q87"/>
  <c r="Q142"/>
  <c r="R7" l="1"/>
  <c r="J143" i="94" l="1"/>
  <c r="J152" l="1"/>
  <c r="J162" l="1"/>
  <c r="L143"/>
  <c r="Q101" i="6" s="1"/>
  <c r="J174" i="94" l="1"/>
  <c r="L152"/>
  <c r="Q102" i="6" s="1"/>
  <c r="J186" i="94" l="1"/>
  <c r="L162"/>
  <c r="Q107" i="6" s="1"/>
  <c r="J200" i="94" l="1"/>
  <c r="L174"/>
  <c r="Q108" i="6" l="1"/>
  <c r="Q115"/>
  <c r="Q112"/>
  <c r="Q114"/>
  <c r="L186" i="94"/>
  <c r="L200" l="1"/>
  <c r="Q109" i="6" s="1"/>
  <c r="L191" i="94" l="1"/>
  <c r="T335" i="6" l="1"/>
  <c r="T336"/>
  <c r="T330"/>
  <c r="T252"/>
  <c r="T251"/>
  <c r="T166"/>
  <c r="T205"/>
  <c r="T184"/>
  <c r="T183"/>
  <c r="T154"/>
  <c r="T138"/>
  <c r="T132"/>
  <c r="T120"/>
  <c r="T99"/>
  <c r="T91"/>
  <c r="T79"/>
  <c r="T75"/>
  <c r="T72"/>
  <c r="T61"/>
  <c r="T60"/>
  <c r="T14"/>
  <c r="T8"/>
  <c r="T7"/>
  <c r="J1267" i="85" l="1"/>
  <c r="C1211"/>
  <c r="C1210"/>
  <c r="C1209"/>
  <c r="C1208"/>
  <c r="C1207"/>
  <c r="C1206"/>
  <c r="C1205"/>
  <c r="C1204"/>
  <c r="C1203"/>
  <c r="C1202"/>
  <c r="C1201"/>
  <c r="C1200"/>
  <c r="C1199"/>
  <c r="C1198"/>
  <c r="C1197"/>
  <c r="C1196"/>
  <c r="C1195"/>
  <c r="C1194"/>
  <c r="C1193"/>
  <c r="C1192"/>
  <c r="C1191"/>
  <c r="C1190"/>
  <c r="C1189"/>
  <c r="C1188"/>
  <c r="C1187"/>
  <c r="C1186"/>
  <c r="C1185"/>
  <c r="C1184"/>
  <c r="C1183"/>
  <c r="C1182"/>
  <c r="C1181"/>
  <c r="C1180"/>
  <c r="C1179"/>
  <c r="C1178"/>
  <c r="C1177"/>
  <c r="C1176"/>
  <c r="C1175"/>
  <c r="C1174"/>
  <c r="C1173"/>
  <c r="C1172"/>
  <c r="C1171"/>
  <c r="C1170"/>
  <c r="C1169"/>
  <c r="C1168"/>
  <c r="C1167"/>
  <c r="C1166"/>
  <c r="C1165"/>
  <c r="C1164"/>
  <c r="C1163"/>
  <c r="C1162"/>
  <c r="J1161"/>
  <c r="C1161"/>
  <c r="C1160"/>
  <c r="J1159"/>
  <c r="C1159"/>
  <c r="C1158"/>
  <c r="C1157"/>
  <c r="C1156"/>
  <c r="C1155"/>
  <c r="C1154"/>
  <c r="C1153"/>
  <c r="J1152"/>
  <c r="C1148" l="1"/>
  <c r="C1147"/>
  <c r="C1146"/>
  <c r="C1145"/>
  <c r="C1144"/>
  <c r="C1143"/>
  <c r="C1142"/>
  <c r="C1141"/>
  <c r="C1140"/>
  <c r="C1139"/>
  <c r="C1138"/>
  <c r="C1137"/>
  <c r="C1136"/>
  <c r="C1135"/>
  <c r="C1134"/>
  <c r="C1133"/>
  <c r="C1132"/>
  <c r="C1131"/>
  <c r="C1130"/>
  <c r="C1129"/>
  <c r="C1128"/>
  <c r="C1127"/>
  <c r="C1126"/>
  <c r="C1125"/>
  <c r="C1124"/>
  <c r="C1123"/>
  <c r="C1122"/>
  <c r="C1121"/>
  <c r="C1120"/>
  <c r="C1119"/>
  <c r="C1118"/>
  <c r="C1117"/>
  <c r="C1116"/>
  <c r="C1115"/>
  <c r="C1114"/>
  <c r="C1113"/>
  <c r="C1112"/>
  <c r="C1111"/>
  <c r="C1110"/>
  <c r="C1109"/>
  <c r="C1108"/>
  <c r="C1107"/>
  <c r="C1106"/>
  <c r="C1105"/>
  <c r="C1104"/>
  <c r="C1103"/>
  <c r="C1102"/>
  <c r="C1101"/>
  <c r="C1100"/>
  <c r="C1099"/>
  <c r="C1098"/>
  <c r="C1097"/>
  <c r="C1066"/>
  <c r="C1065"/>
  <c r="C1064"/>
  <c r="C1063"/>
  <c r="C1062"/>
  <c r="C1061"/>
  <c r="C1060"/>
  <c r="C1059"/>
  <c r="C1058"/>
  <c r="C1057"/>
  <c r="C1056"/>
  <c r="C1055"/>
  <c r="C1054"/>
  <c r="C1053"/>
  <c r="C1052"/>
  <c r="C1051"/>
  <c r="C1050"/>
  <c r="C1049"/>
  <c r="C1048"/>
  <c r="C1047"/>
  <c r="C1046"/>
  <c r="C1045"/>
  <c r="C1044"/>
  <c r="C1043"/>
  <c r="C1042"/>
  <c r="C1041"/>
  <c r="C1040"/>
  <c r="C1039"/>
  <c r="C1038"/>
  <c r="C1037"/>
  <c r="C1036"/>
  <c r="C1035"/>
  <c r="C1034"/>
  <c r="C1033"/>
  <c r="C1032"/>
  <c r="C1031"/>
  <c r="C1030"/>
  <c r="C1029"/>
  <c r="C1028"/>
  <c r="C1027"/>
  <c r="C1026"/>
  <c r="C1025"/>
  <c r="C1024"/>
  <c r="C1023"/>
  <c r="C1022"/>
  <c r="C1021"/>
  <c r="C1020"/>
  <c r="C1019"/>
  <c r="C1018"/>
  <c r="C1017"/>
  <c r="C1016"/>
  <c r="C1015"/>
  <c r="J1014"/>
  <c r="C1014"/>
  <c r="C1013"/>
  <c r="J1012"/>
  <c r="C1012"/>
  <c r="C1011"/>
  <c r="C1010"/>
  <c r="C1009"/>
  <c r="C1008"/>
  <c r="C1007"/>
  <c r="C1006"/>
  <c r="C1005"/>
  <c r="C1004"/>
  <c r="J1003"/>
  <c r="C973" l="1"/>
  <c r="C933"/>
  <c r="C930"/>
  <c r="J927"/>
  <c r="C927"/>
  <c r="C924"/>
  <c r="C921"/>
  <c r="C920"/>
  <c r="C919"/>
  <c r="C918"/>
  <c r="C917"/>
  <c r="C916"/>
  <c r="C915"/>
  <c r="C914"/>
  <c r="C913"/>
  <c r="C912"/>
  <c r="C911"/>
  <c r="C910"/>
  <c r="C909"/>
  <c r="C908"/>
  <c r="C907"/>
  <c r="C906"/>
  <c r="C905"/>
  <c r="C904"/>
  <c r="C903"/>
  <c r="C902"/>
  <c r="C901"/>
  <c r="C900"/>
  <c r="C899"/>
  <c r="C898"/>
  <c r="C897"/>
  <c r="C896"/>
  <c r="C895"/>
  <c r="C894"/>
  <c r="C893"/>
  <c r="C892"/>
  <c r="C891"/>
  <c r="C890"/>
  <c r="C889"/>
  <c r="C888"/>
  <c r="C887"/>
  <c r="C886"/>
  <c r="C885"/>
  <c r="C884"/>
  <c r="C883"/>
  <c r="C882"/>
  <c r="C881"/>
  <c r="C880"/>
  <c r="C879"/>
  <c r="C878"/>
  <c r="C877"/>
  <c r="C876"/>
  <c r="C875"/>
  <c r="C874"/>
  <c r="C873"/>
  <c r="C872"/>
  <c r="C871"/>
  <c r="C870"/>
  <c r="J869"/>
  <c r="C869"/>
  <c r="C868"/>
  <c r="J867"/>
  <c r="C867"/>
  <c r="C866"/>
  <c r="C865"/>
  <c r="C864"/>
  <c r="C863"/>
  <c r="C862"/>
  <c r="C861"/>
  <c r="J860"/>
  <c r="C860"/>
  <c r="C859"/>
  <c r="C858"/>
  <c r="C857"/>
  <c r="C856"/>
  <c r="J855"/>
  <c r="M854" l="1"/>
  <c r="J851" l="1"/>
  <c r="J850"/>
  <c r="J849"/>
  <c r="J848"/>
  <c r="J847"/>
  <c r="J846"/>
  <c r="J845"/>
  <c r="J844"/>
  <c r="J843"/>
  <c r="J842"/>
  <c r="J841"/>
  <c r="J840"/>
  <c r="J839"/>
  <c r="J838"/>
  <c r="J837"/>
  <c r="J836"/>
  <c r="J835"/>
  <c r="J834"/>
  <c r="J833"/>
  <c r="J832"/>
  <c r="J831"/>
  <c r="J830"/>
  <c r="J829"/>
  <c r="J828"/>
  <c r="J827"/>
  <c r="J826"/>
  <c r="J825"/>
  <c r="J824"/>
  <c r="J823"/>
  <c r="J822"/>
  <c r="J821"/>
  <c r="J820"/>
  <c r="J819"/>
  <c r="J818"/>
  <c r="J817"/>
  <c r="J816"/>
  <c r="J815"/>
  <c r="J814"/>
  <c r="J813"/>
  <c r="J812"/>
  <c r="J811"/>
  <c r="J810"/>
  <c r="J809"/>
  <c r="J808"/>
  <c r="J807"/>
  <c r="J806"/>
  <c r="J805"/>
  <c r="J804"/>
  <c r="J803"/>
  <c r="J802"/>
  <c r="J801"/>
  <c r="J800"/>
  <c r="J799"/>
  <c r="J798"/>
  <c r="J797"/>
  <c r="J796"/>
  <c r="J795"/>
  <c r="J794"/>
  <c r="J793"/>
  <c r="J792"/>
  <c r="J791"/>
  <c r="J790"/>
  <c r="J789"/>
  <c r="J788"/>
  <c r="J787"/>
  <c r="J786"/>
  <c r="J785"/>
  <c r="J784"/>
  <c r="J783"/>
  <c r="J782"/>
  <c r="J781"/>
  <c r="J780"/>
  <c r="J779"/>
  <c r="J778"/>
  <c r="J777"/>
  <c r="J776"/>
  <c r="J775"/>
  <c r="J774"/>
  <c r="J773"/>
  <c r="J772"/>
  <c r="J771"/>
  <c r="J770"/>
  <c r="J769"/>
  <c r="J768"/>
  <c r="J767"/>
  <c r="J766"/>
  <c r="J765"/>
  <c r="J764"/>
  <c r="J763"/>
  <c r="J762"/>
  <c r="J761"/>
  <c r="J760"/>
  <c r="J759"/>
  <c r="J758"/>
  <c r="J757"/>
  <c r="J756"/>
  <c r="J755"/>
  <c r="J754"/>
  <c r="J753"/>
  <c r="J752"/>
  <c r="J751"/>
  <c r="J750"/>
  <c r="J749"/>
  <c r="J748"/>
  <c r="J747"/>
  <c r="J746"/>
  <c r="J745"/>
  <c r="J744"/>
  <c r="J743"/>
  <c r="J742"/>
  <c r="J741"/>
  <c r="J740"/>
  <c r="J739"/>
  <c r="J738"/>
  <c r="J737"/>
  <c r="J736"/>
  <c r="J735"/>
  <c r="J734"/>
  <c r="J733"/>
  <c r="J732"/>
  <c r="J731"/>
  <c r="J730"/>
  <c r="J729"/>
  <c r="J728"/>
  <c r="J727"/>
  <c r="J726"/>
  <c r="J724"/>
  <c r="J723"/>
  <c r="J722"/>
  <c r="J721"/>
  <c r="J720"/>
  <c r="J719"/>
  <c r="J718"/>
  <c r="J717"/>
  <c r="J716"/>
  <c r="J715"/>
  <c r="J714"/>
  <c r="J713"/>
  <c r="J712"/>
  <c r="J711"/>
  <c r="J710"/>
  <c r="J709"/>
  <c r="J708"/>
  <c r="J707"/>
  <c r="J706"/>
  <c r="J705"/>
  <c r="J704"/>
  <c r="J703"/>
  <c r="J702"/>
  <c r="J701"/>
  <c r="J700"/>
  <c r="J699"/>
  <c r="J698"/>
  <c r="J697"/>
  <c r="J696"/>
  <c r="J695"/>
  <c r="J694"/>
  <c r="J693"/>
  <c r="J692"/>
  <c r="J691"/>
  <c r="J690"/>
  <c r="J689"/>
  <c r="J688"/>
  <c r="J687"/>
  <c r="J686"/>
  <c r="J685"/>
  <c r="J684"/>
  <c r="J683"/>
  <c r="J682"/>
  <c r="J681"/>
  <c r="J680"/>
  <c r="J679"/>
  <c r="J678"/>
  <c r="J677"/>
  <c r="J676"/>
  <c r="J675"/>
  <c r="J674"/>
  <c r="J673"/>
  <c r="J672"/>
  <c r="J671"/>
  <c r="J670"/>
  <c r="J669"/>
  <c r="J668"/>
  <c r="J667"/>
  <c r="J666"/>
  <c r="J665"/>
  <c r="J664"/>
  <c r="J663"/>
  <c r="J662"/>
  <c r="J661"/>
  <c r="J660"/>
  <c r="J659"/>
  <c r="J658"/>
  <c r="J657"/>
  <c r="J656"/>
  <c r="J655"/>
  <c r="J654"/>
  <c r="J653"/>
  <c r="J652"/>
  <c r="J651"/>
  <c r="J650"/>
  <c r="J649"/>
  <c r="J648"/>
  <c r="J647"/>
  <c r="J646"/>
  <c r="J645"/>
  <c r="J644"/>
  <c r="J643"/>
  <c r="J642"/>
  <c r="J641"/>
  <c r="J640"/>
  <c r="J639"/>
  <c r="J638"/>
  <c r="J637"/>
  <c r="J636"/>
  <c r="J635"/>
  <c r="J634"/>
  <c r="J633"/>
  <c r="J632"/>
  <c r="J631"/>
  <c r="J630"/>
  <c r="J629"/>
  <c r="J628"/>
  <c r="J627"/>
  <c r="J626"/>
  <c r="J625"/>
  <c r="J624"/>
  <c r="J623"/>
  <c r="J622"/>
  <c r="J621"/>
  <c r="J620"/>
  <c r="J619"/>
  <c r="J618"/>
  <c r="J617"/>
  <c r="J616"/>
  <c r="J615"/>
  <c r="J614"/>
  <c r="J613"/>
  <c r="J612"/>
  <c r="J611"/>
  <c r="J610"/>
  <c r="J609"/>
  <c r="J608"/>
  <c r="J607"/>
  <c r="J606"/>
  <c r="J605"/>
  <c r="J604"/>
  <c r="J603"/>
  <c r="J602"/>
  <c r="J601"/>
  <c r="J600"/>
  <c r="J599"/>
  <c r="J598"/>
  <c r="J597"/>
  <c r="J596"/>
  <c r="J595"/>
  <c r="J594"/>
  <c r="J593"/>
  <c r="J592"/>
  <c r="J591"/>
  <c r="J590"/>
  <c r="J589"/>
  <c r="J588"/>
  <c r="J587"/>
  <c r="J586"/>
  <c r="J585"/>
  <c r="J584"/>
  <c r="J583"/>
  <c r="J582"/>
  <c r="J581"/>
  <c r="J580"/>
  <c r="J579"/>
  <c r="J578"/>
  <c r="J577"/>
  <c r="J576"/>
  <c r="J575"/>
  <c r="J574"/>
  <c r="J573"/>
  <c r="J572"/>
  <c r="J571"/>
  <c r="J570"/>
  <c r="J569"/>
  <c r="J568"/>
  <c r="J567"/>
  <c r="J566"/>
  <c r="J565"/>
  <c r="J564"/>
  <c r="J563"/>
  <c r="J562"/>
  <c r="J561"/>
  <c r="J560"/>
  <c r="J559"/>
  <c r="J558"/>
  <c r="J557"/>
  <c r="J556"/>
  <c r="J555"/>
  <c r="J554"/>
  <c r="J553"/>
  <c r="J552"/>
  <c r="J551"/>
  <c r="J550"/>
  <c r="J549"/>
  <c r="J548"/>
  <c r="J547"/>
  <c r="J546"/>
  <c r="J545"/>
  <c r="J544"/>
  <c r="J543"/>
  <c r="J542"/>
  <c r="J541"/>
  <c r="J540"/>
  <c r="J539"/>
  <c r="J538"/>
  <c r="J537"/>
  <c r="J536"/>
  <c r="J535"/>
  <c r="J534"/>
  <c r="J400"/>
  <c r="J399"/>
  <c r="J398"/>
  <c r="J397"/>
  <c r="J396"/>
  <c r="J395"/>
  <c r="J394"/>
  <c r="J393"/>
  <c r="J392"/>
  <c r="J391"/>
  <c r="J390"/>
  <c r="J389"/>
  <c r="J388"/>
  <c r="J387"/>
  <c r="J386"/>
  <c r="J385"/>
  <c r="J384"/>
  <c r="J383"/>
  <c r="J382"/>
  <c r="J381"/>
  <c r="J380"/>
  <c r="J379"/>
  <c r="J378"/>
  <c r="J377"/>
  <c r="J376"/>
  <c r="J375"/>
  <c r="J374"/>
  <c r="J373"/>
  <c r="J372"/>
  <c r="J371"/>
  <c r="J370"/>
  <c r="J369"/>
  <c r="J368"/>
  <c r="J367"/>
  <c r="J366"/>
  <c r="J365"/>
  <c r="J364"/>
  <c r="J363"/>
  <c r="J362"/>
  <c r="J361"/>
  <c r="J360"/>
  <c r="J359"/>
  <c r="J358"/>
  <c r="J357"/>
  <c r="J356"/>
  <c r="J355"/>
  <c r="J354"/>
  <c r="J353"/>
  <c r="J352"/>
  <c r="J351"/>
  <c r="J350"/>
  <c r="J348"/>
  <c r="J347"/>
  <c r="J346"/>
  <c r="J345"/>
  <c r="J344"/>
  <c r="J343"/>
  <c r="J342"/>
  <c r="J341"/>
  <c r="J340"/>
  <c r="J339"/>
  <c r="J338"/>
  <c r="J337"/>
  <c r="J336"/>
  <c r="J335"/>
  <c r="J334"/>
  <c r="J333"/>
  <c r="J332"/>
  <c r="J331"/>
  <c r="J330"/>
  <c r="J329"/>
  <c r="J328"/>
  <c r="J327"/>
  <c r="J326"/>
  <c r="J325"/>
  <c r="J324"/>
  <c r="J323"/>
  <c r="J322"/>
  <c r="J321"/>
  <c r="J320"/>
  <c r="J319"/>
  <c r="J318"/>
  <c r="J317"/>
  <c r="J316"/>
  <c r="J315"/>
  <c r="J314"/>
  <c r="J313"/>
  <c r="J312"/>
  <c r="J311"/>
  <c r="J310"/>
  <c r="J309"/>
  <c r="J308"/>
  <c r="J307"/>
  <c r="J306"/>
  <c r="J305"/>
  <c r="J304"/>
  <c r="J303"/>
  <c r="J302"/>
  <c r="J301"/>
  <c r="J300"/>
  <c r="J299"/>
  <c r="J298"/>
  <c r="J297"/>
  <c r="J296"/>
  <c r="J295"/>
  <c r="J294"/>
  <c r="J293"/>
  <c r="J292"/>
  <c r="J291"/>
  <c r="J290"/>
  <c r="J289"/>
  <c r="J288"/>
  <c r="J287"/>
  <c r="J286"/>
  <c r="J285"/>
  <c r="J284"/>
  <c r="J283"/>
  <c r="J282"/>
  <c r="J281"/>
  <c r="J280"/>
  <c r="J279"/>
  <c r="J278"/>
  <c r="J277"/>
  <c r="J276"/>
  <c r="J275"/>
  <c r="J274"/>
  <c r="J273"/>
  <c r="J272"/>
  <c r="J271"/>
  <c r="J270"/>
  <c r="J269"/>
  <c r="J268"/>
  <c r="J267"/>
  <c r="J266"/>
  <c r="J265"/>
  <c r="J264"/>
  <c r="J263"/>
  <c r="J262"/>
  <c r="J261"/>
  <c r="J260"/>
  <c r="J259"/>
  <c r="J258"/>
  <c r="J257"/>
  <c r="J256"/>
  <c r="J255"/>
  <c r="J254"/>
  <c r="J253"/>
  <c r="J252"/>
  <c r="J251"/>
  <c r="J250"/>
  <c r="J249"/>
  <c r="J248"/>
  <c r="J247"/>
  <c r="J246"/>
  <c r="J245"/>
  <c r="J244"/>
  <c r="J243"/>
  <c r="J242"/>
  <c r="J241"/>
  <c r="J240"/>
  <c r="J239"/>
  <c r="J238"/>
  <c r="J237"/>
  <c r="J236"/>
  <c r="J235"/>
  <c r="J234"/>
  <c r="J233"/>
  <c r="J232"/>
  <c r="J231"/>
  <c r="J230"/>
  <c r="J229"/>
  <c r="J228"/>
  <c r="J227"/>
  <c r="J226"/>
  <c r="J225"/>
  <c r="J224"/>
  <c r="J223"/>
  <c r="J222"/>
  <c r="J221"/>
  <c r="J220"/>
  <c r="J219"/>
  <c r="J218"/>
  <c r="J217"/>
  <c r="J216"/>
  <c r="J215"/>
  <c r="J214"/>
  <c r="J212"/>
  <c r="J211"/>
  <c r="J210"/>
  <c r="J209"/>
  <c r="J208"/>
  <c r="J207"/>
  <c r="J206"/>
  <c r="J205"/>
  <c r="J412"/>
  <c r="J411"/>
  <c r="J410"/>
  <c r="J409"/>
  <c r="J408"/>
  <c r="J407"/>
  <c r="J406"/>
  <c r="J405"/>
  <c r="J404"/>
  <c r="J403"/>
  <c r="J528"/>
  <c r="J527"/>
  <c r="J526"/>
  <c r="J525"/>
  <c r="J524"/>
  <c r="J523"/>
  <c r="J522"/>
  <c r="J521"/>
  <c r="J520"/>
  <c r="J519"/>
  <c r="J518"/>
  <c r="J517"/>
  <c r="J516"/>
  <c r="J515"/>
  <c r="J514"/>
  <c r="J513"/>
  <c r="J512"/>
  <c r="J511"/>
  <c r="J510"/>
  <c r="J509"/>
  <c r="J508"/>
  <c r="J507"/>
  <c r="J506"/>
  <c r="J505"/>
  <c r="J504"/>
  <c r="J503"/>
  <c r="J502"/>
  <c r="J501"/>
  <c r="J500"/>
  <c r="J499"/>
  <c r="J498"/>
  <c r="J497"/>
  <c r="J496"/>
  <c r="J495"/>
  <c r="J494"/>
  <c r="J493"/>
  <c r="J492"/>
  <c r="J491"/>
  <c r="J490"/>
  <c r="J489"/>
  <c r="J488"/>
  <c r="J487"/>
  <c r="J486"/>
  <c r="J485"/>
  <c r="J484"/>
  <c r="J483"/>
  <c r="J482"/>
  <c r="J481"/>
  <c r="J480"/>
  <c r="J479"/>
  <c r="J478"/>
  <c r="J477"/>
  <c r="J476"/>
  <c r="J475"/>
  <c r="J474"/>
  <c r="J473"/>
  <c r="J472"/>
  <c r="J471"/>
  <c r="J470"/>
  <c r="J469"/>
  <c r="J468"/>
  <c r="J467"/>
  <c r="J466"/>
  <c r="J465"/>
  <c r="J464"/>
  <c r="J463"/>
  <c r="J462"/>
  <c r="J461"/>
  <c r="J460"/>
  <c r="J459"/>
  <c r="J458"/>
  <c r="J457"/>
  <c r="J456"/>
  <c r="J455"/>
  <c r="J454"/>
  <c r="J453"/>
  <c r="J452"/>
  <c r="J451"/>
  <c r="J450"/>
  <c r="J449"/>
  <c r="J448"/>
  <c r="J447"/>
  <c r="J446"/>
  <c r="J445"/>
  <c r="J444"/>
  <c r="J443"/>
  <c r="J442"/>
  <c r="J441"/>
  <c r="J440"/>
  <c r="J439"/>
  <c r="J438"/>
  <c r="J437"/>
  <c r="J436"/>
  <c r="J435"/>
  <c r="J434"/>
  <c r="J433"/>
  <c r="J432"/>
  <c r="J431"/>
  <c r="J430"/>
  <c r="J429"/>
  <c r="J428"/>
  <c r="J427"/>
  <c r="J426"/>
  <c r="J425"/>
  <c r="J424"/>
  <c r="J423"/>
  <c r="J422"/>
  <c r="J421"/>
  <c r="J420"/>
  <c r="J419"/>
  <c r="J418"/>
  <c r="J417"/>
  <c r="J416"/>
  <c r="J415"/>
  <c r="J414"/>
  <c r="J413"/>
  <c r="K9"/>
  <c r="L9" s="1"/>
  <c r="I202"/>
  <c r="K202" s="1"/>
  <c r="L202" s="1"/>
  <c r="F202"/>
  <c r="B202"/>
  <c r="K201"/>
  <c r="L201" s="1"/>
  <c r="F201"/>
  <c r="J201" s="1"/>
  <c r="B201"/>
  <c r="K200"/>
  <c r="L200" s="1"/>
  <c r="J200"/>
  <c r="B200"/>
  <c r="I199"/>
  <c r="K199" s="1"/>
  <c r="L199" s="1"/>
  <c r="G199"/>
  <c r="B199"/>
  <c r="I198"/>
  <c r="K198" s="1"/>
  <c r="L198" s="1"/>
  <c r="G198"/>
  <c r="B198"/>
  <c r="I197"/>
  <c r="G197"/>
  <c r="B197"/>
  <c r="K196"/>
  <c r="L196" s="1"/>
  <c r="J196"/>
  <c r="B196"/>
  <c r="K195"/>
  <c r="L195" s="1"/>
  <c r="G195"/>
  <c r="J195" s="1"/>
  <c r="B195"/>
  <c r="K194"/>
  <c r="L194" s="1"/>
  <c r="G194"/>
  <c r="J194" s="1"/>
  <c r="B194"/>
  <c r="I193"/>
  <c r="K193" s="1"/>
  <c r="L193" s="1"/>
  <c r="G193"/>
  <c r="B193"/>
  <c r="K192"/>
  <c r="L192" s="1"/>
  <c r="G192"/>
  <c r="J192" s="1"/>
  <c r="B192"/>
  <c r="K191"/>
  <c r="L191" s="1"/>
  <c r="J191"/>
  <c r="B191"/>
  <c r="K190"/>
  <c r="L190" s="1"/>
  <c r="J190"/>
  <c r="B190"/>
  <c r="K189"/>
  <c r="L189" s="1"/>
  <c r="J189"/>
  <c r="B189"/>
  <c r="K188"/>
  <c r="L188" s="1"/>
  <c r="G188"/>
  <c r="J188" s="1"/>
  <c r="B188"/>
  <c r="K187"/>
  <c r="L187" s="1"/>
  <c r="G187"/>
  <c r="J187" s="1"/>
  <c r="B187"/>
  <c r="K186"/>
  <c r="L186" s="1"/>
  <c r="G186"/>
  <c r="J186" s="1"/>
  <c r="B186"/>
  <c r="K185"/>
  <c r="L185" s="1"/>
  <c r="G185"/>
  <c r="J185" s="1"/>
  <c r="B185"/>
  <c r="K184"/>
  <c r="L184" s="1"/>
  <c r="J184"/>
  <c r="B184"/>
  <c r="K183"/>
  <c r="L183" s="1"/>
  <c r="J183"/>
  <c r="B183"/>
  <c r="K182"/>
  <c r="L182" s="1"/>
  <c r="J182"/>
  <c r="B182"/>
  <c r="K181"/>
  <c r="L181" s="1"/>
  <c r="J181"/>
  <c r="B181"/>
  <c r="K180"/>
  <c r="L180" s="1"/>
  <c r="J180"/>
  <c r="B180"/>
  <c r="K179"/>
  <c r="L179" s="1"/>
  <c r="J179"/>
  <c r="B179"/>
  <c r="I178"/>
  <c r="K178" s="1"/>
  <c r="L178" s="1"/>
  <c r="B178"/>
  <c r="I177"/>
  <c r="J177" s="1"/>
  <c r="B177"/>
  <c r="K176"/>
  <c r="L176" s="1"/>
  <c r="B176"/>
  <c r="K175"/>
  <c r="L175" s="1"/>
  <c r="J175"/>
  <c r="B175"/>
  <c r="I174"/>
  <c r="J174" s="1"/>
  <c r="B174"/>
  <c r="K173"/>
  <c r="L173" s="1"/>
  <c r="J173"/>
  <c r="B173"/>
  <c r="I172"/>
  <c r="J172" s="1"/>
  <c r="B172"/>
  <c r="K171"/>
  <c r="L171" s="1"/>
  <c r="J171"/>
  <c r="B171"/>
  <c r="I170"/>
  <c r="K170" s="1"/>
  <c r="L170" s="1"/>
  <c r="B170"/>
  <c r="K169"/>
  <c r="L169" s="1"/>
  <c r="G169"/>
  <c r="J169" s="1"/>
  <c r="B169"/>
  <c r="K168"/>
  <c r="L168" s="1"/>
  <c r="J168"/>
  <c r="B168"/>
  <c r="K167"/>
  <c r="L167" s="1"/>
  <c r="G167"/>
  <c r="J167" s="1"/>
  <c r="B167"/>
  <c r="K166"/>
  <c r="L166" s="1"/>
  <c r="J166"/>
  <c r="B166"/>
  <c r="I165"/>
  <c r="K165" s="1"/>
  <c r="L165" s="1"/>
  <c r="B165"/>
  <c r="K164"/>
  <c r="L164" s="1"/>
  <c r="J164"/>
  <c r="B164"/>
  <c r="K163"/>
  <c r="L163" s="1"/>
  <c r="J163"/>
  <c r="B163"/>
  <c r="K162"/>
  <c r="L162" s="1"/>
  <c r="J162"/>
  <c r="B162"/>
  <c r="K161"/>
  <c r="L161" s="1"/>
  <c r="J161"/>
  <c r="B161"/>
  <c r="I160"/>
  <c r="K160" s="1"/>
  <c r="L160" s="1"/>
  <c r="B160"/>
  <c r="K159"/>
  <c r="L159" s="1"/>
  <c r="J159"/>
  <c r="B159"/>
  <c r="I158"/>
  <c r="K158" s="1"/>
  <c r="L158" s="1"/>
  <c r="B158"/>
  <c r="K157"/>
  <c r="L157" s="1"/>
  <c r="J157"/>
  <c r="B157"/>
  <c r="K156"/>
  <c r="L156" s="1"/>
  <c r="J156"/>
  <c r="B156"/>
  <c r="I155"/>
  <c r="J155" s="1"/>
  <c r="B155"/>
  <c r="K154"/>
  <c r="L154" s="1"/>
  <c r="J154"/>
  <c r="B154"/>
  <c r="K153"/>
  <c r="L153" s="1"/>
  <c r="J153"/>
  <c r="B153"/>
  <c r="I152"/>
  <c r="K152" s="1"/>
  <c r="L152" s="1"/>
  <c r="B152"/>
  <c r="I151"/>
  <c r="K151" s="1"/>
  <c r="L151" s="1"/>
  <c r="B151"/>
  <c r="I150"/>
  <c r="K150" s="1"/>
  <c r="L150" s="1"/>
  <c r="B150"/>
  <c r="K149"/>
  <c r="L149" s="1"/>
  <c r="J149"/>
  <c r="B149"/>
  <c r="I148"/>
  <c r="J148" s="1"/>
  <c r="B148"/>
  <c r="K147"/>
  <c r="L147" s="1"/>
  <c r="J147"/>
  <c r="B147"/>
  <c r="I146"/>
  <c r="K146" s="1"/>
  <c r="L146" s="1"/>
  <c r="B146"/>
  <c r="I145"/>
  <c r="K145" s="1"/>
  <c r="L145" s="1"/>
  <c r="F145"/>
  <c r="B145"/>
  <c r="I144"/>
  <c r="J144" s="1"/>
  <c r="B144"/>
  <c r="I143"/>
  <c r="J143" s="1"/>
  <c r="B143"/>
  <c r="K142"/>
  <c r="L142" s="1"/>
  <c r="J142"/>
  <c r="B142"/>
  <c r="I141"/>
  <c r="K141" s="1"/>
  <c r="L141" s="1"/>
  <c r="B141"/>
  <c r="I140"/>
  <c r="K140" s="1"/>
  <c r="L140" s="1"/>
  <c r="B140"/>
  <c r="I139"/>
  <c r="J139" s="1"/>
  <c r="B139"/>
  <c r="I138"/>
  <c r="K138" s="1"/>
  <c r="L138" s="1"/>
  <c r="B138"/>
  <c r="K137"/>
  <c r="L137" s="1"/>
  <c r="B137"/>
  <c r="I136"/>
  <c r="K136" s="1"/>
  <c r="L136" s="1"/>
  <c r="B136"/>
  <c r="I135"/>
  <c r="K135" s="1"/>
  <c r="L135" s="1"/>
  <c r="F135"/>
  <c r="B135"/>
  <c r="I134"/>
  <c r="J134" s="1"/>
  <c r="B134"/>
  <c r="I133"/>
  <c r="K133" s="1"/>
  <c r="L133" s="1"/>
  <c r="B133"/>
  <c r="K132"/>
  <c r="L132" s="1"/>
  <c r="J132"/>
  <c r="B132"/>
  <c r="I131"/>
  <c r="K131" s="1"/>
  <c r="L131" s="1"/>
  <c r="B131"/>
  <c r="I130"/>
  <c r="K130" s="1"/>
  <c r="L130" s="1"/>
  <c r="B130"/>
  <c r="I129"/>
  <c r="J129" s="1"/>
  <c r="B129"/>
  <c r="I128"/>
  <c r="K128" s="1"/>
  <c r="L128" s="1"/>
  <c r="B128"/>
  <c r="K127"/>
  <c r="L127" s="1"/>
  <c r="B127"/>
  <c r="K126"/>
  <c r="L126" s="1"/>
  <c r="J126"/>
  <c r="B126"/>
  <c r="I125"/>
  <c r="K125" s="1"/>
  <c r="L125" s="1"/>
  <c r="B125"/>
  <c r="K124"/>
  <c r="L124" s="1"/>
  <c r="J124"/>
  <c r="B124"/>
  <c r="K123"/>
  <c r="L123" s="1"/>
  <c r="G123"/>
  <c r="J123" s="1"/>
  <c r="B123"/>
  <c r="K122"/>
  <c r="L122" s="1"/>
  <c r="G122"/>
  <c r="J122" s="1"/>
  <c r="B122"/>
  <c r="K121"/>
  <c r="L121" s="1"/>
  <c r="B121"/>
  <c r="K120"/>
  <c r="L120" s="1"/>
  <c r="B120"/>
  <c r="K119"/>
  <c r="L119" s="1"/>
  <c r="J119"/>
  <c r="B119"/>
  <c r="K118"/>
  <c r="L118" s="1"/>
  <c r="J118"/>
  <c r="B118"/>
  <c r="K117"/>
  <c r="L117" s="1"/>
  <c r="J117"/>
  <c r="B117"/>
  <c r="I116"/>
  <c r="K116" s="1"/>
  <c r="L116" s="1"/>
  <c r="B116"/>
  <c r="I115"/>
  <c r="K115" s="1"/>
  <c r="L115" s="1"/>
  <c r="B115"/>
  <c r="I114"/>
  <c r="J114" s="1"/>
  <c r="B114"/>
  <c r="K113"/>
  <c r="L113" s="1"/>
  <c r="J113"/>
  <c r="B113"/>
  <c r="I112"/>
  <c r="K112" s="1"/>
  <c r="L112" s="1"/>
  <c r="G112"/>
  <c r="B112"/>
  <c r="K111"/>
  <c r="L111" s="1"/>
  <c r="J111"/>
  <c r="B111"/>
  <c r="I110"/>
  <c r="K110" s="1"/>
  <c r="L110" s="1"/>
  <c r="G110"/>
  <c r="B110"/>
  <c r="I109"/>
  <c r="K109" s="1"/>
  <c r="L109" s="1"/>
  <c r="G109"/>
  <c r="B109"/>
  <c r="K108"/>
  <c r="L108" s="1"/>
  <c r="J108"/>
  <c r="B108"/>
  <c r="K107"/>
  <c r="L107" s="1"/>
  <c r="J107"/>
  <c r="B107"/>
  <c r="K106"/>
  <c r="L106" s="1"/>
  <c r="J106"/>
  <c r="B106"/>
  <c r="K105"/>
  <c r="L105" s="1"/>
  <c r="J105"/>
  <c r="B105"/>
  <c r="I104"/>
  <c r="K104" s="1"/>
  <c r="L104" s="1"/>
  <c r="B104"/>
  <c r="I103"/>
  <c r="J103" s="1"/>
  <c r="B103"/>
  <c r="I102"/>
  <c r="K102" s="1"/>
  <c r="L102" s="1"/>
  <c r="B102"/>
  <c r="K101"/>
  <c r="L101" s="1"/>
  <c r="J101"/>
  <c r="B101"/>
  <c r="K100"/>
  <c r="L100" s="1"/>
  <c r="J100"/>
  <c r="B100"/>
  <c r="I99"/>
  <c r="K99" s="1"/>
  <c r="L99" s="1"/>
  <c r="B99"/>
  <c r="I98"/>
  <c r="J98" s="1"/>
  <c r="B98"/>
  <c r="K97"/>
  <c r="L97" s="1"/>
  <c r="J97"/>
  <c r="B97"/>
  <c r="K96"/>
  <c r="L96" s="1"/>
  <c r="J96"/>
  <c r="B96"/>
  <c r="I95"/>
  <c r="J95" s="1"/>
  <c r="B95"/>
  <c r="I94"/>
  <c r="K94" s="1"/>
  <c r="L94" s="1"/>
  <c r="B94"/>
  <c r="I93"/>
  <c r="K93" s="1"/>
  <c r="L93" s="1"/>
  <c r="B93"/>
  <c r="K92"/>
  <c r="L92" s="1"/>
  <c r="J92"/>
  <c r="B92"/>
  <c r="K91"/>
  <c r="L91" s="1"/>
  <c r="J91"/>
  <c r="B91"/>
  <c r="K90"/>
  <c r="L90" s="1"/>
  <c r="G90"/>
  <c r="J90" s="1"/>
  <c r="B90"/>
  <c r="K89"/>
  <c r="L89" s="1"/>
  <c r="J89"/>
  <c r="B89"/>
  <c r="K88"/>
  <c r="L88" s="1"/>
  <c r="G88"/>
  <c r="J88" s="1"/>
  <c r="B88"/>
  <c r="K87"/>
  <c r="L87" s="1"/>
  <c r="J87"/>
  <c r="B87"/>
  <c r="K86"/>
  <c r="L86" s="1"/>
  <c r="J86"/>
  <c r="B86"/>
  <c r="K85"/>
  <c r="L85" s="1"/>
  <c r="J85"/>
  <c r="B85"/>
  <c r="I84"/>
  <c r="K84" s="1"/>
  <c r="L84" s="1"/>
  <c r="B84"/>
  <c r="I83"/>
  <c r="K83" s="1"/>
  <c r="L83" s="1"/>
  <c r="B83"/>
  <c r="K82"/>
  <c r="L82" s="1"/>
  <c r="G82"/>
  <c r="J82" s="1"/>
  <c r="B82"/>
  <c r="I81"/>
  <c r="J81" s="1"/>
  <c r="B81"/>
  <c r="K80"/>
  <c r="L80" s="1"/>
  <c r="J80"/>
  <c r="B80"/>
  <c r="I79"/>
  <c r="K79" s="1"/>
  <c r="L79" s="1"/>
  <c r="B79"/>
  <c r="K78"/>
  <c r="L78" s="1"/>
  <c r="G78"/>
  <c r="J78" s="1"/>
  <c r="B78"/>
  <c r="K77"/>
  <c r="L77" s="1"/>
  <c r="J77"/>
  <c r="B77"/>
  <c r="K76"/>
  <c r="L76" s="1"/>
  <c r="J76"/>
  <c r="B76"/>
  <c r="K75"/>
  <c r="L75" s="1"/>
  <c r="J75"/>
  <c r="B75"/>
  <c r="I74"/>
  <c r="K74" s="1"/>
  <c r="L74" s="1"/>
  <c r="B74"/>
  <c r="K73"/>
  <c r="L73" s="1"/>
  <c r="J73"/>
  <c r="B73"/>
  <c r="I72"/>
  <c r="J72" s="1"/>
  <c r="B72"/>
  <c r="K71"/>
  <c r="L71" s="1"/>
  <c r="G71"/>
  <c r="J71" s="1"/>
  <c r="B71"/>
  <c r="I70"/>
  <c r="K70" s="1"/>
  <c r="L70" s="1"/>
  <c r="B70"/>
  <c r="I69"/>
  <c r="K69" s="1"/>
  <c r="L69" s="1"/>
  <c r="G69"/>
  <c r="B69"/>
  <c r="K68"/>
  <c r="L68" s="1"/>
  <c r="J68"/>
  <c r="B68"/>
  <c r="I67"/>
  <c r="J67" s="1"/>
  <c r="B67"/>
  <c r="K66"/>
  <c r="L66" s="1"/>
  <c r="J66"/>
  <c r="B66"/>
  <c r="I65"/>
  <c r="K65" s="1"/>
  <c r="L65" s="1"/>
  <c r="B65"/>
  <c r="K64"/>
  <c r="L64" s="1"/>
  <c r="J64"/>
  <c r="B64"/>
  <c r="I63"/>
  <c r="K63" s="1"/>
  <c r="L63" s="1"/>
  <c r="B63"/>
  <c r="K62"/>
  <c r="L62" s="1"/>
  <c r="J62"/>
  <c r="B62"/>
  <c r="I61"/>
  <c r="J61" s="1"/>
  <c r="B61"/>
  <c r="K60"/>
  <c r="L60" s="1"/>
  <c r="G60"/>
  <c r="J60" s="1"/>
  <c r="B60"/>
  <c r="K59"/>
  <c r="L59" s="1"/>
  <c r="J59"/>
  <c r="B59"/>
  <c r="K58"/>
  <c r="L58" s="1"/>
  <c r="J58"/>
  <c r="B58"/>
  <c r="K57"/>
  <c r="L57" s="1"/>
  <c r="J57"/>
  <c r="B57"/>
  <c r="I56"/>
  <c r="K56" s="1"/>
  <c r="L56" s="1"/>
  <c r="G56"/>
  <c r="B56"/>
  <c r="I55"/>
  <c r="G55"/>
  <c r="B55"/>
  <c r="I54"/>
  <c r="K54" s="1"/>
  <c r="L54" s="1"/>
  <c r="G54"/>
  <c r="B54"/>
  <c r="I53"/>
  <c r="G53"/>
  <c r="B53"/>
  <c r="K52"/>
  <c r="L52" s="1"/>
  <c r="G52"/>
  <c r="J52" s="1"/>
  <c r="B52"/>
  <c r="K51"/>
  <c r="L51" s="1"/>
  <c r="J51"/>
  <c r="B51"/>
  <c r="I50"/>
  <c r="K50" s="1"/>
  <c r="L50" s="1"/>
  <c r="G50"/>
  <c r="B50"/>
  <c r="K49"/>
  <c r="L49" s="1"/>
  <c r="J49"/>
  <c r="B49"/>
  <c r="I48"/>
  <c r="K48" s="1"/>
  <c r="L48" s="1"/>
  <c r="G48"/>
  <c r="B48"/>
  <c r="K47"/>
  <c r="L47" s="1"/>
  <c r="G47"/>
  <c r="J47" s="1"/>
  <c r="B47"/>
  <c r="K46"/>
  <c r="L46" s="1"/>
  <c r="J46"/>
  <c r="B46"/>
  <c r="I45"/>
  <c r="G45"/>
  <c r="B45"/>
  <c r="K44"/>
  <c r="L44" s="1"/>
  <c r="G44"/>
  <c r="J44" s="1"/>
  <c r="B44"/>
  <c r="K43"/>
  <c r="L43" s="1"/>
  <c r="B43"/>
  <c r="K42"/>
  <c r="L42" s="1"/>
  <c r="J42"/>
  <c r="B42"/>
  <c r="K41"/>
  <c r="L41" s="1"/>
  <c r="J41"/>
  <c r="B41"/>
  <c r="K40"/>
  <c r="L40" s="1"/>
  <c r="J40"/>
  <c r="B40"/>
  <c r="K39"/>
  <c r="L39" s="1"/>
  <c r="J39"/>
  <c r="B39"/>
  <c r="K38"/>
  <c r="L38" s="1"/>
  <c r="J38"/>
  <c r="B38"/>
  <c r="K37"/>
  <c r="L37" s="1"/>
  <c r="J37"/>
  <c r="B37"/>
  <c r="K36"/>
  <c r="L36" s="1"/>
  <c r="J36"/>
  <c r="B36"/>
  <c r="K35"/>
  <c r="L35" s="1"/>
  <c r="J35"/>
  <c r="B35"/>
  <c r="K34"/>
  <c r="L34" s="1"/>
  <c r="B34"/>
  <c r="K33"/>
  <c r="L33" s="1"/>
  <c r="J33"/>
  <c r="B33"/>
  <c r="K32"/>
  <c r="L32" s="1"/>
  <c r="J32"/>
  <c r="B32"/>
  <c r="K31"/>
  <c r="L31" s="1"/>
  <c r="J31"/>
  <c r="B31"/>
  <c r="K30"/>
  <c r="L30" s="1"/>
  <c r="J30"/>
  <c r="B30"/>
  <c r="K29"/>
  <c r="L29" s="1"/>
  <c r="J29"/>
  <c r="B29"/>
  <c r="K28"/>
  <c r="L28" s="1"/>
  <c r="B28"/>
  <c r="K27"/>
  <c r="L27" s="1"/>
  <c r="J27"/>
  <c r="B27"/>
  <c r="K26"/>
  <c r="L26" s="1"/>
  <c r="G26"/>
  <c r="J26" s="1"/>
  <c r="B26"/>
  <c r="K25"/>
  <c r="L25" s="1"/>
  <c r="G25"/>
  <c r="J25" s="1"/>
  <c r="B25"/>
  <c r="K24"/>
  <c r="L24" s="1"/>
  <c r="J24"/>
  <c r="B24"/>
  <c r="K23"/>
  <c r="L23" s="1"/>
  <c r="J23"/>
  <c r="B23"/>
  <c r="K22"/>
  <c r="L22" s="1"/>
  <c r="J22"/>
  <c r="B22"/>
  <c r="K21"/>
  <c r="L21" s="1"/>
  <c r="G21"/>
  <c r="J21" s="1"/>
  <c r="B21"/>
  <c r="K20"/>
  <c r="L20" s="1"/>
  <c r="J20"/>
  <c r="B20"/>
  <c r="K19"/>
  <c r="L19" s="1"/>
  <c r="J19"/>
  <c r="B19"/>
  <c r="K18"/>
  <c r="L18" s="1"/>
  <c r="J18"/>
  <c r="B18"/>
  <c r="K17"/>
  <c r="L17" s="1"/>
  <c r="J17"/>
  <c r="B17"/>
  <c r="K16"/>
  <c r="L16" s="1"/>
  <c r="J16"/>
  <c r="B16"/>
  <c r="I15"/>
  <c r="J15" s="1"/>
  <c r="B15"/>
  <c r="I14"/>
  <c r="K14" s="1"/>
  <c r="L14" s="1"/>
  <c r="G14"/>
  <c r="B14"/>
  <c r="I13"/>
  <c r="K13" s="1"/>
  <c r="L13" s="1"/>
  <c r="B13"/>
  <c r="I12"/>
  <c r="J12" s="1"/>
  <c r="B12"/>
  <c r="K11"/>
  <c r="L11" s="1"/>
  <c r="J11"/>
  <c r="B11"/>
  <c r="I10"/>
  <c r="K10" s="1"/>
  <c r="L10" s="1"/>
  <c r="G10"/>
  <c r="B10"/>
  <c r="G9"/>
  <c r="J9" s="1"/>
  <c r="B9"/>
  <c r="K8"/>
  <c r="L8" s="1"/>
  <c r="B8"/>
  <c r="K7"/>
  <c r="L7" s="1"/>
  <c r="J7"/>
  <c r="B7"/>
  <c r="J128" l="1"/>
  <c r="J53"/>
  <c r="J204"/>
  <c r="J213"/>
  <c r="N725"/>
  <c r="S2" s="1"/>
  <c r="J402"/>
  <c r="T2" s="1"/>
  <c r="K532"/>
  <c r="P2" s="1"/>
  <c r="J349"/>
  <c r="K174"/>
  <c r="L174" s="1"/>
  <c r="N533"/>
  <c r="Q2" s="1"/>
  <c r="K72"/>
  <c r="L72" s="1"/>
  <c r="J74"/>
  <c r="K103"/>
  <c r="L103" s="1"/>
  <c r="K155"/>
  <c r="L155" s="1"/>
  <c r="K177"/>
  <c r="L177" s="1"/>
  <c r="J55"/>
  <c r="J115"/>
  <c r="J63"/>
  <c r="K98"/>
  <c r="L98" s="1"/>
  <c r="J199"/>
  <c r="K53"/>
  <c r="L53" s="1"/>
  <c r="K67"/>
  <c r="L67" s="1"/>
  <c r="J79"/>
  <c r="K95"/>
  <c r="L95" s="1"/>
  <c r="J112"/>
  <c r="J130"/>
  <c r="J136"/>
  <c r="K139"/>
  <c r="L139" s="1"/>
  <c r="J152"/>
  <c r="J197"/>
  <c r="J110"/>
  <c r="J178"/>
  <c r="K134"/>
  <c r="L134" s="1"/>
  <c r="K143"/>
  <c r="L143" s="1"/>
  <c r="J13"/>
  <c r="J45"/>
  <c r="K114"/>
  <c r="L114" s="1"/>
  <c r="J125"/>
  <c r="K12"/>
  <c r="L12" s="1"/>
  <c r="K45"/>
  <c r="L45" s="1"/>
  <c r="J50"/>
  <c r="K61"/>
  <c r="L61" s="1"/>
  <c r="J69"/>
  <c r="J84"/>
  <c r="J104"/>
  <c r="J109"/>
  <c r="K129"/>
  <c r="L129" s="1"/>
  <c r="J133"/>
  <c r="J138"/>
  <c r="J146"/>
  <c r="J150"/>
  <c r="J158"/>
  <c r="J165"/>
  <c r="K172"/>
  <c r="L172" s="1"/>
  <c r="J193"/>
  <c r="J202"/>
  <c r="K15"/>
  <c r="L15" s="1"/>
  <c r="J48"/>
  <c r="K55"/>
  <c r="L55" s="1"/>
  <c r="K81"/>
  <c r="L81" s="1"/>
  <c r="J94"/>
  <c r="J102"/>
  <c r="J140"/>
  <c r="K144"/>
  <c r="L144" s="1"/>
  <c r="K148"/>
  <c r="L148" s="1"/>
  <c r="K197"/>
  <c r="L197" s="1"/>
  <c r="J10"/>
  <c r="J14"/>
  <c r="J54"/>
  <c r="J56"/>
  <c r="J65"/>
  <c r="J70"/>
  <c r="J83"/>
  <c r="J93"/>
  <c r="J99"/>
  <c r="J116"/>
  <c r="J131"/>
  <c r="J135"/>
  <c r="J141"/>
  <c r="J145"/>
  <c r="J151"/>
  <c r="J160"/>
  <c r="J170"/>
  <c r="J198"/>
  <c r="R2" l="1"/>
  <c r="M5"/>
  <c r="P3" i="65" l="1"/>
  <c r="O3" l="1"/>
  <c r="Y266" i="6" l="1"/>
  <c r="Y281"/>
  <c r="Y223"/>
  <c r="Y241"/>
  <c r="Y277"/>
  <c r="Y240"/>
  <c r="Y250"/>
  <c r="Y169"/>
  <c r="Y84"/>
  <c r="Y85"/>
  <c r="Y86"/>
  <c r="Y178"/>
  <c r="Y175"/>
  <c r="Y330" l="1"/>
  <c r="T338" l="1"/>
  <c r="S338"/>
  <c r="T337"/>
  <c r="S337"/>
  <c r="Y7" l="1"/>
  <c r="Y331" l="1"/>
  <c r="Y283" l="1"/>
  <c r="S339" l="1"/>
  <c r="R339"/>
  <c r="Y290" l="1"/>
  <c r="P7" i="107" l="1"/>
  <c r="R7" l="1"/>
  <c r="P53"/>
  <c r="P11" l="1"/>
  <c r="R11" l="1"/>
  <c r="P57"/>
  <c r="T6" i="6" l="1"/>
  <c r="Y333" l="1"/>
  <c r="O341" l="1"/>
  <c r="Y289" l="1"/>
  <c r="Y288"/>
  <c r="Y285" l="1"/>
  <c r="Y150" l="1"/>
  <c r="Y119" l="1"/>
  <c r="J206" i="94" l="1"/>
  <c r="Q111" i="6" l="1"/>
  <c r="L206" i="94"/>
  <c r="Q113" i="6" s="1"/>
  <c r="Y177" l="1"/>
  <c r="J212" i="94" l="1"/>
  <c r="R76" i="103" l="1"/>
  <c r="L212" i="94"/>
  <c r="Q164" i="6" l="1"/>
  <c r="Q110"/>
  <c r="J230" i="94"/>
  <c r="J236" l="1"/>
  <c r="L230"/>
  <c r="Q24" i="6" s="1"/>
  <c r="L236" i="94" l="1"/>
  <c r="Q73" i="6" l="1"/>
  <c r="J243" i="94"/>
  <c r="Q28" i="6"/>
  <c r="J250" i="94" l="1"/>
  <c r="L243" l="1"/>
  <c r="Q48" i="6" l="1"/>
  <c r="Q36"/>
  <c r="J259" i="94"/>
  <c r="L250"/>
  <c r="Q37" i="6" l="1"/>
  <c r="Q49"/>
  <c r="L259" i="94" l="1"/>
  <c r="Q54" i="6" s="1"/>
  <c r="J265" i="94" l="1"/>
  <c r="Q43" i="6" l="1"/>
  <c r="J271" i="94"/>
  <c r="Y110" i="6" l="1"/>
  <c r="J277" i="94"/>
  <c r="L265"/>
  <c r="Q40" i="6" s="1"/>
  <c r="L271" i="94" l="1"/>
  <c r="Q41" i="6" s="1"/>
  <c r="L277" i="94" l="1"/>
  <c r="Q42" i="6" l="1"/>
  <c r="J282" i="94"/>
  <c r="J289" l="1"/>
  <c r="H282" l="1"/>
  <c r="L282"/>
  <c r="Q160" i="6" s="1"/>
  <c r="L289" i="94" l="1"/>
  <c r="Q129" i="6" s="1"/>
  <c r="J299" i="94" l="1"/>
  <c r="L299" l="1"/>
  <c r="Q127" i="6" s="1"/>
  <c r="J304" i="94" l="1"/>
  <c r="J310" l="1"/>
  <c r="L304"/>
  <c r="Q168" i="6" s="1"/>
  <c r="J322" i="94" l="1"/>
  <c r="L310" l="1"/>
  <c r="Q170" i="6" s="1"/>
  <c r="L322" i="94" l="1"/>
  <c r="Q171" i="6" s="1"/>
  <c r="J333" i="94" l="1"/>
  <c r="J339" l="1"/>
  <c r="L333" l="1"/>
  <c r="Q172" i="6" s="1"/>
  <c r="L339" i="94" l="1"/>
  <c r="Q173" i="6" s="1"/>
  <c r="J345" i="94" l="1"/>
  <c r="J354" l="1"/>
  <c r="J362" l="1"/>
  <c r="L345"/>
  <c r="Q174" i="6" s="1"/>
  <c r="J368" i="94" l="1"/>
  <c r="L354"/>
  <c r="Q176" i="6" s="1"/>
  <c r="L362" i="94" l="1"/>
  <c r="Q179" i="6" s="1"/>
  <c r="H362" i="94"/>
  <c r="L368" l="1"/>
  <c r="Q181" i="6" s="1"/>
  <c r="H368" i="94"/>
  <c r="J374" l="1"/>
  <c r="J382" l="1"/>
  <c r="L374"/>
  <c r="Q128" i="6" s="1"/>
  <c r="J392" i="94" l="1"/>
  <c r="L392" l="1"/>
  <c r="J400"/>
  <c r="L382"/>
  <c r="Q151" i="6" s="1"/>
  <c r="Q332" l="1"/>
  <c r="Y17"/>
  <c r="J408" i="94"/>
  <c r="L400"/>
  <c r="Q334" i="6" s="1"/>
  <c r="L408" i="94" l="1"/>
  <c r="Q327" i="6" s="1"/>
  <c r="Y296"/>
  <c r="R20" i="103" l="1"/>
  <c r="J415" i="94"/>
  <c r="P17" i="107"/>
  <c r="P63" l="1"/>
  <c r="R17"/>
  <c r="L415" i="94"/>
  <c r="Q324" i="6" s="1"/>
  <c r="J421" i="94"/>
  <c r="L421" l="1"/>
  <c r="Y306" i="6"/>
  <c r="Y302"/>
  <c r="Q325" l="1"/>
  <c r="J427" i="94"/>
  <c r="L427" l="1"/>
  <c r="J434"/>
  <c r="Q255" i="6"/>
  <c r="Q298"/>
  <c r="L434" i="94" l="1"/>
  <c r="Q304" i="6"/>
  <c r="Q265"/>
  <c r="J442" i="94"/>
  <c r="J450" l="1"/>
  <c r="L442"/>
  <c r="Q308" i="6" s="1"/>
  <c r="J457" i="94" l="1"/>
  <c r="L450"/>
  <c r="Q309" i="6" s="1"/>
  <c r="L457" i="94" l="1"/>
  <c r="J465"/>
  <c r="Q310" i="6" l="1"/>
  <c r="Q311"/>
  <c r="L465" i="94"/>
  <c r="Q314" i="6" s="1"/>
  <c r="Q316"/>
  <c r="Y254" l="1"/>
  <c r="Y253"/>
  <c r="J472" i="94" l="1"/>
  <c r="L472" l="1"/>
  <c r="Q321" i="6" s="1"/>
  <c r="J479" i="94"/>
  <c r="L479" l="1"/>
  <c r="Q256" i="6" s="1"/>
  <c r="J486" i="94"/>
  <c r="L486" l="1"/>
  <c r="Q258" i="6"/>
  <c r="Q259"/>
  <c r="Q236" l="1"/>
  <c r="Q238" l="1"/>
  <c r="J495" i="94"/>
  <c r="L495" l="1"/>
  <c r="Q261" i="6" s="1"/>
  <c r="J504" i="94" l="1"/>
  <c r="L504" l="1"/>
  <c r="Q313" i="6"/>
  <c r="Q264"/>
  <c r="J511" i="94" l="1"/>
  <c r="L511" l="1"/>
  <c r="Q273" i="6" s="1"/>
  <c r="Q193" l="1"/>
  <c r="J518" i="94"/>
  <c r="Q293" i="6"/>
  <c r="L518" i="94" l="1"/>
  <c r="Q286" i="6" l="1"/>
  <c r="Y234" l="1"/>
  <c r="Y122" l="1"/>
  <c r="Y233"/>
  <c r="Y235"/>
  <c r="Y218"/>
  <c r="Y208"/>
  <c r="Y249"/>
  <c r="Y217"/>
  <c r="Y198"/>
  <c r="Y197"/>
  <c r="Q237" l="1"/>
  <c r="J527" i="94"/>
  <c r="L527" l="1"/>
  <c r="Q239" i="6" s="1"/>
  <c r="J537" i="94"/>
  <c r="J546" l="1"/>
  <c r="L537"/>
  <c r="Q187" i="6" s="1"/>
  <c r="J555" i="94" l="1"/>
  <c r="L546"/>
  <c r="Q188" i="6" s="1"/>
  <c r="L555" i="94" l="1"/>
  <c r="J564"/>
  <c r="Q189" i="6"/>
  <c r="Q242"/>
  <c r="L564" i="94" l="1"/>
  <c r="Q190" i="6" s="1"/>
  <c r="J573" i="94"/>
  <c r="L573" l="1"/>
  <c r="J580"/>
  <c r="L580" l="1"/>
  <c r="Q191" i="6" s="1"/>
  <c r="J589" i="94"/>
  <c r="L589" l="1"/>
  <c r="Q192" i="6" s="1"/>
  <c r="J599" i="94"/>
  <c r="Q200" i="6"/>
  <c r="L599" i="94" l="1"/>
  <c r="Q194" i="6" s="1"/>
  <c r="J609" i="94"/>
  <c r="Y204" i="6"/>
  <c r="L609" i="94" l="1"/>
  <c r="Q195" i="6" s="1"/>
  <c r="J618" i="94"/>
  <c r="L618" l="1"/>
  <c r="Q196" i="6"/>
  <c r="Q247"/>
  <c r="J627" i="94"/>
  <c r="L627" l="1"/>
  <c r="Q199" i="6" s="1"/>
  <c r="J635" i="94"/>
  <c r="Y225" i="6"/>
  <c r="L635" i="94" l="1"/>
  <c r="Q201" i="6" s="1"/>
  <c r="J646" i="94"/>
  <c r="L646" l="1"/>
  <c r="Q202" i="6" s="1"/>
  <c r="J656" i="94"/>
  <c r="L656" l="1"/>
  <c r="Q230" i="6" s="1"/>
  <c r="J667" i="94" l="1"/>
  <c r="L667" l="1"/>
  <c r="Q213" i="6" s="1"/>
  <c r="Q214" l="1"/>
  <c r="Y103" l="1"/>
  <c r="Y157"/>
  <c r="Y16"/>
  <c r="Y158"/>
  <c r="Y156"/>
  <c r="Y87"/>
  <c r="Y153"/>
  <c r="J677" i="94"/>
  <c r="Y185" i="6"/>
  <c r="Y186"/>
  <c r="Y203"/>
  <c r="R55" i="103" l="1"/>
  <c r="L677" i="94"/>
  <c r="J686"/>
  <c r="Q215" i="6" l="1"/>
  <c r="R9" i="105"/>
  <c r="R38" i="103"/>
  <c r="R37"/>
  <c r="R19"/>
  <c r="Y109" i="6"/>
  <c r="Y37"/>
  <c r="Y172"/>
  <c r="Y40"/>
  <c r="Y36"/>
  <c r="Y160"/>
  <c r="Y264"/>
  <c r="Y181"/>
  <c r="Y168"/>
  <c r="Y129"/>
  <c r="Y54"/>
  <c r="Y42"/>
  <c r="Y255"/>
  <c r="Y214"/>
  <c r="Y111"/>
  <c r="Y170"/>
  <c r="Y273"/>
  <c r="Y176"/>
  <c r="Y259"/>
  <c r="Y102"/>
  <c r="Y28"/>
  <c r="Y164"/>
  <c r="Y256"/>
  <c r="Y108"/>
  <c r="Y107"/>
  <c r="Y258"/>
  <c r="Y128"/>
  <c r="Y24"/>
  <c r="Y127"/>
  <c r="Y174"/>
  <c r="Y171"/>
  <c r="Y73"/>
  <c r="Y173"/>
  <c r="Y151"/>
  <c r="Y179"/>
  <c r="Y41"/>
  <c r="Y237"/>
  <c r="J694" i="94"/>
  <c r="Y261" i="6"/>
  <c r="Y311"/>
  <c r="Y325"/>
  <c r="Y308"/>
  <c r="Y310"/>
  <c r="Y309"/>
  <c r="Y324"/>
  <c r="Y298"/>
  <c r="Y327"/>
  <c r="Y304"/>
  <c r="Y321"/>
  <c r="Y286"/>
  <c r="Y334"/>
  <c r="Y332"/>
  <c r="Y293"/>
  <c r="Y316"/>
  <c r="J702" i="94" l="1"/>
  <c r="L686"/>
  <c r="Q219" i="6" l="1"/>
  <c r="L694" i="94"/>
  <c r="Q221" i="6" l="1"/>
  <c r="L702" i="94"/>
  <c r="J711"/>
  <c r="R40" i="103"/>
  <c r="R263"/>
  <c r="R36"/>
  <c r="R120"/>
  <c r="R54"/>
  <c r="R150"/>
  <c r="R17"/>
  <c r="R161"/>
  <c r="R66" l="1"/>
  <c r="R62"/>
  <c r="R96"/>
  <c r="R152"/>
  <c r="Q224" i="6"/>
  <c r="R44" i="103"/>
  <c r="R208" i="6"/>
  <c r="S208" s="1"/>
  <c r="T208" s="1"/>
  <c r="R64" i="103"/>
  <c r="R43"/>
  <c r="R104" i="6"/>
  <c r="S104" s="1"/>
  <c r="T104" s="1"/>
  <c r="R130"/>
  <c r="S130" s="1"/>
  <c r="T130" s="1"/>
  <c r="J720" i="94"/>
  <c r="R77" i="103"/>
  <c r="R73"/>
  <c r="R65"/>
  <c r="R52"/>
  <c r="R41"/>
  <c r="R29"/>
  <c r="R136" i="6"/>
  <c r="S136" s="1"/>
  <c r="T136" s="1"/>
  <c r="R65"/>
  <c r="S65" s="1"/>
  <c r="T65" s="1"/>
  <c r="R98"/>
  <c r="S98" s="1"/>
  <c r="T98" s="1"/>
  <c r="R218" i="103"/>
  <c r="R126"/>
  <c r="R63"/>
  <c r="R69"/>
  <c r="S263"/>
  <c r="R151"/>
  <c r="R61"/>
  <c r="R189"/>
  <c r="R60"/>
  <c r="R227"/>
  <c r="R121"/>
  <c r="R235"/>
  <c r="R242"/>
  <c r="R155"/>
  <c r="R47"/>
  <c r="R138"/>
  <c r="P31" i="107"/>
  <c r="R82" i="103"/>
  <c r="R56"/>
  <c r="R135"/>
  <c r="R144"/>
  <c r="R39"/>
  <c r="R163"/>
  <c r="R32"/>
  <c r="R78"/>
  <c r="R49"/>
  <c r="R164"/>
  <c r="R81"/>
  <c r="R240"/>
  <c r="R193"/>
  <c r="R92"/>
  <c r="R262"/>
  <c r="R18"/>
  <c r="R46"/>
  <c r="R217"/>
  <c r="R21"/>
  <c r="R25"/>
  <c r="R23"/>
  <c r="R45"/>
  <c r="R226"/>
  <c r="R74"/>
  <c r="R119"/>
  <c r="R53"/>
  <c r="R293" i="6"/>
  <c r="S293" s="1"/>
  <c r="T293" s="1"/>
  <c r="R334"/>
  <c r="S334" s="1"/>
  <c r="T334" s="1"/>
  <c r="R151"/>
  <c r="S151" s="1"/>
  <c r="T151" s="1"/>
  <c r="R51"/>
  <c r="S51" s="1"/>
  <c r="T51" s="1"/>
  <c r="S254" i="103" l="1"/>
  <c r="R16" i="6"/>
  <c r="S16" s="1"/>
  <c r="T16" s="1"/>
  <c r="R164"/>
  <c r="S164" s="1"/>
  <c r="T164" s="1"/>
  <c r="Q124"/>
  <c r="R333"/>
  <c r="S333" s="1"/>
  <c r="T333" s="1"/>
  <c r="P77" i="107"/>
  <c r="R31"/>
  <c r="L711" i="94"/>
  <c r="Q10" i="6" s="1"/>
  <c r="L720" i="94"/>
  <c r="H713"/>
  <c r="L713"/>
  <c r="P29" i="107"/>
  <c r="R159" i="103"/>
  <c r="R188"/>
  <c r="S81"/>
  <c r="S6"/>
  <c r="J725" i="94" l="1"/>
  <c r="R109" i="103"/>
  <c r="R272" i="6"/>
  <c r="S272" s="1"/>
  <c r="T272" s="1"/>
  <c r="R95" i="103"/>
  <c r="S73"/>
  <c r="P75" i="107"/>
  <c r="R29"/>
  <c r="R211" i="103" l="1"/>
  <c r="R122"/>
  <c r="R253"/>
  <c r="L725" i="94"/>
  <c r="Y313" i="6" l="1"/>
  <c r="R264"/>
  <c r="S264" s="1"/>
  <c r="T264" s="1"/>
  <c r="R301"/>
  <c r="S301" s="1"/>
  <c r="T301" s="1"/>
  <c r="J735" i="94"/>
  <c r="Q90" i="6"/>
  <c r="Q126"/>
  <c r="Y142"/>
  <c r="Y265"/>
  <c r="Y101"/>
  <c r="Y43"/>
  <c r="Y47"/>
  <c r="Y48"/>
  <c r="Y124"/>
  <c r="R247" i="103" l="1"/>
  <c r="R229"/>
  <c r="R123"/>
  <c r="S123" s="1"/>
  <c r="R85"/>
  <c r="R51"/>
  <c r="R76" i="6" l="1"/>
  <c r="S76" s="1"/>
  <c r="T76" s="1"/>
  <c r="S37" i="103"/>
  <c r="R40" i="6"/>
  <c r="S40" s="1"/>
  <c r="T40" s="1"/>
  <c r="R93"/>
  <c r="S93" s="1"/>
  <c r="T93" s="1"/>
  <c r="R26" i="103"/>
  <c r="R83"/>
  <c r="R94" i="6"/>
  <c r="S94" s="1"/>
  <c r="T94" s="1"/>
  <c r="R124" i="103"/>
  <c r="R125"/>
  <c r="R216" i="6"/>
  <c r="S216" s="1"/>
  <c r="T216" s="1"/>
  <c r="R241"/>
  <c r="S241" s="1"/>
  <c r="T241" s="1"/>
  <c r="L735" i="94"/>
  <c r="Q163" i="6" s="1"/>
  <c r="R22" i="103"/>
  <c r="P19" i="107"/>
  <c r="R198" i="6"/>
  <c r="S198" s="1"/>
  <c r="T198" s="1"/>
  <c r="R220" i="103"/>
  <c r="R154"/>
  <c r="R195"/>
  <c r="R117" l="1"/>
  <c r="R118"/>
  <c r="S240"/>
  <c r="R218" i="6"/>
  <c r="S218" s="1"/>
  <c r="T218" s="1"/>
  <c r="R214"/>
  <c r="S214" s="1"/>
  <c r="T214" s="1"/>
  <c r="R298"/>
  <c r="S298" s="1"/>
  <c r="T298" s="1"/>
  <c r="R8" i="103"/>
  <c r="R79"/>
  <c r="R34" i="6"/>
  <c r="S34" s="1"/>
  <c r="T34" s="1"/>
  <c r="R116" i="103"/>
  <c r="R80"/>
  <c r="R240" i="6"/>
  <c r="S240" s="1"/>
  <c r="T240" s="1"/>
  <c r="R87" i="103"/>
  <c r="P65" i="107"/>
  <c r="R19"/>
  <c r="S20" i="103" l="1"/>
  <c r="R152" i="6"/>
  <c r="S152" s="1"/>
  <c r="T152" s="1"/>
  <c r="S80" i="103"/>
  <c r="R106"/>
  <c r="R194"/>
  <c r="R176" i="6" l="1"/>
  <c r="S176" s="1"/>
  <c r="T176" s="1"/>
  <c r="R179"/>
  <c r="S179" s="1"/>
  <c r="T179" s="1"/>
  <c r="R135"/>
  <c r="S135" s="1"/>
  <c r="T135" s="1"/>
  <c r="R212" i="103"/>
  <c r="R86" i="6"/>
  <c r="S86" s="1"/>
  <c r="T86" s="1"/>
  <c r="Q275"/>
  <c r="J742" i="94"/>
  <c r="R241" i="103"/>
  <c r="R67"/>
  <c r="R158" i="6"/>
  <c r="S158" s="1"/>
  <c r="T158" s="1"/>
  <c r="R84" i="103"/>
  <c r="R58" i="6"/>
  <c r="S58" s="1"/>
  <c r="T58" s="1"/>
  <c r="R167" l="1"/>
  <c r="S167" s="1"/>
  <c r="T167" s="1"/>
  <c r="R74"/>
  <c r="S74" s="1"/>
  <c r="T74" s="1"/>
  <c r="R67"/>
  <c r="S67" s="1"/>
  <c r="T67" s="1"/>
  <c r="R111"/>
  <c r="S111" s="1"/>
  <c r="T111" s="1"/>
  <c r="S138" i="103"/>
  <c r="S241"/>
  <c r="J749" i="94"/>
  <c r="L742"/>
  <c r="Q312" i="6" s="1"/>
  <c r="S95" i="103"/>
  <c r="Y275" i="6"/>
  <c r="R59" i="103"/>
  <c r="R190"/>
  <c r="S45" l="1"/>
  <c r="S83"/>
  <c r="J756" i="94"/>
  <c r="L749"/>
  <c r="Q317" i="6" s="1"/>
  <c r="S59" i="103"/>
  <c r="J764" i="94" l="1"/>
  <c r="R209" i="103"/>
  <c r="S117" l="1"/>
  <c r="R118" i="6"/>
  <c r="S118" s="1"/>
  <c r="T118" s="1"/>
  <c r="R228" i="103"/>
  <c r="J770" i="94"/>
  <c r="L756"/>
  <c r="Q182" i="6" s="1"/>
  <c r="L764" i="94"/>
  <c r="Q20" i="6" l="1"/>
  <c r="L770" i="94"/>
  <c r="Q89" i="6" s="1"/>
  <c r="J779" i="94"/>
  <c r="L779" l="1"/>
  <c r="Q318" i="6" s="1"/>
  <c r="J786" i="94"/>
  <c r="R23" i="6" l="1"/>
  <c r="S23" s="1"/>
  <c r="T23" s="1"/>
  <c r="J793" i="94"/>
  <c r="J800" l="1"/>
  <c r="R75" i="103"/>
  <c r="L786" i="94"/>
  <c r="Q319" i="6" s="1"/>
  <c r="J820" i="94" l="1"/>
  <c r="L793"/>
  <c r="Q320" i="6" s="1"/>
  <c r="Y193" l="1"/>
  <c r="Y314"/>
  <c r="L800" i="94"/>
  <c r="Q231" i="6" s="1"/>
  <c r="J827" i="94"/>
  <c r="Y200" i="6"/>
  <c r="Y27"/>
  <c r="R285"/>
  <c r="S285" s="1"/>
  <c r="T285" s="1"/>
  <c r="Y238"/>
  <c r="Y236"/>
  <c r="R97" l="1"/>
  <c r="S97" s="1"/>
  <c r="T97" s="1"/>
  <c r="R63"/>
  <c r="S63" s="1"/>
  <c r="T63" s="1"/>
  <c r="J833" i="94"/>
  <c r="L833" s="1"/>
  <c r="S29" i="103"/>
  <c r="R278" i="6"/>
  <c r="S278" s="1"/>
  <c r="T278" s="1"/>
  <c r="R174"/>
  <c r="S174" s="1"/>
  <c r="T174" s="1"/>
  <c r="L820" i="94"/>
  <c r="Q279" i="6" s="1"/>
  <c r="Y49"/>
  <c r="R42" i="103"/>
  <c r="R191"/>
  <c r="R14"/>
  <c r="T8" l="1"/>
  <c r="R122" i="6"/>
  <c r="S122" s="1"/>
  <c r="T122" s="1"/>
  <c r="J838" i="94"/>
  <c r="L838" s="1"/>
  <c r="Q46" i="6" s="1"/>
  <c r="R244"/>
  <c r="S244" s="1"/>
  <c r="T244" s="1"/>
  <c r="R134" i="103"/>
  <c r="R130"/>
  <c r="R222"/>
  <c r="S222" s="1"/>
  <c r="R221"/>
  <c r="S41"/>
  <c r="R121" i="6"/>
  <c r="S121" s="1"/>
  <c r="T121" s="1"/>
  <c r="R90" i="103"/>
  <c r="S90" s="1"/>
  <c r="R245" i="6"/>
  <c r="S245" s="1"/>
  <c r="T245" s="1"/>
  <c r="R160" i="103"/>
  <c r="R129"/>
  <c r="R255" i="6"/>
  <c r="S255" s="1"/>
  <c r="T255" s="1"/>
  <c r="L827" i="94"/>
  <c r="Q25" i="6" s="1"/>
  <c r="Y247"/>
  <c r="Y113"/>
  <c r="Y115"/>
  <c r="Y114"/>
  <c r="Y112"/>
  <c r="R237"/>
  <c r="S237" s="1"/>
  <c r="T237" s="1"/>
  <c r="R193"/>
  <c r="S193" s="1"/>
  <c r="T193" s="1"/>
  <c r="J842" i="94" l="1"/>
  <c r="S8" i="103"/>
  <c r="Q26" i="6"/>
  <c r="J850" i="94"/>
  <c r="R232" i="103"/>
  <c r="R252"/>
  <c r="L842" i="94"/>
  <c r="Q88" i="6" s="1"/>
  <c r="R137" i="103"/>
  <c r="R325" i="6" l="1"/>
  <c r="S325" s="1"/>
  <c r="T325" s="1"/>
  <c r="R81"/>
  <c r="S81" s="1"/>
  <c r="T81" s="1"/>
  <c r="R131" i="103"/>
  <c r="R136"/>
  <c r="R34"/>
  <c r="R255"/>
  <c r="R251"/>
  <c r="R249"/>
  <c r="S52"/>
  <c r="J860" i="94"/>
  <c r="R50" i="103"/>
  <c r="S50" s="1"/>
  <c r="R256"/>
  <c r="S256" s="1"/>
  <c r="R156" i="6"/>
  <c r="S156" s="1"/>
  <c r="T156" s="1"/>
  <c r="R78"/>
  <c r="S78" s="1"/>
  <c r="T78" s="1"/>
  <c r="R54"/>
  <c r="S54" s="1"/>
  <c r="T54" s="1"/>
  <c r="L850" i="94"/>
  <c r="Q131" i="6" s="1"/>
  <c r="R114"/>
  <c r="S114" s="1"/>
  <c r="T114" s="1"/>
  <c r="R113"/>
  <c r="S113" s="1"/>
  <c r="T113" s="1"/>
  <c r="R115"/>
  <c r="S115" s="1"/>
  <c r="T115" s="1"/>
  <c r="R13" i="103"/>
  <c r="J867" i="94" l="1"/>
  <c r="L860"/>
  <c r="Q165" i="6" s="1"/>
  <c r="S63" i="103"/>
  <c r="R192"/>
  <c r="J886" i="94" l="1"/>
  <c r="J891" s="1"/>
  <c r="R275" i="6"/>
  <c r="S275" s="1"/>
  <c r="T275" s="1"/>
  <c r="Y242"/>
  <c r="L867" i="94"/>
  <c r="M725"/>
  <c r="M730"/>
  <c r="M731"/>
  <c r="M736"/>
  <c r="M734"/>
  <c r="M727"/>
  <c r="M738"/>
  <c r="M737"/>
  <c r="M728"/>
  <c r="M735"/>
  <c r="M726"/>
  <c r="M724"/>
  <c r="M739"/>
  <c r="M729"/>
  <c r="L891" l="1"/>
  <c r="M892"/>
  <c r="T7" i="103"/>
  <c r="M885" i="94"/>
  <c r="Q117" i="6"/>
  <c r="Q68"/>
  <c r="T10" i="103"/>
  <c r="R226" i="6"/>
  <c r="S226" s="1"/>
  <c r="T226" s="1"/>
  <c r="R300"/>
  <c r="S300" s="1"/>
  <c r="T300" s="1"/>
  <c r="Y279"/>
  <c r="R173" i="103"/>
  <c r="R289" i="6"/>
  <c r="S289" s="1"/>
  <c r="T289" s="1"/>
  <c r="R256"/>
  <c r="S256" s="1"/>
  <c r="T256" s="1"/>
  <c r="S194" i="103"/>
  <c r="T11"/>
  <c r="Y231" i="6"/>
  <c r="Y319"/>
  <c r="Y202"/>
  <c r="Y189"/>
  <c r="Y20"/>
  <c r="Y90"/>
  <c r="Y194"/>
  <c r="Y190"/>
  <c r="Y318"/>
  <c r="Y165"/>
  <c r="Y88"/>
  <c r="Y317"/>
  <c r="Y126"/>
  <c r="Y188"/>
  <c r="Y230"/>
  <c r="Y89"/>
  <c r="Y320"/>
  <c r="Y182"/>
  <c r="Y10"/>
  <c r="Y201"/>
  <c r="Y192"/>
  <c r="R220"/>
  <c r="S220" s="1"/>
  <c r="T220" s="1"/>
  <c r="Y25"/>
  <c r="Y131"/>
  <c r="Y312"/>
  <c r="Y224"/>
  <c r="Y213"/>
  <c r="Y191"/>
  <c r="R142"/>
  <c r="S142" s="1"/>
  <c r="T142" s="1"/>
  <c r="Y117"/>
  <c r="Y26"/>
  <c r="Y219"/>
  <c r="Y195"/>
  <c r="Y239"/>
  <c r="Y221"/>
  <c r="Y196"/>
  <c r="Y199"/>
  <c r="Y46"/>
  <c r="Y163"/>
  <c r="Y215"/>
  <c r="Y187"/>
  <c r="T9" i="103" l="1"/>
  <c r="R207"/>
  <c r="R208"/>
  <c r="S74"/>
  <c r="R113"/>
  <c r="R243" i="6"/>
  <c r="S243" s="1"/>
  <c r="T243" s="1"/>
  <c r="S195" i="103"/>
  <c r="R263" i="6"/>
  <c r="S263" s="1"/>
  <c r="T263" s="1"/>
  <c r="R116"/>
  <c r="S116" s="1"/>
  <c r="T116" s="1"/>
  <c r="R181"/>
  <c r="S181" s="1"/>
  <c r="T181" s="1"/>
  <c r="R28"/>
  <c r="S28" s="1"/>
  <c r="T28" s="1"/>
  <c r="R95"/>
  <c r="S95" s="1"/>
  <c r="T95" s="1"/>
  <c r="R144"/>
  <c r="S144" s="1"/>
  <c r="T144" s="1"/>
  <c r="M896" i="94"/>
  <c r="M893"/>
  <c r="M890"/>
  <c r="T12" i="103"/>
  <c r="M895" i="94"/>
  <c r="M898"/>
  <c r="M897"/>
  <c r="M891"/>
  <c r="M894"/>
  <c r="L886"/>
  <c r="M886"/>
  <c r="M888"/>
  <c r="M887"/>
  <c r="M889"/>
  <c r="M168"/>
  <c r="M418"/>
  <c r="M181"/>
  <c r="M715"/>
  <c r="M162"/>
  <c r="M219"/>
  <c r="M175"/>
  <c r="M764"/>
  <c r="M95"/>
  <c r="M431"/>
  <c r="M750"/>
  <c r="M746"/>
  <c r="M743"/>
  <c r="M775"/>
  <c r="M396"/>
  <c r="M357"/>
  <c r="M438"/>
  <c r="M129"/>
  <c r="M515"/>
  <c r="M695"/>
  <c r="M663"/>
  <c r="M187"/>
  <c r="M783"/>
  <c r="M285"/>
  <c r="M753"/>
  <c r="M798"/>
  <c r="M520"/>
  <c r="M207"/>
  <c r="M794"/>
  <c r="M613"/>
  <c r="M550"/>
  <c r="M89"/>
  <c r="M639"/>
  <c r="M555"/>
  <c r="M460"/>
  <c r="M741"/>
  <c r="M855"/>
  <c r="M410"/>
  <c r="M796"/>
  <c r="M37"/>
  <c r="M548"/>
  <c r="M543"/>
  <c r="M205"/>
  <c r="M27"/>
  <c r="M631"/>
  <c r="M122"/>
  <c r="M486"/>
  <c r="M254"/>
  <c r="M8"/>
  <c r="M610"/>
  <c r="M668"/>
  <c r="M332"/>
  <c r="M608"/>
  <c r="M769"/>
  <c r="M61"/>
  <c r="M321"/>
  <c r="M178"/>
  <c r="M384"/>
  <c r="M212"/>
  <c r="M340"/>
  <c r="M788"/>
  <c r="M75"/>
  <c r="M773"/>
  <c r="M395"/>
  <c r="M818"/>
  <c r="M389"/>
  <c r="M454"/>
  <c r="M502"/>
  <c r="M698"/>
  <c r="M223"/>
  <c r="M106"/>
  <c r="M801"/>
  <c r="M512"/>
  <c r="M469"/>
  <c r="M318"/>
  <c r="M714"/>
  <c r="M44"/>
  <c r="M705"/>
  <c r="M679"/>
  <c r="M94"/>
  <c r="M78"/>
  <c r="M619"/>
  <c r="M867"/>
  <c r="M560"/>
  <c r="M393"/>
  <c r="M461"/>
  <c r="M86"/>
  <c r="M435"/>
  <c r="M452"/>
  <c r="M224"/>
  <c r="M557"/>
  <c r="M760"/>
  <c r="M152"/>
  <c r="M667"/>
  <c r="M495"/>
  <c r="M170"/>
  <c r="M458"/>
  <c r="M142"/>
  <c r="M586"/>
  <c r="M761"/>
  <c r="M765"/>
  <c r="M392"/>
  <c r="M130"/>
  <c r="M151"/>
  <c r="M615"/>
  <c r="M164"/>
  <c r="M145"/>
  <c r="M378"/>
  <c r="M369"/>
  <c r="M189"/>
  <c r="M282"/>
  <c r="M445"/>
  <c r="M73"/>
  <c r="M242"/>
  <c r="M258"/>
  <c r="M371"/>
  <c r="M424"/>
  <c r="M405"/>
  <c r="M716"/>
  <c r="M183"/>
  <c r="M166"/>
  <c r="M599"/>
  <c r="M521"/>
  <c r="M444"/>
  <c r="M781"/>
  <c r="M554"/>
  <c r="M742"/>
  <c r="M508"/>
  <c r="M534"/>
  <c r="M585"/>
  <c r="M658"/>
  <c r="M215"/>
  <c r="M595"/>
  <c r="M563"/>
  <c r="M314"/>
  <c r="M677"/>
  <c r="M641"/>
  <c r="M237"/>
  <c r="M448"/>
  <c r="M2"/>
  <c r="M852"/>
  <c r="M539"/>
  <c r="M634"/>
  <c r="M309"/>
  <c r="M232"/>
  <c r="M222"/>
  <c r="M270"/>
  <c r="M74"/>
  <c r="M488"/>
  <c r="M821"/>
  <c r="M76"/>
  <c r="M355"/>
  <c r="M92"/>
  <c r="M580"/>
  <c r="M683"/>
  <c r="M708"/>
  <c r="M233"/>
  <c r="M655"/>
  <c r="M333"/>
  <c r="M661"/>
  <c r="M123"/>
  <c r="M430"/>
  <c r="M350"/>
  <c r="M348"/>
  <c r="M365"/>
  <c r="M7"/>
  <c r="M528"/>
  <c r="M462"/>
  <c r="M202"/>
  <c r="M353"/>
  <c r="M650"/>
  <c r="M182"/>
  <c r="M408"/>
  <c r="M690"/>
  <c r="M195"/>
  <c r="M519"/>
  <c r="M5"/>
  <c r="M717"/>
  <c r="M90"/>
  <c r="M494"/>
  <c r="M453"/>
  <c r="M271"/>
  <c r="M262"/>
  <c r="M514"/>
  <c r="M179"/>
  <c r="M752"/>
  <c r="M352"/>
  <c r="M754"/>
  <c r="M113"/>
  <c r="M165"/>
  <c r="M317"/>
  <c r="M171"/>
  <c r="M632"/>
  <c r="M547"/>
  <c r="M881"/>
  <c r="M376"/>
  <c r="M206"/>
  <c r="M427"/>
  <c r="M762"/>
  <c r="M565"/>
  <c r="M518"/>
  <c r="M191"/>
  <c r="M13"/>
  <c r="M399"/>
  <c r="M566"/>
  <c r="M627"/>
  <c r="M261"/>
  <c r="M68"/>
  <c r="M721"/>
  <c r="M296"/>
  <c r="M67"/>
  <c r="M626"/>
  <c r="M370"/>
  <c r="M51"/>
  <c r="M437"/>
  <c r="M790"/>
  <c r="M38"/>
  <c r="M157"/>
  <c r="M402"/>
  <c r="M148"/>
  <c r="M463"/>
  <c r="M163"/>
  <c r="M70"/>
  <c r="M603"/>
  <c r="M853"/>
  <c r="M866"/>
  <c r="M197"/>
  <c r="M377"/>
  <c r="M506"/>
  <c r="M747"/>
  <c r="M387"/>
  <c r="M480"/>
  <c r="M489"/>
  <c r="M681"/>
  <c r="M510"/>
  <c r="M593"/>
  <c r="M841"/>
  <c r="M363"/>
  <c r="M473"/>
  <c r="M824"/>
  <c r="M768"/>
  <c r="M748"/>
  <c r="M330"/>
  <c r="M96"/>
  <c r="M253"/>
  <c r="M136"/>
  <c r="M635"/>
  <c r="M39"/>
  <c r="M115"/>
  <c r="M174"/>
  <c r="M669"/>
  <c r="M351"/>
  <c r="M380"/>
  <c r="M341"/>
  <c r="M703"/>
  <c r="M161"/>
  <c r="M686"/>
  <c r="M358"/>
  <c r="M624"/>
  <c r="M21"/>
  <c r="M322"/>
  <c r="M491"/>
  <c r="M704"/>
  <c r="M628"/>
  <c r="M751"/>
  <c r="M4"/>
  <c r="M789"/>
  <c r="M525"/>
  <c r="M466"/>
  <c r="M288"/>
  <c r="M759"/>
  <c r="M397"/>
  <c r="M120"/>
  <c r="M290"/>
  <c r="M542"/>
  <c r="M780"/>
  <c r="M782"/>
  <c r="M80"/>
  <c r="M533"/>
  <c r="M556"/>
  <c r="M414"/>
  <c r="M772"/>
  <c r="M744"/>
  <c r="M691"/>
  <c r="M173"/>
  <c r="M758"/>
  <c r="M225"/>
  <c r="M791"/>
  <c r="M552"/>
  <c r="M482"/>
  <c r="M243"/>
  <c r="M779"/>
  <c r="M9"/>
  <c r="M785"/>
  <c r="M10"/>
  <c r="M710"/>
  <c r="M391"/>
  <c r="M146"/>
  <c r="M110"/>
  <c r="M503"/>
  <c r="M52"/>
  <c r="M328"/>
  <c r="M711"/>
  <c r="M421"/>
  <c r="M847"/>
  <c r="M36"/>
  <c r="M141"/>
  <c r="M672"/>
  <c r="M423"/>
  <c r="M337"/>
  <c r="M20"/>
  <c r="M407"/>
  <c r="M569"/>
  <c r="M169"/>
  <c r="M82"/>
  <c r="M291"/>
  <c r="M79"/>
  <c r="M497"/>
  <c r="M274"/>
  <c r="M498"/>
  <c r="M614"/>
  <c r="M817"/>
  <c r="M216"/>
  <c r="M532"/>
  <c r="M354"/>
  <c r="M250"/>
  <c r="M662"/>
  <c r="M59"/>
  <c r="M138"/>
  <c r="M131"/>
  <c r="M621"/>
  <c r="M398"/>
  <c r="M493"/>
  <c r="M43"/>
  <c r="M342"/>
  <c r="M656"/>
  <c r="M774"/>
  <c r="M401"/>
  <c r="M573"/>
  <c r="M439"/>
  <c r="M315"/>
  <c r="M409"/>
  <c r="M671"/>
  <c r="M755"/>
  <c r="M209"/>
  <c r="M617"/>
  <c r="M413"/>
  <c r="M15"/>
  <c r="M336"/>
  <c r="M857"/>
  <c r="M536"/>
  <c r="M239"/>
  <c r="M383"/>
  <c r="M767"/>
  <c r="M303"/>
  <c r="M201"/>
  <c r="M432"/>
  <c r="M702"/>
  <c r="M766"/>
  <c r="M688"/>
  <c r="M713"/>
  <c r="M299"/>
  <c r="M864"/>
  <c r="M33"/>
  <c r="M718"/>
  <c r="M605"/>
  <c r="M496"/>
  <c r="M34"/>
  <c r="M87"/>
  <c r="M276"/>
  <c r="M85"/>
  <c r="M71"/>
  <c r="M386"/>
  <c r="M415"/>
  <c r="M778"/>
  <c r="M406"/>
  <c r="M345"/>
  <c r="M368"/>
  <c r="M648"/>
  <c r="M479"/>
  <c r="M53"/>
  <c r="M124"/>
  <c r="M107"/>
  <c r="M526"/>
  <c r="M443"/>
  <c r="M382"/>
  <c r="M838"/>
  <c r="M880"/>
  <c r="M323"/>
  <c r="M360"/>
  <c r="M429"/>
  <c r="M670"/>
  <c r="M856"/>
  <c r="M158"/>
  <c r="M834"/>
  <c r="M531"/>
  <c r="M455"/>
  <c r="M745"/>
  <c r="M249"/>
  <c r="M14"/>
  <c r="M112"/>
  <c r="M784"/>
  <c r="M193"/>
  <c r="M434"/>
  <c r="M139"/>
  <c r="M236"/>
  <c r="M478"/>
  <c r="M638"/>
  <c r="M475"/>
  <c r="M316"/>
  <c r="M32"/>
  <c r="M591"/>
  <c r="M756"/>
  <c r="M477"/>
  <c r="M643"/>
  <c r="M623"/>
  <c r="M46"/>
  <c r="M84"/>
  <c r="M459"/>
  <c r="M706"/>
  <c r="M99"/>
  <c r="M777"/>
  <c r="M385"/>
  <c r="M149"/>
  <c r="M827"/>
  <c r="M601"/>
  <c r="M763"/>
  <c r="M618"/>
  <c r="M622"/>
  <c r="M117"/>
  <c r="M153"/>
  <c r="M127"/>
  <c r="M417"/>
  <c r="M23"/>
  <c r="M372"/>
  <c r="M312"/>
  <c r="M167"/>
  <c r="M509"/>
  <c r="M255"/>
  <c r="M492"/>
  <c r="M281"/>
  <c r="M121"/>
  <c r="M810"/>
  <c r="M147"/>
  <c r="M364"/>
  <c r="M879"/>
  <c r="M220"/>
  <c r="M356"/>
  <c r="M883"/>
  <c r="M231"/>
  <c r="M549"/>
  <c r="M840"/>
  <c r="M177"/>
  <c r="M238"/>
  <c r="M809"/>
  <c r="M513"/>
  <c r="M143"/>
  <c r="M541"/>
  <c r="M88"/>
  <c r="M252"/>
  <c r="M465"/>
  <c r="M114"/>
  <c r="M843"/>
  <c r="M862"/>
  <c r="M527"/>
  <c r="M235"/>
  <c r="M293"/>
  <c r="M451"/>
  <c r="M544"/>
  <c r="M799"/>
  <c r="M292"/>
  <c r="M570"/>
  <c r="M374"/>
  <c r="M712"/>
  <c r="M470"/>
  <c r="M647"/>
  <c r="M476"/>
  <c r="M538"/>
  <c r="M851"/>
  <c r="M504"/>
  <c r="M786"/>
  <c r="M511"/>
  <c r="M877"/>
  <c r="M105"/>
  <c r="M375"/>
  <c r="M860"/>
  <c r="M471"/>
  <c r="M226"/>
  <c r="M693"/>
  <c r="M723"/>
  <c r="M685"/>
  <c r="M836"/>
  <c r="M128"/>
  <c r="M320"/>
  <c r="M590"/>
  <c r="M642"/>
  <c r="M344"/>
  <c r="M652"/>
  <c r="M411"/>
  <c r="M188"/>
  <c r="M373"/>
  <c r="M422"/>
  <c r="M787"/>
  <c r="M868"/>
  <c r="M873"/>
  <c r="M116"/>
  <c r="M159"/>
  <c r="M678"/>
  <c r="M135"/>
  <c r="M846"/>
  <c r="M572"/>
  <c r="M108"/>
  <c r="M579"/>
  <c r="M77"/>
  <c r="M301"/>
  <c r="M876"/>
  <c r="M845"/>
  <c r="M325"/>
  <c r="M45"/>
  <c r="M294"/>
  <c r="M649"/>
  <c r="M484"/>
  <c r="M58"/>
  <c r="M811"/>
  <c r="M467"/>
  <c r="M25"/>
  <c r="M612"/>
  <c r="M16"/>
  <c r="M797"/>
  <c r="M875"/>
  <c r="M637"/>
  <c r="M793"/>
  <c r="M474"/>
  <c r="M118"/>
  <c r="M837"/>
  <c r="M577"/>
  <c r="M842"/>
  <c r="M813"/>
  <c r="M144"/>
  <c r="M217"/>
  <c r="M199"/>
  <c r="M812"/>
  <c r="M800"/>
  <c r="M103"/>
  <c r="M55"/>
  <c r="M596"/>
  <c r="M814"/>
  <c r="M278"/>
  <c r="M850"/>
  <c r="M313"/>
  <c r="M442"/>
  <c r="M802"/>
  <c r="M284"/>
  <c r="M574"/>
  <c r="M190"/>
  <c r="M308"/>
  <c r="M259"/>
  <c r="M823"/>
  <c r="M404"/>
  <c r="M49"/>
  <c r="M154"/>
  <c r="M522"/>
  <c r="M660"/>
  <c r="M849"/>
  <c r="M359"/>
  <c r="M246"/>
  <c r="M327"/>
  <c r="M221"/>
  <c r="M97"/>
  <c r="M561"/>
  <c r="M390"/>
  <c r="M56"/>
  <c r="M347"/>
  <c r="M803"/>
  <c r="M815"/>
  <c r="M490"/>
  <c r="M630"/>
  <c r="M576"/>
  <c r="M295"/>
  <c r="M300"/>
  <c r="M657"/>
  <c r="M57"/>
  <c r="M848"/>
  <c r="M305"/>
  <c r="M865"/>
  <c r="M600"/>
  <c r="M192"/>
  <c r="M412"/>
  <c r="M878"/>
  <c r="M863"/>
  <c r="M426"/>
  <c r="M18"/>
  <c r="M664"/>
  <c r="M289"/>
  <c r="M185"/>
  <c r="M19"/>
  <c r="M874"/>
  <c r="M646"/>
  <c r="M822"/>
  <c r="M394"/>
  <c r="M545"/>
  <c r="M287"/>
  <c r="M66"/>
  <c r="M653"/>
  <c r="M564"/>
  <c r="M807"/>
  <c r="M472"/>
  <c r="M558"/>
  <c r="M808"/>
  <c r="M450"/>
  <c r="M651"/>
  <c r="M30"/>
  <c r="M273"/>
  <c r="M211"/>
  <c r="M400"/>
  <c r="M230"/>
  <c r="M319"/>
  <c r="M620"/>
  <c r="M858"/>
  <c r="M125"/>
  <c r="M156"/>
  <c r="M535"/>
  <c r="M229"/>
  <c r="M329"/>
  <c r="M91"/>
  <c r="M12"/>
  <c r="M126"/>
  <c r="M833"/>
  <c r="M540"/>
  <c r="M176"/>
  <c r="M403"/>
  <c r="M428"/>
  <c r="M132"/>
  <c r="M507"/>
  <c r="M806"/>
  <c r="M537"/>
  <c r="M267"/>
  <c r="M682"/>
  <c r="M831"/>
  <c r="M568"/>
  <c r="M826"/>
  <c r="M523"/>
  <c r="M83"/>
  <c r="M872"/>
  <c r="M829"/>
  <c r="M214"/>
  <c r="M388"/>
  <c r="M277"/>
  <c r="M629"/>
  <c r="M100"/>
  <c r="M722"/>
  <c r="M101"/>
  <c r="M820"/>
  <c r="M592"/>
  <c r="M529"/>
  <c r="M446"/>
  <c r="M594"/>
  <c r="M425"/>
  <c r="M559"/>
  <c r="M583"/>
  <c r="M795"/>
  <c r="M870"/>
  <c r="M588"/>
  <c r="M457"/>
  <c r="M286"/>
  <c r="M306"/>
  <c r="M6"/>
  <c r="M419"/>
  <c r="M832"/>
  <c r="M227"/>
  <c r="M447"/>
  <c r="M707"/>
  <c r="M433"/>
  <c r="M606"/>
  <c r="M266"/>
  <c r="M861"/>
  <c r="M551"/>
  <c r="M302"/>
  <c r="M500"/>
  <c r="M776"/>
  <c r="M194"/>
  <c r="M771"/>
  <c r="M155"/>
  <c r="M720"/>
  <c r="M483"/>
  <c r="M884"/>
  <c r="M134"/>
  <c r="M859"/>
  <c r="M854"/>
  <c r="M676"/>
  <c r="M272"/>
  <c r="M346"/>
  <c r="M645"/>
  <c r="M343"/>
  <c r="M260"/>
  <c r="M208"/>
  <c r="M268"/>
  <c r="M264"/>
  <c r="M830"/>
  <c r="M871"/>
  <c r="M828"/>
  <c r="M869"/>
  <c r="M440"/>
  <c r="M749"/>
  <c r="M244"/>
  <c r="M307"/>
  <c r="M485"/>
  <c r="M140"/>
  <c r="M310"/>
  <c r="M69"/>
  <c r="M882"/>
  <c r="M604"/>
  <c r="M659"/>
  <c r="M186"/>
  <c r="M379"/>
  <c r="M499"/>
  <c r="M699"/>
  <c r="M26"/>
  <c r="M102"/>
  <c r="M666"/>
  <c r="M487"/>
  <c r="M50"/>
  <c r="M297"/>
  <c r="M60"/>
  <c r="M575"/>
  <c r="M98"/>
  <c r="M449"/>
  <c r="M584"/>
  <c r="M298"/>
  <c r="M640"/>
  <c r="M311"/>
  <c r="M436"/>
  <c r="M64"/>
  <c r="M611"/>
  <c r="M567"/>
  <c r="M137"/>
  <c r="M31"/>
  <c r="M546"/>
  <c r="M636"/>
  <c r="M581"/>
  <c r="M468"/>
  <c r="M757"/>
  <c r="M844"/>
  <c r="M598"/>
  <c r="M804"/>
  <c r="M805"/>
  <c r="M213"/>
  <c r="M696"/>
  <c r="M47"/>
  <c r="M203"/>
  <c r="M42"/>
  <c r="M689"/>
  <c r="M240"/>
  <c r="M609"/>
  <c r="M464"/>
  <c r="M24"/>
  <c r="M304"/>
  <c r="M334"/>
  <c r="M283"/>
  <c r="M481"/>
  <c r="M602"/>
  <c r="M3"/>
  <c r="M65"/>
  <c r="M680"/>
  <c r="M589"/>
  <c r="M816"/>
  <c r="M180"/>
  <c r="M839"/>
  <c r="M280"/>
  <c r="M338"/>
  <c r="M456"/>
  <c r="M819"/>
  <c r="M530"/>
  <c r="M687"/>
  <c r="M367"/>
  <c r="M835"/>
  <c r="M697"/>
  <c r="M792"/>
  <c r="M501"/>
  <c r="M349"/>
  <c r="M719"/>
  <c r="M825"/>
  <c r="M694"/>
  <c r="M673"/>
  <c r="M582"/>
  <c r="M279"/>
  <c r="M218"/>
  <c r="M331"/>
  <c r="M362"/>
  <c r="M516"/>
  <c r="M200"/>
  <c r="M251"/>
  <c r="M420"/>
  <c r="M770"/>
  <c r="M416"/>
  <c r="M366"/>
  <c r="M701"/>
  <c r="M11"/>
  <c r="M441"/>
  <c r="M505"/>
  <c r="M196"/>
  <c r="M517"/>
  <c r="M109"/>
  <c r="M335"/>
  <c r="M324"/>
  <c r="M339"/>
  <c r="M361"/>
  <c r="M326"/>
  <c r="M62"/>
  <c r="M265"/>
  <c r="M381"/>
  <c r="M245"/>
  <c r="R7" i="103"/>
  <c r="R133"/>
  <c r="R142"/>
  <c r="R33"/>
  <c r="R200"/>
  <c r="S69"/>
  <c r="R149"/>
  <c r="R146"/>
  <c r="S18"/>
  <c r="R284" i="6"/>
  <c r="S284" s="1"/>
  <c r="T284" s="1"/>
  <c r="R214" i="103"/>
  <c r="R87" i="6"/>
  <c r="S87" s="1"/>
  <c r="T87" s="1"/>
  <c r="R62"/>
  <c r="S62" s="1"/>
  <c r="T62" s="1"/>
  <c r="R41"/>
  <c r="S41" s="1"/>
  <c r="T41" s="1"/>
  <c r="R324"/>
  <c r="S324" s="1"/>
  <c r="T324" s="1"/>
  <c r="R305"/>
  <c r="S305" s="1"/>
  <c r="T305" s="1"/>
  <c r="R269"/>
  <c r="S269" s="1"/>
  <c r="T269" s="1"/>
  <c r="R174" i="103"/>
  <c r="R266" i="6"/>
  <c r="S266" s="1"/>
  <c r="T266" s="1"/>
  <c r="R127" i="103"/>
  <c r="S122"/>
  <c r="R18" i="6"/>
  <c r="S18" s="1"/>
  <c r="T18" s="1"/>
  <c r="R156" i="103"/>
  <c r="S156" s="1"/>
  <c r="R57" i="6"/>
  <c r="S57" s="1"/>
  <c r="T57" s="1"/>
  <c r="R238"/>
  <c r="S238" s="1"/>
  <c r="T238" s="1"/>
  <c r="R77"/>
  <c r="S77" s="1"/>
  <c r="T77" s="1"/>
  <c r="R236" i="103"/>
  <c r="R206"/>
  <c r="R35" i="6"/>
  <c r="S35" s="1"/>
  <c r="T35" s="1"/>
  <c r="R271"/>
  <c r="S271" s="1"/>
  <c r="T271" s="1"/>
  <c r="R219" i="103"/>
  <c r="R308" i="6"/>
  <c r="S308" s="1"/>
  <c r="T308" s="1"/>
  <c r="R225" i="103"/>
  <c r="R215"/>
  <c r="R158"/>
  <c r="S158" s="1"/>
  <c r="R250"/>
  <c r="R148"/>
  <c r="R105" i="6"/>
  <c r="S105" s="1"/>
  <c r="T105" s="1"/>
  <c r="R303"/>
  <c r="S303" s="1"/>
  <c r="T303" s="1"/>
  <c r="R282"/>
  <c r="S282" s="1"/>
  <c r="T282" s="1"/>
  <c r="R258"/>
  <c r="S258" s="1"/>
  <c r="T258" s="1"/>
  <c r="R327"/>
  <c r="S327" s="1"/>
  <c r="T327" s="1"/>
  <c r="R304"/>
  <c r="S304" s="1"/>
  <c r="T304" s="1"/>
  <c r="R265"/>
  <c r="S265" s="1"/>
  <c r="T265" s="1"/>
  <c r="R248"/>
  <c r="S248" s="1"/>
  <c r="T248" s="1"/>
  <c r="R205" i="103"/>
  <c r="S205" s="1"/>
  <c r="R310" i="6"/>
  <c r="S310" s="1"/>
  <c r="T310" s="1"/>
  <c r="R175" i="103"/>
  <c r="S85"/>
  <c r="R68"/>
  <c r="R176"/>
  <c r="R30"/>
  <c r="S30" s="1"/>
  <c r="R185"/>
  <c r="R123" i="6"/>
  <c r="S123" s="1"/>
  <c r="T123" s="1"/>
  <c r="R238" i="103"/>
  <c r="R89"/>
  <c r="R210"/>
  <c r="S152"/>
  <c r="S220"/>
  <c r="S116"/>
  <c r="R239"/>
  <c r="R306" i="6"/>
  <c r="S306" s="1"/>
  <c r="T306" s="1"/>
  <c r="R115" i="103"/>
  <c r="S227"/>
  <c r="R100"/>
  <c r="S100" s="1"/>
  <c r="R190" i="6"/>
  <c r="S190" s="1"/>
  <c r="T190" s="1"/>
  <c r="R162" i="103"/>
  <c r="R314" i="6"/>
  <c r="S314" s="1"/>
  <c r="T314" s="1"/>
  <c r="R110" i="103"/>
  <c r="R114"/>
  <c r="S113" l="1"/>
  <c r="S133"/>
  <c r="R203"/>
  <c r="S251"/>
  <c r="R212" i="6"/>
  <c r="S212" s="1"/>
  <c r="T212" s="1"/>
  <c r="S253" i="103"/>
  <c r="S109"/>
  <c r="R244"/>
  <c r="S115"/>
  <c r="S174"/>
  <c r="R146" i="6"/>
  <c r="S146" s="1"/>
  <c r="T146" s="1"/>
  <c r="R296"/>
  <c r="S296" s="1"/>
  <c r="T296" s="1"/>
  <c r="R110"/>
  <c r="S110" s="1"/>
  <c r="T110" s="1"/>
  <c r="R313"/>
  <c r="S313" s="1"/>
  <c r="T313" s="1"/>
  <c r="R287"/>
  <c r="S287" s="1"/>
  <c r="T287" s="1"/>
  <c r="R82"/>
  <c r="S82" s="1"/>
  <c r="T82" s="1"/>
  <c r="R27"/>
  <c r="S27" s="1"/>
  <c r="T27" s="1"/>
  <c r="R24"/>
  <c r="S24" s="1"/>
  <c r="T24" s="1"/>
  <c r="R47"/>
  <c r="S47" s="1"/>
  <c r="T47" s="1"/>
  <c r="R109"/>
  <c r="S109" s="1"/>
  <c r="T109" s="1"/>
  <c r="R48"/>
  <c r="S48" s="1"/>
  <c r="T48" s="1"/>
  <c r="S193" i="103"/>
  <c r="R267" i="6"/>
  <c r="S267" s="1"/>
  <c r="T267" s="1"/>
  <c r="R134"/>
  <c r="S134" s="1"/>
  <c r="T134" s="1"/>
  <c r="R55"/>
  <c r="S55" s="1"/>
  <c r="T55" s="1"/>
  <c r="R44"/>
  <c r="S44" s="1"/>
  <c r="T44" s="1"/>
  <c r="R29"/>
  <c r="S29" s="1"/>
  <c r="T29" s="1"/>
  <c r="R32"/>
  <c r="S32" s="1"/>
  <c r="T32" s="1"/>
  <c r="R21"/>
  <c r="S21" s="1"/>
  <c r="T21" s="1"/>
  <c r="R59"/>
  <c r="S59" s="1"/>
  <c r="T59" s="1"/>
  <c r="R71"/>
  <c r="S71" s="1"/>
  <c r="T71" s="1"/>
  <c r="R52"/>
  <c r="S52" s="1"/>
  <c r="T52" s="1"/>
  <c r="R38"/>
  <c r="S38" s="1"/>
  <c r="T38" s="1"/>
  <c r="S207" i="103"/>
  <c r="R259" i="6"/>
  <c r="S259" s="1"/>
  <c r="T259" s="1"/>
  <c r="S43" i="103"/>
  <c r="R96" i="6"/>
  <c r="S96" s="1"/>
  <c r="T96" s="1"/>
  <c r="R261"/>
  <c r="S261" s="1"/>
  <c r="T261" s="1"/>
  <c r="R157"/>
  <c r="S157" s="1"/>
  <c r="T157" s="1"/>
  <c r="R64"/>
  <c r="S64" s="1"/>
  <c r="T64" s="1"/>
  <c r="R119"/>
  <c r="S119" s="1"/>
  <c r="T119" s="1"/>
  <c r="R250"/>
  <c r="S250" s="1"/>
  <c r="T250" s="1"/>
  <c r="R302"/>
  <c r="S302" s="1"/>
  <c r="T302" s="1"/>
  <c r="R172"/>
  <c r="S172" s="1"/>
  <c r="T172" s="1"/>
  <c r="R147"/>
  <c r="S147" s="1"/>
  <c r="T147" s="1"/>
  <c r="Y125"/>
  <c r="R132" i="103"/>
  <c r="S132" s="1"/>
  <c r="R216"/>
  <c r="R213"/>
  <c r="S213" s="1"/>
  <c r="R11"/>
  <c r="R108"/>
  <c r="S108" s="1"/>
  <c r="R147"/>
  <c r="S147" s="1"/>
  <c r="R186"/>
  <c r="R16"/>
  <c r="S16" s="1"/>
  <c r="S188"/>
  <c r="R163" i="6"/>
  <c r="S163" s="1"/>
  <c r="T163" s="1"/>
  <c r="R210"/>
  <c r="S210" s="1"/>
  <c r="T210" s="1"/>
  <c r="S34" i="103"/>
  <c r="R191" i="6"/>
  <c r="S191" s="1"/>
  <c r="T191" s="1"/>
  <c r="R247"/>
  <c r="S247" s="1"/>
  <c r="T247" s="1"/>
  <c r="R126"/>
  <c r="S126" s="1"/>
  <c r="T126" s="1"/>
  <c r="R90"/>
  <c r="S90" s="1"/>
  <c r="T90" s="1"/>
  <c r="R196"/>
  <c r="S196" s="1"/>
  <c r="T196" s="1"/>
  <c r="Y68"/>
  <c r="S6"/>
  <c r="R20"/>
  <c r="S20" s="1"/>
  <c r="T20" s="1"/>
  <c r="S82" i="103"/>
  <c r="R253" i="6"/>
  <c r="S253" s="1"/>
  <c r="T253" s="1"/>
  <c r="S149" i="103"/>
  <c r="R9" i="6"/>
  <c r="S9" s="1"/>
  <c r="T9" s="1"/>
  <c r="R286"/>
  <c r="S286" s="1"/>
  <c r="T286" s="1"/>
  <c r="S19" i="103"/>
  <c r="R140" i="6"/>
  <c r="S140" s="1"/>
  <c r="T140" s="1"/>
  <c r="R199" i="103"/>
  <c r="R172"/>
  <c r="R201"/>
  <c r="R202"/>
  <c r="R112"/>
  <c r="S112" s="1"/>
  <c r="R197" i="6"/>
  <c r="S197" s="1"/>
  <c r="T197" s="1"/>
  <c r="R70" i="103"/>
  <c r="S70" s="1"/>
  <c r="R145"/>
  <c r="R99"/>
  <c r="S99" s="1"/>
  <c r="R233"/>
  <c r="R234"/>
  <c r="R231"/>
  <c r="S231" s="1"/>
  <c r="R180"/>
  <c r="S23"/>
  <c r="S65"/>
  <c r="S192"/>
  <c r="S126"/>
  <c r="R281" i="6"/>
  <c r="S281" s="1"/>
  <c r="T281" s="1"/>
  <c r="R161"/>
  <c r="S161" s="1"/>
  <c r="T161" s="1"/>
  <c r="S67" i="103"/>
  <c r="R173" i="6"/>
  <c r="S173" s="1"/>
  <c r="T173" s="1"/>
  <c r="R92"/>
  <c r="S92" s="1"/>
  <c r="T92" s="1"/>
  <c r="R133"/>
  <c r="S133" s="1"/>
  <c r="T133" s="1"/>
  <c r="R227"/>
  <c r="S227" s="1"/>
  <c r="T227" s="1"/>
  <c r="R277"/>
  <c r="S277" s="1"/>
  <c r="T277" s="1"/>
  <c r="R150"/>
  <c r="S150" s="1"/>
  <c r="T150" s="1"/>
  <c r="R101"/>
  <c r="S101" s="1"/>
  <c r="T101" s="1"/>
  <c r="R288"/>
  <c r="S288" s="1"/>
  <c r="T288" s="1"/>
  <c r="R162"/>
  <c r="S162" s="1"/>
  <c r="T162" s="1"/>
  <c r="R13"/>
  <c r="S13" s="1"/>
  <c r="T13" s="1"/>
  <c r="R223"/>
  <c r="S223" s="1"/>
  <c r="T223" s="1"/>
  <c r="R83"/>
  <c r="S83" s="1"/>
  <c r="T83" s="1"/>
  <c r="R270"/>
  <c r="S270" s="1"/>
  <c r="T270" s="1"/>
  <c r="S14" i="103"/>
  <c r="R149" i="6"/>
  <c r="S149" s="1"/>
  <c r="T149" s="1"/>
  <c r="S148" i="103"/>
  <c r="R50" i="6"/>
  <c r="S50" s="1"/>
  <c r="T50" s="1"/>
  <c r="R234"/>
  <c r="S234" s="1"/>
  <c r="T234" s="1"/>
  <c r="R185"/>
  <c r="S185" s="1"/>
  <c r="T185" s="1"/>
  <c r="R170"/>
  <c r="S170" s="1"/>
  <c r="T170" s="1"/>
  <c r="R42"/>
  <c r="S42" s="1"/>
  <c r="T42" s="1"/>
  <c r="R153"/>
  <c r="S153" s="1"/>
  <c r="T153" s="1"/>
  <c r="R103"/>
  <c r="S103" s="1"/>
  <c r="T103" s="1"/>
  <c r="R242"/>
  <c r="S242" s="1"/>
  <c r="T242" s="1"/>
  <c r="R189"/>
  <c r="S189" s="1"/>
  <c r="T189" s="1"/>
  <c r="R192"/>
  <c r="S192" s="1"/>
  <c r="T192" s="1"/>
  <c r="S217" i="103"/>
  <c r="R195" i="6"/>
  <c r="S195" s="1"/>
  <c r="T195" s="1"/>
  <c r="R145"/>
  <c r="S145" s="1"/>
  <c r="T145" s="1"/>
  <c r="R224" i="103"/>
  <c r="S224" s="1"/>
  <c r="R111"/>
  <c r="S111" s="1"/>
  <c r="R24"/>
  <c r="R167"/>
  <c r="S167" s="1"/>
  <c r="R107"/>
  <c r="R98"/>
  <c r="R69" i="6"/>
  <c r="S69" s="1"/>
  <c r="T69" s="1"/>
  <c r="R108"/>
  <c r="S108" s="1"/>
  <c r="T108" s="1"/>
  <c r="R259" i="103"/>
  <c r="R273" i="6"/>
  <c r="S273" s="1"/>
  <c r="T273" s="1"/>
  <c r="R171"/>
  <c r="S171" s="1"/>
  <c r="T171" s="1"/>
  <c r="S191" i="103"/>
  <c r="R283" i="6"/>
  <c r="S283" s="1"/>
  <c r="T283" s="1"/>
  <c r="R143" i="103"/>
  <c r="S143" s="1"/>
  <c r="R243"/>
  <c r="R245"/>
  <c r="R257"/>
  <c r="S257" s="1"/>
  <c r="R171"/>
  <c r="S171" s="1"/>
  <c r="R58"/>
  <c r="R204" i="6"/>
  <c r="S204" s="1"/>
  <c r="T204" s="1"/>
  <c r="R182" i="103"/>
  <c r="R129" i="6"/>
  <c r="S129" s="1"/>
  <c r="T129" s="1"/>
  <c r="R72" i="103"/>
  <c r="R209" i="6"/>
  <c r="S209" s="1"/>
  <c r="T209" s="1"/>
  <c r="R165" i="103"/>
  <c r="R276" i="6"/>
  <c r="S276" s="1"/>
  <c r="T276" s="1"/>
  <c r="R107"/>
  <c r="S107" s="1"/>
  <c r="T107" s="1"/>
  <c r="R203"/>
  <c r="S203" s="1"/>
  <c r="T203" s="1"/>
  <c r="R184" i="103"/>
  <c r="S184" s="1"/>
  <c r="R188" i="6"/>
  <c r="S188" s="1"/>
  <c r="T188" s="1"/>
  <c r="R169"/>
  <c r="S169" s="1"/>
  <c r="T169" s="1"/>
  <c r="R328"/>
  <c r="S328" s="1"/>
  <c r="T328" s="1"/>
  <c r="R170" i="103"/>
  <c r="R148" i="6"/>
  <c r="S148" s="1"/>
  <c r="T148" s="1"/>
  <c r="S36" i="103"/>
  <c r="S142"/>
  <c r="R297" i="6"/>
  <c r="S297" s="1"/>
  <c r="T297" s="1"/>
  <c r="R48" i="103"/>
  <c r="R160" i="6"/>
  <c r="S160" s="1"/>
  <c r="T160" s="1"/>
  <c r="R143"/>
  <c r="S143" s="1"/>
  <c r="T143" s="1"/>
  <c r="R112"/>
  <c r="S112" s="1"/>
  <c r="T112" s="1"/>
  <c r="R257"/>
  <c r="S257" s="1"/>
  <c r="T257" s="1"/>
  <c r="R228"/>
  <c r="S228" s="1"/>
  <c r="T228" s="1"/>
  <c r="S39" i="103"/>
  <c r="R31" i="6"/>
  <c r="S31" s="1"/>
  <c r="T31" s="1"/>
  <c r="R204" i="103"/>
  <c r="S204" s="1"/>
  <c r="S244"/>
  <c r="R254" i="6"/>
  <c r="S254" s="1"/>
  <c r="T254" s="1"/>
  <c r="S175" i="103"/>
  <c r="S210"/>
  <c r="R201" i="6"/>
  <c r="S201" s="1"/>
  <c r="T201" s="1"/>
  <c r="R141" i="103"/>
  <c r="S141" s="1"/>
  <c r="S226"/>
  <c r="S185"/>
  <c r="S146"/>
  <c r="R128"/>
  <c r="R237"/>
  <c r="R105"/>
  <c r="S239"/>
  <c r="R239" i="6"/>
  <c r="S239" s="1"/>
  <c r="T239" s="1"/>
  <c r="S200" i="103"/>
  <c r="R200" i="6"/>
  <c r="S200" s="1"/>
  <c r="T200" s="1"/>
  <c r="S247" i="103"/>
  <c r="R196"/>
  <c r="R199" i="6"/>
  <c r="S199" s="1"/>
  <c r="T199" s="1"/>
  <c r="S64" i="103"/>
  <c r="R223"/>
  <c r="R183"/>
  <c r="R31"/>
  <c r="R221" i="6"/>
  <c r="S221" s="1"/>
  <c r="T221" s="1"/>
  <c r="S121" i="103"/>
  <c r="S89"/>
  <c r="R230"/>
  <c r="S7"/>
  <c r="R182" i="6"/>
  <c r="S182" s="1"/>
  <c r="T182" s="1"/>
  <c r="S144" i="103"/>
  <c r="S208" l="1"/>
  <c r="S26"/>
  <c r="S118"/>
  <c r="R319" i="6"/>
  <c r="S319" s="1"/>
  <c r="T319" s="1"/>
  <c r="R331"/>
  <c r="S331" s="1"/>
  <c r="T331" s="1"/>
  <c r="S215" i="103"/>
  <c r="S164"/>
  <c r="S145"/>
  <c r="R93"/>
  <c r="S93" s="1"/>
  <c r="R97"/>
  <c r="S97" s="1"/>
  <c r="R103"/>
  <c r="R104"/>
  <c r="S104" s="1"/>
  <c r="S72"/>
  <c r="R125" i="6"/>
  <c r="S125" s="1"/>
  <c r="T125" s="1"/>
  <c r="S199" i="103"/>
  <c r="S242"/>
  <c r="S212"/>
  <c r="S124"/>
  <c r="S182"/>
  <c r="S22"/>
  <c r="S129"/>
  <c r="R12" i="6"/>
  <c r="S12" s="1"/>
  <c r="T12" s="1"/>
  <c r="S38" i="103"/>
  <c r="S255"/>
  <c r="S172"/>
  <c r="S159"/>
  <c r="R312" i="6"/>
  <c r="S312" s="1"/>
  <c r="T312" s="1"/>
  <c r="R309"/>
  <c r="S309" s="1"/>
  <c r="T309" s="1"/>
  <c r="R207"/>
  <c r="S207" s="1"/>
  <c r="T207" s="1"/>
  <c r="S53" i="103"/>
  <c r="R80" i="6"/>
  <c r="S80" s="1"/>
  <c r="T80" s="1"/>
  <c r="R194"/>
  <c r="S194" s="1"/>
  <c r="T194" s="1"/>
  <c r="R217"/>
  <c r="S217" s="1"/>
  <c r="T217" s="1"/>
  <c r="R317"/>
  <c r="S317" s="1"/>
  <c r="T317" s="1"/>
  <c r="R290"/>
  <c r="S290" s="1"/>
  <c r="T290" s="1"/>
  <c r="R17"/>
  <c r="S17" s="1"/>
  <c r="T17" s="1"/>
  <c r="R139"/>
  <c r="S139" s="1"/>
  <c r="T139" s="1"/>
  <c r="R84"/>
  <c r="S84" s="1"/>
  <c r="T84" s="1"/>
  <c r="S206" i="103"/>
  <c r="R70" i="6"/>
  <c r="S70" s="1"/>
  <c r="T70" s="1"/>
  <c r="R128"/>
  <c r="S128" s="1"/>
  <c r="T128" s="1"/>
  <c r="R236"/>
  <c r="S236" s="1"/>
  <c r="T236" s="1"/>
  <c r="S235" i="103"/>
  <c r="R292" i="6"/>
  <c r="S292" s="1"/>
  <c r="T292" s="1"/>
  <c r="S56" i="103"/>
  <c r="R225" i="6"/>
  <c r="S225" s="1"/>
  <c r="T225" s="1"/>
  <c r="R66"/>
  <c r="S66" s="1"/>
  <c r="T66" s="1"/>
  <c r="R85"/>
  <c r="S85" s="1"/>
  <c r="T85" s="1"/>
  <c r="R168"/>
  <c r="S168" s="1"/>
  <c r="T168" s="1"/>
  <c r="R36"/>
  <c r="S36" s="1"/>
  <c r="T36" s="1"/>
  <c r="S84" i="103"/>
  <c r="R127" i="6"/>
  <c r="S127" s="1"/>
  <c r="T127" s="1"/>
  <c r="R211"/>
  <c r="S211" s="1"/>
  <c r="T211" s="1"/>
  <c r="R94" i="103"/>
  <c r="P27" i="107"/>
  <c r="S11" i="103"/>
  <c r="R224" i="6"/>
  <c r="S224" s="1"/>
  <c r="T224" s="1"/>
  <c r="R137"/>
  <c r="S137" s="1"/>
  <c r="T137" s="1"/>
  <c r="R27" i="103"/>
  <c r="R261"/>
  <c r="R260"/>
  <c r="S260" s="1"/>
  <c r="R168"/>
  <c r="S168" s="1"/>
  <c r="R187"/>
  <c r="S187" s="1"/>
  <c r="R258"/>
  <c r="R88"/>
  <c r="S88" s="1"/>
  <c r="R86"/>
  <c r="S86" s="1"/>
  <c r="R91"/>
  <c r="R181"/>
  <c r="S181" s="1"/>
  <c r="R10"/>
  <c r="S10" s="1"/>
  <c r="S48"/>
  <c r="R231" i="6"/>
  <c r="S231" s="1"/>
  <c r="T231" s="1"/>
  <c r="S243" i="103"/>
  <c r="S75"/>
  <c r="S51"/>
  <c r="S216"/>
  <c r="S106"/>
  <c r="S110"/>
  <c r="S60"/>
  <c r="S61"/>
  <c r="P9" i="107"/>
  <c r="R124" i="6"/>
  <c r="S124" s="1"/>
  <c r="T124" s="1"/>
  <c r="R11"/>
  <c r="S11" s="1"/>
  <c r="T11" s="1"/>
  <c r="R139" i="103"/>
  <c r="R140"/>
  <c r="S140" s="1"/>
  <c r="R101"/>
  <c r="S101" s="1"/>
  <c r="R102"/>
  <c r="S102" s="1"/>
  <c r="R179"/>
  <c r="S179" s="1"/>
  <c r="R35"/>
  <c r="S35" s="1"/>
  <c r="R246"/>
  <c r="S246" s="1"/>
  <c r="R166"/>
  <c r="S166" s="1"/>
  <c r="S42"/>
  <c r="S87"/>
  <c r="S33"/>
  <c r="S221"/>
  <c r="S170"/>
  <c r="S54"/>
  <c r="S21"/>
  <c r="S55"/>
  <c r="S46"/>
  <c r="S62"/>
  <c r="S66"/>
  <c r="S120"/>
  <c r="S229"/>
  <c r="S232"/>
  <c r="S155"/>
  <c r="S245"/>
  <c r="S130"/>
  <c r="R43" i="6"/>
  <c r="S43" s="1"/>
  <c r="T43" s="1"/>
  <c r="R49"/>
  <c r="S49" s="1"/>
  <c r="T49" s="1"/>
  <c r="R37"/>
  <c r="S37" s="1"/>
  <c r="T37" s="1"/>
  <c r="R329"/>
  <c r="S329" s="1"/>
  <c r="T329" s="1"/>
  <c r="S238" i="103"/>
  <c r="R73" i="6"/>
  <c r="S73" s="1"/>
  <c r="T73" s="1"/>
  <c r="S96" i="103"/>
  <c r="R102" i="6"/>
  <c r="S102" s="1"/>
  <c r="T102" s="1"/>
  <c r="R19"/>
  <c r="S19" s="1"/>
  <c r="T19" s="1"/>
  <c r="R175"/>
  <c r="S175" s="1"/>
  <c r="T175" s="1"/>
  <c r="R316"/>
  <c r="S316" s="1"/>
  <c r="T316" s="1"/>
  <c r="R178"/>
  <c r="S178" s="1"/>
  <c r="T178" s="1"/>
  <c r="S125" i="103"/>
  <c r="R332" i="6"/>
  <c r="S332" s="1"/>
  <c r="T332" s="1"/>
  <c r="R180"/>
  <c r="S180" s="1"/>
  <c r="T180" s="1"/>
  <c r="R321"/>
  <c r="S321" s="1"/>
  <c r="T321" s="1"/>
  <c r="R177"/>
  <c r="S177" s="1"/>
  <c r="T177" s="1"/>
  <c r="R206"/>
  <c r="S206" s="1"/>
  <c r="T206" s="1"/>
  <c r="R219"/>
  <c r="S219" s="1"/>
  <c r="T219" s="1"/>
  <c r="R230"/>
  <c r="S230" s="1"/>
  <c r="T230" s="1"/>
  <c r="R235"/>
  <c r="S235" s="1"/>
  <c r="T235" s="1"/>
  <c r="R186"/>
  <c r="S186" s="1"/>
  <c r="T186" s="1"/>
  <c r="R202"/>
  <c r="S202" s="1"/>
  <c r="T202" s="1"/>
  <c r="R320"/>
  <c r="S320" s="1"/>
  <c r="T320" s="1"/>
  <c r="S24" i="103"/>
  <c r="S218"/>
  <c r="R222" i="6"/>
  <c r="S222" s="1"/>
  <c r="T222" s="1"/>
  <c r="R318"/>
  <c r="S318" s="1"/>
  <c r="T318" s="1"/>
  <c r="R131"/>
  <c r="S131" s="1"/>
  <c r="T131" s="1"/>
  <c r="R10"/>
  <c r="S10" s="1"/>
  <c r="T10" s="1"/>
  <c r="S32" i="103"/>
  <c r="R46" i="6"/>
  <c r="S46" s="1"/>
  <c r="T46" s="1"/>
  <c r="R26"/>
  <c r="S26" s="1"/>
  <c r="T26" s="1"/>
  <c r="R141"/>
  <c r="S141" s="1"/>
  <c r="T141" s="1"/>
  <c r="R25"/>
  <c r="S25" s="1"/>
  <c r="T25" s="1"/>
  <c r="R117"/>
  <c r="S117" s="1"/>
  <c r="T117" s="1"/>
  <c r="S189" i="103"/>
  <c r="R88" i="6"/>
  <c r="S88" s="1"/>
  <c r="T88" s="1"/>
  <c r="S180" i="103"/>
  <c r="R279" i="6"/>
  <c r="S279" s="1"/>
  <c r="T279" s="1"/>
  <c r="R248" i="103"/>
  <c r="S248" s="1"/>
  <c r="R28"/>
  <c r="S28" s="1"/>
  <c r="R213" i="6"/>
  <c r="S213" s="1"/>
  <c r="T213" s="1"/>
  <c r="R9" i="103"/>
  <c r="S9" s="1"/>
  <c r="R169"/>
  <c r="R311" i="6"/>
  <c r="S311" s="1"/>
  <c r="T311" s="1"/>
  <c r="S17" i="103"/>
  <c r="R229" i="6"/>
  <c r="S229" s="1"/>
  <c r="T229" s="1"/>
  <c r="R71" i="103"/>
  <c r="P13" i="107"/>
  <c r="R57" i="103"/>
  <c r="S98"/>
  <c r="S119"/>
  <c r="R233" i="6"/>
  <c r="S233" s="1"/>
  <c r="T233" s="1"/>
  <c r="R178" i="103"/>
  <c r="S178" s="1"/>
  <c r="P25" i="107"/>
  <c r="S114" i="103"/>
  <c r="S154"/>
  <c r="S186"/>
  <c r="S79"/>
  <c r="S131"/>
  <c r="S105"/>
  <c r="R89" i="6"/>
  <c r="S89" s="1"/>
  <c r="T89" s="1"/>
  <c r="R249"/>
  <c r="S249" s="1"/>
  <c r="T249" s="1"/>
  <c r="P21" i="107"/>
  <c r="R15" i="103"/>
  <c r="R177"/>
  <c r="S177" s="1"/>
  <c r="R165" i="6"/>
  <c r="S165" s="1"/>
  <c r="T165" s="1"/>
  <c r="S31" i="103"/>
  <c r="S196"/>
  <c r="S150"/>
  <c r="P55" i="107"/>
  <c r="S237" i="103"/>
  <c r="S183"/>
  <c r="R153"/>
  <c r="S153" s="1"/>
  <c r="R157"/>
  <c r="S157" s="1"/>
  <c r="R215" i="6"/>
  <c r="S215" s="1"/>
  <c r="T215" s="1"/>
  <c r="R187"/>
  <c r="S187" s="1"/>
  <c r="T187" s="1"/>
  <c r="S230" i="103"/>
  <c r="R197" l="1"/>
  <c r="S197" s="1"/>
  <c r="R198"/>
  <c r="S103"/>
  <c r="P15" i="107"/>
  <c r="R12" i="103"/>
  <c r="S12" s="1"/>
  <c r="S202"/>
  <c r="S91"/>
  <c r="S201"/>
  <c r="S135"/>
  <c r="S250"/>
  <c r="S214"/>
  <c r="S211"/>
  <c r="S13"/>
  <c r="S40"/>
  <c r="S77"/>
  <c r="S25"/>
  <c r="S233"/>
  <c r="S209"/>
  <c r="S173"/>
  <c r="S225"/>
  <c r="S47"/>
  <c r="S228"/>
  <c r="S44"/>
  <c r="S262"/>
  <c r="S107"/>
  <c r="S27"/>
  <c r="P5" i="107"/>
  <c r="R9"/>
  <c r="S128" i="103"/>
  <c r="S127"/>
  <c r="S92"/>
  <c r="S68"/>
  <c r="S58"/>
  <c r="S236"/>
  <c r="S259"/>
  <c r="S258"/>
  <c r="S163"/>
  <c r="S161"/>
  <c r="S261"/>
  <c r="S160"/>
  <c r="P23" i="107"/>
  <c r="S139" i="103"/>
  <c r="S76"/>
  <c r="S136"/>
  <c r="S78"/>
  <c r="S165"/>
  <c r="S249"/>
  <c r="S137"/>
  <c r="S219"/>
  <c r="S94"/>
  <c r="S190"/>
  <c r="S162"/>
  <c r="S49"/>
  <c r="S252"/>
  <c r="S234"/>
  <c r="S134"/>
  <c r="S203"/>
  <c r="S151"/>
  <c r="S176"/>
  <c r="S169"/>
  <c r="S71"/>
  <c r="S57"/>
  <c r="R13" i="107"/>
  <c r="P59"/>
  <c r="S15" i="103"/>
  <c r="R21" i="107"/>
  <c r="P67"/>
  <c r="P61" l="1"/>
  <c r="R68" i="6"/>
  <c r="S68" s="1"/>
  <c r="T68" s="1"/>
  <c r="R15" i="107"/>
  <c r="R246" i="6"/>
  <c r="S246" s="1"/>
  <c r="T246" s="1"/>
  <c r="S223" i="103"/>
  <c r="R5" i="107"/>
  <c r="P51"/>
  <c r="P69"/>
  <c r="R23"/>
  <c r="O336" i="6"/>
  <c r="S55" i="107"/>
  <c r="S198" i="103" l="1"/>
  <c r="P85" i="107"/>
  <c r="O266" i="103"/>
  <c r="P267" s="1"/>
  <c r="D22" i="92"/>
  <c r="P40" i="107"/>
  <c r="O65" i="105"/>
  <c r="D21" i="92"/>
  <c r="P3" i="107"/>
  <c r="E22" i="92" l="1"/>
  <c r="Q66" i="105"/>
  <c r="O66"/>
  <c r="P8" l="1"/>
  <c r="O8"/>
  <c r="O9" l="1"/>
  <c r="P9"/>
  <c r="O10" l="1"/>
  <c r="P10"/>
  <c r="O11" l="1"/>
  <c r="P11"/>
  <c r="O12" l="1"/>
  <c r="P12"/>
  <c r="P13" l="1"/>
  <c r="O13"/>
  <c r="O14" l="1"/>
  <c r="P14"/>
  <c r="P15" l="1"/>
  <c r="O15"/>
  <c r="P16" l="1"/>
  <c r="O16"/>
  <c r="O17" l="1"/>
  <c r="P17"/>
  <c r="P18" l="1"/>
  <c r="O18"/>
  <c r="O19" l="1"/>
  <c r="P19"/>
  <c r="O20" l="1"/>
  <c r="P20"/>
  <c r="O21" l="1"/>
  <c r="P21"/>
  <c r="O22" l="1"/>
  <c r="P22"/>
  <c r="P23" l="1"/>
  <c r="O23"/>
  <c r="P24" l="1"/>
  <c r="O24"/>
  <c r="P25" l="1"/>
  <c r="O25"/>
  <c r="O26" l="1"/>
  <c r="P26"/>
  <c r="O27" l="1"/>
  <c r="P27"/>
  <c r="O28" l="1"/>
  <c r="P28"/>
  <c r="P29" l="1"/>
  <c r="O29"/>
  <c r="P30" l="1"/>
  <c r="O30"/>
  <c r="P31" l="1"/>
  <c r="O31"/>
  <c r="O32" l="1"/>
  <c r="P32"/>
  <c r="O33" l="1"/>
  <c r="P33"/>
  <c r="O34" l="1"/>
  <c r="P34"/>
  <c r="P35" l="1"/>
  <c r="O35"/>
  <c r="P36" l="1"/>
  <c r="O36"/>
  <c r="P37" l="1"/>
  <c r="O37"/>
  <c r="O38" l="1"/>
  <c r="P38"/>
  <c r="O39" l="1"/>
  <c r="P39"/>
  <c r="P40" l="1"/>
  <c r="O40"/>
  <c r="O41" l="1"/>
  <c r="P41"/>
  <c r="O42" l="1"/>
  <c r="P42"/>
  <c r="P43" l="1"/>
  <c r="O43"/>
  <c r="P44" l="1"/>
  <c r="O44"/>
  <c r="P45" l="1"/>
  <c r="O45"/>
  <c r="P46" l="1"/>
  <c r="O46"/>
  <c r="O47" l="1"/>
  <c r="P47"/>
  <c r="P48" l="1"/>
  <c r="O48"/>
  <c r="O49" l="1"/>
  <c r="P49"/>
  <c r="O50" l="1"/>
  <c r="P50"/>
  <c r="P73" i="107"/>
  <c r="R27"/>
  <c r="O51" i="105" l="1"/>
  <c r="P51"/>
  <c r="R25" i="107"/>
  <c r="P71"/>
  <c r="O52" i="105" l="1"/>
  <c r="P52"/>
  <c r="O53" l="1"/>
  <c r="P53"/>
  <c r="P49" i="107"/>
  <c r="R3"/>
  <c r="P54" i="105" l="1"/>
  <c r="O54"/>
  <c r="P55" l="1"/>
  <c r="O55"/>
  <c r="O56" l="1"/>
  <c r="P56"/>
  <c r="P57" l="1"/>
  <c r="O57"/>
  <c r="S33" i="107"/>
  <c r="O58" i="105" l="1"/>
  <c r="P58"/>
  <c r="P59" l="1"/>
  <c r="O59"/>
  <c r="O60" l="1"/>
  <c r="P60"/>
  <c r="P61" l="1"/>
  <c r="O61"/>
  <c r="S34" i="107"/>
  <c r="O22" i="103" l="1"/>
  <c r="O7"/>
  <c r="P7"/>
  <c r="O61" l="1"/>
  <c r="P238" l="1"/>
  <c r="O238"/>
  <c r="P239"/>
  <c r="O239"/>
  <c r="O240" l="1"/>
  <c r="P240"/>
  <c r="P241" l="1"/>
  <c r="O241"/>
  <c r="O242" l="1"/>
  <c r="P242"/>
  <c r="O243" l="1"/>
  <c r="P243"/>
  <c r="P244" l="1"/>
  <c r="O244"/>
  <c r="O245" l="1"/>
  <c r="P245"/>
  <c r="O246" l="1"/>
  <c r="P246"/>
  <c r="O247" l="1"/>
  <c r="P247"/>
  <c r="P248" l="1"/>
  <c r="O248"/>
  <c r="O249" l="1"/>
  <c r="P249"/>
  <c r="P8" l="1"/>
  <c r="O8"/>
  <c r="P250"/>
  <c r="O250"/>
  <c r="P9" l="1"/>
  <c r="O9"/>
  <c r="P251"/>
  <c r="O251"/>
  <c r="O252" l="1"/>
  <c r="P252"/>
  <c r="P10"/>
  <c r="O10"/>
  <c r="O11" l="1"/>
  <c r="P11"/>
  <c r="P253"/>
  <c r="O253"/>
  <c r="O12" l="1"/>
  <c r="P12"/>
  <c r="O254"/>
  <c r="P254"/>
  <c r="O255" l="1"/>
  <c r="P255"/>
  <c r="P13"/>
  <c r="O13"/>
  <c r="P14" l="1"/>
  <c r="O14"/>
  <c r="P256"/>
  <c r="O256"/>
  <c r="P15" l="1"/>
  <c r="O15"/>
  <c r="O257"/>
  <c r="P257"/>
  <c r="P258" l="1"/>
  <c r="O258"/>
  <c r="P16"/>
  <c r="O16"/>
  <c r="P17" l="1"/>
  <c r="O259"/>
  <c r="P259"/>
  <c r="P260" l="1"/>
  <c r="O260"/>
  <c r="P18"/>
  <c r="O19" l="1"/>
  <c r="P19"/>
  <c r="P261"/>
  <c r="O261"/>
  <c r="P262" l="1"/>
  <c r="O262"/>
  <c r="O20"/>
  <c r="P20"/>
  <c r="O263" l="1"/>
  <c r="P263"/>
  <c r="P21"/>
  <c r="O21"/>
  <c r="P22" l="1"/>
  <c r="O23" l="1"/>
  <c r="P23"/>
  <c r="O24" l="1"/>
  <c r="O25" l="1"/>
  <c r="P25"/>
  <c r="P26" l="1"/>
  <c r="O26"/>
  <c r="P24"/>
  <c r="O18"/>
  <c r="O28"/>
  <c r="P33"/>
  <c r="O72"/>
  <c r="P78"/>
  <c r="O76"/>
  <c r="O71"/>
  <c r="P70"/>
  <c r="P67"/>
  <c r="O67"/>
  <c r="P65"/>
  <c r="O65"/>
  <c r="O64"/>
  <c r="P64"/>
  <c r="P69"/>
  <c r="O63"/>
  <c r="O62"/>
  <c r="P61"/>
  <c r="P60"/>
  <c r="O60"/>
  <c r="P59"/>
  <c r="O59"/>
  <c r="P58"/>
  <c r="O58"/>
  <c r="O74"/>
  <c r="P74"/>
  <c r="P56"/>
  <c r="O56"/>
  <c r="P55"/>
  <c r="O55"/>
  <c r="P54"/>
  <c r="O54"/>
  <c r="O53"/>
  <c r="P53"/>
  <c r="P52"/>
  <c r="O52"/>
  <c r="O51"/>
  <c r="P51"/>
  <c r="O50"/>
  <c r="P50"/>
  <c r="O49"/>
  <c r="P49"/>
  <c r="O48"/>
  <c r="P48"/>
  <c r="P47"/>
  <c r="O47"/>
  <c r="O46"/>
  <c r="O45"/>
  <c r="P45"/>
  <c r="P44"/>
  <c r="O44"/>
  <c r="P43"/>
  <c r="O43"/>
  <c r="P42"/>
  <c r="O42"/>
  <c r="O41"/>
  <c r="P41"/>
  <c r="P32"/>
  <c r="P40"/>
  <c r="O40"/>
  <c r="P36"/>
  <c r="O36"/>
  <c r="O17"/>
  <c r="O34"/>
  <c r="P34"/>
  <c r="O33"/>
  <c r="O32"/>
  <c r="O31"/>
  <c r="P31"/>
  <c r="O30"/>
  <c r="P30"/>
  <c r="O29"/>
  <c r="P29"/>
  <c r="P28"/>
  <c r="O27"/>
  <c r="P27"/>
  <c r="P46"/>
  <c r="P66"/>
  <c r="O66"/>
  <c r="P57"/>
  <c r="O57"/>
  <c r="O35"/>
  <c r="P35"/>
  <c r="O78"/>
  <c r="O39"/>
  <c r="P39"/>
  <c r="P73"/>
  <c r="O73"/>
  <c r="O38"/>
  <c r="P38"/>
  <c r="O37"/>
  <c r="P37"/>
  <c r="O68"/>
  <c r="P68"/>
  <c r="P62" l="1"/>
  <c r="O69"/>
  <c r="P71"/>
  <c r="P72"/>
  <c r="P82"/>
  <c r="O84"/>
  <c r="P84"/>
  <c r="P76"/>
  <c r="O82"/>
  <c r="P63"/>
  <c r="O70"/>
  <c r="P79"/>
  <c r="P80"/>
  <c r="P81"/>
  <c r="P83"/>
  <c r="P75"/>
  <c r="P77"/>
  <c r="O79"/>
  <c r="O80"/>
  <c r="O81"/>
  <c r="O83"/>
  <c r="O75"/>
  <c r="O77"/>
  <c r="P85" l="1"/>
  <c r="O85"/>
  <c r="O86" l="1"/>
  <c r="P86"/>
  <c r="P87" l="1"/>
  <c r="O87"/>
  <c r="O88" l="1"/>
  <c r="P88"/>
  <c r="O89" l="1"/>
  <c r="P89"/>
  <c r="P90" l="1"/>
  <c r="O90"/>
  <c r="O91" l="1"/>
  <c r="P91"/>
  <c r="P92" l="1"/>
  <c r="O92"/>
  <c r="O93" l="1"/>
  <c r="P93"/>
  <c r="O94" l="1"/>
  <c r="P94"/>
  <c r="P95" l="1"/>
  <c r="O95"/>
  <c r="O96" l="1"/>
  <c r="P96"/>
  <c r="O97" l="1"/>
  <c r="P97"/>
  <c r="O98" l="1"/>
  <c r="P98"/>
  <c r="P99" l="1"/>
  <c r="O99"/>
  <c r="P100" l="1"/>
  <c r="O100"/>
  <c r="O101" l="1"/>
  <c r="P101"/>
  <c r="O102" l="1"/>
  <c r="P102"/>
  <c r="O103" l="1"/>
  <c r="P103"/>
  <c r="P104" l="1"/>
  <c r="O104"/>
  <c r="P105" l="1"/>
  <c r="O105"/>
  <c r="O106" l="1"/>
  <c r="P106"/>
  <c r="O107" l="1"/>
  <c r="P107"/>
  <c r="P108" l="1"/>
  <c r="O108"/>
  <c r="O109" l="1"/>
  <c r="P109"/>
  <c r="P110" l="1"/>
  <c r="O110"/>
  <c r="P111" l="1"/>
  <c r="O111"/>
  <c r="P112" l="1"/>
  <c r="O112"/>
  <c r="P113" l="1"/>
  <c r="O113"/>
  <c r="O114" l="1"/>
  <c r="P114"/>
  <c r="P115" l="1"/>
  <c r="O115"/>
  <c r="P116" l="1"/>
  <c r="O116"/>
  <c r="O117" l="1"/>
  <c r="P117"/>
  <c r="O118" l="1"/>
  <c r="P118"/>
  <c r="O119" l="1"/>
  <c r="P119"/>
  <c r="P120" l="1"/>
  <c r="O120"/>
  <c r="O121" l="1"/>
  <c r="P121"/>
  <c r="P122" l="1"/>
  <c r="O122"/>
  <c r="O123" l="1"/>
  <c r="P123"/>
  <c r="O124" l="1"/>
  <c r="P124"/>
  <c r="P125" l="1"/>
  <c r="O125"/>
  <c r="O126" l="1"/>
  <c r="P126"/>
  <c r="O127" l="1"/>
  <c r="P127"/>
  <c r="P128" l="1"/>
  <c r="O128"/>
  <c r="O129" l="1"/>
  <c r="P129"/>
  <c r="O130" l="1"/>
  <c r="P130"/>
  <c r="O131" l="1"/>
  <c r="P131"/>
  <c r="O132" l="1"/>
  <c r="P132"/>
  <c r="P133" l="1"/>
  <c r="O133"/>
  <c r="O134" l="1"/>
  <c r="P134"/>
  <c r="O135" l="1"/>
  <c r="P135"/>
  <c r="O136" l="1"/>
  <c r="P136"/>
  <c r="O137" l="1"/>
  <c r="P137"/>
  <c r="P138" l="1"/>
  <c r="O138"/>
  <c r="O139" l="1"/>
  <c r="P139"/>
  <c r="P140" l="1"/>
  <c r="O140"/>
  <c r="O141" l="1"/>
  <c r="P141"/>
  <c r="P142" l="1"/>
  <c r="O142"/>
  <c r="P143" l="1"/>
  <c r="O143"/>
  <c r="O144" l="1"/>
  <c r="P144"/>
  <c r="O145" l="1"/>
  <c r="P145"/>
  <c r="P146" l="1"/>
  <c r="O146"/>
  <c r="P147" l="1"/>
  <c r="O147"/>
  <c r="P148" l="1"/>
  <c r="O148"/>
  <c r="O149" l="1"/>
  <c r="P149"/>
  <c r="P150" l="1"/>
  <c r="O150"/>
  <c r="O151" l="1"/>
  <c r="P151"/>
  <c r="P152" l="1"/>
  <c r="O152"/>
  <c r="P153" l="1"/>
  <c r="O153"/>
  <c r="O154" l="1"/>
  <c r="P154"/>
  <c r="P155" l="1"/>
  <c r="O155"/>
  <c r="O156" l="1"/>
  <c r="P156"/>
  <c r="O157" l="1"/>
  <c r="P157"/>
  <c r="P158" l="1"/>
  <c r="O158"/>
  <c r="P159" l="1"/>
  <c r="O159"/>
  <c r="O160" l="1"/>
  <c r="P160"/>
  <c r="P161" l="1"/>
  <c r="O161"/>
  <c r="P162" l="1"/>
  <c r="O162"/>
  <c r="O163" l="1"/>
  <c r="P163"/>
  <c r="O164" l="1"/>
  <c r="P164"/>
  <c r="P165" l="1"/>
  <c r="O165"/>
  <c r="P166" l="1"/>
  <c r="O166"/>
  <c r="O167" l="1"/>
  <c r="P167"/>
  <c r="P168" l="1"/>
  <c r="O168"/>
  <c r="O169" l="1"/>
  <c r="P169"/>
  <c r="O170" l="1"/>
  <c r="P170"/>
  <c r="P171" l="1"/>
  <c r="O171"/>
  <c r="O172" l="1"/>
  <c r="P172"/>
  <c r="P173" l="1"/>
  <c r="O173"/>
  <c r="O174" l="1"/>
  <c r="P174"/>
  <c r="P175" l="1"/>
  <c r="O175"/>
  <c r="O176" l="1"/>
  <c r="P176"/>
  <c r="O177" l="1"/>
  <c r="P177"/>
  <c r="P178" l="1"/>
  <c r="O178"/>
  <c r="O179" l="1"/>
  <c r="P179"/>
  <c r="O180" l="1"/>
  <c r="P180"/>
  <c r="P181" l="1"/>
  <c r="O181"/>
  <c r="P182" l="1"/>
  <c r="O182"/>
  <c r="O183" l="1"/>
  <c r="P183"/>
  <c r="P184" l="1"/>
  <c r="O184"/>
  <c r="O185" l="1"/>
  <c r="P185"/>
  <c r="O186" l="1"/>
  <c r="P186"/>
  <c r="O187" l="1"/>
  <c r="P187"/>
  <c r="P188" l="1"/>
  <c r="O188"/>
  <c r="O189" l="1"/>
  <c r="P189"/>
  <c r="P190" l="1"/>
  <c r="O190"/>
  <c r="O191" l="1"/>
  <c r="P191"/>
  <c r="P192" l="1"/>
  <c r="O192"/>
  <c r="P193" l="1"/>
  <c r="O193"/>
  <c r="O194" l="1"/>
  <c r="P194"/>
  <c r="O195" l="1"/>
  <c r="P195"/>
  <c r="O196" l="1"/>
  <c r="P196"/>
  <c r="P197" l="1"/>
  <c r="O197"/>
  <c r="O198" l="1"/>
  <c r="P198"/>
  <c r="O199" l="1"/>
  <c r="P199"/>
  <c r="O200" l="1"/>
  <c r="P200"/>
  <c r="P201" l="1"/>
  <c r="O201"/>
  <c r="P202" l="1"/>
  <c r="O202"/>
  <c r="P203" l="1"/>
  <c r="O203"/>
  <c r="O204" l="1"/>
  <c r="P204"/>
  <c r="O205" l="1"/>
  <c r="P205"/>
  <c r="P206" l="1"/>
  <c r="O206"/>
  <c r="P207" l="1"/>
  <c r="O207"/>
  <c r="O208" l="1"/>
  <c r="P208"/>
  <c r="P209" l="1"/>
  <c r="O209"/>
  <c r="O210" l="1"/>
  <c r="P210"/>
  <c r="O211" l="1"/>
  <c r="P211"/>
  <c r="P212" l="1"/>
  <c r="O212"/>
  <c r="O213" l="1"/>
  <c r="P213"/>
  <c r="O214" l="1"/>
  <c r="P214"/>
  <c r="O215" l="1"/>
  <c r="P215"/>
  <c r="O216" l="1"/>
  <c r="P216"/>
  <c r="O217" l="1"/>
  <c r="P217"/>
  <c r="P218" l="1"/>
  <c r="O218"/>
  <c r="O219" l="1"/>
  <c r="P219"/>
  <c r="P220" l="1"/>
  <c r="O220"/>
  <c r="O221" l="1"/>
  <c r="P221"/>
  <c r="O222" l="1"/>
  <c r="P222"/>
  <c r="O223" l="1"/>
  <c r="P223"/>
  <c r="P224" l="1"/>
  <c r="O224"/>
  <c r="P225" l="1"/>
  <c r="O225"/>
  <c r="P226" l="1"/>
  <c r="O226"/>
  <c r="P227" l="1"/>
  <c r="O227"/>
  <c r="P228" l="1"/>
  <c r="O228"/>
  <c r="O229" l="1"/>
  <c r="P229"/>
  <c r="O230" l="1"/>
  <c r="P230"/>
  <c r="O231" l="1"/>
  <c r="P231"/>
  <c r="O232" l="1"/>
  <c r="P232"/>
  <c r="P233" l="1"/>
  <c r="O233"/>
  <c r="P234" l="1"/>
  <c r="O234"/>
  <c r="P235" l="1"/>
  <c r="O235"/>
  <c r="P236" l="1"/>
  <c r="O236"/>
  <c r="O237" l="1"/>
  <c r="P237"/>
</calcChain>
</file>

<file path=xl/sharedStrings.xml><?xml version="1.0" encoding="utf-8"?>
<sst xmlns="http://schemas.openxmlformats.org/spreadsheetml/2006/main" count="17040" uniqueCount="2179">
  <si>
    <t>Item</t>
  </si>
  <si>
    <t>Discriminação</t>
  </si>
  <si>
    <t>Quantidade</t>
  </si>
  <si>
    <t xml:space="preserve"> OBRA:</t>
  </si>
  <si>
    <t xml:space="preserve"> LOCAL:</t>
  </si>
  <si>
    <t>Valor total</t>
  </si>
  <si>
    <t>2.</t>
  </si>
  <si>
    <t>2.1</t>
  </si>
  <si>
    <t>1.2</t>
  </si>
  <si>
    <t>2.2</t>
  </si>
  <si>
    <t>1.</t>
  </si>
  <si>
    <t>1.1</t>
  </si>
  <si>
    <t>3.</t>
  </si>
  <si>
    <t>3.1</t>
  </si>
  <si>
    <t>3.2</t>
  </si>
  <si>
    <t>3.3</t>
  </si>
  <si>
    <t>4.</t>
  </si>
  <si>
    <t>4.1</t>
  </si>
  <si>
    <t>4.2</t>
  </si>
  <si>
    <t>5.</t>
  </si>
  <si>
    <t>5.1</t>
  </si>
  <si>
    <t>7.</t>
  </si>
  <si>
    <t>7.1</t>
  </si>
  <si>
    <t>7.3</t>
  </si>
  <si>
    <t>Und.</t>
  </si>
  <si>
    <t>Codigo</t>
  </si>
  <si>
    <t>Sistema</t>
  </si>
  <si>
    <t>INSTALAÇÕES HIDRÁULICAS E SANTÁRIAS</t>
  </si>
  <si>
    <t>5.1.5</t>
  </si>
  <si>
    <t>5.2.2</t>
  </si>
  <si>
    <t>5.3.1</t>
  </si>
  <si>
    <t>1.1.1</t>
  </si>
  <si>
    <t>1.1.2</t>
  </si>
  <si>
    <t>1.1.3</t>
  </si>
  <si>
    <t>1.1.4</t>
  </si>
  <si>
    <t>1.2.1</t>
  </si>
  <si>
    <t>1.2.2</t>
  </si>
  <si>
    <t>1.2.3</t>
  </si>
  <si>
    <t>1.5.1</t>
  </si>
  <si>
    <t>SERVIÇOS PRELIMINARES</t>
  </si>
  <si>
    <t>2.1.5</t>
  </si>
  <si>
    <t>FUNDAÇÕES E ESTRUTURAS</t>
  </si>
  <si>
    <t>4.8.1</t>
  </si>
  <si>
    <t>INSTALAÇÕES DE PREVENÇÃO E COMBATE A INCÊNDIO</t>
  </si>
  <si>
    <t>SERVIÇOS COMPLEMENTARES</t>
  </si>
  <si>
    <t>DETALHAMENTO</t>
  </si>
  <si>
    <t>PINTURA EPOXI, DUAS DEMAOS</t>
  </si>
  <si>
    <t>M</t>
  </si>
  <si>
    <t>UN</t>
  </si>
  <si>
    <t>KG</t>
  </si>
  <si>
    <t>CANTEIRO DE OBRAS</t>
  </si>
  <si>
    <t>M2</t>
  </si>
  <si>
    <t>PLACA DE OBRA EM CHAPA DE ACO GALVANIZADO</t>
  </si>
  <si>
    <t>H</t>
  </si>
  <si>
    <t>NA</t>
  </si>
  <si>
    <t>M3</t>
  </si>
  <si>
    <t>EXTINTOR INCENDIO TP PO QUIMICO 6KG - FORNECIMENTO E INSTALACAO</t>
  </si>
  <si>
    <t>BOMBA RECALQUE D'AGUA TRIFASICA 0,5 HP</t>
  </si>
  <si>
    <t>VALVULA PE COM CRIVO BRONZE 1.1/4" - FORNECIMENTO E INSTALACAO</t>
  </si>
  <si>
    <t>CAIXA DE AREIA 40X40X40CM EM ALVENARIA - EXECUÇÃO</t>
  </si>
  <si>
    <t>L</t>
  </si>
  <si>
    <t>CARGA MANUAL DE ENTULHO EM CAMINHAO BASCULANTE 6 M3</t>
  </si>
  <si>
    <t>FORNECIMENTO E LANCAMENTO DE BRITA N. 4</t>
  </si>
  <si>
    <t>CAIACAO EM MEIO FIO</t>
  </si>
  <si>
    <t>PINTURA ESMALTE ACETINADO EM MADEIRA, DUAS DEMAOS</t>
  </si>
  <si>
    <t>FUNDO SINTETICO NIVELADOR BRANCO</t>
  </si>
  <si>
    <t>PISOS</t>
  </si>
  <si>
    <t>PISO CIMENTADO</t>
  </si>
  <si>
    <t>CHAPISCO</t>
  </si>
  <si>
    <t>EMBOCO</t>
  </si>
  <si>
    <t>REBOCO</t>
  </si>
  <si>
    <t>CONCRETO CICLOPICO FCK=10MPA 30% PEDRA DE MAO INCLUSIVE LANCAMENTO</t>
  </si>
  <si>
    <t>CJ</t>
  </si>
  <si>
    <t>CAPINA E LIMPEZA MANUAL DE TERRENO</t>
  </si>
  <si>
    <t>DEMOLICAO DE PISO DE ALTA RESISTENCIA</t>
  </si>
  <si>
    <t>ENSAIO DE RESISTENCIA A COMPRESSAO SIMPLES - CONCRETO</t>
  </si>
  <si>
    <t>PLANTIO DE GRAMA ESMERALDA EM ROLO</t>
  </si>
  <si>
    <t>CÓDIGO</t>
  </si>
  <si>
    <t>DESCRIÇÃO</t>
  </si>
  <si>
    <t>6.</t>
  </si>
  <si>
    <t>XXX</t>
  </si>
  <si>
    <t>GESTÃO A VISTA</t>
  </si>
  <si>
    <t>ABA DE LOCALIZAÇ.</t>
  </si>
  <si>
    <t>LOCAL</t>
  </si>
  <si>
    <t>VALOR (R$)</t>
  </si>
  <si>
    <r>
      <rPr>
        <sz val="10"/>
        <color rgb="FFFF0000"/>
        <rFont val="Tahoma"/>
        <family val="2"/>
      </rPr>
      <t>CONSOLIDAÇÃO DOS DADOS</t>
    </r>
    <r>
      <rPr>
        <b/>
        <sz val="10"/>
        <color rgb="FFFF0000"/>
        <rFont val="Tahoma"/>
        <family val="2"/>
      </rPr>
      <t xml:space="preserve"> - PREENCH. AUTOM.</t>
    </r>
  </si>
  <si>
    <t>PERC. (SUB.TOTAL / TOTAL)</t>
  </si>
  <si>
    <t>FÓRMULA PARA O SICRO</t>
  </si>
  <si>
    <t>Valor untário s/ BDI</t>
  </si>
  <si>
    <t>Valor untário c/ BDI</t>
  </si>
  <si>
    <t>Valor do BDI</t>
  </si>
  <si>
    <t>%</t>
  </si>
  <si>
    <t>BDI SERVIÇO =</t>
  </si>
  <si>
    <t>BDI MATERIAL=</t>
  </si>
  <si>
    <t>Célula auxiliar</t>
  </si>
  <si>
    <t>COD.</t>
  </si>
  <si>
    <t>UND</t>
  </si>
  <si>
    <t>COEF.</t>
  </si>
  <si>
    <t>CUSTO UNT.</t>
  </si>
  <si>
    <t>CUSTO</t>
  </si>
  <si>
    <t>SINAPI</t>
  </si>
  <si>
    <t>ORSE</t>
  </si>
  <si>
    <t>COMP. 10</t>
  </si>
  <si>
    <t>COMP. 11</t>
  </si>
  <si>
    <t>COMP. 12</t>
  </si>
  <si>
    <t>COMP. 13</t>
  </si>
  <si>
    <t>COMP. 14</t>
  </si>
  <si>
    <t>COMP. 15</t>
  </si>
  <si>
    <t>COMP. 16</t>
  </si>
  <si>
    <t>COMP. 17</t>
  </si>
  <si>
    <t>COMP. 18</t>
  </si>
  <si>
    <t>COMP. 19</t>
  </si>
  <si>
    <t>COMP. 20</t>
  </si>
  <si>
    <t>COMP. 21</t>
  </si>
  <si>
    <t>COMP. 22</t>
  </si>
  <si>
    <t>COMP. 23</t>
  </si>
  <si>
    <t>COMP. 24</t>
  </si>
  <si>
    <t>COMP. 25</t>
  </si>
  <si>
    <t>COMP. 26</t>
  </si>
  <si>
    <t>COMP. 27</t>
  </si>
  <si>
    <t>COMP. 28</t>
  </si>
  <si>
    <t>COMP. 29</t>
  </si>
  <si>
    <t>COMP. 30</t>
  </si>
  <si>
    <t>COMP. 31</t>
  </si>
  <si>
    <t>ARAME GALVANIZADO 14 BWG, D = 2,11 MM (0,026 KG/M)</t>
  </si>
  <si>
    <t>COMP. 33</t>
  </si>
  <si>
    <t>COMP. 34</t>
  </si>
  <si>
    <t>COMP. 35</t>
  </si>
  <si>
    <t>COMP. 36</t>
  </si>
  <si>
    <t>COMP. 37</t>
  </si>
  <si>
    <t>COMP. 39</t>
  </si>
  <si>
    <t>COMP. 40</t>
  </si>
  <si>
    <t>COMP. 41</t>
  </si>
  <si>
    <t>COMP. 42</t>
  </si>
  <si>
    <t>COMP. 43</t>
  </si>
  <si>
    <t>COMP. 44</t>
  </si>
  <si>
    <t>COMP. 45</t>
  </si>
  <si>
    <t>COMP. 46</t>
  </si>
  <si>
    <t>COMP. 47</t>
  </si>
  <si>
    <t>COMP. 48</t>
  </si>
  <si>
    <t>COMP. 49</t>
  </si>
  <si>
    <t>COMP. 50</t>
  </si>
  <si>
    <t>COMP. 51</t>
  </si>
  <si>
    <t>COMP. 52</t>
  </si>
  <si>
    <t>COMP. 53</t>
  </si>
  <si>
    <t>MES</t>
  </si>
  <si>
    <t>ASSENTO SANITARIO DE PLASTICO, TIPO CONVENCIONAL</t>
  </si>
  <si>
    <t>CIMENTO PORTLAND COMPOSTO CP II-32</t>
  </si>
  <si>
    <t>FERTILIZANTE NPK - 10:10:10</t>
  </si>
  <si>
    <t>Obs: composição/Base -  ORSE - 9360</t>
  </si>
  <si>
    <t/>
  </si>
  <si>
    <t>COMP. 54</t>
  </si>
  <si>
    <t>COMP. 55</t>
  </si>
  <si>
    <t>COMP. 56</t>
  </si>
  <si>
    <t>COMP. 57</t>
  </si>
  <si>
    <t>COMP. 58</t>
  </si>
  <si>
    <t>COMP. 59</t>
  </si>
  <si>
    <t>COMP. 60</t>
  </si>
  <si>
    <t>COMP. 61</t>
  </si>
  <si>
    <t>COMP. 62</t>
  </si>
  <si>
    <t>COMP. 63</t>
  </si>
  <si>
    <t>COMP. 64</t>
  </si>
  <si>
    <t>COMP. 65</t>
  </si>
  <si>
    <t>COMP. 66</t>
  </si>
  <si>
    <t>COMP. 67</t>
  </si>
  <si>
    <t>COMP. 68</t>
  </si>
  <si>
    <t>COMP. 69</t>
  </si>
  <si>
    <t>COMP. 70</t>
  </si>
  <si>
    <t>COMP. 72</t>
  </si>
  <si>
    <t>COMP. 73</t>
  </si>
  <si>
    <t>Código</t>
  </si>
  <si>
    <t>Fonte</t>
  </si>
  <si>
    <t>Descrição dos serviços</t>
  </si>
  <si>
    <t>Un</t>
  </si>
  <si>
    <t>Qtd.</t>
  </si>
  <si>
    <t>Comp.</t>
  </si>
  <si>
    <t>Larg.</t>
  </si>
  <si>
    <t>Alt.</t>
  </si>
  <si>
    <t>Área (m²)</t>
  </si>
  <si>
    <t>Volume (m³)</t>
  </si>
  <si>
    <t>TOTAL</t>
  </si>
  <si>
    <t>DML</t>
  </si>
  <si>
    <t>SALA DOS PROFESSORES</t>
  </si>
  <si>
    <t>COORDENAÇÃO</t>
  </si>
  <si>
    <t>SALA DE AULA 01</t>
  </si>
  <si>
    <t>SALA DE AULA 02</t>
  </si>
  <si>
    <t>SALA DE AULA 03</t>
  </si>
  <si>
    <t>SALA DE AULA 04</t>
  </si>
  <si>
    <t>SALA DE AULA 05</t>
  </si>
  <si>
    <t>SALA DE AULA 06</t>
  </si>
  <si>
    <t>SALA DE AULA 07</t>
  </si>
  <si>
    <t>SALA DE AULA 08</t>
  </si>
  <si>
    <t>COZINHA</t>
  </si>
  <si>
    <t>BIBLIOTECA</t>
  </si>
  <si>
    <t>DEPÓSITO</t>
  </si>
  <si>
    <t>COMP. 78</t>
  </si>
  <si>
    <t>COMP. 77</t>
  </si>
  <si>
    <t>COMP. 88</t>
  </si>
  <si>
    <t>1º MÊS</t>
  </si>
  <si>
    <t xml:space="preserve"> 2º MÊS</t>
  </si>
  <si>
    <t xml:space="preserve"> 3º MÊS</t>
  </si>
  <si>
    <t xml:space="preserve"> 4º MÊS</t>
  </si>
  <si>
    <t>SERVIÇO</t>
  </si>
  <si>
    <t>PS</t>
  </si>
  <si>
    <t>VALOR
(R$)</t>
  </si>
  <si>
    <t>ADMINISTRAÇÃO LOCAL</t>
  </si>
  <si>
    <t>CRONOGRAMA  FÍSICO-FINANCEIRO</t>
  </si>
  <si>
    <t>PERCENTUAL GLOBAL SIMPLES (PGS)</t>
  </si>
  <si>
    <t xml:space="preserve">                                                       </t>
  </si>
  <si>
    <t>PERCENTUAL GLOBAL ACUMULADO (PGA)</t>
  </si>
  <si>
    <t>VALOR SIMPLES : R$ (1.000)</t>
  </si>
  <si>
    <t>VALOR ACUMULADO : R$ (1.000)</t>
  </si>
  <si>
    <t>Notas :</t>
  </si>
  <si>
    <t>1 - PS = Percentual mensal de serviço, considerando o valor global do PS apresentado na proposta passa a ter peso nas medições para análise do cronograma.</t>
  </si>
  <si>
    <t>2 - PGS = será a soma dos PS, a soma dos PGS durante o prazo do contrato será igual a 100.</t>
  </si>
  <si>
    <t>3 - PGA = a soma dos PGS.</t>
  </si>
  <si>
    <t>4 - A firma deverá fornecer as folhas que forem necessárias.</t>
  </si>
  <si>
    <t>5 - Os serviços deverão ser listados e agrupados de acordo com a planilha de orçamento.</t>
  </si>
  <si>
    <t>ITEM</t>
  </si>
  <si>
    <t xml:space="preserve">SERVIÇOS </t>
  </si>
  <si>
    <t xml:space="preserve">        </t>
  </si>
  <si>
    <t>MÊS</t>
  </si>
  <si>
    <t>COMP. 84</t>
  </si>
  <si>
    <t>COMP. 83</t>
  </si>
  <si>
    <t>COMP. 82</t>
  </si>
  <si>
    <t>COMP. 80</t>
  </si>
  <si>
    <t>COMP. 81</t>
  </si>
  <si>
    <t>COMP. 85</t>
  </si>
  <si>
    <t>COMP. 79</t>
  </si>
  <si>
    <t>COMP. 76</t>
  </si>
  <si>
    <t>COMP. 97</t>
  </si>
  <si>
    <t>COMP. 74</t>
  </si>
  <si>
    <t>COMP. 95</t>
  </si>
  <si>
    <t>COMP. 92</t>
  </si>
  <si>
    <t>COMP. 93</t>
  </si>
  <si>
    <t>COMP. 90</t>
  </si>
  <si>
    <t>COMP. 94</t>
  </si>
  <si>
    <t>COMP. 75</t>
  </si>
  <si>
    <t>COMP. 89</t>
  </si>
  <si>
    <t>COMP. 99</t>
  </si>
  <si>
    <t>COMP. 100</t>
  </si>
  <si>
    <t>COMP. 101</t>
  </si>
  <si>
    <t>COMP. 102</t>
  </si>
  <si>
    <t>COMP. 103</t>
  </si>
  <si>
    <t>COMP. 105</t>
  </si>
  <si>
    <t>COMP. 86</t>
  </si>
  <si>
    <t>COMP. 91</t>
  </si>
  <si>
    <t>COMP. 96</t>
  </si>
  <si>
    <t>IMPERMEABILIZAÇÃO COM APLICAÇÃO DE ARGAMASSA POLIMÉRICA TIPO DENVERTEC 100 OU SIMILAR</t>
  </si>
  <si>
    <t>Acumulado %</t>
  </si>
  <si>
    <t>CURVA ABC</t>
  </si>
  <si>
    <t>LIXO SECO</t>
  </si>
  <si>
    <t>DIRETORIA</t>
  </si>
  <si>
    <t>SECRETARIA</t>
  </si>
  <si>
    <t>SALA DE RECURSOS</t>
  </si>
  <si>
    <t>COPA SUJA</t>
  </si>
  <si>
    <t>Valor unit (R$)</t>
  </si>
  <si>
    <t>REFEITÓRIO</t>
  </si>
  <si>
    <t>FACHADA</t>
  </si>
  <si>
    <t>TÍTULO</t>
  </si>
  <si>
    <t>PAREDES E PAINÉIS</t>
  </si>
  <si>
    <t>CHP</t>
  </si>
  <si>
    <t>FONTE: SINAPI - AL COM DESONERAÇÃO, ORSE</t>
  </si>
  <si>
    <t>COMP. 106</t>
  </si>
  <si>
    <t>ANTIGO</t>
  </si>
  <si>
    <t>PINTURA</t>
  </si>
  <si>
    <t>COMP. 71</t>
  </si>
  <si>
    <t>XXXXXXXXXXXX</t>
  </si>
  <si>
    <t>DESPENSA</t>
  </si>
  <si>
    <t>ÁREA DE SERVIÇO</t>
  </si>
  <si>
    <t>OK</t>
  </si>
  <si>
    <t>LIXO ORGÂNICO</t>
  </si>
  <si>
    <t>GRANILITE</t>
  </si>
  <si>
    <t>CERÂMICA</t>
  </si>
  <si>
    <t>PORTA-PAPEL HIGIÊNICO, LINHA DOMUS, REF. 102 C40, DA MEBER OU SIMILAR</t>
  </si>
  <si>
    <t>PORTA-PAPEL TOALHA EM PLÁSTICO ABS COM ACRÍLICO, DA JSN, REF. N7 OU SIMILAR</t>
  </si>
  <si>
    <t>4.3</t>
  </si>
  <si>
    <t xml:space="preserve">FONTE: SINAPI - AL COM DESONERAÇÃO, ORSE </t>
  </si>
  <si>
    <t>DIF.</t>
  </si>
  <si>
    <t>INSERIR O NOME "MATERIAL" PARA APLICAR O BDI CORRETO</t>
  </si>
  <si>
    <t>Pastilha Cerâmica na composição 01 até 1,80m</t>
  </si>
  <si>
    <t>Cerâmica na composição 04 na extensão da bancada</t>
  </si>
  <si>
    <t>Cerâmica na composição 05 na extensão da bancada</t>
  </si>
  <si>
    <t>Pastilha Cerâmica na composição 06.</t>
  </si>
  <si>
    <t>Pintura acrílica na cor branco neve</t>
  </si>
  <si>
    <t>Porcelanato branco acetinado, dimensões de 45x45cm.</t>
  </si>
  <si>
    <t>Pastilha Cerâmica na composição 07 até 1,60m</t>
  </si>
  <si>
    <t>Pastilha cerâmica na cor branca, dimensões 10x10cm</t>
  </si>
  <si>
    <t>Piso em granilite, espessura mínima de 8mm,</t>
  </si>
  <si>
    <t>Porcelanato branco, antiderrapante, dimensões 45x45cm</t>
  </si>
  <si>
    <t>Execução de laje com pintura acrílica</t>
  </si>
  <si>
    <t>Forro pvc branco</t>
  </si>
  <si>
    <t>PLANILHA ORÇAMENTÁRIA BÁSICA</t>
  </si>
  <si>
    <t>TOTAL GERAL (com BDI)</t>
  </si>
  <si>
    <t>TOTAL GERAL (sem BDI)</t>
  </si>
  <si>
    <t>MATERIAL</t>
  </si>
  <si>
    <t>LABORATÓRIO DE INFORMÁTICA</t>
  </si>
  <si>
    <t>Pastilha Cerâmica na composição 03 até 1,60m</t>
  </si>
  <si>
    <t>JAV02</t>
  </si>
  <si>
    <t>JAV03</t>
  </si>
  <si>
    <t>JAV04</t>
  </si>
  <si>
    <t>WC DIRETORIA</t>
  </si>
  <si>
    <t>PÓRTICO</t>
  </si>
  <si>
    <t>ÁREA EXTERNA</t>
  </si>
  <si>
    <t>LAB. DE CIÊNCIAS</t>
  </si>
  <si>
    <t>WC PNE MASC.</t>
  </si>
  <si>
    <t>ARQUIBANCADA</t>
  </si>
  <si>
    <t>MURO DO ALAMBRADO</t>
  </si>
  <si>
    <t>Descrição</t>
  </si>
  <si>
    <t>Unidade</t>
  </si>
  <si>
    <t>POSTERIOR</t>
  </si>
  <si>
    <t>CASA DO GÁS</t>
  </si>
  <si>
    <t>JANELAS</t>
  </si>
  <si>
    <t>BLOCO DAS SALAS</t>
  </si>
  <si>
    <t>PÁTIO COBERTO</t>
  </si>
  <si>
    <t>BLOCO PRÓXIMO A QUADRA</t>
  </si>
  <si>
    <t>SALA DE ESPORTES</t>
  </si>
  <si>
    <t>BWC FEM.</t>
  </si>
  <si>
    <t>BWC MASC.</t>
  </si>
  <si>
    <t>BWC PNE FEM.</t>
  </si>
  <si>
    <t>BWC PNE MASC.</t>
  </si>
  <si>
    <t>CIRC. BWC MASC.</t>
  </si>
  <si>
    <t>QUADRA</t>
  </si>
  <si>
    <t>AUDITÓRIO</t>
  </si>
  <si>
    <t>WC PÚBLICO FEM.</t>
  </si>
  <si>
    <t>PNE FEM.</t>
  </si>
  <si>
    <t>WC PÚBLICO MASC.</t>
  </si>
  <si>
    <t>PNE MASC.</t>
  </si>
  <si>
    <t>ÁREA DE RECEBIMENTO</t>
  </si>
  <si>
    <t>CALÇADA (PISO CIMENTADO)</t>
  </si>
  <si>
    <t>ESTACIONAMENTO (PISO)</t>
  </si>
  <si>
    <t>ÁREA INTERNA</t>
  </si>
  <si>
    <t>CIRCULAÇÃO ENTRE OS LABORATÓRIOS E O PÁTIO COBERTO</t>
  </si>
  <si>
    <t>CIRC. ENTRE O LAB. DE ARTES E O LAB. DE CIÊNCIAS</t>
  </si>
  <si>
    <t>CIRC. ENTRE O AUDITÓRIO E O LAB. DE INFORMÁTICA</t>
  </si>
  <si>
    <t>CIRC. ENTRE SALA 06 E 02</t>
  </si>
  <si>
    <t>CIRC. ENTRE SALA 01 E 02</t>
  </si>
  <si>
    <t>CIRC. ENTRE SALA 05 E 06</t>
  </si>
  <si>
    <t>CIRC. ENTRE O BLOCO DO REFEITÓRIO E O DA SECRETARIA</t>
  </si>
  <si>
    <t>CIRC. AO REDOR DO BLOCO DO REFEITÓRIO (LATERAIS E POSTERIOR)</t>
  </si>
  <si>
    <t>CIRCULAÇÃO DO BLOCO PRÓXIMO A QUADRA</t>
  </si>
  <si>
    <t>CIRC. BWC FEM.</t>
  </si>
  <si>
    <t>LAB. DE ARTES</t>
  </si>
  <si>
    <t>BWC M. DA SALA DOS PROFESSORES</t>
  </si>
  <si>
    <t>BWC F. DA SALA DOS PROFESSORES</t>
  </si>
  <si>
    <t>CIRCULAÇÃO DO BLOCO DA SECRETARIA + ESPERA</t>
  </si>
  <si>
    <t>VEST. MASC. FUNCIONÁRIOS</t>
  </si>
  <si>
    <t>VEST. FEM. FUNCIONÁRIOS</t>
  </si>
  <si>
    <t>PNE WC PÚBLICO</t>
  </si>
  <si>
    <t>CIRCULAÇÃO DA ÁREA DE RECEBIMENTO</t>
  </si>
  <si>
    <t>BWC M. (AO LADO DA ÁREA DE RECEB.)</t>
  </si>
  <si>
    <t>CIRC. ENTRE BWC MASC. E FEM. (DESPENSA)</t>
  </si>
  <si>
    <t>BWC M. (AO LADO DA DESPENSA)</t>
  </si>
  <si>
    <t>CADASTRO TETO</t>
  </si>
  <si>
    <t>NOVO</t>
  </si>
  <si>
    <t>CADASTRO PAREDES</t>
  </si>
  <si>
    <t>JAV01</t>
  </si>
  <si>
    <t>JAV05</t>
  </si>
  <si>
    <t>JAV06</t>
  </si>
  <si>
    <t>PAREDES DE 2,91M DE ALTURA (DÁ PARA A FACHADA)</t>
  </si>
  <si>
    <t>CIRC. / SALA DE ESPORTE (COM EMPENA)</t>
  </si>
  <si>
    <t>CIRC. / SALA DE ESPORTE (SEM EMPENA)</t>
  </si>
  <si>
    <t>CIRC. / SALA DE ESPORTE (ALVENARIA DA PORTA - SEM EMPENA)</t>
  </si>
  <si>
    <t>CIRC. / SALA DE ESPORTE (ALVENARIA DA PORTA - COM EMPENA)</t>
  </si>
  <si>
    <t>CIRC. / DML E DEPÓSITO (SEM EMPENA)</t>
  </si>
  <si>
    <t>CIRC. / DML E DEPÓSITO (COM EMPENA)</t>
  </si>
  <si>
    <t>CIRC. / WCS FEM E  MASC</t>
  </si>
  <si>
    <t>BWC M. DA SALA DOS PROFESSORES (FRONTAL)</t>
  </si>
  <si>
    <t>BWC M. DA SALA DOS PROFESSORES (LATERAIS)</t>
  </si>
  <si>
    <t>BWC M. DA SALA DOS PROFESSORES (POSTERIOR)</t>
  </si>
  <si>
    <t>BWC F. DA SALA DOS PROFESSORES (FRONTAL)</t>
  </si>
  <si>
    <t>BWC F. DA SALA DOS PROFESSORES (LATERAIS)</t>
  </si>
  <si>
    <t>BWC F. DA SALA DOS PROFESSORES (POSTERIOR)</t>
  </si>
  <si>
    <t>SALA DOS PROFESSORES (PAREDE DIVISA COM O DEPÓSITO)</t>
  </si>
  <si>
    <t>SALA DOS PROFESSORES (PAREDE DIVISA COM A ESPERA)</t>
  </si>
  <si>
    <t>SALA DOS PROFESSORES (PAREDE VIRADA PARA A FACHADA)</t>
  </si>
  <si>
    <t>SALA DOS PROFESSORES (PAREDE DA BANCADA)</t>
  </si>
  <si>
    <t>SALA DOS PROFESSORES (PAREDE EM FRENTE AOS WCS)</t>
  </si>
  <si>
    <t>SALA DOS PROFESSORES (PAREDE LATERAL DOS WCS)</t>
  </si>
  <si>
    <t>BWC FEM. (REVESTIMENTO DIFERENCIADO NO BALCÃO)</t>
  </si>
  <si>
    <t>BWC MASC. (REVESTIMENTO DIFERENCIADO NO BALCÃO)</t>
  </si>
  <si>
    <t>SALA DOS PROFESSORES (PAREDE DA BANCADA) - REVESTIMENTO DIFERENCIADO</t>
  </si>
  <si>
    <t>WC PÚBLICO MASC. (REVESTIMENTO DIFERENCIADO)</t>
  </si>
  <si>
    <t>WC PÚBLICO FEM. (REVESTIMENTO DIFERENCIADO)</t>
  </si>
  <si>
    <t>SECRETARIA - PAREDE VIRADA PARA O REFEITÓRIO</t>
  </si>
  <si>
    <t>SECRETARIA - PAREDE VIRADA PARA O PLAYGROUND</t>
  </si>
  <si>
    <t>SECRETARIA - PAREDE VIRADA PARA A COORDENAÇÃO</t>
  </si>
  <si>
    <t>SECRETARIA - PAREDE VIRADA PARA OS VEST. DOS FUNCIONÁRIOS</t>
  </si>
  <si>
    <t>COORDENAÇÃO - PAREDE VIRADA PARA A SECRETARIA</t>
  </si>
  <si>
    <t>COORDENAÇÃO - PAREDE VIRADA PARA O PLAYGROUND</t>
  </si>
  <si>
    <t>COORDENAÇÃO - PAREDE VIRADA PARA A DIRETORIA</t>
  </si>
  <si>
    <t>COORDENAÇÃO - PAREDE VIRADA PARA A ESPERA</t>
  </si>
  <si>
    <t>DIRETORIA - PAREDE VIRADA PARA A COORDENAÇÃO</t>
  </si>
  <si>
    <t>DIRETORIA - PAREDE VIRADA PARA O PLAYGROUND</t>
  </si>
  <si>
    <t>DIRETORIA - PAREDE VIRADA PARA O GRAMADO (DOS WCS)</t>
  </si>
  <si>
    <t>DIRETORIA - PAREDE VIRADA PARA O GRAMADO (EXCLUINDO WCS)</t>
  </si>
  <si>
    <t>DIRETORIA - PAREDE VIRADA PARA A SALA DOS PROFESSORES</t>
  </si>
  <si>
    <t>WC DIRETORIA - PAREDE DA PORTA</t>
  </si>
  <si>
    <t>WC DIRETORIA - WC/DIRETORIA</t>
  </si>
  <si>
    <t>WC DIRETORIA - WC/PROFESSORES</t>
  </si>
  <si>
    <t>WC DIRETORIA - WC / FACHADA</t>
  </si>
  <si>
    <t>CIRCULAÇÃO DA ÁREA DE RECEBIMENTO - PAREDE Á. DE RECEBIMENTO + BWC MASC.</t>
  </si>
  <si>
    <t>CIRCULAÇÃO DA ÁREA DE RECEBIMENTO - PAREDE DA ENTRADA PARA A CIRCULAÇÃO</t>
  </si>
  <si>
    <t>CIRCULAÇÃO DA ÁREA DE RECEBIMENTO - PAREDE DO WC MASC. PÚBLICO</t>
  </si>
  <si>
    <t>CIRCULAÇÃO DA ÁREA DE RECEBIMENTO - PAREDE DA FACHADA (FINAL DA CIRCULAÇÃO)</t>
  </si>
  <si>
    <t>ÁREA DE RECEBIMENTO - PAREDE VIRADA PARA O BWC MASC.</t>
  </si>
  <si>
    <t>ÁREA DE RECEBIMENTO - PAREDE VIRADA PARA A CIRCULAÇÃO</t>
  </si>
  <si>
    <t>ÁREA DE RECEBIMENTO - PAREDE VIRADA PARA A FACHADA (SEM O BALCÃO)</t>
  </si>
  <si>
    <t>ÁREA DE RECEBIMENTO - PAREDE COM BALCÃO (VIRADA PARA A FACHADA)</t>
  </si>
  <si>
    <t>BWC M. (AO LADO DA ÁREA DE RECEB.) - PAREDE DA FACHADA</t>
  </si>
  <si>
    <t>BWC M. (AO LADO DA ÁREA DE RECEB.) - PAREDE VIRADA PARA O WC FEMININO</t>
  </si>
  <si>
    <t>BWC M. (AO LADO DA ÁREA DE RECEB.) - PAREDE VIRADA PARA O WC PÚBLICO MASC.</t>
  </si>
  <si>
    <t>BWC M. (AO LADO DA ÁREA DE RECEB.) - PAREDE VIRADA PARA O RECEBIMENTO</t>
  </si>
  <si>
    <t>COZINHA - PAREDE VIRADA PARA A FACHADA</t>
  </si>
  <si>
    <t>COZINHA - PAREDE VIRADA PARA A COPA SUJA E PARTE DO REFEITÓRIO</t>
  </si>
  <si>
    <t>COZINHA - PAREDE VIRADA PARA O REFEITÓRIO</t>
  </si>
  <si>
    <t>COZINHA - PAREDE VIRADA PARA A DESPENSA</t>
  </si>
  <si>
    <t>COZINHA - PAREDE VIRADA PARA A COPA SUJA (ONDE TEM A PM03)</t>
  </si>
  <si>
    <t>COPA SUJA - FACHADA (SEM EMPENA)</t>
  </si>
  <si>
    <t>COPA SUJA - FACHADA (COMEMPENA)</t>
  </si>
  <si>
    <t>COPA SUJA - PAREDE VIRADA PARA A COZINHA E REFEITÓRIO</t>
  </si>
  <si>
    <t>COPA SUJA - PAREDE VIRADA PARA A COZINHA</t>
  </si>
  <si>
    <t>REITÓRIO - DESCONTO JAV03</t>
  </si>
  <si>
    <t>REITÓRIO - DESCONTO PM06</t>
  </si>
  <si>
    <t>PAREDES DA FACHADA (LATERAIS)</t>
  </si>
  <si>
    <t>PAREDES DA FACHADA (FRONTAL E POSTERIOR)</t>
  </si>
  <si>
    <t>PAREDES DA FACHADA (PORTA)</t>
  </si>
  <si>
    <t>DESNÍVEL DO PISO NAS LATERAIS</t>
  </si>
  <si>
    <t>EMBASAMENTO APARENTE - DESNÍVEL DO PISO NA FRENTE</t>
  </si>
  <si>
    <t>CIRCULAÇÃO ENTRE OS LABORATÓRIOS</t>
  </si>
  <si>
    <t>PAREDE DO LAB. DE CIÊNCIAS</t>
  </si>
  <si>
    <t>PAREDE DO LAB. DE INFORMÁTICA</t>
  </si>
  <si>
    <t>PAREDE DO AUDITÓRIO</t>
  </si>
  <si>
    <t>PAREDE DO LAB. DE ARTES</t>
  </si>
  <si>
    <t>CIRCULAÇÃO ENTRE AS SALAS DE AULA</t>
  </si>
  <si>
    <t>PAREDE DA SALA 02</t>
  </si>
  <si>
    <t>PAREDE DA SALA 06</t>
  </si>
  <si>
    <t>PAREDE DA SALA 05</t>
  </si>
  <si>
    <t>PAREDE DA SALA 01</t>
  </si>
  <si>
    <t>CIRC. ENTRE O LAB. DE ARTES E O LAB. DE CIÊNCIAS E ENTRE AUDITÓRIO E LAB. DE INFORMÁTICA (PAREDE SEM EMPENA)</t>
  </si>
  <si>
    <t>CIRC. ENTRE O LAB. DE ARTES E O LAB. DE CIÊNCIAS E ENTRE AUDITÓRIO E LAB. DE INFORMÁTICA (PAREDE COM EMPENA)</t>
  </si>
  <si>
    <t>CIRC. ENTRE AS SALAS 5 E 6 / ENTRE AS SALAS 1 E 2 (PAREDE SEM EMPENA)</t>
  </si>
  <si>
    <t>CIRC. ENTRE AS SALAS 5 E 6 / ENTRE AS SALAS 1 E 2 (PAREDE COM EMPENA)</t>
  </si>
  <si>
    <t>CIRCULAÇÃO ENTRE A SALA DE RECURSOS E A ÁREA DE SERVIÇO</t>
  </si>
  <si>
    <t>PAREDE DA SALA DE RECURSOS</t>
  </si>
  <si>
    <t>PAREDE DA ÁREA DE SERVIÇO</t>
  </si>
  <si>
    <t>ENTRADA RECUADA DAS 4 SALAS (PAREDE SEM EMPENA)</t>
  </si>
  <si>
    <t>ENTRADA RECUADA DAS 4 SALAS (PAREDE COM EMPENA)</t>
  </si>
  <si>
    <t>ALVENARIA DE SUSTENTAÇÃO DO TELHAMENTO COM MAIOR NÍVEL (APOIADA EM UMA VIGA)</t>
  </si>
  <si>
    <t>PAREDE DA SECRETARIA</t>
  </si>
  <si>
    <t>RECUO DA PORTA DA SALA DE RECURSOS - LADO MAIS ALTO</t>
  </si>
  <si>
    <t>RECUO DA PORTA DA SALA DE RECURSOS - LADO MAIS BAIXO</t>
  </si>
  <si>
    <t>ESPERA - PAREDE DA ÁREA DE SERVIÇO ATÉ A DIRETORIA</t>
  </si>
  <si>
    <t>ESPERA - PAREDE DA DIRETORIA</t>
  </si>
  <si>
    <t>ESPERA - PAREDE DA COORDENAÇÃO</t>
  </si>
  <si>
    <t>ESPERA - PAREDE DA SECRETARIA E VEST. FEM.</t>
  </si>
  <si>
    <t>ESPERA - PAREDE DA FRENTE DOS VESTIÁRIOS</t>
  </si>
  <si>
    <t>ESPERA - PAREDE DO RECUO DAS PORTAS (COM EMPENA)</t>
  </si>
  <si>
    <t>ESPERA - PAREDE DO RECUO DAS PORTAS (SEM EMPENA)</t>
  </si>
  <si>
    <t>ESPERA - PAREDE DO ATRÁS DO VEST. DOS FUNCIONÁRIOS FEM.</t>
  </si>
  <si>
    <t>PAREDE DE FRENTE PARA A SECRETARIA (SEM A EMPENA)</t>
  </si>
  <si>
    <t>PAREDE DE FRENTE PARA A SECRETARIA - EMPENA</t>
  </si>
  <si>
    <t>DESCONTO DAS DUAS PORTAS</t>
  </si>
  <si>
    <t>FACHADA (COM EMPENA)</t>
  </si>
  <si>
    <t>FACHADA (SEM EMPENA)</t>
  </si>
  <si>
    <t>BWC FEMINÍNO + CORREDOR + BWC MASC.</t>
  </si>
  <si>
    <t>HALL</t>
  </si>
  <si>
    <t>ENTRE SALA 2 E LAB. DE ARTES</t>
  </si>
  <si>
    <t>ENTRE SALA 6 E AUDITÓRIO</t>
  </si>
  <si>
    <t>ENTRE ÁREA DE SERVIÇO E SALA 06</t>
  </si>
  <si>
    <t>LATERAL DIREITA DO REFEITÓRIO</t>
  </si>
  <si>
    <t>LATERAL ESQUERDA DO REFEITÓRIO</t>
  </si>
  <si>
    <t>ENTRE SALA 1 E SALA DE RECURSOS</t>
  </si>
  <si>
    <t>MURO DO ALAMBRADO / GRADIL</t>
  </si>
  <si>
    <t>PILARES</t>
  </si>
  <si>
    <t>PILARES 20X20CM DO ENTORNO DO REFEITÓRIO</t>
  </si>
  <si>
    <t>PILARES DE 40X20CM DO PÓRTICO</t>
  </si>
  <si>
    <t>PILARES DE 15X15CM DA FACHADA</t>
  </si>
  <si>
    <t>BLOCO DOS LABORATÓRIOS</t>
  </si>
  <si>
    <t>DEMAIS BLOCOS</t>
  </si>
  <si>
    <t>FRONTAL E POSTERIOR</t>
  </si>
  <si>
    <t>LATERAIS</t>
  </si>
  <si>
    <t>PAREDE DE FRENTE PARA O GRADIL (MAIOR)</t>
  </si>
  <si>
    <t>PAREDE DE FRENTE PARA O GRADIL (MENOR</t>
  </si>
  <si>
    <t>FACHADA PRINCIPAL (TEXTURA)</t>
  </si>
  <si>
    <t>FACHADA PRINCIPAL (PINTURA) - LADO EXTERNO</t>
  </si>
  <si>
    <t>FACHADA PRINCIPAL (PINTURA) - INTERNO</t>
  </si>
  <si>
    <t>H=CERÂMICA</t>
  </si>
  <si>
    <t>H=PINTURA</t>
  </si>
  <si>
    <t>obs: as letras em vermelho são os ambientes que possuirão forro</t>
  </si>
  <si>
    <t>xxxxxxxxxxxxxx</t>
  </si>
  <si>
    <t>CERÂMICA 16X57CM</t>
  </si>
  <si>
    <t>CERÂMICA 10X10CM</t>
  </si>
  <si>
    <t>PORCELANATO NAS PAREDES</t>
  </si>
  <si>
    <t>ÁREA DE EMBOÇO</t>
  </si>
  <si>
    <t>ÁREA DE REBOCO</t>
  </si>
  <si>
    <t>CADASTRO PISO</t>
  </si>
  <si>
    <t>Piso em granilite com pintura de resina epóxi nas cores padrões de quadra poliesportiva.</t>
  </si>
  <si>
    <t>PLAYGROUND (PISO 1)</t>
  </si>
  <si>
    <t>PLAYGROUND (PISO 2)</t>
  </si>
  <si>
    <t>AREIA LAVADA</t>
  </si>
  <si>
    <t>INTERTRAVADO</t>
  </si>
  <si>
    <t>PARALELO</t>
  </si>
  <si>
    <t>PINTURA EPÓXI</t>
  </si>
  <si>
    <t>PISO EM CONCRETO 15MPA</t>
  </si>
  <si>
    <t>CONTRA PISO</t>
  </si>
  <si>
    <t>ATERRO DAS EDIFICAÇÕES</t>
  </si>
  <si>
    <t>PORCELANATO 45X45</t>
  </si>
  <si>
    <t>XXXX</t>
  </si>
  <si>
    <t>FORRO DE PVC</t>
  </si>
  <si>
    <t>PINTURA ACRÍLICA</t>
  </si>
  <si>
    <t>GRAMA ESMERALDA</t>
  </si>
  <si>
    <t>7.2</t>
  </si>
  <si>
    <t>CONFERÊNCIA DE COMPOSIÇÕES</t>
  </si>
  <si>
    <t>SE(E(F2&gt;0;EXT.TEXTO(A2;1;4)="COMP");"SUBÍTEM";SE(OU(E(F2=0;G2=0);F2="COEF.";F2&gt;0);"SUBÍTEM";SE(EXT.TEXTO(A2;1;5)="COMP.";SE(CONT.SE(ORÇAMENTO!$B$5:$B$10000;COMPOSIÇÕES!A2)=0;"NOK";SE(CONT.SE(ORÇAMENTO!$B$5:$B$10000;COMPOSIÇÕES!A2)&gt;0;"OK";"SUBÍTEM")))))</t>
  </si>
  <si>
    <t>NUMERAÇÃO DAS COMPOSIÇÕES NOVAS</t>
  </si>
  <si>
    <t>COMP. 1</t>
  </si>
  <si>
    <t>COMP. 5</t>
  </si>
  <si>
    <t>COMP. 7</t>
  </si>
  <si>
    <t>COMP. 4</t>
  </si>
  <si>
    <t>COMP. 3</t>
  </si>
  <si>
    <t>COMP. 2</t>
  </si>
  <si>
    <t>COMP. 9</t>
  </si>
  <si>
    <t>COMP. 6</t>
  </si>
  <si>
    <t>COMP. 8</t>
  </si>
  <si>
    <t>ALVENARIA EM TIJOLO CERAMICO MACICO 5X10X20CM 1 VEZ (ESPESSURA 20CM), ASSENTADO COM ARGAMASSA TRACO 1:2:8 (CIMENTO, CAL E AREIA)</t>
  </si>
  <si>
    <t>CÓDIGOS NOVOS</t>
  </si>
  <si>
    <t>2.1.2</t>
  </si>
  <si>
    <t>2.1.3</t>
  </si>
  <si>
    <t>2.1.4</t>
  </si>
  <si>
    <t>2.1.6</t>
  </si>
  <si>
    <t>2.1.7</t>
  </si>
  <si>
    <t>2.1.8</t>
  </si>
  <si>
    <t>ITENS DE MAIOR RELEVÂNCIA</t>
  </si>
  <si>
    <t>="COMP. "&amp;J3</t>
  </si>
  <si>
    <t>AUXILIAR</t>
  </si>
  <si>
    <t>COMPOSIÇÕES DE PREÇOS ANALÍTICAS</t>
  </si>
  <si>
    <t>COM DESONERAÇÃO</t>
  </si>
  <si>
    <t>ENCARGOS SOCIAIS HORISTA=</t>
  </si>
  <si>
    <t>ENCARGOS SOCIAIS MENSALISTA=</t>
  </si>
  <si>
    <t>Título 1</t>
  </si>
  <si>
    <t>Título 2</t>
  </si>
  <si>
    <t>SUPERESTRUTURAS</t>
  </si>
  <si>
    <t>FUNDAÇÕES</t>
  </si>
  <si>
    <t>REVESTIMENTOS PAREDE</t>
  </si>
  <si>
    <t>PINTURAS  - PAREDES</t>
  </si>
  <si>
    <t>TETOS E FORROS</t>
  </si>
  <si>
    <t>COBERTURAS E IMPERMEABILIZAÇÕES</t>
  </si>
  <si>
    <t>ESQUADRIAS</t>
  </si>
  <si>
    <t>8.</t>
  </si>
  <si>
    <t>9.</t>
  </si>
  <si>
    <t>LOUÇAS E METAIS</t>
  </si>
  <si>
    <t>BANCADAS/GRANITOS/PEITORIS</t>
  </si>
  <si>
    <t>DIVERSOS</t>
  </si>
  <si>
    <t>10.</t>
  </si>
  <si>
    <t>10.1</t>
  </si>
  <si>
    <t>10.2</t>
  </si>
  <si>
    <t>10.3</t>
  </si>
  <si>
    <t>ESGOTOS SANITÁRIOS</t>
  </si>
  <si>
    <t>AGUA FRIA</t>
  </si>
  <si>
    <t>5º MÊS</t>
  </si>
  <si>
    <t>6º MÊS</t>
  </si>
  <si>
    <t>TOTAL GERAL</t>
  </si>
  <si>
    <t>Cotações</t>
  </si>
  <si>
    <t>CARPINTEIRO DE FORMAS COM ENCARGOS COMPLEMENTARES</t>
  </si>
  <si>
    <t>SERVENTE COM ENCARGOS COMPLEMENTARES</t>
  </si>
  <si>
    <t>SINAPI INSUMO</t>
  </si>
  <si>
    <t xml:space="preserve">KG    </t>
  </si>
  <si>
    <t xml:space="preserve">M     </t>
  </si>
  <si>
    <t>TABUA DE MADEIRA NAO APARELHADA *2,5 X 23* CM (1 X 9 ") PINUS, MISTA OU EQUIVALENTE DA REGIAO</t>
  </si>
  <si>
    <t>DEMOLIÇÃO DE REBOCO</t>
  </si>
  <si>
    <t>Obs: composição/Base -  Composição ORSE - 17</t>
  </si>
  <si>
    <t>PEDREIRO COM ENCARGOS COMPLEMENTARES</t>
  </si>
  <si>
    <t>Obs: composição/Base -  Composição ORSE - 03240</t>
  </si>
  <si>
    <t>CONCRETO FCK = 15MPA, TRAÇO 1:3,4:3,5 (CIMENTO/ AREIA MÉDIA/ BRITA 1)  - PREPARO MECÂNICO COM BETONEIRA 400 L. AF_07/2016</t>
  </si>
  <si>
    <t>CONCRETO USINADO BOMBEAVEL, CLASSE DE RESISTENCIA C25, COM BRITA 0 E 1, SLUMP = 100 +/- 20 MM, INCLUI SERVICO DE BOMBEAMENTO (NBR 8953)</t>
  </si>
  <si>
    <t xml:space="preserve">M3    </t>
  </si>
  <si>
    <t>LANÇAMENTO COM USO DE BOMBA, ADENSAMENTO E ACABAMENTO DE CONCRETO EM ESTRUTURAS. AF_12/2015</t>
  </si>
  <si>
    <t>ELETRICISTA COM ENCARGOS COMPLEMENTARES</t>
  </si>
  <si>
    <t xml:space="preserve">UN    </t>
  </si>
  <si>
    <t>SERRALHEIRO COM ENCARGOS COMPLEMENTARES</t>
  </si>
  <si>
    <t xml:space="preserve">M2    </t>
  </si>
  <si>
    <t>REJUNTE COLORIDO, CIMENTICIO</t>
  </si>
  <si>
    <t>ARGAMASSA COLANTE AC-II</t>
  </si>
  <si>
    <t>ARGAMASSA POLIMÉRICA DENVERTEC 100 OU SIMILAR</t>
  </si>
  <si>
    <t>ENCANADOR OU BOMBEIRO HIDRÁULICO COM ENCARGOS COMPLEMENTARES</t>
  </si>
  <si>
    <t>REATERRO MANUAL DE VALAS COM COMPACTAÇÃO MECANIZADA. AF_04/2016</t>
  </si>
  <si>
    <t>CHAPISCO APLICADO EM ALVENARIA (COM PRESENÇA DE VÃOS) E ESTRUTURAS DE CONCRETO DE FACHADA, COM COLHER DE PEDREIRO.  ARGAMASSA TRAÇO 1:3 COM PREPARO EM BETONEIRA 400L. AF_06/2014</t>
  </si>
  <si>
    <t>ALVENARIA DE VEDAÇÃO DE BLOCOS CERÂMICOS FURADOS NA HORIZONTAL DE 11,5X19X19CM (ESPESSURA 11,5CM) DE PAREDES COM ÁREA LÍQUIDA MAIOR OU IGUAL A 6M² COM VÃOS E ARGAMASSA DE ASSENTAMENTO COM PREPARO EM BETONEIRA. AF_06/2014</t>
  </si>
  <si>
    <t>SOLDADOR COM ENCARGOS COMPLEMENTARES</t>
  </si>
  <si>
    <t>Mercado/6</t>
  </si>
  <si>
    <t>TROX</t>
  </si>
  <si>
    <t>Mercado/7</t>
  </si>
  <si>
    <t>REGISTRO CONTROLADOR DE VAZAO RL-B 200X200MM</t>
  </si>
  <si>
    <t>REGISTRO CONTROLADOR DE VAZAO RL-B 200X100MM</t>
  </si>
  <si>
    <t>REGISTRO CONTROLADOR DE VAZAO RL-B 200X150MM</t>
  </si>
  <si>
    <t>REGISTRO CONTROLADOR DE VAZAO RL-B 250X200MM</t>
  </si>
  <si>
    <t>COMP. 38</t>
  </si>
  <si>
    <t>REGISTRO CONTROLADOR DE VAZAO RL-B 300X150MM</t>
  </si>
  <si>
    <t>REGISTRO CONTROLADOR DE VAZAO RL-B 300X200MM</t>
  </si>
  <si>
    <t>REGISTRO CONTROLADOR DE VAZAO RL-B 300X250MM</t>
  </si>
  <si>
    <t>REGISTRO CONTROLADOR DE VAZAO RL-B 300X300MM</t>
  </si>
  <si>
    <t>TERRA VEGETAL (GRANEL)</t>
  </si>
  <si>
    <t>TUBO PVC RÍGIDO C/ANEL BORRACHA, SERIE REFORÇADA, P/ESGOTO E AGUAS PLUVIAIS, D = 40MM</t>
  </si>
  <si>
    <t>SOLUCAO LIMPADORA PVC</t>
  </si>
  <si>
    <t>ADESIVO PVC EM FRASCO DE 850 GRAMAS</t>
  </si>
  <si>
    <t>TUBO PVC, SERIE R, DN 40 MM, PARA ESGOTO OU AGUAS PLUVIAIS PREDIAL (NBR 5688)</t>
  </si>
  <si>
    <t>Obs: composição/Base -  ORSE - 09389</t>
  </si>
  <si>
    <t>TUBO PVC RÍGIDO C/ANEL BORRACHA, SERIE REFORÇADA, P/ESGOTO E AGUAS PLUVIAIS, D = 100MM</t>
  </si>
  <si>
    <t>PASTA LUBRIFICANTE PARA TUBOS E CONEXOES COM JUNTA ELASTICA (USO EM PVC, ACO, POLIETILENO E OUTROS) ( DE *400* G)</t>
  </si>
  <si>
    <t>ANEL BORRACHA DN 100 MM, PARA TUBO SERIE REFORCADA ESGOTO PREDIAL</t>
  </si>
  <si>
    <t>TUBO PVC, SERIE R, DN 100 MM, PARA ESGOTO OU AGUAS PLUVIAIS PREDIAL (NBR 5688)</t>
  </si>
  <si>
    <t>Obs: composição/Base -  ORSE - 09387</t>
  </si>
  <si>
    <t>TUBO PVC RÍGIDO C/ANEL BORRACHA, SERIE REFORÇADA, P/ESGOTO E AGUAS PLUVIAIS, D = 50MM</t>
  </si>
  <si>
    <t>ANEL BORRACHA, DN 50 MM, PARA TUBO SERIE REFORCADA ESGOTO PREDIAL</t>
  </si>
  <si>
    <t>TUBO PVC, SERIE R, DN 50 MM, PARA ESGOTO OU AGUAS PLUVIAIS PREDIAL (NBR 5688)</t>
  </si>
  <si>
    <t>Obs: composição/Base -  ORSE - 09385</t>
  </si>
  <si>
    <t>JUNCAO SIMPLES PVC RIGIDO P/ ESGOTO PRIMARIO, DIAM =100 X 50MM</t>
  </si>
  <si>
    <t>ANEL BORRACHA PARA TUBO ESGOTO PREDIAL DN 50 MM (NBR 5688)</t>
  </si>
  <si>
    <t>Mercado/1</t>
  </si>
  <si>
    <t>ADAPTADOR PVC ROSCAVEL, COM FLANGES E ANEL DE VEDACAO, 1", PARA CAIXA D' AGUA</t>
  </si>
  <si>
    <t>ADAPTADOR PVC ROSCAVEL, COM FLANGES E ANEL DE VEDACAO, 3/4", PARA CAIXA D' AGUA</t>
  </si>
  <si>
    <t>JOELHO PVC, ROSCAVEL, 90 GRAUS, 1", PARA AGUA FRIA PREDIAL</t>
  </si>
  <si>
    <t>LUVA ROSCAVEL, PVC, 1", AGUA FRIA PREDIAL</t>
  </si>
  <si>
    <t>LUVA PVC, ROSCAVEL, 1 1/2",  AGUA FRIA PREDIAL</t>
  </si>
  <si>
    <t>LUVA ROSCAVEL, PVC, 3/4", AGUA FRIA PREDIAL</t>
  </si>
  <si>
    <t>TUBO PVC, ROSCAVEL, 1 1/2",  AGUA FRIA PREDIAL</t>
  </si>
  <si>
    <t>TUBO PVC, ROSCAVEL, 1", AGUA FRIA PREDIAL</t>
  </si>
  <si>
    <t>TORNEIRA DE BOIA CONVENCIONAL PARA CAIXA D'AGUA, 3/4", COM HASTE E TORNEIRA METALICOS E BALAO PLASTICO</t>
  </si>
  <si>
    <t>CONCRETO USINADO BOMBEAVEL, CLASSE DE RESISTENCIA C20, COM BRITA 0 E 1, SLUMP = 100 +/- 20 MM, EXCLUI SERVICO DE BOMBEAMENTO (NBR 8953)</t>
  </si>
  <si>
    <t>ASSENTO PLASTICO, UNIVERSAL, BRANCO, PARA VASO SANITARIO, TIPO CONVENCIONAL, INCEPA OU SIMILAR</t>
  </si>
  <si>
    <t>FITA VEDA ROSCA 18MM</t>
  </si>
  <si>
    <t>FIXAÇÃO P/ LAVATÓRIO - PARAFUSOS (DECA - REF: SP-7 OU SIMILAR)</t>
  </si>
  <si>
    <t>LAVATÓRIO LOUÇA SEM COLUNA, 56X46CM, LINHA RAVENA, REF: L-91, DECA OU SIMILAR</t>
  </si>
  <si>
    <t>VÁLVULA DE ESCOAMENTO PARA LAVATÓRIO, DECA 1602C OU SIMILAR</t>
  </si>
  <si>
    <t>SIFAO EM METAL CROMADO PARA PIA OU LAVATORIO, 1 X 1.1/2 "</t>
  </si>
  <si>
    <t>ENGATE / RABICHO FLEXIVEL INOX 1/2 " X 30 CM</t>
  </si>
  <si>
    <t>Mercado/2</t>
  </si>
  <si>
    <t>EXPURGO HOSPITALAR EM AÇO INOX CONFORME PROJETO, INCLUSIVE TAMPA E SIFÃO</t>
  </si>
  <si>
    <t>Mercado/3</t>
  </si>
  <si>
    <t>ARMAÇÃO DE ESTRUTURAS DE CONCRETO ARMADO, EXCETO VIGAS, PILARES, LAJES E FUNDAÇÕES, UTILIZANDO AÇO CA-50 DE 12,5 MM - MONTAGEM. AF_12/2015</t>
  </si>
  <si>
    <t>Mercado/4</t>
  </si>
  <si>
    <t>SIFÃO PARA EXPURGO</t>
  </si>
  <si>
    <t>COMP. 98</t>
  </si>
  <si>
    <t>COMP. 104</t>
  </si>
  <si>
    <t xml:space="preserve">PORTA EM MADEIRA COMPENSADA (CANELA), LISA, SEMI-ÔCA, TIPO VAI-VEM, INCLUSIVE BATENTES E FERRAGENS, INCLUSIVE VISOR DE VIDRO 6MM </t>
  </si>
  <si>
    <t>PLACA DE SINALIZACAO DE SEGURANCA CONTRA INCENDIO - ALERTA, FOTOLUMINESCENTE RETANGULAR 0,20X0,40 M ANTI-CHAMAS</t>
  </si>
  <si>
    <t>PLACA DE SINALIZACAO DE SEGURANCA CONTRA INCENDIO, FOTOLUMINESCENTE, RETANGULAR, *20 X 40* CM, EM PVC *2* MM ANTI-CHAMAS (SIMBOLOS, CORES E PICTOGRAMAS CONFORME NBR 13434)</t>
  </si>
  <si>
    <t>Obs: composição/Base -  Composição adaptada -  ORSE - 11853 + 7771(MÃO DE OBRA PARA APLICAÇÃO DE COLA) + 10606/ORSE INSUMO</t>
  </si>
  <si>
    <t>AUXILIAR DE ENCANADOR OU BOMBEIRO HIDRÁULICO COM ENCARGOS COMPLEMENTARES</t>
  </si>
  <si>
    <t>LIMPEZA GERAL DA OBRA</t>
  </si>
  <si>
    <t>TORNEIRA DE MESA COM FECHAMENTO AUTOMÁTICO, LINHA LINK, DECA, REF. 1172 C OU SIMILAR</t>
  </si>
  <si>
    <t>JANELA FIXA EM ALUMINIO, 60  X 80 CM (A X L), BATENTE/REQUADRO DE 3 A 14 CM, COM VIDRO, SEM GUARNICAO/ALIZAR</t>
  </si>
  <si>
    <t>PREGO DE ACO POLIDO COM CABECA 18 X 30 (2 3/4 X 10)</t>
  </si>
  <si>
    <t>REVESTIMENTO EM LAMINADO MELAMINICO TEXTURIZADO, ESPESSURA 0,8 MM, FIXADO COM COLA</t>
  </si>
  <si>
    <t>MADEIRA MISTA SERRADA (BARROTE) 6 X 6CM - 0,0036 M3/M (ANGELIM, LOURO)</t>
  </si>
  <si>
    <t>Obs: composição/Base -  ORSE - 3147</t>
  </si>
  <si>
    <t>CAIXA SIFONADA PVC, 150 X 150 X 50 MM, COM GRELHA QUADRADA BRANCA (NBR 5688)</t>
  </si>
  <si>
    <t>SEPARAR</t>
  </si>
  <si>
    <t>REGISTRO CONTROLADOR DE VAZAO RL-B 400X300MM</t>
  </si>
  <si>
    <t>VENEZIANA EXTERIOR AWK 897X897</t>
  </si>
  <si>
    <t>GABINETE DE EXAUSTÃO COM VAZÃO 6120 M³/H, COM CAIXA DE SUPORTE E FILTRO G3/F4</t>
  </si>
  <si>
    <t>NOVA EXAUSTORES</t>
  </si>
  <si>
    <t>LONA FLÉXIVEL PARA EXAUSTORES E VENTILADORES - ROLO COM 25 M</t>
  </si>
  <si>
    <t>LOJATROPICALRIO</t>
  </si>
  <si>
    <t xml:space="preserve">CJ    </t>
  </si>
  <si>
    <t>PREFEITURA DE MACEIÓ</t>
  </si>
  <si>
    <t>SECRETARIA DE SAÚDE DO MUNICIPIO</t>
  </si>
  <si>
    <t>FONTE</t>
  </si>
  <si>
    <t>DATA</t>
  </si>
  <si>
    <t>R$</t>
  </si>
  <si>
    <t>ICMS</t>
  </si>
  <si>
    <t>IPI</t>
  </si>
  <si>
    <t>FRETE</t>
  </si>
  <si>
    <t xml:space="preserve"> R$ </t>
  </si>
  <si>
    <t xml:space="preserve"> INCC </t>
  </si>
  <si>
    <t xml:space="preserve"> R$ FINAL - R$ </t>
  </si>
  <si>
    <t>NOME DO CONTATO</t>
  </si>
  <si>
    <t>LINK/TELEFONE/EMAIL</t>
  </si>
  <si>
    <t>Menor=</t>
  </si>
  <si>
    <t>CIF</t>
  </si>
  <si>
    <t>CUSTO DE ADMINISTRAÇÃO LOCAL</t>
  </si>
  <si>
    <t>Valor MO (R$)</t>
  </si>
  <si>
    <t>Custo Total (R$)</t>
  </si>
  <si>
    <t>Obra de Grande Porte - Nível 1         Efetivo MO (*)</t>
  </si>
  <si>
    <t>Equipe Administrativa (***)</t>
  </si>
  <si>
    <t>Engenheiro Junior</t>
  </si>
  <si>
    <t>ud</t>
  </si>
  <si>
    <t>NÃO TEM ALIMENTAÇÃO</t>
  </si>
  <si>
    <t>Mestre de Obras</t>
  </si>
  <si>
    <t>Vigia</t>
  </si>
  <si>
    <t>PREÇO TOTAL (R$)</t>
  </si>
  <si>
    <t>CUSTO TOTAL MENSAL (R$)</t>
  </si>
  <si>
    <t>Obs: (*) Efetivo de MO do Volume 4 - Custos Unitários de Referência para Obras Rodoviárias - SICRO 3 - 2008, páginas 138 a 140</t>
  </si>
  <si>
    <t xml:space="preserve">         (**) Fórmulas obtidas do Volume 4 - Custos Unitários de Referência para Obras Rodoviárias - SICRO 3 - 2008, páginas 139 e 140</t>
  </si>
  <si>
    <t xml:space="preserve">        (***) Custos obtidos  são de tabelas referênciais, SINAPI, ORSE, SEINFRA-CE, DNIT entre outras tabelas reconhecidas pelos orgãos competentes</t>
  </si>
  <si>
    <t xml:space="preserve">                Conforme as Diretrizes do Acordão do TCU</t>
  </si>
  <si>
    <t>2.3</t>
  </si>
  <si>
    <t>CASALAB</t>
  </si>
  <si>
    <t>Mercado/5</t>
  </si>
  <si>
    <t>5.2</t>
  </si>
  <si>
    <t>5.3</t>
  </si>
  <si>
    <t>6.1</t>
  </si>
  <si>
    <t>6.2</t>
  </si>
  <si>
    <t>6.3</t>
  </si>
  <si>
    <t>MERCADO LIVRE 01</t>
  </si>
  <si>
    <t>RENOVAR</t>
  </si>
  <si>
    <t>CENTRAL DE AR COMPRIMIDO COM UM COMPRESSORES ISENTO DE ÓLEO DE 20 a 25 M³/H CADA COM DOIS RESERVATÓRIOS DE 500 LITROS AR COM QUALIDADE ANVISA.</t>
  </si>
  <si>
    <t>DALTECH</t>
  </si>
  <si>
    <t>GRELHA DE VENTILAÇÃO VA-T 325X165MM</t>
  </si>
  <si>
    <t>GRELHA DE VENTILAÇÃO VA-T 625X225MM</t>
  </si>
  <si>
    <t xml:space="preserve">PORTA DE INSPEÇÃO DE DUTOS, TAM.:390X250 MM, MOD.: PIPER 3925 </t>
  </si>
  <si>
    <t>AIRFANEXAUSTORES</t>
  </si>
  <si>
    <t>MERCADO LIVRE</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</si>
  <si>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</si>
  <si>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</si>
  <si>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74209/1</t>
  </si>
  <si>
    <t>POLIDORA DE PISO (POLITRIZ), PESO DE 100KG, DIÂMETRO 450 MM, MOTOR ELÉTRICO, POTÊNCIA 4 HP - CHP DIURNO. AF_09/2016</t>
  </si>
  <si>
    <t>IMUNIZACAO DE MADEIRAMENTO PARA COBERTURA UTILIZANDO CUPINICIDA INCOLOR</t>
  </si>
  <si>
    <t>GUIA (MEIO-FIO) CONCRETO, MOLDADA  IN LOCO  EM TRECHO RETO COM EXTRUSORA, 13 CM BASE X 22 CM ALTURA. AF_06/2016</t>
  </si>
  <si>
    <t>PORTA DE MADEIRA PARA PINTURA, SEMI-OCA (LEVE OU MÉDIA), 90X210CM, ESPESSURA DE 3,5CM, INCLUSO DOBRADIÇAS - FORNECIMENTO E INSTALAÇÃO. AF_08/2015</t>
  </si>
  <si>
    <t>FECHADURA DE EMBUTIR COM CILINDRO, EXTERNA, COMPLETA, ACABAMENTO PADRÃO MÉDIO, INCLUSO EXECUÇÃO DE FURO - FORNECIMENTO E INSTALAÇÃO. AF_08/2015</t>
  </si>
  <si>
    <t>ADUELA / MARCO / BATENTE PARA PORTA DE 80X210CM, FIXAÇÃO COM ARGAMASSA, PADRÃO POPULAR - FORNECIMENTO E INSTALAÇÃO. AF_08/2015_P</t>
  </si>
  <si>
    <t>ADUELA / MARCO / BATENTE PARA PORTA DE 90X210CM, FIXAÇÃO COM ARGAMASSA, PADRÃO POPULAR - FORNECIMENTO E INSTALAÇÃO. AF_08/2015_P</t>
  </si>
  <si>
    <t>73933/1</t>
  </si>
  <si>
    <t>PORTA DE FERRO, DE ABRIR, TIPO GRADE COM CHAPA, 87X210CM, COM GUARNICOES</t>
  </si>
  <si>
    <t>74047/2</t>
  </si>
  <si>
    <t>DOBRADICA EM ACO/FERRO, 3" X 21/2", E=1,9 A 2 MM, SEM ANEL, CROMADO OU ZINCADO, TAMPA BOLA, COM PARAFUSOS</t>
  </si>
  <si>
    <t>LASTRO DE CONCRETO MAGRO, APLICADO EM PISOS OU RADIERS, ESPESSURA DE 5 CM. AF_07/2016</t>
  </si>
  <si>
    <t>ESCAVAÇÃO MANUAL DE VIGA DE BORDA PARA RADIER. AF_09/2017</t>
  </si>
  <si>
    <t>MONTAGEM E DESMONTAGEM DE FÔRMA DE PILARES RETANGULARES E ESTRUTURAS SIMILARES COM ÁREA MÉDIA DAS SEÇÕES MAIOR QUE 0,25 M², PÉ-DIREITO SIMPLES, EM CHAPA DE MADEIRA COMPENSADA PLASTIFICADA, 10 UTILIZAÇÕES. AF_12/2015</t>
  </si>
  <si>
    <t>ARMAÇÃO DE ESTRUTURAS DE CONCRETO ARMADO, EXCETO VIGAS, PILARES, LAJES E FUNDAÇÕES, UTILIZANDO AÇO CA-50 DE 8,0 MM - MONTAGEM. AF_12/2015</t>
  </si>
  <si>
    <t>CONCRETO MAGRO PARA LASTRO, TRAÇO 1:4,5:4,5 (CIMENTO/ AREIA MÉDIA/ BRITA 1)  - PREPARO MECÂNICO COM BETONEIRA 400 L. AF_07/2016</t>
  </si>
  <si>
    <t>VERGA PRÉ-MOLDADA PARA JANELAS COM ATÉ 1,5 M DE VÃO. AF_03/2016</t>
  </si>
  <si>
    <t>VERGA PRÉ-MOLDADA PARA PORTAS COM ATÉ 1,5 M DE VÃO. AF_03/2016</t>
  </si>
  <si>
    <t>CONTRAVERGA PRÉ-MOLDADA PARA VÃOS DE ATÉ 1,5 M DE COMPRIMENTO. AF_03/2016</t>
  </si>
  <si>
    <t>FIXAÇÃO (ENCUNHAMENTO) DE ALVENARIA DE VEDAÇÃO COM ARGAMASSA APLICADA COM COLHER. AF_03/2016</t>
  </si>
  <si>
    <t>(COMPOSIÇÃO REPRESENTATIVA) EXECUÇÃO DE ESTRUTURAS DE CONCRETO ARMADO CONVENCIONAL, PARA EDIFICAÇÃO HABITACIONAL MULTIFAMILIAR (PRÉDIO), FCK = 25 MPA. AF_01/2017</t>
  </si>
  <si>
    <t>PROTEÇÃO MECÂNICA DE SUPERFÍCIE HORIZONTAL COM ARGAMASSA DE CIMENTO E AREIA, TRAÇO 1:3, E=2CM. AF_06/2018</t>
  </si>
  <si>
    <t>PROTEÇÃO MECÂNICA DE SUPERFÍCIE VERTICAL COM ARGAMASSA DE CIMENTO E AREIA, TRAÇO 1:3, E=2CM. AF_06/2018</t>
  </si>
  <si>
    <t>73798/1</t>
  </si>
  <si>
    <t>DUTO ESPIRAL FLEXIVEL SINGELO PEAD D=50MM(2") REVESTIDO COM PVC COM FIO GUIA DE ACO GALVANIZADO, LANCADO DIRETO NO SOLO, INCL CONEXOES</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</si>
  <si>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</si>
  <si>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</si>
  <si>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PAREDE - FORNECIMENTO E INSTALAÇÃO. AF_12/2015</t>
  </si>
  <si>
    <t>ELETRODUTO RÍGIDO ROSCÁVEL, PVC, DN 25 MM (3/4"), PARA CIRCUITOS TERMINAIS, INSTALADO EM LAJE - FORNECIMENTO E INSTALAÇÃO. AF_12/2015</t>
  </si>
  <si>
    <t>ELETRODUTO RÍGIDO ROSCÁVEL, PVC, DN 50 MM (1 1/2") - FORNECIMENTO E INSTALAÇÃO. AF_12/2015</t>
  </si>
  <si>
    <t>LUVA PARA ELETRODUTO, PVC, ROSCÁVEL, DN 25 MM (3/4"), PARA CIRCUITOS TERMINAIS, INSTALADA EM PAREDE - FORNECIMENTO E INSTALAÇÃO. AF_12/2015</t>
  </si>
  <si>
    <t>CURVA 90 GRAUS PARA ELETRODUTO, PVC, ROSCÁVEL, DN 25 MM (3/4"), PARA CIRCUITOS TERMINAIS, INSTALADA EM LAJE - FORNECIMENTO E INSTALAÇÃO. AF_12/2015</t>
  </si>
  <si>
    <t>CURVA 90 GRAUS PARA ELETRODUTO, PVC, ROSCÁVEL, DN 50 MM (1 1/2") - FORNECIMENTO E INSTALAÇÃO. AF_12/2015</t>
  </si>
  <si>
    <t>CABO DE COBRE FLEXÍVEL ISOLADO, 1,5 MM², ANTI-CHAMA 450/750 V, PARA CIRCUITOS TERMINAIS - FORNECIMENTO E INSTALAÇÃO. AF_12/2015</t>
  </si>
  <si>
    <t>CABO DE COBRE FLEXÍVEL ISOLADO, 2,5 MM², ANTI-CHAMA 450/750 V, PARA CIRCUITOS TERMINAIS - FORNECIMENTO E INSTALAÇÃO. AF_12/2015</t>
  </si>
  <si>
    <t>CABO DE COBRE FLEXÍVEL ISOLADO, 4 MM², ANTI-CHAMA 450/750 V, PARA CIRCUITOS TERMINAIS - FORNECIMENTO E INSTALAÇÃO. AF_12/2015</t>
  </si>
  <si>
    <t>CABO DE COBRE FLEXÍVEL ISOLADO, 10 MM², ANTI-CHAMA 450/750 V, PARA DISTRIBUIÇÃO - FORNECIMENTO E INSTALAÇÃO. AF_12/2015</t>
  </si>
  <si>
    <t>CAIXA OCTOGONAL 4" X 4", PVC, INSTALADA EM LAJE - FORNECIMENTO E INSTALAÇÃO. AF_12/2015</t>
  </si>
  <si>
    <t>CAIXA RETANGULAR 4" X 2" MÉDIA (1,30 M DO PISO), PVC, INSTALADA EM PAREDE - FORNECIMENTO E INSTALAÇÃO. AF_12/2015</t>
  </si>
  <si>
    <t>CAIXA RETANGULAR 4" X 4" MÉDIA (1,30 M DO PISO), PVC, INSTALADA EM PAREDE - FORNECIMENTO E INSTALAÇÃO. AF_12/2015</t>
  </si>
  <si>
    <t>74131/6</t>
  </si>
  <si>
    <t>QUADRO DE DISTRIBUICAO DE ENERGIA DE EMBUTIR, EM CHAPA METALICA, PARA 32 DISJUNTORES TERMOMAGNETICOS MONOPOLARES, COM BARRAMENTO TRIFASICO E NEUTRO, FORNECIMENTO E INSTALACAO</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</si>
  <si>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</si>
  <si>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</si>
  <si>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</si>
  <si>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TRIPOLAR TIPO DIN, CORRENTE NOMINAL DE 40A - FORNECIMENTO E INSTALAÇÃO. AF_04/2016</t>
  </si>
  <si>
    <t>INTERRUPTOR SIMPLES (1 MÓDULO), 10A/250V, INCLUINDO SUPORTE E PLACA - FORNECIMENTO E INSTALAÇÃO. AF_12/2015</t>
  </si>
  <si>
    <t>INTERRUPTOR SIMPLES (1 MÓDULO) COM INTERRUPTOR PARALELO (1 MÓDULO), 10A/250V, INCLUINDO SUPORTE E PLACA - FORNECIMENTO E INSTALAÇÃO. AF_12/2015</t>
  </si>
  <si>
    <t>INTERRUPTOR SIMPLES (2 MÓDULOS), 10A/250V, INCLUINDO SUPORTE E PLACA - FORNECIMENTO E INSTALAÇÃO. AF_12/2015</t>
  </si>
  <si>
    <t>TOMADA ALTA DE EMBUTIR (1 MÓDULO), 2P+T 10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</si>
  <si>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</si>
  <si>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</si>
  <si>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</si>
  <si>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MÉDIA DE EMBUTIR (2 MÓDULOS), 2P+T 10 A, INCLUINDO SUPORTE E PLACA - FORNECIMENTO E INSTALAÇÃO. AF_12/2015</t>
  </si>
  <si>
    <t>TOMADA BAIXA DE EMBUTIR (2 MÓDULOS), 2P+T 10 A, INCLUINDO SUPORTE E PLACA - FORNECIMENTO E INSTALAÇÃO. AF_12/2015</t>
  </si>
  <si>
    <t>LUMINÁRIA TIPO PLAFON REDONDO COM VIDRO FOSCO, DE SOBREPOR, COM 1 LÂMPADA DE 15 W - FORNECIMENTO E INSTALAÇÃO. AF_11/2017</t>
  </si>
  <si>
    <t>LUMINÁRIA DE EMERGÊNCIA - FORNECIMENTO E INSTALAÇÃO. AF_11/2017</t>
  </si>
  <si>
    <t>LUMINÁRIA ARANDELA TIPO TARTARUGA PARA 1 LÂMPADA LED - FORNECIMENTO E INSTALAÇÃO. AF_11/2017</t>
  </si>
  <si>
    <t>TUBO, PVC, SOLDÁVEL, DN 25MM, INSTALADO EM RAMAL OU SUB-RAMAL DE ÁGUA - FORNECIMENTO E INSTALAÇÃO. AF_12/2014</t>
  </si>
  <si>
    <t>TUBO, PVC, SOLDÁVEL, DN 32MM, INSTALADO EM RAMAL OU SUB-RAMAL DE ÁGUA - FORNECIMENTO E INSTALAÇÃO. AF_12/2014</t>
  </si>
  <si>
    <t>TUBO, PVC, SOLDÁVEL, DN 40MM, INSTALADO EM PRUMADA DE ÁGUA - FORNECIMENTO E INSTALAÇÃO. AF_12/2014</t>
  </si>
  <si>
    <t>TUBO PVC, SÉRIE R, ÁGUA PLUVIAL, DN 150 MM, FORNECIDO E INSTALADO EM CONDUTORES VERTICAIS DE ÁGUAS PLUVIAIS. AF_12/2014</t>
  </si>
  <si>
    <t>TUBO EM COBRE FLEXÍVEL, DN 1/4, COM ISOLAMENTO, INSTALADO EM RAMAL DE ALIMENTAÇÃO DE AR CONDICIONADO COM CONDENSADORA INDIVIDUAL   FORNECIMENTO E INSTALAÇÃO. AF_12/2015</t>
  </si>
  <si>
    <t>TUBO EM COBRE FLEXÍVEL, DN 1/2", COM ISOLAMENTO, INSTALADO EM RAMAL DE ALIMENTAÇÃO DE AR CONDICIONADO COM CONDENSADORA CENTRAL  FORNECIMENTO E INSTALAÇÃO. AF_12/2015</t>
  </si>
  <si>
    <t>JOELHO 90 GRAUS, PVC, SOLDÁVEL, DN 25MM, INSTALADO EM RAMAL OU SUB-RAMAL DE ÁGUA - FORNECIMENTO E INSTALAÇÃO. AF_12/2014</t>
  </si>
  <si>
    <t>JOELHO 45 GRAUS, PVC, SOLDÁVEL, DN 25MM, INSTALADO EM RAMAL OU SUB-RAMAL DE ÁGUA - FORNECIMENTO E INSTALAÇÃO. AF_12/2014</t>
  </si>
  <si>
    <t>JOELHO 90 GRAUS, PVC, SOLDÁVEL, DN 32MM, INSTALADO EM RAMAL OU SUB-RAMAL DE ÁGUA - FORNECIMENTO E INSTALAÇÃO. AF_12/2014</t>
  </si>
  <si>
    <t>TE, PVC, SOLDÁVEL, DN 25MM, INSTALADO EM RAMAL OU SUB-RAMAL DE ÁGUA - FORNECIMENTO E INSTALAÇÃO. AF_12/2014</t>
  </si>
  <si>
    <t>LUVA, PVC, SOLDÁVEL, DN 25MM, INSTALADO EM RAMAL DE DISTRIBUIÇÃO DE ÁGUA - FORNECIMENTO E INSTALAÇÃO. AF_12/2014</t>
  </si>
  <si>
    <t>UNIÃO, PVC, SOLDÁVEL, DN 32MM, INSTALADO EM RAMAL DE DISTRIBUIÇÃO DE ÁGUA - FORNECIMENTO E INSTALAÇÃO. AF_12/2014</t>
  </si>
  <si>
    <t>JOELHO 90 GRAUS, PVC, SOLDÁVEL, DN 40MM, INSTALADO EM PRUMADA DE ÁGUA - FORNECIMENTO E INSTALAÇÃO. AF_12/2014</t>
  </si>
  <si>
    <t>LUVA SIMPLES, PVC, SERIE R, ÁGUA PLUVIAL, DN 40 MM, JUNTA SOLDÁVEL, FORNECIDO E INSTALADO EM RAMAL DE ENCAMINHAMENTO. AF_12/2014</t>
  </si>
  <si>
    <t>JUNÇÃO SIMPLES, PVC, SERIE R, ÁGUA PLUVIAL, DN 40 MM, JUNTA SOLDÁVEL, FORNECIDO E INSTALADO EM RAMAL DE ENCAMINHAMENTO. AF_12/2014</t>
  </si>
  <si>
    <t>JOELHO 45 GRAUS,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</si>
  <si>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</si>
  <si>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</si>
  <si>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TÊ DE REDUÇÃO, PVC, SOLDÁVEL, DN 32MM X 25MM, INSTALADO EM PRUMADA DE ÁGUA - FORNECIMENTO E INSTALAÇÃO. AF_12/2014</t>
  </si>
  <si>
    <t>LUVA SIMPLES, PVC, SERIE R, ÁGUA PLUVIAL, DN 150 MM, JUNTA ELÁSTICA, FORNECIDO E INSTALADO EM CONDUTORES VERTICAIS DE ÁGUAS PLUVIAIS. AF_12/2014</t>
  </si>
  <si>
    <t>REDUÇÃO EXCÊNTRICA, PVC, SERIE R, ÁGUA PLUVIAL, DN 150 X 100 MM, JUNTA ELÁSTICA, FORNECIDO E INSTALADO EM CONDUTORES VERTICAIS DE ÁGUAS PLUVIAIS. AF_12/2014</t>
  </si>
  <si>
    <t>JUNÇÃO SIMPLES, PVC, SERIE R, ÁGUA PLUVIAL, DN 100 X 100 MM, JUNTA ELÁSTICA, FORNECIDO E INSTALADO EM CONDUTORES VERTICAIS DE ÁGUAS PLUVIAIS. AF_12/2014</t>
  </si>
  <si>
    <t>JUNÇÃO SIMPLES, PVC, SERIE R, ÁGUA PLUVIAL, DN 150 X 150 MM, JUNTA ELÁSTICA, FORNECIDO E INSTALADO EM CONDUTORES VERTICAIS DE ÁGUAS PLUVIAIS. AF_12/2014</t>
  </si>
  <si>
    <t>LUVA SIMPLES, PVC, SERIE NORMAL, ESGOTO PREDIAL, DN 100 MM, JUNTA ELÁSTICA, FORNECIDO E INSTALADO EM RAMAL DE DESCARGA OU RAMAL DE ESGOTO SANITÁRIO. AF_12/2014</t>
  </si>
  <si>
    <t>TE, PVC, SERIE NORMAL, ESGOTO PREDIAL, DN 150 X 150 MM, JUNTA ELÁSTICA, FORNECIDO E INSTALADO EM SUBCOLETOR AÉREO DE ESGOTO SANITÁRIO. AF_12/2014</t>
  </si>
  <si>
    <t>BUCHA DE REDUÇÃO, PVC, SOLDÁVEL, DN 40MM X 32MM, INSTALADO EM RAMAL OU SUB-RAMAL DE ÁGUA - FORNECIMENTO E INSTALAÇÃO. AF_03/2015</t>
  </si>
  <si>
    <t>ADAPTADOR COM FLANGE E ANEL DE VEDAÇÃO, PVC, SOLDÁVEL, DN 32 MM X 1 , INSTALADO EM RESERVAÇÃO DE ÁGUA DE EDIFICAÇÃO QUE POSSUA RESERVATÓRIO DE FIBRA/FIBROCIMENTO   FORNECIMENTO E INSTALAÇÃO. AF_06/2016</t>
  </si>
  <si>
    <t>74166/1</t>
  </si>
  <si>
    <t>CAIXA DE INSPEÇÃO EM CONCRETO PRÉ-MOLDADO DN 60CM COM TAMPA H= 60CM - FORNECIMENTO E INSTALACAO</t>
  </si>
  <si>
    <t>CAIXA DE GORDURA SIMPLES, CIRCULAR, EM CONCRETO PRÉ-MOLDADO, DIÂMETRO INTERNO = 0,4 M, ALTURA INTERNA = 0,4 M. AF_05/2018</t>
  </si>
  <si>
    <t>CAIXA ENTERRADA HIDRÁULICA RETANGULAR EM ALVENARIA COM TIJOLOS CERÂMICOS MACIÇOS, DIMENSÕES INTERNAS: 0,6X0,6X0,6 M PARA REDE DE DRENAGEM. AF_05/2018</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</si>
  <si>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</si>
  <si>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</si>
  <si>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MÉDIO - FORNECIMENTO E INSTALAÇÃO. AF_12/2013</t>
  </si>
  <si>
    <t>VASO SANITÁRIO SIFONADO COM CAIXA ACOPLADA LOUÇA BRANCA - PADRÃO MÉDIO, INCLUSO ENGATE FLEXÍVEL EM METAL CROMADO, 1/2 X 40CM - FORNECIMENTO E INSTALAÇÃO. AF_12/2013</t>
  </si>
  <si>
    <t>CUBA DE EMBUTIR DE AÇO INOXIDÁVEL MÉDIA, INCLUSO VÁLVULA TIPO AMERICANA E SIFÃO TIPO GARRAFA EM METAL CROMADO - FORNECIMENTO E INSTALAÇÃO. AF_12/2013</t>
  </si>
  <si>
    <t>SABONETEIRA PLASTICA TIPO DISPENSER PARA SABONETE LIQUIDO COM RESERVATORIO 800 A 1500 ML, INCLUSO FIXAÇÃO. AF_10/2016</t>
  </si>
  <si>
    <t>CAIXA DE INSPEÇÃO PARA ATERRAMENTO, CIRCULAR, EM POLIETILENO, DIÂMETRO INTERNO = 0,3 M. AF_05/2018</t>
  </si>
  <si>
    <t>74093/1</t>
  </si>
  <si>
    <t>REGISTRO DE ESFERA, PVC, SOLDÁVEL, DN  32 MM, INSTALADO EM RESERVAÇÃO DE ÁGUA DE EDIFICAÇÃO QUE POSSUA RESERVATÓRIO DE FIBRA/FIBROCIMENTO   FORNECIMENTO E INSTALAÇÃO. AF_06/2016</t>
  </si>
  <si>
    <t>VÁLVULA DE RETENÇÃO HORIZONTAL, DE BRONZE, ROSCÁVEL, 1 1/4" - FORNECIMENTO E INSTALAÇÃO. AF_01/2019</t>
  </si>
  <si>
    <t>VÁLVULA DE DESCARGA METÁLICA, BASE 1 1/2 ", ACABAMENTO METALICO CROMADO - FORNECIMENTO E INSTALAÇÃO. AF_01/2019</t>
  </si>
  <si>
    <t>HIDRÔMETRO DN 25 (¾ ), 5,0 M³/H FORNECIMENTO E INSTALAÇÃO. AF_11/2016</t>
  </si>
  <si>
    <t>RASGO EM ALVENARIA PARA RAMAIS/ DISTRIBUIÇÃO COM DIAMETROS MENORES OU IGUAIS A 40 MM. AF_05/2015</t>
  </si>
  <si>
    <t>RASGO EM CONTRAPISO PARA RAMAIS/ DISTRIBUIÇÃO COM DIÂMETROS MENORES OU IGUAIS A 40 MM. AF_05/2015</t>
  </si>
  <si>
    <t>PERFILADO DE SEÇÃO 38X76 MM PARA SUPORTE DE MAIS DE 3 TUBOS HORIZONTAIS. AF_05/2015</t>
  </si>
  <si>
    <t>CHUMBAMENTO LINEAR EM ALVENARIA PARA RAMAIS/DISTRIBUIÇÃO COM DIÂMETROS MENORES OU IGUAIS A 40 MM. AF_05/2015</t>
  </si>
  <si>
    <t>CHUMBAMENTO LINEAR EM CONTRAPISO PARA RAMAIS/DISTRIBUIÇÃO COM DIÂMETROS MAIORES QUE 75 MM. AF_05/2015</t>
  </si>
  <si>
    <t>MÃO-FRANCESA EM AÇO, ABAS IGUAIS 30 CM, CAPACIDADE MÍNIMA 60 KG, BRANCO  FORNECIMENTO E INSTALAÇÃO. AF_11/2016</t>
  </si>
  <si>
    <t>PERFILADO DE SEÇÃO 38X76 MM PARA SUPORTE DE ELETROCALHA LISA OU PERFURADA EM AÇO GALVANIZADO, LARGURA 200 OU 400 MM E ALTURA 50 MM. AF_07/2017</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</si>
  <si>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</si>
  <si>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</si>
  <si>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MANUAL DE VALA COM PROFUNDIDADE MENOR OU IGUAL A 1,30 M. AF_03/2016</t>
  </si>
  <si>
    <t>ATERRO MANUAL DE VALAS COM SOLO ARGILO-ARENOSO E COMPACTAÇÃO MECANIZADA. AF_05/2016</t>
  </si>
  <si>
    <t>ATERRO MANUAL DE VALAS COM AREIA PARA ATERRO E COMPACTAÇÃO MECANIZADA. AF_05/2016</t>
  </si>
  <si>
    <t>REATERRO MANUAL APILOADO COM SOQUETE. AF_10/2017</t>
  </si>
  <si>
    <t>ALVENARIA DE EMBASAMENTO EM TIJOLOS CERAMICOS MACICOS 5X10X20CM, ASSENTADO  COM ARGAMASSA TRACO 1:2:8 (CIMENTO, CAL E AREIA)</t>
  </si>
  <si>
    <t>PAREDE COM PLACAS DE GESSO ACARTONADO (DRYWALL), PARA USO INTERNO, COM UMA FACE SIMPLES E ESTRUTURA METÁLICA COM GUIAS SIMPLES, COM VÃOS. AF_06/2017_P</t>
  </si>
  <si>
    <t>EXECUÇÃO DE VIA EM PISO INTERTRAVADO, COM BLOCO RETANGULAR COLORIDO DE 20 X 10 CM, ESPESSURA 8 CM. AF_12/2015</t>
  </si>
  <si>
    <t>74133/1</t>
  </si>
  <si>
    <t>EMASSAMENTO COM MASSA A OLEO, UMA DEMAO</t>
  </si>
  <si>
    <t>APLICAÇÃO MANUAL DE PINTURA COM TINTA TEXTURIZADA ACRÍLICA EM PAREDES EXTERNAS DE CASAS, UMA COR. AF_06/2014</t>
  </si>
  <si>
    <t>APLICAÇÃO MANUAL DE PINTURA COM TINTA TEXTURIZADA ACRÍLICA EM SUPERFÍCIES EXTERNAS DE SACADA DE EDIFÍCIOS DE MÚLTIPLOS PAVIMENTOS, DUAS CORES.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</si>
  <si>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</si>
  <si>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</si>
  <si>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</si>
  <si>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ACRÍLICA EM PAREDES, DUAS DEMÃOS. AF_06/2014</t>
  </si>
  <si>
    <t>APLICAÇÃO E LIXAMENTO DE MASSA LÁTEX EM TETO, DUAS DEMÃOS. AF_06/2014</t>
  </si>
  <si>
    <t>APLICAÇÃO E LIXAMENTO DE MASSA LÁTEX EM PAREDES, DUAS DEMÃOS. AF_06/2014</t>
  </si>
  <si>
    <t>73739/1</t>
  </si>
  <si>
    <t>PINTURA ESMALTE BRILHANTE (2 DEMAOS) SOBRE SUPERFICIE METALICA, INCLUSIVE PROTECAO COM ZARCAO (1 DEMAO)</t>
  </si>
  <si>
    <t>SOLEIRA EM GRANITO, LARGURA 15 CM, ESPESSURA 2,0 CM. AF_06/2018</t>
  </si>
  <si>
    <t>PISO INDUSTRIAL DE ALTA RESISTENCIA, ESPESSURA 8MM, INCLUSO JUNTAS DE DILATACAO PLASTICAS E POLIMENTO MECANIZADO</t>
  </si>
  <si>
    <t>CONTRAPISO AUTONIVELANTE, APLICADO SOBRE LAJE, ADERIDO, ESPESSURA 2CM. AF_06/2014</t>
  </si>
  <si>
    <t>CHAPISCO APLICADO EM ALVENARIAS E ESTRUTURAS DE CONCRETO INTERNAS, COM COLHER DE PEDREIRO.  ARGAMASSA TRAÇO 1:3 COM PREPARO EM BETONEIRA 400L. AF_06/2014</t>
  </si>
  <si>
    <t>MASSA ÚNICA, PARA RECEBIMENTO DE PINTURA, EM ARGAMASSA TRAÇO 1:2:8, PREPARO MECÂNICO COM BETONEIRA 400L, APLICADA MANUALMENTE EM FACES INTERNAS DE PAREDES, ESPESSURA DE 20MM, COM EXECUÇÃO DE TALISCAS. AF_06/2014</t>
  </si>
  <si>
    <t>EMBOÇO OU MASSA ÚNICA EM ARGAMASSA TRAÇO 1:2:8, PREPARO MECÂNICO COM BETONEIRA 400 L, APLICADA MANUALMENTE EM PANOS DE FACHADA COM PRESENÇA DE VÃOS, ESPESSURA DE 25 MM. AF_06/2014</t>
  </si>
  <si>
    <t>(COMPOSIÇÃO REPRESENTATIVA) DO SERVIÇO DE EMBOÇO/MASSA ÚNICA, APLICADO MANUALMENTE, TRAÇO 1:2:8, EM BETONEIRA DE 400L, PAREDES INTERNAS, COM EXECUÇÃO DE TALISCAS, EDIFICAÇÃO HABITACIONAL UNIFAMILIAR (CASAS) E EDIFICAÇÃO PÚBLICA PADRÃO. AF_12/2014</t>
  </si>
  <si>
    <t>FORRO EM RÉGUAS DE PVC, FRISADO, PARA AMBIENTES RESIDENCIAIS, INCLUSIVE ESTRUTURA DE FIXAÇÃO. AF_05/2017_P</t>
  </si>
  <si>
    <t>73859/2</t>
  </si>
  <si>
    <t>DEMOLIÇÃO DE ALVENARIA DE BLOCO FURADO, DE FORMA MANUAL, SEM REAPROVEITAMENTO. AF_12/2017</t>
  </si>
  <si>
    <t>DEMOLIÇÃO DE RODAPÉ CERÂMICO, DE FORMA MANUAL, SEM REAPROVEITAMENTO. AF_12/2017</t>
  </si>
  <si>
    <t>REMOÇÃO DE CHAPAS E PERFIS DE DRYWALL, DE FORMA MANUAL, SEM REAPROVEITAMENTO. AF_12/2017</t>
  </si>
  <si>
    <t>REMOÇÃO DE FORROS DE DRYWALL, PVC E FIBROMINERAL,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</si>
  <si>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</si>
  <si>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</si>
  <si>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</si>
  <si>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</si>
  <si>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</si>
  <si>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</si>
  <si>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INTERRUPTORES/TOMADAS ELÉTRICAS, DE FORMA MANUAL, SEM REAPROVEITAMENTO. AF_12/2017</t>
  </si>
  <si>
    <t>REMOÇÃO DE LUMINÁRIAS, DE FORMA MANUAL, SEM REAPROVEITAMENTO. AF_12/2017</t>
  </si>
  <si>
    <t>AUXILIAR DE LABORATÓRIO COM ENCARGOS COMPLEMENTARES</t>
  </si>
  <si>
    <t>CARPINTEIRO DE ESQUADRIA COM ENCARGOS COMPLEMENTARES</t>
  </si>
  <si>
    <t>PINTOR COM ENCARGOS COMPLEMENTARES</t>
  </si>
  <si>
    <t>TÉCNICO DE LABORATÓRIO COM ENCARGOS COMPLEMENTARES</t>
  </si>
  <si>
    <t>JARDINEIRO COM ENCARGOS COMPLEMENTARES</t>
  </si>
  <si>
    <t>AUXILIAR DE ESCRITORIO COM ENCARGOS COMPLEMENTARES</t>
  </si>
  <si>
    <t>ENGENHEIRO CIVIL DE OBRA JUNIOR COM ENCARGOS COMPLEMENTARES</t>
  </si>
  <si>
    <t>ABRACADEIRA EM ACO PARA AMARRACAO DE ELETRODUTOS, TIPO D, COM 3/4" E PARAFUSO DE FIXACAO</t>
  </si>
  <si>
    <t xml:space="preserve">L     </t>
  </si>
  <si>
    <t>ADAPTADOR PVC, ROSCAVEL, COM FLANGES E ANEL DE VEDACAO, 1 1/2", PARA CAIXA D'AGUA</t>
  </si>
  <si>
    <t>ADESIVO PLASTICO PARA PVC, FRASCO COM 850 GR</t>
  </si>
  <si>
    <t>ANEL BORRACHA PARA TUBO ESGOTO PREDIAL, DN 100 MM (NBR 5688)</t>
  </si>
  <si>
    <t>ARAME RECOZIDO 18 BWG, 1,25 MM (0,01 KG/M)</t>
  </si>
  <si>
    <t>ARGAMASSA COLANTE TIPO ACIII</t>
  </si>
  <si>
    <t>BARRA DE APOIO EM "L", EM ACO INOX POLIDO 70 X 70 CM, DIAMETRO MINIMO 3 CM</t>
  </si>
  <si>
    <t>BARRA DE APOIO EM "L", EM ACO INOX POLIDO 80 X 80 CM, DIAMETRO MINIMO 3 CM</t>
  </si>
  <si>
    <t>BUCHA DE REDUCAO DE PVC, SOLDAVEL, CURTA, COM 32 X 25 MM, PARA AGUA FRIA PREDIAL</t>
  </si>
  <si>
    <t>CAIXA D'AGUA FIBRA DE VIDRO PARA 1500 LITROS, COM TAMPA</t>
  </si>
  <si>
    <t>CAIXA DE PASSAGEM, EM PVC, DE 4" X 2", PARA ELETRODUTO FLEXIVEL CORRUGADO</t>
  </si>
  <si>
    <t>CAIXA EXTERNA DE MEDICAO PARA 1 MEDIDOR TRIFASICO, COM VISOR, EM CHAPA DE ACO 18 USG (PADRAO DA CONCESSIONARIA LOCAL)</t>
  </si>
  <si>
    <t>CALCARIO DOLOMITICO A (POSTO PEDREIRA/FORNECEDOR, SEM FRETE)</t>
  </si>
  <si>
    <t>CHAPA DE LAMINADO MELAMINICO, TEXTURIZADO, DE *1,25 X 3,08* M, E = 0,8 MM</t>
  </si>
  <si>
    <t>COLA A BASE DE RESINA SINTETICA PARA CHAPA DE LAMINADO MELAMINICO</t>
  </si>
  <si>
    <t>FECHADURA BICO DE PAPAGAIO, MAQUINA *45* MM, CROMADA, COM CHAVE TIPO GORGES BIPARTIDA, PARA PORTA DE CORRER INTERNA - COMPLETA</t>
  </si>
  <si>
    <t>FERTILIZANTE ORGANICO COMPOSTO, CLASSE A</t>
  </si>
  <si>
    <t>GRAMA ESMERALDA OU SAO CARLOS OU CURITIBANA, EM PLACAS, SEM PLANTIO</t>
  </si>
  <si>
    <t>GRANILHA/ GRANA/ PEDRISCO OU AGREGADO EM MARMORE/ GRANITO/ QUARTZO E CALCARIO, PRETO, CINZA, PALHA OU BRANCO</t>
  </si>
  <si>
    <t>JANELA DE CORRER EM ALUMINIO, 120 X 120 CM (A X L), 2 FLS, SEM BANDEIRA, ACABAMENTO ACET OU BRILHANTE,  BATENTE/REQUADRO DE 6 A 14 CM, COM VIDRO, SEM GUARNICAO/ALIZAR</t>
  </si>
  <si>
    <t>JOELHO PVC,  SOLDAVEL COM ROSCA, 90 GRAUS, 25 MM X 3/4", PARA AGUA FRIA PREDIAL</t>
  </si>
  <si>
    <t>JOELHO, PVC SERIE R, 45 GRAUS, DN 100 MM, PARA ESGOTO PREDIAL</t>
  </si>
  <si>
    <t>JOELHO, PVC SERIE R, 45 GRAUS, DN 50 MM, PARA ESGOTO PREDIAL</t>
  </si>
  <si>
    <t>JOELHO, PVC SERIE R, 90 GRAUS, DN 100 MM, PARA ESGOTO PREDIAL</t>
  </si>
  <si>
    <t>JOELHO, PVC SERIE R, 90 GRAUS, DN 40 MM, PARA ESGOTO PREDIAL</t>
  </si>
  <si>
    <t>JOELHO, PVC SERIE R, 90 GRAUS, DN 50 MM, PARA ESGOTO PREDIAL</t>
  </si>
  <si>
    <t>JUNCAO SIMPLES, PVC SERIE R, DN 50 X 50 MM, PARA ESGOTO PREDIAL</t>
  </si>
  <si>
    <t>JUNTA PLASTICA DE DILATACAO PARA PISOS, COR CINZA, 17 X 3 MM (ALTURA X ESPESSURA)</t>
  </si>
  <si>
    <t>LIXA D'AGUA EM FOLHA, GRAO 100</t>
  </si>
  <si>
    <t>LIXA EM FOLHA PARA PAREDE OU MADEIRA, NUMERO 120 (COR VERMELHA)</t>
  </si>
  <si>
    <t>LUVA SIMPLES, PVC SERIE REFORCADA - R, 100 MM, PARA ESGOTO PREDIAL</t>
  </si>
  <si>
    <t>LUVA SIMPLES, PVC SERIE REFORCADA - R, 50 MM, PARA ESGOTO PREDIAL</t>
  </si>
  <si>
    <t>PISO EM GRANITO, POLIDO, TIPO ANDORINHA/ QUARTZ/ CASTELO/ CORUMBA OU OUTROS EQUIVALENTES DA REGIAO, FORMATO MENOR OU IGUAL A 3025 CM2, E=  *2* CM</t>
  </si>
  <si>
    <t>PLACA DE SINALIZACAO DE SEGURANCA CONTRA INCENDIO, FOTOLUMINESCENTE, RETANGULAR, *12 X 40* CM, EM PVC *2* MM ANTI-CHAMAS (SIMBOLOS, CORES E PICTOGRAMAS CONFORME NBR 13434)</t>
  </si>
  <si>
    <t>RALO FOFO SEMIESFERICO, 100 MM, PARA LAJES/ CALHAS</t>
  </si>
  <si>
    <t>REGISTRO GAVETA BRUTO EM LATAO FORJADO, BITOLA 1 1/2 " (REF 1509)</t>
  </si>
  <si>
    <t>RESINA ACRILICA BASE AGUA - COR BRANCA</t>
  </si>
  <si>
    <t>SOLUCAO LIMPADORA PARA PVC, FRASCO COM 1000 CM3</t>
  </si>
  <si>
    <t>TANQUE ACO INOXIDAVEL (ACO 304) COM ESFREGADOR E VALVULA, DE *50 X 40 X 22* CM</t>
  </si>
  <si>
    <t>TE SANITARIO, PVC, DN 100 X 50 MM, SERIE NORMAL, PARA ESGOTO PREDIAL</t>
  </si>
  <si>
    <t>TRILHO EM ALUMINIO "U", COM ABAULADO PARA ROLDANA DE PORTA DE CORRER, *40 X 40* MM</t>
  </si>
  <si>
    <t>concreto</t>
  </si>
  <si>
    <t>12.4.1</t>
  </si>
  <si>
    <t>13.3.4</t>
  </si>
  <si>
    <t>13.3.5</t>
  </si>
  <si>
    <t>13.3.2</t>
  </si>
  <si>
    <t>CNPJ</t>
  </si>
  <si>
    <t>CLASIFICAÇÃO</t>
  </si>
  <si>
    <t>SESSENTA E QUATRO MIL, QUINHENTOS E SESSENTA E UM INTEIROS E CINQUENTA E CINCO CENTÉSIMOS</t>
  </si>
  <si>
    <t>conjunto de elevadores 8 paradas para transporte de passageiros sendo  03 elevadores com dim=2,40x2,80m e 01 com dim=1,90x2,80m, inclusive mão de obra para instalação</t>
  </si>
  <si>
    <t>sessenta e quatro mil, quinhentos e sessenta e um inteiros e cinquenta e cinco centésimos</t>
  </si>
  <si>
    <t>armacao aco ca-50, diam. 6,3 (1/4) à 12,5mm(1/2) -fornecimento/ corte( perda de 10%) / dobra / colocação.</t>
  </si>
  <si>
    <t xml:space="preserve"> Obs: Conforme o Acordão do TCU os itens de maior relevância são aqueles que estão representados no Grupo A=50% e B= 30%, Totalizando 80%</t>
  </si>
  <si>
    <t>COMPOSIÇÃO</t>
  </si>
  <si>
    <t>COMP. ELABORADA</t>
  </si>
  <si>
    <t>VALOR TOTAL GERAL</t>
  </si>
  <si>
    <t>SOMA DOS ITENS 19,27%</t>
  </si>
  <si>
    <t>VALOR TOTAL - SOMA DOS ITENS 19,27%</t>
  </si>
  <si>
    <t>SOMA DOS ITENS 19,27% - TOTAL DE BDI 19,27%</t>
  </si>
  <si>
    <t>VALOR DO BDI 19,27%</t>
  </si>
  <si>
    <t>(VALOR TOTAL GERAL - SOMA DOS ITENS 19,27%)/1,2772</t>
  </si>
  <si>
    <t>VALOR DO BDI 27,72%</t>
  </si>
  <si>
    <t>Peso ou taxa (t ou kg)</t>
  </si>
  <si>
    <t>DEMOLIÇÕES E RETIRADAS</t>
  </si>
  <si>
    <t>13.</t>
  </si>
  <si>
    <t>12.</t>
  </si>
  <si>
    <t>11.</t>
  </si>
  <si>
    <t>1.1.5</t>
  </si>
  <si>
    <t>1.2.1.1</t>
  </si>
  <si>
    <t>1.2.1.2</t>
  </si>
  <si>
    <t>1.2.1.4</t>
  </si>
  <si>
    <t>1.2.1.5</t>
  </si>
  <si>
    <t>Título 3</t>
  </si>
  <si>
    <t>1.2.2.1</t>
  </si>
  <si>
    <t>1.2.2.2</t>
  </si>
  <si>
    <t>1.2.2.3</t>
  </si>
  <si>
    <t>PAREDES E DIVISÓRIAS</t>
  </si>
  <si>
    <t>1.2.3.1</t>
  </si>
  <si>
    <t>1.2.3.2</t>
  </si>
  <si>
    <t>MOBILIZAÇÃO E DESMOBILIZAÇÃO DE EQUIPAMENTOS</t>
  </si>
  <si>
    <t>UND.</t>
  </si>
  <si>
    <t>ORSE INSUMO-BDI DIFERENCIADO</t>
  </si>
  <si>
    <t>92760</t>
  </si>
  <si>
    <t>92763</t>
  </si>
  <si>
    <t>1.2.4</t>
  </si>
  <si>
    <t>1.2.5</t>
  </si>
  <si>
    <t>Obs²: Assumimos uma possível pequena imprecisão ao utilizar os insumos e composição base do ORSE/SE de itens de baixa relevância.</t>
  </si>
  <si>
    <t>PAREDES NOVAS</t>
  </si>
  <si>
    <t>PAREDES QUE SAIU CERÂMICA E VIROU PINTURA</t>
  </si>
  <si>
    <t>2.1.9</t>
  </si>
  <si>
    <t>4.4</t>
  </si>
  <si>
    <t>4.5</t>
  </si>
  <si>
    <t>4.6</t>
  </si>
  <si>
    <t>4.7</t>
  </si>
  <si>
    <t>4.8</t>
  </si>
  <si>
    <t>4.9</t>
  </si>
  <si>
    <t>PAREDES COM INFILTRAÇÃO</t>
  </si>
  <si>
    <t>PREPARO DE SUPERFÍCIE COM LIXAMENTO DE PAREDES E TETOS</t>
  </si>
  <si>
    <t>Obs¹: composição/Base -  Composição Elaborada</t>
  </si>
  <si>
    <t>TRATAMENTO EM PAREDES COM INFILTRAÇÃO, COM DEMOLIÇÃO DE REBOCO, IMPERMEABILIZAÇÃO POLIMÉRICA, CHAPISCO E REBOCO</t>
  </si>
  <si>
    <t>PAREDES COM PINTURAS EXISTENTES</t>
  </si>
  <si>
    <t>Obs:  composição/Base - Composição ORSE - 42</t>
  </si>
  <si>
    <t>APICOAMENTO TOTAL DE REBOCO COM PONTEIRAS/TALHADEIRAS</t>
  </si>
  <si>
    <t>PINTURA EXISTENTE TROCARÁ POR CERÂMICA</t>
  </si>
  <si>
    <t>FECHAMENTOS DOS RASGOS DAS TUBULAÇÕES</t>
  </si>
  <si>
    <t>1.2.6</t>
  </si>
  <si>
    <t>BANCADAS</t>
  </si>
  <si>
    <t>RASGOS</t>
  </si>
  <si>
    <t>ALVENARIA</t>
  </si>
  <si>
    <t>Obs: composição/Base -  ORSE - 16</t>
  </si>
  <si>
    <t>DEMOLIÇÃO MANUAL DE PISO CIMENTADO SOBRE LASTRO DE CONCRETO - REV 01</t>
  </si>
  <si>
    <t>ESCORAMENTO METÁLICO PARA LAJES E VIGAS, C/ ESCORAS TUBULARES TIPO "A" (H=2,08 A 3,20 M), COM MONTAGEM E DESMONTAGEM</t>
  </si>
  <si>
    <t>LAJES EXISTENTES</t>
  </si>
  <si>
    <t>Obs: composição/Base -  ORSE - 7629</t>
  </si>
  <si>
    <t>RASGOS EM CONCRETO PARA PASSAGEM DE TUBULAÇÃO   DIÂM     1/2" A 1"</t>
  </si>
  <si>
    <t>DEMOLIÇÃO DE LAJES CONDENADAS</t>
  </si>
  <si>
    <t>COBERTA</t>
  </si>
  <si>
    <t>1.2.4.1</t>
  </si>
  <si>
    <t>1.2.4.2</t>
  </si>
  <si>
    <t>1.2.4.3</t>
  </si>
  <si>
    <t>1.2.4.4</t>
  </si>
  <si>
    <t>1.2.4.5</t>
  </si>
  <si>
    <t>Obs: composição/Base -  Composição ORSE - 31</t>
  </si>
  <si>
    <t>REMOÇÃO DE ESQUADRIA DE MADEIRA, COM OU SEM BATENTE</t>
  </si>
  <si>
    <t>Obs: composição/Base -  Composição ORSE - 8344</t>
  </si>
  <si>
    <t>1.2.6.1</t>
  </si>
  <si>
    <t>1.2.6.2</t>
  </si>
  <si>
    <t>1.2.6.3</t>
  </si>
  <si>
    <t>Obs: composição/Base -  Composição ORSE - 8387</t>
  </si>
  <si>
    <t>REMOÇÃO DE BANCADA DE GRANITO (OU MARMORE)</t>
  </si>
  <si>
    <t>REMOÇÃO DE LAVATÓRIO</t>
  </si>
  <si>
    <t>Obs: composição/Base -  Composição ORSE - 3262</t>
  </si>
  <si>
    <t>1.2.5.1</t>
  </si>
  <si>
    <t>1.2.5.2</t>
  </si>
  <si>
    <t>1.2.5.3</t>
  </si>
  <si>
    <t>1.2.5.4</t>
  </si>
  <si>
    <t>Obs: composição/Base -  Composição ORSE - 7215</t>
  </si>
  <si>
    <t>REMOÇÃO DE METAIS SANITÁRIOS (TORNEIRA, REGISTROS, CHUVEIROS, ETC.)</t>
  </si>
  <si>
    <t>REMOÇÃO DE VASO SANITÁRIO</t>
  </si>
  <si>
    <t>Obs: composição/Base -  Composição ORSE - 2095</t>
  </si>
  <si>
    <t>ESQUADRIAS METÁLICAS</t>
  </si>
  <si>
    <t>PORTAS</t>
  </si>
  <si>
    <t>CAIXAS DE PORTAS E JANELAS</t>
  </si>
  <si>
    <t>DESMONTAGEM DE ESQUADRIAS E ESTRUTURA METÁLICA COM RETIRADA DE SOLDA E CORTE DE PEÇAS POR MEIO DE LIXADEIRA OU DESMONTAGENS</t>
  </si>
  <si>
    <t>1-Granilite</t>
  </si>
  <si>
    <t>PISO DESEMPENADO E RECUPERAÇÃO DO PISO CIMENTADO</t>
  </si>
  <si>
    <t>Não recebe intertravados e asfalto</t>
  </si>
  <si>
    <t>soleira de granito</t>
  </si>
  <si>
    <t>Obs¹: composição/Base -  ORSE - 2450</t>
  </si>
  <si>
    <t>PISO TÁTIL DIRECIONAL E/OU ALERTA, DE CONCRETO, COLORIDO, P/DEFICIENTES VISUAIS, DIMENSÕES 25X25CM, APLICADO COM ARGAMASSA INDUSTRIALIZADA AC-II, REJUNTADO, EXCLUSIVE REGULARIZAÇÃO DE BASE</t>
  </si>
  <si>
    <t>FORNECIMENTO DE CURVA 45º COM BOLSAS, DE FERRO FUNDIDO, JUNTA ELÁSTICA, DIAM. =  250MM</t>
  </si>
  <si>
    <t>ANEL DE BORRACHA P/ TUBO OU CONEXÃO EM FOFO JE, D= 250MM</t>
  </si>
  <si>
    <t>9,86</t>
  </si>
  <si>
    <t>CURVA 45º C/ BOLSAS, EM FOFO, JE, D= 250MM</t>
  </si>
  <si>
    <t>REJUNTE DRENANTE COM AREIA COMPACTADA</t>
  </si>
  <si>
    <t>AREIA FINA - POSTO JAZIDA/FORNECEDOR (SEM FRETE)</t>
  </si>
  <si>
    <t>50</t>
  </si>
  <si>
    <t>Obs: composição/Base - ORSE - 71 (Alterada)</t>
  </si>
  <si>
    <t>PISO CIMENTADO DESEMPOLADO TRAÇO 1:5, E=5 CM</t>
  </si>
  <si>
    <t>Obs: composição/Base - ORSE - 4295</t>
  </si>
  <si>
    <t>TETOS COM PINTURAS EXISTENTES E RECUPERAR LAJES</t>
  </si>
  <si>
    <t>LAJE NOVA</t>
  </si>
  <si>
    <t>92770</t>
  </si>
  <si>
    <t>PINTURAS</t>
  </si>
  <si>
    <t>PINTURAS E TEXTURAS</t>
  </si>
  <si>
    <t>TEXTURAS DUAS COR</t>
  </si>
  <si>
    <t>5.4</t>
  </si>
  <si>
    <t>5.5</t>
  </si>
  <si>
    <t>CASA SHOW</t>
  </si>
  <si>
    <t>ONLINE</t>
  </si>
  <si>
    <t>COPAFER</t>
  </si>
  <si>
    <t>É CASA</t>
  </si>
  <si>
    <t>CERÂMICA 10X10 CINZA</t>
  </si>
  <si>
    <t>Revestimento 20X20 BANCO NEVE</t>
  </si>
  <si>
    <t>DEMOLIÇÃO DE REVESTIMENTO CERÂMICO OU AZULEJO</t>
  </si>
  <si>
    <t>Obs: composição/Base -  Composição ORSE - 22</t>
  </si>
  <si>
    <t>10.3.1</t>
  </si>
  <si>
    <t>10.3.2</t>
  </si>
  <si>
    <t>10.3.3</t>
  </si>
  <si>
    <t>LAVATÓRIO LOUÇA (DECA-RAVENA REF L-91) SEM COLUNA, C/SIFÃO CROMADO(DECA REF 1190), VÁLVULA CROMADA (DECA REF1600), CONJ. DE FIXAÇÃO (DECA REF SP7), ENGATE CROMADO, OU SIMILARES, EXCLUSIVE TORNEIRA</t>
  </si>
  <si>
    <t>LAVATÓRIO LOUÇA DE CANTO (DECA-IZY, REF L-10117 OU SIMILAR) SEM COLUNA, C/ SIFÃO CROMADO, VÁLVULA CROMADA, ENGATE CROMADO, EXCLUSIVE TORNEIRA</t>
  </si>
  <si>
    <t>BARRA DE APOIO, RETA, FIXA, EM AÇO INOX, L=80CM, D=1 1/2", JACKWAL OU SIMILAR</t>
  </si>
  <si>
    <t>TANQUE EM AÇO INOX E CONEXÕES</t>
  </si>
  <si>
    <t>10.3.4</t>
  </si>
  <si>
    <t>10.3.5</t>
  </si>
  <si>
    <t>10.3.6</t>
  </si>
  <si>
    <t>10.3.7</t>
  </si>
  <si>
    <t>10.3.8</t>
  </si>
  <si>
    <t>10.3.9</t>
  </si>
  <si>
    <t>10.3.10</t>
  </si>
  <si>
    <t>10.3.11</t>
  </si>
  <si>
    <t>10.3.12</t>
  </si>
  <si>
    <t>10.3.13</t>
  </si>
  <si>
    <t>10.3.14</t>
  </si>
  <si>
    <t>10.3.15</t>
  </si>
  <si>
    <t>10.3.16</t>
  </si>
  <si>
    <t>Obs¹: composição/Base -  ORSE - 2066</t>
  </si>
  <si>
    <t>Obs¹: composição/Base -  ORSE - 2005 (Retiramos o tipo de torneira)</t>
  </si>
  <si>
    <t>Obs¹: composição/Base -  ORSE - 7350</t>
  </si>
  <si>
    <t>Obs¹: composição/Base -  ORSE -  8492</t>
  </si>
  <si>
    <t>Obs¹: composição/Base -  ORSE - 12133(BASE) + 36207/SINAPI INSUMO</t>
  </si>
  <si>
    <t>Obs¹: composição/Base -  ORSE - 2055(Retiramos a torneira pois já está prevista na Planilha)</t>
  </si>
  <si>
    <t>Obs¹: composição/Base -  ORSE - 7612</t>
  </si>
  <si>
    <t>Obs¹: composição/Base -  ORSE - 7611</t>
  </si>
  <si>
    <t>Obs¹: composição/Base -  ORSE - 12208</t>
  </si>
  <si>
    <t>10.2.1</t>
  </si>
  <si>
    <t>10.2.2</t>
  </si>
  <si>
    <t>10.1.1</t>
  </si>
  <si>
    <t>10.1.2</t>
  </si>
  <si>
    <t>10.1.3</t>
  </si>
  <si>
    <t>00.333.8170001-81</t>
  </si>
  <si>
    <t>10.225.8640001-65</t>
  </si>
  <si>
    <t>55.728.2240001-06</t>
  </si>
  <si>
    <t>Obs: composição/Base -  ORSE - 8365(Retirada a Bancada)+ COTAÇÕES DE EXPURGO COM TAMPA E SIFÃO</t>
  </si>
  <si>
    <t>Obs¹: composição/Base -  ORSE - 10759(BASE)adaptada + 9044/ORSE + 95574/SINAPI</t>
  </si>
  <si>
    <t>BANCADA EM GRANITO CINZA ANDORINHA POLIDO, E=2,5CM, CONTÉM RODAMÃO E TESTEIRA 7CM, ACABAMENTO RETO SIMPLES - SUPORTE MÃO-FRANCESA EM FERRO GALVANIZADO, ABAS IGUAIS 30 CM</t>
  </si>
  <si>
    <t>Obs¹: composição/Base -  ORSE - 9044/ORSE</t>
  </si>
  <si>
    <t>RODOPIA EM GRANITO CINZA ANDORINHA, H = 7 CM, E=2CM, APLICADO COM ARGAMASSA INDUSTRIALIZADA AC-I, COM ACABAMENTO ABOLEADO</t>
  </si>
  <si>
    <t>TAMPO EM GRANITO CINZA ANDORINHA, ACABAMENTO BOLEADO SIMPLES</t>
  </si>
  <si>
    <t>Obs¹: composição/Base -  ORSE - 10759 adaptada</t>
  </si>
  <si>
    <t>EXECUÇÃO DE RASGOS EM ALVENARIA PARA PASSAGEM DE TUBULAÇÃO</t>
  </si>
  <si>
    <t>7.4</t>
  </si>
  <si>
    <t>7.5</t>
  </si>
  <si>
    <t>7.7</t>
  </si>
  <si>
    <t>7.8</t>
  </si>
  <si>
    <t>7.9</t>
  </si>
  <si>
    <t>7.10</t>
  </si>
  <si>
    <t>7.11</t>
  </si>
  <si>
    <t>7.12</t>
  </si>
  <si>
    <t>8.1</t>
  </si>
  <si>
    <t>8.2</t>
  </si>
  <si>
    <t>8.3</t>
  </si>
  <si>
    <t>8.4</t>
  </si>
  <si>
    <t>8.5</t>
  </si>
  <si>
    <t>9.2</t>
  </si>
  <si>
    <t>9.3</t>
  </si>
  <si>
    <t>9.4</t>
  </si>
  <si>
    <t>9.5</t>
  </si>
  <si>
    <t>9.6</t>
  </si>
  <si>
    <t>9.7</t>
  </si>
  <si>
    <t>9.8</t>
  </si>
  <si>
    <t>9.9</t>
  </si>
  <si>
    <t>9.10</t>
  </si>
  <si>
    <t>9.11</t>
  </si>
  <si>
    <t>9.12</t>
  </si>
  <si>
    <t>11.1</t>
  </si>
  <si>
    <t>11.1.1</t>
  </si>
  <si>
    <t>11.1.3</t>
  </si>
  <si>
    <t>11.1.4</t>
  </si>
  <si>
    <t>11.1.5</t>
  </si>
  <si>
    <t>11.1.6</t>
  </si>
  <si>
    <t>11.1.7</t>
  </si>
  <si>
    <t>11.1.10</t>
  </si>
  <si>
    <t>11.1.12</t>
  </si>
  <si>
    <t>11.2</t>
  </si>
  <si>
    <t>11.2.1</t>
  </si>
  <si>
    <t>11.2.2</t>
  </si>
  <si>
    <t>11.2.3</t>
  </si>
  <si>
    <t>11.2.4</t>
  </si>
  <si>
    <t>11.2.6</t>
  </si>
  <si>
    <t>11.2.7</t>
  </si>
  <si>
    <t>11.2.8</t>
  </si>
  <si>
    <t>11.2.9</t>
  </si>
  <si>
    <t>11.2.10</t>
  </si>
  <si>
    <t>11.2.13</t>
  </si>
  <si>
    <t>11.2.14</t>
  </si>
  <si>
    <t>11.2.15</t>
  </si>
  <si>
    <t>11.2.17</t>
  </si>
  <si>
    <t>11.2.18</t>
  </si>
  <si>
    <t>11.2.19</t>
  </si>
  <si>
    <t>11.2.22</t>
  </si>
  <si>
    <t>11.2.23</t>
  </si>
  <si>
    <t>11.2.24</t>
  </si>
  <si>
    <t>11.2.25</t>
  </si>
  <si>
    <t>11.2.26</t>
  </si>
  <si>
    <t>12.1</t>
  </si>
  <si>
    <t>12.1.1</t>
  </si>
  <si>
    <t>12.1.2</t>
  </si>
  <si>
    <t>12.1.3</t>
  </si>
  <si>
    <t>12.1.4</t>
  </si>
  <si>
    <t>12.1.5</t>
  </si>
  <si>
    <t>12.1.6</t>
  </si>
  <si>
    <t>12.1.7</t>
  </si>
  <si>
    <t>13.1</t>
  </si>
  <si>
    <t>13.2</t>
  </si>
  <si>
    <t>13.3</t>
  </si>
  <si>
    <t>13.4</t>
  </si>
  <si>
    <t>RUFO DE CONCRETO ARMADO FCK=20MPA L=30CM E H=5CM</t>
  </si>
  <si>
    <t>Obs¹: composição/Base -  ORSE - 7324(BASE) + 2720/ORSE INSUMO</t>
  </si>
  <si>
    <t xml:space="preserve"> INTERNAS</t>
  </si>
  <si>
    <t>4 E 5</t>
  </si>
  <si>
    <t>área total do terreno</t>
  </si>
  <si>
    <t>CONSULTÓRIO 01</t>
  </si>
  <si>
    <t>4-Pintura c/infiltração</t>
  </si>
  <si>
    <t>5-Pintura</t>
  </si>
  <si>
    <t>1-Cerâmica Limpar-h=2,10, 3-Pintar-h=0,70</t>
  </si>
  <si>
    <t>COPA</t>
  </si>
  <si>
    <t>EXPURGO</t>
  </si>
  <si>
    <t>ODONTOLOGIA</t>
  </si>
  <si>
    <t>COMPRESSOR</t>
  </si>
  <si>
    <t>SOLEIRAS DAS PORTAS COM QUEBRA DE PISO</t>
  </si>
  <si>
    <t>-</t>
  </si>
  <si>
    <t>FARMÁCIA</t>
  </si>
  <si>
    <t>CONSULTÓRIO 02</t>
  </si>
  <si>
    <t>CONSULTÓRIO 03</t>
  </si>
  <si>
    <t>EXTERNO</t>
  </si>
  <si>
    <t>10.2.3</t>
  </si>
  <si>
    <t>10.2.4</t>
  </si>
  <si>
    <t>EXECUÇÃO DE LOMBORAMPAS</t>
  </si>
  <si>
    <t>Obs¹: composição/Base -  ORSE - 4446</t>
  </si>
  <si>
    <t>EXTERNAS</t>
  </si>
  <si>
    <t>PAREDES INTERNAS</t>
  </si>
  <si>
    <t>PISO EXTERNO MAIOR PARTE</t>
  </si>
  <si>
    <t>INTERNO</t>
  </si>
  <si>
    <t>DESCONTOS</t>
  </si>
  <si>
    <t>EDITAR</t>
  </si>
  <si>
    <t>PERIODO DA OBRA</t>
  </si>
  <si>
    <t>INICIO E TERMINO DA OBRA</t>
  </si>
  <si>
    <t>PLACA DA OBRA COM RESPONSÁVEIS TÉCNICOS</t>
  </si>
  <si>
    <t>PLACA DA OBRA COM INFORMAÇÕES DA PREFEITURA DE CONVÊNIO E PRAZOS</t>
  </si>
  <si>
    <t>ESCRITÓRIO PARA ABRIGAR A EQUIPE TÉCNICA</t>
  </si>
  <si>
    <t>ALMOXARIFADO DE CONTROLE DE MATERIAIS</t>
  </si>
  <si>
    <t>1-Cerâmica Limpar(10%)h=2,10, 3-Pintar h=0,70, 4-Pintura c/infiltração(20%)</t>
  </si>
  <si>
    <t>1-Cerâmica Limpar-h=2,10, 4-Pintar c/infilt. h=0,70</t>
  </si>
  <si>
    <t>10.2.5</t>
  </si>
  <si>
    <t>TETOS EXISTENTES</t>
  </si>
  <si>
    <t>CINTAMENTOS</t>
  </si>
  <si>
    <t>OBS: CONSIDERAR A CADA 3 M³ UM CORPO DE PROVA</t>
  </si>
  <si>
    <t>REATERRO DO EMBASAMENTO</t>
  </si>
  <si>
    <t>REATERRO DO CINTAMENTO</t>
  </si>
  <si>
    <t>DESCONTO</t>
  </si>
  <si>
    <t>2.2.13</t>
  </si>
  <si>
    <t>2.1.10</t>
  </si>
  <si>
    <t>2.1.11</t>
  </si>
  <si>
    <t>OBS: DIVIDIR O VOLUME POR 5M³, ARRDODAR PARA CIMA</t>
  </si>
  <si>
    <t>PEITORIL DE CONCRETO ARMADO COM PINGADEIRA LARGURA 13 CM</t>
  </si>
  <si>
    <t>Obs¹: composição/Base -  ORSE - 3410</t>
  </si>
  <si>
    <t>FARMACIA</t>
  </si>
  <si>
    <t>4=CERÂMICA 10X10 AZUL</t>
  </si>
  <si>
    <t xml:space="preserve"> INTERNOS</t>
  </si>
  <si>
    <t>VASOS COM ASSENTOS</t>
  </si>
  <si>
    <t>7=LAJE - RECUPERAR E PINTAR</t>
  </si>
  <si>
    <t>3=FORRO PVC - RECUPERAR 50%</t>
  </si>
  <si>
    <t>LAVATÓRIO</t>
  </si>
  <si>
    <t>CURATIVO</t>
  </si>
  <si>
    <t>INTERNOS</t>
  </si>
  <si>
    <t>TANQUE</t>
  </si>
  <si>
    <t>TORNEIRAS</t>
  </si>
  <si>
    <t>REGISTROS</t>
  </si>
  <si>
    <t>BANCADA PARA EXPURGO - 0,30 X 0,40</t>
  </si>
  <si>
    <t>VASO SANITÁRIO PNE</t>
  </si>
  <si>
    <t>LAVATÓRIO DE CANTO</t>
  </si>
  <si>
    <t>CUBAS DE INOX QUADRADA 0,35 X 0,35</t>
  </si>
  <si>
    <t>TORNEIRAS PARA LAVATÓRIOS</t>
  </si>
  <si>
    <t>TORNEIRAS DE MESA COM ACIONAMENTO COTOVELO</t>
  </si>
  <si>
    <t>TORNEIRAS DE MESA COM ACIONAMENTO COTOVELO OU ALAVANCA</t>
  </si>
  <si>
    <t>TORNEIRA DE PAREDE PARA TANQUE</t>
  </si>
  <si>
    <t>TORNEIRA DE MESA BICA ALTA</t>
  </si>
  <si>
    <t>BARRAS PNE</t>
  </si>
  <si>
    <t>1=PINTURA</t>
  </si>
  <si>
    <t>EXAUSTOR ACI-200, DA SICTELL OU SIMILAR - FORNECIMENTO E INSTALAÇÃO</t>
  </si>
  <si>
    <t>10.2.6</t>
  </si>
  <si>
    <t>EXAUSTOR</t>
  </si>
  <si>
    <t>6-PINTURA-0,60</t>
  </si>
  <si>
    <t>6-CERAMICA NOVA 2,10</t>
  </si>
  <si>
    <t>6.1.1</t>
  </si>
  <si>
    <t>6.1.2</t>
  </si>
  <si>
    <t>6.1.3</t>
  </si>
  <si>
    <t>6.1.4</t>
  </si>
  <si>
    <t>6.1.5</t>
  </si>
  <si>
    <t>6.2.1</t>
  </si>
  <si>
    <t>6.2.2</t>
  </si>
  <si>
    <t>6.2.3</t>
  </si>
  <si>
    <t>6.2.4</t>
  </si>
  <si>
    <t>6.2.5</t>
  </si>
  <si>
    <t>6.2.6</t>
  </si>
  <si>
    <t>6.2.7</t>
  </si>
  <si>
    <t>GUICHE DE VIDRO, TIPO VISOR COM CAIXILHO FIXO, DE ALUMINIO, PARA VIDRO</t>
  </si>
  <si>
    <t>GRADES DAS JANELAS</t>
  </si>
  <si>
    <t>PORTA EM MADEIRA COMPENSADA (CANELA), LISA, SEMI-ÔCA, 0.80 X 2.10 M, REVESTIDA C/FÓRMICA, INCLUSIVE BATENTES E FERRAGENS</t>
  </si>
  <si>
    <t>Obs: composição/Base -  ORSE - 3764</t>
  </si>
  <si>
    <t>Obs: composição/Base -  ORSE - 9982</t>
  </si>
  <si>
    <t>PORTA EM MADEIRA COMPENSADA (CANELA), LISA, SEMI-ÔCA, 0.90 X 2.10 M, REVESTIDA C/FÓRMICA, INCLUSIVE BATENTES E FERRAGENS</t>
  </si>
  <si>
    <t xml:space="preserve">Obs: composição/Base -  ORSE - 9982 + 6641 + 2062/ORSE INSUMO </t>
  </si>
  <si>
    <t>PORTA DE FERRO, DE ABRIR, TIPO GRADE COM CHAPA, COM GUARNICOES E PINTADA</t>
  </si>
  <si>
    <t>6.2.8</t>
  </si>
  <si>
    <t>6.2.9</t>
  </si>
  <si>
    <t>PORTA EM MADEIRA COMPENSADA (CANELA), LISA, SEMI-ÔCA, 0.90 X 2.10 M, REVESTIDA C/FÓRMICA, INCLUSIVE BATENTES E FERRAGENS, COM BARRA PNE E CHAPA DE IMPACTO</t>
  </si>
  <si>
    <t>6-CERAMICA NOVO 2,10</t>
  </si>
  <si>
    <t>PLACA DE SINALIZACAO DE SEGURANCA CONTRA INCENDIO - ALERTA, FOTOLUMINESCENTE RETANGULAR 0,30X0,30 M ANTI-CHAMAS</t>
  </si>
  <si>
    <t>INSTALAÇÕES DE AR CONDICIONADO</t>
  </si>
  <si>
    <t>TELEMÁTICA</t>
  </si>
  <si>
    <t>14.</t>
  </si>
  <si>
    <t>15.</t>
  </si>
  <si>
    <t>15.1</t>
  </si>
  <si>
    <t>15.2</t>
  </si>
  <si>
    <t>15.3</t>
  </si>
  <si>
    <t>15.4</t>
  </si>
  <si>
    <t>EQUIPAMENTOS</t>
  </si>
  <si>
    <t>14.1</t>
  </si>
  <si>
    <t xml:space="preserve">CABOS FLEXÍVEIS E TUBOS </t>
  </si>
  <si>
    <t>14.2</t>
  </si>
  <si>
    <t>14.1.1</t>
  </si>
  <si>
    <t>14.1.2</t>
  </si>
  <si>
    <t>14.2.1</t>
  </si>
  <si>
    <t>14.2.2</t>
  </si>
  <si>
    <t>14.2.3</t>
  </si>
  <si>
    <t>CABO DE COBRE PP CORDPLAST 4 X 2,5 MM2, 450/750V - FORNECIMENTO E INSTALAÇÃO</t>
  </si>
  <si>
    <t>Obs: composição/Base -  Composição adaptada -  ORSE - 11412</t>
  </si>
  <si>
    <t>INSTALAÇÃO E FORNECIMENTO DE CONDICIONADOR DE AR TIPO SPLIT HIGH WALL, 9000 BTU- FORNECIMENTO E INSTALAÇÃO</t>
  </si>
  <si>
    <t>Obs: composição/Base -  Composição adaptada -  ORSE - 4464 + 39846/SINAPI INSUMO</t>
  </si>
  <si>
    <t>Obs: composição/Base -  Composição adaptada -  ORSE - 4465 + 39847/SINAPI INSUMO</t>
  </si>
  <si>
    <t>INSTALAÇÃO E FORNECIMENTO DE CONDICIONADOR DE AR TIPO SPLIT HIGH WALL, 12000 BTU- FORNECIMENTO E INSTALAÇÃO</t>
  </si>
  <si>
    <t>QUADROS E CAIXAS</t>
  </si>
  <si>
    <t>ELETRODUTOS</t>
  </si>
  <si>
    <t>13.1.1</t>
  </si>
  <si>
    <t>13.1.2</t>
  </si>
  <si>
    <t>13.1.3</t>
  </si>
  <si>
    <t>FORNECIMENTO E INSTALAÇÃO DE CAIXA DE PASSAGEM PVC 20 X 20 CM</t>
  </si>
  <si>
    <t>Obs: composição/Base -  Composição adaptada -  ORSE - 7872</t>
  </si>
  <si>
    <t>TUBO DE PEAD, PE-80, RAMAL PREDIAL, DIAM = 25MM (3/4")</t>
  </si>
  <si>
    <t>CABOS E ACESSÓRIOS</t>
  </si>
  <si>
    <t>13.2.1</t>
  </si>
  <si>
    <t>13.2.2</t>
  </si>
  <si>
    <t>13.2.3</t>
  </si>
  <si>
    <t>13.2.4</t>
  </si>
  <si>
    <t>13.3.1</t>
  </si>
  <si>
    <t>13.3.3</t>
  </si>
  <si>
    <t>Obs: composição/Base -  Composição adaptada -  ORSE - 12157</t>
  </si>
  <si>
    <t>Obs: composição/Base -  Composição adaptada -  ORSE - 697</t>
  </si>
  <si>
    <t>FORNECIMENTO E LANÇAMENTO DE CABO UTP 4 PARES CAT 5E</t>
  </si>
  <si>
    <t>TOMADA PARA LÓGICA, RJ45, COM PLACA</t>
  </si>
  <si>
    <t>Obs: composição/Base -  Composição adaptada -  ORSE - 11418</t>
  </si>
  <si>
    <t>Obs: composição/Base -  Composição adaptada -  ORSE - 7817</t>
  </si>
  <si>
    <t>TOMADA DUPLA PARA LÓGICA RJ45, 4"X2", EMBUTIR, COMPLETA, REF.0605, FAME OU SIMILAR</t>
  </si>
  <si>
    <t>TOMADA DUPLA PARA LÓGICA RJ45, 4"X4", EMBUTIR, COMPLETA</t>
  </si>
  <si>
    <t>Obs: composição/Base -  Composição adaptada -  ORSE - 7792</t>
  </si>
  <si>
    <t>PERFIS E ELETROCALHAS</t>
  </si>
  <si>
    <t>13.4.1</t>
  </si>
  <si>
    <t>13.4.2</t>
  </si>
  <si>
    <t>13.4.3</t>
  </si>
  <si>
    <t>13.4.4</t>
  </si>
  <si>
    <t>13.4.5</t>
  </si>
  <si>
    <t>FORNECIMENTO E INSTALAÇÃO DE SAÍDA HORIZONTAL PARA ELETRODUTO 1" (REF. VL 33 VALEMAM OU SIMILAR)</t>
  </si>
  <si>
    <t>Obs: composição/Base -  Composição adaptada -  ORSE - 724</t>
  </si>
  <si>
    <t>INSTALAÇÕES ELÉTRICAS E ELETRÔNICAS DE BAIXA TENSÃO</t>
  </si>
  <si>
    <t>MATERIAIS COMPLEMENTARES E ACESSÓRIOS</t>
  </si>
  <si>
    <t>12.2</t>
  </si>
  <si>
    <t>12.2.1</t>
  </si>
  <si>
    <t>12.3</t>
  </si>
  <si>
    <t>12.3.1</t>
  </si>
  <si>
    <t>12.3.2</t>
  </si>
  <si>
    <t>12.3.3</t>
  </si>
  <si>
    <t>12.3.4</t>
  </si>
  <si>
    <t>12.3.5</t>
  </si>
  <si>
    <t>12.4</t>
  </si>
  <si>
    <t>CABOS FLEXÍVEIS E FIOS</t>
  </si>
  <si>
    <t>12.4.2</t>
  </si>
  <si>
    <t>12.4.3</t>
  </si>
  <si>
    <t>DISJUNTORES</t>
  </si>
  <si>
    <t>12.4.4</t>
  </si>
  <si>
    <t>12.5</t>
  </si>
  <si>
    <t>12.5.1</t>
  </si>
  <si>
    <t>12.5.2</t>
  </si>
  <si>
    <t>12.5.3</t>
  </si>
  <si>
    <t>12.5.4</t>
  </si>
  <si>
    <t>12.5.5</t>
  </si>
  <si>
    <t>12.5.6</t>
  </si>
  <si>
    <t>12.5.7</t>
  </si>
  <si>
    <t>12.5.8</t>
  </si>
  <si>
    <t>12.5.9</t>
  </si>
  <si>
    <t>12.6</t>
  </si>
  <si>
    <t>LUMINÁRIAS</t>
  </si>
  <si>
    <t>12.6.1</t>
  </si>
  <si>
    <t>12.6.2</t>
  </si>
  <si>
    <t>FORNECIMENTO E INSTALAÇÃO DE CAIXA DE PASSAGEM PVC 30 X 30 CM</t>
  </si>
  <si>
    <t>Obs: composição/Base -  Composição adaptada -  ORSE - 8895</t>
  </si>
  <si>
    <t>CAIXA DE PROTECAO PARA MEDIDOR TRIFASICO, FORNECIMENTO E INSTALACAO</t>
  </si>
  <si>
    <t>Obs: composição/Base -  Composição adaptada -  SINAPI - 68066(BASE) + 39685/SINAPI INSUMO</t>
  </si>
  <si>
    <t>HASTE DE ATERRAMENTO GALVANIZADA A FOGO 3/8" X 3,45M (RE-BAR) TEL-760 - FORNECIMENTO E INSTALAÇÃO</t>
  </si>
  <si>
    <t>Obs: composição/Base -  Composição adaptada -  SINAPI - 11567(BASE) + 7863 + 7864/SINAPI INSUMO</t>
  </si>
  <si>
    <t>ABRAÇADEIRA METÁLICA TIPO "D" DE 3/4"(25 MM)</t>
  </si>
  <si>
    <t>Obs: composição/Base -  Composição adaptada -  ORSE 8441</t>
  </si>
  <si>
    <t>CABO DE COBRE NÚ 16 MM2 - FORNECIMENTO E ASSENTAMENTO (7,04M/KG)</t>
  </si>
  <si>
    <t>Obs: composição/Base -  Composição adaptada -  ORSE 9391</t>
  </si>
  <si>
    <t>TOMADAS E INTERRUPTORES</t>
  </si>
  <si>
    <t>Obs: composição/Base -  Composição adaptada -  ORSE 780</t>
  </si>
  <si>
    <t>TOMADA 2P+T, ABNT, 10 A, PARA PISO, COM PLACA EM METAL AMARELO E CAIXA PVC</t>
  </si>
  <si>
    <t>ELETRICA - ELETRODUTO CORRUGADO FLEXÍVEL 20 MM</t>
  </si>
  <si>
    <t>TELEMATICA -ELETRODUTO CORRUGADO FLEXÍVEL 25 MM</t>
  </si>
  <si>
    <t>HST - TUBULAÇÃO DE ÁGUA</t>
  </si>
  <si>
    <t>HST -  SPLIT</t>
  </si>
  <si>
    <t>1.2.2.4</t>
  </si>
  <si>
    <t xml:space="preserve">ELETRICA </t>
  </si>
  <si>
    <t xml:space="preserve">TELEMATICA </t>
  </si>
  <si>
    <t>11.1.15</t>
  </si>
  <si>
    <t>11.1.17</t>
  </si>
  <si>
    <t>11.1.18</t>
  </si>
  <si>
    <t>11.3</t>
  </si>
  <si>
    <t>ÁGUAS PLUVIAIS</t>
  </si>
  <si>
    <t>11.3.1</t>
  </si>
  <si>
    <t>11.3.2</t>
  </si>
  <si>
    <t>11.3.4</t>
  </si>
  <si>
    <t>11.3.5</t>
  </si>
  <si>
    <t>11.3.6</t>
  </si>
  <si>
    <t>11.3.7</t>
  </si>
  <si>
    <t>11.3.8</t>
  </si>
  <si>
    <t>11.3.9</t>
  </si>
  <si>
    <t>11.3.10</t>
  </si>
  <si>
    <t>JOELHO 90 GRAUS, PVC, ESGOTO PREDIAL, DN 40 MM, FORNECIDO E INSTALADO EM RAMAL DE DESCARGA OU RAMAL DE ESGOTO SANITÁRIO. AF_12/2014</t>
  </si>
  <si>
    <t>Obs: composição/Base -  Composição adaptada -  SINAPI - 89724(BASE) + 20154/SINAPI INSUMO</t>
  </si>
  <si>
    <t>JOELHO 45 GRAUS, PVC, ESGOTO PREDIAL, DN 50 MM, FORNECIDO E INSTALADO EM RAMAL DE DESCARGA OU RAMAL DE ESGOTO SANITÁRIO. AF_12/2014</t>
  </si>
  <si>
    <t>Obs: composição/Base -  Composição adaptada -  SINAPI - 89732(BASE) + 20149/SINAPI INSUMO</t>
  </si>
  <si>
    <t>JOELHO 90 GRAUS, PVC, ESGOTO PREDIAL, DN 50 MM, FORNECIDO E INSTALADO EM RAMAL DE DESCARGA OU RAMAL DE ESGOTO SANITÁRIO. AF_12/2014</t>
  </si>
  <si>
    <t>Obs: composição/Base -  Composição adaptada -  SINAPI - 89731(BASE) + 20155/SINAPI INSUMO</t>
  </si>
  <si>
    <t>Obs: composição/Base -  Composição adaptada -  SINAPI - 89746(BASE) + 20151/SINAPI INSUMO</t>
  </si>
  <si>
    <t>JOELHO 45 GRAUS, PVC, ESGOTO PREDIAL, DN 100 MM, FORNECIDO E INSTALADO EM RAMAL DE DESCARGA OU RAMAL DE ESGOTO SANITÁRIO. AF_12/2014</t>
  </si>
  <si>
    <t>Obs: composição/Base -  Composição adaptada -  SINAPI - 89744(BASE) + 20157/SINAPI INSUMO</t>
  </si>
  <si>
    <t>JOELHO 90 GRAUS, PVC, ESGOTO PREDIAL, DN 100 MM, FORNECIDO E INSTALADO EM RAMAL DE DESCARGA OU RAMAL DE ESGOTO SANITÁRIO. AF_12/2014</t>
  </si>
  <si>
    <t>JUNÇÃO SIMPLES, PVC, ESGOTO PREDIAL, DN 50 X 50 MM, JUNTA ELÁSTICA, FORNECIDO E INSTALADO EM RAMAL DE DESCARGA OU RAMAL DE ESGOTO SANITÁRIO. AF_12/2014</t>
  </si>
  <si>
    <t>Obs: composição/Base -  Composição adaptada -  SINAPI - 89785(BASE) + 20141/SINAPI INSUMO</t>
  </si>
  <si>
    <t>Obs: composição/Base -  Composição adaptada -  ORSE 1636</t>
  </si>
  <si>
    <t>JUNÇÃO SIMPLES EM PVC RÍGIDO C/ ANÉIS, PARA ESGOTO PRIMÁRIO, DIÂM =100 X 50MM</t>
  </si>
  <si>
    <t>Obs: composição/Base -  Composição adaptada -  ORSE 1661</t>
  </si>
  <si>
    <t>Obs: composição/Base -  Composição adaptada -  SINAPI - 89753(BASE) + 20168/SINAPI INSUMO</t>
  </si>
  <si>
    <t>LUVA SIMPLES, PVC, ESGOTO PREDIAL, DN 50 MM, JUNTA ELÁSTICA, FORNECIDO E INSTALADO EM RAMAL DE DESCARGA OU RAMAL DE ESGOTO SANITÁRIO. AF_12/2014</t>
  </si>
  <si>
    <t>Obs: composição/Base -  Composição adaptada -  SINAPI - 89778(BASE) + 20170/SINAPI INSUMO</t>
  </si>
  <si>
    <t>Obs: composição/Base -  Elaborada conforme Projeto</t>
  </si>
  <si>
    <t>LAJE</t>
  </si>
  <si>
    <t>VIGA</t>
  </si>
  <si>
    <t>PILAR</t>
  </si>
  <si>
    <t>LASTRO</t>
  </si>
  <si>
    <t>Parede=</t>
  </si>
  <si>
    <t>Brita=</t>
  </si>
  <si>
    <t>SUMIDOURO 1,50X15,00M (COMPRIMENTO CIRCULAR X ALTURA)DIMENSÕES EXTERNAS, COM CONEXÕES INTERNAS CONFORME PROJETO</t>
  </si>
  <si>
    <t>BUCHA DE REDUÇÃO CURTA DE PVC RÍGIDO SOLDÁVEL, MARROM, DIÂM = 32 X 25MM</t>
  </si>
  <si>
    <t>Obs: composição/Base -  ORSE - 1072</t>
  </si>
  <si>
    <t>JOELHO DE REDUÇÃO 90º DE PVC RÍGIDO SOLDÁVEL, MARROM  DIÂM = 25 X 20MM</t>
  </si>
  <si>
    <t>Obs: composição/Base -  ORSE - 1143 + 3522/SINAPI INSUMO</t>
  </si>
  <si>
    <t>Obs: composição/Base -  ORSE - 1457</t>
  </si>
  <si>
    <t>REGISTRO GAVETA BRUTO, D = 25 MM (1") - REF.1502-B, PN16, DECA OU SIMILAR</t>
  </si>
  <si>
    <t>REGISTRO GAVETA BRUTO, D = 40 MM (1 1/2") - REF.1502-B, PN16, DECA OU SIMILAR</t>
  </si>
  <si>
    <t>Obs: composição/Base -  ORSE - 1459</t>
  </si>
  <si>
    <t>TÊ DE REDUÇÃO 90º DE PVC RÍGIDO SOLDÁVEL, MARROM  DIÂM = 40 X 25MM</t>
  </si>
  <si>
    <t>Perimetro conforme lista de materiais</t>
  </si>
  <si>
    <t>Escavação menos o Perimetro do Tubo</t>
  </si>
  <si>
    <t>GRANILITE DEMOLIR</t>
  </si>
  <si>
    <t>novo</t>
  </si>
  <si>
    <t>ceramica</t>
  </si>
  <si>
    <t>OBS: DIVIDIR O VOLUME PELA CAPACIDADE DA CAIXA COLETORA</t>
  </si>
  <si>
    <t>ÁREA TOTAL</t>
  </si>
  <si>
    <t>ÁREA REFORMA</t>
  </si>
  <si>
    <t>CUSTO POR M2-ATUAL REFORMA INTERNA</t>
  </si>
  <si>
    <t>CUSTO POR M2-ATUAL REFORMA EXTERNA</t>
  </si>
  <si>
    <t>COMP. 32</t>
  </si>
  <si>
    <t>ALUGUEL DE CONTAINER - ESCRITÓRIO COM BANHEIRO - 6,20 X 2,40M, EQUIPADO COM AR CONDICIONADO</t>
  </si>
  <si>
    <t>ALUGUEL DE CONTAINER - ALMOXARIFADO SEM BANHEIRO - 6,00 X 2,40M</t>
  </si>
  <si>
    <t>LOCAÇÃO DE CAIXA COLETORA DE ENTULHO CAPACIDADE 5 M³ (LOCAL: ARACAJU)</t>
  </si>
  <si>
    <t>TAMPO/BANCADA DE GRANITO CINZA ANDORINHA, E=2CM</t>
  </si>
  <si>
    <t>TESTEIRA EM GRANITO CINZA ANDORINHA, L=10CM (MEIA ESQUADRIA) - FORNECIMENTO E COLOCAÇÃO</t>
  </si>
  <si>
    <t>ARGAMASSA INDUSTRIALIZADA VOTOMASSA AC-I, OU SIMILAR</t>
  </si>
  <si>
    <t>PREGO 1 1/2" X 13 (15 X 18)</t>
  </si>
  <si>
    <t>AREIA MÉDIA ADQUIRIDA EM DEPÓSITO, FRETE INCLUSO (AREIA MÉDIA COMERCIAL)</t>
  </si>
  <si>
    <t>PEDRA BRITADA N. 1 (9,5 A 19 MM) POSTO PEDREIRA/FORNECEDOR, SEM FRETE</t>
  </si>
  <si>
    <t>VISOR EM ALUMINIO COM VIDRO TEMPERADO 6MM</t>
  </si>
  <si>
    <t>PORTA EM MADEIRA COMPENSADA CANELA, LISA, SEMI-OCA - 80 X (160 A 210) X 3,5CM</t>
  </si>
  <si>
    <t>PORTA EM MADEIRA COMPENSADA CANELA, LISA, SEMI-OCA - 90 X (180 A 210) X 3,5CM</t>
  </si>
  <si>
    <t>CHAPA DE ALUMÍNIO 1MM - DIMENSÃO 2,00 X 1,00 M</t>
  </si>
  <si>
    <t>BARRA DE APOIO, RETA, FIXA, EM AÇO INOX, L=40CM, D=1 1/4" - JACKWAL OU SIMILAR</t>
  </si>
  <si>
    <t>EXAUSTOR ACI-200, DA SICTELL OU SIMILAR</t>
  </si>
  <si>
    <t>ESCORA TUBULAR CONVENCIONAL TIPO "A" (H=2,11 À 3,20 M) C/ACESSÓRIOS PARA LAJES E VIGAS MACIÇAS (ALUGUEL MENSAL)</t>
  </si>
  <si>
    <t>DISCO DE DESBASTE 7", PARA FERRO</t>
  </si>
  <si>
    <t>ALUGUEL DE LIXADEIRA INDUSTRIAL MARCA BOSCH</t>
  </si>
  <si>
    <t>VASSOURA PIAÇAVA</t>
  </si>
  <si>
    <t>SABÃO EM PÓ</t>
  </si>
  <si>
    <t>PISO TÁTIL DIRECIONAL E/OU ALERTA, DE CONCRETO, COLORIDO, DIM 25X25 CM, PARA DEFICIENTE VISUAL</t>
  </si>
  <si>
    <t>ARGAMASSA TRAÇO 1:5 (CIMENTO E AREIA MÉDIA) PARA CONTRAPISO, PREPARO M ECÂNICO COM BETONEIRA 400 L. AF_06/2014</t>
  </si>
  <si>
    <t>LAVATÓRIO LOUÇA, DE CANTO, LINHA IZY, REF. 10117, DECA OU SIMILAR</t>
  </si>
  <si>
    <t>BARRA DE APOIO, RETA, FIXA, EM AÇO INOX, L=80CM, D=1 1/2" - JACKWAL OU SIMILAR</t>
  </si>
  <si>
    <t>SIFAO COM VALVULA PARA TANQUE LAVAR, 1 1/4" X 40, AKROS Nº. 8 OU SIMILAR</t>
  </si>
  <si>
    <t>FIXAÇÃO PARA TANQUE, DECA FT11 OU SIMILAR</t>
  </si>
  <si>
    <t>PORTA PAPEL TOALHA PARA PAPEL INTERFOLHA 2 OU 3 DOBRAS, INJETADO COM A FRENTE EM PLÁSTICO ABS BRANCO, COM VISOR</t>
  </si>
  <si>
    <t>COLA CONTATO PARA CHAPA VINÍLICA/BORRACHA (PISO VINILICO OU BORRACHA)</t>
  </si>
  <si>
    <t>CABO DE COBRE PP CORDPLAST 4 X 2,5 MM2, 450/750V</t>
  </si>
  <si>
    <t>INSTALAÇÃO DE CONDICIONADOR DE AR TIPO SPLIT HIGH WALL, 9000 BTU - CONTEMPLA A MÃO DE OBRA, SUPORTE E TUBULAÇÃO</t>
  </si>
  <si>
    <t>INSTALAÇÃO DE CONDICIONADOR DE AR TIPO SPLIT HIGH WALL,12000 BTU - CONTEMPLA A MÃO DE OBRA, SUPORTE E TUBULAÇÃO</t>
  </si>
  <si>
    <t>CAIXA DE PASSAGEM PVC 200X200X150MM</t>
  </si>
  <si>
    <t>TUBO PEAD DE 25MM DA TIGRE OU SIMILAR)</t>
  </si>
  <si>
    <t>CABO UTP - 4 PARES-CATEGORIA 5E (P/CABEAM.ESTRUTURADO)</t>
  </si>
  <si>
    <t>SAÍDA HORIZONTAL PARA ELETRODUTO 1" (REF. VL 33 VALEMAM OU SIMILAR)</t>
  </si>
  <si>
    <t>CAIXA DE PASSAGEM PVC TIPO AQUATIC 30X30X10CM</t>
  </si>
  <si>
    <t>CABO COBRE RÍGIDO, UNIPOLAR, 70MM2 - 0,6/1KV / 70º</t>
  </si>
  <si>
    <t>HASTE DE ATERRAMENTO GALVANIZADA A FOGO 3/8" X 3,45M (RE-BAR) TEL-760</t>
  </si>
  <si>
    <t>CLIPS 3/8" , P/HASTE DE ATERRAMENTO GALVANIZADA, REF:TEL-5238</t>
  </si>
  <si>
    <t>CABO DE COBRE NÚ 16 MM2 - 4AWG</t>
  </si>
  <si>
    <t>TOMADA 2P+T, ABNT, 10A, PARA PISO, COM PLACA EM METAL AMARELO</t>
  </si>
  <si>
    <t>PASTA LUBRIFICANTE P/ PVC JE</t>
  </si>
  <si>
    <t>PORTA GRELHA PVC REDONDA, BRANCA, P/CAIXA E RALOS, D= 100MM</t>
  </si>
  <si>
    <t>REGISTRO GAVETA BRUTO, C/ VOLANTE, D = 25MM (1")</t>
  </si>
  <si>
    <t>TE 90° REDUCAO PVC RIGIDO SOLDAVEL, MARROM, D= 40 X 25MM</t>
  </si>
  <si>
    <t>INTERNAS</t>
  </si>
  <si>
    <t>Obs:  composição/Base - Composição ORSE 2344</t>
  </si>
  <si>
    <t>Obs¹: composição/Base - ORSE - 304</t>
  </si>
  <si>
    <t>Obs: composição/Base -  Composição -  SINAPI - 85010</t>
  </si>
  <si>
    <t>Obs: composição/Base -  Composição adaptada -  ORSE 1695(BASE) +1822/ORSE INSUMO</t>
  </si>
  <si>
    <t>CAIXA SIFONADA QUADRADA, COM SETE ENTRADAS E UMA SAÍDA, D = 150 X 150 X 50MM, REF. Nº25, ACABAMENTO BRANCO, COMPLETA MARCA AKROS OU SIMILAR</t>
  </si>
  <si>
    <t>SMS01</t>
  </si>
  <si>
    <t>ATIVIDADES INDUSTRIAIS, COMERCIAIS E DE PRESTAÇÃO DE SERVIÇOS DIVERSAS(AP)</t>
  </si>
  <si>
    <t>SMS10</t>
  </si>
  <si>
    <t>EXTRAÇÃO DE MINÉRIO DE EMPREGO IMEDIATO NA CONSTRUÇÃO CIVIL(AI)</t>
  </si>
  <si>
    <t>SMS21</t>
  </si>
  <si>
    <t>EXTRAÇÃO DE MINÉRIO DE EMPREGO IMEDIATO NA CONSTRUÇÃO CIVIL(AO)</t>
  </si>
  <si>
    <t>SMS29</t>
  </si>
  <si>
    <t>PUBLICAÇÃO NO DIÁRIO OFICIAL DO MUNICIPIO</t>
  </si>
  <si>
    <t>SMS-PORTE 1</t>
  </si>
  <si>
    <t>Obs: composição/Base -  Elaborada conforme taxas e necessidades de Aprovações da Prefeitura</t>
  </si>
  <si>
    <t>PLANO DE GERENCIAMENTO DE RESÍDUOS SOLIDOS(PGRCC) - PORTE 1</t>
  </si>
  <si>
    <t>Obs: composição/Base -  DAER-RS - 13.1 - Adaptada para elaboração de relátórios da área Ambiental - Custo do eng. Civil é o mesmo do ambiental, conforme normatização da classe do CREA.</t>
  </si>
  <si>
    <t>1.1.6</t>
  </si>
  <si>
    <t>TAXAS E REGULARIZAÇÕES NECESSÁRIAS PARA OBRA</t>
  </si>
  <si>
    <t>ESPERA</t>
  </si>
  <si>
    <t>IMUNIZAÇÃO</t>
  </si>
  <si>
    <t>INALAÇÃO COLETIVA</t>
  </si>
  <si>
    <t>PM04</t>
  </si>
  <si>
    <t>PM02</t>
  </si>
  <si>
    <t>RECEPÇÃO/ARQUIVO</t>
  </si>
  <si>
    <t>PM01</t>
  </si>
  <si>
    <t>PM03</t>
  </si>
  <si>
    <t>PISO TATIL DA CALÇADA PASSEIO PÚBLICO RAMPA</t>
  </si>
  <si>
    <t>PFE01</t>
  </si>
  <si>
    <t>FECHAMENTO DA JANELA</t>
  </si>
  <si>
    <t>PF01</t>
  </si>
  <si>
    <t>VACINA</t>
  </si>
  <si>
    <t>1.2.6.4</t>
  </si>
  <si>
    <t>PF02</t>
  </si>
  <si>
    <t>PF03</t>
  </si>
  <si>
    <t>PORTICO DA ENTRADA PRINCIPAL</t>
  </si>
  <si>
    <t>PISO DA COBERTA DA LAJE TÉCNICA</t>
  </si>
  <si>
    <t>CUMINHEIRA CENTRAL DA COBERTA</t>
  </si>
  <si>
    <t>1.2.7</t>
  </si>
  <si>
    <t>1.2.7.1</t>
  </si>
  <si>
    <t>1.2.7.3</t>
  </si>
  <si>
    <t>1.2.6.5</t>
  </si>
  <si>
    <t>COBERTA TOTAL</t>
  </si>
  <si>
    <t>9.13</t>
  </si>
  <si>
    <t>2.2.14</t>
  </si>
  <si>
    <t>SANITÁRIO PÚBLICO</t>
  </si>
  <si>
    <t>SANITÁRIO PNE</t>
  </si>
  <si>
    <t xml:space="preserve">IMUNIZAÇÃO </t>
  </si>
  <si>
    <t>BANHEIRO FUNCIONÁRIO MASCULINO</t>
  </si>
  <si>
    <t>1.2.5.5</t>
  </si>
  <si>
    <t>BANHEIRO FUNCIONÁRIO FEMININO</t>
  </si>
  <si>
    <t>PM-01</t>
  </si>
  <si>
    <t>PM-02</t>
  </si>
  <si>
    <t>PM-03</t>
  </si>
  <si>
    <t>PREPARO DE SUPERFÍCIE COM LIXAMENTO SOBRE MADEIRA</t>
  </si>
  <si>
    <t>Obs: composição/Base -  ORSE - 3963</t>
  </si>
  <si>
    <t>P-PINTAR FERRO NOVA E RECUPERAR</t>
  </si>
  <si>
    <t>TÊ SANITÁRIO EM PVC RÍGIDO C/ ANÉIS, PARA ESGOTO PRIMÁRIO, DIÂM =100 X 50MM</t>
  </si>
  <si>
    <t>CISTERNA 2,35X3,80X1,70M (COMPRIMENTO X LARGURA X ALTURA)DIMENSÕES EXTERNAS, COM CONEXÕES INTERNAS CONFORME PROJETO</t>
  </si>
  <si>
    <t>FORNECIMENTO E INSTALAÇÃO DE MINI RACK DE PAREDE 19" X 8U X 450MM</t>
  </si>
  <si>
    <t>Obs: composição/Base -  Composição adaptada -  ORSE - 8439(BASE)</t>
  </si>
  <si>
    <t>EMENDA EXTERNA, PARA PERFILADO TIPO "I", 38 X 38 MM, REF. CKP 116 OU SIMILAR</t>
  </si>
  <si>
    <t>Obs: composição/Base -  Composição adaptada -  ORSE - 9666(BASE)</t>
  </si>
  <si>
    <t>DUCHA MANUAL COM REGISTRO, LINHA ASPEN, REF. 1984 C35 ACT, DA DECA OU SIMILAR</t>
  </si>
  <si>
    <t>Obs: composição/Base -  Composição adaptada -  ORSE - 9173(BASE)</t>
  </si>
  <si>
    <t>11.1.2</t>
  </si>
  <si>
    <t>11.1.8</t>
  </si>
  <si>
    <t>11.1.9</t>
  </si>
  <si>
    <t>11.1.11</t>
  </si>
  <si>
    <t>11.1.13</t>
  </si>
  <si>
    <t>11.1.14</t>
  </si>
  <si>
    <t>11.1.16</t>
  </si>
  <si>
    <t>11.2.5</t>
  </si>
  <si>
    <t>11.2.11</t>
  </si>
  <si>
    <t>11.2.12</t>
  </si>
  <si>
    <t>11.2.16</t>
  </si>
  <si>
    <t>11.2.20</t>
  </si>
  <si>
    <t>11.2.21</t>
  </si>
  <si>
    <t>11.3.3</t>
  </si>
  <si>
    <t>12.4.5</t>
  </si>
  <si>
    <t>12.5.10</t>
  </si>
  <si>
    <t>13.2.6</t>
  </si>
  <si>
    <t>13.2.7</t>
  </si>
  <si>
    <t>13.2.8</t>
  </si>
  <si>
    <t>13.3.6</t>
  </si>
  <si>
    <t>ELÉTRICA -ELETRODUTO CORRUGADO FLEXÍVEL 25 MM</t>
  </si>
  <si>
    <t>REMOÇÃO DE CAIXA PRÉ-MOLDADA DE CONCRETO PARA AR CONDICIONADO</t>
  </si>
  <si>
    <t>REMOÇÃO DE CAIXA PRE-MOLDADA DE CONCRETO PARA AR CONDICIONADO</t>
  </si>
  <si>
    <t>Obs: composição/Base -  Composição adaptada -  ORSE - 7213(BASE)</t>
  </si>
  <si>
    <t>RETIRADA DE LUMINÁRIAS CONFORME CADASTRAMENTO DE EXISTENTES</t>
  </si>
  <si>
    <t>TOMADAS, INTERUPTORES E LUMINÁRIAS</t>
  </si>
  <si>
    <t>1.2.8</t>
  </si>
  <si>
    <t>1.2.8.1</t>
  </si>
  <si>
    <t>1.2.8.2</t>
  </si>
  <si>
    <t>ESTERILIZAÇÃO</t>
  </si>
  <si>
    <t>5.6</t>
  </si>
  <si>
    <t>TEXTURAS uma COR muros</t>
  </si>
  <si>
    <t>1.2.1.3</t>
  </si>
  <si>
    <t>WC CONSULTÓRIO 02</t>
  </si>
  <si>
    <t>RAMPA CALÇADA</t>
  </si>
  <si>
    <t>Obs: composição/Base -  Composição -  ORSE 11890</t>
  </si>
  <si>
    <t>1.2.2.5</t>
  </si>
  <si>
    <t xml:space="preserve"> EXTERNAS</t>
  </si>
  <si>
    <t>Obs: composição/Base -  Composição adaptada -  ORSE 2203</t>
  </si>
  <si>
    <t>REVESTIMENTO CERÂMICO PARA PISO OU PAREDE, 45 X 45 CM, ALTA RESISTÊNCIA, LINHA PORCELANATO D´AMPEZZO AVANA , PORTOBELLO OU SIMILAR, APLICADO COM ARGAMASSA INDUSTRIALIZADA AC-III, REJUNTADO, EXCLUSIVE REGULARIZAÇÃO DE BASE OU EMBOÇO</t>
  </si>
  <si>
    <t>4.10</t>
  </si>
  <si>
    <t>Obs: composição/Base -  Composição adaptada -  ORSE - 4440</t>
  </si>
  <si>
    <t>REVESTIMENTO CERÂMICO PARA PAREDE, 10 X 10 CM, ELIZABETH, LINHA LUX NEVE, APLICADO COM ARGAMASSA INDUSTRIALIZADA AC-II, REJUNTADO, EXCLUSIVE REGULARIZAÇÃO DE BASE OU EMBOÇO - REV 04</t>
  </si>
  <si>
    <t>RETIRADA DE INTERRUPTORES/TOMADAS ELÉTRICAS,  CONFORME CADASTRAMENTO DE EXISTENTES</t>
  </si>
  <si>
    <t>11.1.19</t>
  </si>
  <si>
    <t>Obs: composição/Base -  Composição ORSE 4283</t>
  </si>
  <si>
    <t>RALO HEMISFÉRICO EM Fº Fº, TIPO ABACAXI Ø 100MM</t>
  </si>
  <si>
    <t>JAV-01 , 04 a 10</t>
  </si>
  <si>
    <t>Obs: composição/Base -  SINAPI 73933/1 + 95468(SINAPI)</t>
  </si>
  <si>
    <t>PM-04-pne</t>
  </si>
  <si>
    <t>1.2.8.4</t>
  </si>
  <si>
    <t>CALÇADA PASSEIO EXTERNO MEIO FIO</t>
  </si>
  <si>
    <t>9.14</t>
  </si>
  <si>
    <t>CURVA HORIZONTAL 38 X 38 MM PARA ELETROCALHA METÁLICA, COM ÂNGULO 90° (REF.: MOPA OU SIMILAR)</t>
  </si>
  <si>
    <t>Obs: composição/Base -  Composição adaptada -  ORSE - 9987(BASE)</t>
  </si>
  <si>
    <t>Obs: composição/Base -  Composição adaptada -  ORSE - 10280(BASE)</t>
  </si>
  <si>
    <t>CURVA VERTICAL PARA CANALETA METÁLICA ARTICULADA, DA VALEMAM</t>
  </si>
  <si>
    <t>EMENDA EXTERNA, PARA PERFILADO TIPO "X", 38 X 38 MM, REF. CKP 119 OU SIMILAR</t>
  </si>
  <si>
    <t>Obs: composição/Base -  Composição adaptada -  ORSE - 9667(BASE)</t>
  </si>
  <si>
    <t>13.4.6</t>
  </si>
  <si>
    <t>FOSSA 1,50X1,90X2,10M (COMPRIMENTO X LARGURA X ALTURA)DIMENSÕES EXTERNAS, COM CONEXÕES INTERNAS CONFORME PROJETO</t>
  </si>
  <si>
    <t>Obs: composição/Base -  Composição adaptada -  ORSE - 1429(BASE) + 11869 / SINAPI INSUMO</t>
  </si>
  <si>
    <t>CAIXA D´ÁGUA EM FIBRA DE VIDRO  - INSTALADA, SEM ESTRUTURA DE SUPORTE CAP. 1.500 LITROS</t>
  </si>
  <si>
    <t xml:space="preserve">SANITÁRIO PÚBLICO PNE </t>
  </si>
  <si>
    <t xml:space="preserve">SANITÁRIO  PNE </t>
  </si>
  <si>
    <t>CONSULTÓRIO/ ACOLHIMENTO</t>
  </si>
  <si>
    <t>SANITÁRIO FUNCIONÁRIO MASCULINO</t>
  </si>
  <si>
    <t>SANITÁRIO FUNCIONÁRIO FEMININO</t>
  </si>
  <si>
    <t>CONSULTÓRIO ODONTOLOGICO</t>
  </si>
  <si>
    <t>UTILIDADES</t>
  </si>
  <si>
    <t>DISJUNTOR BIPOLAR DR 25 A  - DISPOSITIVO RESIDUAL DIFERENCIAL, TIPO AC, 30MA, REF.5SM1 312-OMB, SIEMENS OU SIMILAR</t>
  </si>
  <si>
    <t>Obs: composição/Base -  Composição adaptada -  ORSE - 7996(BASE)</t>
  </si>
  <si>
    <t>SANITÁRIO PÚBLICO PNE</t>
  </si>
  <si>
    <t>SALA ADM/GERÊNCIA</t>
  </si>
  <si>
    <t xml:space="preserve">SANITÁRIO FUNCIONÁRIO MASCULINO </t>
  </si>
  <si>
    <t xml:space="preserve">SANITÁRIO CONSULTÓRIO 02 </t>
  </si>
  <si>
    <t>AV. BETEL, S/N, TABULEIRO</t>
  </si>
  <si>
    <t>REFORMA DA UNIDADE BÁSICA DE SAÚDE GALBA NOVAES</t>
  </si>
  <si>
    <t>CONSULTÓRIO 02 (CERÂMICA)</t>
  </si>
  <si>
    <t>DIVISÓRIA CONSULTÓRIO 02 (CERÂMICA)</t>
  </si>
  <si>
    <t>PD-02</t>
  </si>
  <si>
    <t>CONSULTÓRIO 02 (PINTURA)</t>
  </si>
  <si>
    <t>DIVISÓRIA CONSULTÓRIO 02 (PINTURA)</t>
  </si>
  <si>
    <t>ANTIGO BANHEIRO DO CONSULTÓRIO 02 (CERÂMICA)</t>
  </si>
  <si>
    <t>ANTIGO BANHEIRO DO CONSULTÓRIO 02 (PINTURA)</t>
  </si>
  <si>
    <t>COBOGÓ</t>
  </si>
  <si>
    <t>LAVATÓRIO (CERÂMICA)</t>
  </si>
  <si>
    <t>CONSULTÓRIO 01 (CERÂMICA)</t>
  </si>
  <si>
    <t>PAREDE NOVA CONSULTÓRIO 01 (CERÂMICA)</t>
  </si>
  <si>
    <t>CONSULTÓRIO 01 (PINTURA)</t>
  </si>
  <si>
    <t>PAREDE NOVA CONSULTÓRIO 01 (PINTURA)</t>
  </si>
  <si>
    <t>SAN. FUNC. MASC. (CERÂMICA)</t>
  </si>
  <si>
    <t>PAREDE NOVA SAN. FUNC. MASC. (CERÂMICA)</t>
  </si>
  <si>
    <t>ANTIGO BANHEIRO DO CONSULTÓRIO 02</t>
  </si>
  <si>
    <t xml:space="preserve">BONECA DA PORTA - CURATIVO </t>
  </si>
  <si>
    <t>ABERTURA DE PORTA - HALL DE ENTRADA</t>
  </si>
  <si>
    <t>ABERTURA DE PORTA - IMUNIZAÇÃO</t>
  </si>
  <si>
    <t>SAN. FUNC. FEM.</t>
  </si>
  <si>
    <t>ABRIGO DE RESÍDUOS GRUPO D (VÃO DE PORTA)</t>
  </si>
  <si>
    <t>ABRIGO DE RESÍDUOS GRUPO A e E (VÃO DE PORTA)</t>
  </si>
  <si>
    <t>CONSULTÓRIO ODONTOLÓGICO - BONECA DA PORTA</t>
  </si>
  <si>
    <t>ABERTURA DE PORTA - ESTERILIZAÇÃO</t>
  </si>
  <si>
    <t>UTILIDADES - BONECA DA PORTA</t>
  </si>
  <si>
    <t>ABERTURA DE PORTA - COPA</t>
  </si>
  <si>
    <t>SAN. PÚB. PNE</t>
  </si>
  <si>
    <t>FECHAMENTO DE CAIXA DE AR CONDICIONADO</t>
  </si>
  <si>
    <t>CX. DE AR CONDICIONADO - CONSULTÓRIO 02</t>
  </si>
  <si>
    <t>CX. DE AR CONDICIONADO - INALAÇÃO COLETIVA</t>
  </si>
  <si>
    <t>CX. DE AR CONDICIONADO - CURATIVO</t>
  </si>
  <si>
    <t>CX. DE AR CONDICIONADO - FARMÁCIA</t>
  </si>
  <si>
    <t>CX. DE AR CONDICIONADO - SALA ADM. E GERÊNCIA/ CORA/ MARCAÇÃO</t>
  </si>
  <si>
    <t>CX. DE AR CONDICIONADO - CONSULTÓRIO ODONTOLÓGICO</t>
  </si>
  <si>
    <t>CX. DE AR CONDICIONADO - CONSULTÓRIO 01</t>
  </si>
  <si>
    <t>CIRCULAÇÃO 03</t>
  </si>
  <si>
    <t>PM-06</t>
  </si>
  <si>
    <t>ABRIGO DE RESÍDUOS DO GRUPO A e E</t>
  </si>
  <si>
    <t>ABRIGO DE RESÍDUOS DO GRUPO D</t>
  </si>
  <si>
    <t>ÁREA DESCOBERTA NOS FUNDOS</t>
  </si>
  <si>
    <t>CALÇADA</t>
  </si>
  <si>
    <t>CIRCULAÇÃO 01</t>
  </si>
  <si>
    <t>CIRCULAÇÃO 02</t>
  </si>
  <si>
    <t>HALL DE ENTRADA</t>
  </si>
  <si>
    <t>RECEPÇÃO/ ARQUIVO</t>
  </si>
  <si>
    <t>SALA ADM. E GERÊNCIA/ CORA/ MARCAÇÃO</t>
  </si>
  <si>
    <t>CONSULTÓRIO INDIF/ ACOLHIMENTO</t>
  </si>
  <si>
    <t>CIRCULAÇÃO DO SAN. PÚBLICO</t>
  </si>
  <si>
    <t>IMIUNIZAÇÃO</t>
  </si>
  <si>
    <t>SALA ADM E GERÊNCIA/ CORA/ MARCAÇÃO</t>
  </si>
  <si>
    <t>CONSULTÓRIO INDIFER./ ACOLHIMENTO</t>
  </si>
  <si>
    <t>1.2.1.6</t>
  </si>
  <si>
    <t>Obs: composição/Base -  Composição adaptada -  ORSE - 18</t>
  </si>
  <si>
    <t>DEMOLIÇÃO DE PISO CERÂMICO OU LADRILHO</t>
  </si>
  <si>
    <t>RAMPA DE ACESSO A ENTRADA</t>
  </si>
  <si>
    <t>PATAMAR DA RAMPA</t>
  </si>
  <si>
    <t>SAN. FUNC. MASC.</t>
  </si>
  <si>
    <t>CONSULTÓRIO ODONTOLÓGICO</t>
  </si>
  <si>
    <t>SAN. PÚBLICO</t>
  </si>
  <si>
    <t>PD-01</t>
  </si>
  <si>
    <t>PF-02</t>
  </si>
  <si>
    <t>PFE-01</t>
  </si>
  <si>
    <t>SOLEIRAS DE GRANITO</t>
  </si>
  <si>
    <t>SANITÁRIO PNE (SOL-4)</t>
  </si>
  <si>
    <t>SANITÁRIO PÚBLICO PNE (SOL-3)</t>
  </si>
  <si>
    <t>SANITÁRIO PÚBLICO (SOL-1)</t>
  </si>
  <si>
    <t>SAN. FUNC. FEM. (SOL-2)</t>
  </si>
  <si>
    <t>SAN. FUNC. MASC. (SOL-2)</t>
  </si>
  <si>
    <t>Obs: composição/Base -  Composição adaptada -  ORSE - 7212</t>
  </si>
  <si>
    <t>DEMOLIÇÃO DE RODAPÉ DE ALTA RESISTENCIA</t>
  </si>
  <si>
    <t>1.2.2.6</t>
  </si>
  <si>
    <t>1.2.2.7</t>
  </si>
  <si>
    <t>TELHA METÁLICA</t>
  </si>
  <si>
    <t>TELHA CERÂMICA</t>
  </si>
  <si>
    <t>COBERTA EXISTENTE</t>
  </si>
  <si>
    <t>GRANITO (AMBIENTES ANTIGOS)</t>
  </si>
  <si>
    <t>TESOURA DA COBERTA</t>
  </si>
  <si>
    <t>1.2.6.6</t>
  </si>
  <si>
    <t>Obs: composição/Base -  Composição adaptada -  ORSE - 43</t>
  </si>
  <si>
    <t>RETIRADA DE CALHA</t>
  </si>
  <si>
    <t>CALHA EXISTENTE</t>
  </si>
  <si>
    <t>SAN. PÚB. PNE/ SAN. PÚB.</t>
  </si>
  <si>
    <t>BONECA DA PORTA - UTILIDADES</t>
  </si>
  <si>
    <t>BONECA DA PORTA - SAN. FUNC. FEM.</t>
  </si>
  <si>
    <t>BONECA DA PORTA - SAN. FUNC. MASC.</t>
  </si>
  <si>
    <t>FECHAMENTO DE PORTA - HALL DE ENTRADA</t>
  </si>
  <si>
    <t>BONECA DA PORTA - FARMÁCIA</t>
  </si>
  <si>
    <t>FECHAMENTO DE COBOGÓ</t>
  </si>
  <si>
    <t>FACHADA SUDESTE</t>
  </si>
  <si>
    <t>PAREDE DA LAJE DAS CONDENSADORAS</t>
  </si>
  <si>
    <t>PLATIBANDA LATERAL ESQUERDA DA ESPERA</t>
  </si>
  <si>
    <t>PLATIBANDA LATERAL DIREITA DA ESPERA</t>
  </si>
  <si>
    <t>PAREDES NA COBERTA (TELHAS DE FIBROCIMENTO)</t>
  </si>
  <si>
    <t>JAV-05</t>
  </si>
  <si>
    <t>INALAÇÃO COLETIVA (CERÂMICA)</t>
  </si>
  <si>
    <t>DIVISÓRIA INALAÇÃO COLETIVA (CERÂMICA)</t>
  </si>
  <si>
    <t>CURATIVO (CERÂMICA)</t>
  </si>
  <si>
    <t>DIVISÓRIA CURATIVO (CERÂMICA)</t>
  </si>
  <si>
    <t>FARMÁCIA (CERÂMICA)</t>
  </si>
  <si>
    <t>GC-02</t>
  </si>
  <si>
    <t>CX. DE AR CONDICIONADO</t>
  </si>
  <si>
    <t>DIVISÓRIA FARMÁCIA (CERÂMICA)</t>
  </si>
  <si>
    <t>PAREDE NOVA FARMÁCIA (CERÂMICA)</t>
  </si>
  <si>
    <t>PM-04</t>
  </si>
  <si>
    <t>SANITÁRIO PNE (CERÂMICA)</t>
  </si>
  <si>
    <t>FECHAMENTO DE JANELA</t>
  </si>
  <si>
    <t>PAREDE NOVA SANITÁRIO PNE (CERÂMICA)</t>
  </si>
  <si>
    <t>CIRCULAÇÃO 01 (CERÂMICA)</t>
  </si>
  <si>
    <t>CIRCULAÇÃO 02 (CERÂMICA)</t>
  </si>
  <si>
    <t>IMUNIZAÇÃO (CERÂMICA)</t>
  </si>
  <si>
    <t>DIVISÓRIA IMUNIZAÇÃO (CERÂMICA)</t>
  </si>
  <si>
    <t>CONSULTÓRIO INDIF/ ACOLHIMENTO (CERÂMICA)</t>
  </si>
  <si>
    <t>DIVISÓRIA CONSULTÓRIO INDIF./ ACOLHIMENTO (CERÂMICA)</t>
  </si>
  <si>
    <t>SAN. FUNC. FEM. (CERÂMICA)</t>
  </si>
  <si>
    <t>PAREDE NOVA SAN. FUNC. FEM. (CERÂMICA)</t>
  </si>
  <si>
    <t>ABRIGO DE RESÍDUOS DO GRUPO A e E (CERÂMICA)</t>
  </si>
  <si>
    <t>PF-01</t>
  </si>
  <si>
    <t>PAREDE NOVA ABRIGO DE RESÍDUOS DO GRUPO A e E (CERÂMICA)</t>
  </si>
  <si>
    <t>ABRIGO DE RESÍDUOS DO GRUPO D (CERÂMICA)</t>
  </si>
  <si>
    <t>PF-03</t>
  </si>
  <si>
    <t>PAREDE NOVA ABRIGO DE RESÍDUOS DO GRUPO D (CERÂMICA)</t>
  </si>
  <si>
    <t>CONSULTÓRIO ODONTOLÓGICO (CERÂMICA)</t>
  </si>
  <si>
    <t>PAREDE NOVA CONSULTÓRIO ODONTOLÓGICO (CERÂMICA)</t>
  </si>
  <si>
    <t>ESTERILIZAÇÃO (CERÂMICA)</t>
  </si>
  <si>
    <t>JAV-03</t>
  </si>
  <si>
    <t>GC-01</t>
  </si>
  <si>
    <t>PAREDE NOVA ESTERILIZAÇÃO (CERÂMICA)</t>
  </si>
  <si>
    <t>DIVISÓRIA ESTERILIZAÇÃO (CERÂMICA)</t>
  </si>
  <si>
    <t>UTILIDADES (CERÂMICA)</t>
  </si>
  <si>
    <t>UTILIDADES (PINTURA COM INFILTRAÇÃO)</t>
  </si>
  <si>
    <t>DIVISÓRIA UTILIDADES (CERÂMICA)</t>
  </si>
  <si>
    <t>DML (CERÂMICA)</t>
  </si>
  <si>
    <t>PAREDE NOVA DML (CERÂMICA)</t>
  </si>
  <si>
    <t>SAN. PÚB. PNE (CERÂMICA)</t>
  </si>
  <si>
    <t>PM-05</t>
  </si>
  <si>
    <t>PAREDE NOVA SAN. PÚB. PNE (CERÂMICA)</t>
  </si>
  <si>
    <t>SAN. PÚBLICO (CERÂMICA)</t>
  </si>
  <si>
    <t>PAREDE NOVA SAN. PÚBLICO (CERÂMICA)</t>
  </si>
  <si>
    <t>HALL DE ENTRADA (CERÂMICA)</t>
  </si>
  <si>
    <t>VÃO ABERTO</t>
  </si>
  <si>
    <t>DIVISÓRIA HALL DE ENTRADA (CERÂMICA)</t>
  </si>
  <si>
    <t>PAREDE (CERÂMICA)</t>
  </si>
  <si>
    <t>FECHAMENTO DE PORTA (CERÂMICA)</t>
  </si>
  <si>
    <t>CIRCULAÇÃO 03 (CERÂMICA)</t>
  </si>
  <si>
    <t>PAREDE NOVA CIRCULAÇÃO 03 (CERÂMICA)</t>
  </si>
  <si>
    <t>COPA (CERÂMICA)</t>
  </si>
  <si>
    <t>PAREDE NOVA COPA (CERÂMICA)</t>
  </si>
  <si>
    <t>CIRCULAÇÃO DO SAN. PÚBLICO (CERÂMICA)</t>
  </si>
  <si>
    <t>PAREDE NOVA CIRCULAÇÃO DO SAN. PÚBLICO (CERÂMICA)</t>
  </si>
  <si>
    <t>DIVISÓRIA CIRCULAÇÃO DO SAN. PÚBLICO (CERÂMICA)</t>
  </si>
  <si>
    <t>COMPRESSOR (PINTURA)</t>
  </si>
  <si>
    <t>PGE-01</t>
  </si>
  <si>
    <t>ÁREA DESCOBERTA LATERAL (DO CONSULTÓRIO 02 ATÉ FARMÁCIA)</t>
  </si>
  <si>
    <t>ÁREA DESCOBERTA NA FACHADA</t>
  </si>
  <si>
    <t>ÁREA DESCOBERTA LATERAL (DA UTILIDADES ATÉ SALA ADM E GERENCIA/ CORA/ MARCAÇÃO)</t>
  </si>
  <si>
    <t>MURO DA FACHADA (TEXTURA COR AMARELA)</t>
  </si>
  <si>
    <t>FACHADA FRONTAL (PINTURA AZUL)</t>
  </si>
  <si>
    <t>PAREDES NA COBERTA</t>
  </si>
  <si>
    <t>MURO</t>
  </si>
  <si>
    <t>PAREDE DO MURO (INTERNO)</t>
  </si>
  <si>
    <t>PAREDE LATERAL DO MURO (EXTERNO)</t>
  </si>
  <si>
    <t>INALAÇÃO COLETIVA (PINTURA)</t>
  </si>
  <si>
    <t>DIVISÓRIA INALAÇÃO COLETIVA (PINTURA)</t>
  </si>
  <si>
    <t>JAV-04</t>
  </si>
  <si>
    <t>CURATIVO (PINTURA)</t>
  </si>
  <si>
    <t>DIVISÓRIA CURATIVO (PINTURA)</t>
  </si>
  <si>
    <t>FARMÁCIA (PINTURA)</t>
  </si>
  <si>
    <t>JAV-01</t>
  </si>
  <si>
    <t>FARMÁCIA (PINTURA COM INFILTRAÇÃO)</t>
  </si>
  <si>
    <t>ESPERA (PINTURA)</t>
  </si>
  <si>
    <t>PAREDE NOVA ESPERA</t>
  </si>
  <si>
    <t>FECHAMENTO DE PORTA</t>
  </si>
  <si>
    <t>CIRCULAÇÃO 01 (PINTURA)</t>
  </si>
  <si>
    <t>CIRCULAÇÃO 02 (PINTURA)</t>
  </si>
  <si>
    <t>IMUNIZAÇÃO (PINTURA)</t>
  </si>
  <si>
    <t>DIVISÓRIA IMUNIZAÇÃO (PINTURA)</t>
  </si>
  <si>
    <t>HALL DE ENTRADA (PINTURA)</t>
  </si>
  <si>
    <t>DIVISÓRIA HALL DE ENTRADA (PINTURA)</t>
  </si>
  <si>
    <t>PAREDE (PINTURA)</t>
  </si>
  <si>
    <t>FECHAMENTO DE PORTA (PINTURA)</t>
  </si>
  <si>
    <t>RECEPÇÃO/ ARQUIVO (PINTURA)</t>
  </si>
  <si>
    <t>JAV-06</t>
  </si>
  <si>
    <t>DIVISÓRIA RECEPÇÃO/ ARQUIVO (PINTURA)</t>
  </si>
  <si>
    <t>SALA ADM. E GERÊNCIA/ CORA/ MARCAÇÃO (PINTURA)</t>
  </si>
  <si>
    <t>DIVISÓRIA SALA ADM. E GERÊNCIA/ CORA/ MARCAÇÃO (PINTURA)</t>
  </si>
  <si>
    <t>CONSULTÓRIO INDIF/ ACOLHIMENTO (PINTURA)</t>
  </si>
  <si>
    <t>DIVISÓRIA CONSULTÓRIO INDIF./ ACOLHIMENTO (PINTURA)</t>
  </si>
  <si>
    <t>CONSULTÓRIO ODONTOLÓGICO (PINTURA)</t>
  </si>
  <si>
    <t>CONSULTÓRIO ODONTOLÓGICO (PINTURA COM INFILTRAÇÃO)</t>
  </si>
  <si>
    <t>PAREDE NOVA CONSULTÓRIO ODONTOLÓGICO (PINTURA)</t>
  </si>
  <si>
    <t>CIRCULAÇÃO 03 (PINTURA)</t>
  </si>
  <si>
    <t>PAREDE NOVA CIRCULAÇÃO 03 (PINTURA)</t>
  </si>
  <si>
    <t>CIRCULAÇÃO DO SAN. PÚBLICO (PINTURA)</t>
  </si>
  <si>
    <t>PAREDE NOVA CIRCULAÇÃO DO SAN. PÚBLICO (PINTURA)</t>
  </si>
  <si>
    <t>DIVISÓRIA CIRCULAÇÃO DO SAN. PÚBLICO (PINTURA)</t>
  </si>
  <si>
    <t>REVESTIMENTO CERÂMICO PARA PAREDE, PÉROLA 6,5 POR 25,6 CM, (BEGE), PIERINI OU EQUIVALENTE TÉCNICO, APLICADO COM ARGAMASSA INDUSTRIALIZADA AC-I, REJUNTADO.</t>
  </si>
  <si>
    <t>CERÂMICA MATTONE PEROLA 6,5X25,6CM</t>
  </si>
  <si>
    <t>LEROY MERLIN</t>
  </si>
  <si>
    <t>CASSOL</t>
  </si>
  <si>
    <t>CEC</t>
  </si>
  <si>
    <t>Obs: composição/Base -  Composição adaptada -  ORSE - 7137(BASE)=COTAÇÃO</t>
  </si>
  <si>
    <t>01.438.784/0048-60</t>
  </si>
  <si>
    <t>75.400.218/0027-71</t>
  </si>
  <si>
    <t>63.004.030.0030-20</t>
  </si>
  <si>
    <t>https://www.leroymerlin.com.br/revestimento-externo-ceramica-mattone-perola-6,5x25,6cm-pierini_87604853</t>
  </si>
  <si>
    <t>https://www.cassol.com.br/p/revestimento-ceramico-pierini-terracota-perola-65x256cm-acetinado-classe-a</t>
  </si>
  <si>
    <t>https://www.cec.com.br/pisos-e-revestimentos/revest-para-parede/revestimentos-para-parede-ate-35x35/revestimento-ceramico-acetinado-borda-bold-mattone-marfim-25-6x6-5cm?produto=1086429</t>
  </si>
  <si>
    <t>MURO DA FACHADA (TIJOLINHO)</t>
  </si>
  <si>
    <t>BANCO ESPERA</t>
  </si>
  <si>
    <t>BANCOS</t>
  </si>
  <si>
    <t>LAVATÓRIO DEMOLIDO-INALAÇÃO COLETIVA</t>
  </si>
  <si>
    <t>LAVATÓRIO DEMOLIDO-SALA ADM. GERÊNCIA/ CORA/ MARCAÇÃO</t>
  </si>
  <si>
    <t>COBERTA NOVA</t>
  </si>
  <si>
    <t>LAJE - ÁREA DAS CONDENSADORAS</t>
  </si>
  <si>
    <t>PAREDES DA LAJE - ÁREA DAS CONDENSADORAS</t>
  </si>
  <si>
    <t>PISO DA LAJE - ÁREA DAS CONDENSADORAS</t>
  </si>
  <si>
    <t xml:space="preserve">RUFO </t>
  </si>
  <si>
    <t>PAREDE DO PLATIBANDA</t>
  </si>
  <si>
    <t>RUFO DA COBERTA</t>
  </si>
  <si>
    <t>CALHA DA COBERTA</t>
  </si>
  <si>
    <t>TESOURAS DA COBERTA</t>
  </si>
  <si>
    <t>TESOURAS DA COBERTA PARA VÃO DE 4M</t>
  </si>
  <si>
    <t>TESOURAS DA COBERTA PARA VÃO DE 5M</t>
  </si>
  <si>
    <t>TESOURAS DA COBERTA PARA VÃO DE 6M</t>
  </si>
  <si>
    <t>PISO TÁTIL</t>
  </si>
  <si>
    <t>CANTEIRO 01</t>
  </si>
  <si>
    <t>CANTEIRO 02</t>
  </si>
  <si>
    <t>CANTEIRO 03</t>
  </si>
  <si>
    <t>PONTO DE ÔNIBUS</t>
  </si>
  <si>
    <t>RAMPA DEFICIENTE</t>
  </si>
  <si>
    <t>CALÇADA FRONTAL - PASSEIO PÚBLICO</t>
  </si>
  <si>
    <t>CALÇADA LATERAL ESQUERDA - PASSEIO PÚBLICO</t>
  </si>
  <si>
    <t>CALÇADA LATERAL DIREITA - PASSEIO PÚBLICO</t>
  </si>
  <si>
    <t>ÁREA DESCOBERTA</t>
  </si>
  <si>
    <t>Obs: composição/Base - SINAPI - 85180 + 7253 SINAPI INSUMO</t>
  </si>
  <si>
    <t>CORRIMÃO EM AÇO INOX Ø=1 1/2", DUPLO, H=90CM</t>
  </si>
  <si>
    <t>Obs: composição/Base - ORSE - 8759</t>
  </si>
  <si>
    <t>RAMPA DA ESPERA</t>
  </si>
  <si>
    <t>ver como foi calculado na memória não foi claro</t>
  </si>
  <si>
    <t>1.2.6.7</t>
  </si>
  <si>
    <t>Criado estava como madeira</t>
  </si>
  <si>
    <t>ESTERILIZAÇÃO/UTILIDADES</t>
  </si>
  <si>
    <t>SALA DE ADM/GERÊNCIA</t>
  </si>
  <si>
    <t>PD01</t>
  </si>
  <si>
    <t>PM05</t>
  </si>
  <si>
    <t>PM06</t>
  </si>
  <si>
    <t>CONSULTÓRIO ACOLHIMENTO</t>
  </si>
  <si>
    <t>PD02</t>
  </si>
  <si>
    <t>ABRIGO DE RESIDUOS DO GRUPO A e E</t>
  </si>
  <si>
    <t>ABRIGO DE RESIDUOS DO GRUPO D</t>
  </si>
  <si>
    <t>PM-01 e PD 01</t>
  </si>
  <si>
    <t>PM-03 E PD 02</t>
  </si>
  <si>
    <t>PORTA EM MADEIRA DE LEI, DE CORRER, COM C/FÓRMICA, SEMI-ÔCA 0,80X2,10M, INCLUSIVE BATENTES E FERRAGENS</t>
  </si>
  <si>
    <t>Obs: composição/Base -  ORSE - 8258 + 72200</t>
  </si>
  <si>
    <t>Obs: composição/Base -  ORSE - 8204 + 72200/SINAPI + 6641+2062/ORSE INSUMO</t>
  </si>
  <si>
    <t>PORTA EM MADEIRA DE LEI, DE CORRER, COM C/FÓRMICA, SEMI-ÔCA 0,90X2,10M, INCLUSIVE BATENTES E FERRAGENS, COM BARRA PNE E CHAPA DE IMPACTO</t>
  </si>
  <si>
    <t>6.2.10</t>
  </si>
  <si>
    <t>6.2.11</t>
  </si>
  <si>
    <t>6.2.12</t>
  </si>
  <si>
    <t>6.2.13</t>
  </si>
  <si>
    <t xml:space="preserve">SANITÁRIO PÚBLICO MASCULINO </t>
  </si>
  <si>
    <t xml:space="preserve">SANITÁRIO PÚBLICO FEMININO </t>
  </si>
  <si>
    <t>PGE01</t>
  </si>
  <si>
    <t>PGE02</t>
  </si>
  <si>
    <t>PM07</t>
  </si>
  <si>
    <t>GC01</t>
  </si>
  <si>
    <t>GC02</t>
  </si>
  <si>
    <t>ACESSO PRINCIPAL</t>
  </si>
  <si>
    <t>PF 01 E 02 E 03</t>
  </si>
  <si>
    <t>FACHADA FRONTAL/ SALA ADM/GERÊNCIA</t>
  </si>
  <si>
    <t>FACHADA FRONTAL/ RECEPÇÃO/ARQUIVO</t>
  </si>
  <si>
    <t>LATERAL ESQUERDA/ CONSULTÓRIO ACOLHIMENTO</t>
  </si>
  <si>
    <t>LATERAL ESQUERDA/ CONSULTÓRIO ODONTOLOGIA</t>
  </si>
  <si>
    <t>LATERAL ESQUERDA/ ESTERILIZAÇÃO</t>
  </si>
  <si>
    <t>FACHADA POSTERIOR/ UTILIDADES</t>
  </si>
  <si>
    <t>FACHADA POSTERIOR/ COPA</t>
  </si>
  <si>
    <t>FACHADA POSTERIOR/ CONSULTÓRIO 01</t>
  </si>
  <si>
    <t>FACHADA POSTERIORCONSULTÓRIO 02</t>
  </si>
  <si>
    <t>FACHADA POSTERIOR/ INALAÇÃO COLETIVA</t>
  </si>
  <si>
    <t>FACHADA POSTERIOR/ CURATIVO</t>
  </si>
  <si>
    <t>FACHADA POSTERIOR/ INALAÇÃO FARMACIA</t>
  </si>
  <si>
    <t>ABRIGO RESIDUOS GRUPO A e E /FACHADA LATERAL ESQUERDA</t>
  </si>
  <si>
    <t>WC CONSULTÓRIO 02/FACHADA LATERAL DIREITA</t>
  </si>
  <si>
    <t>JAV 06  E GC 01 E 02</t>
  </si>
  <si>
    <t>JAV-01  e 02 e 04</t>
  </si>
  <si>
    <t>JAV-03 e 05</t>
  </si>
  <si>
    <t>UTILIDADES/ESTERILIZAÇÃO</t>
  </si>
  <si>
    <t>Obs: composição/Base -  SINAPI 85010 + 12432/ORSE INSUMO</t>
  </si>
  <si>
    <t>JANELA DE ALUMÍNIO,  TIPO FIXA(BOCA DE LOBO), INCLUSIVE VIDROS COM GRADE DE PROTEÇÃO DE ALUMINIO</t>
  </si>
  <si>
    <t>Obs: composição/Base -  SINAPI 94582 + 12432/ORSE INSUMO</t>
  </si>
  <si>
    <t>JANELA DE ALUMÍNIO DE CORRER, 2 FOLHAS, FIXAÇÃO COM ARGAMASSA, COM VIDROS, PADRONIZADA. AF_07/2016, COM GRADE DE PROTEÇÃO DE ALUMINIO</t>
  </si>
  <si>
    <t xml:space="preserve">CONSULTÓRIO ODONTOLOGICO </t>
  </si>
  <si>
    <t>Odbs:Consideramos a menor largura da coberta o comprimento da tesoura, e a quantidade será o comprimento oposto ao adotado a cada 3 metros.</t>
  </si>
  <si>
    <t>TESOURAS DA COBERTA 01</t>
  </si>
  <si>
    <t>TESOURAS DA COBERTA 02</t>
  </si>
  <si>
    <t>TESOURA DA COBERTA 01</t>
  </si>
  <si>
    <t>I006386</t>
  </si>
  <si>
    <t>SBC</t>
  </si>
  <si>
    <t>COMPRA ONLINE</t>
  </si>
  <si>
    <t>QUADRO DE COTAÇÕES</t>
  </si>
  <si>
    <t>FOB</t>
  </si>
  <si>
    <t>CEC CASA E CONSTRUÇÃO</t>
  </si>
  <si>
    <t>Drei Representações</t>
  </si>
  <si>
    <t>LEONARDO</t>
  </si>
  <si>
    <t>Fone: (82) 9939-1104</t>
  </si>
  <si>
    <t>COMP. 87</t>
  </si>
  <si>
    <t>TAXAS PARA CONCESSÃO DE AUTORIZAÇÃO AMBIENTAL CLASSE I (MICRO PORTE, ÁREA ATÉ 500M²), INCLUINDO LICENÇA DE OPERAÇÃO, PUBLICAÇÃO EM DIÁRIO OFICIAL, PLANO DE GERENCIAMENTO DE RESÍDUOS E PLACA AMBIENTAL (1,50 X 1,0 M). (UN)</t>
  </si>
  <si>
    <t xml:space="preserve"> TANQUE DE EXPURGO ACO INOXIDAVEL-TAMPA LAT. 70X55CM</t>
  </si>
  <si>
    <t>GRADIL EM ALUMÍNIO ANODIZADO BRANCO, COM BARRAS DE APOIO EM ALUMÍNIO ANODIZADO BRANCO DE 2"X2" E BARRAS</t>
  </si>
  <si>
    <t>ROLDANA PARA PORTA CORRER (SUPERIOR)</t>
  </si>
  <si>
    <t>PERFIL ALUMÍNIO, U, USADO COMO TRILHO SUPERIOR EM PORTA DE CORRER</t>
  </si>
  <si>
    <t>ESPUMA DE POLIURETANO EXPANSIVA - 500ML (470G), SIKA BOOM OU SIMILAR</t>
  </si>
  <si>
    <t xml:space="preserve">U.MÊS </t>
  </si>
  <si>
    <t>80</t>
  </si>
  <si>
    <t>336,47</t>
  </si>
  <si>
    <t>237,85</t>
  </si>
  <si>
    <t>832,46</t>
  </si>
  <si>
    <t>12672,66</t>
  </si>
  <si>
    <t>2678,27</t>
  </si>
  <si>
    <t>MINI RACK DE PAREDE 19" X 8U X 450MM</t>
  </si>
  <si>
    <t>CERÂMICA 10 X 10 CM, ELIZABETH, LINHA LUX NEVE OU SIMILAR</t>
  </si>
  <si>
    <t>CURVA HORIZONTAL 38 X 38 MM PARA ELETROCALHA PERFURADA METÁLICA (REF. MOPA OU SIMILAR)</t>
  </si>
  <si>
    <t>DISJUNTOR BIPOLAR DR 25 A, DISPOSITIVO RESIDUAL DIFERENCIAL, TIPO AC, 30MA</t>
  </si>
  <si>
    <t>PARAFUSO DE FIXAÇÃO COM BUCHA PLÁSTICA 8 MM</t>
  </si>
  <si>
    <t>TRAMA DE MADEIRA COMPOSTA POR TERÇAS PARA TELHADOS DE ATÉ 2 ÁGUAS PARA TELHA ESTRUTURAL DE FIBROCIMENTO, INCLUSO TRANSPORTE VERTICAL.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</si>
  <si>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</si>
  <si>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</si>
  <si>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</si>
  <si>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</si>
  <si>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</si>
  <si>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CUMEEIRA PARA TELHA CERÂMICA EMBOÇADA COM ARGAMASSA TRAÇO 1:2:9 (CIMENTO, CAL E AREIA) PARA TELHADOS COM ATÉ 2 ÁGUAS, INCLUSO TRANSPORTE VERTICAL. AF_07/2019</t>
  </si>
  <si>
    <t>CALHA EM CHAPA DE AÇO GALVANIZADO NÚMERO 24, DESENVOLVIMENTO DE 50 CM, INCLUSO TRANSPORTE VERTICAL. AF_07/2019</t>
  </si>
  <si>
    <t>!EM PROCESSO DE DESATIVACAO! AR-CONDICIONADO FRIO SPLIT HI-WALL (PAREDE) 12000 BTU/H</t>
  </si>
  <si>
    <t>!EM PROCESSO DE DESATIVACAO! AR-CONDICIONADO FRIO SPLIT HI-WALL (PAREDE) 9000 BTU/H</t>
  </si>
  <si>
    <t>CERÂMICA 45 X 45CM, PISO PORCELANATO, TOKYO WARM, PEI 4, MARCA PORTOBELLO OU SIMILAR</t>
  </si>
  <si>
    <t>PCD</t>
  </si>
  <si>
    <t>CONVENCIONAL</t>
  </si>
  <si>
    <t>Valor MO + Encargo Social (47,07%) (R$)</t>
  </si>
  <si>
    <t>11.3.11</t>
  </si>
  <si>
    <t>11.3.12</t>
  </si>
  <si>
    <t>11.3.13</t>
  </si>
  <si>
    <t>11.3.14</t>
  </si>
  <si>
    <t>11.3.15</t>
  </si>
  <si>
    <t>11.3.16</t>
  </si>
  <si>
    <r>
      <rPr>
        <b/>
        <sz val="10"/>
        <rFont val="Tahoma"/>
        <family val="2"/>
      </rPr>
      <t xml:space="preserve">DATA BASE: </t>
    </r>
    <r>
      <rPr>
        <sz val="10"/>
        <rFont val="Tahoma"/>
        <family val="2"/>
      </rPr>
      <t>NOVEMBRO/19</t>
    </r>
  </si>
  <si>
    <t>ARGAMASSA TRAÇO 1:3:12 (EM VOLUME DE CIMENTO, CAL E AREIA MÉDIA ÚMIDA) PARA EMBOÇO/MASSA ÚNICA/ASSENTAMENTO DE ALVENARIA DE VEDAÇÃO, PREPARO MECÂNICO COM BETONEIRA 400 L. AF_08/2019</t>
  </si>
  <si>
    <t>ARGAMASSA TRAÇO 1:3 (EM VOLUME DE CIMENTO E AREIA MÉDIA ÚMIDA) PARA CONTRAPISO, PREPARO MECÂNICO COM BETONEIRA 400 L. AF_08/2019</t>
  </si>
  <si>
    <t>ARGAMASSA TRAÇO 1:5 (EM VOLUME DE CIMENTO E AREIA MÉDIA ÚMIDA) PARA CONTRAPISO,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</si>
  <si>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</si>
  <si>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</si>
  <si>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COMP. 107</t>
  </si>
  <si>
    <t>RESUMO  DO  ORÇAMENTO - REFORMA DA UNIDADE BÁSICA DE SAÚDE GALBA NOVAES</t>
  </si>
  <si>
    <t>VALOR DO BDI (19,61%)</t>
  </si>
  <si>
    <t>VALOR DO BDI (28,27%)</t>
  </si>
  <si>
    <t xml:space="preserve"> OBRA: REFORMA DA UNIDADE BÁSICA DE SAÚDE GALBA NOVAES</t>
  </si>
  <si>
    <t>DATA BASE: NOVEMBRO/19</t>
  </si>
  <si>
    <t>INCLUSO</t>
  </si>
  <si>
    <t>Mercado/8</t>
  </si>
  <si>
    <t>Mercado/9</t>
  </si>
  <si>
    <t>9.1</t>
  </si>
  <si>
    <t>Mercado/10</t>
  </si>
  <si>
    <t>Mercado/11</t>
  </si>
  <si>
    <t>Mercado/12</t>
  </si>
  <si>
    <t>Mercado/13</t>
  </si>
  <si>
    <t>Mercado/14</t>
  </si>
  <si>
    <t>14.3</t>
  </si>
  <si>
    <t>Mercado/15</t>
  </si>
  <si>
    <t>Mercado/16</t>
  </si>
  <si>
    <t>16.1</t>
  </si>
  <si>
    <t>16.2</t>
  </si>
  <si>
    <t>16.3</t>
  </si>
  <si>
    <t>Mercado/17</t>
  </si>
  <si>
    <t>17.1</t>
  </si>
  <si>
    <t>17.2</t>
  </si>
  <si>
    <t>17.3</t>
  </si>
  <si>
    <t>Mercado/18</t>
  </si>
  <si>
    <t>18.1</t>
  </si>
  <si>
    <t>18.2</t>
  </si>
  <si>
    <t>18.3</t>
  </si>
  <si>
    <t>Mercado/19</t>
  </si>
  <si>
    <t>19.1</t>
  </si>
  <si>
    <t>19.2</t>
  </si>
  <si>
    <t>19.3</t>
  </si>
  <si>
    <t>Mercado/20</t>
  </si>
  <si>
    <t>20.1</t>
  </si>
  <si>
    <t>20.2</t>
  </si>
  <si>
    <t>20.3</t>
  </si>
  <si>
    <t>Mercado/21</t>
  </si>
  <si>
    <t>21.1</t>
  </si>
  <si>
    <t>21.2</t>
  </si>
  <si>
    <t>21.3</t>
  </si>
  <si>
    <t>Mercado/22</t>
  </si>
  <si>
    <t>22.1</t>
  </si>
  <si>
    <t>22.2</t>
  </si>
  <si>
    <t>22.3</t>
  </si>
  <si>
    <t>Mercado/23</t>
  </si>
  <si>
    <t>23.1</t>
  </si>
  <si>
    <t>23.2</t>
  </si>
  <si>
    <t>23.3</t>
  </si>
  <si>
    <t>Mercado/24</t>
  </si>
  <si>
    <t>24.1</t>
  </si>
  <si>
    <t>24.2</t>
  </si>
  <si>
    <t>24.3</t>
  </si>
  <si>
    <t>Mercado/25</t>
  </si>
  <si>
    <t>25.1</t>
  </si>
  <si>
    <t>25.2</t>
  </si>
  <si>
    <t>25.3</t>
  </si>
  <si>
    <t>MEMÓRIA DE CÁLCULO DA REFORMA DA UNIDADE BÁSICA DE SAÚDE GALBA NOVAES</t>
  </si>
  <si>
    <t>1</t>
  </si>
  <si>
    <t>2</t>
  </si>
  <si>
    <t>4298</t>
  </si>
  <si>
    <t>4299</t>
  </si>
  <si>
    <t>97638</t>
  </si>
  <si>
    <t>97665</t>
  </si>
  <si>
    <t>97660</t>
  </si>
  <si>
    <t>7962</t>
  </si>
  <si>
    <t xml:space="preserve"> OBRA: </t>
  </si>
  <si>
    <t>90443</t>
  </si>
  <si>
    <t>97622</t>
  </si>
  <si>
    <t>97632</t>
  </si>
  <si>
    <t>90444</t>
  </si>
  <si>
    <t>97640</t>
  </si>
  <si>
    <t>97645</t>
  </si>
  <si>
    <t>97644</t>
  </si>
  <si>
    <t>97647</t>
  </si>
  <si>
    <t>97650</t>
  </si>
  <si>
    <t>97651</t>
  </si>
  <si>
    <t>97652</t>
  </si>
  <si>
    <t>97082</t>
  </si>
  <si>
    <t>95241</t>
  </si>
  <si>
    <t>73361</t>
  </si>
  <si>
    <t>95474</t>
  </si>
  <si>
    <t>94319</t>
  </si>
  <si>
    <t>95952</t>
  </si>
  <si>
    <t>96995</t>
  </si>
  <si>
    <t>72897</t>
  </si>
  <si>
    <t>96371</t>
  </si>
  <si>
    <t>87905</t>
  </si>
  <si>
    <t>87879</t>
  </si>
  <si>
    <t>89173</t>
  </si>
  <si>
    <t>87775</t>
  </si>
  <si>
    <t>87529</t>
  </si>
  <si>
    <t>90466</t>
  </si>
  <si>
    <t>88423</t>
  </si>
  <si>
    <t>88428</t>
  </si>
  <si>
    <t>93182</t>
  </si>
  <si>
    <t>93194</t>
  </si>
  <si>
    <t>90823</t>
  </si>
  <si>
    <t>84657</t>
  </si>
  <si>
    <t>95468</t>
  </si>
  <si>
    <t>93184</t>
  </si>
  <si>
    <t>94962</t>
  </si>
  <si>
    <t>90470</t>
  </si>
  <si>
    <t>88476</t>
  </si>
  <si>
    <t>93682</t>
  </si>
  <si>
    <t>96111</t>
  </si>
  <si>
    <t>88484</t>
  </si>
  <si>
    <t>88496</t>
  </si>
  <si>
    <t>88486</t>
  </si>
  <si>
    <t>92544</t>
  </si>
  <si>
    <t>55960</t>
  </si>
  <si>
    <t>94448</t>
  </si>
  <si>
    <t>94207</t>
  </si>
  <si>
    <t>92546</t>
  </si>
  <si>
    <t>92547</t>
  </si>
  <si>
    <t>92548</t>
  </si>
  <si>
    <t>98563</t>
  </si>
  <si>
    <t>98564</t>
  </si>
  <si>
    <t>94221</t>
  </si>
  <si>
    <t>94228</t>
  </si>
  <si>
    <t>94263</t>
  </si>
  <si>
    <t>83693</t>
  </si>
  <si>
    <t>98689</t>
  </si>
  <si>
    <t>86932</t>
  </si>
  <si>
    <t>86936</t>
  </si>
  <si>
    <t>86909</t>
  </si>
  <si>
    <t>86910</t>
  </si>
  <si>
    <t>86914</t>
  </si>
  <si>
    <t>95547</t>
  </si>
  <si>
    <t>89690</t>
  </si>
  <si>
    <t>98102</t>
  </si>
  <si>
    <t>93358</t>
  </si>
  <si>
    <t>93382</t>
  </si>
  <si>
    <t>89356</t>
  </si>
  <si>
    <t>89357</t>
  </si>
  <si>
    <t>89448</t>
  </si>
  <si>
    <t>89363</t>
  </si>
  <si>
    <t>89362</t>
  </si>
  <si>
    <t>89367</t>
  </si>
  <si>
    <t>89497</t>
  </si>
  <si>
    <t>90375</t>
  </si>
  <si>
    <t>89424</t>
  </si>
  <si>
    <t>94704</t>
  </si>
  <si>
    <t>95675</t>
  </si>
  <si>
    <t>94490</t>
  </si>
  <si>
    <t>89395</t>
  </si>
  <si>
    <t>89622</t>
  </si>
  <si>
    <t>83648</t>
  </si>
  <si>
    <t>99635</t>
  </si>
  <si>
    <t>89435</t>
  </si>
  <si>
    <t>99621</t>
  </si>
  <si>
    <t>89580</t>
  </si>
  <si>
    <t>89585</t>
  </si>
  <si>
    <t>89591</t>
  </si>
  <si>
    <t>72285</t>
  </si>
  <si>
    <t>99253</t>
  </si>
  <si>
    <t>89590</t>
  </si>
  <si>
    <t>89698</t>
  </si>
  <si>
    <t>89544</t>
  </si>
  <si>
    <t>89677</t>
  </si>
  <si>
    <t>89561</t>
  </si>
  <si>
    <t>89681</t>
  </si>
  <si>
    <t>91940</t>
  </si>
  <si>
    <t>91936</t>
  </si>
  <si>
    <t>98111</t>
  </si>
  <si>
    <t>91852</t>
  </si>
  <si>
    <t>91834</t>
  </si>
  <si>
    <t>91836</t>
  </si>
  <si>
    <t>91924</t>
  </si>
  <si>
    <t>91926</t>
  </si>
  <si>
    <t>91928</t>
  </si>
  <si>
    <t>92979</t>
  </si>
  <si>
    <t>93672</t>
  </si>
  <si>
    <t>93661</t>
  </si>
  <si>
    <t>93662</t>
  </si>
  <si>
    <t>93663</t>
  </si>
  <si>
    <t>92000</t>
  </si>
  <si>
    <t>91996</t>
  </si>
  <si>
    <t>91992</t>
  </si>
  <si>
    <t>92008</t>
  </si>
  <si>
    <t>92004</t>
  </si>
  <si>
    <t>91997</t>
  </si>
  <si>
    <t>91953</t>
  </si>
  <si>
    <t>91959</t>
  </si>
  <si>
    <t>91957</t>
  </si>
  <si>
    <t>97590</t>
  </si>
  <si>
    <t>97607</t>
  </si>
  <si>
    <t>91943</t>
  </si>
  <si>
    <t>91867</t>
  </si>
  <si>
    <t>93008</t>
  </si>
  <si>
    <t>91884</t>
  </si>
  <si>
    <t>91902</t>
  </si>
  <si>
    <t>93018</t>
  </si>
  <si>
    <t>96562</t>
  </si>
  <si>
    <t>90461</t>
  </si>
  <si>
    <t>97333</t>
  </si>
  <si>
    <t>97327</t>
  </si>
  <si>
    <t>83635</t>
  </si>
  <si>
    <t>97599</t>
  </si>
  <si>
    <t>TANQUE DE EXPURGO ACO INOXIDAVEL-TAMPA LAT. 500X500MM</t>
  </si>
  <si>
    <t>U.MÊS</t>
  </si>
  <si>
    <t>376,89</t>
  </si>
  <si>
    <t>12886,21</t>
  </si>
  <si>
    <t>2368,17</t>
  </si>
  <si>
    <t>NOK</t>
  </si>
  <si>
    <t xml:space="preserve"> OBRA:  AV. BETEL, S/N, TABULEIRO</t>
  </si>
  <si>
    <t>A</t>
  </si>
  <si>
    <t>B</t>
  </si>
  <si>
    <t>AVENIDA AQUIDAUANA, S/N, BAIRRO DA SANTA LÚCIA, MACEIÓ - AL.</t>
  </si>
  <si>
    <t>C</t>
  </si>
</sst>
</file>

<file path=xl/styles.xml><?xml version="1.0" encoding="utf-8"?>
<styleSheet xmlns="http://schemas.openxmlformats.org/spreadsheetml/2006/main">
  <numFmts count="21">
    <numFmt numFmtId="44" formatCode="_-&quot;R$&quot;\ * #,##0.00_-;\-&quot;R$&quot;\ * #,##0.00_-;_-&quot;R$&quot;\ * &quot;-&quot;??_-;_-@_-"/>
    <numFmt numFmtId="43" formatCode="_-* #,##0.00_-;\-* #,##0.00_-;_-* &quot;-&quot;??_-;_-@_-"/>
    <numFmt numFmtId="164" formatCode="_(* #,##0.00_);_(* \(#,##0.00\);_(* &quot;-&quot;??_);_(@_)"/>
    <numFmt numFmtId="165" formatCode="#,##0.0000_);\(#,##0.0000\)"/>
    <numFmt numFmtId="166" formatCode="0.0%"/>
    <numFmt numFmtId="167" formatCode="0.000"/>
    <numFmt numFmtId="168" formatCode="_(* #,##0.00_);_(* \(#,##0.00\);_(* \-??_);_(@_)"/>
    <numFmt numFmtId="169" formatCode="&quot;R$&quot;#,##0.00;[Red]&quot;R$&quot;#,##0.00"/>
    <numFmt numFmtId="170" formatCode="&quot;R$ &quot;#,##0.00;[Red]&quot;R$ &quot;#,##0.00"/>
    <numFmt numFmtId="171" formatCode="_-[$R$-416]\ * #,##0.00_-;\-[$R$-416]\ * #,##0.00_-;_-[$R$-416]\ * &quot;-&quot;??_-;_-@_-"/>
    <numFmt numFmtId="172" formatCode="_-&quot;R$&quot;\ * #,##0.000000000000_-;\-&quot;R$&quot;\ * #,##0.000000000000_-;_-&quot;R$&quot;\ * &quot;-&quot;??_-;_-@_-"/>
    <numFmt numFmtId="173" formatCode="#,##0.000"/>
    <numFmt numFmtId="174" formatCode="#,##0.0000"/>
    <numFmt numFmtId="175" formatCode="#,##0.00\ ;&quot; (&quot;#,##0.00\);&quot; -&quot;#\ ;@\ "/>
    <numFmt numFmtId="176" formatCode="_(&quot;$&quot;* #,##0.00_);_(&quot;$&quot;* \(#,##0.00\);_(&quot;$&quot;* &quot;-&quot;??_);_(@_)"/>
    <numFmt numFmtId="177" formatCode="_([$€-2]* #,##0.00_);_([$€-2]* \(#,##0.00\);_([$€-2]* &quot;-&quot;??_)"/>
    <numFmt numFmtId="178" formatCode="_-* #,##0.00\ _F_C_F_A_-;\-* #,##0.00\ _F_C_F_A_-;_-* &quot;-&quot;??\ _F_C_F_A_-;_-@_-"/>
    <numFmt numFmtId="179" formatCode="_-* #,##0.0000_-;\-* #,##0.0000_-;_-* &quot;-&quot;??_-;_-@_-"/>
    <numFmt numFmtId="180" formatCode="0.00\ &quot;m²&quot;"/>
    <numFmt numFmtId="181" formatCode="0.00\ &quot;m&quot;"/>
    <numFmt numFmtId="182" formatCode="_-* #,##0.00000_-;\-* #,##0.00000_-;_-* &quot;-&quot;??_-;_-@_-"/>
  </numFmts>
  <fonts count="127">
    <font>
      <sz val="11"/>
      <color theme="1"/>
      <name val="Calibri"/>
      <family val="2"/>
      <scheme val="minor"/>
    </font>
    <font>
      <sz val="10"/>
      <name val="Arial"/>
      <family val="2"/>
    </font>
    <font>
      <sz val="9"/>
      <name val="Arial Narrow"/>
      <family val="2"/>
    </font>
    <font>
      <b/>
      <sz val="9"/>
      <name val="Arial Narrow"/>
      <family val="2"/>
    </font>
    <font>
      <sz val="10"/>
      <name val="Arial"/>
      <family val="2"/>
    </font>
    <font>
      <sz val="11"/>
      <color indexed="8"/>
      <name val="Calibri"/>
      <family val="2"/>
    </font>
    <font>
      <sz val="9"/>
      <color indexed="8"/>
      <name val="Arial Narrow"/>
      <family val="2"/>
    </font>
    <font>
      <b/>
      <sz val="10"/>
      <name val="Arial Narrow"/>
      <family val="2"/>
    </font>
    <font>
      <sz val="11"/>
      <color indexed="8"/>
      <name val="Arial"/>
      <family val="2"/>
    </font>
    <font>
      <b/>
      <sz val="11"/>
      <color theme="1"/>
      <name val="Calibri"/>
      <family val="2"/>
      <scheme val="minor"/>
    </font>
    <font>
      <b/>
      <sz val="12"/>
      <color theme="1"/>
      <name val="Calibri"/>
      <family val="2"/>
      <scheme val="minor"/>
    </font>
    <font>
      <b/>
      <sz val="14"/>
      <color theme="1"/>
      <name val="Calibri"/>
      <family val="2"/>
      <scheme val="minor"/>
    </font>
    <font>
      <sz val="11"/>
      <color theme="1"/>
      <name val="Calibri"/>
      <family val="2"/>
      <scheme val="minor"/>
    </font>
    <font>
      <sz val="10"/>
      <color theme="1"/>
      <name val="Tahoma"/>
      <family val="2"/>
    </font>
    <font>
      <sz val="10"/>
      <name val="Tahoma"/>
      <family val="2"/>
    </font>
    <font>
      <b/>
      <sz val="10"/>
      <name val="Tahoma"/>
      <family val="2"/>
    </font>
    <font>
      <b/>
      <sz val="10"/>
      <color theme="1"/>
      <name val="Tahoma"/>
      <family val="2"/>
    </font>
    <font>
      <sz val="9"/>
      <color theme="1"/>
      <name val="Tahoma"/>
      <family val="2"/>
    </font>
    <font>
      <b/>
      <sz val="11"/>
      <color theme="0"/>
      <name val="Calibri"/>
      <family val="2"/>
      <scheme val="minor"/>
    </font>
    <font>
      <sz val="10"/>
      <color theme="1"/>
      <name val="Calibri"/>
      <family val="2"/>
      <scheme val="minor"/>
    </font>
    <font>
      <b/>
      <sz val="10"/>
      <color theme="0" tint="-0.499984740745262"/>
      <name val="Tahoma"/>
      <family val="2"/>
    </font>
    <font>
      <b/>
      <sz val="11"/>
      <color theme="0" tint="-0.499984740745262"/>
      <name val="Calibri"/>
      <family val="2"/>
      <scheme val="minor"/>
    </font>
    <font>
      <b/>
      <sz val="10"/>
      <color rgb="FFFF0000"/>
      <name val="Tahoma"/>
      <family val="2"/>
    </font>
    <font>
      <b/>
      <sz val="16"/>
      <color theme="3"/>
      <name val="Tahoma"/>
      <family val="2"/>
    </font>
    <font>
      <sz val="10"/>
      <color rgb="FFFF0000"/>
      <name val="Tahoma"/>
      <family val="2"/>
    </font>
    <font>
      <sz val="11"/>
      <color theme="0"/>
      <name val="Calibri"/>
      <family val="2"/>
      <scheme val="minor"/>
    </font>
    <font>
      <b/>
      <sz val="9"/>
      <color theme="0"/>
      <name val="Tahoma"/>
      <family val="2"/>
    </font>
    <font>
      <b/>
      <sz val="22"/>
      <name val="Arial"/>
      <family val="2"/>
    </font>
    <font>
      <b/>
      <sz val="18"/>
      <name val="Arial"/>
      <family val="2"/>
    </font>
    <font>
      <sz val="18"/>
      <name val="Arial"/>
      <family val="2"/>
    </font>
    <font>
      <b/>
      <sz val="20"/>
      <name val="Arial"/>
      <family val="2"/>
    </font>
    <font>
      <sz val="18"/>
      <color rgb="FFFF0000"/>
      <name val="Arial"/>
      <family val="2"/>
    </font>
    <font>
      <sz val="10"/>
      <name val="Arial"/>
      <family val="2"/>
      <charset val="1"/>
    </font>
    <font>
      <sz val="11"/>
      <color indexed="8"/>
      <name val="Calibri"/>
      <family val="2"/>
      <charset val="1"/>
    </font>
    <font>
      <sz val="10"/>
      <name val="Technic"/>
      <charset val="2"/>
    </font>
    <font>
      <b/>
      <sz val="20"/>
      <name val="TechnicBold"/>
      <charset val="2"/>
    </font>
    <font>
      <b/>
      <sz val="9"/>
      <name val="TechnicLite"/>
      <charset val="2"/>
    </font>
    <font>
      <b/>
      <sz val="11"/>
      <name val="TechnicLite"/>
      <charset val="2"/>
    </font>
    <font>
      <b/>
      <sz val="14"/>
      <name val="TechnicLite"/>
      <charset val="2"/>
    </font>
    <font>
      <b/>
      <sz val="8"/>
      <name val="TechnicLite"/>
      <charset val="2"/>
    </font>
    <font>
      <b/>
      <sz val="10"/>
      <name val="Times New Roman"/>
      <family val="1"/>
      <charset val="1"/>
    </font>
    <font>
      <sz val="10"/>
      <name val="Times New Roman"/>
      <family val="1"/>
      <charset val="1"/>
    </font>
    <font>
      <b/>
      <sz val="11"/>
      <name val="Times New Roman"/>
      <family val="1"/>
      <charset val="1"/>
    </font>
    <font>
      <sz val="11"/>
      <name val="Times New Roman"/>
      <family val="1"/>
      <charset val="1"/>
    </font>
    <font>
      <sz val="18"/>
      <color theme="5"/>
      <name val="Arial"/>
      <family val="2"/>
    </font>
    <font>
      <sz val="20"/>
      <name val="Arial"/>
      <family val="2"/>
    </font>
    <font>
      <b/>
      <sz val="11"/>
      <name val="Calibri"/>
      <family val="2"/>
      <scheme val="minor"/>
    </font>
    <font>
      <sz val="11"/>
      <name val="Calibri"/>
      <family val="2"/>
      <scheme val="minor"/>
    </font>
    <font>
      <sz val="11"/>
      <color theme="1"/>
      <name val="Arial"/>
      <family val="2"/>
    </font>
    <font>
      <b/>
      <sz val="11"/>
      <color theme="0" tint="-0.499984740745262"/>
      <name val="Arial"/>
      <family val="2"/>
    </font>
    <font>
      <b/>
      <sz val="11"/>
      <color theme="1"/>
      <name val="Arial"/>
      <family val="2"/>
    </font>
    <font>
      <sz val="18"/>
      <color theme="0"/>
      <name val="Arial"/>
      <family val="2"/>
    </font>
    <font>
      <b/>
      <sz val="18"/>
      <color theme="0"/>
      <name val="Arial"/>
      <family val="2"/>
    </font>
    <font>
      <b/>
      <sz val="12"/>
      <color theme="1"/>
      <name val="Tahoma"/>
      <family val="2"/>
    </font>
    <font>
      <sz val="10"/>
      <name val="Verdana"/>
      <family val="2"/>
    </font>
    <font>
      <sz val="11"/>
      <color rgb="FFFF0000"/>
      <name val="Calibri"/>
      <family val="2"/>
      <scheme val="minor"/>
    </font>
    <font>
      <sz val="12"/>
      <color theme="1"/>
      <name val="Tahoma"/>
      <family val="2"/>
    </font>
    <font>
      <b/>
      <sz val="9"/>
      <name val="Tahoma"/>
      <family val="2"/>
    </font>
    <font>
      <sz val="9"/>
      <name val="Tahoma"/>
      <family val="2"/>
    </font>
    <font>
      <sz val="18"/>
      <color theme="1"/>
      <name val="Calibri"/>
      <family val="2"/>
      <scheme val="minor"/>
    </font>
    <font>
      <sz val="24"/>
      <color theme="1"/>
      <name val="Calibri"/>
      <family val="2"/>
      <scheme val="minor"/>
    </font>
    <font>
      <sz val="30"/>
      <color theme="1"/>
      <name val="Calibri"/>
      <family val="2"/>
      <scheme val="minor"/>
    </font>
    <font>
      <sz val="30"/>
      <color rgb="FFFF0000"/>
      <name val="Calibri"/>
      <family val="2"/>
      <scheme val="minor"/>
    </font>
    <font>
      <b/>
      <sz val="30"/>
      <color theme="1"/>
      <name val="Calibri"/>
      <family val="2"/>
      <scheme val="minor"/>
    </font>
    <font>
      <sz val="30"/>
      <name val="Arial"/>
      <family val="2"/>
    </font>
    <font>
      <sz val="8"/>
      <color theme="1" tint="0.14999847407452621"/>
      <name val="Calibri"/>
      <family val="2"/>
      <scheme val="minor"/>
    </font>
    <font>
      <sz val="2"/>
      <color theme="1"/>
      <name val="Calibri"/>
      <family val="2"/>
      <scheme val="minor"/>
    </font>
    <font>
      <b/>
      <sz val="12"/>
      <color rgb="FFFF0000"/>
      <name val="Calibri"/>
      <family val="2"/>
      <scheme val="minor"/>
    </font>
    <font>
      <b/>
      <sz val="6"/>
      <color theme="0"/>
      <name val="Calibri"/>
      <family val="2"/>
      <scheme val="minor"/>
    </font>
    <font>
      <b/>
      <sz val="7"/>
      <color theme="0"/>
      <name val="Calibri"/>
      <family val="2"/>
      <scheme val="minor"/>
    </font>
    <font>
      <b/>
      <sz val="9"/>
      <color theme="0" tint="-0.499984740745262"/>
      <name val="Arial Narrow"/>
      <family val="2"/>
    </font>
    <font>
      <sz val="9"/>
      <name val="Arial"/>
      <family val="2"/>
    </font>
    <font>
      <sz val="8"/>
      <name val="Arial"/>
      <family val="2"/>
    </font>
    <font>
      <sz val="8"/>
      <name val="Tahoma"/>
      <family val="2"/>
    </font>
    <font>
      <sz val="7.5"/>
      <name val="Arial"/>
      <family val="2"/>
    </font>
    <font>
      <sz val="10"/>
      <color rgb="FFFFFF00"/>
      <name val="Technic"/>
      <charset val="2"/>
    </font>
    <font>
      <sz val="10"/>
      <color rgb="FF0070C0"/>
      <name val="Technic"/>
      <charset val="2"/>
    </font>
    <font>
      <sz val="10"/>
      <color rgb="FFFF0000"/>
      <name val="Technic"/>
      <charset val="2"/>
    </font>
    <font>
      <sz val="11"/>
      <name val="Arial"/>
      <family val="2"/>
    </font>
    <font>
      <sz val="7"/>
      <name val="Arial"/>
      <family val="2"/>
    </font>
    <font>
      <sz val="7.5"/>
      <color theme="0"/>
      <name val="Arial"/>
      <family val="2"/>
    </font>
    <font>
      <sz val="12"/>
      <name val="Arial"/>
      <family val="2"/>
    </font>
    <font>
      <sz val="10"/>
      <color indexed="10"/>
      <name val="Arial"/>
      <family val="2"/>
    </font>
    <font>
      <b/>
      <sz val="11"/>
      <name val="Arial"/>
      <family val="2"/>
    </font>
    <font>
      <sz val="11"/>
      <name val="Calibri"/>
      <family val="2"/>
    </font>
    <font>
      <b/>
      <sz val="9"/>
      <color theme="1"/>
      <name val="Bookman Old Style"/>
      <family val="1"/>
    </font>
    <font>
      <sz val="9"/>
      <color theme="1"/>
      <name val="Bookman Old Style"/>
      <family val="1"/>
    </font>
    <font>
      <sz val="9"/>
      <name val="Bookman Old Style"/>
      <family val="1"/>
    </font>
    <font>
      <b/>
      <sz val="9"/>
      <name val="Bookman Old Style"/>
      <family val="1"/>
    </font>
    <font>
      <b/>
      <sz val="9"/>
      <color rgb="FF000000"/>
      <name val="Bookman Old Style"/>
      <family val="1"/>
    </font>
    <font>
      <b/>
      <sz val="9"/>
      <color theme="0" tint="-0.14999847407452621"/>
      <name val="Bookman Old Style"/>
      <family val="1"/>
    </font>
    <font>
      <sz val="9"/>
      <color rgb="FF000000"/>
      <name val="Bookman Old Style"/>
      <family val="1"/>
    </font>
    <font>
      <b/>
      <sz val="12"/>
      <name val="Arial"/>
      <family val="2"/>
    </font>
    <font>
      <b/>
      <sz val="10"/>
      <name val="Arial"/>
      <family val="2"/>
    </font>
    <font>
      <sz val="10"/>
      <color theme="3"/>
      <name val="Arial"/>
      <family val="2"/>
    </font>
    <font>
      <sz val="10"/>
      <color rgb="FF0070C0"/>
      <name val="Arial"/>
      <family val="2"/>
    </font>
    <font>
      <sz val="10"/>
      <color rgb="FFFF0000"/>
      <name val="Arial"/>
      <family val="2"/>
    </font>
    <font>
      <b/>
      <sz val="9"/>
      <color rgb="FFFF0000"/>
      <name val="Bookman Old Style"/>
      <family val="1"/>
    </font>
    <font>
      <b/>
      <sz val="10"/>
      <name val="Calibri"/>
      <family val="2"/>
      <scheme val="minor"/>
    </font>
    <font>
      <b/>
      <sz val="14"/>
      <name val="Calibri"/>
      <family val="2"/>
      <scheme val="minor"/>
    </font>
    <font>
      <sz val="10"/>
      <name val="Calibri"/>
      <family val="2"/>
      <scheme val="minor"/>
    </font>
    <font>
      <b/>
      <sz val="14"/>
      <color rgb="FF002060"/>
      <name val="Arial"/>
      <family val="2"/>
    </font>
    <font>
      <b/>
      <sz val="14"/>
      <name val="Arial"/>
      <family val="2"/>
    </font>
    <font>
      <i/>
      <sz val="18"/>
      <name val="Arial"/>
      <family val="2"/>
    </font>
    <font>
      <b/>
      <i/>
      <sz val="18"/>
      <name val="Arial"/>
      <family val="2"/>
    </font>
    <font>
      <b/>
      <i/>
      <sz val="14"/>
      <color rgb="FF002060"/>
      <name val="Arial"/>
      <family val="2"/>
    </font>
    <font>
      <b/>
      <i/>
      <sz val="18"/>
      <color rgb="FFFF0000"/>
      <name val="Arial"/>
      <family val="2"/>
    </font>
    <font>
      <b/>
      <sz val="14"/>
      <color rgb="FFFF0000"/>
      <name val="Arial"/>
      <family val="2"/>
    </font>
    <font>
      <i/>
      <sz val="18"/>
      <color rgb="FFFF0000"/>
      <name val="Arial"/>
      <family val="2"/>
    </font>
    <font>
      <b/>
      <i/>
      <sz val="14"/>
      <color rgb="FFFF0000"/>
      <name val="Arial"/>
      <family val="2"/>
    </font>
    <font>
      <b/>
      <sz val="18"/>
      <color rgb="FFFFFF00"/>
      <name val="Arial"/>
      <family val="2"/>
    </font>
    <font>
      <sz val="18"/>
      <color theme="1"/>
      <name val="Arial"/>
      <family val="2"/>
    </font>
    <font>
      <b/>
      <sz val="18"/>
      <color theme="1"/>
      <name val="Arial"/>
      <family val="2"/>
    </font>
    <font>
      <sz val="11"/>
      <color indexed="8"/>
      <name val="Calibri"/>
      <family val="2"/>
      <scheme val="minor"/>
    </font>
    <font>
      <b/>
      <sz val="11"/>
      <color theme="0" tint="-0.34998626667073579"/>
      <name val="Calibri"/>
      <family val="2"/>
      <scheme val="minor"/>
    </font>
    <font>
      <b/>
      <sz val="11"/>
      <color theme="2" tint="-0.249977111117893"/>
      <name val="Calibri"/>
      <family val="2"/>
      <scheme val="minor"/>
    </font>
    <font>
      <b/>
      <sz val="9"/>
      <color rgb="FFFF0000"/>
      <name val="TechnicLite"/>
      <charset val="2"/>
    </font>
    <font>
      <b/>
      <sz val="18"/>
      <color theme="2" tint="-0.249977111117893"/>
      <name val="Arial"/>
      <family val="2"/>
    </font>
    <font>
      <b/>
      <sz val="18"/>
      <color theme="0" tint="-0.499984740745262"/>
      <name val="Arial"/>
      <family val="2"/>
    </font>
    <font>
      <b/>
      <sz val="18"/>
      <color theme="0" tint="-0.249977111117893"/>
      <name val="Arial"/>
      <family val="2"/>
    </font>
    <font>
      <b/>
      <sz val="11"/>
      <color theme="3"/>
      <name val="Tahoma"/>
      <family val="2"/>
    </font>
    <font>
      <b/>
      <sz val="16"/>
      <color theme="1"/>
      <name val="Calibri"/>
      <family val="2"/>
      <scheme val="minor"/>
    </font>
    <font>
      <b/>
      <sz val="18"/>
      <color rgb="FFFF0000"/>
      <name val="Arial"/>
      <family val="2"/>
    </font>
    <font>
      <b/>
      <i/>
      <sz val="14"/>
      <name val="Arial"/>
      <family val="2"/>
    </font>
    <font>
      <i/>
      <sz val="14"/>
      <color rgb="FFFF0000"/>
      <name val="Arial"/>
      <family val="2"/>
    </font>
    <font>
      <sz val="14"/>
      <name val="Arial"/>
      <family val="2"/>
    </font>
    <font>
      <sz val="11"/>
      <color rgb="FF000000"/>
      <name val="Calibri"/>
      <family val="2"/>
      <scheme val="minor"/>
    </font>
  </fonts>
  <fills count="32">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theme="3" tint="-0.499984740745262"/>
        <bgColor indexed="64"/>
      </patternFill>
    </fill>
    <fill>
      <patternFill patternType="solid">
        <fgColor theme="4" tint="0.39997558519241921"/>
        <bgColor indexed="64"/>
      </patternFill>
    </fill>
    <fill>
      <patternFill patternType="solid">
        <fgColor rgb="FF00B0F0"/>
        <bgColor indexed="64"/>
      </patternFill>
    </fill>
    <fill>
      <patternFill patternType="solid">
        <fgColor rgb="FFFFFF00"/>
        <bgColor indexed="64"/>
      </patternFill>
    </fill>
    <fill>
      <patternFill patternType="solid">
        <fgColor theme="6" tint="0.39997558519241921"/>
        <bgColor indexed="22"/>
      </patternFill>
    </fill>
    <fill>
      <patternFill patternType="solid">
        <fgColor theme="5" tint="-0.249977111117893"/>
        <bgColor indexed="64"/>
      </patternFill>
    </fill>
    <fill>
      <patternFill patternType="solid">
        <fgColor theme="6" tint="0.59999389629810485"/>
        <bgColor indexed="64"/>
      </patternFill>
    </fill>
    <fill>
      <patternFill patternType="solid">
        <fgColor theme="5" tint="-0.499984740745262"/>
        <bgColor indexed="64"/>
      </patternFill>
    </fill>
    <fill>
      <patternFill patternType="solid">
        <fgColor theme="1"/>
        <bgColor indexed="64"/>
      </patternFill>
    </fill>
    <fill>
      <patternFill patternType="solid">
        <fgColor theme="4" tint="-0.249977111117893"/>
        <bgColor indexed="64"/>
      </patternFill>
    </fill>
    <fill>
      <patternFill patternType="solid">
        <fgColor theme="9" tint="0.39997558519241921"/>
        <bgColor indexed="64"/>
      </patternFill>
    </fill>
    <fill>
      <patternFill patternType="solid">
        <fgColor theme="7" tint="-0.249977111117893"/>
        <bgColor indexed="64"/>
      </patternFill>
    </fill>
    <fill>
      <patternFill patternType="solid">
        <fgColor theme="8" tint="-0.249977111117893"/>
        <bgColor indexed="64"/>
      </patternFill>
    </fill>
    <fill>
      <patternFill patternType="solid">
        <fgColor theme="5" tint="0.59999389629810485"/>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rgb="FFFF0000"/>
        <bgColor indexed="64"/>
      </patternFill>
    </fill>
    <fill>
      <patternFill patternType="solid">
        <fgColor indexed="65"/>
        <bgColor theme="0"/>
      </patternFill>
    </fill>
    <fill>
      <patternFill patternType="solid">
        <fgColor rgb="FF92D050"/>
        <bgColor theme="0"/>
      </patternFill>
    </fill>
    <fill>
      <patternFill patternType="solid">
        <fgColor theme="0"/>
        <bgColor indexed="64"/>
      </patternFill>
    </fill>
    <fill>
      <patternFill patternType="solid">
        <fgColor rgb="FF92D050"/>
        <bgColor indexed="64"/>
      </patternFill>
    </fill>
    <fill>
      <patternFill patternType="solid">
        <fgColor rgb="FFFFFFFF"/>
        <bgColor indexed="64"/>
      </patternFill>
    </fill>
    <fill>
      <patternFill patternType="solid">
        <fgColor rgb="FFD8D8D8"/>
        <bgColor indexed="64"/>
      </patternFill>
    </fill>
    <fill>
      <patternFill patternType="mediumGray">
        <fgColor indexed="22"/>
        <bgColor indexed="22"/>
      </patternFill>
    </fill>
    <fill>
      <patternFill patternType="solid">
        <fgColor rgb="FF0070C0"/>
        <bgColor indexed="64"/>
      </patternFill>
    </fill>
  </fills>
  <borders count="195">
    <border>
      <left/>
      <right/>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right/>
      <top style="hair">
        <color indexed="64"/>
      </top>
      <bottom style="hair">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hair">
        <color indexed="64"/>
      </right>
      <top/>
      <bottom style="hair">
        <color indexed="64"/>
      </bottom>
      <diagonal/>
    </border>
    <border>
      <left/>
      <right style="hair">
        <color indexed="64"/>
      </right>
      <top style="hair">
        <color indexed="64"/>
      </top>
      <bottom style="thin">
        <color indexed="64"/>
      </bottom>
      <diagonal/>
    </border>
    <border>
      <left style="medium">
        <color indexed="64"/>
      </left>
      <right style="medium">
        <color indexed="64"/>
      </right>
      <top style="medium">
        <color indexed="64"/>
      </top>
      <bottom/>
      <diagonal/>
    </border>
    <border>
      <left style="thin">
        <color theme="0"/>
      </left>
      <right style="thin">
        <color theme="0"/>
      </right>
      <top style="thin">
        <color theme="0"/>
      </top>
      <bottom style="thin">
        <color theme="0"/>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
      <left style="thin">
        <color indexed="8"/>
      </left>
      <right style="thin">
        <color indexed="8"/>
      </right>
      <top/>
      <bottom/>
      <diagonal/>
    </border>
    <border>
      <left/>
      <right/>
      <top/>
      <bottom style="medium">
        <color indexed="64"/>
      </bottom>
      <diagonal/>
    </border>
    <border>
      <left/>
      <right style="medium">
        <color indexed="64"/>
      </right>
      <top/>
      <bottom style="medium">
        <color indexed="64"/>
      </bottom>
      <diagonal/>
    </border>
    <border>
      <left/>
      <right style="thin">
        <color indexed="8"/>
      </right>
      <top/>
      <bottom/>
      <diagonal/>
    </border>
    <border>
      <left style="thin">
        <color indexed="8"/>
      </left>
      <right style="thin">
        <color indexed="8"/>
      </right>
      <top style="hair">
        <color indexed="8"/>
      </top>
      <bottom style="hair">
        <color indexed="8"/>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hair">
        <color indexed="64"/>
      </right>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right style="thin">
        <color indexed="64"/>
      </right>
      <top style="hair">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hair">
        <color indexed="64"/>
      </top>
      <bottom style="hair">
        <color indexed="64"/>
      </bottom>
      <diagonal/>
    </border>
    <border>
      <left style="medium">
        <color auto="1"/>
      </left>
      <right/>
      <top style="thin">
        <color indexed="64"/>
      </top>
      <bottom style="medium">
        <color indexed="64"/>
      </bottom>
      <diagonal/>
    </border>
    <border>
      <left style="medium">
        <color indexed="64"/>
      </left>
      <right/>
      <top style="hair">
        <color indexed="64"/>
      </top>
      <bottom style="thin">
        <color indexed="64"/>
      </bottom>
      <diagonal/>
    </border>
    <border>
      <left style="medium">
        <color indexed="64"/>
      </left>
      <right/>
      <top/>
      <bottom style="medium">
        <color indexed="64"/>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style="dashed">
        <color indexed="64"/>
      </bottom>
      <diagonal/>
    </border>
    <border>
      <left/>
      <right/>
      <top style="dashed">
        <color indexed="64"/>
      </top>
      <bottom style="dashed">
        <color indexed="64"/>
      </bottom>
      <diagonal/>
    </border>
    <border>
      <left/>
      <right/>
      <top style="thin">
        <color auto="1"/>
      </top>
      <bottom style="thin">
        <color auto="1"/>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top/>
      <bottom style="thin">
        <color indexed="64"/>
      </bottom>
      <diagonal/>
    </border>
    <border>
      <left style="thin">
        <color indexed="64"/>
      </left>
      <right style="thin">
        <color indexed="64"/>
      </right>
      <top style="medium">
        <color indexed="64"/>
      </top>
      <bottom style="thin">
        <color auto="1"/>
      </bottom>
      <diagonal/>
    </border>
    <border>
      <left/>
      <right style="thin">
        <color indexed="8"/>
      </right>
      <top/>
      <bottom style="thin">
        <color indexed="8"/>
      </bottom>
      <diagonal/>
    </border>
    <border>
      <left/>
      <right/>
      <top/>
      <bottom style="thin">
        <color indexed="8"/>
      </bottom>
      <diagonal/>
    </border>
    <border>
      <left style="thin">
        <color indexed="64"/>
      </left>
      <right style="thin">
        <color indexed="64"/>
      </right>
      <top/>
      <bottom style="thin">
        <color auto="1"/>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style="hair">
        <color indexed="64"/>
      </left>
      <right style="hair">
        <color indexed="64"/>
      </right>
      <top/>
      <bottom/>
      <diagonal/>
    </border>
    <border>
      <left style="hair">
        <color indexed="64"/>
      </left>
      <right style="medium">
        <color indexed="64"/>
      </right>
      <top style="hair">
        <color indexed="64"/>
      </top>
      <bottom/>
      <diagonal/>
    </border>
    <border>
      <left style="hair">
        <color indexed="64"/>
      </left>
      <right style="thin">
        <color indexed="64"/>
      </right>
      <top/>
      <bottom style="hair">
        <color indexed="64"/>
      </bottom>
      <diagonal/>
    </border>
    <border>
      <left style="hair">
        <color indexed="64"/>
      </left>
      <right style="medium">
        <color indexed="64"/>
      </right>
      <top/>
      <bottom style="hair">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auto="1"/>
      </top>
      <bottom style="thin">
        <color auto="1"/>
      </bottom>
      <diagonal/>
    </border>
    <border>
      <left/>
      <right style="thin">
        <color indexed="64"/>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style="medium">
        <color auto="1"/>
      </right>
      <top style="medium">
        <color indexed="64"/>
      </top>
      <bottom style="thin">
        <color indexed="64"/>
      </bottom>
      <diagonal/>
    </border>
    <border>
      <left style="thin">
        <color indexed="8"/>
      </left>
      <right style="thin">
        <color indexed="8"/>
      </right>
      <top style="thin">
        <color indexed="8"/>
      </top>
      <bottom style="thin">
        <color indexed="8"/>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indexed="64"/>
      </left>
      <right/>
      <top style="medium">
        <color indexed="64"/>
      </top>
      <bottom/>
      <diagonal/>
    </border>
    <border>
      <left/>
      <right/>
      <top style="medium">
        <color indexed="64"/>
      </top>
      <bottom style="thin">
        <color indexed="64"/>
      </bottom>
      <diagonal/>
    </border>
    <border>
      <left style="thin">
        <color indexed="64"/>
      </left>
      <right style="thin">
        <color indexed="64"/>
      </right>
      <top/>
      <bottom style="medium">
        <color indexed="64"/>
      </bottom>
      <diagonal/>
    </border>
    <border>
      <left/>
      <right style="hair">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auto="1"/>
      </right>
      <top style="thin">
        <color indexed="64"/>
      </top>
      <bottom style="medium">
        <color indexed="64"/>
      </bottom>
      <diagonal/>
    </border>
    <border>
      <left style="hair">
        <color indexed="64"/>
      </left>
      <right style="thin">
        <color indexed="64"/>
      </right>
      <top style="medium">
        <color indexed="64"/>
      </top>
      <bottom/>
      <diagonal/>
    </border>
    <border>
      <left style="hair">
        <color indexed="64"/>
      </left>
      <right style="medium">
        <color indexed="64"/>
      </right>
      <top style="medium">
        <color indexed="64"/>
      </top>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thin">
        <color indexed="64"/>
      </right>
      <top style="thin">
        <color auto="1"/>
      </top>
      <bottom/>
      <diagonal/>
    </border>
    <border>
      <left style="thin">
        <color indexed="64"/>
      </left>
      <right style="hair">
        <color indexed="64"/>
      </right>
      <top style="thin">
        <color indexed="64"/>
      </top>
      <bottom style="hair">
        <color indexed="64"/>
      </bottom>
      <diagonal/>
    </border>
    <border>
      <left style="thin">
        <color indexed="64"/>
      </left>
      <right/>
      <top/>
      <bottom style="medium">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medium">
        <color indexed="64"/>
      </right>
      <top/>
      <bottom style="thin">
        <color indexed="64"/>
      </bottom>
      <diagonal/>
    </border>
    <border>
      <left/>
      <right style="hair">
        <color indexed="64"/>
      </right>
      <top/>
      <bottom style="thin">
        <color indexed="64"/>
      </bottom>
      <diagonal/>
    </border>
    <border>
      <left style="thin">
        <color indexed="64"/>
      </left>
      <right style="hair">
        <color indexed="64"/>
      </right>
      <top style="thin">
        <color auto="1"/>
      </top>
      <bottom style="thin">
        <color auto="1"/>
      </bottom>
      <diagonal/>
    </border>
    <border>
      <left/>
      <right style="thin">
        <color indexed="64"/>
      </right>
      <top style="thin">
        <color auto="1"/>
      </top>
      <bottom style="thin">
        <color auto="1"/>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auto="1"/>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indexed="64"/>
      </left>
      <right/>
      <top style="thin">
        <color auto="1"/>
      </top>
      <bottom style="thin">
        <color auto="1"/>
      </bottom>
      <diagonal/>
    </border>
    <border>
      <left style="thin">
        <color indexed="64"/>
      </left>
      <right/>
      <top style="thin">
        <color indexed="64"/>
      </top>
      <bottom style="medium">
        <color indexed="64"/>
      </bottom>
      <diagonal/>
    </border>
    <border>
      <left/>
      <right/>
      <top style="thin">
        <color auto="1"/>
      </top>
      <bottom style="thin">
        <color auto="1"/>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style="thin">
        <color theme="0"/>
      </left>
      <right/>
      <top style="thin">
        <color theme="0"/>
      </top>
      <bottom style="thin">
        <color theme="0"/>
      </bottom>
      <diagonal/>
    </border>
    <border>
      <left style="thin">
        <color indexed="64"/>
      </left>
      <right style="thin">
        <color theme="0"/>
      </right>
      <top style="thin">
        <color theme="0"/>
      </top>
      <bottom style="thin">
        <color theme="0"/>
      </bottom>
      <diagonal/>
    </border>
    <border>
      <left style="hair">
        <color indexed="64"/>
      </left>
      <right style="thin">
        <color indexed="64"/>
      </right>
      <top style="thin">
        <color indexed="64"/>
      </top>
      <bottom style="thin">
        <color indexed="64"/>
      </bottom>
      <diagonal/>
    </border>
    <border>
      <left style="hair">
        <color indexed="64"/>
      </left>
      <right/>
      <top/>
      <bottom/>
      <diagonal/>
    </border>
    <border>
      <left/>
      <right/>
      <top style="thin">
        <color indexed="64"/>
      </top>
      <bottom/>
      <diagonal/>
    </border>
    <border>
      <left style="medium">
        <color indexed="64"/>
      </left>
      <right style="thin">
        <color indexed="64"/>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auto="1"/>
      </top>
      <bottom style="thin">
        <color auto="1"/>
      </bottom>
      <diagonal/>
    </border>
    <border>
      <left style="medium">
        <color indexed="64"/>
      </left>
      <right/>
      <top style="thin">
        <color indexed="64"/>
      </top>
      <bottom/>
      <diagonal/>
    </border>
    <border>
      <left/>
      <right style="medium">
        <color indexed="64"/>
      </right>
      <top style="thin">
        <color indexed="64"/>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indexed="64"/>
      </left>
      <right/>
      <top style="thin">
        <color indexed="64"/>
      </top>
      <bottom/>
      <diagonal/>
    </border>
    <border>
      <left style="dashed">
        <color indexed="64"/>
      </left>
      <right style="thin">
        <color indexed="64"/>
      </right>
      <top style="dashed">
        <color indexed="64"/>
      </top>
      <bottom style="dashed">
        <color indexed="64"/>
      </bottom>
      <diagonal/>
    </border>
    <border>
      <left style="thin">
        <color auto="1"/>
      </left>
      <right style="thin">
        <color auto="1"/>
      </right>
      <top style="thin">
        <color auto="1"/>
      </top>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thin">
        <color auto="1"/>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auto="1"/>
      </bottom>
      <diagonal/>
    </border>
    <border>
      <left style="dashed">
        <color indexed="64"/>
      </left>
      <right style="dashed">
        <color indexed="64"/>
      </right>
      <top style="dashed">
        <color indexed="64"/>
      </top>
      <bottom style="thin">
        <color auto="1"/>
      </bottom>
      <diagonal/>
    </border>
    <border>
      <left style="dashed">
        <color indexed="64"/>
      </left>
      <right style="thin">
        <color auto="1"/>
      </right>
      <top style="dashed">
        <color indexed="64"/>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dashed">
        <color indexed="64"/>
      </top>
      <bottom/>
      <diagonal/>
    </border>
    <border>
      <left/>
      <right style="thin">
        <color indexed="64"/>
      </right>
      <top style="dashed">
        <color indexed="64"/>
      </top>
      <bottom style="dashed">
        <color indexed="64"/>
      </bottom>
      <diagonal/>
    </border>
    <border>
      <left/>
      <right style="thin">
        <color indexed="64"/>
      </right>
      <top/>
      <bottom style="dashed">
        <color indexed="64"/>
      </bottom>
      <diagonal/>
    </border>
    <border>
      <left/>
      <right style="dashed">
        <color indexed="64"/>
      </right>
      <top style="thin">
        <color indexed="64"/>
      </top>
      <bottom style="dashed">
        <color indexed="64"/>
      </bottom>
      <diagonal/>
    </border>
    <border>
      <left/>
      <right style="hair">
        <color indexed="64"/>
      </right>
      <top/>
      <bottom/>
      <diagonal/>
    </border>
    <border>
      <left style="hair">
        <color indexed="64"/>
      </left>
      <right style="thin">
        <color indexed="64"/>
      </right>
      <top/>
      <bottom/>
      <diagonal/>
    </border>
    <border>
      <left style="medium">
        <color indexed="64"/>
      </left>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dashed">
        <color indexed="64"/>
      </right>
      <top style="dashed">
        <color indexed="64"/>
      </top>
      <bottom/>
      <diagonal/>
    </border>
    <border>
      <left style="dashed">
        <color indexed="64"/>
      </left>
      <right style="dashed">
        <color indexed="64"/>
      </right>
      <top style="dashed">
        <color indexed="64"/>
      </top>
      <bottom/>
      <diagonal/>
    </border>
    <border>
      <left style="medium">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thin">
        <color indexed="64"/>
      </left>
      <right style="dashed">
        <color indexed="64"/>
      </right>
      <top/>
      <bottom style="dashed">
        <color indexed="64"/>
      </bottom>
      <diagonal/>
    </border>
    <border>
      <left style="dashed">
        <color indexed="64"/>
      </left>
      <right style="thin">
        <color auto="1"/>
      </right>
      <top/>
      <bottom style="dashed">
        <color indexed="64"/>
      </bottom>
      <diagonal/>
    </border>
    <border>
      <left style="dashed">
        <color indexed="64"/>
      </left>
      <right style="dashed">
        <color indexed="64"/>
      </right>
      <top/>
      <bottom style="dashed">
        <color indexed="64"/>
      </bottom>
      <diagonal/>
    </border>
    <border>
      <left/>
      <right/>
      <top/>
      <bottom style="dashed">
        <color indexed="64"/>
      </bottom>
      <diagonal/>
    </border>
    <border>
      <left style="thin">
        <color indexed="64"/>
      </left>
      <right style="dashed">
        <color indexed="64"/>
      </right>
      <top style="thin">
        <color auto="1"/>
      </top>
      <bottom/>
      <diagonal/>
    </border>
    <border>
      <left style="dashed">
        <color indexed="64"/>
      </left>
      <right style="thin">
        <color indexed="64"/>
      </right>
      <top style="thin">
        <color auto="1"/>
      </top>
      <bottom/>
      <diagonal/>
    </border>
    <border>
      <left/>
      <right/>
      <top style="dashed">
        <color indexed="64"/>
      </top>
      <bottom/>
      <diagonal/>
    </border>
    <border>
      <left style="dashed">
        <color indexed="64"/>
      </left>
      <right style="dashed">
        <color indexed="64"/>
      </right>
      <top style="thin">
        <color auto="1"/>
      </top>
      <bottom/>
      <diagonal/>
    </border>
    <border>
      <left style="thin">
        <color indexed="64"/>
      </left>
      <right style="dashed">
        <color indexed="64"/>
      </right>
      <top style="dashed">
        <color indexed="64"/>
      </top>
      <bottom/>
      <diagonal/>
    </border>
    <border>
      <left style="dashed">
        <color indexed="64"/>
      </left>
      <right style="thin">
        <color auto="1"/>
      </right>
      <top style="dashed">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style="dashed">
        <color indexed="64"/>
      </right>
      <top style="thin">
        <color auto="1"/>
      </top>
      <bottom style="thin">
        <color auto="1"/>
      </bottom>
      <diagonal/>
    </border>
    <border>
      <left style="dashed">
        <color indexed="64"/>
      </left>
      <right style="thin">
        <color indexed="64"/>
      </right>
      <top style="thin">
        <color auto="1"/>
      </top>
      <bottom style="thin">
        <color auto="1"/>
      </bottom>
      <diagonal/>
    </border>
    <border>
      <left style="dashed">
        <color indexed="64"/>
      </left>
      <right style="dashed">
        <color indexed="64"/>
      </right>
      <top style="thin">
        <color auto="1"/>
      </top>
      <bottom style="thin">
        <color auto="1"/>
      </bottom>
      <diagonal/>
    </border>
    <border>
      <left/>
      <right/>
      <top style="dashed">
        <color indexed="64"/>
      </top>
      <bottom style="thin">
        <color auto="1"/>
      </bottom>
      <diagonal/>
    </border>
    <border>
      <left/>
      <right style="dashed">
        <color indexed="64"/>
      </right>
      <top style="dashed">
        <color indexed="64"/>
      </top>
      <bottom style="thin">
        <color auto="1"/>
      </bottom>
      <diagonal/>
    </border>
  </borders>
  <cellStyleXfs count="58">
    <xf numFmtId="0" fontId="0" fillId="0" borderId="0"/>
    <xf numFmtId="0" fontId="1" fillId="0" borderId="0"/>
    <xf numFmtId="0" fontId="4" fillId="0" borderId="0" applyFill="0" applyProtection="0">
      <alignment vertical="top"/>
    </xf>
    <xf numFmtId="2" fontId="4" fillId="0" borderId="0" applyFill="0" applyProtection="0">
      <alignment vertical="top"/>
    </xf>
    <xf numFmtId="3" fontId="4" fillId="0" borderId="0" applyFill="0" applyBorder="0" applyAlignment="0" applyProtection="0"/>
    <xf numFmtId="0" fontId="4" fillId="0" borderId="0"/>
    <xf numFmtId="0" fontId="4" fillId="0" borderId="0"/>
    <xf numFmtId="0" fontId="8" fillId="0" borderId="0"/>
    <xf numFmtId="0" fontId="8" fillId="0" borderId="0"/>
    <xf numFmtId="0" fontId="8" fillId="0" borderId="0"/>
    <xf numFmtId="0" fontId="8" fillId="0" borderId="0"/>
    <xf numFmtId="9" fontId="1"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3" fontId="4" fillId="0" borderId="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0" fontId="1" fillId="0" borderId="0"/>
    <xf numFmtId="164" fontId="1" fillId="0" borderId="0" applyFont="0" applyFill="0" applyBorder="0" applyAlignment="0" applyProtection="0"/>
    <xf numFmtId="9" fontId="12"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168" fontId="32" fillId="0" borderId="0"/>
    <xf numFmtId="0" fontId="32" fillId="0" borderId="0"/>
    <xf numFmtId="0" fontId="33" fillId="0" borderId="0"/>
    <xf numFmtId="9" fontId="33" fillId="0" borderId="0"/>
    <xf numFmtId="168" fontId="33" fillId="0" borderId="0"/>
    <xf numFmtId="0" fontId="32" fillId="0" borderId="0"/>
    <xf numFmtId="9" fontId="1" fillId="0" borderId="0" applyFont="0" applyFill="0" applyBorder="0" applyAlignment="0" applyProtection="0"/>
    <xf numFmtId="164" fontId="5" fillId="0" borderId="0" applyFont="0" applyFill="0" applyBorder="0" applyAlignment="0" applyProtection="0"/>
    <xf numFmtId="0" fontId="1" fillId="0" borderId="0"/>
    <xf numFmtId="175" fontId="1" fillId="0" borderId="0" applyFill="0" applyBorder="0" applyAlignment="0" applyProtection="0"/>
    <xf numFmtId="0" fontId="1" fillId="0" borderId="0"/>
    <xf numFmtId="176" fontId="1" fillId="0" borderId="0" applyFill="0" applyBorder="0" applyAlignment="0" applyProtection="0"/>
    <xf numFmtId="177" fontId="8" fillId="0" borderId="0"/>
    <xf numFmtId="177" fontId="1" fillId="0" borderId="0"/>
    <xf numFmtId="164" fontId="1" fillId="0" borderId="0" applyFont="0" applyFill="0" applyBorder="0" applyAlignment="0" applyProtection="0"/>
    <xf numFmtId="0" fontId="12" fillId="0" borderId="0"/>
    <xf numFmtId="0" fontId="12" fillId="0" borderId="0"/>
    <xf numFmtId="177" fontId="12" fillId="0" borderId="0"/>
    <xf numFmtId="43" fontId="12" fillId="0" borderId="0" applyFont="0" applyFill="0" applyBorder="0" applyAlignment="0" applyProtection="0"/>
    <xf numFmtId="0" fontId="1" fillId="0" borderId="0"/>
    <xf numFmtId="0" fontId="5" fillId="0" borderId="0"/>
    <xf numFmtId="43" fontId="1" fillId="0" borderId="0" applyFont="0" applyFill="0" applyBorder="0" applyAlignment="0" applyProtection="0"/>
    <xf numFmtId="43" fontId="1" fillId="0" borderId="0" applyFont="0" applyFill="0" applyBorder="0" applyAlignment="0" applyProtection="0"/>
  </cellStyleXfs>
  <cellXfs count="1840">
    <xf numFmtId="0" fontId="0" fillId="0" borderId="0" xfId="0"/>
    <xf numFmtId="0" fontId="0" fillId="0" borderId="0" xfId="0"/>
    <xf numFmtId="0" fontId="0" fillId="0" borderId="0" xfId="0" applyProtection="1">
      <protection locked="0"/>
    </xf>
    <xf numFmtId="49" fontId="0" fillId="0" borderId="0" xfId="0" applyNumberFormat="1" applyProtection="1">
      <protection locked="0"/>
    </xf>
    <xf numFmtId="0" fontId="13" fillId="0" borderId="0" xfId="0" applyFont="1" applyProtection="1">
      <protection locked="0"/>
    </xf>
    <xf numFmtId="0" fontId="14" fillId="3" borderId="0" xfId="1" applyFont="1" applyFill="1" applyBorder="1" applyAlignment="1" applyProtection="1">
      <alignment vertical="center"/>
      <protection locked="0"/>
    </xf>
    <xf numFmtId="0" fontId="14" fillId="3" borderId="11" xfId="1" applyFont="1" applyFill="1" applyBorder="1" applyAlignment="1" applyProtection="1">
      <alignment vertical="center"/>
      <protection locked="0"/>
    </xf>
    <xf numFmtId="49" fontId="3" fillId="4" borderId="12" xfId="29" applyNumberFormat="1" applyFont="1" applyFill="1" applyBorder="1" applyAlignment="1" applyProtection="1">
      <alignment vertical="center"/>
      <protection locked="0"/>
    </xf>
    <xf numFmtId="43" fontId="20" fillId="0" borderId="0" xfId="26" applyFont="1" applyBorder="1" applyAlignment="1" applyProtection="1">
      <alignment horizontal="center" vertical="center"/>
      <protection locked="0"/>
    </xf>
    <xf numFmtId="0" fontId="21" fillId="0" borderId="0" xfId="0" applyFont="1" applyBorder="1" applyAlignment="1" applyProtection="1">
      <alignment horizontal="left"/>
      <protection locked="0"/>
    </xf>
    <xf numFmtId="49" fontId="3" fillId="3" borderId="8" xfId="29" applyNumberFormat="1" applyFont="1" applyFill="1" applyBorder="1" applyAlignment="1" applyProtection="1">
      <alignment vertical="center"/>
      <protection locked="0"/>
    </xf>
    <xf numFmtId="164" fontId="14" fillId="0" borderId="5" xfId="25" applyFont="1" applyFill="1" applyBorder="1" applyAlignment="1" applyProtection="1">
      <alignment vertical="center" wrapText="1"/>
      <protection locked="0"/>
    </xf>
    <xf numFmtId="49" fontId="3" fillId="4" borderId="3" xfId="29" applyNumberFormat="1" applyFont="1" applyFill="1" applyBorder="1" applyAlignment="1" applyProtection="1">
      <alignment vertical="center"/>
      <protection locked="0"/>
    </xf>
    <xf numFmtId="49" fontId="7" fillId="3" borderId="8" xfId="29" applyNumberFormat="1" applyFont="1" applyFill="1" applyBorder="1" applyAlignment="1" applyProtection="1">
      <alignment vertical="center"/>
      <protection locked="0"/>
    </xf>
    <xf numFmtId="49" fontId="7" fillId="5" borderId="8" xfId="29" applyNumberFormat="1" applyFont="1" applyFill="1" applyBorder="1" applyAlignment="1" applyProtection="1">
      <alignment vertical="center"/>
      <protection locked="0"/>
    </xf>
    <xf numFmtId="44" fontId="25" fillId="0" borderId="0" xfId="0" applyNumberFormat="1" applyFont="1" applyProtection="1">
      <protection locked="0"/>
    </xf>
    <xf numFmtId="2" fontId="14" fillId="0" borderId="12" xfId="25" applyNumberFormat="1" applyFont="1" applyFill="1" applyBorder="1" applyAlignment="1" applyProtection="1">
      <alignment vertical="center" wrapText="1"/>
      <protection locked="0"/>
    </xf>
    <xf numFmtId="44" fontId="14" fillId="0" borderId="5" xfId="27" applyFont="1" applyBorder="1" applyProtection="1">
      <protection locked="0"/>
    </xf>
    <xf numFmtId="44" fontId="13" fillId="0" borderId="0" xfId="0" applyNumberFormat="1" applyFont="1" applyProtection="1">
      <protection locked="0"/>
    </xf>
    <xf numFmtId="43" fontId="13" fillId="0" borderId="0" xfId="26" applyFont="1" applyProtection="1">
      <protection locked="0"/>
    </xf>
    <xf numFmtId="0" fontId="26" fillId="7" borderId="15" xfId="0" applyFont="1" applyFill="1" applyBorder="1" applyAlignment="1" applyProtection="1">
      <alignment wrapText="1"/>
      <protection locked="0"/>
    </xf>
    <xf numFmtId="0" fontId="13" fillId="0" borderId="0" xfId="0" applyFont="1" applyBorder="1" applyProtection="1">
      <protection locked="0"/>
    </xf>
    <xf numFmtId="0" fontId="13" fillId="8" borderId="0" xfId="0" applyFont="1" applyFill="1" applyBorder="1" applyProtection="1">
      <protection locked="0"/>
    </xf>
    <xf numFmtId="2" fontId="0" fillId="0" borderId="0" xfId="0" applyNumberFormat="1" applyProtection="1">
      <protection locked="0"/>
    </xf>
    <xf numFmtId="0" fontId="28" fillId="0" borderId="0" xfId="31" applyFont="1" applyFill="1" applyAlignment="1">
      <alignment vertical="center"/>
    </xf>
    <xf numFmtId="0" fontId="29" fillId="0" borderId="0" xfId="31" applyFont="1" applyFill="1" applyAlignment="1">
      <alignment vertical="center"/>
    </xf>
    <xf numFmtId="0" fontId="33" fillId="0" borderId="0" xfId="37"/>
    <xf numFmtId="0" fontId="41" fillId="0" borderId="0" xfId="40" applyFont="1" applyBorder="1"/>
    <xf numFmtId="0" fontId="41" fillId="0" borderId="37" xfId="40" applyFont="1" applyBorder="1"/>
    <xf numFmtId="0" fontId="41" fillId="0" borderId="0" xfId="40" applyFont="1" applyFill="1" applyBorder="1"/>
    <xf numFmtId="0" fontId="41" fillId="0" borderId="37" xfId="40" applyFont="1" applyFill="1" applyBorder="1"/>
    <xf numFmtId="0" fontId="41" fillId="0" borderId="0" xfId="40" applyFont="1" applyFill="1"/>
    <xf numFmtId="0" fontId="41" fillId="0" borderId="0" xfId="40" applyFont="1" applyAlignment="1">
      <alignment vertical="center"/>
    </xf>
    <xf numFmtId="0" fontId="43" fillId="0" borderId="38" xfId="40" applyFont="1" applyFill="1" applyBorder="1" applyAlignment="1">
      <alignment horizontal="justify" vertical="center" wrapText="1"/>
    </xf>
    <xf numFmtId="169" fontId="43" fillId="0" borderId="38" xfId="39" applyNumberFormat="1" applyFont="1" applyFill="1" applyBorder="1" applyAlignment="1" applyProtection="1">
      <alignment horizontal="right" vertical="center"/>
    </xf>
    <xf numFmtId="0" fontId="43" fillId="0" borderId="0" xfId="40" applyFont="1" applyAlignment="1">
      <alignment vertical="center"/>
    </xf>
    <xf numFmtId="170" fontId="43" fillId="0" borderId="0" xfId="40" applyNumberFormat="1" applyFont="1" applyAlignment="1">
      <alignment vertical="center"/>
    </xf>
    <xf numFmtId="43" fontId="33" fillId="0" borderId="0" xfId="37" applyNumberFormat="1"/>
    <xf numFmtId="0" fontId="33" fillId="0" borderId="0" xfId="37" applyBorder="1"/>
    <xf numFmtId="169" fontId="33" fillId="0" borderId="0" xfId="37" applyNumberFormat="1"/>
    <xf numFmtId="0" fontId="41" fillId="0" borderId="0" xfId="40" applyFont="1"/>
    <xf numFmtId="170" fontId="43" fillId="0" borderId="0" xfId="40" applyNumberFormat="1" applyFont="1" applyBorder="1" applyAlignment="1">
      <alignment vertical="center"/>
    </xf>
    <xf numFmtId="170" fontId="43" fillId="0" borderId="0" xfId="40" applyNumberFormat="1" applyFont="1" applyBorder="1"/>
    <xf numFmtId="170" fontId="41" fillId="0" borderId="0" xfId="40" applyNumberFormat="1" applyFont="1"/>
    <xf numFmtId="10" fontId="41" fillId="0" borderId="0" xfId="38" applyNumberFormat="1" applyFont="1" applyFill="1" applyBorder="1" applyAlignment="1" applyProtection="1"/>
    <xf numFmtId="10" fontId="41" fillId="0" borderId="0" xfId="40" applyNumberFormat="1" applyFont="1"/>
    <xf numFmtId="0" fontId="14" fillId="0" borderId="0" xfId="0" applyFont="1" applyProtection="1">
      <protection locked="0"/>
    </xf>
    <xf numFmtId="43" fontId="14" fillId="0" borderId="0" xfId="26" applyFont="1" applyAlignment="1" applyProtection="1">
      <alignment horizontal="center" vertical="center"/>
      <protection locked="0"/>
    </xf>
    <xf numFmtId="164" fontId="13" fillId="0" borderId="0" xfId="0" applyNumberFormat="1" applyFont="1" applyProtection="1">
      <protection locked="0"/>
    </xf>
    <xf numFmtId="10" fontId="13" fillId="0" borderId="2" xfId="30" applyNumberFormat="1" applyFont="1" applyBorder="1" applyProtection="1">
      <protection locked="0"/>
    </xf>
    <xf numFmtId="44" fontId="13" fillId="0" borderId="0" xfId="0" applyNumberFormat="1" applyFont="1" applyFill="1" applyProtection="1">
      <protection locked="0"/>
    </xf>
    <xf numFmtId="0" fontId="13" fillId="0" borderId="0" xfId="0" applyFont="1" applyFill="1" applyProtection="1">
      <protection locked="0"/>
    </xf>
    <xf numFmtId="0" fontId="14" fillId="3" borderId="0" xfId="1" applyFont="1" applyFill="1" applyBorder="1" applyAlignment="1" applyProtection="1">
      <alignment horizontal="center" vertical="center"/>
      <protection locked="0"/>
    </xf>
    <xf numFmtId="0" fontId="0" fillId="0" borderId="0" xfId="0" applyAlignment="1" applyProtection="1">
      <alignment horizontal="center"/>
      <protection locked="0"/>
    </xf>
    <xf numFmtId="0" fontId="14" fillId="3" borderId="11" xfId="1" applyFont="1" applyFill="1" applyBorder="1" applyAlignment="1" applyProtection="1">
      <alignment horizontal="center" vertical="center"/>
      <protection locked="0"/>
    </xf>
    <xf numFmtId="0" fontId="0" fillId="0" borderId="0" xfId="0" applyFill="1" applyProtection="1">
      <protection locked="0"/>
    </xf>
    <xf numFmtId="43" fontId="20" fillId="0" borderId="0" xfId="26" applyFont="1" applyFill="1" applyBorder="1" applyAlignment="1" applyProtection="1">
      <alignment horizontal="center" vertical="center"/>
      <protection locked="0"/>
    </xf>
    <xf numFmtId="0" fontId="0" fillId="0" borderId="0" xfId="0" applyNumberFormat="1" applyAlignment="1" applyProtection="1">
      <alignment horizontal="center"/>
      <protection locked="0"/>
    </xf>
    <xf numFmtId="0" fontId="14" fillId="3" borderId="0" xfId="1" applyNumberFormat="1" applyFont="1" applyFill="1" applyBorder="1" applyAlignment="1" applyProtection="1">
      <alignment horizontal="left" vertical="center"/>
      <protection locked="0"/>
    </xf>
    <xf numFmtId="0" fontId="25" fillId="0" borderId="0" xfId="0" applyNumberFormat="1" applyFont="1" applyAlignment="1" applyProtection="1">
      <alignment horizontal="center"/>
      <protection locked="0"/>
    </xf>
    <xf numFmtId="0" fontId="15" fillId="3" borderId="28" xfId="1" applyFont="1" applyFill="1" applyBorder="1" applyAlignment="1" applyProtection="1">
      <alignment vertical="center"/>
      <protection locked="0"/>
    </xf>
    <xf numFmtId="0" fontId="15" fillId="3" borderId="41" xfId="1" applyFont="1" applyFill="1" applyBorder="1" applyAlignment="1" applyProtection="1">
      <alignment vertical="center"/>
      <protection locked="0"/>
    </xf>
    <xf numFmtId="0" fontId="0" fillId="0" borderId="48" xfId="0" applyBorder="1" applyProtection="1">
      <protection locked="0"/>
    </xf>
    <xf numFmtId="0" fontId="0" fillId="0" borderId="33" xfId="0" applyBorder="1" applyProtection="1">
      <protection locked="0"/>
    </xf>
    <xf numFmtId="0" fontId="0" fillId="0" borderId="49" xfId="0" applyFill="1" applyBorder="1" applyProtection="1">
      <protection locked="0"/>
    </xf>
    <xf numFmtId="0" fontId="0" fillId="13" borderId="0" xfId="0" applyFill="1"/>
    <xf numFmtId="0" fontId="0" fillId="12" borderId="0" xfId="0" applyFill="1"/>
    <xf numFmtId="44" fontId="0" fillId="0" borderId="0" xfId="0" applyNumberFormat="1" applyProtection="1">
      <protection locked="0"/>
    </xf>
    <xf numFmtId="4" fontId="28" fillId="0" borderId="0" xfId="31" applyNumberFormat="1" applyFont="1" applyFill="1" applyBorder="1" applyAlignment="1">
      <alignment horizontal="left" vertical="center"/>
    </xf>
    <xf numFmtId="0" fontId="48" fillId="0" borderId="0" xfId="0" applyFont="1" applyAlignment="1" applyProtection="1">
      <alignment horizontal="center" vertical="center"/>
      <protection locked="0"/>
    </xf>
    <xf numFmtId="0" fontId="49" fillId="0" borderId="0" xfId="0" applyFont="1" applyBorder="1" applyAlignment="1" applyProtection="1">
      <alignment horizontal="center" vertical="center"/>
      <protection locked="0"/>
    </xf>
    <xf numFmtId="43" fontId="49" fillId="0" borderId="0" xfId="26" applyFont="1" applyBorder="1" applyAlignment="1" applyProtection="1">
      <alignment horizontal="center" vertical="center"/>
      <protection locked="0"/>
    </xf>
    <xf numFmtId="0" fontId="28" fillId="0" borderId="0" xfId="31" applyFont="1" applyFill="1" applyBorder="1" applyAlignment="1">
      <alignment horizontal="left" vertical="center"/>
    </xf>
    <xf numFmtId="44" fontId="33" fillId="0" borderId="0" xfId="37" applyNumberFormat="1"/>
    <xf numFmtId="0" fontId="47" fillId="0" borderId="0" xfId="0" applyFont="1" applyFill="1"/>
    <xf numFmtId="0" fontId="47" fillId="0" borderId="18" xfId="0" applyFont="1" applyFill="1" applyBorder="1" applyAlignment="1">
      <alignment horizontal="center" vertical="center" wrapText="1"/>
    </xf>
    <xf numFmtId="0" fontId="46" fillId="0" borderId="21" xfId="0" applyFont="1" applyFill="1" applyBorder="1" applyAlignment="1">
      <alignment wrapText="1"/>
    </xf>
    <xf numFmtId="0" fontId="47" fillId="0" borderId="25" xfId="0" applyFont="1" applyFill="1" applyBorder="1" applyAlignment="1">
      <alignment horizontal="left"/>
    </xf>
    <xf numFmtId="0" fontId="46" fillId="0" borderId="21" xfId="0" applyFont="1" applyFill="1" applyBorder="1" applyAlignment="1">
      <alignment horizontal="left" vertical="center" wrapText="1"/>
    </xf>
    <xf numFmtId="2" fontId="54" fillId="0" borderId="26" xfId="0" applyNumberFormat="1" applyFont="1" applyFill="1" applyBorder="1" applyAlignment="1">
      <alignment horizontal="center" vertical="center" wrapText="1"/>
    </xf>
    <xf numFmtId="0" fontId="16" fillId="3" borderId="51" xfId="0" applyFont="1" applyFill="1" applyBorder="1" applyAlignment="1" applyProtection="1">
      <alignment horizontal="center"/>
      <protection locked="0"/>
    </xf>
    <xf numFmtId="0" fontId="15" fillId="3" borderId="0" xfId="1" applyFont="1" applyFill="1" applyBorder="1" applyAlignment="1" applyProtection="1">
      <alignment vertical="center"/>
      <protection locked="0"/>
    </xf>
    <xf numFmtId="0" fontId="52" fillId="0" borderId="0" xfId="31" applyFont="1" applyFill="1" applyBorder="1" applyAlignment="1">
      <alignment horizontal="left" vertical="center"/>
    </xf>
    <xf numFmtId="0" fontId="55" fillId="0" borderId="0" xfId="0" applyFont="1"/>
    <xf numFmtId="0" fontId="13" fillId="0" borderId="0" xfId="0" applyFont="1" applyAlignment="1" applyProtection="1">
      <alignment horizontal="left" vertical="top"/>
      <protection locked="0"/>
    </xf>
    <xf numFmtId="0" fontId="56" fillId="0" borderId="0" xfId="0" applyFont="1" applyAlignment="1" applyProtection="1">
      <alignment horizontal="left" wrapText="1"/>
    </xf>
    <xf numFmtId="0" fontId="46" fillId="0" borderId="21" xfId="0" applyFont="1" applyFill="1" applyBorder="1" applyAlignment="1">
      <alignment vertical="center" wrapText="1"/>
    </xf>
    <xf numFmtId="0" fontId="16" fillId="3" borderId="40" xfId="0" applyFont="1" applyFill="1" applyBorder="1" applyAlignment="1" applyProtection="1">
      <alignment horizontal="center"/>
      <protection locked="0"/>
    </xf>
    <xf numFmtId="0" fontId="23" fillId="0" borderId="0" xfId="0" applyFont="1" applyAlignment="1" applyProtection="1">
      <alignment horizontal="center"/>
      <protection locked="0"/>
    </xf>
    <xf numFmtId="0" fontId="13" fillId="0" borderId="0" xfId="0" applyFont="1" applyAlignment="1" applyProtection="1">
      <alignment horizontal="center"/>
      <protection locked="0"/>
    </xf>
    <xf numFmtId="43" fontId="17" fillId="0" borderId="0" xfId="26" applyFont="1" applyBorder="1" applyAlignment="1" applyProtection="1">
      <alignment horizontal="center"/>
      <protection locked="0"/>
    </xf>
    <xf numFmtId="43" fontId="17" fillId="8" borderId="0" xfId="26" applyFont="1" applyFill="1" applyBorder="1" applyAlignment="1" applyProtection="1">
      <alignment horizontal="center"/>
      <protection locked="0"/>
    </xf>
    <xf numFmtId="44" fontId="16" fillId="0" borderId="0" xfId="0" applyNumberFormat="1" applyFont="1" applyAlignment="1" applyProtection="1">
      <alignment horizontal="center"/>
      <protection locked="0"/>
    </xf>
    <xf numFmtId="0" fontId="47" fillId="0" borderId="0" xfId="0" applyFont="1" applyAlignment="1" applyProtection="1">
      <alignment horizontal="center"/>
      <protection locked="0"/>
    </xf>
    <xf numFmtId="2" fontId="14" fillId="0" borderId="0" xfId="0" applyNumberFormat="1" applyFont="1" applyAlignment="1" applyProtection="1">
      <alignment horizontal="center"/>
      <protection locked="0"/>
    </xf>
    <xf numFmtId="0" fontId="57" fillId="7" borderId="15" xfId="0" applyFont="1" applyFill="1" applyBorder="1" applyAlignment="1" applyProtection="1">
      <alignment horizontal="center"/>
      <protection locked="0"/>
    </xf>
    <xf numFmtId="43" fontId="58" fillId="0" borderId="0" xfId="26" applyFont="1" applyBorder="1" applyAlignment="1" applyProtection="1">
      <alignment horizontal="center"/>
      <protection locked="0"/>
    </xf>
    <xf numFmtId="43" fontId="58" fillId="8" borderId="0" xfId="26" applyFont="1" applyFill="1" applyBorder="1" applyAlignment="1" applyProtection="1">
      <alignment horizontal="center"/>
      <protection locked="0"/>
    </xf>
    <xf numFmtId="0" fontId="14" fillId="0" borderId="0" xfId="0" applyFont="1" applyAlignment="1" applyProtection="1">
      <alignment horizontal="center"/>
      <protection locked="0"/>
    </xf>
    <xf numFmtId="0" fontId="29" fillId="0" borderId="0" xfId="28" applyFont="1" applyFill="1" applyBorder="1" applyAlignment="1" applyProtection="1">
      <protection locked="0"/>
    </xf>
    <xf numFmtId="0" fontId="29" fillId="0" borderId="0" xfId="28" applyFont="1" applyFill="1" applyAlignment="1">
      <alignment vertical="center"/>
    </xf>
    <xf numFmtId="0" fontId="51" fillId="0" borderId="0" xfId="31" applyFont="1" applyFill="1" applyAlignment="1">
      <alignment vertical="center"/>
    </xf>
    <xf numFmtId="0" fontId="29" fillId="0" borderId="32" xfId="31" applyFont="1" applyFill="1" applyBorder="1" applyAlignment="1">
      <alignment horizontal="right" vertical="center"/>
    </xf>
    <xf numFmtId="0" fontId="29" fillId="0" borderId="0" xfId="28" applyFont="1" applyFill="1" applyBorder="1" applyAlignment="1">
      <alignment vertical="center"/>
    </xf>
    <xf numFmtId="0" fontId="29" fillId="0" borderId="0" xfId="28" applyFont="1" applyFill="1" applyBorder="1" applyAlignment="1">
      <alignment horizontal="right" vertical="center" wrapText="1"/>
    </xf>
    <xf numFmtId="0" fontId="29" fillId="0" borderId="0" xfId="28" applyFont="1" applyFill="1" applyAlignment="1">
      <alignment horizontal="right" vertical="center"/>
    </xf>
    <xf numFmtId="0" fontId="29" fillId="0" borderId="0" xfId="28" applyFont="1" applyFill="1" applyAlignment="1">
      <alignment horizontal="center" vertical="center"/>
    </xf>
    <xf numFmtId="4" fontId="28" fillId="0" borderId="0" xfId="28" applyNumberFormat="1" applyFont="1" applyFill="1" applyAlignment="1">
      <alignment horizontal="right" vertical="center"/>
    </xf>
    <xf numFmtId="0" fontId="44" fillId="0" borderId="0" xfId="28" applyFont="1" applyFill="1" applyBorder="1" applyAlignment="1">
      <alignment horizontal="right" vertical="center"/>
    </xf>
    <xf numFmtId="0" fontId="29" fillId="0" borderId="32" xfId="28" applyFont="1" applyFill="1" applyBorder="1" applyAlignment="1">
      <alignment horizontal="right" vertical="center"/>
    </xf>
    <xf numFmtId="0" fontId="28" fillId="0" borderId="32" xfId="31" applyFont="1" applyFill="1" applyBorder="1" applyAlignment="1">
      <alignment horizontal="right" vertical="center"/>
    </xf>
    <xf numFmtId="0" fontId="29" fillId="0" borderId="0" xfId="28" applyFont="1" applyFill="1" applyBorder="1" applyAlignment="1">
      <alignment horizontal="left" vertical="center"/>
    </xf>
    <xf numFmtId="4" fontId="28" fillId="0" borderId="53" xfId="28" applyNumberFormat="1" applyFont="1" applyFill="1" applyBorder="1" applyAlignment="1">
      <alignment horizontal="right" vertical="center"/>
    </xf>
    <xf numFmtId="2" fontId="29" fillId="0" borderId="53" xfId="28" applyNumberFormat="1" applyFont="1" applyFill="1" applyBorder="1" applyAlignment="1">
      <alignment horizontal="right" vertical="center"/>
    </xf>
    <xf numFmtId="164" fontId="29" fillId="0" borderId="53" xfId="28" applyNumberFormat="1" applyFont="1" applyFill="1" applyBorder="1" applyAlignment="1">
      <alignment horizontal="right" vertical="center"/>
    </xf>
    <xf numFmtId="0" fontId="29" fillId="0" borderId="53" xfId="28" applyFont="1" applyFill="1" applyBorder="1" applyAlignment="1">
      <alignment horizontal="center" vertical="center"/>
    </xf>
    <xf numFmtId="2" fontId="29" fillId="0" borderId="53" xfId="28" applyNumberFormat="1" applyFont="1" applyFill="1" applyBorder="1" applyAlignment="1">
      <alignment horizontal="center" vertical="center"/>
    </xf>
    <xf numFmtId="0" fontId="29" fillId="0" borderId="53" xfId="31" applyFont="1" applyFill="1" applyBorder="1" applyAlignment="1">
      <alignment horizontal="center" vertical="center"/>
    </xf>
    <xf numFmtId="2" fontId="29" fillId="0" borderId="53" xfId="31" applyNumberFormat="1" applyFont="1" applyFill="1" applyBorder="1" applyAlignment="1">
      <alignment vertical="center"/>
    </xf>
    <xf numFmtId="164" fontId="29" fillId="0" borderId="53" xfId="31" applyNumberFormat="1" applyFont="1" applyFill="1" applyBorder="1" applyAlignment="1">
      <alignment vertical="center"/>
    </xf>
    <xf numFmtId="0" fontId="29" fillId="0" borderId="55" xfId="28" applyFont="1" applyFill="1" applyBorder="1" applyAlignment="1">
      <alignment horizontal="center" vertical="center"/>
    </xf>
    <xf numFmtId="0" fontId="29" fillId="0" borderId="55" xfId="28" applyFont="1" applyFill="1" applyBorder="1" applyAlignment="1">
      <alignment horizontal="left" vertical="center"/>
    </xf>
    <xf numFmtId="0" fontId="28" fillId="0" borderId="54" xfId="28" applyFont="1" applyFill="1" applyBorder="1" applyAlignment="1">
      <alignment horizontal="right" vertical="center" wrapText="1"/>
    </xf>
    <xf numFmtId="0" fontId="29" fillId="0" borderId="54" xfId="28" applyFont="1" applyFill="1" applyBorder="1" applyAlignment="1">
      <alignment horizontal="right" vertical="center" wrapText="1"/>
    </xf>
    <xf numFmtId="43" fontId="29" fillId="0" borderId="53" xfId="26" applyFont="1" applyFill="1" applyBorder="1" applyAlignment="1">
      <alignment horizontal="center" vertical="center"/>
    </xf>
    <xf numFmtId="44" fontId="47" fillId="0" borderId="0" xfId="0" applyNumberFormat="1" applyFont="1" applyProtection="1">
      <protection locked="0"/>
    </xf>
    <xf numFmtId="0" fontId="10" fillId="3" borderId="40" xfId="0" applyFont="1" applyFill="1" applyBorder="1" applyAlignment="1" applyProtection="1">
      <protection locked="0"/>
    </xf>
    <xf numFmtId="0" fontId="10" fillId="3" borderId="56" xfId="0" applyFont="1" applyFill="1" applyBorder="1" applyAlignment="1" applyProtection="1">
      <protection locked="0"/>
    </xf>
    <xf numFmtId="44" fontId="0" fillId="0" borderId="0" xfId="27" applyFont="1" applyProtection="1">
      <protection locked="0"/>
    </xf>
    <xf numFmtId="0" fontId="59" fillId="0" borderId="0" xfId="0" applyFont="1"/>
    <xf numFmtId="0" fontId="47" fillId="0" borderId="0" xfId="0" applyFont="1" applyFill="1" applyBorder="1" applyAlignment="1"/>
    <xf numFmtId="44" fontId="0" fillId="10" borderId="0" xfId="0" applyNumberFormat="1" applyFill="1" applyProtection="1">
      <protection locked="0"/>
    </xf>
    <xf numFmtId="44" fontId="0" fillId="10" borderId="0" xfId="0" applyNumberFormat="1" applyFill="1" applyAlignment="1" applyProtection="1">
      <alignment wrapText="1"/>
      <protection locked="0"/>
    </xf>
    <xf numFmtId="2" fontId="60" fillId="0" borderId="0" xfId="0" applyNumberFormat="1" applyFont="1"/>
    <xf numFmtId="0" fontId="14" fillId="0" borderId="12" xfId="29" applyNumberFormat="1" applyFont="1" applyFill="1" applyBorder="1" applyAlignment="1" applyProtection="1">
      <alignment horizontal="center" vertical="center" wrapText="1"/>
      <protection locked="0"/>
    </xf>
    <xf numFmtId="164" fontId="2" fillId="0" borderId="43" xfId="29" applyFont="1" applyFill="1" applyBorder="1" applyAlignment="1" applyProtection="1">
      <alignment vertical="center"/>
      <protection locked="0"/>
    </xf>
    <xf numFmtId="0" fontId="14" fillId="0" borderId="12" xfId="25" applyNumberFormat="1" applyFont="1" applyFill="1" applyBorder="1" applyAlignment="1" applyProtection="1">
      <alignment horizontal="center" vertical="center" wrapText="1"/>
      <protection locked="0"/>
    </xf>
    <xf numFmtId="164" fontId="14" fillId="0" borderId="12" xfId="25" applyFont="1" applyFill="1" applyBorder="1" applyAlignment="1" applyProtection="1">
      <alignment horizontal="center" vertical="center" wrapText="1"/>
      <protection locked="0"/>
    </xf>
    <xf numFmtId="164" fontId="14" fillId="0" borderId="12" xfId="29" applyFont="1" applyFill="1" applyBorder="1" applyAlignment="1" applyProtection="1">
      <alignment horizontal="center" vertical="center" wrapText="1"/>
      <protection locked="0"/>
    </xf>
    <xf numFmtId="164" fontId="2" fillId="0" borderId="46" xfId="29" applyFont="1" applyFill="1" applyBorder="1" applyAlignment="1" applyProtection="1">
      <alignment vertical="center"/>
      <protection locked="0"/>
    </xf>
    <xf numFmtId="44" fontId="14" fillId="0" borderId="5" xfId="27" applyFont="1" applyFill="1" applyBorder="1" applyAlignment="1" applyProtection="1">
      <alignment vertical="center" wrapText="1"/>
      <protection locked="0"/>
    </xf>
    <xf numFmtId="10" fontId="13" fillId="0" borderId="45" xfId="30" applyNumberFormat="1" applyFont="1" applyFill="1" applyBorder="1" applyAlignment="1" applyProtection="1">
      <alignment wrapText="1"/>
      <protection locked="0"/>
    </xf>
    <xf numFmtId="10" fontId="13" fillId="0" borderId="45" xfId="30" applyNumberFormat="1" applyFont="1" applyFill="1" applyBorder="1" applyAlignment="1" applyProtection="1">
      <alignment horizontal="right" wrapText="1"/>
      <protection locked="0"/>
    </xf>
    <xf numFmtId="164" fontId="14" fillId="0" borderId="5" xfId="25" applyFont="1" applyFill="1" applyBorder="1" applyAlignment="1" applyProtection="1">
      <alignment horizontal="center" vertical="center" wrapText="1"/>
      <protection locked="0"/>
    </xf>
    <xf numFmtId="2" fontId="29" fillId="10" borderId="53" xfId="28" applyNumberFormat="1" applyFont="1" applyFill="1" applyBorder="1" applyAlignment="1">
      <alignment horizontal="right" vertical="center"/>
    </xf>
    <xf numFmtId="164" fontId="29" fillId="10" borderId="53" xfId="28" applyNumberFormat="1" applyFont="1" applyFill="1" applyBorder="1" applyAlignment="1">
      <alignment horizontal="right" vertical="center"/>
    </xf>
    <xf numFmtId="4" fontId="28" fillId="10" borderId="53" xfId="28" applyNumberFormat="1" applyFont="1" applyFill="1" applyBorder="1" applyAlignment="1">
      <alignment horizontal="right" vertical="center"/>
    </xf>
    <xf numFmtId="0" fontId="28" fillId="10" borderId="0" xfId="31" applyFont="1" applyFill="1" applyBorder="1" applyAlignment="1">
      <alignment horizontal="left" vertical="center"/>
    </xf>
    <xf numFmtId="0" fontId="29" fillId="10" borderId="32" xfId="31" applyFont="1" applyFill="1" applyBorder="1" applyAlignment="1">
      <alignment horizontal="right" vertical="center"/>
    </xf>
    <xf numFmtId="0" fontId="51" fillId="10" borderId="0" xfId="31" applyFont="1" applyFill="1" applyAlignment="1">
      <alignment vertical="center"/>
    </xf>
    <xf numFmtId="0" fontId="29" fillId="10" borderId="0" xfId="31" applyFont="1" applyFill="1" applyAlignment="1">
      <alignment vertical="center"/>
    </xf>
    <xf numFmtId="0" fontId="14" fillId="3" borderId="59" xfId="1" applyNumberFormat="1" applyFont="1" applyFill="1" applyBorder="1" applyAlignment="1" applyProtection="1">
      <alignment horizontal="left" vertical="center"/>
      <protection locked="0"/>
    </xf>
    <xf numFmtId="0" fontId="29" fillId="10" borderId="55" xfId="28" applyFont="1" applyFill="1" applyBorder="1" applyAlignment="1">
      <alignment horizontal="center" vertical="center"/>
    </xf>
    <xf numFmtId="0" fontId="29" fillId="10" borderId="55" xfId="28" applyFont="1" applyFill="1" applyBorder="1" applyAlignment="1">
      <alignment horizontal="left" vertical="center"/>
    </xf>
    <xf numFmtId="0" fontId="29" fillId="10" borderId="53" xfId="28" applyFont="1" applyFill="1" applyBorder="1" applyAlignment="1">
      <alignment horizontal="center" vertical="center"/>
    </xf>
    <xf numFmtId="9" fontId="29" fillId="10" borderId="53" xfId="30" applyFont="1" applyFill="1" applyBorder="1" applyAlignment="1">
      <alignment horizontal="center" vertical="center"/>
    </xf>
    <xf numFmtId="0" fontId="28" fillId="10" borderId="54" xfId="28" applyFont="1" applyFill="1" applyBorder="1" applyAlignment="1">
      <alignment horizontal="right" vertical="center" wrapText="1"/>
    </xf>
    <xf numFmtId="0" fontId="31" fillId="0" borderId="54" xfId="28" applyFont="1" applyFill="1" applyBorder="1" applyAlignment="1">
      <alignment horizontal="right" vertical="center" wrapText="1"/>
    </xf>
    <xf numFmtId="16" fontId="28" fillId="0" borderId="0" xfId="31" applyNumberFormat="1" applyFont="1" applyFill="1" applyBorder="1" applyAlignment="1">
      <alignment horizontal="left" vertical="center"/>
    </xf>
    <xf numFmtId="0" fontId="62" fillId="0" borderId="0" xfId="0" applyFont="1"/>
    <xf numFmtId="0" fontId="62" fillId="0" borderId="0" xfId="0" applyFont="1" applyAlignment="1">
      <alignment horizontal="left"/>
    </xf>
    <xf numFmtId="0" fontId="28" fillId="16" borderId="0" xfId="28" applyFont="1" applyFill="1" applyBorder="1" applyAlignment="1">
      <alignment horizontal="right" vertical="center" wrapText="1"/>
    </xf>
    <xf numFmtId="2" fontId="29" fillId="8" borderId="53" xfId="28" applyNumberFormat="1" applyFont="1" applyFill="1" applyBorder="1" applyAlignment="1">
      <alignment horizontal="right" vertical="center"/>
    </xf>
    <xf numFmtId="2" fontId="29" fillId="8" borderId="53" xfId="31" applyNumberFormat="1" applyFont="1" applyFill="1" applyBorder="1" applyAlignment="1">
      <alignment vertical="center"/>
    </xf>
    <xf numFmtId="0" fontId="29" fillId="17" borderId="54" xfId="28" applyFont="1" applyFill="1" applyBorder="1" applyAlignment="1">
      <alignment horizontal="right" vertical="center" wrapText="1"/>
    </xf>
    <xf numFmtId="0" fontId="29" fillId="17" borderId="53" xfId="28" applyFont="1" applyFill="1" applyBorder="1" applyAlignment="1">
      <alignment horizontal="center" vertical="center"/>
    </xf>
    <xf numFmtId="2" fontId="29" fillId="17" borderId="53" xfId="28" applyNumberFormat="1" applyFont="1" applyFill="1" applyBorder="1" applyAlignment="1">
      <alignment horizontal="center" vertical="center"/>
    </xf>
    <xf numFmtId="2" fontId="29" fillId="17" borderId="53" xfId="28" applyNumberFormat="1" applyFont="1" applyFill="1" applyBorder="1" applyAlignment="1">
      <alignment horizontal="right" vertical="center"/>
    </xf>
    <xf numFmtId="0" fontId="29" fillId="17" borderId="53" xfId="31" applyFont="1" applyFill="1" applyBorder="1" applyAlignment="1">
      <alignment horizontal="center" vertical="center"/>
    </xf>
    <xf numFmtId="164" fontId="29" fillId="17" borderId="53" xfId="28" applyNumberFormat="1" applyFont="1" applyFill="1" applyBorder="1" applyAlignment="1">
      <alignment horizontal="right" vertical="center"/>
    </xf>
    <xf numFmtId="4" fontId="28" fillId="17" borderId="53" xfId="28" applyNumberFormat="1" applyFont="1" applyFill="1" applyBorder="1" applyAlignment="1">
      <alignment horizontal="right" vertical="center"/>
    </xf>
    <xf numFmtId="0" fontId="28" fillId="17" borderId="0" xfId="31" applyFont="1" applyFill="1" applyBorder="1" applyAlignment="1">
      <alignment horizontal="left" vertical="center"/>
    </xf>
    <xf numFmtId="0" fontId="0" fillId="16" borderId="0" xfId="0" applyFill="1"/>
    <xf numFmtId="0" fontId="55" fillId="16" borderId="0" xfId="0" applyFont="1" applyFill="1"/>
    <xf numFmtId="0" fontId="0" fillId="8" borderId="0" xfId="0" applyFill="1"/>
    <xf numFmtId="0" fontId="55" fillId="12" borderId="0" xfId="0" applyFont="1" applyFill="1"/>
    <xf numFmtId="0" fontId="63" fillId="12" borderId="0" xfId="0" applyFont="1" applyFill="1" applyAlignment="1">
      <alignment horizontal="right"/>
    </xf>
    <xf numFmtId="0" fontId="59" fillId="12" borderId="0" xfId="0" applyFont="1" applyFill="1"/>
    <xf numFmtId="164" fontId="61" fillId="16" borderId="0" xfId="0" applyNumberFormat="1" applyFont="1" applyFill="1"/>
    <xf numFmtId="164" fontId="64" fillId="0" borderId="53" xfId="28" applyNumberFormat="1" applyFont="1" applyFill="1" applyBorder="1" applyAlignment="1">
      <alignment horizontal="right" vertical="center"/>
    </xf>
    <xf numFmtId="164" fontId="0" fillId="0" borderId="0" xfId="0" applyNumberFormat="1"/>
    <xf numFmtId="0" fontId="29" fillId="18" borderId="55" xfId="28" applyFont="1" applyFill="1" applyBorder="1" applyAlignment="1">
      <alignment horizontal="center" vertical="center"/>
    </xf>
    <xf numFmtId="0" fontId="29" fillId="18" borderId="55" xfId="28" applyFont="1" applyFill="1" applyBorder="1" applyAlignment="1">
      <alignment horizontal="left" vertical="center"/>
    </xf>
    <xf numFmtId="0" fontId="28" fillId="18" borderId="54" xfId="28" applyFont="1" applyFill="1" applyBorder="1" applyAlignment="1">
      <alignment horizontal="right" vertical="center" wrapText="1"/>
    </xf>
    <xf numFmtId="0" fontId="29" fillId="18" borderId="53" xfId="28" applyFont="1" applyFill="1" applyBorder="1" applyAlignment="1">
      <alignment horizontal="center" vertical="center"/>
    </xf>
    <xf numFmtId="9" fontId="29" fillId="18" borderId="53" xfId="30" applyFont="1" applyFill="1" applyBorder="1" applyAlignment="1">
      <alignment horizontal="center" vertical="center"/>
    </xf>
    <xf numFmtId="2" fontId="29" fillId="18" borderId="53" xfId="28" applyNumberFormat="1" applyFont="1" applyFill="1" applyBorder="1" applyAlignment="1">
      <alignment horizontal="right" vertical="center"/>
    </xf>
    <xf numFmtId="164" fontId="29" fillId="18" borderId="53" xfId="28" applyNumberFormat="1" applyFont="1" applyFill="1" applyBorder="1" applyAlignment="1">
      <alignment horizontal="right" vertical="center"/>
    </xf>
    <xf numFmtId="4" fontId="28" fillId="18" borderId="53" xfId="28" applyNumberFormat="1" applyFont="1" applyFill="1" applyBorder="1" applyAlignment="1">
      <alignment horizontal="right" vertical="center"/>
    </xf>
    <xf numFmtId="0" fontId="28" fillId="18" borderId="0" xfId="31" applyFont="1" applyFill="1" applyBorder="1" applyAlignment="1">
      <alignment horizontal="left" vertical="center"/>
    </xf>
    <xf numFmtId="0" fontId="29" fillId="18" borderId="32" xfId="31" applyFont="1" applyFill="1" applyBorder="1" applyAlignment="1">
      <alignment horizontal="right" vertical="center"/>
    </xf>
    <xf numFmtId="0" fontId="51" fillId="18" borderId="0" xfId="31" applyFont="1" applyFill="1" applyAlignment="1">
      <alignment vertical="center"/>
    </xf>
    <xf numFmtId="0" fontId="29" fillId="18" borderId="0" xfId="31" applyFont="1" applyFill="1" applyAlignment="1">
      <alignment vertical="center"/>
    </xf>
    <xf numFmtId="0" fontId="28" fillId="19" borderId="54" xfId="28" applyFont="1" applyFill="1" applyBorder="1" applyAlignment="1">
      <alignment horizontal="right" vertical="center" wrapText="1"/>
    </xf>
    <xf numFmtId="0" fontId="61" fillId="13" borderId="0" xfId="0" applyFont="1" applyFill="1" applyAlignment="1">
      <alignment horizontal="right"/>
    </xf>
    <xf numFmtId="0" fontId="55" fillId="13" borderId="0" xfId="0" applyFont="1" applyFill="1"/>
    <xf numFmtId="0" fontId="0" fillId="19" borderId="0" xfId="0" applyFill="1"/>
    <xf numFmtId="0" fontId="55" fillId="19" borderId="0" xfId="0" applyFont="1" applyFill="1"/>
    <xf numFmtId="0" fontId="47" fillId="0" borderId="0" xfId="0" applyFont="1" applyFill="1" applyBorder="1"/>
    <xf numFmtId="0" fontId="47" fillId="0" borderId="10" xfId="0" applyFont="1" applyFill="1" applyBorder="1"/>
    <xf numFmtId="0" fontId="65" fillId="4" borderId="29" xfId="0" applyFont="1" applyFill="1" applyBorder="1" applyAlignment="1">
      <alignment horizontal="center"/>
    </xf>
    <xf numFmtId="0" fontId="9" fillId="3" borderId="0" xfId="0" applyFont="1" applyFill="1" applyBorder="1" applyAlignment="1" applyProtection="1">
      <alignment horizontal="center" vertical="center" textRotation="90" wrapText="1"/>
      <protection locked="0"/>
    </xf>
    <xf numFmtId="0" fontId="0" fillId="0" borderId="0" xfId="0" applyBorder="1" applyProtection="1">
      <protection locked="0"/>
    </xf>
    <xf numFmtId="0" fontId="0" fillId="0" borderId="0" xfId="0" applyFill="1" applyBorder="1" applyProtection="1">
      <protection locked="0"/>
    </xf>
    <xf numFmtId="0" fontId="47" fillId="0" borderId="0" xfId="0" applyFont="1" applyFill="1" applyBorder="1" applyAlignment="1">
      <alignment wrapText="1"/>
    </xf>
    <xf numFmtId="164" fontId="14" fillId="0" borderId="5" xfId="29" applyFont="1" applyFill="1" applyBorder="1" applyAlignment="1" applyProtection="1">
      <alignment vertical="center" wrapText="1"/>
      <protection locked="0"/>
    </xf>
    <xf numFmtId="0" fontId="65" fillId="0" borderId="29" xfId="0" applyFont="1" applyFill="1" applyBorder="1" applyAlignment="1">
      <alignment horizontal="center"/>
    </xf>
    <xf numFmtId="0" fontId="69" fillId="15" borderId="24" xfId="0" applyFont="1" applyFill="1" applyBorder="1" applyAlignment="1">
      <alignment vertical="center" wrapText="1"/>
    </xf>
    <xf numFmtId="0" fontId="47" fillId="0" borderId="63" xfId="0" applyFont="1" applyFill="1" applyBorder="1" applyAlignment="1">
      <alignment horizontal="left"/>
    </xf>
    <xf numFmtId="0" fontId="47" fillId="0" borderId="63" xfId="0" applyFont="1" applyFill="1" applyBorder="1" applyAlignment="1">
      <alignment horizontal="center" vertical="center"/>
    </xf>
    <xf numFmtId="2" fontId="47" fillId="0" borderId="63" xfId="0" applyNumberFormat="1" applyFont="1" applyFill="1" applyBorder="1" applyAlignment="1">
      <alignment horizontal="center" vertical="center"/>
    </xf>
    <xf numFmtId="0" fontId="46" fillId="15" borderId="60" xfId="0" applyFont="1" applyFill="1" applyBorder="1" applyAlignment="1">
      <alignment horizontal="left" vertical="center" wrapText="1"/>
    </xf>
    <xf numFmtId="44" fontId="0" fillId="0" borderId="0" xfId="0" applyNumberFormat="1" applyFill="1" applyProtection="1">
      <protection locked="0"/>
    </xf>
    <xf numFmtId="0" fontId="11" fillId="3" borderId="24" xfId="0" applyFont="1" applyFill="1" applyBorder="1" applyAlignment="1" applyProtection="1">
      <alignment horizontal="center" vertical="center"/>
      <protection locked="0"/>
    </xf>
    <xf numFmtId="0" fontId="50" fillId="3" borderId="50" xfId="0" applyFont="1" applyFill="1" applyBorder="1" applyAlignment="1" applyProtection="1">
      <alignment vertical="center"/>
      <protection locked="0"/>
    </xf>
    <xf numFmtId="0" fontId="50" fillId="3" borderId="67" xfId="0" applyFont="1" applyFill="1" applyBorder="1" applyAlignment="1" applyProtection="1">
      <alignment vertical="center"/>
      <protection locked="0"/>
    </xf>
    <xf numFmtId="0" fontId="47" fillId="0" borderId="9" xfId="0" applyFont="1" applyFill="1" applyBorder="1"/>
    <xf numFmtId="0" fontId="15" fillId="0" borderId="9" xfId="1" applyFont="1" applyFill="1" applyBorder="1" applyAlignment="1" applyProtection="1">
      <alignment horizontal="right" vertical="center"/>
      <protection locked="0"/>
    </xf>
    <xf numFmtId="0" fontId="46" fillId="0" borderId="0" xfId="0" applyFont="1" applyFill="1" applyBorder="1" applyAlignment="1">
      <alignment horizontal="left" vertical="center"/>
    </xf>
    <xf numFmtId="0" fontId="46" fillId="0" borderId="0" xfId="0" applyFont="1" applyFill="1" applyBorder="1" applyAlignment="1">
      <alignment horizontal="left"/>
    </xf>
    <xf numFmtId="0" fontId="14" fillId="0" borderId="0" xfId="1" applyFont="1" applyFill="1" applyBorder="1" applyAlignment="1" applyProtection="1">
      <alignment vertical="center" wrapText="1"/>
      <protection locked="0"/>
    </xf>
    <xf numFmtId="0" fontId="14" fillId="0" borderId="10" xfId="1" applyFont="1" applyFill="1" applyBorder="1" applyAlignment="1" applyProtection="1">
      <alignment vertical="center" wrapText="1"/>
      <protection locked="0"/>
    </xf>
    <xf numFmtId="0" fontId="14" fillId="3" borderId="42" xfId="1" applyFont="1" applyFill="1" applyBorder="1" applyAlignment="1" applyProtection="1">
      <alignment horizontal="center" vertical="center"/>
      <protection locked="0"/>
    </xf>
    <xf numFmtId="0" fontId="15" fillId="3" borderId="11" xfId="1" applyFont="1" applyFill="1" applyBorder="1" applyAlignment="1" applyProtection="1">
      <alignment vertical="center"/>
      <protection locked="0"/>
    </xf>
    <xf numFmtId="0" fontId="7" fillId="21" borderId="27" xfId="28" applyFont="1" applyFill="1" applyBorder="1" applyAlignment="1" applyProtection="1">
      <alignment horizontal="center" vertical="center"/>
      <protection locked="0"/>
    </xf>
    <xf numFmtId="0" fontId="7" fillId="21" borderId="4" xfId="28" applyNumberFormat="1" applyFont="1" applyFill="1" applyBorder="1" applyAlignment="1" applyProtection="1">
      <alignment horizontal="center" vertical="center"/>
      <protection locked="0"/>
    </xf>
    <xf numFmtId="49" fontId="7" fillId="21" borderId="4" xfId="28" applyNumberFormat="1" applyFont="1" applyFill="1" applyBorder="1" applyAlignment="1" applyProtection="1">
      <alignment horizontal="center" vertical="center"/>
      <protection locked="0"/>
    </xf>
    <xf numFmtId="164" fontId="7" fillId="21" borderId="4" xfId="28" applyNumberFormat="1" applyFont="1" applyFill="1" applyBorder="1" applyAlignment="1" applyProtection="1">
      <alignment horizontal="center" vertical="center"/>
      <protection locked="0"/>
    </xf>
    <xf numFmtId="0" fontId="7" fillId="21" borderId="4" xfId="28" applyFont="1" applyFill="1" applyBorder="1" applyAlignment="1" applyProtection="1">
      <alignment horizontal="center" vertical="center" wrapText="1"/>
      <protection locked="0"/>
    </xf>
    <xf numFmtId="0" fontId="7" fillId="21" borderId="4" xfId="28" applyFont="1" applyFill="1" applyBorder="1" applyAlignment="1" applyProtection="1">
      <alignment horizontal="center" vertical="center"/>
      <protection locked="0"/>
    </xf>
    <xf numFmtId="0" fontId="7" fillId="21" borderId="31" xfId="28" applyFont="1" applyFill="1" applyBorder="1" applyAlignment="1" applyProtection="1">
      <alignment horizontal="center" vertical="center"/>
      <protection locked="0"/>
    </xf>
    <xf numFmtId="43" fontId="15" fillId="22" borderId="0" xfId="26" applyFont="1" applyFill="1" applyBorder="1" applyAlignment="1" applyProtection="1">
      <alignment horizontal="center" vertical="center"/>
      <protection locked="0"/>
    </xf>
    <xf numFmtId="0" fontId="46" fillId="22" borderId="0" xfId="0" applyFont="1" applyFill="1" applyBorder="1" applyAlignment="1" applyProtection="1">
      <alignment horizontal="left"/>
      <protection locked="0"/>
    </xf>
    <xf numFmtId="0" fontId="46" fillId="22" borderId="49" xfId="0" applyFont="1" applyFill="1" applyBorder="1" applyProtection="1">
      <protection locked="0"/>
    </xf>
    <xf numFmtId="44" fontId="46" fillId="22" borderId="0" xfId="0" applyNumberFormat="1" applyFont="1" applyFill="1" applyProtection="1">
      <protection locked="0"/>
    </xf>
    <xf numFmtId="0" fontId="46" fillId="22" borderId="0" xfId="0" applyFont="1" applyFill="1" applyProtection="1">
      <protection locked="0"/>
    </xf>
    <xf numFmtId="0" fontId="46" fillId="21" borderId="0" xfId="0" applyFont="1" applyFill="1" applyProtection="1">
      <protection locked="0"/>
    </xf>
    <xf numFmtId="44" fontId="0" fillId="21" borderId="0" xfId="0" applyNumberFormat="1" applyFill="1" applyProtection="1">
      <protection locked="0"/>
    </xf>
    <xf numFmtId="0" fontId="21" fillId="21" borderId="0" xfId="0" applyFont="1" applyFill="1" applyBorder="1" applyAlignment="1" applyProtection="1">
      <alignment horizontal="left"/>
      <protection locked="0"/>
    </xf>
    <xf numFmtId="0" fontId="0" fillId="21" borderId="0" xfId="0" applyFill="1" applyProtection="1">
      <protection locked="0"/>
    </xf>
    <xf numFmtId="0" fontId="46" fillId="21" borderId="0" xfId="0" applyFont="1" applyFill="1" applyBorder="1" applyAlignment="1" applyProtection="1">
      <alignment horizontal="left"/>
      <protection locked="0"/>
    </xf>
    <xf numFmtId="44" fontId="46" fillId="21" borderId="0" xfId="0" applyNumberFormat="1" applyFont="1" applyFill="1" applyProtection="1">
      <protection locked="0"/>
    </xf>
    <xf numFmtId="164" fontId="14" fillId="0" borderId="68" xfId="25" applyFont="1" applyFill="1" applyBorder="1" applyAlignment="1" applyProtection="1">
      <alignment vertical="center" wrapText="1"/>
      <protection locked="0"/>
    </xf>
    <xf numFmtId="10" fontId="13" fillId="0" borderId="69" xfId="30" applyNumberFormat="1" applyFont="1" applyFill="1" applyBorder="1" applyAlignment="1" applyProtection="1">
      <alignment wrapText="1"/>
      <protection locked="0"/>
    </xf>
    <xf numFmtId="44" fontId="13" fillId="0" borderId="70" xfId="27" applyFont="1" applyFill="1" applyBorder="1" applyAlignment="1" applyProtection="1">
      <alignment wrapText="1"/>
      <protection locked="0"/>
    </xf>
    <xf numFmtId="10" fontId="13" fillId="0" borderId="71" xfId="30" applyNumberFormat="1" applyFont="1" applyFill="1" applyBorder="1" applyAlignment="1" applyProtection="1">
      <alignment wrapText="1"/>
      <protection locked="0"/>
    </xf>
    <xf numFmtId="0" fontId="70" fillId="21" borderId="73" xfId="29" applyNumberFormat="1" applyFont="1" applyFill="1" applyBorder="1" applyAlignment="1" applyProtection="1">
      <alignment horizontal="center" vertical="center"/>
      <protection locked="0"/>
    </xf>
    <xf numFmtId="49" fontId="3" fillId="21" borderId="73" xfId="29" applyNumberFormat="1" applyFont="1" applyFill="1" applyBorder="1" applyAlignment="1" applyProtection="1">
      <alignment vertical="center"/>
      <protection locked="0"/>
    </xf>
    <xf numFmtId="164" fontId="3" fillId="21" borderId="73" xfId="29" applyFont="1" applyFill="1" applyBorder="1" applyAlignment="1" applyProtection="1">
      <alignment horizontal="center" vertical="center"/>
      <protection locked="0"/>
    </xf>
    <xf numFmtId="164" fontId="7" fillId="21" borderId="73" xfId="29" applyFont="1" applyFill="1" applyBorder="1" applyAlignment="1" applyProtection="1">
      <alignment vertical="center" wrapText="1"/>
      <protection locked="0"/>
    </xf>
    <xf numFmtId="164" fontId="2" fillId="21" borderId="73" xfId="29" applyFont="1" applyFill="1" applyBorder="1" applyAlignment="1" applyProtection="1">
      <alignment vertical="center"/>
      <protection locked="0"/>
    </xf>
    <xf numFmtId="0" fontId="47" fillId="21" borderId="73" xfId="0" applyFont="1" applyFill="1" applyBorder="1" applyProtection="1">
      <protection locked="0"/>
    </xf>
    <xf numFmtId="10" fontId="46" fillId="21" borderId="74" xfId="30" applyNumberFormat="1" applyFont="1" applyFill="1" applyBorder="1" applyProtection="1">
      <protection locked="0"/>
    </xf>
    <xf numFmtId="49" fontId="3" fillId="22" borderId="73" xfId="29" applyNumberFormat="1" applyFont="1" applyFill="1" applyBorder="1" applyAlignment="1" applyProtection="1">
      <alignment vertical="center"/>
      <protection locked="0"/>
    </xf>
    <xf numFmtId="164" fontId="3" fillId="22" borderId="73" xfId="29" applyFont="1" applyFill="1" applyBorder="1" applyAlignment="1" applyProtection="1">
      <alignment horizontal="center" vertical="center"/>
      <protection locked="0"/>
    </xf>
    <xf numFmtId="164" fontId="7" fillId="22" borderId="73" xfId="29" applyFont="1" applyFill="1" applyBorder="1" applyAlignment="1" applyProtection="1">
      <alignment vertical="center" wrapText="1"/>
      <protection locked="0"/>
    </xf>
    <xf numFmtId="0" fontId="46" fillId="22" borderId="73" xfId="0" applyFont="1" applyFill="1" applyBorder="1" applyProtection="1">
      <protection locked="0"/>
    </xf>
    <xf numFmtId="44" fontId="46" fillId="22" borderId="73" xfId="0" applyNumberFormat="1" applyFont="1" applyFill="1" applyBorder="1" applyProtection="1">
      <protection locked="0"/>
    </xf>
    <xf numFmtId="10" fontId="46" fillId="22" borderId="74" xfId="30" applyNumberFormat="1" applyFont="1" applyFill="1" applyBorder="1" applyProtection="1">
      <protection locked="0"/>
    </xf>
    <xf numFmtId="0" fontId="46" fillId="21" borderId="73" xfId="0" applyFont="1" applyFill="1" applyBorder="1" applyProtection="1">
      <protection locked="0"/>
    </xf>
    <xf numFmtId="171" fontId="46" fillId="21" borderId="73" xfId="0" applyNumberFormat="1" applyFont="1" applyFill="1" applyBorder="1" applyProtection="1">
      <protection locked="0"/>
    </xf>
    <xf numFmtId="44" fontId="46" fillId="21" borderId="73" xfId="0" applyNumberFormat="1" applyFont="1" applyFill="1" applyBorder="1" applyProtection="1">
      <protection locked="0"/>
    </xf>
    <xf numFmtId="0" fontId="0" fillId="21" borderId="49" xfId="0" applyFill="1" applyBorder="1" applyProtection="1">
      <protection locked="0"/>
    </xf>
    <xf numFmtId="164" fontId="6" fillId="21" borderId="73" xfId="29" applyFont="1" applyFill="1" applyBorder="1" applyAlignment="1" applyProtection="1">
      <alignment vertical="center"/>
      <protection locked="0"/>
    </xf>
    <xf numFmtId="49" fontId="67" fillId="0" borderId="0" xfId="0" applyNumberFormat="1" applyFont="1" applyFill="1" applyAlignment="1">
      <alignment horizontal="left" vertical="center"/>
    </xf>
    <xf numFmtId="0" fontId="41" fillId="0" borderId="85" xfId="40" applyFont="1" applyBorder="1"/>
    <xf numFmtId="0" fontId="41" fillId="0" borderId="86" xfId="40" applyFont="1" applyBorder="1"/>
    <xf numFmtId="0" fontId="42" fillId="11" borderId="84" xfId="40" applyFont="1" applyFill="1" applyBorder="1" applyAlignment="1">
      <alignment horizontal="center" vertical="center"/>
    </xf>
    <xf numFmtId="0" fontId="41" fillId="0" borderId="62" xfId="40" applyFont="1" applyBorder="1" applyAlignment="1">
      <alignment vertical="center"/>
    </xf>
    <xf numFmtId="0" fontId="41" fillId="0" borderId="61" xfId="40" applyFont="1" applyBorder="1" applyAlignment="1">
      <alignment vertical="center"/>
    </xf>
    <xf numFmtId="0" fontId="43" fillId="0" borderId="38" xfId="40" applyFont="1" applyFill="1" applyBorder="1" applyAlignment="1">
      <alignment horizontal="center" vertical="center" wrapText="1"/>
    </xf>
    <xf numFmtId="9" fontId="43" fillId="0" borderId="34" xfId="30" applyFont="1" applyBorder="1" applyAlignment="1">
      <alignment horizontal="center" vertical="center"/>
    </xf>
    <xf numFmtId="9" fontId="43" fillId="0" borderId="34" xfId="30" applyFont="1" applyFill="1" applyBorder="1" applyAlignment="1">
      <alignment horizontal="justify" vertical="center" wrapText="1"/>
    </xf>
    <xf numFmtId="9" fontId="43" fillId="0" borderId="34" xfId="30" applyFont="1" applyFill="1" applyBorder="1" applyAlignment="1" applyProtection="1">
      <alignment horizontal="right" vertical="center"/>
    </xf>
    <xf numFmtId="9" fontId="33" fillId="0" borderId="0" xfId="30" applyFont="1"/>
    <xf numFmtId="9" fontId="33" fillId="0" borderId="0" xfId="30" applyFont="1" applyBorder="1"/>
    <xf numFmtId="44" fontId="42" fillId="11" borderId="88" xfId="40" applyNumberFormat="1" applyFont="1" applyFill="1" applyBorder="1" applyAlignment="1">
      <alignment horizontal="center" vertical="center"/>
    </xf>
    <xf numFmtId="168" fontId="42" fillId="11" borderId="77" xfId="39" applyNumberFormat="1" applyFont="1" applyFill="1" applyBorder="1" applyAlignment="1" applyProtection="1">
      <alignment horizontal="right" vertical="top"/>
    </xf>
    <xf numFmtId="43" fontId="42" fillId="11" borderId="77" xfId="26" applyFont="1" applyFill="1" applyBorder="1" applyAlignment="1" applyProtection="1">
      <alignment horizontal="right" vertical="top"/>
    </xf>
    <xf numFmtId="0" fontId="71" fillId="0" borderId="18" xfId="31" applyFont="1" applyFill="1" applyBorder="1" applyAlignment="1">
      <alignment horizontal="center" vertical="center"/>
    </xf>
    <xf numFmtId="0" fontId="34" fillId="0" borderId="0" xfId="31" applyFont="1"/>
    <xf numFmtId="0" fontId="71" fillId="0" borderId="91" xfId="31" applyFont="1" applyFill="1" applyBorder="1" applyAlignment="1">
      <alignment horizontal="center" vertical="center"/>
    </xf>
    <xf numFmtId="0" fontId="71" fillId="24" borderId="92" xfId="31" applyFont="1" applyFill="1" applyBorder="1" applyAlignment="1">
      <alignment horizontal="center" vertical="center"/>
    </xf>
    <xf numFmtId="0" fontId="71" fillId="24" borderId="93" xfId="31" applyFont="1" applyFill="1" applyBorder="1" applyAlignment="1">
      <alignment horizontal="center" vertical="center" wrapText="1"/>
    </xf>
    <xf numFmtId="0" fontId="71" fillId="24" borderId="94" xfId="31" applyFont="1" applyFill="1" applyBorder="1" applyAlignment="1">
      <alignment horizontal="center" vertical="center" wrapText="1"/>
    </xf>
    <xf numFmtId="164" fontId="34" fillId="0" borderId="0" xfId="31" applyNumberFormat="1" applyFont="1"/>
    <xf numFmtId="10" fontId="74" fillId="0" borderId="89" xfId="41" applyNumberFormat="1" applyFont="1" applyFill="1" applyBorder="1" applyAlignment="1">
      <alignment horizontal="center" vertical="center"/>
    </xf>
    <xf numFmtId="164" fontId="74" fillId="0" borderId="95" xfId="31" applyNumberFormat="1" applyFont="1" applyFill="1" applyBorder="1" applyAlignment="1">
      <alignment vertical="center"/>
    </xf>
    <xf numFmtId="164" fontId="74" fillId="0" borderId="96" xfId="31" applyNumberFormat="1" applyFont="1" applyFill="1" applyBorder="1" applyAlignment="1">
      <alignment vertical="center"/>
    </xf>
    <xf numFmtId="164" fontId="34" fillId="0" borderId="0" xfId="29" applyFont="1"/>
    <xf numFmtId="164" fontId="34" fillId="0" borderId="0" xfId="12" applyNumberFormat="1" applyFont="1"/>
    <xf numFmtId="164" fontId="75" fillId="0" borderId="0" xfId="12" applyNumberFormat="1" applyFont="1"/>
    <xf numFmtId="10" fontId="75" fillId="0" borderId="0" xfId="31" applyNumberFormat="1" applyFont="1"/>
    <xf numFmtId="43" fontId="75" fillId="0" borderId="0" xfId="31" applyNumberFormat="1" applyFont="1"/>
    <xf numFmtId="10" fontId="76" fillId="0" borderId="0" xfId="31" applyNumberFormat="1" applyFont="1"/>
    <xf numFmtId="10" fontId="74" fillId="25" borderId="97" xfId="31" applyNumberFormat="1" applyFont="1" applyFill="1" applyBorder="1" applyAlignment="1">
      <alignment horizontal="left" vertical="center"/>
    </xf>
    <xf numFmtId="1" fontId="74" fillId="25" borderId="7" xfId="31" applyNumberFormat="1" applyFont="1" applyFill="1" applyBorder="1" applyAlignment="1">
      <alignment horizontal="center" vertical="center"/>
    </xf>
    <xf numFmtId="1" fontId="74" fillId="25" borderId="98" xfId="31" applyNumberFormat="1" applyFont="1" applyFill="1" applyBorder="1" applyAlignment="1">
      <alignment horizontal="center" vertical="center"/>
    </xf>
    <xf numFmtId="10" fontId="74" fillId="0" borderId="100" xfId="41" applyNumberFormat="1" applyFont="1" applyFill="1" applyBorder="1" applyAlignment="1">
      <alignment horizontal="center" vertical="center"/>
    </xf>
    <xf numFmtId="164" fontId="74" fillId="0" borderId="6" xfId="31" applyNumberFormat="1" applyFont="1" applyFill="1" applyBorder="1" applyAlignment="1">
      <alignment vertical="center"/>
    </xf>
    <xf numFmtId="164" fontId="74" fillId="0" borderId="44" xfId="31" applyNumberFormat="1" applyFont="1" applyFill="1" applyBorder="1" applyAlignment="1">
      <alignment vertical="center"/>
    </xf>
    <xf numFmtId="10" fontId="74" fillId="0" borderId="97" xfId="31" applyNumberFormat="1" applyFont="1" applyFill="1" applyBorder="1" applyAlignment="1">
      <alignment horizontal="left" vertical="center"/>
    </xf>
    <xf numFmtId="1" fontId="74" fillId="0" borderId="7" xfId="31" applyNumberFormat="1" applyFont="1" applyFill="1" applyBorder="1" applyAlignment="1">
      <alignment horizontal="center" vertical="center"/>
    </xf>
    <xf numFmtId="1" fontId="74" fillId="0" borderId="98" xfId="31" applyNumberFormat="1" applyFont="1" applyFill="1" applyBorder="1" applyAlignment="1">
      <alignment horizontal="center" vertical="center"/>
    </xf>
    <xf numFmtId="0" fontId="34" fillId="0" borderId="0" xfId="31" applyFont="1" applyFill="1"/>
    <xf numFmtId="164" fontId="34" fillId="0" borderId="0" xfId="29" applyFont="1" applyFill="1"/>
    <xf numFmtId="10" fontId="74" fillId="0" borderId="13" xfId="31" applyNumberFormat="1" applyFont="1" applyFill="1" applyBorder="1" applyAlignment="1">
      <alignment horizontal="left" vertical="center"/>
    </xf>
    <xf numFmtId="43" fontId="34" fillId="0" borderId="0" xfId="31" applyNumberFormat="1" applyFont="1"/>
    <xf numFmtId="44" fontId="34" fillId="0" borderId="0" xfId="31" applyNumberFormat="1" applyFont="1"/>
    <xf numFmtId="9" fontId="34" fillId="0" borderId="0" xfId="31" applyNumberFormat="1" applyFont="1"/>
    <xf numFmtId="43" fontId="34" fillId="0" borderId="0" xfId="26" applyFont="1"/>
    <xf numFmtId="164" fontId="77" fillId="0" borderId="0" xfId="31" applyNumberFormat="1" applyFont="1"/>
    <xf numFmtId="0" fontId="72" fillId="24" borderId="16" xfId="31" applyFont="1" applyFill="1" applyBorder="1" applyAlignment="1">
      <alignment horizontal="center" vertical="center" textRotation="180"/>
    </xf>
    <xf numFmtId="0" fontId="77" fillId="0" borderId="0" xfId="31" applyFont="1"/>
    <xf numFmtId="0" fontId="72" fillId="24" borderId="28" xfId="31" applyFont="1" applyFill="1" applyBorder="1" applyAlignment="1">
      <alignment horizontal="center" vertical="center" textRotation="180"/>
    </xf>
    <xf numFmtId="164" fontId="77" fillId="0" borderId="0" xfId="12" applyNumberFormat="1" applyFont="1"/>
    <xf numFmtId="0" fontId="79" fillId="24" borderId="41" xfId="31" applyFont="1" applyFill="1" applyBorder="1" applyAlignment="1">
      <alignment horizontal="left"/>
    </xf>
    <xf numFmtId="0" fontId="78" fillId="0" borderId="102" xfId="31" applyFont="1" applyFill="1" applyBorder="1" applyAlignment="1">
      <alignment horizontal="center"/>
    </xf>
    <xf numFmtId="10" fontId="74" fillId="24" borderId="103" xfId="12" applyNumberFormat="1" applyFont="1" applyFill="1" applyBorder="1" applyAlignment="1">
      <alignment horizontal="center" vertical="center"/>
    </xf>
    <xf numFmtId="164" fontId="80" fillId="24" borderId="104" xfId="31" applyNumberFormat="1" applyFont="1" applyFill="1" applyBorder="1" applyAlignment="1">
      <alignment horizontal="center" vertical="center"/>
    </xf>
    <xf numFmtId="164" fontId="80" fillId="24" borderId="105" xfId="31" applyNumberFormat="1" applyFont="1" applyFill="1" applyBorder="1" applyAlignment="1">
      <alignment horizontal="center" vertical="center"/>
    </xf>
    <xf numFmtId="44" fontId="77" fillId="0" borderId="0" xfId="27" applyFont="1"/>
    <xf numFmtId="164" fontId="80" fillId="24" borderId="75" xfId="29" applyFont="1" applyFill="1" applyBorder="1" applyAlignment="1">
      <alignment horizontal="center" vertical="center"/>
    </xf>
    <xf numFmtId="164" fontId="80" fillId="24" borderId="76" xfId="29" applyFont="1" applyFill="1" applyBorder="1" applyAlignment="1">
      <alignment horizontal="center" vertical="center"/>
    </xf>
    <xf numFmtId="44" fontId="77" fillId="0" borderId="0" xfId="31" applyNumberFormat="1" applyFont="1"/>
    <xf numFmtId="1" fontId="74" fillId="24" borderId="106" xfId="31" applyNumberFormat="1" applyFont="1" applyFill="1" applyBorder="1" applyAlignment="1">
      <alignment horizontal="left" vertical="top"/>
    </xf>
    <xf numFmtId="164" fontId="74" fillId="24" borderId="75" xfId="29" applyFont="1" applyFill="1" applyBorder="1" applyAlignment="1">
      <alignment horizontal="center"/>
    </xf>
    <xf numFmtId="1" fontId="74" fillId="24" borderId="107" xfId="31" applyNumberFormat="1" applyFont="1" applyFill="1" applyBorder="1" applyAlignment="1">
      <alignment horizontal="left" vertical="top"/>
    </xf>
    <xf numFmtId="164" fontId="74" fillId="24" borderId="109" xfId="29" applyFont="1" applyFill="1" applyBorder="1" applyAlignment="1">
      <alignment horizontal="center"/>
    </xf>
    <xf numFmtId="0" fontId="79" fillId="24" borderId="52" xfId="31" applyFont="1" applyFill="1" applyBorder="1" applyAlignment="1">
      <alignment horizontal="left"/>
    </xf>
    <xf numFmtId="0" fontId="78" fillId="0" borderId="110" xfId="31" applyFont="1" applyFill="1" applyBorder="1" applyAlignment="1">
      <alignment horizontal="center"/>
    </xf>
    <xf numFmtId="1" fontId="74" fillId="24" borderId="111" xfId="31" applyNumberFormat="1" applyFont="1" applyFill="1" applyBorder="1" applyAlignment="1">
      <alignment horizontal="left" vertical="top"/>
    </xf>
    <xf numFmtId="164" fontId="74" fillId="24" borderId="35" xfId="29" applyFont="1" applyFill="1" applyBorder="1" applyAlignment="1">
      <alignment horizontal="center"/>
    </xf>
    <xf numFmtId="1" fontId="74" fillId="24" borderId="112" xfId="31" applyNumberFormat="1" applyFont="1" applyFill="1" applyBorder="1" applyAlignment="1">
      <alignment horizontal="left" vertical="top"/>
    </xf>
    <xf numFmtId="164" fontId="74" fillId="24" borderId="110" xfId="29" applyFont="1" applyFill="1" applyBorder="1" applyAlignment="1">
      <alignment horizontal="center"/>
    </xf>
    <xf numFmtId="164" fontId="74" fillId="24" borderId="36" xfId="29" applyFont="1" applyFill="1" applyBorder="1" applyAlignment="1">
      <alignment horizontal="center"/>
    </xf>
    <xf numFmtId="10" fontId="34" fillId="0" borderId="0" xfId="30" applyNumberFormat="1" applyFont="1"/>
    <xf numFmtId="0" fontId="71" fillId="24" borderId="28" xfId="31" applyFont="1" applyFill="1" applyBorder="1" applyAlignment="1">
      <alignment horizontal="center" vertical="center"/>
    </xf>
    <xf numFmtId="0" fontId="71" fillId="0" borderId="0" xfId="31" applyFont="1" applyFill="1" applyBorder="1" applyAlignment="1">
      <alignment horizontal="left" vertical="center"/>
    </xf>
    <xf numFmtId="0" fontId="36" fillId="24" borderId="0" xfId="31" applyFont="1" applyFill="1" applyBorder="1" applyAlignment="1">
      <alignment horizontal="left" vertical="center"/>
    </xf>
    <xf numFmtId="0" fontId="37" fillId="24" borderId="0" xfId="31" applyFont="1" applyFill="1" applyBorder="1" applyAlignment="1">
      <alignment horizontal="center" vertical="center"/>
    </xf>
    <xf numFmtId="0" fontId="14" fillId="24" borderId="29" xfId="31" applyFont="1" applyFill="1" applyBorder="1"/>
    <xf numFmtId="0" fontId="36" fillId="0" borderId="0" xfId="31" applyFont="1" applyBorder="1" applyAlignment="1">
      <alignment horizontal="left" vertical="center"/>
    </xf>
    <xf numFmtId="0" fontId="37" fillId="0" borderId="0" xfId="31" applyFont="1" applyBorder="1" applyAlignment="1">
      <alignment horizontal="center" vertical="center"/>
    </xf>
    <xf numFmtId="0" fontId="14" fillId="0" borderId="0" xfId="31" applyFont="1" applyBorder="1"/>
    <xf numFmtId="0" fontId="81" fillId="24" borderId="28" xfId="31" applyFont="1" applyFill="1" applyBorder="1" applyAlignment="1">
      <alignment horizontal="right" vertical="center"/>
    </xf>
    <xf numFmtId="0" fontId="1" fillId="24" borderId="0" xfId="31" applyFont="1" applyFill="1" applyBorder="1" applyAlignment="1">
      <alignment horizontal="center" vertical="center"/>
    </xf>
    <xf numFmtId="0" fontId="38" fillId="0" borderId="0" xfId="31" applyFont="1" applyBorder="1" applyAlignment="1">
      <alignment horizontal="center"/>
    </xf>
    <xf numFmtId="0" fontId="14" fillId="24" borderId="52" xfId="31" applyFont="1" applyFill="1" applyBorder="1"/>
    <xf numFmtId="0" fontId="73" fillId="0" borderId="35" xfId="31" applyFont="1" applyFill="1" applyBorder="1" applyAlignment="1">
      <alignment horizontal="center" vertical="justify"/>
    </xf>
    <xf numFmtId="0" fontId="36" fillId="24" borderId="35" xfId="31" applyFont="1" applyFill="1" applyBorder="1" applyAlignment="1"/>
    <xf numFmtId="0" fontId="36" fillId="0" borderId="0" xfId="31" applyFont="1" applyBorder="1" applyAlignment="1"/>
    <xf numFmtId="0" fontId="39" fillId="0" borderId="0" xfId="31" applyFont="1" applyBorder="1" applyAlignment="1">
      <alignment horizontal="center"/>
    </xf>
    <xf numFmtId="10" fontId="75" fillId="0" borderId="0" xfId="12" applyNumberFormat="1" applyFont="1"/>
    <xf numFmtId="0" fontId="79" fillId="0" borderId="41" xfId="31" applyFont="1" applyFill="1" applyBorder="1" applyAlignment="1">
      <alignment horizontal="left"/>
    </xf>
    <xf numFmtId="10" fontId="74" fillId="0" borderId="103" xfId="12" applyNumberFormat="1" applyFont="1" applyFill="1" applyBorder="1" applyAlignment="1">
      <alignment horizontal="center" vertical="center"/>
    </xf>
    <xf numFmtId="164" fontId="80" fillId="0" borderId="104" xfId="31" applyNumberFormat="1" applyFont="1" applyFill="1" applyBorder="1" applyAlignment="1">
      <alignment horizontal="center" vertical="center"/>
    </xf>
    <xf numFmtId="0" fontId="71" fillId="24" borderId="16" xfId="31" applyFont="1" applyFill="1" applyBorder="1" applyAlignment="1">
      <alignment horizontal="center" vertical="center"/>
    </xf>
    <xf numFmtId="0" fontId="71" fillId="0" borderId="23" xfId="31" applyFont="1" applyFill="1" applyBorder="1" applyAlignment="1">
      <alignment horizontal="left" vertical="center"/>
    </xf>
    <xf numFmtId="0" fontId="36" fillId="24" borderId="23" xfId="31" applyFont="1" applyFill="1" applyBorder="1" applyAlignment="1">
      <alignment horizontal="left" vertical="center"/>
    </xf>
    <xf numFmtId="0" fontId="1" fillId="0" borderId="0" xfId="31" applyFont="1" applyBorder="1" applyAlignment="1">
      <alignment horizontal="center" vertical="center"/>
    </xf>
    <xf numFmtId="0" fontId="82" fillId="24" borderId="28" xfId="31" applyFont="1" applyFill="1" applyBorder="1" applyAlignment="1">
      <alignment vertical="center" textRotation="180"/>
    </xf>
    <xf numFmtId="0" fontId="81" fillId="24" borderId="52" xfId="31" applyFont="1" applyFill="1" applyBorder="1" applyAlignment="1">
      <alignment horizontal="right" vertical="center"/>
    </xf>
    <xf numFmtId="0" fontId="71" fillId="0" borderId="35" xfId="31" applyFont="1" applyFill="1" applyBorder="1" applyAlignment="1">
      <alignment horizontal="left" vertical="center"/>
    </xf>
    <xf numFmtId="0" fontId="36" fillId="24" borderId="35" xfId="31" applyFont="1" applyFill="1" applyBorder="1" applyAlignment="1">
      <alignment horizontal="left" vertical="center"/>
    </xf>
    <xf numFmtId="0" fontId="82" fillId="24" borderId="23" xfId="31" applyFont="1" applyFill="1" applyBorder="1" applyAlignment="1">
      <alignment vertical="center" textRotation="180"/>
    </xf>
    <xf numFmtId="0" fontId="78" fillId="24" borderId="23" xfId="31" applyFont="1" applyFill="1" applyBorder="1" applyAlignment="1">
      <alignment vertical="center" textRotation="180"/>
    </xf>
    <xf numFmtId="0" fontId="14" fillId="24" borderId="23" xfId="31" applyFont="1" applyFill="1" applyBorder="1"/>
    <xf numFmtId="0" fontId="73" fillId="0" borderId="23" xfId="31" applyFont="1" applyFill="1" applyBorder="1" applyAlignment="1">
      <alignment horizontal="center" vertical="justify"/>
    </xf>
    <xf numFmtId="0" fontId="36" fillId="24" borderId="23" xfId="31" applyFont="1" applyFill="1" applyBorder="1" applyAlignment="1"/>
    <xf numFmtId="0" fontId="36" fillId="0" borderId="23" xfId="31" applyFont="1" applyBorder="1" applyAlignment="1"/>
    <xf numFmtId="0" fontId="36" fillId="0" borderId="23" xfId="31" applyFont="1" applyBorder="1" applyAlignment="1">
      <alignment horizontal="left" vertical="center"/>
    </xf>
    <xf numFmtId="0" fontId="39" fillId="0" borderId="23" xfId="31" applyFont="1" applyBorder="1" applyAlignment="1">
      <alignment horizontal="center"/>
    </xf>
    <xf numFmtId="0" fontId="1" fillId="0" borderId="23" xfId="31" applyFont="1" applyBorder="1" applyAlignment="1">
      <alignment horizontal="center" vertical="center"/>
    </xf>
    <xf numFmtId="0" fontId="14" fillId="0" borderId="23" xfId="31" applyFont="1" applyBorder="1"/>
    <xf numFmtId="0" fontId="34" fillId="0" borderId="23" xfId="31" applyFont="1" applyBorder="1"/>
    <xf numFmtId="10" fontId="74" fillId="0" borderId="117" xfId="30" applyNumberFormat="1" applyFont="1" applyFill="1" applyBorder="1" applyAlignment="1">
      <alignment vertical="center"/>
    </xf>
    <xf numFmtId="10" fontId="74" fillId="0" borderId="118" xfId="12" applyNumberFormat="1" applyFont="1" applyFill="1" applyBorder="1" applyAlignment="1">
      <alignment vertical="center"/>
    </xf>
    <xf numFmtId="164" fontId="74" fillId="0" borderId="119" xfId="31" applyNumberFormat="1" applyFont="1" applyFill="1" applyBorder="1" applyAlignment="1">
      <alignment vertical="center"/>
    </xf>
    <xf numFmtId="164" fontId="74" fillId="0" borderId="117" xfId="31" applyNumberFormat="1" applyFont="1" applyFill="1" applyBorder="1" applyAlignment="1">
      <alignment vertical="center"/>
    </xf>
    <xf numFmtId="0" fontId="14" fillId="24" borderId="0" xfId="31" applyFont="1" applyFill="1" applyBorder="1"/>
    <xf numFmtId="0" fontId="66" fillId="0" borderId="0" xfId="0" applyFont="1" applyFill="1" applyAlignment="1">
      <alignment horizontal="center" wrapText="1"/>
    </xf>
    <xf numFmtId="0" fontId="47" fillId="0" borderId="0" xfId="0" applyFont="1" applyFill="1" applyAlignment="1">
      <alignment horizontal="center"/>
    </xf>
    <xf numFmtId="0" fontId="68" fillId="15" borderId="116" xfId="0" applyFont="1" applyFill="1" applyBorder="1" applyAlignment="1">
      <alignment horizontal="left" vertical="center" wrapText="1"/>
    </xf>
    <xf numFmtId="0" fontId="18" fillId="15" borderId="83" xfId="0" applyFont="1" applyFill="1" applyBorder="1" applyAlignment="1">
      <alignment horizontal="left" vertical="center" wrapText="1"/>
    </xf>
    <xf numFmtId="0" fontId="47" fillId="0" borderId="80" xfId="0" applyFont="1" applyFill="1" applyBorder="1"/>
    <xf numFmtId="0" fontId="47" fillId="20" borderId="123" xfId="0" applyFont="1" applyFill="1" applyBorder="1"/>
    <xf numFmtId="0" fontId="47" fillId="0" borderId="124" xfId="0" applyFont="1" applyFill="1" applyBorder="1"/>
    <xf numFmtId="0" fontId="46" fillId="0" borderId="121" xfId="0" applyFont="1" applyFill="1" applyBorder="1" applyAlignment="1">
      <alignment horizontal="center"/>
    </xf>
    <xf numFmtId="0" fontId="47" fillId="0" borderId="82" xfId="0" applyFont="1" applyFill="1" applyBorder="1"/>
    <xf numFmtId="0" fontId="46" fillId="0" borderId="75" xfId="0" applyFont="1" applyFill="1" applyBorder="1" applyAlignment="1">
      <alignment horizontal="left"/>
    </xf>
    <xf numFmtId="0" fontId="47" fillId="0" borderId="75" xfId="0" applyFont="1" applyFill="1" applyBorder="1"/>
    <xf numFmtId="0" fontId="14" fillId="0" borderId="75" xfId="1" applyFont="1" applyFill="1" applyBorder="1" applyAlignment="1" applyProtection="1">
      <alignment vertical="center" wrapText="1"/>
      <protection locked="0"/>
    </xf>
    <xf numFmtId="0" fontId="14" fillId="0" borderId="102" xfId="1" applyFont="1" applyFill="1" applyBorder="1" applyAlignment="1" applyProtection="1">
      <alignment vertical="center" wrapText="1"/>
      <protection locked="0"/>
    </xf>
    <xf numFmtId="44" fontId="47" fillId="0" borderId="0" xfId="0" applyNumberFormat="1" applyFont="1" applyFill="1"/>
    <xf numFmtId="0" fontId="47" fillId="0" borderId="0" xfId="0" applyFont="1" applyFill="1" applyAlignment="1">
      <alignment wrapText="1"/>
    </xf>
    <xf numFmtId="0" fontId="47" fillId="0" borderId="123" xfId="0" applyFont="1" applyFill="1" applyBorder="1"/>
    <xf numFmtId="0" fontId="46" fillId="21" borderId="16" xfId="0" applyFont="1" applyFill="1" applyBorder="1" applyAlignment="1">
      <alignment horizontal="center" wrapText="1"/>
    </xf>
    <xf numFmtId="0" fontId="46" fillId="21" borderId="17" xfId="0" applyFont="1" applyFill="1" applyBorder="1" applyAlignment="1">
      <alignment horizontal="center" wrapText="1"/>
    </xf>
    <xf numFmtId="0" fontId="46" fillId="21" borderId="18" xfId="0" applyFont="1" applyFill="1" applyBorder="1" applyAlignment="1">
      <alignment horizontal="center" vertical="center" wrapText="1"/>
    </xf>
    <xf numFmtId="0" fontId="46" fillId="21" borderId="19" xfId="0" applyFont="1" applyFill="1" applyBorder="1" applyAlignment="1">
      <alignment horizontal="center" vertical="center" wrapText="1"/>
    </xf>
    <xf numFmtId="0" fontId="47" fillId="21" borderId="0" xfId="0" applyFont="1" applyFill="1"/>
    <xf numFmtId="0" fontId="47" fillId="21" borderId="80" xfId="0" applyFont="1" applyFill="1" applyBorder="1"/>
    <xf numFmtId="0" fontId="47" fillId="21" borderId="123" xfId="0" applyFont="1" applyFill="1" applyBorder="1"/>
    <xf numFmtId="0" fontId="47" fillId="21" borderId="124" xfId="0" applyFont="1" applyFill="1" applyBorder="1"/>
    <xf numFmtId="0" fontId="65" fillId="21" borderId="29" xfId="0" applyFont="1" applyFill="1" applyBorder="1" applyAlignment="1">
      <alignment horizontal="center"/>
    </xf>
    <xf numFmtId="0" fontId="47" fillId="21" borderId="18" xfId="0" applyFont="1" applyFill="1" applyBorder="1" applyAlignment="1">
      <alignment horizontal="center" vertical="center" wrapText="1"/>
    </xf>
    <xf numFmtId="0" fontId="46" fillId="4" borderId="20" xfId="0" applyFont="1" applyFill="1" applyBorder="1" applyAlignment="1">
      <alignment horizontal="center" vertical="center" wrapText="1"/>
    </xf>
    <xf numFmtId="0" fontId="46" fillId="4" borderId="21" xfId="0" applyFont="1" applyFill="1" applyBorder="1" applyAlignment="1">
      <alignment horizontal="center" vertical="center" wrapText="1"/>
    </xf>
    <xf numFmtId="0" fontId="46" fillId="4" borderId="21" xfId="0" applyFont="1" applyFill="1" applyBorder="1" applyAlignment="1">
      <alignment horizontal="left" vertical="top" wrapText="1"/>
    </xf>
    <xf numFmtId="2" fontId="46" fillId="4" borderId="22" xfId="0" applyNumberFormat="1" applyFont="1" applyFill="1" applyBorder="1" applyAlignment="1">
      <alignment horizontal="center" vertical="center"/>
    </xf>
    <xf numFmtId="0" fontId="47" fillId="4" borderId="0" xfId="0" applyFont="1" applyFill="1"/>
    <xf numFmtId="0" fontId="47" fillId="4" borderId="80" xfId="0" applyFont="1" applyFill="1" applyBorder="1"/>
    <xf numFmtId="0" fontId="47" fillId="4" borderId="123" xfId="0" applyFont="1" applyFill="1" applyBorder="1"/>
    <xf numFmtId="0" fontId="47" fillId="4" borderId="124" xfId="0" applyFont="1" applyFill="1" applyBorder="1"/>
    <xf numFmtId="0" fontId="47" fillId="0" borderId="80" xfId="0" applyFont="1" applyFill="1" applyBorder="1" applyAlignment="1">
      <alignment horizontal="left" wrapText="1"/>
    </xf>
    <xf numFmtId="0" fontId="47" fillId="0" borderId="123" xfId="0" applyFont="1" applyFill="1" applyBorder="1" applyAlignment="1">
      <alignment horizontal="left" wrapText="1"/>
    </xf>
    <xf numFmtId="0" fontId="47" fillId="0" borderId="123" xfId="0" applyFont="1" applyFill="1" applyBorder="1" applyAlignment="1">
      <alignment horizontal="center" wrapText="1"/>
    </xf>
    <xf numFmtId="0" fontId="47" fillId="0" borderId="123" xfId="0" applyFont="1" applyFill="1" applyBorder="1" applyAlignment="1">
      <alignment horizontal="center"/>
    </xf>
    <xf numFmtId="173" fontId="47" fillId="0" borderId="123" xfId="0" applyNumberFormat="1" applyFont="1" applyFill="1" applyBorder="1" applyAlignment="1">
      <alignment horizontal="center" vertical="center" wrapText="1"/>
    </xf>
    <xf numFmtId="2" fontId="47" fillId="0" borderId="123" xfId="0" applyNumberFormat="1" applyFont="1" applyFill="1" applyBorder="1" applyAlignment="1">
      <alignment horizontal="center" vertical="center"/>
    </xf>
    <xf numFmtId="0" fontId="47" fillId="0" borderId="121" xfId="0" applyFont="1" applyFill="1" applyBorder="1" applyAlignment="1"/>
    <xf numFmtId="0" fontId="47" fillId="0" borderId="121" xfId="0" applyFont="1" applyFill="1" applyBorder="1" applyAlignment="1">
      <alignment wrapText="1"/>
    </xf>
    <xf numFmtId="0" fontId="46" fillId="4" borderId="21" xfId="0" applyFont="1" applyFill="1" applyBorder="1" applyAlignment="1">
      <alignment vertical="center" wrapText="1"/>
    </xf>
    <xf numFmtId="2" fontId="46" fillId="4" borderId="22" xfId="0" applyNumberFormat="1" applyFont="1" applyFill="1" applyBorder="1" applyAlignment="1">
      <alignment horizontal="center" vertical="center" wrapText="1"/>
    </xf>
    <xf numFmtId="0" fontId="47" fillId="0" borderId="63" xfId="0" applyFont="1" applyFill="1" applyBorder="1" applyAlignment="1"/>
    <xf numFmtId="0" fontId="47" fillId="26" borderId="123" xfId="0" applyFont="1" applyFill="1" applyBorder="1" applyAlignment="1">
      <alignment horizontal="left" vertical="center"/>
    </xf>
    <xf numFmtId="0" fontId="47" fillId="0" borderId="123" xfId="0" applyFont="1" applyFill="1" applyBorder="1" applyAlignment="1"/>
    <xf numFmtId="0" fontId="47" fillId="0" borderId="123" xfId="0" applyFont="1" applyFill="1" applyBorder="1" applyAlignment="1">
      <alignment horizontal="center" vertical="center"/>
    </xf>
    <xf numFmtId="0" fontId="47" fillId="26" borderId="120" xfId="0" applyFont="1" applyFill="1" applyBorder="1" applyAlignment="1">
      <alignment horizontal="left" vertical="center"/>
    </xf>
    <xf numFmtId="4" fontId="47" fillId="0" borderId="123" xfId="0" applyNumberFormat="1" applyFont="1" applyFill="1" applyBorder="1" applyAlignment="1">
      <alignment horizontal="center" vertical="center" wrapText="1"/>
    </xf>
    <xf numFmtId="0" fontId="47" fillId="0" borderId="123" xfId="0" applyFont="1" applyFill="1" applyBorder="1" applyAlignment="1">
      <alignment horizontal="center" vertical="center" wrapText="1"/>
    </xf>
    <xf numFmtId="0" fontId="46" fillId="21" borderId="18" xfId="0" applyFont="1" applyFill="1" applyBorder="1" applyAlignment="1">
      <alignment horizontal="center" vertical="center"/>
    </xf>
    <xf numFmtId="0" fontId="46" fillId="21" borderId="19" xfId="0" applyFont="1" applyFill="1" applyBorder="1" applyAlignment="1">
      <alignment horizontal="center" vertical="center"/>
    </xf>
    <xf numFmtId="0" fontId="46" fillId="4" borderId="21" xfId="0" applyFont="1" applyFill="1" applyBorder="1" applyAlignment="1">
      <alignment horizontal="center" vertical="center"/>
    </xf>
    <xf numFmtId="0" fontId="47" fillId="26" borderId="63" xfId="0" applyFont="1" applyFill="1" applyBorder="1" applyAlignment="1">
      <alignment horizontal="left" vertical="center" wrapText="1"/>
    </xf>
    <xf numFmtId="0" fontId="47" fillId="26" borderId="121" xfId="0" applyFont="1" applyFill="1" applyBorder="1" applyAlignment="1">
      <alignment horizontal="left" vertical="center"/>
    </xf>
    <xf numFmtId="0" fontId="46" fillId="4" borderId="21" xfId="0" applyFont="1" applyFill="1" applyBorder="1" applyAlignment="1">
      <alignment wrapText="1"/>
    </xf>
    <xf numFmtId="0" fontId="47" fillId="27" borderId="0" xfId="0" applyFont="1" applyFill="1"/>
    <xf numFmtId="0" fontId="47" fillId="27" borderId="80" xfId="0" applyFont="1" applyFill="1" applyBorder="1"/>
    <xf numFmtId="0" fontId="47" fillId="27" borderId="123" xfId="0" applyFont="1" applyFill="1" applyBorder="1"/>
    <xf numFmtId="0" fontId="47" fillId="27" borderId="124" xfId="0" applyFont="1" applyFill="1" applyBorder="1"/>
    <xf numFmtId="0" fontId="46" fillId="21" borderId="16" xfId="0" applyFont="1" applyFill="1" applyBorder="1" applyAlignment="1">
      <alignment horizontal="center" vertical="center" wrapText="1"/>
    </xf>
    <xf numFmtId="0" fontId="47" fillId="0" borderId="123" xfId="0" applyFont="1" applyFill="1" applyBorder="1" applyAlignment="1">
      <alignment horizontal="left" vertical="center" wrapText="1"/>
    </xf>
    <xf numFmtId="0" fontId="47" fillId="0" borderId="123" xfId="0" applyFont="1" applyFill="1" applyBorder="1" applyAlignment="1">
      <alignment horizontal="left"/>
    </xf>
    <xf numFmtId="0" fontId="47" fillId="26" borderId="63" xfId="0" applyFont="1" applyFill="1" applyBorder="1" applyAlignment="1">
      <alignment horizontal="left" vertical="center"/>
    </xf>
    <xf numFmtId="0" fontId="84" fillId="0" borderId="0" xfId="0" applyFont="1" applyFill="1" applyBorder="1"/>
    <xf numFmtId="0" fontId="84" fillId="0" borderId="123" xfId="0" applyFont="1" applyFill="1" applyBorder="1"/>
    <xf numFmtId="0" fontId="54" fillId="0" borderId="63" xfId="0" applyFont="1" applyFill="1" applyBorder="1" applyAlignment="1">
      <alignment horizontal="center" vertical="center" wrapText="1"/>
    </xf>
    <xf numFmtId="2" fontId="54" fillId="0" borderId="63" xfId="0" applyNumberFormat="1" applyFont="1" applyFill="1" applyBorder="1" applyAlignment="1">
      <alignment horizontal="center" vertical="center" wrapText="1"/>
    </xf>
    <xf numFmtId="0" fontId="54" fillId="0" borderId="123" xfId="0" applyFont="1" applyFill="1" applyBorder="1" applyAlignment="1">
      <alignment horizontal="center" vertical="center" wrapText="1"/>
    </xf>
    <xf numFmtId="2" fontId="54" fillId="0" borderId="123" xfId="0" applyNumberFormat="1" applyFont="1" applyFill="1" applyBorder="1" applyAlignment="1">
      <alignment horizontal="center" vertical="center" wrapText="1"/>
    </xf>
    <xf numFmtId="0" fontId="47" fillId="0" borderId="123" xfId="0" applyFont="1" applyFill="1" applyBorder="1" applyAlignment="1">
      <alignment horizontal="left" vertical="center"/>
    </xf>
    <xf numFmtId="0" fontId="47" fillId="21" borderId="20" xfId="0" applyFont="1" applyFill="1" applyBorder="1" applyAlignment="1"/>
    <xf numFmtId="0" fontId="47" fillId="21" borderId="18" xfId="0" applyFont="1" applyFill="1" applyBorder="1" applyAlignment="1">
      <alignment horizontal="center" vertical="center"/>
    </xf>
    <xf numFmtId="0" fontId="47" fillId="21" borderId="19" xfId="0" applyFont="1" applyFill="1" applyBorder="1" applyAlignment="1">
      <alignment horizontal="center" vertical="center"/>
    </xf>
    <xf numFmtId="0" fontId="47" fillId="0" borderId="28" xfId="0" applyFont="1" applyFill="1" applyBorder="1" applyAlignment="1"/>
    <xf numFmtId="0" fontId="47" fillId="0" borderId="29" xfId="0" applyFont="1" applyFill="1" applyBorder="1" applyAlignment="1"/>
    <xf numFmtId="0" fontId="46" fillId="21" borderId="20" xfId="0" applyFont="1" applyFill="1" applyBorder="1" applyAlignment="1">
      <alignment vertical="center"/>
    </xf>
    <xf numFmtId="0" fontId="46" fillId="21" borderId="30" xfId="0" applyFont="1" applyFill="1" applyBorder="1" applyAlignment="1">
      <alignment vertical="center"/>
    </xf>
    <xf numFmtId="0" fontId="47" fillId="0" borderId="63" xfId="0" applyFont="1" applyFill="1" applyBorder="1" applyAlignment="1">
      <alignment horizontal="left" vertical="center" wrapText="1"/>
    </xf>
    <xf numFmtId="0" fontId="47" fillId="0" borderId="63" xfId="0" applyFont="1" applyFill="1" applyBorder="1" applyAlignment="1">
      <alignment horizontal="center" vertical="center" wrapText="1"/>
    </xf>
    <xf numFmtId="2" fontId="47" fillId="0" borderId="63" xfId="0" applyNumberFormat="1" applyFont="1" applyFill="1" applyBorder="1" applyAlignment="1">
      <alignment horizontal="center" vertical="center" wrapText="1"/>
    </xf>
    <xf numFmtId="2" fontId="47" fillId="0" borderId="123" xfId="0" applyNumberFormat="1" applyFont="1" applyFill="1" applyBorder="1" applyAlignment="1">
      <alignment horizontal="center"/>
    </xf>
    <xf numFmtId="0" fontId="14" fillId="0" borderId="123" xfId="0" applyFont="1" applyFill="1" applyBorder="1" applyAlignment="1">
      <alignment horizontal="left" wrapText="1"/>
    </xf>
    <xf numFmtId="0" fontId="47" fillId="0" borderId="125" xfId="0" applyFont="1" applyFill="1" applyBorder="1" applyAlignment="1">
      <alignment vertical="center"/>
    </xf>
    <xf numFmtId="0" fontId="46" fillId="21" borderId="20" xfId="0" applyFont="1" applyFill="1" applyBorder="1" applyAlignment="1">
      <alignment horizontal="center" vertical="center" wrapText="1"/>
    </xf>
    <xf numFmtId="0" fontId="46" fillId="21" borderId="30" xfId="0" applyFont="1" applyFill="1" applyBorder="1" applyAlignment="1">
      <alignment vertical="center" wrapText="1"/>
    </xf>
    <xf numFmtId="0" fontId="46" fillId="4" borderId="21" xfId="0" applyFont="1" applyFill="1" applyBorder="1" applyAlignment="1">
      <alignment horizontal="left" vertical="center" wrapText="1"/>
    </xf>
    <xf numFmtId="0" fontId="46" fillId="21" borderId="20" xfId="0" applyFont="1" applyFill="1" applyBorder="1" applyAlignment="1">
      <alignment vertical="center" wrapText="1"/>
    </xf>
    <xf numFmtId="0" fontId="47" fillId="0" borderId="63" xfId="0" applyFont="1" applyFill="1" applyBorder="1" applyAlignment="1">
      <alignment horizontal="left" vertical="center"/>
    </xf>
    <xf numFmtId="174" fontId="47" fillId="0" borderId="123" xfId="0" applyNumberFormat="1" applyFont="1" applyFill="1" applyBorder="1" applyAlignment="1">
      <alignment horizontal="center" vertical="center" wrapText="1"/>
    </xf>
    <xf numFmtId="0" fontId="14" fillId="0" borderId="123" xfId="0" applyFont="1" applyFill="1" applyBorder="1" applyAlignment="1">
      <alignment wrapText="1"/>
    </xf>
    <xf numFmtId="0" fontId="85" fillId="28" borderId="89" xfId="43" applyFont="1" applyFill="1" applyBorder="1" applyAlignment="1">
      <alignment horizontal="left" vertical="center"/>
    </xf>
    <xf numFmtId="0" fontId="85" fillId="28" borderId="23" xfId="43" applyFont="1" applyFill="1" applyBorder="1" applyAlignment="1">
      <alignment horizontal="center" vertical="center"/>
    </xf>
    <xf numFmtId="43" fontId="85" fillId="28" borderId="23" xfId="44" applyNumberFormat="1" applyFont="1" applyFill="1" applyBorder="1" applyAlignment="1">
      <alignment horizontal="center" vertical="center"/>
    </xf>
    <xf numFmtId="0" fontId="86" fillId="0" borderId="23" xfId="43" applyFont="1" applyBorder="1" applyAlignment="1">
      <alignment vertical="center"/>
    </xf>
    <xf numFmtId="0" fontId="87" fillId="0" borderId="23" xfId="43" applyNumberFormat="1" applyFont="1" applyBorder="1" applyAlignment="1">
      <alignment vertical="center"/>
    </xf>
    <xf numFmtId="0" fontId="1" fillId="0" borderId="0" xfId="43"/>
    <xf numFmtId="43" fontId="85" fillId="0" borderId="9" xfId="43" applyNumberFormat="1" applyFont="1" applyFill="1" applyBorder="1" applyAlignment="1">
      <alignment horizontal="left" vertical="center"/>
    </xf>
    <xf numFmtId="0" fontId="85" fillId="0" borderId="0" xfId="43" applyFont="1" applyFill="1" applyBorder="1" applyAlignment="1">
      <alignment vertical="center"/>
    </xf>
    <xf numFmtId="43" fontId="85" fillId="0" borderId="0" xfId="44" applyNumberFormat="1" applyFont="1" applyFill="1" applyBorder="1" applyAlignment="1">
      <alignment vertical="center"/>
    </xf>
    <xf numFmtId="0" fontId="88" fillId="0" borderId="0" xfId="43" applyNumberFormat="1" applyFont="1" applyFill="1" applyBorder="1" applyAlignment="1">
      <alignment vertical="center"/>
    </xf>
    <xf numFmtId="0" fontId="1" fillId="0" borderId="0" xfId="43" applyFill="1"/>
    <xf numFmtId="0" fontId="1" fillId="0" borderId="0" xfId="43" applyFill="1" applyAlignment="1">
      <alignment horizontal="center"/>
    </xf>
    <xf numFmtId="0" fontId="85" fillId="28" borderId="9" xfId="43" applyFont="1" applyFill="1" applyBorder="1" applyAlignment="1">
      <alignment horizontal="left" vertical="center"/>
    </xf>
    <xf numFmtId="0" fontId="86" fillId="28" borderId="0" xfId="43" applyFont="1" applyFill="1" applyBorder="1" applyAlignment="1">
      <alignment horizontal="center" vertical="center"/>
    </xf>
    <xf numFmtId="43" fontId="86" fillId="28" borderId="0" xfId="44" applyNumberFormat="1" applyFont="1" applyFill="1" applyBorder="1" applyAlignment="1">
      <alignment horizontal="center" vertical="center"/>
    </xf>
    <xf numFmtId="0" fontId="86" fillId="0" borderId="0" xfId="43" applyFont="1" applyBorder="1" applyAlignment="1">
      <alignment vertical="center"/>
    </xf>
    <xf numFmtId="0" fontId="87" fillId="0" borderId="0" xfId="43" applyNumberFormat="1" applyFont="1" applyBorder="1" applyAlignment="1">
      <alignment vertical="center"/>
    </xf>
    <xf numFmtId="0" fontId="86" fillId="0" borderId="9" xfId="43" applyFont="1" applyBorder="1" applyAlignment="1">
      <alignment horizontal="left" vertical="center"/>
    </xf>
    <xf numFmtId="43" fontId="86" fillId="0" borderId="0" xfId="44" applyNumberFormat="1" applyFont="1" applyBorder="1" applyAlignment="1">
      <alignment vertical="center"/>
    </xf>
    <xf numFmtId="0" fontId="87" fillId="0" borderId="127" xfId="43" applyNumberFormat="1" applyFont="1" applyBorder="1" applyAlignment="1">
      <alignment vertical="center"/>
    </xf>
    <xf numFmtId="0" fontId="89" fillId="0" borderId="125" xfId="43" applyFont="1" applyFill="1" applyBorder="1" applyAlignment="1">
      <alignment horizontal="center" vertical="center"/>
    </xf>
    <xf numFmtId="0" fontId="89" fillId="0" borderId="127" xfId="43" applyFont="1" applyFill="1" applyBorder="1" applyAlignment="1">
      <alignment horizontal="center" vertical="center"/>
    </xf>
    <xf numFmtId="43" fontId="89" fillId="0" borderId="127" xfId="44" applyNumberFormat="1" applyFont="1" applyFill="1" applyBorder="1" applyAlignment="1">
      <alignment horizontal="center" vertical="center"/>
    </xf>
    <xf numFmtId="0" fontId="85" fillId="0" borderId="127" xfId="43" applyFont="1" applyFill="1" applyBorder="1" applyAlignment="1">
      <alignment vertical="center"/>
    </xf>
    <xf numFmtId="0" fontId="88" fillId="0" borderId="127" xfId="43" applyNumberFormat="1" applyFont="1" applyFill="1" applyBorder="1" applyAlignment="1">
      <alignment vertical="center"/>
    </xf>
    <xf numFmtId="40" fontId="88" fillId="29" borderId="125" xfId="43" applyNumberFormat="1" applyFont="1" applyFill="1" applyBorder="1" applyAlignment="1">
      <alignment vertical="center" wrapText="1"/>
    </xf>
    <xf numFmtId="40" fontId="89" fillId="29" borderId="128" xfId="43" applyNumberFormat="1" applyFont="1" applyFill="1" applyBorder="1" applyAlignment="1">
      <alignment horizontal="center" vertical="center" wrapText="1"/>
    </xf>
    <xf numFmtId="40" fontId="89" fillId="29" borderId="127" xfId="43" applyNumberFormat="1" applyFont="1" applyFill="1" applyBorder="1" applyAlignment="1">
      <alignment vertical="center"/>
    </xf>
    <xf numFmtId="40" fontId="89" fillId="29" borderId="128" xfId="43" applyNumberFormat="1" applyFont="1" applyFill="1" applyBorder="1" applyAlignment="1">
      <alignment horizontal="center" vertical="center"/>
    </xf>
    <xf numFmtId="43" fontId="90" fillId="3" borderId="130" xfId="26" applyFont="1" applyFill="1" applyBorder="1" applyAlignment="1">
      <alignment vertical="center"/>
    </xf>
    <xf numFmtId="0" fontId="88" fillId="3" borderId="130" xfId="26" applyNumberFormat="1" applyFont="1" applyFill="1" applyBorder="1" applyAlignment="1">
      <alignment horizontal="center" vertical="center"/>
    </xf>
    <xf numFmtId="0" fontId="1" fillId="0" borderId="0" xfId="43" applyAlignment="1">
      <alignment vertical="center"/>
    </xf>
    <xf numFmtId="44" fontId="1" fillId="0" borderId="0" xfId="43" applyNumberFormat="1" applyAlignment="1">
      <alignment vertical="center"/>
    </xf>
    <xf numFmtId="0" fontId="91" fillId="0" borderId="107" xfId="43" applyNumberFormat="1" applyFont="1" applyFill="1" applyBorder="1" applyAlignment="1">
      <alignment horizontal="center" vertical="center"/>
    </xf>
    <xf numFmtId="14" fontId="91" fillId="0" borderId="128" xfId="43" applyNumberFormat="1" applyFont="1" applyFill="1" applyBorder="1" applyAlignment="1">
      <alignment horizontal="center" vertical="center"/>
    </xf>
    <xf numFmtId="171" fontId="91" fillId="0" borderId="128" xfId="44" applyNumberFormat="1" applyFont="1" applyFill="1" applyBorder="1" applyAlignment="1">
      <alignment horizontal="center" vertical="center"/>
    </xf>
    <xf numFmtId="0" fontId="91" fillId="0" borderId="128" xfId="43" applyFont="1" applyFill="1" applyBorder="1" applyAlignment="1">
      <alignment horizontal="center" vertical="center"/>
    </xf>
    <xf numFmtId="10" fontId="91" fillId="0" borderId="128" xfId="43" applyNumberFormat="1" applyFont="1" applyFill="1" applyBorder="1" applyAlignment="1">
      <alignment horizontal="center" vertical="center"/>
    </xf>
    <xf numFmtId="43" fontId="91" fillId="0" borderId="128" xfId="44" applyNumberFormat="1" applyFont="1" applyFill="1" applyBorder="1" applyAlignment="1">
      <alignment horizontal="center" vertical="center"/>
    </xf>
    <xf numFmtId="44" fontId="91" fillId="0" borderId="128" xfId="43" applyNumberFormat="1" applyFont="1" applyFill="1" applyBorder="1" applyAlignment="1">
      <alignment horizontal="center" vertical="center"/>
    </xf>
    <xf numFmtId="44" fontId="91" fillId="0" borderId="128" xfId="46" applyNumberFormat="1" applyFont="1" applyFill="1" applyBorder="1" applyAlignment="1">
      <alignment horizontal="center" vertical="center"/>
    </xf>
    <xf numFmtId="44" fontId="91" fillId="0" borderId="130" xfId="46" applyNumberFormat="1" applyFont="1" applyFill="1" applyBorder="1" applyAlignment="1">
      <alignment horizontal="center" vertical="center"/>
    </xf>
    <xf numFmtId="0" fontId="87" fillId="0" borderId="130" xfId="46" applyNumberFormat="1" applyFont="1" applyFill="1" applyBorder="1" applyAlignment="1">
      <alignment horizontal="center" vertical="center"/>
    </xf>
    <xf numFmtId="0" fontId="91" fillId="0" borderId="107" xfId="43" applyFont="1" applyFill="1" applyBorder="1" applyAlignment="1">
      <alignment horizontal="left" vertical="center"/>
    </xf>
    <xf numFmtId="171" fontId="91" fillId="0" borderId="128" xfId="43" applyNumberFormat="1" applyFont="1" applyFill="1" applyBorder="1" applyAlignment="1">
      <alignment horizontal="center" vertical="center"/>
    </xf>
    <xf numFmtId="0" fontId="89" fillId="0" borderId="129" xfId="43" applyFont="1" applyFill="1" applyBorder="1" applyAlignment="1">
      <alignment vertical="center"/>
    </xf>
    <xf numFmtId="0" fontId="89" fillId="0" borderId="131" xfId="43" applyFont="1" applyFill="1" applyBorder="1" applyAlignment="1">
      <alignment vertical="center"/>
    </xf>
    <xf numFmtId="44" fontId="89" fillId="0" borderId="130" xfId="46" applyNumberFormat="1" applyFont="1" applyFill="1" applyBorder="1" applyAlignment="1">
      <alignment horizontal="center" vertical="center"/>
    </xf>
    <xf numFmtId="0" fontId="88" fillId="0" borderId="130" xfId="46" applyNumberFormat="1" applyFont="1" applyFill="1" applyBorder="1" applyAlignment="1">
      <alignment horizontal="center" vertical="center"/>
    </xf>
    <xf numFmtId="40" fontId="89" fillId="29" borderId="125" xfId="43" applyNumberFormat="1" applyFont="1" applyFill="1" applyBorder="1" applyAlignment="1">
      <alignment vertical="center" wrapText="1"/>
    </xf>
    <xf numFmtId="40" fontId="89" fillId="29" borderId="129" xfId="43" applyNumberFormat="1" applyFont="1" applyFill="1" applyBorder="1" applyAlignment="1">
      <alignment vertical="center"/>
    </xf>
    <xf numFmtId="40" fontId="89" fillId="29" borderId="131" xfId="43" applyNumberFormat="1" applyFont="1" applyFill="1" applyBorder="1" applyAlignment="1">
      <alignment vertical="center"/>
    </xf>
    <xf numFmtId="0" fontId="88" fillId="3" borderId="130" xfId="26" applyNumberFormat="1" applyFont="1" applyFill="1" applyBorder="1" applyAlignment="1">
      <alignment vertical="center"/>
    </xf>
    <xf numFmtId="0" fontId="1" fillId="0" borderId="9" xfId="43" applyBorder="1" applyAlignment="1">
      <alignment vertical="center"/>
    </xf>
    <xf numFmtId="0" fontId="1" fillId="0" borderId="0" xfId="43" applyNumberFormat="1" applyFont="1" applyAlignment="1">
      <alignment vertical="center"/>
    </xf>
    <xf numFmtId="0" fontId="1" fillId="0" borderId="0" xfId="0" applyFont="1" applyFill="1"/>
    <xf numFmtId="0" fontId="1" fillId="0" borderId="120" xfId="0" applyFont="1" applyFill="1" applyBorder="1"/>
    <xf numFmtId="0" fontId="1" fillId="0" borderId="121" xfId="0" applyFont="1" applyFill="1" applyBorder="1"/>
    <xf numFmtId="0" fontId="1" fillId="0" borderId="122" xfId="0" applyFont="1" applyFill="1" applyBorder="1"/>
    <xf numFmtId="0" fontId="1" fillId="0" borderId="9" xfId="0" applyFont="1" applyFill="1" applyBorder="1"/>
    <xf numFmtId="0" fontId="1" fillId="0" borderId="0" xfId="0" applyFont="1" applyFill="1" applyBorder="1"/>
    <xf numFmtId="0" fontId="1" fillId="0" borderId="10" xfId="0" applyFont="1" applyFill="1" applyBorder="1"/>
    <xf numFmtId="0" fontId="92" fillId="0" borderId="0" xfId="0" applyFont="1" applyFill="1" applyBorder="1" applyAlignment="1">
      <alignment horizontal="center"/>
    </xf>
    <xf numFmtId="0" fontId="1" fillId="0" borderId="0" xfId="0" quotePrefix="1" applyFont="1" applyFill="1" applyBorder="1"/>
    <xf numFmtId="0" fontId="83" fillId="0" borderId="9" xfId="0" applyFont="1" applyFill="1" applyBorder="1" applyAlignment="1">
      <alignment horizontal="left"/>
    </xf>
    <xf numFmtId="0" fontId="83" fillId="0" borderId="0" xfId="0" applyFont="1" applyFill="1" applyBorder="1"/>
    <xf numFmtId="0" fontId="93" fillId="0" borderId="10" xfId="0" applyFont="1" applyFill="1" applyBorder="1"/>
    <xf numFmtId="0" fontId="28" fillId="0" borderId="0" xfId="0" applyFont="1" applyFill="1" applyBorder="1" applyAlignment="1">
      <alignment horizontal="left"/>
    </xf>
    <xf numFmtId="0" fontId="83" fillId="0" borderId="9" xfId="0" applyFont="1" applyFill="1" applyBorder="1"/>
    <xf numFmtId="17" fontId="83" fillId="0" borderId="0" xfId="0" applyNumberFormat="1" applyFont="1" applyFill="1" applyBorder="1"/>
    <xf numFmtId="164" fontId="83" fillId="0" borderId="0" xfId="22" applyFont="1" applyFill="1" applyBorder="1"/>
    <xf numFmtId="164" fontId="1" fillId="0" borderId="10" xfId="0" applyNumberFormat="1" applyFont="1" applyFill="1" applyBorder="1"/>
    <xf numFmtId="0" fontId="28" fillId="0" borderId="0" xfId="0" applyFont="1" applyFill="1" applyBorder="1"/>
    <xf numFmtId="0" fontId="83" fillId="0" borderId="82" xfId="0" applyFont="1" applyFill="1" applyBorder="1" applyAlignment="1">
      <alignment horizontal="left"/>
    </xf>
    <xf numFmtId="0" fontId="83" fillId="0" borderId="75" xfId="0" applyFont="1" applyFill="1" applyBorder="1"/>
    <xf numFmtId="17" fontId="83" fillId="0" borderId="75" xfId="0" applyNumberFormat="1" applyFont="1" applyFill="1" applyBorder="1"/>
    <xf numFmtId="49" fontId="93" fillId="0" borderId="75" xfId="0" applyNumberFormat="1" applyFont="1" applyFill="1" applyBorder="1"/>
    <xf numFmtId="43" fontId="1" fillId="0" borderId="102" xfId="0" applyNumberFormat="1" applyFont="1" applyFill="1" applyBorder="1"/>
    <xf numFmtId="164" fontId="1" fillId="0" borderId="108" xfId="22" applyFont="1" applyFill="1" applyBorder="1"/>
    <xf numFmtId="0" fontId="83" fillId="30" borderId="123" xfId="0" applyFont="1" applyFill="1" applyBorder="1" applyAlignment="1">
      <alignment horizontal="center" vertical="center"/>
    </xf>
    <xf numFmtId="0" fontId="83" fillId="30" borderId="123" xfId="0" applyFont="1" applyFill="1" applyBorder="1" applyAlignment="1">
      <alignment horizontal="center" vertical="center" wrapText="1"/>
    </xf>
    <xf numFmtId="0" fontId="83" fillId="0" borderId="99" xfId="0" applyFont="1" applyFill="1" applyBorder="1" applyAlignment="1">
      <alignment horizontal="center" vertical="center"/>
    </xf>
    <xf numFmtId="2" fontId="83" fillId="0" borderId="99" xfId="0" applyNumberFormat="1" applyFont="1" applyFill="1" applyBorder="1" applyAlignment="1">
      <alignment horizontal="center" vertical="center"/>
    </xf>
    <xf numFmtId="2" fontId="83" fillId="0" borderId="99" xfId="0" applyNumberFormat="1" applyFont="1" applyFill="1" applyBorder="1" applyAlignment="1">
      <alignment horizontal="center" vertical="center" wrapText="1"/>
    </xf>
    <xf numFmtId="4" fontId="78" fillId="0" borderId="123" xfId="11" applyNumberFormat="1" applyFont="1" applyFill="1" applyBorder="1" applyAlignment="1">
      <alignment horizontal="center" vertical="center"/>
    </xf>
    <xf numFmtId="17" fontId="1" fillId="0" borderId="0" xfId="0" applyNumberFormat="1" applyFont="1" applyFill="1" applyAlignment="1">
      <alignment horizontal="center"/>
    </xf>
    <xf numFmtId="0" fontId="78" fillId="0" borderId="123" xfId="0" applyFont="1" applyFill="1" applyBorder="1" applyAlignment="1">
      <alignment horizontal="left" vertical="center" wrapText="1"/>
    </xf>
    <xf numFmtId="0" fontId="78" fillId="0" borderId="123" xfId="0" applyFont="1" applyFill="1" applyBorder="1" applyAlignment="1">
      <alignment horizontal="center" vertical="center"/>
    </xf>
    <xf numFmtId="4" fontId="78" fillId="0" borderId="123" xfId="22" applyNumberFormat="1" applyFont="1" applyFill="1" applyBorder="1" applyAlignment="1">
      <alignment horizontal="center" vertical="center"/>
    </xf>
    <xf numFmtId="164" fontId="78" fillId="0" borderId="123" xfId="22" applyFont="1" applyFill="1" applyBorder="1" applyAlignment="1">
      <alignment horizontal="center" vertical="center"/>
    </xf>
    <xf numFmtId="4" fontId="1" fillId="0" borderId="0" xfId="0" applyNumberFormat="1" applyFont="1" applyFill="1" applyBorder="1" applyAlignment="1">
      <alignment horizontal="left"/>
    </xf>
    <xf numFmtId="0" fontId="83" fillId="0" borderId="123" xfId="0" applyFont="1" applyFill="1" applyBorder="1" applyAlignment="1">
      <alignment horizontal="left" vertical="center" wrapText="1"/>
    </xf>
    <xf numFmtId="0" fontId="83" fillId="23" borderId="99" xfId="0" applyFont="1" applyFill="1" applyBorder="1" applyAlignment="1">
      <alignment horizontal="center" vertical="center" wrapText="1"/>
    </xf>
    <xf numFmtId="0" fontId="95" fillId="0" borderId="0" xfId="0" applyFont="1" applyFill="1" applyBorder="1" applyAlignment="1">
      <alignment horizontal="left"/>
    </xf>
    <xf numFmtId="167" fontId="95" fillId="0" borderId="0" xfId="0" applyNumberFormat="1" applyFont="1" applyFill="1" applyBorder="1" applyAlignment="1">
      <alignment horizontal="left"/>
    </xf>
    <xf numFmtId="0" fontId="96" fillId="0" borderId="0" xfId="0" applyFont="1" applyFill="1" applyBorder="1"/>
    <xf numFmtId="4" fontId="1" fillId="0" borderId="0" xfId="0" applyNumberFormat="1" applyFont="1" applyFill="1" applyBorder="1"/>
    <xf numFmtId="4" fontId="83" fillId="0" borderId="123" xfId="11" applyNumberFormat="1" applyFont="1" applyFill="1" applyBorder="1" applyAlignment="1">
      <alignment horizontal="center" vertical="center"/>
    </xf>
    <xf numFmtId="10" fontId="1" fillId="0" borderId="0" xfId="11" applyNumberFormat="1" applyFont="1" applyFill="1" applyBorder="1" applyAlignment="1">
      <alignment horizontal="left"/>
    </xf>
    <xf numFmtId="164" fontId="93" fillId="0" borderId="0" xfId="22" applyFont="1" applyFill="1" applyBorder="1"/>
    <xf numFmtId="0" fontId="83" fillId="0" borderId="125" xfId="0" applyFont="1" applyFill="1" applyBorder="1" applyAlignment="1">
      <alignment horizontal="center" vertical="center" wrapText="1"/>
    </xf>
    <xf numFmtId="0" fontId="83" fillId="0" borderId="127" xfId="0" applyFont="1" applyFill="1" applyBorder="1" applyAlignment="1">
      <alignment horizontal="center" vertical="center" wrapText="1"/>
    </xf>
    <xf numFmtId="4" fontId="83" fillId="0" borderId="108" xfId="11" applyNumberFormat="1" applyFont="1" applyFill="1" applyBorder="1" applyAlignment="1">
      <alignment horizontal="center" vertical="center"/>
    </xf>
    <xf numFmtId="43" fontId="1" fillId="0" borderId="0" xfId="0" applyNumberFormat="1" applyFont="1" applyFill="1"/>
    <xf numFmtId="164" fontId="1" fillId="0" borderId="0" xfId="22" applyFont="1" applyFill="1"/>
    <xf numFmtId="4" fontId="78" fillId="0" borderId="0" xfId="22" applyNumberFormat="1" applyFont="1" applyFill="1" applyBorder="1" applyAlignment="1">
      <alignment horizontal="center" vertical="center"/>
    </xf>
    <xf numFmtId="4" fontId="78" fillId="0" borderId="0" xfId="0" applyNumberFormat="1" applyFont="1" applyFill="1" applyBorder="1" applyAlignment="1">
      <alignment horizontal="center" vertical="center"/>
    </xf>
    <xf numFmtId="14" fontId="91" fillId="0" borderId="128" xfId="43" applyNumberFormat="1" applyFont="1" applyFill="1" applyBorder="1" applyAlignment="1">
      <alignment horizontal="center" vertical="center" wrapText="1"/>
    </xf>
    <xf numFmtId="0" fontId="89" fillId="0" borderId="127" xfId="43" applyFont="1" applyFill="1" applyBorder="1" applyAlignment="1">
      <alignment horizontal="center" vertical="center" wrapText="1"/>
    </xf>
    <xf numFmtId="0" fontId="85" fillId="28" borderId="23" xfId="43" applyFont="1" applyFill="1" applyBorder="1" applyAlignment="1">
      <alignment horizontal="center" vertical="center" wrapText="1"/>
    </xf>
    <xf numFmtId="0" fontId="85" fillId="0" borderId="0" xfId="43" applyFont="1" applyFill="1" applyBorder="1" applyAlignment="1">
      <alignment horizontal="center" vertical="center" wrapText="1"/>
    </xf>
    <xf numFmtId="0" fontId="85" fillId="28" borderId="0" xfId="43" applyFont="1" applyFill="1" applyBorder="1" applyAlignment="1">
      <alignment horizontal="center" vertical="center" wrapText="1"/>
    </xf>
    <xf numFmtId="0" fontId="86" fillId="0" borderId="0" xfId="43" applyFont="1" applyBorder="1" applyAlignment="1">
      <alignment horizontal="center" vertical="center" wrapText="1"/>
    </xf>
    <xf numFmtId="0" fontId="91" fillId="0" borderId="128" xfId="43" applyFont="1" applyFill="1" applyBorder="1" applyAlignment="1">
      <alignment horizontal="center" vertical="center" wrapText="1"/>
    </xf>
    <xf numFmtId="0" fontId="1" fillId="0" borderId="0" xfId="43" applyAlignment="1">
      <alignment horizontal="center" vertical="center" wrapText="1"/>
    </xf>
    <xf numFmtId="0" fontId="11" fillId="3" borderId="16" xfId="0" applyFont="1" applyFill="1" applyBorder="1" applyAlignment="1" applyProtection="1">
      <alignment vertical="center"/>
      <protection locked="0"/>
    </xf>
    <xf numFmtId="0" fontId="11" fillId="3" borderId="23" xfId="0" applyFont="1" applyFill="1" applyBorder="1" applyAlignment="1" applyProtection="1">
      <alignment vertical="center"/>
      <protection locked="0"/>
    </xf>
    <xf numFmtId="0" fontId="11" fillId="3" borderId="0" xfId="0" applyFont="1" applyFill="1" applyBorder="1" applyAlignment="1" applyProtection="1">
      <alignment horizontal="center" vertical="center"/>
      <protection locked="0"/>
    </xf>
    <xf numFmtId="0" fontId="15" fillId="3" borderId="9" xfId="1" applyNumberFormat="1" applyFont="1" applyFill="1" applyBorder="1" applyAlignment="1" applyProtection="1">
      <alignment vertical="center"/>
      <protection locked="0"/>
    </xf>
    <xf numFmtId="2" fontId="14" fillId="0" borderId="12" xfId="29" applyNumberFormat="1" applyFont="1" applyFill="1" applyBorder="1" applyAlignment="1" applyProtection="1">
      <alignment vertical="center" wrapText="1"/>
      <protection locked="0"/>
    </xf>
    <xf numFmtId="0" fontId="14" fillId="3" borderId="75" xfId="1" applyFont="1" applyFill="1" applyBorder="1" applyAlignment="1" applyProtection="1">
      <alignment horizontal="center" vertical="center"/>
      <protection locked="0"/>
    </xf>
    <xf numFmtId="0" fontId="14" fillId="3" borderId="75" xfId="1" applyFont="1" applyFill="1" applyBorder="1" applyAlignment="1" applyProtection="1">
      <alignment vertical="center"/>
      <protection locked="0"/>
    </xf>
    <xf numFmtId="10" fontId="14" fillId="3" borderId="75" xfId="30" applyNumberFormat="1" applyFont="1" applyFill="1" applyBorder="1" applyAlignment="1" applyProtection="1">
      <alignment vertical="center"/>
      <protection locked="0"/>
    </xf>
    <xf numFmtId="0" fontId="15" fillId="4" borderId="80" xfId="28" applyFont="1" applyFill="1" applyBorder="1" applyAlignment="1" applyProtection="1">
      <alignment horizontal="center" vertical="center"/>
      <protection locked="0"/>
    </xf>
    <xf numFmtId="2" fontId="15" fillId="4" borderId="133" xfId="28" applyNumberFormat="1" applyFont="1" applyFill="1" applyBorder="1" applyAlignment="1" applyProtection="1">
      <alignment horizontal="center" vertical="center"/>
      <protection locked="0"/>
    </xf>
    <xf numFmtId="0" fontId="15" fillId="4" borderId="78" xfId="28" applyFont="1" applyFill="1" applyBorder="1" applyAlignment="1" applyProtection="1">
      <alignment horizontal="center" vertical="center"/>
      <protection locked="0"/>
    </xf>
    <xf numFmtId="0" fontId="15" fillId="4" borderId="133" xfId="28" applyNumberFormat="1" applyFont="1" applyFill="1" applyBorder="1" applyAlignment="1" applyProtection="1">
      <alignment horizontal="center" vertical="center" wrapText="1"/>
      <protection locked="0"/>
    </xf>
    <xf numFmtId="0" fontId="15" fillId="4" borderId="133" xfId="28" applyFont="1" applyFill="1" applyBorder="1" applyAlignment="1" applyProtection="1">
      <alignment horizontal="center" vertical="center" wrapText="1"/>
      <protection locked="0"/>
    </xf>
    <xf numFmtId="43" fontId="15" fillId="4" borderId="133" xfId="26" applyFont="1" applyFill="1" applyBorder="1" applyAlignment="1" applyProtection="1">
      <alignment horizontal="center" vertical="center"/>
      <protection locked="0"/>
    </xf>
    <xf numFmtId="0" fontId="15" fillId="4" borderId="133" xfId="28" applyFont="1" applyFill="1" applyBorder="1" applyAlignment="1" applyProtection="1">
      <alignment horizontal="center" vertical="center"/>
      <protection locked="0"/>
    </xf>
    <xf numFmtId="0" fontId="7" fillId="4" borderId="133" xfId="28" applyFont="1" applyFill="1" applyBorder="1" applyAlignment="1" applyProtection="1">
      <alignment horizontal="center" vertical="center" wrapText="1"/>
      <protection locked="0"/>
    </xf>
    <xf numFmtId="0" fontId="7" fillId="4" borderId="133" xfId="28" applyFont="1" applyFill="1" applyBorder="1" applyAlignment="1" applyProtection="1">
      <alignment horizontal="center" vertical="center"/>
      <protection locked="0"/>
    </xf>
    <xf numFmtId="0" fontId="15" fillId="4" borderId="81" xfId="28" applyFont="1" applyFill="1" applyBorder="1" applyAlignment="1" applyProtection="1">
      <alignment horizontal="center" vertical="center"/>
      <protection locked="0"/>
    </xf>
    <xf numFmtId="0" fontId="15" fillId="4" borderId="0" xfId="28" applyFont="1" applyFill="1" applyBorder="1" applyAlignment="1" applyProtection="1">
      <alignment horizontal="center" vertical="center"/>
      <protection locked="0"/>
    </xf>
    <xf numFmtId="164" fontId="14" fillId="2" borderId="46" xfId="29" applyFont="1" applyFill="1" applyBorder="1" applyAlignment="1" applyProtection="1">
      <alignment vertical="center"/>
      <protection locked="0"/>
    </xf>
    <xf numFmtId="164" fontId="14" fillId="0" borderId="134" xfId="29" applyFont="1" applyFill="1" applyBorder="1" applyAlignment="1" applyProtection="1">
      <alignment horizontal="center" wrapText="1"/>
      <protection locked="0"/>
    </xf>
    <xf numFmtId="0" fontId="14" fillId="0" borderId="135" xfId="29" applyNumberFormat="1" applyFont="1" applyFill="1" applyBorder="1" applyAlignment="1" applyProtection="1">
      <alignment vertical="center" wrapText="1"/>
      <protection locked="0"/>
    </xf>
    <xf numFmtId="43" fontId="14" fillId="0" borderId="5" xfId="26" applyFont="1" applyFill="1" applyBorder="1" applyAlignment="1" applyProtection="1">
      <alignment horizontal="center"/>
      <protection locked="0"/>
    </xf>
    <xf numFmtId="4" fontId="14" fillId="0" borderId="5" xfId="28" applyNumberFormat="1" applyFont="1" applyFill="1" applyBorder="1" applyProtection="1">
      <protection locked="0"/>
    </xf>
    <xf numFmtId="10" fontId="16" fillId="0" borderId="45" xfId="30" applyNumberFormat="1" applyFont="1" applyBorder="1" applyAlignment="1" applyProtection="1">
      <alignment horizontal="center"/>
      <protection locked="0"/>
    </xf>
    <xf numFmtId="10" fontId="16" fillId="0" borderId="0" xfId="30" applyNumberFormat="1" applyFont="1" applyBorder="1" applyAlignment="1" applyProtection="1">
      <alignment horizontal="center"/>
      <protection locked="0"/>
    </xf>
    <xf numFmtId="43" fontId="14" fillId="23" borderId="0" xfId="26" applyFont="1" applyFill="1" applyAlignment="1" applyProtection="1">
      <alignment horizontal="center" vertical="center"/>
      <protection locked="0"/>
    </xf>
    <xf numFmtId="44" fontId="13" fillId="23" borderId="0" xfId="0" applyNumberFormat="1" applyFont="1" applyFill="1" applyProtection="1">
      <protection locked="0"/>
    </xf>
    <xf numFmtId="0" fontId="13" fillId="23" borderId="0" xfId="0" applyFont="1" applyFill="1" applyProtection="1">
      <protection locked="0"/>
    </xf>
    <xf numFmtId="2" fontId="14" fillId="23" borderId="12" xfId="29" applyNumberFormat="1" applyFont="1" applyFill="1" applyBorder="1" applyAlignment="1" applyProtection="1">
      <alignment vertical="center" wrapText="1"/>
      <protection locked="0"/>
    </xf>
    <xf numFmtId="164" fontId="14" fillId="0" borderId="46" xfId="29" applyFont="1" applyFill="1" applyBorder="1" applyAlignment="1" applyProtection="1">
      <alignment vertical="center"/>
      <protection locked="0"/>
    </xf>
    <xf numFmtId="43" fontId="14" fillId="0" borderId="0" xfId="26" applyFont="1" applyFill="1" applyAlignment="1" applyProtection="1">
      <alignment horizontal="center" vertical="center"/>
      <protection locked="0"/>
    </xf>
    <xf numFmtId="164" fontId="14" fillId="2" borderId="12" xfId="29" applyFont="1" applyFill="1" applyBorder="1" applyAlignment="1" applyProtection="1">
      <alignment vertical="center"/>
      <protection locked="0"/>
    </xf>
    <xf numFmtId="0" fontId="16" fillId="3" borderId="39" xfId="0" applyNumberFormat="1" applyFont="1" applyFill="1" applyBorder="1" applyAlignment="1" applyProtection="1">
      <alignment horizontal="left"/>
      <protection locked="0"/>
    </xf>
    <xf numFmtId="0" fontId="16" fillId="3" borderId="13" xfId="0" applyFont="1" applyFill="1" applyBorder="1" applyAlignment="1" applyProtection="1">
      <alignment horizontal="right"/>
      <protection locked="0"/>
    </xf>
    <xf numFmtId="44" fontId="16" fillId="3" borderId="7" xfId="27" applyFont="1" applyFill="1" applyBorder="1" applyProtection="1">
      <protection locked="0"/>
    </xf>
    <xf numFmtId="10" fontId="53" fillId="3" borderId="136" xfId="30" applyNumberFormat="1" applyFont="1" applyFill="1" applyBorder="1" applyAlignment="1" applyProtection="1">
      <alignment horizontal="center"/>
      <protection locked="0"/>
    </xf>
    <xf numFmtId="10" fontId="53" fillId="3" borderId="0" xfId="30" applyNumberFormat="1" applyFont="1" applyFill="1" applyBorder="1" applyAlignment="1" applyProtection="1">
      <alignment horizontal="center"/>
      <protection locked="0"/>
    </xf>
    <xf numFmtId="0" fontId="50" fillId="3" borderId="0" xfId="0" applyFont="1" applyFill="1" applyBorder="1" applyAlignment="1" applyProtection="1">
      <alignment vertical="center"/>
      <protection locked="0"/>
    </xf>
    <xf numFmtId="0" fontId="14" fillId="0" borderId="0" xfId="29" applyNumberFormat="1" applyFont="1" applyFill="1" applyBorder="1" applyAlignment="1" applyProtection="1">
      <alignment horizontal="center" vertical="center" wrapText="1"/>
      <protection locked="0"/>
    </xf>
    <xf numFmtId="0" fontId="13" fillId="0" borderId="9" xfId="0" applyNumberFormat="1" applyFont="1" applyBorder="1" applyProtection="1">
      <protection locked="0"/>
    </xf>
    <xf numFmtId="43" fontId="13" fillId="0" borderId="0" xfId="26" applyFont="1" applyBorder="1" applyAlignment="1" applyProtection="1">
      <alignment horizontal="center"/>
      <protection locked="0"/>
    </xf>
    <xf numFmtId="44" fontId="13" fillId="0" borderId="0" xfId="0" applyNumberFormat="1" applyFont="1" applyBorder="1" applyProtection="1">
      <protection locked="0"/>
    </xf>
    <xf numFmtId="0" fontId="13" fillId="0" borderId="10" xfId="0" applyFont="1" applyBorder="1" applyProtection="1">
      <protection locked="0"/>
    </xf>
    <xf numFmtId="0" fontId="23" fillId="0" borderId="9" xfId="0" applyNumberFormat="1" applyFont="1" applyBorder="1" applyAlignment="1" applyProtection="1">
      <alignment horizontal="center"/>
      <protection locked="0"/>
    </xf>
    <xf numFmtId="0" fontId="23" fillId="0" borderId="0" xfId="0" applyFont="1" applyBorder="1" applyAlignment="1" applyProtection="1">
      <alignment horizontal="center"/>
      <protection locked="0"/>
    </xf>
    <xf numFmtId="44" fontId="23" fillId="0" borderId="0" xfId="0" applyNumberFormat="1" applyFont="1" applyBorder="1" applyAlignment="1" applyProtection="1">
      <alignment horizontal="center"/>
      <protection locked="0"/>
    </xf>
    <xf numFmtId="44" fontId="23" fillId="0" borderId="10" xfId="0" applyNumberFormat="1" applyFont="1" applyBorder="1" applyAlignment="1" applyProtection="1">
      <alignment horizontal="center"/>
      <protection locked="0"/>
    </xf>
    <xf numFmtId="0" fontId="3" fillId="0" borderId="0" xfId="29" applyNumberFormat="1" applyFont="1" applyFill="1" applyBorder="1" applyAlignment="1" applyProtection="1">
      <alignment horizontal="center" vertical="center"/>
      <protection locked="0"/>
    </xf>
    <xf numFmtId="0" fontId="26" fillId="7" borderId="137" xfId="0" applyFont="1" applyFill="1" applyBorder="1" applyAlignment="1" applyProtection="1">
      <alignment horizontal="center"/>
      <protection locked="0"/>
    </xf>
    <xf numFmtId="0" fontId="26" fillId="7" borderId="138" xfId="0" applyNumberFormat="1" applyFont="1" applyFill="1" applyBorder="1" applyProtection="1">
      <protection locked="0"/>
    </xf>
    <xf numFmtId="0" fontId="13" fillId="0" borderId="9" xfId="30" applyNumberFormat="1" applyFont="1" applyBorder="1" applyProtection="1">
      <protection locked="0"/>
    </xf>
    <xf numFmtId="0" fontId="13" fillId="8" borderId="9" xfId="30" applyNumberFormat="1" applyFont="1" applyFill="1" applyBorder="1" applyProtection="1">
      <protection locked="0"/>
    </xf>
    <xf numFmtId="2" fontId="14" fillId="0" borderId="12" xfId="29" applyNumberFormat="1" applyFont="1" applyFill="1" applyBorder="1" applyAlignment="1" applyProtection="1">
      <alignment horizontal="right" vertical="center" wrapText="1"/>
      <protection locked="0"/>
    </xf>
    <xf numFmtId="0" fontId="16" fillId="0" borderId="9" xfId="30" applyNumberFormat="1" applyFont="1" applyBorder="1" applyProtection="1">
      <protection locked="0"/>
    </xf>
    <xf numFmtId="0" fontId="15" fillId="3" borderId="78" xfId="1" applyFont="1" applyFill="1" applyBorder="1" applyAlignment="1" applyProtection="1">
      <alignment vertical="center"/>
      <protection locked="0"/>
    </xf>
    <xf numFmtId="0" fontId="14" fillId="3" borderId="74" xfId="1" applyFont="1" applyFill="1" applyBorder="1" applyAlignment="1" applyProtection="1">
      <alignment vertical="center"/>
      <protection locked="0"/>
    </xf>
    <xf numFmtId="0" fontId="89" fillId="21" borderId="133" xfId="43" applyFont="1" applyFill="1" applyBorder="1" applyAlignment="1">
      <alignment horizontal="left" vertical="center"/>
    </xf>
    <xf numFmtId="0" fontId="89" fillId="21" borderId="133" xfId="43" applyFont="1" applyFill="1" applyBorder="1" applyAlignment="1">
      <alignment horizontal="center" vertical="center" wrapText="1"/>
    </xf>
    <xf numFmtId="0" fontId="89" fillId="21" borderId="133" xfId="43" applyFont="1" applyFill="1" applyBorder="1" applyAlignment="1">
      <alignment horizontal="center" vertical="center"/>
    </xf>
    <xf numFmtId="43" fontId="89" fillId="21" borderId="133" xfId="44" applyNumberFormat="1" applyFont="1" applyFill="1" applyBorder="1" applyAlignment="1">
      <alignment horizontal="center" vertical="center"/>
    </xf>
    <xf numFmtId="0" fontId="88" fillId="21" borderId="133" xfId="43" applyNumberFormat="1" applyFont="1" applyFill="1" applyBorder="1" applyAlignment="1">
      <alignment horizontal="center" vertical="center" wrapText="1"/>
    </xf>
    <xf numFmtId="40" fontId="89" fillId="29" borderId="133" xfId="43" applyNumberFormat="1" applyFont="1" applyFill="1" applyBorder="1" applyAlignment="1">
      <alignment horizontal="center" vertical="center" wrapText="1"/>
    </xf>
    <xf numFmtId="14" fontId="89" fillId="29" borderId="133" xfId="43" applyNumberFormat="1" applyFont="1" applyFill="1" applyBorder="1" applyAlignment="1">
      <alignment horizontal="center" vertical="center"/>
    </xf>
    <xf numFmtId="40" fontId="89" fillId="29" borderId="133" xfId="43" applyNumberFormat="1" applyFont="1" applyFill="1" applyBorder="1" applyAlignment="1">
      <alignment horizontal="center" vertical="center"/>
    </xf>
    <xf numFmtId="44" fontId="88" fillId="3" borderId="133" xfId="27" applyFont="1" applyFill="1" applyBorder="1" applyAlignment="1">
      <alignment vertical="center"/>
    </xf>
    <xf numFmtId="0" fontId="88" fillId="3" borderId="133" xfId="26" applyNumberFormat="1" applyFont="1" applyFill="1" applyBorder="1" applyAlignment="1">
      <alignment horizontal="center" vertical="center"/>
    </xf>
    <xf numFmtId="40" fontId="89" fillId="29" borderId="78" xfId="43" applyNumberFormat="1" applyFont="1" applyFill="1" applyBorder="1" applyAlignment="1">
      <alignment vertical="center"/>
    </xf>
    <xf numFmtId="40" fontId="89" fillId="29" borderId="79" xfId="43" applyNumberFormat="1" applyFont="1" applyFill="1" applyBorder="1" applyAlignment="1">
      <alignment vertical="center"/>
    </xf>
    <xf numFmtId="0" fontId="91" fillId="0" borderId="127" xfId="43" applyFont="1" applyFill="1" applyBorder="1" applyAlignment="1">
      <alignment horizontal="left" vertical="center"/>
    </xf>
    <xf numFmtId="0" fontId="91" fillId="0" borderId="127" xfId="43" applyFont="1" applyFill="1" applyBorder="1" applyAlignment="1">
      <alignment horizontal="center" vertical="center" wrapText="1"/>
    </xf>
    <xf numFmtId="0" fontId="91" fillId="0" borderId="127" xfId="43" applyFont="1" applyFill="1" applyBorder="1" applyAlignment="1">
      <alignment horizontal="center" vertical="center"/>
    </xf>
    <xf numFmtId="171" fontId="91" fillId="0" borderId="127" xfId="43" applyNumberFormat="1" applyFont="1" applyFill="1" applyBorder="1" applyAlignment="1">
      <alignment horizontal="center" vertical="center"/>
    </xf>
    <xf numFmtId="0" fontId="89" fillId="0" borderId="127" xfId="43" applyFont="1" applyFill="1" applyBorder="1" applyAlignment="1">
      <alignment vertical="center"/>
    </xf>
    <xf numFmtId="44" fontId="89" fillId="0" borderId="127" xfId="46" applyNumberFormat="1" applyFont="1" applyFill="1" applyBorder="1" applyAlignment="1">
      <alignment horizontal="center" vertical="center"/>
    </xf>
    <xf numFmtId="0" fontId="87" fillId="0" borderId="127" xfId="46" applyNumberFormat="1" applyFont="1" applyFill="1" applyBorder="1" applyAlignment="1">
      <alignment horizontal="center" vertical="center"/>
    </xf>
    <xf numFmtId="0" fontId="97" fillId="0" borderId="0" xfId="43" applyFont="1" applyFill="1" applyBorder="1" applyAlignment="1">
      <alignment horizontal="center" vertical="center" wrapText="1"/>
    </xf>
    <xf numFmtId="0" fontId="97" fillId="0" borderId="0" xfId="43" applyFont="1" applyFill="1" applyBorder="1" applyAlignment="1">
      <alignment vertical="center"/>
    </xf>
    <xf numFmtId="43" fontId="97" fillId="0" borderId="0" xfId="44" applyNumberFormat="1" applyFont="1" applyFill="1" applyBorder="1" applyAlignment="1">
      <alignment vertical="center"/>
    </xf>
    <xf numFmtId="0" fontId="78" fillId="0" borderId="133" xfId="26" applyNumberFormat="1" applyFont="1" applyFill="1" applyBorder="1" applyAlignment="1">
      <alignment horizontal="center"/>
    </xf>
    <xf numFmtId="4" fontId="78" fillId="0" borderId="133" xfId="0" applyNumberFormat="1" applyFont="1" applyFill="1" applyBorder="1" applyAlignment="1">
      <alignment horizontal="left"/>
    </xf>
    <xf numFmtId="4" fontId="78" fillId="0" borderId="133" xfId="0" applyNumberFormat="1" applyFont="1" applyFill="1" applyBorder="1" applyAlignment="1">
      <alignment horizontal="center" wrapText="1"/>
    </xf>
    <xf numFmtId="4" fontId="78" fillId="0" borderId="133" xfId="0" applyNumberFormat="1" applyFont="1" applyFill="1" applyBorder="1" applyAlignment="1">
      <alignment horizontal="left" wrapText="1"/>
    </xf>
    <xf numFmtId="0" fontId="78" fillId="0" borderId="133" xfId="26" applyNumberFormat="1" applyFont="1" applyFill="1" applyBorder="1" applyAlignment="1">
      <alignment horizontal="center" vertical="center"/>
    </xf>
    <xf numFmtId="44" fontId="14" fillId="0" borderId="5" xfId="27" applyNumberFormat="1" applyFont="1" applyFill="1" applyBorder="1" applyAlignment="1" applyProtection="1">
      <alignment vertical="center" wrapText="1"/>
      <protection locked="0"/>
    </xf>
    <xf numFmtId="10" fontId="46" fillId="22" borderId="73" xfId="30" applyNumberFormat="1" applyFont="1" applyFill="1" applyBorder="1" applyProtection="1">
      <protection locked="0"/>
    </xf>
    <xf numFmtId="44" fontId="47" fillId="0" borderId="0" xfId="0" applyNumberFormat="1" applyFont="1" applyBorder="1" applyProtection="1">
      <protection locked="0"/>
    </xf>
    <xf numFmtId="44" fontId="46" fillId="0" borderId="10" xfId="0" applyNumberFormat="1" applyFont="1" applyBorder="1" applyAlignment="1" applyProtection="1">
      <protection locked="0"/>
    </xf>
    <xf numFmtId="44" fontId="55" fillId="0" borderId="0" xfId="0" applyNumberFormat="1" applyFont="1" applyBorder="1" applyProtection="1">
      <protection locked="0"/>
    </xf>
    <xf numFmtId="0" fontId="46" fillId="0" borderId="10" xfId="0" applyFont="1" applyBorder="1" applyAlignment="1" applyProtection="1">
      <protection locked="0"/>
    </xf>
    <xf numFmtId="172" fontId="46" fillId="0" borderId="10" xfId="0" applyNumberFormat="1" applyFont="1" applyBorder="1" applyAlignment="1" applyProtection="1">
      <protection locked="0"/>
    </xf>
    <xf numFmtId="44" fontId="99" fillId="3" borderId="139" xfId="27" applyFont="1" applyFill="1" applyBorder="1" applyProtection="1">
      <protection locked="0"/>
    </xf>
    <xf numFmtId="44" fontId="99" fillId="3" borderId="139" xfId="27" applyNumberFormat="1" applyFont="1" applyFill="1" applyBorder="1" applyProtection="1">
      <protection locked="0"/>
    </xf>
    <xf numFmtId="0" fontId="29" fillId="0" borderId="0" xfId="28" applyFont="1" applyFill="1" applyBorder="1" applyAlignment="1">
      <alignment horizontal="center" vertical="center"/>
    </xf>
    <xf numFmtId="0" fontId="29" fillId="0" borderId="0" xfId="28" applyFont="1" applyFill="1" applyBorder="1" applyAlignment="1">
      <alignment horizontal="center" vertical="center" wrapText="1"/>
    </xf>
    <xf numFmtId="0" fontId="28" fillId="0" borderId="10" xfId="28" applyFont="1" applyFill="1" applyBorder="1" applyAlignment="1">
      <alignment horizontal="center" vertical="center"/>
    </xf>
    <xf numFmtId="0" fontId="28" fillId="0" borderId="32" xfId="28" applyFont="1" applyFill="1" applyBorder="1" applyAlignment="1">
      <alignment horizontal="center" vertical="center"/>
    </xf>
    <xf numFmtId="164" fontId="14" fillId="0" borderId="134" xfId="25" applyFont="1" applyFill="1" applyBorder="1" applyAlignment="1" applyProtection="1">
      <alignment vertical="center" wrapText="1"/>
      <protection locked="0"/>
    </xf>
    <xf numFmtId="164" fontId="14" fillId="0" borderId="140" xfId="25" applyFont="1" applyFill="1" applyBorder="1" applyAlignment="1" applyProtection="1">
      <alignment vertical="center" wrapText="1"/>
      <protection locked="0"/>
    </xf>
    <xf numFmtId="164" fontId="3" fillId="22" borderId="127" xfId="29" applyFont="1" applyFill="1" applyBorder="1" applyAlignment="1" applyProtection="1">
      <alignment horizontal="center" vertical="center"/>
      <protection locked="0"/>
    </xf>
    <xf numFmtId="44" fontId="14" fillId="0" borderId="12" xfId="27" applyNumberFormat="1" applyFont="1" applyFill="1" applyBorder="1" applyAlignment="1" applyProtection="1">
      <alignment vertical="center" wrapText="1"/>
      <protection locked="0"/>
    </xf>
    <xf numFmtId="0" fontId="46" fillId="22" borderId="127" xfId="0" applyFont="1" applyFill="1" applyBorder="1" applyProtection="1">
      <protection locked="0"/>
    </xf>
    <xf numFmtId="0" fontId="0" fillId="0" borderId="126" xfId="0" applyNumberFormat="1" applyBorder="1" applyAlignment="1" applyProtection="1">
      <alignment vertical="center"/>
      <protection locked="0"/>
    </xf>
    <xf numFmtId="0" fontId="0" fillId="0" borderId="67" xfId="0" applyBorder="1" applyProtection="1">
      <protection locked="0"/>
    </xf>
    <xf numFmtId="43" fontId="0" fillId="0" borderId="67" xfId="26" applyFont="1" applyBorder="1" applyAlignment="1" applyProtection="1">
      <alignment horizontal="center"/>
      <protection locked="0"/>
    </xf>
    <xf numFmtId="0" fontId="0" fillId="0" borderId="93" xfId="0" applyBorder="1" applyProtection="1">
      <protection locked="0"/>
    </xf>
    <xf numFmtId="49" fontId="3" fillId="6" borderId="73" xfId="29" applyNumberFormat="1" applyFont="1" applyFill="1" applyBorder="1" applyAlignment="1" applyProtection="1">
      <alignment vertical="center"/>
      <protection locked="0"/>
    </xf>
    <xf numFmtId="164" fontId="7" fillId="6" borderId="73" xfId="29" applyFont="1" applyFill="1" applyBorder="1" applyAlignment="1" applyProtection="1">
      <alignment vertical="center" wrapText="1"/>
      <protection locked="0"/>
    </xf>
    <xf numFmtId="164" fontId="3" fillId="6" borderId="127" xfId="29" applyFont="1" applyFill="1" applyBorder="1" applyAlignment="1" applyProtection="1">
      <alignment horizontal="center" vertical="center"/>
      <protection locked="0"/>
    </xf>
    <xf numFmtId="0" fontId="46" fillId="6" borderId="127" xfId="0" applyFont="1" applyFill="1" applyBorder="1" applyProtection="1">
      <protection locked="0"/>
    </xf>
    <xf numFmtId="0" fontId="46" fillId="6" borderId="73" xfId="0" applyFont="1" applyFill="1" applyBorder="1" applyProtection="1">
      <protection locked="0"/>
    </xf>
    <xf numFmtId="44" fontId="46" fillId="6" borderId="73" xfId="0" applyNumberFormat="1" applyFont="1" applyFill="1" applyBorder="1" applyProtection="1">
      <protection locked="0"/>
    </xf>
    <xf numFmtId="10" fontId="46" fillId="6" borderId="74" xfId="30" applyNumberFormat="1" applyFont="1" applyFill="1" applyBorder="1" applyProtection="1">
      <protection locked="0"/>
    </xf>
    <xf numFmtId="164" fontId="14" fillId="0" borderId="3" xfId="25" applyFont="1" applyFill="1" applyBorder="1" applyAlignment="1" applyProtection="1">
      <alignment horizontal="center" vertical="center" wrapText="1"/>
      <protection locked="0"/>
    </xf>
    <xf numFmtId="0" fontId="47" fillId="0" borderId="133" xfId="0" applyFont="1" applyFill="1" applyBorder="1" applyAlignment="1">
      <alignment horizontal="center" wrapText="1"/>
    </xf>
    <xf numFmtId="0" fontId="47" fillId="0" borderId="141" xfId="0" applyFont="1" applyFill="1" applyBorder="1" applyAlignment="1"/>
    <xf numFmtId="0" fontId="47" fillId="0" borderId="141" xfId="0" applyFont="1" applyFill="1" applyBorder="1" applyAlignment="1">
      <alignment horizontal="center"/>
    </xf>
    <xf numFmtId="0" fontId="47" fillId="26" borderId="133" xfId="0" applyFont="1" applyFill="1" applyBorder="1" applyAlignment="1">
      <alignment horizontal="left" vertical="center"/>
    </xf>
    <xf numFmtId="0" fontId="47" fillId="26" borderId="63" xfId="0" applyFont="1" applyFill="1" applyBorder="1" applyAlignment="1">
      <alignment horizontal="center" vertical="center" wrapText="1"/>
    </xf>
    <xf numFmtId="0" fontId="47" fillId="26" borderId="141" xfId="0" applyFont="1" applyFill="1" applyBorder="1" applyAlignment="1">
      <alignment horizontal="center" vertical="center"/>
    </xf>
    <xf numFmtId="0" fontId="47" fillId="0" borderId="0" xfId="0" applyFont="1" applyFill="1" applyBorder="1" applyAlignment="1">
      <alignment horizontal="center"/>
    </xf>
    <xf numFmtId="0" fontId="100" fillId="0" borderId="0" xfId="0" applyFont="1" applyFill="1" applyProtection="1">
      <protection locked="0"/>
    </xf>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wrapText="1"/>
      <protection locked="0"/>
    </xf>
    <xf numFmtId="0" fontId="98" fillId="22" borderId="0" xfId="0" applyFont="1" applyFill="1" applyBorder="1" applyAlignment="1" applyProtection="1">
      <alignment horizontal="left" vertical="center" wrapText="1"/>
      <protection locked="0"/>
    </xf>
    <xf numFmtId="0" fontId="98" fillId="21" borderId="0" xfId="0" applyFont="1" applyFill="1" applyBorder="1" applyAlignment="1" applyProtection="1">
      <alignment horizontal="left" vertical="center" wrapText="1"/>
      <protection locked="0"/>
    </xf>
    <xf numFmtId="0" fontId="100" fillId="21" borderId="0" xfId="0" applyFont="1" applyFill="1" applyBorder="1" applyAlignment="1" applyProtection="1">
      <alignment horizontal="left" vertical="center" wrapText="1"/>
      <protection locked="0"/>
    </xf>
    <xf numFmtId="0" fontId="100" fillId="0" borderId="0" xfId="0" applyFont="1" applyFill="1" applyBorder="1" applyAlignment="1" applyProtection="1">
      <alignment horizontal="left" vertical="center" wrapText="1"/>
      <protection hidden="1"/>
    </xf>
    <xf numFmtId="44" fontId="100" fillId="0" borderId="0" xfId="0" applyNumberFormat="1" applyFont="1" applyFill="1" applyProtection="1">
      <protection locked="0"/>
    </xf>
    <xf numFmtId="0" fontId="100" fillId="0" borderId="0" xfId="0" applyFont="1" applyProtection="1">
      <protection locked="0"/>
    </xf>
    <xf numFmtId="0" fontId="47" fillId="0" borderId="63" xfId="0" applyFont="1" applyFill="1" applyBorder="1" applyAlignment="1">
      <alignment horizontal="center"/>
    </xf>
    <xf numFmtId="2" fontId="47" fillId="0" borderId="123" xfId="0" applyNumberFormat="1" applyFont="1" applyFill="1" applyBorder="1" applyAlignment="1">
      <alignment horizontal="left"/>
    </xf>
    <xf numFmtId="0" fontId="21" fillId="0" borderId="0" xfId="0" applyFont="1" applyFill="1" applyBorder="1" applyAlignment="1" applyProtection="1">
      <alignment horizontal="left"/>
      <protection locked="0"/>
    </xf>
    <xf numFmtId="0" fontId="47" fillId="0" borderId="133" xfId="0" applyFont="1" applyFill="1" applyBorder="1"/>
    <xf numFmtId="0" fontId="47" fillId="0" borderId="133" xfId="0" applyFont="1" applyFill="1" applyBorder="1" applyAlignment="1">
      <alignment horizontal="left" wrapText="1"/>
    </xf>
    <xf numFmtId="0" fontId="47" fillId="0" borderId="133" xfId="0" applyFont="1" applyFill="1" applyBorder="1" applyAlignment="1">
      <alignment horizontal="center" vertical="center"/>
    </xf>
    <xf numFmtId="43" fontId="47" fillId="0" borderId="133" xfId="26" applyFont="1" applyFill="1" applyBorder="1" applyAlignment="1">
      <alignment horizontal="center" vertical="center"/>
    </xf>
    <xf numFmtId="0" fontId="47" fillId="0" borderId="133" xfId="0" applyFont="1" applyFill="1" applyBorder="1" applyAlignment="1">
      <alignment horizontal="center" vertical="center" wrapText="1"/>
    </xf>
    <xf numFmtId="0" fontId="46" fillId="21" borderId="30" xfId="0" applyFont="1" applyFill="1" applyBorder="1" applyAlignment="1">
      <alignment horizontal="center" vertical="center"/>
    </xf>
    <xf numFmtId="0" fontId="47" fillId="0" borderId="133" xfId="0" applyFont="1" applyFill="1" applyBorder="1" applyAlignment="1">
      <alignment horizontal="left" vertical="center" wrapText="1"/>
    </xf>
    <xf numFmtId="0" fontId="47" fillId="0" borderId="133" xfId="0" applyFont="1" applyFill="1" applyBorder="1" applyAlignment="1">
      <alignment horizontal="center"/>
    </xf>
    <xf numFmtId="0" fontId="55" fillId="0" borderId="0" xfId="0" applyNumberFormat="1" applyFont="1" applyFill="1" applyBorder="1"/>
    <xf numFmtId="0" fontId="55" fillId="0" borderId="0" xfId="0" applyFont="1" applyFill="1" applyBorder="1" applyAlignment="1">
      <alignment wrapText="1"/>
    </xf>
    <xf numFmtId="0" fontId="55" fillId="0" borderId="0" xfId="0" applyFont="1" applyFill="1" applyBorder="1"/>
    <xf numFmtId="0" fontId="47" fillId="22" borderId="0" xfId="0" applyFont="1" applyFill="1" applyBorder="1"/>
    <xf numFmtId="0" fontId="47" fillId="22" borderId="0" xfId="0" applyFont="1" applyFill="1"/>
    <xf numFmtId="0" fontId="65" fillId="22" borderId="29" xfId="0" applyFont="1" applyFill="1" applyBorder="1" applyAlignment="1">
      <alignment horizontal="center"/>
    </xf>
    <xf numFmtId="0" fontId="55" fillId="22" borderId="0" xfId="0" applyNumberFormat="1" applyFont="1" applyFill="1" applyBorder="1"/>
    <xf numFmtId="0" fontId="55" fillId="22" borderId="0" xfId="0" applyFont="1" applyFill="1" applyBorder="1" applyAlignment="1">
      <alignment wrapText="1"/>
    </xf>
    <xf numFmtId="0" fontId="55" fillId="22" borderId="0" xfId="0" applyFont="1" applyFill="1" applyBorder="1"/>
    <xf numFmtId="0" fontId="47" fillId="22" borderId="10" xfId="0" applyFont="1" applyFill="1" applyBorder="1"/>
    <xf numFmtId="0" fontId="47" fillId="0" borderId="63" xfId="0" applyNumberFormat="1" applyFont="1" applyFill="1" applyBorder="1" applyAlignment="1">
      <alignment horizontal="left"/>
    </xf>
    <xf numFmtId="177" fontId="78" fillId="0" borderId="39" xfId="0" applyNumberFormat="1" applyFont="1" applyFill="1" applyBorder="1" applyAlignment="1">
      <alignment horizontal="left" vertical="center" wrapText="1"/>
    </xf>
    <xf numFmtId="0" fontId="47" fillId="0" borderId="142" xfId="0" applyFont="1" applyFill="1" applyBorder="1"/>
    <xf numFmtId="0" fontId="47" fillId="0" borderId="143" xfId="0" applyFont="1" applyFill="1" applyBorder="1"/>
    <xf numFmtId="0" fontId="47" fillId="0" borderId="144" xfId="0" applyFont="1" applyFill="1" applyBorder="1"/>
    <xf numFmtId="0" fontId="47" fillId="0" borderId="145" xfId="0" applyNumberFormat="1" applyFont="1" applyFill="1" applyBorder="1" applyAlignment="1">
      <alignment horizontal="left" vertical="center"/>
    </xf>
    <xf numFmtId="0" fontId="47" fillId="0" borderId="141" xfId="0" applyFont="1" applyFill="1" applyBorder="1" applyAlignment="1">
      <alignment horizontal="left"/>
    </xf>
    <xf numFmtId="0" fontId="47" fillId="0" borderId="141" xfId="0" applyFont="1" applyFill="1" applyBorder="1" applyAlignment="1">
      <alignment vertical="center"/>
    </xf>
    <xf numFmtId="0" fontId="47" fillId="0" borderId="141" xfId="0" applyNumberFormat="1" applyFont="1" applyFill="1" applyBorder="1" applyAlignment="1"/>
    <xf numFmtId="2" fontId="47" fillId="0" borderId="141" xfId="0" applyNumberFormat="1" applyFont="1" applyFill="1" applyBorder="1" applyAlignment="1"/>
    <xf numFmtId="0" fontId="46" fillId="4" borderId="21" xfId="0" applyFont="1" applyFill="1" applyBorder="1" applyAlignment="1">
      <alignment horizontal="left" vertical="center"/>
    </xf>
    <xf numFmtId="0" fontId="89" fillId="21" borderId="133" xfId="43" applyFont="1" applyFill="1" applyBorder="1" applyAlignment="1">
      <alignment horizontal="center" vertical="center"/>
    </xf>
    <xf numFmtId="0" fontId="47" fillId="21" borderId="30" xfId="0" applyFont="1" applyFill="1" applyBorder="1" applyAlignment="1">
      <alignment horizontal="center"/>
    </xf>
    <xf numFmtId="0" fontId="47" fillId="0" borderId="143" xfId="0" applyFont="1" applyFill="1" applyBorder="1" applyAlignment="1">
      <alignment horizontal="center"/>
    </xf>
    <xf numFmtId="0" fontId="47" fillId="0" borderId="143" xfId="0" applyFont="1" applyFill="1" applyBorder="1" applyAlignment="1">
      <alignment horizontal="left" wrapText="1"/>
    </xf>
    <xf numFmtId="43" fontId="47" fillId="0" borderId="63" xfId="26" applyFont="1" applyFill="1" applyBorder="1" applyAlignment="1">
      <alignment horizontal="center" vertical="center"/>
    </xf>
    <xf numFmtId="43" fontId="47" fillId="0" borderId="143" xfId="26" applyFont="1" applyFill="1" applyBorder="1" applyAlignment="1">
      <alignment horizontal="center" vertical="center"/>
    </xf>
    <xf numFmtId="0" fontId="47" fillId="0" borderId="146" xfId="0" applyFont="1" applyFill="1" applyBorder="1" applyAlignment="1"/>
    <xf numFmtId="0" fontId="47" fillId="0" borderId="0" xfId="0" applyFont="1" applyFill="1" applyBorder="1" applyAlignment="1">
      <alignment horizontal="center" vertical="center"/>
    </xf>
    <xf numFmtId="0" fontId="47" fillId="0" borderId="143" xfId="0" applyFont="1" applyFill="1" applyBorder="1" applyAlignment="1">
      <alignment horizontal="center" vertical="center" wrapText="1"/>
    </xf>
    <xf numFmtId="0" fontId="47" fillId="0" borderId="143" xfId="0" applyFont="1" applyFill="1" applyBorder="1" applyAlignment="1">
      <alignment horizontal="left" vertical="center" wrapText="1"/>
    </xf>
    <xf numFmtId="0" fontId="47" fillId="0" borderId="143" xfId="0" applyFont="1" applyFill="1" applyBorder="1" applyAlignment="1">
      <alignment horizontal="left" vertical="center"/>
    </xf>
    <xf numFmtId="0" fontId="47" fillId="0" borderId="143" xfId="0" applyFont="1" applyFill="1" applyBorder="1" applyAlignment="1">
      <alignment horizontal="center" vertical="center"/>
    </xf>
    <xf numFmtId="0" fontId="47" fillId="0" borderId="142" xfId="0" applyFont="1" applyFill="1" applyBorder="1" applyAlignment="1">
      <alignment horizontal="left" wrapText="1"/>
    </xf>
    <xf numFmtId="0" fontId="46" fillId="21" borderId="30" xfId="0" applyFont="1" applyFill="1" applyBorder="1" applyAlignment="1">
      <alignment horizontal="center" vertical="center" wrapText="1"/>
    </xf>
    <xf numFmtId="0" fontId="87" fillId="0" borderId="130" xfId="46" applyNumberFormat="1" applyFont="1" applyFill="1" applyBorder="1" applyAlignment="1">
      <alignment horizontal="center" vertical="center" wrapText="1"/>
    </xf>
    <xf numFmtId="0" fontId="87" fillId="0" borderId="24" xfId="43" applyNumberFormat="1" applyFont="1" applyBorder="1" applyAlignment="1">
      <alignment vertical="center" wrapText="1"/>
    </xf>
    <xf numFmtId="0" fontId="88" fillId="0" borderId="29" xfId="43" applyNumberFormat="1" applyFont="1" applyFill="1" applyBorder="1" applyAlignment="1">
      <alignment vertical="center" wrapText="1"/>
    </xf>
    <xf numFmtId="0" fontId="87" fillId="0" borderId="29" xfId="43" applyNumberFormat="1" applyFont="1" applyBorder="1" applyAlignment="1">
      <alignment vertical="center" wrapText="1"/>
    </xf>
    <xf numFmtId="0" fontId="87" fillId="0" borderId="108" xfId="43" applyNumberFormat="1" applyFont="1" applyBorder="1" applyAlignment="1">
      <alignment vertical="center" wrapText="1"/>
    </xf>
    <xf numFmtId="0" fontId="88" fillId="0" borderId="109" xfId="43" applyNumberFormat="1" applyFont="1" applyFill="1" applyBorder="1" applyAlignment="1">
      <alignment vertical="center" wrapText="1"/>
    </xf>
    <xf numFmtId="0" fontId="88" fillId="3" borderId="133" xfId="26" applyNumberFormat="1" applyFont="1" applyFill="1" applyBorder="1" applyAlignment="1">
      <alignment horizontal="center" vertical="center" wrapText="1"/>
    </xf>
    <xf numFmtId="0" fontId="87" fillId="0" borderId="127" xfId="46" applyNumberFormat="1" applyFont="1" applyFill="1" applyBorder="1" applyAlignment="1">
      <alignment horizontal="center" vertical="center" wrapText="1"/>
    </xf>
    <xf numFmtId="0" fontId="88" fillId="0" borderId="130" xfId="46" applyNumberFormat="1" applyFont="1" applyFill="1" applyBorder="1" applyAlignment="1">
      <alignment horizontal="center" vertical="center" wrapText="1"/>
    </xf>
    <xf numFmtId="0" fontId="88" fillId="3" borderId="130" xfId="26" applyNumberFormat="1" applyFont="1" applyFill="1" applyBorder="1" applyAlignment="1">
      <alignment horizontal="center" vertical="center" wrapText="1"/>
    </xf>
    <xf numFmtId="0" fontId="88" fillId="3" borderId="130" xfId="26" applyNumberFormat="1" applyFont="1" applyFill="1" applyBorder="1" applyAlignment="1">
      <alignment vertical="center" wrapText="1"/>
    </xf>
    <xf numFmtId="0" fontId="1" fillId="0" borderId="0" xfId="43" applyNumberFormat="1" applyFont="1" applyAlignment="1">
      <alignment vertical="center" wrapText="1"/>
    </xf>
    <xf numFmtId="0" fontId="47" fillId="0" borderId="147" xfId="0" applyFont="1" applyFill="1" applyBorder="1" applyAlignment="1">
      <alignment horizontal="center" vertical="center"/>
    </xf>
    <xf numFmtId="167" fontId="47" fillId="0" borderId="147" xfId="0" applyNumberFormat="1" applyFont="1" applyFill="1" applyBorder="1" applyAlignment="1">
      <alignment horizontal="center"/>
    </xf>
    <xf numFmtId="0" fontId="47" fillId="0" borderId="147" xfId="0" applyFont="1" applyFill="1" applyBorder="1" applyAlignment="1">
      <alignment horizontal="center"/>
    </xf>
    <xf numFmtId="0" fontId="47" fillId="0" borderId="148" xfId="0" applyFont="1" applyFill="1" applyBorder="1" applyAlignment="1">
      <alignment horizontal="left" wrapText="1"/>
    </xf>
    <xf numFmtId="0" fontId="47" fillId="0" borderId="82" xfId="0" applyFont="1" applyFill="1" applyBorder="1" applyAlignment="1">
      <alignment horizontal="center"/>
    </xf>
    <xf numFmtId="0" fontId="47" fillId="0" borderId="147" xfId="0" applyFont="1" applyFill="1" applyBorder="1" applyAlignment="1">
      <alignment horizontal="left" vertical="center"/>
    </xf>
    <xf numFmtId="0" fontId="47" fillId="0" borderId="147" xfId="0" applyFont="1" applyFill="1" applyBorder="1" applyAlignment="1">
      <alignment horizontal="left" vertical="center" wrapText="1"/>
    </xf>
    <xf numFmtId="0" fontId="47" fillId="0" borderId="147" xfId="0" applyFont="1" applyFill="1" applyBorder="1" applyAlignment="1">
      <alignment horizontal="center" wrapText="1"/>
    </xf>
    <xf numFmtId="0" fontId="14" fillId="0" borderId="147" xfId="0" applyFont="1" applyFill="1" applyBorder="1" applyAlignment="1">
      <alignment horizontal="left" wrapText="1"/>
    </xf>
    <xf numFmtId="0" fontId="14" fillId="0" borderId="147" xfId="0" applyFont="1" applyFill="1" applyBorder="1" applyAlignment="1">
      <alignment horizontal="center" wrapText="1"/>
    </xf>
    <xf numFmtId="4" fontId="47" fillId="0" borderId="147" xfId="0" applyNumberFormat="1" applyFont="1" applyFill="1" applyBorder="1" applyAlignment="1">
      <alignment horizontal="center" vertical="center" wrapText="1"/>
    </xf>
    <xf numFmtId="174" fontId="47" fillId="0" borderId="147" xfId="0" applyNumberFormat="1" applyFont="1" applyFill="1" applyBorder="1" applyAlignment="1">
      <alignment horizontal="center" vertical="center" wrapText="1"/>
    </xf>
    <xf numFmtId="0" fontId="47" fillId="0" borderId="147" xfId="0" applyFont="1" applyFill="1" applyBorder="1" applyAlignment="1">
      <alignment horizontal="left"/>
    </xf>
    <xf numFmtId="0" fontId="47" fillId="0" borderId="147" xfId="0" applyFont="1" applyFill="1" applyBorder="1" applyAlignment="1">
      <alignment horizontal="center" vertical="center" wrapText="1"/>
    </xf>
    <xf numFmtId="43" fontId="47" fillId="26" borderId="63" xfId="26" applyFont="1" applyFill="1" applyBorder="1" applyAlignment="1">
      <alignment horizontal="center" vertical="center"/>
    </xf>
    <xf numFmtId="0" fontId="47" fillId="26" borderId="63" xfId="0" applyFont="1" applyFill="1" applyBorder="1" applyAlignment="1">
      <alignment horizontal="center" vertical="center"/>
    </xf>
    <xf numFmtId="0" fontId="47" fillId="26" borderId="147" xfId="0" applyFont="1" applyFill="1" applyBorder="1" applyAlignment="1">
      <alignment horizontal="left" vertical="center"/>
    </xf>
    <xf numFmtId="0" fontId="47" fillId="26" borderId="149" xfId="0" applyFont="1" applyFill="1" applyBorder="1" applyAlignment="1">
      <alignment horizontal="left" vertical="center"/>
    </xf>
    <xf numFmtId="0" fontId="47" fillId="0" borderId="147" xfId="0" applyFont="1" applyFill="1" applyBorder="1"/>
    <xf numFmtId="0" fontId="47" fillId="0" borderId="147" xfId="0" applyFont="1" applyFill="1" applyBorder="1" applyAlignment="1">
      <alignment horizontal="left" wrapText="1"/>
    </xf>
    <xf numFmtId="43" fontId="47" fillId="0" borderId="147" xfId="26" applyFont="1" applyFill="1" applyBorder="1" applyAlignment="1">
      <alignment horizontal="center" vertical="center"/>
    </xf>
    <xf numFmtId="2" fontId="29" fillId="0" borderId="53" xfId="54" applyNumberFormat="1" applyFont="1" applyFill="1" applyBorder="1" applyAlignment="1">
      <alignment horizontal="center" vertical="center"/>
    </xf>
    <xf numFmtId="2" fontId="29" fillId="0" borderId="53" xfId="54" applyNumberFormat="1" applyFont="1" applyFill="1" applyBorder="1" applyAlignment="1">
      <alignment horizontal="right" vertical="center"/>
    </xf>
    <xf numFmtId="2" fontId="29" fillId="0" borderId="53" xfId="55" applyNumberFormat="1" applyFont="1" applyFill="1" applyBorder="1" applyAlignment="1">
      <alignment horizontal="right" vertical="center"/>
    </xf>
    <xf numFmtId="2" fontId="29" fillId="0" borderId="53" xfId="55" applyNumberFormat="1" applyFont="1" applyFill="1" applyBorder="1" applyAlignment="1">
      <alignment vertical="center"/>
    </xf>
    <xf numFmtId="0" fontId="29" fillId="0" borderId="54" xfId="54" applyFont="1" applyFill="1" applyBorder="1" applyAlignment="1">
      <alignment horizontal="right" vertical="center" wrapText="1"/>
    </xf>
    <xf numFmtId="0" fontId="29" fillId="0" borderId="53" xfId="54" applyFont="1" applyFill="1" applyBorder="1" applyAlignment="1">
      <alignment horizontal="center" vertical="center"/>
    </xf>
    <xf numFmtId="2" fontId="51" fillId="0" borderId="53" xfId="54" applyNumberFormat="1" applyFont="1" applyFill="1" applyBorder="1" applyAlignment="1">
      <alignment horizontal="center" vertical="center"/>
    </xf>
    <xf numFmtId="2" fontId="103" fillId="0" borderId="53" xfId="55" applyNumberFormat="1" applyFont="1" applyFill="1" applyBorder="1" applyAlignment="1">
      <alignment horizontal="right" vertical="center"/>
    </xf>
    <xf numFmtId="2" fontId="103" fillId="0" borderId="53" xfId="54" applyNumberFormat="1" applyFont="1" applyFill="1" applyBorder="1" applyAlignment="1">
      <alignment horizontal="center" vertical="center"/>
    </xf>
    <xf numFmtId="2" fontId="103" fillId="0" borderId="53" xfId="54" applyNumberFormat="1" applyFont="1" applyFill="1" applyBorder="1" applyAlignment="1">
      <alignment horizontal="right" vertical="center"/>
    </xf>
    <xf numFmtId="177" fontId="29" fillId="0" borderId="55" xfId="28" applyNumberFormat="1" applyFont="1" applyFill="1" applyBorder="1" applyAlignment="1">
      <alignment horizontal="center" vertical="center"/>
    </xf>
    <xf numFmtId="178" fontId="29" fillId="0" borderId="53" xfId="54" applyNumberFormat="1" applyFont="1" applyFill="1" applyBorder="1" applyAlignment="1">
      <alignment horizontal="right" vertical="center"/>
    </xf>
    <xf numFmtId="178" fontId="29" fillId="0" borderId="53" xfId="55" applyNumberFormat="1" applyFont="1" applyFill="1" applyBorder="1" applyAlignment="1">
      <alignment vertical="center"/>
    </xf>
    <xf numFmtId="4" fontId="28" fillId="0" borderId="150" xfId="28" applyNumberFormat="1" applyFont="1" applyFill="1" applyBorder="1" applyAlignment="1">
      <alignment horizontal="right" vertical="center"/>
    </xf>
    <xf numFmtId="177" fontId="29" fillId="0" borderId="0" xfId="48" applyFont="1" applyFill="1" applyBorder="1" applyAlignment="1">
      <alignment vertical="center"/>
    </xf>
    <xf numFmtId="164" fontId="28" fillId="0" borderId="53" xfId="28" applyNumberFormat="1" applyFont="1" applyFill="1" applyBorder="1" applyAlignment="1">
      <alignment horizontal="left" vertical="center"/>
    </xf>
    <xf numFmtId="0" fontId="28" fillId="4" borderId="32" xfId="28" applyFont="1" applyFill="1" applyBorder="1" applyAlignment="1">
      <alignment horizontal="center" vertical="center"/>
    </xf>
    <xf numFmtId="0" fontId="28" fillId="4" borderId="32" xfId="28" applyFont="1" applyFill="1" applyBorder="1" applyAlignment="1">
      <alignment horizontal="center" vertical="center" wrapText="1"/>
    </xf>
    <xf numFmtId="0" fontId="28" fillId="4" borderId="32" xfId="28" applyFont="1" applyFill="1" applyBorder="1" applyAlignment="1">
      <alignment horizontal="left" vertical="center" wrapText="1"/>
    </xf>
    <xf numFmtId="9" fontId="28" fillId="4" borderId="32" xfId="30" applyFont="1" applyFill="1" applyBorder="1" applyAlignment="1">
      <alignment horizontal="center" vertical="center"/>
    </xf>
    <xf numFmtId="2" fontId="28" fillId="4" borderId="32" xfId="28" applyNumberFormat="1" applyFont="1" applyFill="1" applyBorder="1" applyAlignment="1">
      <alignment horizontal="right" vertical="center"/>
    </xf>
    <xf numFmtId="164" fontId="28" fillId="4" borderId="32" xfId="28" applyNumberFormat="1" applyFont="1" applyFill="1" applyBorder="1" applyAlignment="1">
      <alignment horizontal="right" vertical="center"/>
    </xf>
    <xf numFmtId="0" fontId="29" fillId="0" borderId="152" xfId="28" applyNumberFormat="1" applyFont="1" applyFill="1" applyBorder="1" applyAlignment="1">
      <alignment horizontal="center"/>
    </xf>
    <xf numFmtId="0" fontId="28" fillId="0" borderId="153" xfId="54" applyFont="1" applyFill="1" applyBorder="1" applyAlignment="1">
      <alignment horizontal="right" vertical="center" wrapText="1"/>
    </xf>
    <xf numFmtId="0" fontId="28" fillId="0" borderId="153" xfId="54" applyFont="1" applyFill="1" applyBorder="1" applyAlignment="1">
      <alignment horizontal="center" vertical="center" wrapText="1"/>
    </xf>
    <xf numFmtId="2" fontId="29" fillId="0" borderId="153" xfId="54" applyNumberFormat="1" applyFont="1" applyFill="1" applyBorder="1" applyAlignment="1">
      <alignment horizontal="center" vertical="center"/>
    </xf>
    <xf numFmtId="2" fontId="29" fillId="0" borderId="153" xfId="54" applyNumberFormat="1" applyFont="1" applyFill="1" applyBorder="1" applyAlignment="1">
      <alignment horizontal="right" vertical="center"/>
    </xf>
    <xf numFmtId="2" fontId="29" fillId="0" borderId="153" xfId="55" applyNumberFormat="1" applyFont="1" applyFill="1" applyBorder="1" applyAlignment="1">
      <alignment horizontal="right" vertical="center"/>
    </xf>
    <xf numFmtId="2" fontId="29" fillId="0" borderId="153" xfId="55" applyNumberFormat="1" applyFont="1" applyFill="1" applyBorder="1" applyAlignment="1">
      <alignment vertical="center"/>
    </xf>
    <xf numFmtId="178" fontId="29" fillId="0" borderId="153" xfId="54" applyNumberFormat="1" applyFont="1" applyFill="1" applyBorder="1" applyAlignment="1">
      <alignment horizontal="right" vertical="center"/>
    </xf>
    <xf numFmtId="0" fontId="29" fillId="0" borderId="155" xfId="28" applyNumberFormat="1" applyFont="1" applyFill="1" applyBorder="1" applyAlignment="1">
      <alignment horizontal="center"/>
    </xf>
    <xf numFmtId="0" fontId="29" fillId="0" borderId="53" xfId="54" applyFont="1" applyFill="1" applyBorder="1" applyAlignment="1">
      <alignment horizontal="right" vertical="center" wrapText="1"/>
    </xf>
    <xf numFmtId="0" fontId="29" fillId="0" borderId="156" xfId="28" applyNumberFormat="1" applyFont="1" applyFill="1" applyBorder="1" applyAlignment="1">
      <alignment horizontal="center"/>
    </xf>
    <xf numFmtId="0" fontId="29" fillId="0" borderId="157" xfId="54" applyFont="1" applyFill="1" applyBorder="1" applyAlignment="1">
      <alignment horizontal="right" vertical="center" wrapText="1"/>
    </xf>
    <xf numFmtId="0" fontId="29" fillId="0" borderId="157" xfId="54" applyFont="1" applyFill="1" applyBorder="1" applyAlignment="1">
      <alignment horizontal="center" vertical="center"/>
    </xf>
    <xf numFmtId="2" fontId="29" fillId="0" borderId="157" xfId="54" applyNumberFormat="1" applyFont="1" applyFill="1" applyBorder="1" applyAlignment="1">
      <alignment horizontal="center" vertical="center"/>
    </xf>
    <xf numFmtId="2" fontId="29" fillId="0" borderId="157" xfId="54" applyNumberFormat="1" applyFont="1" applyFill="1" applyBorder="1" applyAlignment="1">
      <alignment horizontal="right" vertical="center"/>
    </xf>
    <xf numFmtId="2" fontId="29" fillId="0" borderId="157" xfId="55" applyNumberFormat="1" applyFont="1" applyFill="1" applyBorder="1" applyAlignment="1">
      <alignment horizontal="right" vertical="center"/>
    </xf>
    <xf numFmtId="2" fontId="29" fillId="0" borderId="157" xfId="55" applyNumberFormat="1" applyFont="1" applyFill="1" applyBorder="1" applyAlignment="1">
      <alignment vertical="center"/>
    </xf>
    <xf numFmtId="178" fontId="29" fillId="0" borderId="157" xfId="54" applyNumberFormat="1" applyFont="1" applyFill="1" applyBorder="1" applyAlignment="1">
      <alignment horizontal="right" vertical="center"/>
    </xf>
    <xf numFmtId="0" fontId="28" fillId="0" borderId="152" xfId="28" applyFont="1" applyFill="1" applyBorder="1" applyAlignment="1">
      <alignment horizontal="center" vertical="center"/>
    </xf>
    <xf numFmtId="0" fontId="29" fillId="0" borderId="153" xfId="54" applyFont="1" applyFill="1" applyBorder="1" applyAlignment="1">
      <alignment horizontal="center" vertical="center"/>
    </xf>
    <xf numFmtId="164" fontId="28" fillId="0" borderId="153" xfId="28" applyNumberFormat="1" applyFont="1" applyFill="1" applyBorder="1" applyAlignment="1">
      <alignment horizontal="right" vertical="center"/>
    </xf>
    <xf numFmtId="164" fontId="29" fillId="0" borderId="154" xfId="28" applyNumberFormat="1" applyFont="1" applyFill="1" applyBorder="1" applyAlignment="1">
      <alignment horizontal="right" vertical="center"/>
    </xf>
    <xf numFmtId="0" fontId="28" fillId="0" borderId="155" xfId="28" applyFont="1" applyFill="1" applyBorder="1" applyAlignment="1">
      <alignment horizontal="center" vertical="center"/>
    </xf>
    <xf numFmtId="164" fontId="28" fillId="0" borderId="53" xfId="28" applyNumberFormat="1" applyFont="1" applyFill="1" applyBorder="1" applyAlignment="1">
      <alignment horizontal="right" vertical="center"/>
    </xf>
    <xf numFmtId="164" fontId="29" fillId="0" borderId="150" xfId="28" applyNumberFormat="1" applyFont="1" applyFill="1" applyBorder="1" applyAlignment="1">
      <alignment horizontal="right" vertical="center"/>
    </xf>
    <xf numFmtId="0" fontId="28" fillId="0" borderId="156" xfId="28" applyFont="1" applyFill="1" applyBorder="1" applyAlignment="1">
      <alignment horizontal="center" vertical="center"/>
    </xf>
    <xf numFmtId="2" fontId="51" fillId="0" borderId="157" xfId="54" applyNumberFormat="1" applyFont="1" applyFill="1" applyBorder="1" applyAlignment="1">
      <alignment horizontal="center" vertical="center"/>
    </xf>
    <xf numFmtId="164" fontId="28" fillId="0" borderId="157" xfId="28" applyNumberFormat="1" applyFont="1" applyFill="1" applyBorder="1" applyAlignment="1">
      <alignment horizontal="right" vertical="center"/>
    </xf>
    <xf numFmtId="164" fontId="29" fillId="0" borderId="158" xfId="28" applyNumberFormat="1" applyFont="1" applyFill="1" applyBorder="1" applyAlignment="1">
      <alignment horizontal="right" vertical="center"/>
    </xf>
    <xf numFmtId="164" fontId="29" fillId="0" borderId="54" xfId="28" applyNumberFormat="1" applyFont="1" applyFill="1" applyBorder="1" applyAlignment="1">
      <alignment horizontal="right" vertical="center"/>
    </xf>
    <xf numFmtId="2" fontId="108" fillId="0" borderId="53" xfId="54" applyNumberFormat="1" applyFont="1" applyFill="1" applyBorder="1" applyAlignment="1">
      <alignment horizontal="center" vertical="center"/>
    </xf>
    <xf numFmtId="2" fontId="108" fillId="0" borderId="53" xfId="54" applyNumberFormat="1" applyFont="1" applyFill="1" applyBorder="1" applyAlignment="1">
      <alignment horizontal="right" vertical="center"/>
    </xf>
    <xf numFmtId="2" fontId="108" fillId="0" borderId="53" xfId="55" applyNumberFormat="1" applyFont="1" applyFill="1" applyBorder="1" applyAlignment="1">
      <alignment horizontal="right" vertical="center"/>
    </xf>
    <xf numFmtId="178" fontId="29" fillId="0" borderId="153" xfId="55" applyNumberFormat="1" applyFont="1" applyFill="1" applyBorder="1" applyAlignment="1">
      <alignment vertical="center"/>
    </xf>
    <xf numFmtId="164" fontId="28" fillId="0" borderId="54" xfId="28" applyNumberFormat="1" applyFont="1" applyFill="1" applyBorder="1" applyAlignment="1">
      <alignment horizontal="left" vertical="center"/>
    </xf>
    <xf numFmtId="178" fontId="29" fillId="0" borderId="157" xfId="55" applyNumberFormat="1" applyFont="1" applyFill="1" applyBorder="1" applyAlignment="1">
      <alignment vertical="center"/>
    </xf>
    <xf numFmtId="2" fontId="28" fillId="0" borderId="0" xfId="48" applyNumberFormat="1" applyFont="1" applyFill="1" applyBorder="1" applyAlignment="1">
      <alignment horizontal="center" vertical="center"/>
    </xf>
    <xf numFmtId="43" fontId="29" fillId="0" borderId="53" xfId="54" applyNumberFormat="1" applyFont="1" applyFill="1" applyBorder="1" applyAlignment="1">
      <alignment horizontal="right" vertical="center"/>
    </xf>
    <xf numFmtId="4" fontId="52" fillId="0" borderId="150" xfId="28" applyNumberFormat="1" applyFont="1" applyFill="1" applyBorder="1" applyAlignment="1">
      <alignment horizontal="right" vertical="center"/>
    </xf>
    <xf numFmtId="177" fontId="51" fillId="0" borderId="0" xfId="48" applyFont="1" applyFill="1" applyBorder="1" applyAlignment="1">
      <alignment vertical="center"/>
    </xf>
    <xf numFmtId="4" fontId="29" fillId="0" borderId="150" xfId="28" applyNumberFormat="1" applyFont="1" applyFill="1" applyBorder="1" applyAlignment="1">
      <alignment horizontal="right" vertical="center"/>
    </xf>
    <xf numFmtId="4" fontId="51" fillId="0" borderId="150" xfId="28" applyNumberFormat="1" applyFont="1" applyFill="1" applyBorder="1" applyAlignment="1">
      <alignment horizontal="right" vertical="center"/>
    </xf>
    <xf numFmtId="164" fontId="52" fillId="0" borderId="54" xfId="28" applyNumberFormat="1" applyFont="1" applyFill="1" applyBorder="1" applyAlignment="1">
      <alignment horizontal="left" vertical="center"/>
    </xf>
    <xf numFmtId="0" fontId="51" fillId="0" borderId="155" xfId="28" applyNumberFormat="1" applyFont="1" applyFill="1" applyBorder="1" applyAlignment="1">
      <alignment horizontal="center"/>
    </xf>
    <xf numFmtId="0" fontId="29" fillId="0" borderId="153" xfId="54" applyFont="1" applyFill="1" applyBorder="1" applyAlignment="1">
      <alignment horizontal="center" vertical="center" wrapText="1"/>
    </xf>
    <xf numFmtId="0" fontId="29" fillId="0" borderId="153" xfId="54" applyFont="1" applyFill="1" applyBorder="1" applyAlignment="1">
      <alignment horizontal="right" vertical="center" wrapText="1"/>
    </xf>
    <xf numFmtId="4" fontId="28" fillId="0" borderId="154" xfId="28" applyNumberFormat="1" applyFont="1" applyFill="1" applyBorder="1" applyAlignment="1">
      <alignment horizontal="right" vertical="center"/>
    </xf>
    <xf numFmtId="0" fontId="29" fillId="0" borderId="157" xfId="54" applyFont="1" applyFill="1" applyBorder="1" applyAlignment="1">
      <alignment horizontal="center" vertical="center" wrapText="1"/>
    </xf>
    <xf numFmtId="4" fontId="28" fillId="0" borderId="158" xfId="28" applyNumberFormat="1" applyFont="1" applyFill="1" applyBorder="1" applyAlignment="1">
      <alignment horizontal="right" vertical="center"/>
    </xf>
    <xf numFmtId="0" fontId="14" fillId="3" borderId="29" xfId="1" applyFont="1" applyFill="1" applyBorder="1" applyAlignment="1" applyProtection="1">
      <alignment horizontal="center" vertical="center" wrapText="1"/>
      <protection locked="0"/>
    </xf>
    <xf numFmtId="0" fontId="104" fillId="0" borderId="157" xfId="54" applyFont="1" applyFill="1" applyBorder="1" applyAlignment="1">
      <alignment horizontal="right" vertical="center" wrapText="1"/>
    </xf>
    <xf numFmtId="43" fontId="54" fillId="0" borderId="63" xfId="26" applyFont="1" applyFill="1" applyBorder="1" applyAlignment="1">
      <alignment horizontal="center" vertical="center" wrapText="1"/>
    </xf>
    <xf numFmtId="0" fontId="47" fillId="26" borderId="147" xfId="0" applyFont="1" applyFill="1" applyBorder="1" applyAlignment="1">
      <alignment horizontal="center" vertical="center" wrapText="1"/>
    </xf>
    <xf numFmtId="179" fontId="54" fillId="0" borderId="147" xfId="26" applyNumberFormat="1" applyFont="1" applyFill="1" applyBorder="1" applyAlignment="1">
      <alignment horizontal="center" vertical="center" wrapText="1"/>
    </xf>
    <xf numFmtId="43" fontId="54" fillId="0" borderId="147" xfId="26" applyFont="1" applyFill="1" applyBorder="1" applyAlignment="1">
      <alignment horizontal="center" vertical="center" wrapText="1"/>
    </xf>
    <xf numFmtId="177" fontId="51" fillId="0" borderId="55" xfId="28" applyNumberFormat="1" applyFont="1" applyFill="1" applyBorder="1" applyAlignment="1">
      <alignment horizontal="center" vertical="center"/>
    </xf>
    <xf numFmtId="2" fontId="51" fillId="0" borderId="53" xfId="54" applyNumberFormat="1" applyFont="1" applyFill="1" applyBorder="1" applyAlignment="1">
      <alignment horizontal="right" vertical="center"/>
    </xf>
    <xf numFmtId="2" fontId="51" fillId="0" borderId="53" xfId="55" applyNumberFormat="1" applyFont="1" applyFill="1" applyBorder="1" applyAlignment="1">
      <alignment horizontal="right" vertical="center"/>
    </xf>
    <xf numFmtId="2" fontId="51" fillId="0" borderId="53" xfId="55" applyNumberFormat="1" applyFont="1" applyFill="1" applyBorder="1" applyAlignment="1">
      <alignment vertical="center"/>
    </xf>
    <xf numFmtId="164" fontId="52" fillId="0" borderId="53" xfId="28" applyNumberFormat="1" applyFont="1" applyFill="1" applyBorder="1" applyAlignment="1">
      <alignment horizontal="left" vertical="center"/>
    </xf>
    <xf numFmtId="0" fontId="28" fillId="31" borderId="54" xfId="54" applyFont="1" applyFill="1" applyBorder="1" applyAlignment="1">
      <alignment horizontal="center" vertical="center" wrapText="1"/>
    </xf>
    <xf numFmtId="177" fontId="29" fillId="26" borderId="55" xfId="28" applyNumberFormat="1" applyFont="1" applyFill="1" applyBorder="1" applyAlignment="1">
      <alignment horizontal="center" vertical="center"/>
    </xf>
    <xf numFmtId="0" fontId="29" fillId="26" borderId="53" xfId="54" applyFont="1" applyFill="1" applyBorder="1" applyAlignment="1">
      <alignment horizontal="center" vertical="center"/>
    </xf>
    <xf numFmtId="2" fontId="29" fillId="26" borderId="53" xfId="54" applyNumberFormat="1" applyFont="1" applyFill="1" applyBorder="1" applyAlignment="1">
      <alignment horizontal="center" vertical="center"/>
    </xf>
    <xf numFmtId="2" fontId="29" fillId="26" borderId="53" xfId="54" applyNumberFormat="1" applyFont="1" applyFill="1" applyBorder="1" applyAlignment="1">
      <alignment horizontal="right" vertical="center"/>
    </xf>
    <xf numFmtId="2" fontId="29" fillId="26" borderId="53" xfId="55" applyNumberFormat="1" applyFont="1" applyFill="1" applyBorder="1" applyAlignment="1">
      <alignment horizontal="right" vertical="center"/>
    </xf>
    <xf numFmtId="2" fontId="29" fillId="26" borderId="53" xfId="55" applyNumberFormat="1" applyFont="1" applyFill="1" applyBorder="1" applyAlignment="1">
      <alignment vertical="center"/>
    </xf>
    <xf numFmtId="43" fontId="29" fillId="26" borderId="53" xfId="54" applyNumberFormat="1" applyFont="1" applyFill="1" applyBorder="1" applyAlignment="1">
      <alignment horizontal="right" vertical="center"/>
    </xf>
    <xf numFmtId="164" fontId="29" fillId="26" borderId="53" xfId="28" applyNumberFormat="1" applyFont="1" applyFill="1" applyBorder="1" applyAlignment="1">
      <alignment horizontal="right" vertical="center"/>
    </xf>
    <xf numFmtId="164" fontId="28" fillId="26" borderId="53" xfId="28" applyNumberFormat="1" applyFont="1" applyFill="1" applyBorder="1" applyAlignment="1">
      <alignment horizontal="left" vertical="center"/>
    </xf>
    <xf numFmtId="4" fontId="28" fillId="26" borderId="150" xfId="28" applyNumberFormat="1" applyFont="1" applyFill="1" applyBorder="1" applyAlignment="1">
      <alignment horizontal="right" vertical="center"/>
    </xf>
    <xf numFmtId="177" fontId="29" fillId="26" borderId="0" xfId="48" applyFont="1" applyFill="1" applyBorder="1" applyAlignment="1">
      <alignment vertical="center"/>
    </xf>
    <xf numFmtId="177" fontId="51" fillId="26" borderId="55" xfId="28" applyNumberFormat="1" applyFont="1" applyFill="1" applyBorder="1" applyAlignment="1">
      <alignment horizontal="center" vertical="center"/>
    </xf>
    <xf numFmtId="2" fontId="51" fillId="26" borderId="53" xfId="54" applyNumberFormat="1" applyFont="1" applyFill="1" applyBorder="1" applyAlignment="1">
      <alignment horizontal="center" vertical="center"/>
    </xf>
    <xf numFmtId="2" fontId="51" fillId="26" borderId="53" xfId="54" applyNumberFormat="1" applyFont="1" applyFill="1" applyBorder="1" applyAlignment="1">
      <alignment horizontal="right" vertical="center"/>
    </xf>
    <xf numFmtId="2" fontId="51" fillId="26" borderId="53" xfId="55" applyNumberFormat="1" applyFont="1" applyFill="1" applyBorder="1" applyAlignment="1">
      <alignment horizontal="right" vertical="center"/>
    </xf>
    <xf numFmtId="2" fontId="51" fillId="26" borderId="53" xfId="55" applyNumberFormat="1" applyFont="1" applyFill="1" applyBorder="1" applyAlignment="1">
      <alignment vertical="center"/>
    </xf>
    <xf numFmtId="43" fontId="51" fillId="26" borderId="53" xfId="54" applyNumberFormat="1" applyFont="1" applyFill="1" applyBorder="1" applyAlignment="1">
      <alignment horizontal="right" vertical="center"/>
    </xf>
    <xf numFmtId="43" fontId="51" fillId="26" borderId="53" xfId="55" applyNumberFormat="1" applyFont="1" applyFill="1" applyBorder="1" applyAlignment="1">
      <alignment vertical="center"/>
    </xf>
    <xf numFmtId="164" fontId="52" fillId="26" borderId="53" xfId="28" applyNumberFormat="1" applyFont="1" applyFill="1" applyBorder="1" applyAlignment="1">
      <alignment horizontal="left" vertical="center"/>
    </xf>
    <xf numFmtId="4" fontId="52" fillId="26" borderId="150" xfId="28" applyNumberFormat="1" applyFont="1" applyFill="1" applyBorder="1" applyAlignment="1">
      <alignment horizontal="right" vertical="center"/>
    </xf>
    <xf numFmtId="177" fontId="51" fillId="26" borderId="0" xfId="48" applyFont="1" applyFill="1" applyBorder="1" applyAlignment="1">
      <alignment vertical="center"/>
    </xf>
    <xf numFmtId="43" fontId="51" fillId="0" borderId="53" xfId="54" applyNumberFormat="1" applyFont="1" applyFill="1" applyBorder="1" applyAlignment="1">
      <alignment horizontal="right" vertical="center"/>
    </xf>
    <xf numFmtId="43" fontId="51" fillId="0" borderId="53" xfId="55" applyNumberFormat="1" applyFont="1" applyFill="1" applyBorder="1" applyAlignment="1">
      <alignment vertical="center"/>
    </xf>
    <xf numFmtId="2" fontId="111" fillId="26" borderId="53" xfId="54" applyNumberFormat="1" applyFont="1" applyFill="1" applyBorder="1" applyAlignment="1">
      <alignment horizontal="center" vertical="center"/>
    </xf>
    <xf numFmtId="180" fontId="111" fillId="26" borderId="53" xfId="54" applyNumberFormat="1" applyFont="1" applyFill="1" applyBorder="1" applyAlignment="1">
      <alignment horizontal="center" vertical="center"/>
    </xf>
    <xf numFmtId="2" fontId="111" fillId="0" borderId="53" xfId="54" applyNumberFormat="1" applyFont="1" applyFill="1" applyBorder="1" applyAlignment="1">
      <alignment horizontal="center" vertical="center"/>
    </xf>
    <xf numFmtId="4" fontId="112" fillId="0" borderId="150" xfId="28" applyNumberFormat="1" applyFont="1" applyFill="1" applyBorder="1" applyAlignment="1">
      <alignment horizontal="right" vertical="center"/>
    </xf>
    <xf numFmtId="0" fontId="28" fillId="26" borderId="54" xfId="54" applyFont="1" applyFill="1" applyBorder="1" applyAlignment="1">
      <alignment horizontal="left" vertical="center" wrapText="1"/>
    </xf>
    <xf numFmtId="164" fontId="51" fillId="0" borderId="53" xfId="28" applyNumberFormat="1" applyFont="1" applyFill="1" applyBorder="1" applyAlignment="1">
      <alignment horizontal="left" vertical="center"/>
    </xf>
    <xf numFmtId="0" fontId="28" fillId="31" borderId="54" xfId="54" applyFont="1" applyFill="1" applyBorder="1" applyAlignment="1">
      <alignment horizontal="left" vertical="center" wrapText="1"/>
    </xf>
    <xf numFmtId="0" fontId="47" fillId="0" borderId="159" xfId="0" applyFont="1" applyFill="1" applyBorder="1" applyAlignment="1">
      <alignment horizontal="left" wrapText="1"/>
    </xf>
    <xf numFmtId="4" fontId="47" fillId="0" borderId="159" xfId="0" applyNumberFormat="1" applyFont="1" applyFill="1" applyBorder="1" applyAlignment="1">
      <alignment horizontal="center" vertical="center" wrapText="1"/>
    </xf>
    <xf numFmtId="0" fontId="47" fillId="0" borderId="159" xfId="0" applyFont="1" applyFill="1" applyBorder="1" applyAlignment="1">
      <alignment horizontal="left" vertical="center"/>
    </xf>
    <xf numFmtId="44" fontId="46" fillId="22" borderId="73" xfId="0" applyNumberFormat="1" applyFont="1" applyFill="1" applyBorder="1" applyAlignment="1" applyProtection="1">
      <alignment vertical="center"/>
      <protection locked="0"/>
    </xf>
    <xf numFmtId="44" fontId="46" fillId="21" borderId="73" xfId="0" applyNumberFormat="1" applyFont="1" applyFill="1" applyBorder="1" applyAlignment="1" applyProtection="1">
      <alignment vertical="center"/>
      <protection locked="0"/>
    </xf>
    <xf numFmtId="0" fontId="46" fillId="21" borderId="160" xfId="0" applyFont="1" applyFill="1" applyBorder="1" applyProtection="1">
      <protection locked="0"/>
    </xf>
    <xf numFmtId="10" fontId="46" fillId="21" borderId="109" xfId="30" applyNumberFormat="1" applyFont="1" applyFill="1" applyBorder="1" applyProtection="1">
      <protection locked="0"/>
    </xf>
    <xf numFmtId="44" fontId="46" fillId="21" borderId="160" xfId="27" applyNumberFormat="1" applyFont="1" applyFill="1" applyBorder="1" applyProtection="1">
      <protection locked="0"/>
    </xf>
    <xf numFmtId="0" fontId="12" fillId="21" borderId="73" xfId="0" applyFont="1" applyFill="1" applyBorder="1" applyProtection="1">
      <protection locked="0"/>
    </xf>
    <xf numFmtId="164" fontId="46" fillId="21" borderId="72" xfId="29" applyFont="1" applyFill="1" applyBorder="1" applyAlignment="1" applyProtection="1">
      <alignment vertical="center"/>
      <protection locked="0"/>
    </xf>
    <xf numFmtId="0" fontId="21" fillId="21" borderId="73" xfId="29" applyNumberFormat="1" applyFont="1" applyFill="1" applyBorder="1" applyAlignment="1" applyProtection="1">
      <alignment horizontal="center" vertical="center"/>
      <protection locked="0"/>
    </xf>
    <xf numFmtId="164" fontId="46" fillId="21" borderId="73" xfId="29" applyFont="1" applyFill="1" applyBorder="1" applyAlignment="1" applyProtection="1">
      <alignment horizontal="center" vertical="center"/>
      <protection locked="0"/>
    </xf>
    <xf numFmtId="164" fontId="46" fillId="21" borderId="73" xfId="29" applyFont="1" applyFill="1" applyBorder="1" applyAlignment="1" applyProtection="1">
      <alignment vertical="center" wrapText="1"/>
      <protection locked="0"/>
    </xf>
    <xf numFmtId="164" fontId="113" fillId="21" borderId="73" xfId="29" applyFont="1" applyFill="1" applyBorder="1" applyAlignment="1" applyProtection="1">
      <alignment horizontal="center" vertical="center"/>
      <protection locked="0"/>
    </xf>
    <xf numFmtId="4" fontId="47" fillId="21" borderId="73" xfId="28" applyNumberFormat="1" applyFont="1" applyFill="1" applyBorder="1" applyProtection="1">
      <protection locked="0"/>
    </xf>
    <xf numFmtId="164" fontId="47" fillId="21" borderId="73" xfId="29" applyFont="1" applyFill="1" applyBorder="1" applyAlignment="1" applyProtection="1">
      <alignment horizontal="center" vertical="center"/>
      <protection locked="0"/>
    </xf>
    <xf numFmtId="171" fontId="46" fillId="21" borderId="73" xfId="28" applyNumberFormat="1" applyFont="1" applyFill="1" applyBorder="1" applyProtection="1">
      <protection locked="0"/>
    </xf>
    <xf numFmtId="4" fontId="46" fillId="21" borderId="73" xfId="28" applyNumberFormat="1" applyFont="1" applyFill="1" applyBorder="1" applyProtection="1">
      <protection locked="0"/>
    </xf>
    <xf numFmtId="44" fontId="46" fillId="21" borderId="160" xfId="0" applyNumberFormat="1" applyFont="1" applyFill="1" applyBorder="1" applyProtection="1">
      <protection locked="0"/>
    </xf>
    <xf numFmtId="164" fontId="46" fillId="22" borderId="72" xfId="29" applyFont="1" applyFill="1" applyBorder="1" applyAlignment="1" applyProtection="1">
      <alignment vertical="center"/>
      <protection locked="0"/>
    </xf>
    <xf numFmtId="0" fontId="114" fillId="22" borderId="73" xfId="29" applyNumberFormat="1" applyFont="1" applyFill="1" applyBorder="1" applyAlignment="1" applyProtection="1">
      <alignment horizontal="center" vertical="center"/>
      <protection locked="0"/>
    </xf>
    <xf numFmtId="164" fontId="46" fillId="22" borderId="73" xfId="29" applyFont="1" applyFill="1" applyBorder="1" applyAlignment="1" applyProtection="1">
      <alignment horizontal="center" vertical="center"/>
      <protection locked="0"/>
    </xf>
    <xf numFmtId="164" fontId="46" fillId="22" borderId="73" xfId="29" applyFont="1" applyFill="1" applyBorder="1" applyAlignment="1" applyProtection="1">
      <alignment vertical="center" wrapText="1"/>
      <protection locked="0"/>
    </xf>
    <xf numFmtId="164" fontId="46" fillId="22" borderId="127" xfId="29" applyFont="1" applyFill="1" applyBorder="1" applyAlignment="1" applyProtection="1">
      <alignment horizontal="center" vertical="center"/>
      <protection locked="0"/>
    </xf>
    <xf numFmtId="4" fontId="46" fillId="22" borderId="127" xfId="28" applyNumberFormat="1" applyFont="1" applyFill="1" applyBorder="1" applyProtection="1">
      <protection locked="0"/>
    </xf>
    <xf numFmtId="4" fontId="46" fillId="22" borderId="73" xfId="28" applyNumberFormat="1" applyFont="1" applyFill="1" applyBorder="1" applyProtection="1">
      <protection locked="0"/>
    </xf>
    <xf numFmtId="44" fontId="46" fillId="22" borderId="139" xfId="27" applyNumberFormat="1" applyFont="1" applyFill="1" applyBorder="1" applyProtection="1">
      <protection locked="0"/>
    </xf>
    <xf numFmtId="164" fontId="46" fillId="6" borderId="72" xfId="29" applyFont="1" applyFill="1" applyBorder="1" applyAlignment="1" applyProtection="1">
      <alignment vertical="center"/>
      <protection locked="0"/>
    </xf>
    <xf numFmtId="0" fontId="115" fillId="6" borderId="73" xfId="29" applyNumberFormat="1" applyFont="1" applyFill="1" applyBorder="1" applyAlignment="1" applyProtection="1">
      <alignment horizontal="center" vertical="center"/>
      <protection locked="0"/>
    </xf>
    <xf numFmtId="164" fontId="46" fillId="6" borderId="73" xfId="29" applyFont="1" applyFill="1" applyBorder="1" applyAlignment="1" applyProtection="1">
      <alignment horizontal="center" vertical="center"/>
      <protection locked="0"/>
    </xf>
    <xf numFmtId="164" fontId="46" fillId="6" borderId="73" xfId="29" applyFont="1" applyFill="1" applyBorder="1" applyAlignment="1" applyProtection="1">
      <alignment vertical="center" wrapText="1"/>
      <protection locked="0"/>
    </xf>
    <xf numFmtId="164" fontId="46" fillId="6" borderId="127" xfId="29" applyFont="1" applyFill="1" applyBorder="1" applyAlignment="1" applyProtection="1">
      <alignment horizontal="center" vertical="center"/>
      <protection locked="0"/>
    </xf>
    <xf numFmtId="4" fontId="46" fillId="6" borderId="73" xfId="28" applyNumberFormat="1" applyFont="1" applyFill="1" applyBorder="1" applyProtection="1">
      <protection locked="0"/>
    </xf>
    <xf numFmtId="0" fontId="47" fillId="0" borderId="159" xfId="0" applyFont="1" applyFill="1" applyBorder="1"/>
    <xf numFmtId="0" fontId="47" fillId="21" borderId="148" xfId="0" applyFont="1" applyFill="1" applyBorder="1"/>
    <xf numFmtId="0" fontId="47" fillId="21" borderId="159" xfId="0" applyFont="1" applyFill="1" applyBorder="1"/>
    <xf numFmtId="0" fontId="47" fillId="21" borderId="144" xfId="0" applyFont="1" applyFill="1" applyBorder="1"/>
    <xf numFmtId="43" fontId="47" fillId="0" borderId="0" xfId="26" applyFont="1" applyFill="1"/>
    <xf numFmtId="2" fontId="47" fillId="0" borderId="159" xfId="0" applyNumberFormat="1" applyFont="1" applyFill="1" applyBorder="1" applyAlignment="1">
      <alignment horizontal="center" vertical="center"/>
    </xf>
    <xf numFmtId="2" fontId="47" fillId="0" borderId="159" xfId="0" applyNumberFormat="1" applyFont="1" applyFill="1" applyBorder="1" applyAlignment="1">
      <alignment horizontal="center" vertical="center" wrapText="1"/>
    </xf>
    <xf numFmtId="0" fontId="47" fillId="0" borderId="159" xfId="0" applyFont="1" applyFill="1" applyBorder="1" applyAlignment="1">
      <alignment horizontal="left" vertical="center" wrapText="1"/>
    </xf>
    <xf numFmtId="174" fontId="47" fillId="0" borderId="159" xfId="0" applyNumberFormat="1" applyFont="1" applyFill="1" applyBorder="1" applyAlignment="1">
      <alignment horizontal="center" vertical="center" wrapText="1"/>
    </xf>
    <xf numFmtId="173" fontId="47" fillId="0" borderId="159" xfId="0" applyNumberFormat="1" applyFont="1" applyFill="1" applyBorder="1" applyAlignment="1">
      <alignment horizontal="center" vertical="center" wrapText="1"/>
    </xf>
    <xf numFmtId="10" fontId="14" fillId="3" borderId="0" xfId="30" applyNumberFormat="1" applyFont="1" applyFill="1" applyBorder="1" applyAlignment="1" applyProtection="1">
      <alignment horizontal="left" vertical="center"/>
      <protection locked="0"/>
    </xf>
    <xf numFmtId="10" fontId="14" fillId="3" borderId="11" xfId="30" applyNumberFormat="1" applyFont="1" applyFill="1" applyBorder="1" applyAlignment="1" applyProtection="1">
      <alignment horizontal="left" vertical="center"/>
      <protection locked="0"/>
    </xf>
    <xf numFmtId="0" fontId="15" fillId="3" borderId="0" xfId="1" applyFont="1" applyFill="1" applyBorder="1" applyAlignment="1" applyProtection="1">
      <alignment horizontal="right" vertical="center"/>
      <protection locked="0"/>
    </xf>
    <xf numFmtId="0" fontId="15" fillId="3" borderId="41" xfId="1" applyFont="1" applyFill="1" applyBorder="1" applyAlignment="1" applyProtection="1">
      <alignment horizontal="right" vertical="center"/>
      <protection locked="0"/>
    </xf>
    <xf numFmtId="0" fontId="15" fillId="3" borderId="28" xfId="1" applyFont="1" applyFill="1" applyBorder="1" applyAlignment="1" applyProtection="1">
      <alignment horizontal="right" vertical="center"/>
      <protection locked="0"/>
    </xf>
    <xf numFmtId="167" fontId="29" fillId="0" borderId="53" xfId="55" applyNumberFormat="1" applyFont="1" applyFill="1" applyBorder="1" applyAlignment="1">
      <alignment horizontal="right" vertical="center"/>
    </xf>
    <xf numFmtId="10" fontId="100" fillId="0" borderId="0" xfId="30" applyNumberFormat="1" applyFont="1" applyFill="1" applyBorder="1" applyAlignment="1" applyProtection="1">
      <alignment horizontal="left" vertical="center" wrapText="1"/>
      <protection locked="0"/>
    </xf>
    <xf numFmtId="43" fontId="88" fillId="0" borderId="9" xfId="43" applyNumberFormat="1" applyFont="1" applyFill="1" applyBorder="1" applyAlignment="1">
      <alignment horizontal="left" vertical="center"/>
    </xf>
    <xf numFmtId="43" fontId="100" fillId="0" borderId="0" xfId="26" applyFont="1" applyFill="1" applyBorder="1" applyAlignment="1" applyProtection="1">
      <alignment horizontal="left" vertical="center" wrapText="1"/>
      <protection hidden="1"/>
    </xf>
    <xf numFmtId="0" fontId="35" fillId="24" borderId="0" xfId="31" applyFont="1" applyFill="1" applyBorder="1" applyAlignment="1">
      <alignment horizontal="center" vertical="center" textRotation="180"/>
    </xf>
    <xf numFmtId="0" fontId="82" fillId="24" borderId="0" xfId="31" applyFont="1" applyFill="1" applyBorder="1" applyAlignment="1">
      <alignment vertical="center" textRotation="180"/>
    </xf>
    <xf numFmtId="0" fontId="35" fillId="24" borderId="23" xfId="31" applyFont="1" applyFill="1" applyBorder="1" applyAlignment="1">
      <alignment horizontal="center" vertical="center" textRotation="180"/>
    </xf>
    <xf numFmtId="164" fontId="77" fillId="0" borderId="0" xfId="29" applyFont="1"/>
    <xf numFmtId="164" fontId="77" fillId="0" borderId="0" xfId="42" applyFont="1"/>
    <xf numFmtId="0" fontId="116" fillId="0" borderId="0" xfId="31" applyFont="1" applyBorder="1" applyAlignment="1">
      <alignment horizontal="left" vertical="center"/>
    </xf>
    <xf numFmtId="0" fontId="116" fillId="0" borderId="0" xfId="31" applyFont="1" applyBorder="1" applyAlignment="1"/>
    <xf numFmtId="0" fontId="116" fillId="0" borderId="23" xfId="31" applyFont="1" applyBorder="1" applyAlignment="1">
      <alignment horizontal="left" vertical="center"/>
    </xf>
    <xf numFmtId="164" fontId="29" fillId="0" borderId="161" xfId="28" applyNumberFormat="1" applyFont="1" applyFill="1" applyBorder="1" applyAlignment="1">
      <alignment horizontal="right" vertical="center"/>
    </xf>
    <xf numFmtId="164" fontId="29" fillId="0" borderId="162" xfId="28" applyNumberFormat="1" applyFont="1" applyFill="1" applyBorder="1" applyAlignment="1">
      <alignment horizontal="right" vertical="center"/>
    </xf>
    <xf numFmtId="164" fontId="29" fillId="0" borderId="163" xfId="28" applyNumberFormat="1" applyFont="1" applyFill="1" applyBorder="1" applyAlignment="1">
      <alignment horizontal="right" vertical="center"/>
    </xf>
    <xf numFmtId="0" fontId="29" fillId="0" borderId="164" xfId="28" applyFont="1" applyFill="1" applyBorder="1" applyAlignment="1">
      <alignment horizontal="left" vertical="center"/>
    </xf>
    <xf numFmtId="0" fontId="29" fillId="0" borderId="54" xfId="28" applyFont="1" applyFill="1" applyBorder="1" applyAlignment="1">
      <alignment horizontal="left" vertical="center"/>
    </xf>
    <xf numFmtId="164" fontId="29" fillId="0" borderId="54" xfId="28" applyNumberFormat="1" applyFont="1" applyFill="1" applyBorder="1" applyAlignment="1">
      <alignment horizontal="left" vertical="center"/>
    </xf>
    <xf numFmtId="164" fontId="29" fillId="26" borderId="54" xfId="28" applyNumberFormat="1" applyFont="1" applyFill="1" applyBorder="1" applyAlignment="1">
      <alignment horizontal="right" vertical="center"/>
    </xf>
    <xf numFmtId="164" fontId="51" fillId="26" borderId="54" xfId="28" applyNumberFormat="1" applyFont="1" applyFill="1" applyBorder="1" applyAlignment="1">
      <alignment horizontal="right" vertical="center"/>
    </xf>
    <xf numFmtId="164" fontId="51" fillId="0" borderId="54" xfId="28" applyNumberFormat="1" applyFont="1" applyFill="1" applyBorder="1" applyAlignment="1">
      <alignment horizontal="right" vertical="center"/>
    </xf>
    <xf numFmtId="164" fontId="52" fillId="26" borderId="54" xfId="28" applyNumberFormat="1" applyFont="1" applyFill="1" applyBorder="1" applyAlignment="1">
      <alignment horizontal="left" vertical="center"/>
    </xf>
    <xf numFmtId="181" fontId="111" fillId="0" borderId="54" xfId="28" applyNumberFormat="1" applyFont="1" applyFill="1" applyBorder="1" applyAlignment="1">
      <alignment horizontal="right" vertical="center"/>
    </xf>
    <xf numFmtId="0" fontId="28" fillId="4" borderId="63" xfId="28" applyFont="1" applyFill="1" applyBorder="1" applyAlignment="1">
      <alignment horizontal="center" vertical="center"/>
    </xf>
    <xf numFmtId="0" fontId="119" fillId="4" borderId="63" xfId="28" applyFont="1" applyFill="1" applyBorder="1" applyAlignment="1">
      <alignment horizontal="center" vertical="center"/>
    </xf>
    <xf numFmtId="0" fontId="28" fillId="4" borderId="63" xfId="28" applyFont="1" applyFill="1" applyBorder="1" applyAlignment="1">
      <alignment horizontal="center" vertical="center" wrapText="1"/>
    </xf>
    <xf numFmtId="9" fontId="28" fillId="4" borderId="63" xfId="30" applyFont="1" applyFill="1" applyBorder="1" applyAlignment="1">
      <alignment horizontal="center" vertical="center"/>
    </xf>
    <xf numFmtId="2" fontId="28" fillId="4" borderId="63" xfId="28" applyNumberFormat="1" applyFont="1" applyFill="1" applyBorder="1" applyAlignment="1">
      <alignment horizontal="right" vertical="center"/>
    </xf>
    <xf numFmtId="164" fontId="28" fillId="4" borderId="63" xfId="28" applyNumberFormat="1" applyFont="1" applyFill="1" applyBorder="1" applyAlignment="1">
      <alignment horizontal="right" vertical="center"/>
    </xf>
    <xf numFmtId="4" fontId="28" fillId="4" borderId="63" xfId="28" applyNumberFormat="1" applyFont="1" applyFill="1" applyBorder="1" applyAlignment="1">
      <alignment horizontal="right" vertical="center"/>
    </xf>
    <xf numFmtId="43" fontId="28" fillId="4" borderId="82" xfId="26" applyFont="1" applyFill="1" applyBorder="1" applyAlignment="1">
      <alignment horizontal="center" vertical="center"/>
    </xf>
    <xf numFmtId="0" fontId="28" fillId="4" borderId="63" xfId="28" applyFont="1" applyFill="1" applyBorder="1" applyAlignment="1">
      <alignment horizontal="left" vertical="center" wrapText="1"/>
    </xf>
    <xf numFmtId="2" fontId="28" fillId="4" borderId="82" xfId="28" applyNumberFormat="1" applyFont="1" applyFill="1" applyBorder="1" applyAlignment="1">
      <alignment horizontal="right" vertical="center"/>
    </xf>
    <xf numFmtId="2" fontId="28" fillId="0" borderId="63" xfId="28" applyNumberFormat="1" applyFont="1" applyFill="1" applyBorder="1" applyAlignment="1">
      <alignment horizontal="right" vertical="center"/>
    </xf>
    <xf numFmtId="0" fontId="28" fillId="6" borderId="63" xfId="28" applyFont="1" applyFill="1" applyBorder="1" applyAlignment="1">
      <alignment horizontal="center" vertical="center"/>
    </xf>
    <xf numFmtId="0" fontId="28" fillId="6" borderId="63" xfId="28" applyFont="1" applyFill="1" applyBorder="1" applyAlignment="1">
      <alignment horizontal="center" vertical="center" wrapText="1"/>
    </xf>
    <xf numFmtId="9" fontId="28" fillId="6" borderId="63" xfId="30" applyFont="1" applyFill="1" applyBorder="1" applyAlignment="1">
      <alignment horizontal="center" vertical="center"/>
    </xf>
    <xf numFmtId="2" fontId="28" fillId="6" borderId="63" xfId="28" applyNumberFormat="1" applyFont="1" applyFill="1" applyBorder="1" applyAlignment="1">
      <alignment horizontal="right" vertical="center"/>
    </xf>
    <xf numFmtId="164" fontId="28" fillId="6" borderId="63" xfId="28" applyNumberFormat="1" applyFont="1" applyFill="1" applyBorder="1" applyAlignment="1">
      <alignment horizontal="right" vertical="center"/>
    </xf>
    <xf numFmtId="4" fontId="28" fillId="6" borderId="63" xfId="28" applyNumberFormat="1" applyFont="1" applyFill="1" applyBorder="1" applyAlignment="1">
      <alignment horizontal="right" vertical="center"/>
    </xf>
    <xf numFmtId="0" fontId="28" fillId="6" borderId="82" xfId="28" applyFont="1" applyFill="1" applyBorder="1" applyAlignment="1">
      <alignment horizontal="center" vertical="center"/>
    </xf>
    <xf numFmtId="4" fontId="28" fillId="4" borderId="32" xfId="28" applyNumberFormat="1" applyFont="1" applyFill="1" applyBorder="1" applyAlignment="1">
      <alignment horizontal="right" vertical="center"/>
    </xf>
    <xf numFmtId="0" fontId="29" fillId="0" borderId="154" xfId="28" applyNumberFormat="1" applyFont="1" applyFill="1" applyBorder="1" applyAlignment="1">
      <alignment horizontal="center" vertical="center"/>
    </xf>
    <xf numFmtId="0" fontId="29" fillId="0" borderId="150" xfId="28" applyNumberFormat="1" applyFont="1" applyFill="1" applyBorder="1" applyAlignment="1">
      <alignment horizontal="center" vertical="center"/>
    </xf>
    <xf numFmtId="0" fontId="29" fillId="0" borderId="158" xfId="28" applyNumberFormat="1" applyFont="1" applyFill="1" applyBorder="1" applyAlignment="1">
      <alignment horizontal="center" vertical="center"/>
    </xf>
    <xf numFmtId="0" fontId="29" fillId="0" borderId="152" xfId="28" applyFont="1" applyFill="1" applyBorder="1" applyAlignment="1">
      <alignment horizontal="center" vertical="center"/>
    </xf>
    <xf numFmtId="43" fontId="29" fillId="0" borderId="153" xfId="54" applyNumberFormat="1" applyFont="1" applyFill="1" applyBorder="1" applyAlignment="1">
      <alignment horizontal="right" vertical="center"/>
    </xf>
    <xf numFmtId="43" fontId="29" fillId="0" borderId="154" xfId="55" applyNumberFormat="1" applyFont="1" applyFill="1" applyBorder="1" applyAlignment="1">
      <alignment vertical="center"/>
    </xf>
    <xf numFmtId="0" fontId="29" fillId="0" borderId="155" xfId="28" applyFont="1" applyFill="1" applyBorder="1" applyAlignment="1">
      <alignment horizontal="center" vertical="center"/>
    </xf>
    <xf numFmtId="43" fontId="29" fillId="0" borderId="150" xfId="55" applyNumberFormat="1" applyFont="1" applyFill="1" applyBorder="1" applyAlignment="1">
      <alignment vertical="center"/>
    </xf>
    <xf numFmtId="0" fontId="29" fillId="0" borderId="156" xfId="28" applyFont="1" applyFill="1" applyBorder="1" applyAlignment="1">
      <alignment horizontal="center" vertical="center"/>
    </xf>
    <xf numFmtId="43" fontId="29" fillId="0" borderId="157" xfId="54" applyNumberFormat="1" applyFont="1" applyFill="1" applyBorder="1" applyAlignment="1">
      <alignment horizontal="right" vertical="center"/>
    </xf>
    <xf numFmtId="43" fontId="29" fillId="0" borderId="158" xfId="55" applyNumberFormat="1" applyFont="1" applyFill="1" applyBorder="1" applyAlignment="1">
      <alignment vertical="center"/>
    </xf>
    <xf numFmtId="0" fontId="28" fillId="0" borderId="154" xfId="28" applyFont="1" applyFill="1" applyBorder="1" applyAlignment="1">
      <alignment horizontal="center" vertical="center"/>
    </xf>
    <xf numFmtId="0" fontId="28" fillId="0" borderId="150" xfId="28" applyFont="1" applyFill="1" applyBorder="1" applyAlignment="1">
      <alignment horizontal="center" vertical="center"/>
    </xf>
    <xf numFmtId="0" fontId="28" fillId="0" borderId="152" xfId="28" applyFont="1" applyFill="1" applyBorder="1" applyAlignment="1">
      <alignment horizontal="center" vertical="center" wrapText="1"/>
    </xf>
    <xf numFmtId="0" fontId="28" fillId="0" borderId="155" xfId="28" applyFont="1" applyFill="1" applyBorder="1" applyAlignment="1">
      <alignment horizontal="center" vertical="center" wrapText="1"/>
    </xf>
    <xf numFmtId="0" fontId="51" fillId="0" borderId="150" xfId="28" applyNumberFormat="1" applyFont="1" applyFill="1" applyBorder="1" applyAlignment="1">
      <alignment horizontal="center" vertical="center"/>
    </xf>
    <xf numFmtId="0" fontId="51" fillId="0" borderId="155" xfId="28" applyFont="1" applyFill="1" applyBorder="1" applyAlignment="1">
      <alignment horizontal="center" vertical="center"/>
    </xf>
    <xf numFmtId="0" fontId="29" fillId="0" borderId="53" xfId="54" applyFont="1" applyFill="1" applyBorder="1" applyAlignment="1">
      <alignment horizontal="center" vertical="center" wrapText="1"/>
    </xf>
    <xf numFmtId="178" fontId="29" fillId="0" borderId="157" xfId="54" applyNumberFormat="1" applyFont="1" applyFill="1" applyBorder="1" applyAlignment="1">
      <alignment vertical="center"/>
    </xf>
    <xf numFmtId="0" fontId="29" fillId="26" borderId="155" xfId="28" applyNumberFormat="1" applyFont="1" applyFill="1" applyBorder="1" applyAlignment="1">
      <alignment horizontal="center"/>
    </xf>
    <xf numFmtId="0" fontId="29" fillId="26" borderId="150" xfId="28" applyNumberFormat="1" applyFont="1" applyFill="1" applyBorder="1" applyAlignment="1">
      <alignment horizontal="center" vertical="center"/>
    </xf>
    <xf numFmtId="0" fontId="51" fillId="26" borderId="155" xfId="28" applyNumberFormat="1" applyFont="1" applyFill="1" applyBorder="1" applyAlignment="1">
      <alignment horizontal="center"/>
    </xf>
    <xf numFmtId="0" fontId="51" fillId="26" borderId="150" xfId="28" applyNumberFormat="1" applyFont="1" applyFill="1" applyBorder="1" applyAlignment="1">
      <alignment horizontal="center" vertical="center"/>
    </xf>
    <xf numFmtId="0" fontId="51" fillId="0" borderId="156" xfId="28" applyNumberFormat="1" applyFont="1" applyFill="1" applyBorder="1" applyAlignment="1">
      <alignment horizontal="center"/>
    </xf>
    <xf numFmtId="0" fontId="51" fillId="0" borderId="158" xfId="28" applyNumberFormat="1" applyFont="1" applyFill="1" applyBorder="1" applyAlignment="1">
      <alignment horizontal="center" vertical="center"/>
    </xf>
    <xf numFmtId="0" fontId="29" fillId="26" borderId="155" xfId="28" applyFont="1" applyFill="1" applyBorder="1" applyAlignment="1">
      <alignment horizontal="center" vertical="center"/>
    </xf>
    <xf numFmtId="0" fontId="29" fillId="26" borderId="53" xfId="54" applyFont="1" applyFill="1" applyBorder="1" applyAlignment="1">
      <alignment horizontal="right" vertical="center" wrapText="1"/>
    </xf>
    <xf numFmtId="43" fontId="29" fillId="26" borderId="150" xfId="55" applyNumberFormat="1" applyFont="1" applyFill="1" applyBorder="1" applyAlignment="1">
      <alignment vertical="center"/>
    </xf>
    <xf numFmtId="0" fontId="51" fillId="26" borderId="155" xfId="28" applyFont="1" applyFill="1" applyBorder="1" applyAlignment="1">
      <alignment horizontal="center" vertical="center"/>
    </xf>
    <xf numFmtId="0" fontId="52" fillId="26" borderId="53" xfId="54" applyFont="1" applyFill="1" applyBorder="1" applyAlignment="1">
      <alignment horizontal="center" vertical="center" wrapText="1"/>
    </xf>
    <xf numFmtId="43" fontId="51" fillId="26" borderId="150" xfId="55" applyNumberFormat="1" applyFont="1" applyFill="1" applyBorder="1" applyAlignment="1">
      <alignment vertical="center"/>
    </xf>
    <xf numFmtId="0" fontId="51" fillId="0" borderId="156" xfId="28" applyFont="1" applyFill="1" applyBorder="1" applyAlignment="1">
      <alignment horizontal="center" vertical="center"/>
    </xf>
    <xf numFmtId="0" fontId="52" fillId="0" borderId="157" xfId="54" applyFont="1" applyFill="1" applyBorder="1" applyAlignment="1">
      <alignment horizontal="center" vertical="center" wrapText="1"/>
    </xf>
    <xf numFmtId="2" fontId="51" fillId="0" borderId="157" xfId="54" applyNumberFormat="1" applyFont="1" applyFill="1" applyBorder="1" applyAlignment="1">
      <alignment horizontal="right" vertical="center"/>
    </xf>
    <xf numFmtId="2" fontId="51" fillId="0" borderId="157" xfId="55" applyNumberFormat="1" applyFont="1" applyFill="1" applyBorder="1" applyAlignment="1">
      <alignment horizontal="right" vertical="center"/>
    </xf>
    <xf numFmtId="2" fontId="51" fillId="0" borderId="157" xfId="55" applyNumberFormat="1" applyFont="1" applyFill="1" applyBorder="1" applyAlignment="1">
      <alignment vertical="center"/>
    </xf>
    <xf numFmtId="43" fontId="51" fillId="0" borderId="157" xfId="54" applyNumberFormat="1" applyFont="1" applyFill="1" applyBorder="1" applyAlignment="1">
      <alignment horizontal="right" vertical="center"/>
    </xf>
    <xf numFmtId="43" fontId="51" fillId="0" borderId="158" xfId="55" applyNumberFormat="1" applyFont="1" applyFill="1" applyBorder="1" applyAlignment="1">
      <alignment vertical="center"/>
    </xf>
    <xf numFmtId="0" fontId="51" fillId="0" borderId="152" xfId="28" applyNumberFormat="1" applyFont="1" applyFill="1" applyBorder="1" applyAlignment="1">
      <alignment horizontal="center"/>
    </xf>
    <xf numFmtId="0" fontId="51" fillId="0" borderId="154" xfId="28" applyNumberFormat="1" applyFont="1" applyFill="1" applyBorder="1" applyAlignment="1">
      <alignment horizontal="center" vertical="center"/>
    </xf>
    <xf numFmtId="0" fontId="51" fillId="0" borderId="152" xfId="28" applyFont="1" applyFill="1" applyBorder="1" applyAlignment="1">
      <alignment horizontal="center" vertical="center"/>
    </xf>
    <xf numFmtId="2" fontId="51" fillId="0" borderId="153" xfId="54" applyNumberFormat="1" applyFont="1" applyFill="1" applyBorder="1" applyAlignment="1">
      <alignment horizontal="center" vertical="center"/>
    </xf>
    <xf numFmtId="2" fontId="51" fillId="0" borderId="153" xfId="54" applyNumberFormat="1" applyFont="1" applyFill="1" applyBorder="1" applyAlignment="1">
      <alignment horizontal="right" vertical="center"/>
    </xf>
    <xf numFmtId="2" fontId="51" fillId="0" borderId="153" xfId="55" applyNumberFormat="1" applyFont="1" applyFill="1" applyBorder="1" applyAlignment="1">
      <alignment horizontal="right" vertical="center"/>
    </xf>
    <xf numFmtId="2" fontId="51" fillId="0" borderId="153" xfId="55" applyNumberFormat="1" applyFont="1" applyFill="1" applyBorder="1" applyAlignment="1">
      <alignment vertical="center"/>
    </xf>
    <xf numFmtId="43" fontId="51" fillId="0" borderId="153" xfId="54" applyNumberFormat="1" applyFont="1" applyFill="1" applyBorder="1" applyAlignment="1">
      <alignment horizontal="right" vertical="center"/>
    </xf>
    <xf numFmtId="43" fontId="51" fillId="0" borderId="154" xfId="55" applyNumberFormat="1" applyFont="1" applyFill="1" applyBorder="1" applyAlignment="1">
      <alignment vertical="center"/>
    </xf>
    <xf numFmtId="0" fontId="52" fillId="0" borderId="53" xfId="54" applyFont="1" applyFill="1" applyBorder="1" applyAlignment="1">
      <alignment horizontal="center" vertical="center" wrapText="1"/>
    </xf>
    <xf numFmtId="43" fontId="51" fillId="0" borderId="150" xfId="55" applyNumberFormat="1" applyFont="1" applyFill="1" applyBorder="1" applyAlignment="1">
      <alignment vertical="center"/>
    </xf>
    <xf numFmtId="0" fontId="52" fillId="0" borderId="153" xfId="54" applyFont="1" applyFill="1" applyBorder="1" applyAlignment="1">
      <alignment horizontal="center" vertical="center" wrapText="1"/>
    </xf>
    <xf numFmtId="0" fontId="52" fillId="0" borderId="153" xfId="54" applyFont="1" applyFill="1" applyBorder="1" applyAlignment="1">
      <alignment horizontal="right" vertical="center" wrapText="1"/>
    </xf>
    <xf numFmtId="2" fontId="111" fillId="0" borderId="157" xfId="54" applyNumberFormat="1" applyFont="1" applyFill="1" applyBorder="1" applyAlignment="1">
      <alignment horizontal="center" vertical="center"/>
    </xf>
    <xf numFmtId="180" fontId="111" fillId="0" borderId="157" xfId="54" applyNumberFormat="1" applyFont="1" applyFill="1" applyBorder="1" applyAlignment="1">
      <alignment horizontal="center" vertical="center"/>
    </xf>
    <xf numFmtId="43" fontId="51" fillId="0" borderId="153" xfId="55" applyNumberFormat="1" applyFont="1" applyFill="1" applyBorder="1" applyAlignment="1">
      <alignment vertical="center"/>
    </xf>
    <xf numFmtId="164" fontId="51" fillId="0" borderId="154" xfId="28" applyNumberFormat="1" applyFont="1" applyFill="1" applyBorder="1" applyAlignment="1">
      <alignment horizontal="right" vertical="center"/>
    </xf>
    <xf numFmtId="164" fontId="51" fillId="26" borderId="150" xfId="28" applyNumberFormat="1" applyFont="1" applyFill="1" applyBorder="1" applyAlignment="1">
      <alignment horizontal="right" vertical="center"/>
    </xf>
    <xf numFmtId="43" fontId="13" fillId="0" borderId="2" xfId="26" applyFont="1" applyFill="1" applyBorder="1" applyProtection="1">
      <protection locked="0"/>
    </xf>
    <xf numFmtId="44" fontId="120" fillId="0" borderId="10" xfId="0" applyNumberFormat="1" applyFont="1" applyBorder="1" applyAlignment="1" applyProtection="1">
      <alignment horizontal="center"/>
      <protection locked="0"/>
    </xf>
    <xf numFmtId="0" fontId="15" fillId="3" borderId="75" xfId="1" applyFont="1" applyFill="1" applyBorder="1" applyAlignment="1" applyProtection="1">
      <alignment horizontal="right" vertical="center"/>
      <protection locked="0"/>
    </xf>
    <xf numFmtId="10" fontId="15" fillId="3" borderId="0" xfId="1" applyNumberFormat="1" applyFont="1" applyFill="1" applyBorder="1" applyAlignment="1" applyProtection="1">
      <alignment horizontal="right" vertical="center"/>
      <protection locked="0"/>
    </xf>
    <xf numFmtId="10" fontId="14" fillId="3" borderId="0" xfId="1" applyNumberFormat="1" applyFont="1" applyFill="1" applyBorder="1" applyAlignment="1" applyProtection="1">
      <alignment horizontal="left" vertical="center"/>
      <protection locked="0"/>
    </xf>
    <xf numFmtId="0" fontId="14" fillId="3" borderId="160" xfId="1" applyFont="1" applyFill="1" applyBorder="1" applyAlignment="1" applyProtection="1">
      <alignment vertical="center"/>
      <protection locked="0"/>
    </xf>
    <xf numFmtId="0" fontId="14" fillId="3" borderId="29" xfId="1" applyFont="1" applyFill="1" applyBorder="1" applyAlignment="1" applyProtection="1">
      <alignment vertical="center" wrapText="1"/>
      <protection locked="0"/>
    </xf>
    <xf numFmtId="0" fontId="14" fillId="3" borderId="76" xfId="1" applyFont="1" applyFill="1" applyBorder="1" applyAlignment="1" applyProtection="1">
      <alignment vertical="center" wrapText="1"/>
      <protection locked="0"/>
    </xf>
    <xf numFmtId="0" fontId="46" fillId="0" borderId="0" xfId="0" applyFont="1" applyFill="1" applyProtection="1">
      <protection locked="0"/>
    </xf>
    <xf numFmtId="0" fontId="50" fillId="3" borderId="149" xfId="0" applyNumberFormat="1" applyFont="1" applyFill="1" applyBorder="1" applyAlignment="1" applyProtection="1">
      <alignment vertical="center"/>
      <protection locked="0"/>
    </xf>
    <xf numFmtId="0" fontId="50" fillId="3" borderId="141" xfId="0" applyFont="1" applyFill="1" applyBorder="1" applyAlignment="1" applyProtection="1">
      <alignment vertical="center"/>
      <protection locked="0"/>
    </xf>
    <xf numFmtId="0" fontId="50" fillId="3" borderId="122" xfId="0" applyFont="1" applyFill="1" applyBorder="1" applyAlignment="1" applyProtection="1">
      <alignment vertical="center"/>
      <protection locked="0"/>
    </xf>
    <xf numFmtId="0" fontId="50" fillId="3" borderId="32" xfId="0" applyFont="1" applyFill="1" applyBorder="1" applyAlignment="1" applyProtection="1">
      <alignment vertical="center"/>
      <protection locked="0"/>
    </xf>
    <xf numFmtId="0" fontId="13" fillId="0" borderId="149" xfId="0" applyNumberFormat="1" applyFont="1" applyBorder="1" applyProtection="1">
      <protection locked="0"/>
    </xf>
    <xf numFmtId="0" fontId="13" fillId="0" borderId="141" xfId="0" applyFont="1" applyBorder="1" applyProtection="1">
      <protection locked="0"/>
    </xf>
    <xf numFmtId="43" fontId="13" fillId="0" borderId="141" xfId="26" applyFont="1" applyBorder="1" applyAlignment="1" applyProtection="1">
      <alignment horizontal="center"/>
      <protection locked="0"/>
    </xf>
    <xf numFmtId="0" fontId="13" fillId="0" borderId="122" xfId="0" applyFont="1" applyBorder="1" applyProtection="1">
      <protection locked="0"/>
    </xf>
    <xf numFmtId="0" fontId="13" fillId="0" borderId="82" xfId="0" applyNumberFormat="1" applyFont="1" applyBorder="1" applyProtection="1">
      <protection locked="0"/>
    </xf>
    <xf numFmtId="0" fontId="13" fillId="0" borderId="75" xfId="0" applyFont="1" applyBorder="1" applyProtection="1">
      <protection locked="0"/>
    </xf>
    <xf numFmtId="43" fontId="13" fillId="0" borderId="75" xfId="26" applyFont="1" applyBorder="1" applyAlignment="1" applyProtection="1">
      <alignment horizontal="center"/>
      <protection locked="0"/>
    </xf>
    <xf numFmtId="0" fontId="13" fillId="0" borderId="102" xfId="0" applyFont="1" applyBorder="1" applyProtection="1">
      <protection locked="0"/>
    </xf>
    <xf numFmtId="0" fontId="11" fillId="3" borderId="17" xfId="0" applyFont="1" applyFill="1" applyBorder="1" applyAlignment="1" applyProtection="1">
      <alignment horizontal="center" vertical="center"/>
      <protection locked="0"/>
    </xf>
    <xf numFmtId="0" fontId="14" fillId="3" borderId="10" xfId="1" applyFont="1" applyFill="1" applyBorder="1" applyAlignment="1" applyProtection="1">
      <alignment vertical="center"/>
      <protection locked="0"/>
    </xf>
    <xf numFmtId="0" fontId="14" fillId="3" borderId="102" xfId="1" applyFont="1" applyFill="1" applyBorder="1" applyAlignment="1" applyProtection="1">
      <alignment vertical="center"/>
      <protection locked="0"/>
    </xf>
    <xf numFmtId="0" fontId="15" fillId="4" borderId="159" xfId="28" applyNumberFormat="1" applyFont="1" applyFill="1" applyBorder="1" applyAlignment="1" applyProtection="1">
      <alignment horizontal="center" vertical="center" wrapText="1"/>
      <protection locked="0"/>
    </xf>
    <xf numFmtId="0" fontId="15" fillId="4" borderId="159" xfId="28" applyFont="1" applyFill="1" applyBorder="1" applyAlignment="1" applyProtection="1">
      <alignment horizontal="center" vertical="center" wrapText="1"/>
      <protection locked="0"/>
    </xf>
    <xf numFmtId="43" fontId="15" fillId="4" borderId="159" xfId="26" applyFont="1" applyFill="1" applyBorder="1" applyAlignment="1" applyProtection="1">
      <alignment horizontal="center" vertical="center"/>
      <protection locked="0"/>
    </xf>
    <xf numFmtId="0" fontId="15" fillId="4" borderId="159" xfId="28" applyFont="1" applyFill="1" applyBorder="1" applyAlignment="1" applyProtection="1">
      <alignment horizontal="center" vertical="center"/>
      <protection locked="0"/>
    </xf>
    <xf numFmtId="0" fontId="7" fillId="4" borderId="159" xfId="28" applyFont="1" applyFill="1" applyBorder="1" applyAlignment="1" applyProtection="1">
      <alignment horizontal="center" vertical="center" wrapText="1"/>
      <protection locked="0"/>
    </xf>
    <xf numFmtId="0" fontId="7" fillId="4" borderId="159" xfId="28" applyFont="1" applyFill="1" applyBorder="1" applyAlignment="1" applyProtection="1">
      <alignment horizontal="center" vertical="center"/>
      <protection locked="0"/>
    </xf>
    <xf numFmtId="10" fontId="16" fillId="0" borderId="2" xfId="30" applyNumberFormat="1" applyFont="1" applyBorder="1" applyAlignment="1" applyProtection="1">
      <alignment horizontal="center"/>
      <protection locked="0"/>
    </xf>
    <xf numFmtId="0" fontId="14" fillId="0" borderId="165" xfId="29" applyNumberFormat="1" applyFont="1" applyFill="1" applyBorder="1" applyAlignment="1" applyProtection="1">
      <alignment horizontal="center" vertical="center" wrapText="1"/>
      <protection locked="0"/>
    </xf>
    <xf numFmtId="2" fontId="14" fillId="0" borderId="165" xfId="25" applyNumberFormat="1" applyFont="1" applyFill="1" applyBorder="1" applyAlignment="1" applyProtection="1">
      <alignment vertical="center" wrapText="1"/>
      <protection locked="0"/>
    </xf>
    <xf numFmtId="164" fontId="14" fillId="0" borderId="165" xfId="25" applyFont="1" applyFill="1" applyBorder="1" applyAlignment="1" applyProtection="1">
      <alignment horizontal="center" vertical="center" wrapText="1"/>
      <protection locked="0"/>
    </xf>
    <xf numFmtId="164" fontId="14" fillId="0" borderId="68" xfId="25" applyFont="1" applyFill="1" applyBorder="1" applyAlignment="1" applyProtection="1">
      <alignment horizontal="center" vertical="center" wrapText="1"/>
      <protection locked="0"/>
    </xf>
    <xf numFmtId="44" fontId="14" fillId="0" borderId="68" xfId="27" applyNumberFormat="1" applyFont="1" applyFill="1" applyBorder="1" applyAlignment="1" applyProtection="1">
      <alignment vertical="center" wrapText="1"/>
      <protection locked="0"/>
    </xf>
    <xf numFmtId="44" fontId="14" fillId="0" borderId="68" xfId="27" applyFont="1" applyFill="1" applyBorder="1" applyAlignment="1" applyProtection="1">
      <alignment vertical="center" wrapText="1"/>
      <protection locked="0"/>
    </xf>
    <xf numFmtId="44" fontId="13" fillId="0" borderId="166" xfId="27" applyFont="1" applyFill="1" applyBorder="1" applyAlignment="1" applyProtection="1">
      <alignment wrapText="1"/>
      <protection locked="0"/>
    </xf>
    <xf numFmtId="0" fontId="10" fillId="3" borderId="167" xfId="0" applyFont="1" applyFill="1" applyBorder="1" applyAlignment="1" applyProtection="1">
      <protection locked="0"/>
    </xf>
    <xf numFmtId="0" fontId="10" fillId="3" borderId="90" xfId="0" applyFont="1" applyFill="1" applyBorder="1" applyAlignment="1" applyProtection="1">
      <protection locked="0"/>
    </xf>
    <xf numFmtId="44" fontId="11" fillId="3" borderId="90" xfId="27" applyFont="1" applyFill="1" applyBorder="1" applyProtection="1">
      <protection locked="0"/>
    </xf>
    <xf numFmtId="44" fontId="11" fillId="3" borderId="114" xfId="27" applyFont="1" applyFill="1" applyBorder="1" applyAlignment="1" applyProtection="1">
      <alignment horizontal="right"/>
      <protection locked="0"/>
    </xf>
    <xf numFmtId="44" fontId="11" fillId="3" borderId="168" xfId="27" applyFont="1" applyFill="1" applyBorder="1" applyProtection="1">
      <protection locked="0"/>
    </xf>
    <xf numFmtId="0" fontId="10" fillId="3" borderId="169" xfId="0" applyFont="1" applyFill="1" applyBorder="1" applyAlignment="1" applyProtection="1">
      <protection locked="0"/>
    </xf>
    <xf numFmtId="0" fontId="10" fillId="3" borderId="160" xfId="0" applyFont="1" applyFill="1" applyBorder="1" applyAlignment="1" applyProtection="1">
      <protection locked="0"/>
    </xf>
    <xf numFmtId="44" fontId="11" fillId="3" borderId="160" xfId="27" applyFont="1" applyFill="1" applyBorder="1" applyProtection="1">
      <protection locked="0"/>
    </xf>
    <xf numFmtId="44" fontId="99" fillId="3" borderId="132" xfId="27" applyFont="1" applyFill="1" applyBorder="1" applyAlignment="1" applyProtection="1">
      <alignment horizontal="right"/>
      <protection locked="0"/>
    </xf>
    <xf numFmtId="44" fontId="11" fillId="3" borderId="132" xfId="27" applyFont="1" applyFill="1" applyBorder="1" applyAlignment="1" applyProtection="1">
      <alignment horizontal="right"/>
      <protection locked="0"/>
    </xf>
    <xf numFmtId="44" fontId="50" fillId="3" borderId="93" xfId="27" applyFont="1" applyFill="1" applyBorder="1" applyAlignment="1" applyProtection="1">
      <alignment horizontal="center" vertical="center"/>
      <protection locked="0"/>
    </xf>
    <xf numFmtId="0" fontId="47" fillId="0" borderId="159" xfId="0" applyFont="1" applyFill="1" applyBorder="1" applyAlignment="1">
      <alignment horizontal="center" wrapText="1"/>
    </xf>
    <xf numFmtId="0" fontId="47" fillId="0" borderId="159" xfId="0" applyFont="1" applyFill="1" applyBorder="1" applyAlignment="1">
      <alignment horizontal="center"/>
    </xf>
    <xf numFmtId="43" fontId="47" fillId="0" borderId="159" xfId="26" applyFont="1" applyFill="1" applyBorder="1" applyAlignment="1">
      <alignment horizontal="center" vertical="center"/>
    </xf>
    <xf numFmtId="2" fontId="47" fillId="0" borderId="159" xfId="0" applyNumberFormat="1" applyFont="1" applyFill="1" applyBorder="1" applyAlignment="1">
      <alignment horizontal="center"/>
    </xf>
    <xf numFmtId="164" fontId="14" fillId="10" borderId="5" xfId="25" applyFont="1" applyFill="1" applyBorder="1" applyAlignment="1" applyProtection="1">
      <alignment vertical="center" wrapText="1"/>
      <protection locked="0"/>
    </xf>
    <xf numFmtId="0" fontId="28" fillId="0" borderId="54" xfId="54" applyFont="1" applyFill="1" applyBorder="1" applyAlignment="1">
      <alignment horizontal="right" vertical="center" wrapText="1"/>
    </xf>
    <xf numFmtId="0" fontId="52" fillId="0" borderId="54" xfId="54" applyFont="1" applyFill="1" applyBorder="1" applyAlignment="1">
      <alignment horizontal="right" vertical="center" wrapText="1"/>
    </xf>
    <xf numFmtId="0" fontId="51" fillId="0" borderId="54" xfId="54" applyFont="1" applyFill="1" applyBorder="1" applyAlignment="1">
      <alignment horizontal="right" vertical="center" wrapText="1"/>
    </xf>
    <xf numFmtId="0" fontId="103" fillId="0" borderId="54" xfId="54" applyFont="1" applyFill="1" applyBorder="1" applyAlignment="1">
      <alignment horizontal="right" vertical="center" wrapText="1"/>
    </xf>
    <xf numFmtId="2" fontId="47" fillId="26" borderId="159" xfId="0" applyNumberFormat="1" applyFont="1" applyFill="1" applyBorder="1" applyAlignment="1">
      <alignment horizontal="center" vertical="center"/>
    </xf>
    <xf numFmtId="0" fontId="47" fillId="26" borderId="159" xfId="0" applyFont="1" applyFill="1" applyBorder="1" applyAlignment="1">
      <alignment horizontal="left" vertical="center"/>
    </xf>
    <xf numFmtId="0" fontId="29" fillId="26" borderId="54" xfId="54" applyFont="1" applyFill="1" applyBorder="1" applyAlignment="1">
      <alignment horizontal="right" vertical="center" wrapText="1"/>
    </xf>
    <xf numFmtId="181" fontId="111" fillId="0" borderId="53" xfId="28" applyNumberFormat="1" applyFont="1" applyFill="1" applyBorder="1" applyAlignment="1">
      <alignment horizontal="right" vertical="center"/>
    </xf>
    <xf numFmtId="180" fontId="111" fillId="0" borderId="53" xfId="54" applyNumberFormat="1" applyFont="1" applyFill="1" applyBorder="1" applyAlignment="1">
      <alignment horizontal="center" vertical="center"/>
    </xf>
    <xf numFmtId="0" fontId="28" fillId="26" borderId="54" xfId="54" applyFont="1" applyFill="1" applyBorder="1" applyAlignment="1">
      <alignment horizontal="right" vertical="center" wrapText="1"/>
    </xf>
    <xf numFmtId="0" fontId="54" fillId="0" borderId="148" xfId="37" applyFont="1" applyFill="1" applyBorder="1" applyAlignment="1">
      <alignment horizontal="left" vertical="center" wrapText="1"/>
    </xf>
    <xf numFmtId="0" fontId="54" fillId="0" borderId="159" xfId="37" applyFont="1" applyFill="1" applyBorder="1" applyAlignment="1">
      <alignment horizontal="left" vertical="center" wrapText="1"/>
    </xf>
    <xf numFmtId="0" fontId="54" fillId="0" borderId="159" xfId="37" applyFont="1" applyFill="1" applyBorder="1" applyAlignment="1">
      <alignment horizontal="center" vertical="center" wrapText="1"/>
    </xf>
    <xf numFmtId="0" fontId="14" fillId="0" borderId="12" xfId="57" applyNumberFormat="1" applyFont="1" applyFill="1" applyBorder="1" applyAlignment="1" applyProtection="1">
      <alignment horizontal="center" vertical="center" wrapText="1"/>
      <protection locked="0"/>
    </xf>
    <xf numFmtId="0" fontId="29" fillId="0" borderId="63" xfId="28" applyFont="1" applyFill="1" applyBorder="1" applyAlignment="1">
      <alignment horizontal="left" vertical="center"/>
    </xf>
    <xf numFmtId="164" fontId="46" fillId="6" borderId="169" xfId="29" applyFont="1" applyFill="1" applyBorder="1" applyAlignment="1" applyProtection="1">
      <alignment vertical="center"/>
      <protection locked="0"/>
    </xf>
    <xf numFmtId="49" fontId="3" fillId="6" borderId="160" xfId="29" applyNumberFormat="1" applyFont="1" applyFill="1" applyBorder="1" applyAlignment="1" applyProtection="1">
      <alignment vertical="center"/>
      <protection locked="0"/>
    </xf>
    <xf numFmtId="164" fontId="46" fillId="6" borderId="160" xfId="29" applyFont="1" applyFill="1" applyBorder="1" applyAlignment="1" applyProtection="1">
      <alignment horizontal="center" vertical="center"/>
      <protection locked="0"/>
    </xf>
    <xf numFmtId="164" fontId="46" fillId="6" borderId="160" xfId="29" applyFont="1" applyFill="1" applyBorder="1" applyAlignment="1" applyProtection="1">
      <alignment vertical="center" wrapText="1"/>
      <protection locked="0"/>
    </xf>
    <xf numFmtId="164" fontId="7" fillId="6" borderId="160" xfId="29" applyFont="1" applyFill="1" applyBorder="1" applyAlignment="1" applyProtection="1">
      <alignment vertical="center" wrapText="1"/>
      <protection locked="0"/>
    </xf>
    <xf numFmtId="164" fontId="3" fillId="6" borderId="160" xfId="29" applyFont="1" applyFill="1" applyBorder="1" applyAlignment="1" applyProtection="1">
      <alignment horizontal="center" vertical="center"/>
      <protection locked="0"/>
    </xf>
    <xf numFmtId="0" fontId="46" fillId="6" borderId="160" xfId="0" applyFont="1" applyFill="1" applyBorder="1" applyProtection="1">
      <protection locked="0"/>
    </xf>
    <xf numFmtId="4" fontId="46" fillId="6" borderId="160" xfId="28" applyNumberFormat="1" applyFont="1" applyFill="1" applyBorder="1" applyProtection="1">
      <protection locked="0"/>
    </xf>
    <xf numFmtId="44" fontId="46" fillId="6" borderId="160" xfId="0" applyNumberFormat="1" applyFont="1" applyFill="1" applyBorder="1" applyProtection="1">
      <protection locked="0"/>
    </xf>
    <xf numFmtId="10" fontId="46" fillId="6" borderId="109" xfId="30" applyNumberFormat="1" applyFont="1" applyFill="1" applyBorder="1" applyProtection="1">
      <protection locked="0"/>
    </xf>
    <xf numFmtId="0" fontId="100" fillId="27" borderId="0" xfId="0" applyFont="1" applyFill="1" applyBorder="1" applyAlignment="1" applyProtection="1">
      <alignment horizontal="left" vertical="center" wrapText="1"/>
      <protection locked="0"/>
    </xf>
    <xf numFmtId="0" fontId="47" fillId="0" borderId="159" xfId="0" applyFont="1" applyFill="1" applyBorder="1" applyAlignment="1">
      <alignment horizontal="left"/>
    </xf>
    <xf numFmtId="2" fontId="28" fillId="0" borderId="53" xfId="55" applyNumberFormat="1" applyFont="1" applyFill="1" applyBorder="1" applyAlignment="1">
      <alignment horizontal="right" vertical="center"/>
    </xf>
    <xf numFmtId="164" fontId="74" fillId="24" borderId="132" xfId="29" applyFont="1" applyFill="1" applyBorder="1" applyAlignment="1">
      <alignment horizontal="center"/>
    </xf>
    <xf numFmtId="0" fontId="71" fillId="24" borderId="67" xfId="31" applyFont="1" applyFill="1" applyBorder="1" applyAlignment="1">
      <alignment horizontal="center" vertical="center" wrapText="1"/>
    </xf>
    <xf numFmtId="0" fontId="71" fillId="24" borderId="0" xfId="31" applyFont="1" applyFill="1" applyBorder="1" applyAlignment="1">
      <alignment horizontal="center" vertical="center" wrapText="1"/>
    </xf>
    <xf numFmtId="0" fontId="71" fillId="24" borderId="0" xfId="31" applyFont="1" applyFill="1" applyBorder="1" applyAlignment="1">
      <alignment horizontal="center" vertical="center"/>
    </xf>
    <xf numFmtId="164" fontId="74" fillId="0" borderId="172" xfId="31" applyNumberFormat="1" applyFont="1" applyFill="1" applyBorder="1" applyAlignment="1">
      <alignment vertical="center"/>
    </xf>
    <xf numFmtId="10" fontId="74" fillId="0" borderId="28" xfId="41" applyNumberFormat="1" applyFont="1" applyFill="1" applyBorder="1" applyAlignment="1">
      <alignment horizontal="center" vertical="center"/>
    </xf>
    <xf numFmtId="164" fontId="74" fillId="0" borderId="0" xfId="31" applyNumberFormat="1" applyFont="1" applyFill="1" applyBorder="1" applyAlignment="1">
      <alignment vertical="center"/>
    </xf>
    <xf numFmtId="10" fontId="74" fillId="0" borderId="0" xfId="30" applyNumberFormat="1" applyFont="1" applyFill="1" applyBorder="1" applyAlignment="1">
      <alignment vertical="center"/>
    </xf>
    <xf numFmtId="164" fontId="74" fillId="0" borderId="173" xfId="31" applyNumberFormat="1" applyFont="1" applyFill="1" applyBorder="1" applyAlignment="1">
      <alignment vertical="center"/>
    </xf>
    <xf numFmtId="10" fontId="74" fillId="0" borderId="28" xfId="31" applyNumberFormat="1" applyFont="1" applyFill="1" applyBorder="1" applyAlignment="1">
      <alignment horizontal="left" vertical="center"/>
    </xf>
    <xf numFmtId="1" fontId="74" fillId="0" borderId="0" xfId="31" applyNumberFormat="1" applyFont="1" applyFill="1" applyBorder="1" applyAlignment="1">
      <alignment horizontal="center" vertical="center"/>
    </xf>
    <xf numFmtId="10" fontId="74" fillId="0" borderId="0" xfId="12" applyNumberFormat="1" applyFont="1" applyFill="1" applyBorder="1" applyAlignment="1">
      <alignment vertical="center"/>
    </xf>
    <xf numFmtId="10" fontId="74" fillId="0" borderId="119" xfId="12" applyNumberFormat="1" applyFont="1" applyFill="1" applyBorder="1" applyAlignment="1">
      <alignment vertical="center"/>
    </xf>
    <xf numFmtId="164" fontId="74" fillId="0" borderId="174" xfId="31" applyNumberFormat="1" applyFont="1" applyFill="1" applyBorder="1" applyAlignment="1">
      <alignment vertical="center"/>
    </xf>
    <xf numFmtId="164" fontId="74" fillId="0" borderId="51" xfId="31" applyNumberFormat="1" applyFont="1" applyFill="1" applyBorder="1" applyAlignment="1">
      <alignment vertical="center"/>
    </xf>
    <xf numFmtId="10" fontId="74" fillId="0" borderId="28" xfId="12" applyNumberFormat="1" applyFont="1" applyFill="1" applyBorder="1" applyAlignment="1">
      <alignment horizontal="center" vertical="center"/>
    </xf>
    <xf numFmtId="164" fontId="80" fillId="0" borderId="0" xfId="31" applyNumberFormat="1" applyFont="1" applyFill="1" applyBorder="1" applyAlignment="1">
      <alignment horizontal="center" vertical="center"/>
    </xf>
    <xf numFmtId="10" fontId="74" fillId="24" borderId="28" xfId="12" applyNumberFormat="1" applyFont="1" applyFill="1" applyBorder="1" applyAlignment="1">
      <alignment horizontal="center" vertical="center"/>
    </xf>
    <xf numFmtId="164" fontId="80" fillId="24" borderId="0" xfId="29" applyFont="1" applyFill="1" applyBorder="1" applyAlignment="1">
      <alignment horizontal="center" vertical="center"/>
    </xf>
    <xf numFmtId="1" fontId="74" fillId="24" borderId="28" xfId="31" applyNumberFormat="1" applyFont="1" applyFill="1" applyBorder="1" applyAlignment="1">
      <alignment horizontal="left" vertical="top"/>
    </xf>
    <xf numFmtId="164" fontId="74" fillId="24" borderId="0" xfId="29" applyFont="1" applyFill="1" applyBorder="1" applyAlignment="1">
      <alignment horizontal="center"/>
    </xf>
    <xf numFmtId="0" fontId="37" fillId="24" borderId="28" xfId="31" applyFont="1" applyFill="1" applyBorder="1" applyAlignment="1">
      <alignment horizontal="center" vertical="center"/>
    </xf>
    <xf numFmtId="0" fontId="1" fillId="24" borderId="28" xfId="31" applyFont="1" applyFill="1" applyBorder="1" applyAlignment="1">
      <alignment horizontal="center" vertical="center"/>
    </xf>
    <xf numFmtId="0" fontId="28" fillId="8" borderId="54" xfId="54" applyFont="1" applyFill="1" applyBorder="1" applyAlignment="1">
      <alignment horizontal="right" vertical="center" wrapText="1"/>
    </xf>
    <xf numFmtId="0" fontId="28" fillId="8" borderId="0" xfId="31" applyFont="1" applyFill="1" applyBorder="1" applyAlignment="1">
      <alignment horizontal="left" vertical="center"/>
    </xf>
    <xf numFmtId="0" fontId="29" fillId="8" borderId="32" xfId="31" applyFont="1" applyFill="1" applyBorder="1" applyAlignment="1">
      <alignment horizontal="right" vertical="center"/>
    </xf>
    <xf numFmtId="4" fontId="28" fillId="8" borderId="150" xfId="28" applyNumberFormat="1" applyFont="1" applyFill="1" applyBorder="1" applyAlignment="1">
      <alignment horizontal="right" vertical="center"/>
    </xf>
    <xf numFmtId="4" fontId="106" fillId="8" borderId="150" xfId="28" applyNumberFormat="1" applyFont="1" applyFill="1" applyBorder="1" applyAlignment="1">
      <alignment horizontal="right" vertical="center"/>
    </xf>
    <xf numFmtId="0" fontId="106" fillId="8" borderId="0" xfId="31" applyFont="1" applyFill="1" applyBorder="1" applyAlignment="1">
      <alignment horizontal="left" vertical="center"/>
    </xf>
    <xf numFmtId="0" fontId="108" fillId="8" borderId="32" xfId="31" applyFont="1" applyFill="1" applyBorder="1" applyAlignment="1">
      <alignment horizontal="right" vertical="center"/>
    </xf>
    <xf numFmtId="164" fontId="29" fillId="8" borderId="53" xfId="28" applyNumberFormat="1" applyFont="1" applyFill="1" applyBorder="1" applyAlignment="1">
      <alignment horizontal="right" vertical="center"/>
    </xf>
    <xf numFmtId="4" fontId="29" fillId="8" borderId="150" xfId="28" applyNumberFormat="1" applyFont="1" applyFill="1" applyBorder="1" applyAlignment="1">
      <alignment horizontal="right" vertical="center"/>
    </xf>
    <xf numFmtId="0" fontId="29" fillId="8" borderId="0" xfId="31" applyFont="1" applyFill="1" applyBorder="1" applyAlignment="1">
      <alignment horizontal="left" vertical="center"/>
    </xf>
    <xf numFmtId="164" fontId="29" fillId="8" borderId="54" xfId="28" applyNumberFormat="1" applyFont="1" applyFill="1" applyBorder="1" applyAlignment="1">
      <alignment horizontal="right" vertical="center"/>
    </xf>
    <xf numFmtId="177" fontId="29" fillId="8" borderId="0" xfId="48" applyFont="1" applyFill="1" applyBorder="1" applyAlignment="1">
      <alignment vertical="center"/>
    </xf>
    <xf numFmtId="164" fontId="108" fillId="8" borderId="54" xfId="28" applyNumberFormat="1" applyFont="1" applyFill="1" applyBorder="1" applyAlignment="1">
      <alignment horizontal="right" vertical="center"/>
    </xf>
    <xf numFmtId="177" fontId="108" fillId="8" borderId="0" xfId="48" applyFont="1" applyFill="1" applyBorder="1" applyAlignment="1">
      <alignment vertical="center"/>
    </xf>
    <xf numFmtId="164" fontId="29" fillId="8" borderId="54" xfId="28" applyNumberFormat="1" applyFont="1" applyFill="1" applyBorder="1" applyAlignment="1">
      <alignment horizontal="left" vertical="center"/>
    </xf>
    <xf numFmtId="0" fontId="28" fillId="8" borderId="54" xfId="54" applyFont="1" applyFill="1" applyBorder="1" applyAlignment="1">
      <alignment horizontal="center" vertical="center" wrapText="1"/>
    </xf>
    <xf numFmtId="2" fontId="14" fillId="8" borderId="12" xfId="25" applyNumberFormat="1" applyFont="1" applyFill="1" applyBorder="1" applyAlignment="1" applyProtection="1">
      <alignment vertical="center" wrapText="1"/>
      <protection locked="0"/>
    </xf>
    <xf numFmtId="164" fontId="14" fillId="8" borderId="5" xfId="25" applyFont="1" applyFill="1" applyBorder="1" applyAlignment="1" applyProtection="1">
      <alignment vertical="center" wrapText="1"/>
      <protection locked="0"/>
    </xf>
    <xf numFmtId="164" fontId="14" fillId="8" borderId="134" xfId="25" applyFont="1" applyFill="1" applyBorder="1" applyAlignment="1" applyProtection="1">
      <alignment vertical="center" wrapText="1"/>
      <protection locked="0"/>
    </xf>
    <xf numFmtId="164" fontId="28" fillId="8" borderId="53" xfId="28" applyNumberFormat="1" applyFont="1" applyFill="1" applyBorder="1" applyAlignment="1">
      <alignment horizontal="left" vertical="center"/>
    </xf>
    <xf numFmtId="164" fontId="51" fillId="8" borderId="54" xfId="28" applyNumberFormat="1" applyFont="1" applyFill="1" applyBorder="1" applyAlignment="1">
      <alignment horizontal="right" vertical="center"/>
    </xf>
    <xf numFmtId="164" fontId="51" fillId="8" borderId="53" xfId="28" applyNumberFormat="1" applyFont="1" applyFill="1" applyBorder="1" applyAlignment="1">
      <alignment horizontal="left" vertical="center"/>
    </xf>
    <xf numFmtId="4" fontId="111" fillId="8" borderId="150" xfId="28" applyNumberFormat="1" applyFont="1" applyFill="1" applyBorder="1" applyAlignment="1">
      <alignment horizontal="right" vertical="center"/>
    </xf>
    <xf numFmtId="177" fontId="51" fillId="8" borderId="0" xfId="48" applyFont="1" applyFill="1" applyBorder="1" applyAlignment="1">
      <alignment vertical="center"/>
    </xf>
    <xf numFmtId="164" fontId="52" fillId="8" borderId="53" xfId="28" applyNumberFormat="1" applyFont="1" applyFill="1" applyBorder="1" applyAlignment="1">
      <alignment horizontal="left" vertical="center"/>
    </xf>
    <xf numFmtId="4" fontId="52" fillId="8" borderId="150" xfId="28" applyNumberFormat="1" applyFont="1" applyFill="1" applyBorder="1" applyAlignment="1">
      <alignment horizontal="right" vertical="center"/>
    </xf>
    <xf numFmtId="0" fontId="28" fillId="8" borderId="54" xfId="54" applyFont="1" applyFill="1" applyBorder="1" applyAlignment="1">
      <alignment horizontal="left" vertical="center" wrapText="1"/>
    </xf>
    <xf numFmtId="2" fontId="14" fillId="8" borderId="3" xfId="25" applyNumberFormat="1" applyFont="1" applyFill="1" applyBorder="1" applyAlignment="1" applyProtection="1">
      <alignment vertical="center" wrapText="1"/>
      <protection locked="0"/>
    </xf>
    <xf numFmtId="164" fontId="14" fillId="8" borderId="68" xfId="25" applyFont="1" applyFill="1" applyBorder="1" applyAlignment="1" applyProtection="1">
      <alignment vertical="center" wrapText="1"/>
      <protection locked="0"/>
    </xf>
    <xf numFmtId="164" fontId="14" fillId="8" borderId="140" xfId="25" applyFont="1" applyFill="1" applyBorder="1" applyAlignment="1" applyProtection="1">
      <alignment vertical="center" wrapText="1"/>
      <protection locked="0"/>
    </xf>
    <xf numFmtId="164" fontId="103" fillId="8" borderId="54" xfId="28" applyNumberFormat="1" applyFont="1" applyFill="1" applyBorder="1" applyAlignment="1">
      <alignment horizontal="right" vertical="center"/>
    </xf>
    <xf numFmtId="4" fontId="104" fillId="8" borderId="150" xfId="28" applyNumberFormat="1" applyFont="1" applyFill="1" applyBorder="1" applyAlignment="1">
      <alignment horizontal="right" vertical="center"/>
    </xf>
    <xf numFmtId="177" fontId="103" fillId="8" borderId="0" xfId="48" applyFont="1" applyFill="1" applyBorder="1" applyAlignment="1">
      <alignment vertical="center"/>
    </xf>
    <xf numFmtId="2" fontId="14" fillId="8" borderId="12" xfId="29" applyNumberFormat="1" applyFont="1" applyFill="1" applyBorder="1" applyAlignment="1" applyProtection="1">
      <alignment vertical="center" wrapText="1"/>
      <protection locked="0"/>
    </xf>
    <xf numFmtId="4" fontId="112" fillId="8" borderId="150" xfId="28" applyNumberFormat="1" applyFont="1" applyFill="1" applyBorder="1" applyAlignment="1">
      <alignment horizontal="right" vertical="center"/>
    </xf>
    <xf numFmtId="164" fontId="28" fillId="8" borderId="54" xfId="28" applyNumberFormat="1" applyFont="1" applyFill="1" applyBorder="1" applyAlignment="1">
      <alignment horizontal="left" vertical="center"/>
    </xf>
    <xf numFmtId="0" fontId="108" fillId="8" borderId="0" xfId="31" applyFont="1" applyFill="1" applyBorder="1" applyAlignment="1">
      <alignment horizontal="left" vertical="center"/>
    </xf>
    <xf numFmtId="0" fontId="28" fillId="8" borderId="32" xfId="31" applyFont="1" applyFill="1" applyBorder="1" applyAlignment="1">
      <alignment horizontal="right" vertical="center"/>
    </xf>
    <xf numFmtId="0" fontId="106" fillId="8" borderId="32" xfId="31" applyFont="1" applyFill="1" applyBorder="1" applyAlignment="1">
      <alignment horizontal="right" vertical="center"/>
    </xf>
    <xf numFmtId="2" fontId="101" fillId="8" borderId="0" xfId="48" applyNumberFormat="1" applyFont="1" applyFill="1" applyBorder="1" applyAlignment="1">
      <alignment horizontal="center" vertical="center"/>
    </xf>
    <xf numFmtId="2" fontId="102" fillId="8" borderId="0" xfId="48" applyNumberFormat="1" applyFont="1" applyFill="1" applyBorder="1" applyAlignment="1">
      <alignment horizontal="center" vertical="center"/>
    </xf>
    <xf numFmtId="177" fontId="28" fillId="8" borderId="0" xfId="48" applyFont="1" applyFill="1" applyBorder="1" applyAlignment="1">
      <alignment vertical="center"/>
    </xf>
    <xf numFmtId="164" fontId="52" fillId="8" borderId="54" xfId="28" applyNumberFormat="1" applyFont="1" applyFill="1" applyBorder="1" applyAlignment="1">
      <alignment horizontal="left" vertical="center"/>
    </xf>
    <xf numFmtId="2" fontId="125" fillId="8" borderId="0" xfId="48" applyNumberFormat="1" applyFont="1" applyFill="1" applyBorder="1" applyAlignment="1">
      <alignment horizontal="center" vertical="center"/>
    </xf>
    <xf numFmtId="164" fontId="29" fillId="8" borderId="0" xfId="28" applyNumberFormat="1" applyFont="1" applyFill="1" applyBorder="1" applyAlignment="1">
      <alignment horizontal="right" vertical="center"/>
    </xf>
    <xf numFmtId="4" fontId="28" fillId="8" borderId="0" xfId="28" applyNumberFormat="1" applyFont="1" applyFill="1" applyBorder="1" applyAlignment="1">
      <alignment horizontal="right" vertical="center"/>
    </xf>
    <xf numFmtId="2" fontId="101" fillId="8" borderId="32" xfId="48" applyNumberFormat="1" applyFont="1" applyFill="1" applyBorder="1" applyAlignment="1">
      <alignment horizontal="center" vertical="center"/>
    </xf>
    <xf numFmtId="44" fontId="14" fillId="0" borderId="70" xfId="27" applyFont="1" applyFill="1" applyBorder="1" applyAlignment="1" applyProtection="1">
      <alignment wrapText="1"/>
      <protection locked="0"/>
    </xf>
    <xf numFmtId="10" fontId="14" fillId="0" borderId="45" xfId="30" applyNumberFormat="1" applyFont="1" applyFill="1" applyBorder="1" applyAlignment="1" applyProtection="1">
      <alignment wrapText="1"/>
      <protection locked="0"/>
    </xf>
    <xf numFmtId="0" fontId="47" fillId="0" borderId="49" xfId="0" applyFont="1" applyFill="1" applyBorder="1" applyProtection="1">
      <protection locked="0"/>
    </xf>
    <xf numFmtId="0" fontId="47" fillId="0" borderId="0" xfId="0" applyFont="1" applyFill="1" applyBorder="1" applyProtection="1">
      <protection locked="0"/>
    </xf>
    <xf numFmtId="44" fontId="47" fillId="0" borderId="0" xfId="0" applyNumberFormat="1" applyFont="1" applyFill="1" applyProtection="1">
      <protection locked="0"/>
    </xf>
    <xf numFmtId="43" fontId="15" fillId="0" borderId="0" xfId="26" applyFont="1" applyFill="1" applyBorder="1" applyAlignment="1" applyProtection="1">
      <alignment horizontal="center" vertical="center"/>
      <protection locked="0"/>
    </xf>
    <xf numFmtId="0" fontId="46" fillId="0" borderId="0" xfId="0" applyFont="1" applyFill="1" applyBorder="1" applyAlignment="1" applyProtection="1">
      <alignment horizontal="left"/>
      <protection locked="0"/>
    </xf>
    <xf numFmtId="0" fontId="47" fillId="0" borderId="0" xfId="0" applyFont="1" applyFill="1" applyProtection="1">
      <protection locked="0"/>
    </xf>
    <xf numFmtId="0" fontId="14" fillId="0" borderId="1" xfId="25" applyNumberFormat="1" applyFont="1" applyFill="1" applyBorder="1" applyAlignment="1" applyProtection="1">
      <alignment horizontal="center" vertical="center" wrapText="1"/>
      <protection locked="0"/>
    </xf>
    <xf numFmtId="0" fontId="100" fillId="0" borderId="0" xfId="0" applyFont="1" applyFill="1" applyBorder="1" applyAlignment="1" applyProtection="1">
      <alignment horizontal="left" vertical="center"/>
      <protection locked="0"/>
    </xf>
    <xf numFmtId="0" fontId="14" fillId="0" borderId="159" xfId="0" applyFont="1" applyFill="1" applyBorder="1" applyAlignment="1">
      <alignment wrapText="1"/>
    </xf>
    <xf numFmtId="2" fontId="103" fillId="26" borderId="53" xfId="54" applyNumberFormat="1" applyFont="1" applyFill="1" applyBorder="1" applyAlignment="1">
      <alignment horizontal="center" vertical="center"/>
    </xf>
    <xf numFmtId="0" fontId="29" fillId="0" borderId="175" xfId="28" applyNumberFormat="1" applyFont="1" applyFill="1" applyBorder="1" applyAlignment="1">
      <alignment horizontal="center"/>
    </xf>
    <xf numFmtId="0" fontId="29" fillId="0" borderId="176" xfId="28" applyNumberFormat="1" applyFont="1" applyFill="1" applyBorder="1" applyAlignment="1">
      <alignment horizontal="center" vertical="center"/>
    </xf>
    <xf numFmtId="0" fontId="29" fillId="0" borderId="175" xfId="28" applyFont="1" applyFill="1" applyBorder="1" applyAlignment="1">
      <alignment horizontal="center" vertical="center"/>
    </xf>
    <xf numFmtId="178" fontId="29" fillId="0" borderId="177" xfId="54" applyNumberFormat="1" applyFont="1" applyFill="1" applyBorder="1" applyAlignment="1">
      <alignment horizontal="right" vertical="center"/>
    </xf>
    <xf numFmtId="178" fontId="29" fillId="0" borderId="177" xfId="55" applyNumberFormat="1" applyFont="1" applyFill="1" applyBorder="1" applyAlignment="1">
      <alignment vertical="center"/>
    </xf>
    <xf numFmtId="164" fontId="29" fillId="0" borderId="176" xfId="28" applyNumberFormat="1" applyFont="1" applyFill="1" applyBorder="1" applyAlignment="1">
      <alignment horizontal="right" vertical="center"/>
    </xf>
    <xf numFmtId="2" fontId="29" fillId="0" borderId="53" xfId="30" applyNumberFormat="1" applyFont="1" applyFill="1" applyBorder="1" applyAlignment="1">
      <alignment horizontal="center" vertical="center"/>
    </xf>
    <xf numFmtId="177" fontId="29" fillId="0" borderId="54" xfId="28" applyNumberFormat="1" applyFont="1" applyFill="1" applyBorder="1" applyAlignment="1">
      <alignment horizontal="center" vertical="center"/>
    </xf>
    <xf numFmtId="0" fontId="104" fillId="0" borderId="54" xfId="54" applyFont="1" applyFill="1" applyBorder="1" applyAlignment="1">
      <alignment horizontal="right" vertical="center" wrapText="1"/>
    </xf>
    <xf numFmtId="0" fontId="106" fillId="0" borderId="155" xfId="28" applyFont="1" applyFill="1" applyBorder="1" applyAlignment="1">
      <alignment horizontal="center" vertical="center"/>
    </xf>
    <xf numFmtId="0" fontId="108" fillId="0" borderId="53" xfId="54" applyFont="1" applyFill="1" applyBorder="1" applyAlignment="1">
      <alignment horizontal="center" vertical="center"/>
    </xf>
    <xf numFmtId="2" fontId="108" fillId="0" borderId="53" xfId="55" applyNumberFormat="1" applyFont="1" applyFill="1" applyBorder="1" applyAlignment="1">
      <alignment vertical="center"/>
    </xf>
    <xf numFmtId="164" fontId="106" fillId="0" borderId="53" xfId="28" applyNumberFormat="1" applyFont="1" applyFill="1" applyBorder="1" applyAlignment="1">
      <alignment horizontal="right" vertical="center"/>
    </xf>
    <xf numFmtId="4" fontId="106" fillId="0" borderId="150" xfId="28" applyNumberFormat="1" applyFont="1" applyFill="1" applyBorder="1" applyAlignment="1">
      <alignment horizontal="right" vertical="center"/>
    </xf>
    <xf numFmtId="164" fontId="108" fillId="0" borderId="53" xfId="54" applyNumberFormat="1" applyFont="1" applyFill="1" applyBorder="1" applyAlignment="1">
      <alignment horizontal="right" vertical="center"/>
    </xf>
    <xf numFmtId="164" fontId="29" fillId="0" borderId="53" xfId="54" applyNumberFormat="1" applyFont="1" applyFill="1" applyBorder="1" applyAlignment="1">
      <alignment horizontal="right" vertical="center"/>
    </xf>
    <xf numFmtId="0" fontId="108" fillId="0" borderId="155" xfId="28" applyNumberFormat="1" applyFont="1" applyFill="1" applyBorder="1" applyAlignment="1">
      <alignment horizontal="center"/>
    </xf>
    <xf numFmtId="0" fontId="108" fillId="0" borderId="155" xfId="28" applyFont="1" applyFill="1" applyBorder="1" applyAlignment="1">
      <alignment horizontal="center" vertical="center"/>
    </xf>
    <xf numFmtId="0" fontId="106" fillId="0" borderId="53" xfId="54" applyFont="1" applyFill="1" applyBorder="1" applyAlignment="1">
      <alignment horizontal="right" vertical="center" wrapText="1"/>
    </xf>
    <xf numFmtId="178" fontId="108" fillId="0" borderId="53" xfId="54" applyNumberFormat="1" applyFont="1" applyFill="1" applyBorder="1" applyAlignment="1">
      <alignment horizontal="right" vertical="center"/>
    </xf>
    <xf numFmtId="178" fontId="108" fillId="0" borderId="53" xfId="55" applyNumberFormat="1" applyFont="1" applyFill="1" applyBorder="1" applyAlignment="1">
      <alignment vertical="center"/>
    </xf>
    <xf numFmtId="164" fontId="108" fillId="0" borderId="150" xfId="28" applyNumberFormat="1" applyFont="1" applyFill="1" applyBorder="1" applyAlignment="1">
      <alignment horizontal="right" vertical="center"/>
    </xf>
    <xf numFmtId="0" fontId="108" fillId="0" borderId="156" xfId="28" applyNumberFormat="1" applyFont="1" applyFill="1" applyBorder="1" applyAlignment="1">
      <alignment horizontal="center"/>
    </xf>
    <xf numFmtId="0" fontId="106" fillId="0" borderId="157" xfId="54" applyFont="1" applyFill="1" applyBorder="1" applyAlignment="1">
      <alignment horizontal="right" vertical="center" wrapText="1"/>
    </xf>
    <xf numFmtId="0" fontId="108" fillId="0" borderId="157" xfId="54" applyFont="1" applyFill="1" applyBorder="1" applyAlignment="1">
      <alignment horizontal="center" vertical="center"/>
    </xf>
    <xf numFmtId="2" fontId="108" fillId="0" borderId="157" xfId="54" applyNumberFormat="1" applyFont="1" applyFill="1" applyBorder="1" applyAlignment="1">
      <alignment horizontal="right" vertical="center"/>
    </xf>
    <xf numFmtId="178" fontId="108" fillId="0" borderId="157" xfId="54" applyNumberFormat="1" applyFont="1" applyFill="1" applyBorder="1" applyAlignment="1">
      <alignment horizontal="right" vertical="center"/>
    </xf>
    <xf numFmtId="178" fontId="108" fillId="0" borderId="157" xfId="55" applyNumberFormat="1" applyFont="1" applyFill="1" applyBorder="1" applyAlignment="1">
      <alignment vertical="center"/>
    </xf>
    <xf numFmtId="164" fontId="108" fillId="0" borderId="158" xfId="28" applyNumberFormat="1" applyFont="1" applyFill="1" applyBorder="1" applyAlignment="1">
      <alignment horizontal="right" vertical="center"/>
    </xf>
    <xf numFmtId="178" fontId="29" fillId="0" borderId="53" xfId="54" applyNumberFormat="1" applyFont="1" applyFill="1" applyBorder="1" applyAlignment="1">
      <alignment vertical="center"/>
    </xf>
    <xf numFmtId="0" fontId="103" fillId="0" borderId="155" xfId="28" applyNumberFormat="1" applyFont="1" applyFill="1" applyBorder="1" applyAlignment="1">
      <alignment horizontal="center"/>
    </xf>
    <xf numFmtId="0" fontId="104" fillId="0" borderId="53" xfId="54" applyFont="1" applyFill="1" applyBorder="1" applyAlignment="1">
      <alignment horizontal="right" vertical="center" wrapText="1"/>
    </xf>
    <xf numFmtId="0" fontId="103" fillId="0" borderId="53" xfId="54" applyFont="1" applyFill="1" applyBorder="1" applyAlignment="1">
      <alignment horizontal="center" vertical="center"/>
    </xf>
    <xf numFmtId="178" fontId="103" fillId="0" borderId="53" xfId="54" applyNumberFormat="1" applyFont="1" applyFill="1" applyBorder="1" applyAlignment="1">
      <alignment horizontal="right" vertical="center"/>
    </xf>
    <xf numFmtId="178" fontId="103" fillId="0" borderId="53" xfId="55" applyNumberFormat="1" applyFont="1" applyFill="1" applyBorder="1" applyAlignment="1">
      <alignment vertical="center"/>
    </xf>
    <xf numFmtId="164" fontId="103" fillId="0" borderId="150" xfId="28" applyNumberFormat="1" applyFont="1" applyFill="1" applyBorder="1" applyAlignment="1">
      <alignment horizontal="right" vertical="center"/>
    </xf>
    <xf numFmtId="0" fontId="103" fillId="0" borderId="156" xfId="28" applyNumberFormat="1" applyFont="1" applyFill="1" applyBorder="1" applyAlignment="1">
      <alignment horizontal="center"/>
    </xf>
    <xf numFmtId="0" fontId="103" fillId="0" borderId="157" xfId="54" applyFont="1" applyFill="1" applyBorder="1" applyAlignment="1">
      <alignment horizontal="center" vertical="center"/>
    </xf>
    <xf numFmtId="2" fontId="103" fillId="0" borderId="157" xfId="54" applyNumberFormat="1" applyFont="1" applyFill="1" applyBorder="1" applyAlignment="1">
      <alignment horizontal="right" vertical="center"/>
    </xf>
    <xf numFmtId="178" fontId="103" fillId="0" borderId="157" xfId="54" applyNumberFormat="1" applyFont="1" applyFill="1" applyBorder="1" applyAlignment="1">
      <alignment horizontal="right" vertical="center"/>
    </xf>
    <xf numFmtId="178" fontId="103" fillId="0" borderId="157" xfId="55" applyNumberFormat="1" applyFont="1" applyFill="1" applyBorder="1" applyAlignment="1">
      <alignment vertical="center"/>
    </xf>
    <xf numFmtId="164" fontId="103" fillId="0" borderId="158" xfId="28" applyNumberFormat="1" applyFont="1" applyFill="1" applyBorder="1" applyAlignment="1">
      <alignment horizontal="right" vertical="center"/>
    </xf>
    <xf numFmtId="0" fontId="51" fillId="0" borderId="153" xfId="54" applyFont="1" applyFill="1" applyBorder="1" applyAlignment="1">
      <alignment horizontal="center" vertical="center" wrapText="1"/>
    </xf>
    <xf numFmtId="0" fontId="51" fillId="0" borderId="153" xfId="54" applyFont="1" applyFill="1" applyBorder="1" applyAlignment="1">
      <alignment horizontal="right" vertical="center" wrapText="1"/>
    </xf>
    <xf numFmtId="0" fontId="28" fillId="0" borderId="53" xfId="54" applyFont="1" applyFill="1" applyBorder="1" applyAlignment="1">
      <alignment horizontal="right" vertical="center" wrapText="1"/>
    </xf>
    <xf numFmtId="0" fontId="52" fillId="0" borderId="53" xfId="54" applyFont="1" applyFill="1" applyBorder="1" applyAlignment="1">
      <alignment horizontal="right" vertical="center" wrapText="1"/>
    </xf>
    <xf numFmtId="0" fontId="28" fillId="0" borderId="53" xfId="54" applyFont="1" applyFill="1" applyBorder="1" applyAlignment="1">
      <alignment horizontal="center" vertical="center" wrapText="1"/>
    </xf>
    <xf numFmtId="0" fontId="111" fillId="0" borderId="53" xfId="54" applyFont="1" applyFill="1" applyBorder="1" applyAlignment="1">
      <alignment horizontal="center" vertical="center"/>
    </xf>
    <xf numFmtId="167" fontId="29" fillId="0" borderId="153" xfId="55" applyNumberFormat="1" applyFont="1" applyFill="1" applyBorder="1" applyAlignment="1">
      <alignment horizontal="right" vertical="center"/>
    </xf>
    <xf numFmtId="9" fontId="29" fillId="0" borderId="53" xfId="30" applyFont="1" applyFill="1" applyBorder="1" applyAlignment="1">
      <alignment horizontal="center" vertical="center"/>
    </xf>
    <xf numFmtId="0" fontId="29" fillId="0" borderId="53" xfId="28" applyNumberFormat="1" applyFont="1" applyFill="1" applyBorder="1" applyAlignment="1">
      <alignment horizontal="center" vertical="center"/>
    </xf>
    <xf numFmtId="177" fontId="29" fillId="0" borderId="53" xfId="28" applyNumberFormat="1" applyFont="1" applyFill="1" applyBorder="1" applyAlignment="1">
      <alignment horizontal="center" vertical="center"/>
    </xf>
    <xf numFmtId="0" fontId="51" fillId="0" borderId="153" xfId="28" applyNumberFormat="1" applyFont="1" applyFill="1" applyBorder="1" applyAlignment="1">
      <alignment horizontal="center" vertical="center"/>
    </xf>
    <xf numFmtId="177" fontId="51" fillId="0" borderId="153" xfId="28" applyNumberFormat="1" applyFont="1" applyFill="1" applyBorder="1" applyAlignment="1">
      <alignment horizontal="center" vertical="center"/>
    </xf>
    <xf numFmtId="0" fontId="51" fillId="0" borderId="153" xfId="28" applyFont="1" applyFill="1" applyBorder="1" applyAlignment="1">
      <alignment horizontal="center" vertical="center"/>
    </xf>
    <xf numFmtId="2" fontId="28" fillId="0" borderId="153" xfId="28" applyNumberFormat="1" applyFont="1" applyFill="1" applyBorder="1" applyAlignment="1">
      <alignment horizontal="right" vertical="center"/>
    </xf>
    <xf numFmtId="43" fontId="29" fillId="0" borderId="53" xfId="54" applyNumberFormat="1" applyFont="1" applyFill="1" applyBorder="1" applyAlignment="1">
      <alignment horizontal="center" vertical="center"/>
    </xf>
    <xf numFmtId="0" fontId="28" fillId="0" borderId="157" xfId="54" applyFont="1" applyFill="1" applyBorder="1" applyAlignment="1">
      <alignment horizontal="right" vertical="center" wrapText="1"/>
    </xf>
    <xf numFmtId="2" fontId="28" fillId="0" borderId="53" xfId="28" applyNumberFormat="1" applyFont="1" applyFill="1" applyBorder="1" applyAlignment="1">
      <alignment horizontal="right" vertical="center"/>
    </xf>
    <xf numFmtId="0" fontId="108" fillId="0" borderId="53" xfId="54" applyFont="1" applyFill="1" applyBorder="1" applyAlignment="1">
      <alignment horizontal="right" vertical="center" wrapText="1"/>
    </xf>
    <xf numFmtId="43" fontId="29" fillId="0" borderId="153" xfId="54" applyNumberFormat="1" applyFont="1" applyFill="1" applyBorder="1" applyAlignment="1">
      <alignment horizontal="center" vertical="center"/>
    </xf>
    <xf numFmtId="178" fontId="29" fillId="0" borderId="154" xfId="55" applyNumberFormat="1" applyFont="1" applyFill="1" applyBorder="1" applyAlignment="1">
      <alignment vertical="center"/>
    </xf>
    <xf numFmtId="178" fontId="29" fillId="0" borderId="150" xfId="55" applyNumberFormat="1" applyFont="1" applyFill="1" applyBorder="1" applyAlignment="1">
      <alignment vertical="center"/>
    </xf>
    <xf numFmtId="164" fontId="108" fillId="0" borderId="53" xfId="28" applyNumberFormat="1" applyFont="1" applyFill="1" applyBorder="1" applyAlignment="1">
      <alignment horizontal="right" vertical="center"/>
    </xf>
    <xf numFmtId="4" fontId="108" fillId="0" borderId="150" xfId="28" applyNumberFormat="1" applyFont="1" applyFill="1" applyBorder="1" applyAlignment="1">
      <alignment horizontal="right" vertical="center"/>
    </xf>
    <xf numFmtId="2" fontId="106" fillId="0" borderId="53" xfId="54" applyNumberFormat="1" applyFont="1" applyFill="1" applyBorder="1" applyAlignment="1">
      <alignment horizontal="center" vertical="center"/>
    </xf>
    <xf numFmtId="2" fontId="106" fillId="0" borderId="53" xfId="54" applyNumberFormat="1" applyFont="1" applyFill="1" applyBorder="1" applyAlignment="1">
      <alignment horizontal="right" vertical="center"/>
    </xf>
    <xf numFmtId="2" fontId="106" fillId="0" borderId="53" xfId="55" applyNumberFormat="1" applyFont="1" applyFill="1" applyBorder="1" applyAlignment="1">
      <alignment vertical="center"/>
    </xf>
    <xf numFmtId="0" fontId="28" fillId="0" borderId="53" xfId="28" applyFont="1" applyFill="1" applyBorder="1" applyAlignment="1">
      <alignment horizontal="center" vertical="center" wrapText="1"/>
    </xf>
    <xf numFmtId="0" fontId="28" fillId="0" borderId="53" xfId="28" applyFont="1" applyFill="1" applyBorder="1" applyAlignment="1">
      <alignment horizontal="center" vertical="center"/>
    </xf>
    <xf numFmtId="164" fontId="108" fillId="0" borderId="150" xfId="54" applyNumberFormat="1" applyFont="1" applyFill="1" applyBorder="1" applyAlignment="1">
      <alignment horizontal="right" vertical="center"/>
    </xf>
    <xf numFmtId="2" fontId="31" fillId="0" borderId="53" xfId="54" applyNumberFormat="1" applyFont="1" applyFill="1" applyBorder="1" applyAlignment="1">
      <alignment horizontal="center" vertical="center"/>
    </xf>
    <xf numFmtId="2" fontId="31" fillId="0" borderId="53" xfId="54" applyNumberFormat="1" applyFont="1" applyFill="1" applyBorder="1" applyAlignment="1">
      <alignment horizontal="right" vertical="center"/>
    </xf>
    <xf numFmtId="164" fontId="31" fillId="0" borderId="53" xfId="54" applyNumberFormat="1" applyFont="1" applyFill="1" applyBorder="1" applyAlignment="1">
      <alignment horizontal="right" vertical="center"/>
    </xf>
    <xf numFmtId="4" fontId="29" fillId="0" borderId="154" xfId="28" applyNumberFormat="1" applyFont="1" applyFill="1" applyBorder="1" applyAlignment="1">
      <alignment horizontal="right" vertical="center"/>
    </xf>
    <xf numFmtId="4" fontId="29" fillId="0" borderId="158" xfId="28" applyNumberFormat="1" applyFont="1" applyFill="1" applyBorder="1" applyAlignment="1">
      <alignment horizontal="right" vertical="center"/>
    </xf>
    <xf numFmtId="0" fontId="106" fillId="0" borderId="53" xfId="54" applyFont="1" applyFill="1" applyBorder="1" applyAlignment="1">
      <alignment horizontal="center" vertical="center"/>
    </xf>
    <xf numFmtId="164" fontId="106" fillId="0" borderId="53" xfId="54" applyNumberFormat="1" applyFont="1" applyFill="1" applyBorder="1" applyAlignment="1">
      <alignment horizontal="right" vertical="center"/>
    </xf>
    <xf numFmtId="2" fontId="28" fillId="0" borderId="53" xfId="54" applyNumberFormat="1" applyFont="1" applyFill="1" applyBorder="1" applyAlignment="1">
      <alignment horizontal="center" vertical="center"/>
    </xf>
    <xf numFmtId="2" fontId="28" fillId="0" borderId="53" xfId="54" applyNumberFormat="1" applyFont="1" applyFill="1" applyBorder="1" applyAlignment="1">
      <alignment horizontal="right" vertical="center"/>
    </xf>
    <xf numFmtId="2" fontId="28" fillId="0" borderId="53" xfId="55" applyNumberFormat="1" applyFont="1" applyFill="1" applyBorder="1" applyAlignment="1">
      <alignment vertical="center"/>
    </xf>
    <xf numFmtId="164" fontId="29" fillId="0" borderId="153" xfId="28" applyNumberFormat="1" applyFont="1" applyFill="1" applyBorder="1" applyAlignment="1">
      <alignment horizontal="right" vertical="center"/>
    </xf>
    <xf numFmtId="0" fontId="28" fillId="0" borderId="153" xfId="28" applyFont="1" applyFill="1" applyBorder="1" applyAlignment="1">
      <alignment horizontal="right" vertical="center" wrapText="1"/>
    </xf>
    <xf numFmtId="0" fontId="28" fillId="0" borderId="153" xfId="28" applyFont="1" applyFill="1" applyBorder="1" applyAlignment="1">
      <alignment horizontal="right" vertical="center"/>
    </xf>
    <xf numFmtId="9" fontId="28" fillId="0" borderId="153" xfId="30" applyFont="1" applyFill="1" applyBorder="1" applyAlignment="1">
      <alignment horizontal="right" vertical="center"/>
    </xf>
    <xf numFmtId="0" fontId="29" fillId="0" borderId="170" xfId="54" applyFont="1" applyFill="1" applyBorder="1" applyAlignment="1">
      <alignment horizontal="right" vertical="center" wrapText="1"/>
    </xf>
    <xf numFmtId="2" fontId="29" fillId="0" borderId="171" xfId="54" applyNumberFormat="1" applyFont="1" applyFill="1" applyBorder="1" applyAlignment="1">
      <alignment horizontal="center" vertical="center"/>
    </xf>
    <xf numFmtId="2" fontId="29" fillId="0" borderId="171" xfId="54" applyNumberFormat="1" applyFont="1" applyFill="1" applyBorder="1" applyAlignment="1">
      <alignment horizontal="right" vertical="center"/>
    </xf>
    <xf numFmtId="2" fontId="29" fillId="0" borderId="171" xfId="55" applyNumberFormat="1" applyFont="1" applyFill="1" applyBorder="1" applyAlignment="1">
      <alignment horizontal="right" vertical="center"/>
    </xf>
    <xf numFmtId="2" fontId="29" fillId="0" borderId="171" xfId="55" applyNumberFormat="1" applyFont="1" applyFill="1" applyBorder="1" applyAlignment="1">
      <alignment vertical="center"/>
    </xf>
    <xf numFmtId="0" fontId="29" fillId="0" borderId="153" xfId="28" applyFont="1" applyFill="1" applyBorder="1" applyAlignment="1">
      <alignment horizontal="center" vertical="center"/>
    </xf>
    <xf numFmtId="9" fontId="29" fillId="0" borderId="153" xfId="30" applyFont="1" applyFill="1" applyBorder="1" applyAlignment="1">
      <alignment horizontal="center" vertical="center"/>
    </xf>
    <xf numFmtId="2" fontId="29" fillId="0" borderId="153" xfId="28" applyNumberFormat="1" applyFont="1" applyFill="1" applyBorder="1" applyAlignment="1">
      <alignment horizontal="right" vertical="center"/>
    </xf>
    <xf numFmtId="164" fontId="29" fillId="0" borderId="157" xfId="28" applyNumberFormat="1" applyFont="1" applyFill="1" applyBorder="1" applyAlignment="1">
      <alignment horizontal="right" vertical="center"/>
    </xf>
    <xf numFmtId="0" fontId="28" fillId="0" borderId="155" xfId="28" applyNumberFormat="1" applyFont="1" applyFill="1" applyBorder="1" applyAlignment="1">
      <alignment horizontal="center"/>
    </xf>
    <xf numFmtId="0" fontId="28" fillId="0" borderId="53" xfId="54" applyFont="1" applyFill="1" applyBorder="1" applyAlignment="1">
      <alignment horizontal="center" vertical="center"/>
    </xf>
    <xf numFmtId="0" fontId="28" fillId="0" borderId="150" xfId="54" applyFont="1" applyFill="1" applyBorder="1" applyAlignment="1">
      <alignment horizontal="right" vertical="center" wrapText="1"/>
    </xf>
    <xf numFmtId="178" fontId="51" fillId="0" borderId="53" xfId="54" applyNumberFormat="1" applyFont="1" applyFill="1" applyBorder="1" applyAlignment="1">
      <alignment horizontal="right" vertical="center"/>
    </xf>
    <xf numFmtId="178" fontId="51" fillId="0" borderId="53" xfId="55" applyNumberFormat="1" applyFont="1" applyFill="1" applyBorder="1" applyAlignment="1">
      <alignment vertical="center"/>
    </xf>
    <xf numFmtId="164" fontId="51" fillId="0" borderId="150" xfId="28" applyNumberFormat="1" applyFont="1" applyFill="1" applyBorder="1" applyAlignment="1">
      <alignment horizontal="right" vertical="center"/>
    </xf>
    <xf numFmtId="2" fontId="28" fillId="0" borderId="157" xfId="28" applyNumberFormat="1" applyFont="1" applyFill="1" applyBorder="1" applyAlignment="1">
      <alignment horizontal="right" vertical="center"/>
    </xf>
    <xf numFmtId="177" fontId="29" fillId="0" borderId="178" xfId="28" applyNumberFormat="1" applyFont="1" applyFill="1" applyBorder="1" applyAlignment="1">
      <alignment horizontal="center" vertical="center"/>
    </xf>
    <xf numFmtId="0" fontId="29" fillId="0" borderId="177" xfId="54" applyFont="1" applyFill="1" applyBorder="1" applyAlignment="1">
      <alignment horizontal="right" vertical="center" wrapText="1"/>
    </xf>
    <xf numFmtId="0" fontId="29" fillId="0" borderId="177" xfId="54" applyFont="1" applyFill="1" applyBorder="1" applyAlignment="1">
      <alignment horizontal="center" vertical="center" wrapText="1"/>
    </xf>
    <xf numFmtId="2" fontId="29" fillId="0" borderId="177" xfId="54" applyNumberFormat="1" applyFont="1" applyFill="1" applyBorder="1" applyAlignment="1">
      <alignment horizontal="center" vertical="center"/>
    </xf>
    <xf numFmtId="2" fontId="29" fillId="0" borderId="177" xfId="54" applyNumberFormat="1" applyFont="1" applyFill="1" applyBorder="1" applyAlignment="1">
      <alignment horizontal="right" vertical="center"/>
    </xf>
    <xf numFmtId="167" fontId="29" fillId="0" borderId="177" xfId="55" applyNumberFormat="1" applyFont="1" applyFill="1" applyBorder="1" applyAlignment="1">
      <alignment horizontal="right" vertical="center"/>
    </xf>
    <xf numFmtId="2" fontId="29" fillId="0" borderId="177" xfId="55" applyNumberFormat="1" applyFont="1" applyFill="1" applyBorder="1" applyAlignment="1">
      <alignment vertical="center"/>
    </xf>
    <xf numFmtId="0" fontId="29" fillId="0" borderId="32" xfId="28" applyFont="1" applyFill="1" applyBorder="1" applyAlignment="1">
      <alignment horizontal="left" vertical="center"/>
    </xf>
    <xf numFmtId="0" fontId="28" fillId="0" borderId="153" xfId="28" applyFont="1" applyFill="1" applyBorder="1" applyAlignment="1">
      <alignment horizontal="center" vertical="center"/>
    </xf>
    <xf numFmtId="0" fontId="29" fillId="0" borderId="153" xfId="28" applyFont="1" applyFill="1" applyBorder="1" applyAlignment="1">
      <alignment horizontal="left" vertical="center"/>
    </xf>
    <xf numFmtId="0" fontId="28" fillId="0" borderId="153" xfId="28" applyFont="1" applyFill="1" applyBorder="1" applyAlignment="1">
      <alignment horizontal="center" vertical="center" wrapText="1"/>
    </xf>
    <xf numFmtId="0" fontId="29" fillId="0" borderId="53" xfId="28" applyFont="1" applyFill="1" applyBorder="1" applyAlignment="1">
      <alignment horizontal="left" vertical="center"/>
    </xf>
    <xf numFmtId="0" fontId="106" fillId="0" borderId="53" xfId="28" applyFont="1" applyFill="1" applyBorder="1" applyAlignment="1">
      <alignment horizontal="center" vertical="center"/>
    </xf>
    <xf numFmtId="0" fontId="108" fillId="0" borderId="53" xfId="28" applyFont="1" applyFill="1" applyBorder="1" applyAlignment="1">
      <alignment horizontal="left" vertical="center"/>
    </xf>
    <xf numFmtId="0" fontId="106" fillId="0" borderId="53" xfId="28" applyFont="1" applyFill="1" applyBorder="1" applyAlignment="1">
      <alignment horizontal="center" vertical="center" wrapText="1"/>
    </xf>
    <xf numFmtId="0" fontId="29" fillId="0" borderId="53" xfId="28" applyFont="1" applyFill="1" applyBorder="1" applyAlignment="1">
      <alignment horizontal="center" vertical="center" wrapText="1"/>
    </xf>
    <xf numFmtId="0" fontId="28" fillId="0" borderId="157" xfId="28" applyFont="1" applyFill="1" applyBorder="1" applyAlignment="1">
      <alignment horizontal="center" vertical="center"/>
    </xf>
    <xf numFmtId="0" fontId="29" fillId="0" borderId="157" xfId="28" applyFont="1" applyFill="1" applyBorder="1" applyAlignment="1">
      <alignment horizontal="left" vertical="center"/>
    </xf>
    <xf numFmtId="0" fontId="28" fillId="0" borderId="157" xfId="28" applyFont="1" applyFill="1" applyBorder="1" applyAlignment="1">
      <alignment horizontal="center" vertical="center" wrapText="1"/>
    </xf>
    <xf numFmtId="164" fontId="29" fillId="0" borderId="157" xfId="54" applyNumberFormat="1" applyFont="1" applyFill="1" applyBorder="1" applyAlignment="1">
      <alignment horizontal="right" vertical="center"/>
    </xf>
    <xf numFmtId="0" fontId="29" fillId="0" borderId="153" xfId="28" applyNumberFormat="1" applyFont="1" applyFill="1" applyBorder="1" applyAlignment="1">
      <alignment horizontal="center" vertical="center"/>
    </xf>
    <xf numFmtId="177" fontId="29" fillId="0" borderId="153" xfId="28" applyNumberFormat="1" applyFont="1" applyFill="1" applyBorder="1" applyAlignment="1">
      <alignment horizontal="center" vertical="center"/>
    </xf>
    <xf numFmtId="0" fontId="108" fillId="0" borderId="53" xfId="28" applyNumberFormat="1" applyFont="1" applyFill="1" applyBorder="1" applyAlignment="1">
      <alignment horizontal="center" vertical="center"/>
    </xf>
    <xf numFmtId="177" fontId="108" fillId="0" borderId="53" xfId="28" applyNumberFormat="1" applyFont="1" applyFill="1" applyBorder="1" applyAlignment="1">
      <alignment horizontal="left" vertical="center"/>
    </xf>
    <xf numFmtId="0" fontId="108" fillId="0" borderId="53" xfId="28" applyFont="1" applyFill="1" applyBorder="1" applyAlignment="1">
      <alignment horizontal="center" vertical="center"/>
    </xf>
    <xf numFmtId="0" fontId="108" fillId="0" borderId="157" xfId="28" applyNumberFormat="1" applyFont="1" applyFill="1" applyBorder="1" applyAlignment="1">
      <alignment horizontal="center" vertical="center"/>
    </xf>
    <xf numFmtId="177" fontId="108" fillId="0" borderId="157" xfId="28" applyNumberFormat="1" applyFont="1" applyFill="1" applyBorder="1" applyAlignment="1">
      <alignment horizontal="left" vertical="center"/>
    </xf>
    <xf numFmtId="0" fontId="108" fillId="0" borderId="157" xfId="28" applyFont="1" applyFill="1" applyBorder="1" applyAlignment="1">
      <alignment horizontal="center" vertical="center"/>
    </xf>
    <xf numFmtId="0" fontId="29" fillId="0" borderId="157" xfId="28" applyNumberFormat="1" applyFont="1" applyFill="1" applyBorder="1" applyAlignment="1">
      <alignment horizontal="center" vertical="center"/>
    </xf>
    <xf numFmtId="177" fontId="29" fillId="0" borderId="157" xfId="28" applyNumberFormat="1" applyFont="1" applyFill="1" applyBorder="1" applyAlignment="1">
      <alignment horizontal="center" vertical="center"/>
    </xf>
    <xf numFmtId="0" fontId="29" fillId="0" borderId="157" xfId="28" applyFont="1" applyFill="1" applyBorder="1" applyAlignment="1">
      <alignment horizontal="center" vertical="center"/>
    </xf>
    <xf numFmtId="2" fontId="29" fillId="0" borderId="154" xfId="54" applyNumberFormat="1" applyFont="1" applyFill="1" applyBorder="1" applyAlignment="1">
      <alignment horizontal="center" vertical="center"/>
    </xf>
    <xf numFmtId="2" fontId="29" fillId="0" borderId="150" xfId="54" applyNumberFormat="1" applyFont="1" applyFill="1" applyBorder="1" applyAlignment="1">
      <alignment horizontal="center" vertical="center"/>
    </xf>
    <xf numFmtId="0" fontId="51" fillId="0" borderId="53" xfId="54" applyFont="1" applyFill="1" applyBorder="1" applyAlignment="1">
      <alignment horizontal="right" vertical="center" wrapText="1"/>
    </xf>
    <xf numFmtId="0" fontId="51" fillId="0" borderId="157" xfId="54" applyFont="1" applyFill="1" applyBorder="1" applyAlignment="1">
      <alignment horizontal="right" vertical="center" wrapText="1"/>
    </xf>
    <xf numFmtId="0" fontId="103" fillId="0" borderId="53" xfId="28" applyNumberFormat="1" applyFont="1" applyFill="1" applyBorder="1" applyAlignment="1">
      <alignment horizontal="center" vertical="center"/>
    </xf>
    <xf numFmtId="177" fontId="103" fillId="0" borderId="53" xfId="28" applyNumberFormat="1" applyFont="1" applyFill="1" applyBorder="1" applyAlignment="1">
      <alignment horizontal="left" vertical="center"/>
    </xf>
    <xf numFmtId="0" fontId="103" fillId="0" borderId="53" xfId="28" applyFont="1" applyFill="1" applyBorder="1" applyAlignment="1">
      <alignment horizontal="center" vertical="center"/>
    </xf>
    <xf numFmtId="0" fontId="103" fillId="0" borderId="157" xfId="28" applyNumberFormat="1" applyFont="1" applyFill="1" applyBorder="1" applyAlignment="1">
      <alignment horizontal="center" vertical="center"/>
    </xf>
    <xf numFmtId="177" fontId="103" fillId="0" borderId="157" xfId="28" applyNumberFormat="1" applyFont="1" applyFill="1" applyBorder="1" applyAlignment="1">
      <alignment horizontal="left" vertical="center"/>
    </xf>
    <xf numFmtId="0" fontId="103" fillId="0" borderId="157" xfId="28" applyFont="1" applyFill="1" applyBorder="1" applyAlignment="1">
      <alignment horizontal="center" vertical="center"/>
    </xf>
    <xf numFmtId="0" fontId="51" fillId="0" borderId="53" xfId="28" applyNumberFormat="1" applyFont="1" applyFill="1" applyBorder="1" applyAlignment="1">
      <alignment horizontal="center" vertical="center"/>
    </xf>
    <xf numFmtId="177" fontId="51" fillId="0" borderId="53" xfId="28" applyNumberFormat="1" applyFont="1" applyFill="1" applyBorder="1" applyAlignment="1">
      <alignment horizontal="center" vertical="center"/>
    </xf>
    <xf numFmtId="0" fontId="51" fillId="0" borderId="53" xfId="28" applyFont="1" applyFill="1" applyBorder="1" applyAlignment="1">
      <alignment horizontal="center" vertical="center"/>
    </xf>
    <xf numFmtId="0" fontId="51" fillId="0" borderId="157" xfId="28" applyNumberFormat="1" applyFont="1" applyFill="1" applyBorder="1" applyAlignment="1">
      <alignment horizontal="center" vertical="center"/>
    </xf>
    <xf numFmtId="177" fontId="51" fillId="0" borderId="157" xfId="28" applyNumberFormat="1" applyFont="1" applyFill="1" applyBorder="1" applyAlignment="1">
      <alignment horizontal="center" vertical="center"/>
    </xf>
    <xf numFmtId="0" fontId="51" fillId="0" borderId="157" xfId="28" applyFont="1" applyFill="1" applyBorder="1" applyAlignment="1">
      <alignment horizontal="center" vertical="center"/>
    </xf>
    <xf numFmtId="0" fontId="111" fillId="0" borderId="157" xfId="54" applyFont="1" applyFill="1" applyBorder="1" applyAlignment="1">
      <alignment horizontal="center" vertical="center"/>
    </xf>
    <xf numFmtId="167" fontId="29" fillId="0" borderId="157" xfId="55" applyNumberFormat="1" applyFont="1" applyFill="1" applyBorder="1" applyAlignment="1">
      <alignment horizontal="right" vertical="center"/>
    </xf>
    <xf numFmtId="9" fontId="29" fillId="0" borderId="157" xfId="30" applyFont="1" applyFill="1" applyBorder="1" applyAlignment="1">
      <alignment horizontal="center" vertical="center"/>
    </xf>
    <xf numFmtId="0" fontId="28" fillId="0" borderId="153" xfId="54" applyFont="1" applyFill="1" applyBorder="1" applyAlignment="1">
      <alignment horizontal="left" vertical="center"/>
    </xf>
    <xf numFmtId="0" fontId="106" fillId="0" borderId="156" xfId="28" applyFont="1" applyFill="1" applyBorder="1" applyAlignment="1">
      <alignment horizontal="center" vertical="center"/>
    </xf>
    <xf numFmtId="0" fontId="106" fillId="0" borderId="157" xfId="28" applyFont="1" applyFill="1" applyBorder="1" applyAlignment="1">
      <alignment horizontal="center" vertical="center"/>
    </xf>
    <xf numFmtId="0" fontId="108" fillId="0" borderId="157" xfId="28" applyFont="1" applyFill="1" applyBorder="1" applyAlignment="1">
      <alignment horizontal="left" vertical="center"/>
    </xf>
    <xf numFmtId="0" fontId="106" fillId="0" borderId="157" xfId="28" applyFont="1" applyFill="1" applyBorder="1" applyAlignment="1">
      <alignment horizontal="center" vertical="center" wrapText="1"/>
    </xf>
    <xf numFmtId="0" fontId="108" fillId="0" borderId="157" xfId="54" applyFont="1" applyFill="1" applyBorder="1" applyAlignment="1">
      <alignment horizontal="right" vertical="center" wrapText="1"/>
    </xf>
    <xf numFmtId="2" fontId="108" fillId="0" borderId="157" xfId="54" applyNumberFormat="1" applyFont="1" applyFill="1" applyBorder="1" applyAlignment="1">
      <alignment horizontal="center" vertical="center"/>
    </xf>
    <xf numFmtId="2" fontId="108" fillId="0" borderId="157" xfId="55" applyNumberFormat="1" applyFont="1" applyFill="1" applyBorder="1" applyAlignment="1">
      <alignment horizontal="right" vertical="center"/>
    </xf>
    <xf numFmtId="2" fontId="108" fillId="0" borderId="157" xfId="55" applyNumberFormat="1" applyFont="1" applyFill="1" applyBorder="1" applyAlignment="1">
      <alignment vertical="center"/>
    </xf>
    <xf numFmtId="164" fontId="106" fillId="0" borderId="157" xfId="28" applyNumberFormat="1" applyFont="1" applyFill="1" applyBorder="1" applyAlignment="1">
      <alignment horizontal="right" vertical="center"/>
    </xf>
    <xf numFmtId="4" fontId="106" fillId="0" borderId="158" xfId="28" applyNumberFormat="1" applyFont="1" applyFill="1" applyBorder="1" applyAlignment="1">
      <alignment horizontal="right" vertical="center"/>
    </xf>
    <xf numFmtId="178" fontId="29" fillId="0" borderId="158" xfId="55" applyNumberFormat="1" applyFont="1" applyFill="1" applyBorder="1" applyAlignment="1">
      <alignment vertical="center"/>
    </xf>
    <xf numFmtId="0" fontId="108" fillId="0" borderId="53" xfId="28" applyFont="1" applyFill="1" applyBorder="1" applyAlignment="1">
      <alignment horizontal="center" vertical="center" wrapText="1"/>
    </xf>
    <xf numFmtId="0" fontId="106" fillId="0" borderId="53" xfId="28" applyFont="1" applyFill="1" applyBorder="1" applyAlignment="1">
      <alignment horizontal="left" vertical="center"/>
    </xf>
    <xf numFmtId="0" fontId="52" fillId="0" borderId="157" xfId="54" applyFont="1" applyFill="1" applyBorder="1" applyAlignment="1">
      <alignment horizontal="right" vertical="center" wrapText="1"/>
    </xf>
    <xf numFmtId="9" fontId="28" fillId="0" borderId="153" xfId="30" applyFont="1" applyFill="1" applyBorder="1" applyAlignment="1">
      <alignment horizontal="center" vertical="center"/>
    </xf>
    <xf numFmtId="0" fontId="31" fillId="0" borderId="53" xfId="54" applyFont="1" applyFill="1" applyBorder="1" applyAlignment="1">
      <alignment horizontal="right" vertical="center" wrapText="1"/>
    </xf>
    <xf numFmtId="0" fontId="122" fillId="0" borderId="53" xfId="54" applyFont="1" applyFill="1" applyBorder="1" applyAlignment="1">
      <alignment horizontal="right" vertical="center" wrapText="1"/>
    </xf>
    <xf numFmtId="164" fontId="108" fillId="0" borderId="158" xfId="54" applyNumberFormat="1" applyFont="1" applyFill="1" applyBorder="1" applyAlignment="1">
      <alignment horizontal="right" vertical="center"/>
    </xf>
    <xf numFmtId="0" fontId="29" fillId="0" borderId="153" xfId="28" applyFont="1" applyFill="1" applyBorder="1" applyAlignment="1">
      <alignment horizontal="center" vertical="center" wrapText="1"/>
    </xf>
    <xf numFmtId="0" fontId="29" fillId="0" borderId="157" xfId="28" applyFont="1" applyFill="1" applyBorder="1" applyAlignment="1">
      <alignment horizontal="center" vertical="center" wrapText="1"/>
    </xf>
    <xf numFmtId="0" fontId="28" fillId="0" borderId="53" xfId="28" applyFont="1" applyFill="1" applyBorder="1" applyAlignment="1">
      <alignment horizontal="left" vertical="center"/>
    </xf>
    <xf numFmtId="0" fontId="28" fillId="0" borderId="153" xfId="28" applyFont="1" applyFill="1" applyBorder="1" applyAlignment="1">
      <alignment horizontal="left" vertical="center"/>
    </xf>
    <xf numFmtId="2" fontId="28" fillId="0" borderId="153" xfId="54" applyNumberFormat="1" applyFont="1" applyFill="1" applyBorder="1" applyAlignment="1">
      <alignment horizontal="center" vertical="center"/>
    </xf>
    <xf numFmtId="2" fontId="28" fillId="0" borderId="153" xfId="54" applyNumberFormat="1" applyFont="1" applyFill="1" applyBorder="1" applyAlignment="1">
      <alignment horizontal="right" vertical="center"/>
    </xf>
    <xf numFmtId="2" fontId="28" fillId="0" borderId="153" xfId="55" applyNumberFormat="1" applyFont="1" applyFill="1" applyBorder="1" applyAlignment="1">
      <alignment horizontal="right" vertical="center"/>
    </xf>
    <xf numFmtId="2" fontId="28" fillId="0" borderId="153" xfId="55" applyNumberFormat="1" applyFont="1" applyFill="1" applyBorder="1" applyAlignment="1">
      <alignment vertical="center"/>
    </xf>
    <xf numFmtId="0" fontId="29" fillId="0" borderId="157" xfId="28" applyFont="1" applyFill="1" applyBorder="1" applyAlignment="1">
      <alignment horizontal="right" vertical="center" wrapText="1"/>
    </xf>
    <xf numFmtId="2" fontId="29" fillId="0" borderId="157" xfId="28" applyNumberFormat="1" applyFont="1" applyFill="1" applyBorder="1" applyAlignment="1">
      <alignment horizontal="right" vertical="center"/>
    </xf>
    <xf numFmtId="0" fontId="103" fillId="0" borderId="53" xfId="54" applyFont="1" applyFill="1" applyBorder="1" applyAlignment="1">
      <alignment horizontal="right" vertical="center" wrapText="1"/>
    </xf>
    <xf numFmtId="0" fontId="103" fillId="0" borderId="157" xfId="54" applyFont="1" applyFill="1" applyBorder="1" applyAlignment="1">
      <alignment horizontal="right" vertical="center" wrapText="1"/>
    </xf>
    <xf numFmtId="2" fontId="103" fillId="0" borderId="157" xfId="55" applyNumberFormat="1" applyFont="1" applyFill="1" applyBorder="1" applyAlignment="1">
      <alignment horizontal="right" vertical="center"/>
    </xf>
    <xf numFmtId="2" fontId="103" fillId="0" borderId="157" xfId="54" applyNumberFormat="1" applyFont="1" applyFill="1" applyBorder="1" applyAlignment="1">
      <alignment horizontal="center" vertical="center"/>
    </xf>
    <xf numFmtId="0" fontId="28" fillId="0" borderId="53" xfId="28" applyFont="1" applyFill="1" applyBorder="1" applyAlignment="1">
      <alignment horizontal="right" vertical="center" wrapText="1"/>
    </xf>
    <xf numFmtId="0" fontId="28" fillId="0" borderId="53" xfId="28" applyFont="1" applyFill="1" applyBorder="1" applyAlignment="1">
      <alignment horizontal="right" vertical="center"/>
    </xf>
    <xf numFmtId="9" fontId="28" fillId="0" borderId="53" xfId="30" applyFont="1" applyFill="1" applyBorder="1" applyAlignment="1">
      <alignment horizontal="right" vertical="center"/>
    </xf>
    <xf numFmtId="0" fontId="29" fillId="0" borderId="157" xfId="28" applyFont="1" applyFill="1" applyBorder="1" applyAlignment="1">
      <alignment horizontal="right" vertical="center"/>
    </xf>
    <xf numFmtId="9" fontId="29" fillId="0" borderId="157" xfId="30" applyFont="1" applyFill="1" applyBorder="1" applyAlignment="1">
      <alignment horizontal="right" vertical="center"/>
    </xf>
    <xf numFmtId="0" fontId="28" fillId="0" borderId="53" xfId="28" applyNumberFormat="1" applyFont="1" applyFill="1" applyBorder="1" applyAlignment="1">
      <alignment horizontal="center" vertical="center"/>
    </xf>
    <xf numFmtId="177" fontId="28" fillId="0" borderId="53" xfId="28" applyNumberFormat="1" applyFont="1" applyFill="1" applyBorder="1" applyAlignment="1">
      <alignment horizontal="center" vertical="center"/>
    </xf>
    <xf numFmtId="43" fontId="51" fillId="0" borderId="157" xfId="55" applyNumberFormat="1" applyFont="1" applyFill="1" applyBorder="1" applyAlignment="1">
      <alignment vertical="center"/>
    </xf>
    <xf numFmtId="0" fontId="28" fillId="21" borderId="151" xfId="28" applyFont="1" applyFill="1" applyBorder="1" applyAlignment="1">
      <alignment horizontal="center" vertical="center"/>
    </xf>
    <xf numFmtId="0" fontId="28" fillId="21" borderId="151" xfId="28" applyFont="1" applyFill="1" applyBorder="1" applyAlignment="1">
      <alignment horizontal="left" vertical="center"/>
    </xf>
    <xf numFmtId="0" fontId="28" fillId="21" borderId="151" xfId="28" applyFont="1" applyFill="1" applyBorder="1" applyAlignment="1">
      <alignment horizontal="center" vertical="center" wrapText="1"/>
    </xf>
    <xf numFmtId="0" fontId="28" fillId="21" borderId="151" xfId="28" applyFont="1" applyFill="1" applyBorder="1" applyAlignment="1">
      <alignment horizontal="right" vertical="center" wrapText="1"/>
    </xf>
    <xf numFmtId="0" fontId="29" fillId="0" borderId="179" xfId="28" applyNumberFormat="1" applyFont="1" applyFill="1" applyBorder="1" applyAlignment="1">
      <alignment horizontal="center"/>
    </xf>
    <xf numFmtId="0" fontId="29" fillId="0" borderId="180" xfId="28" applyNumberFormat="1" applyFont="1" applyFill="1" applyBorder="1" applyAlignment="1">
      <alignment horizontal="center" vertical="center"/>
    </xf>
    <xf numFmtId="177" fontId="29" fillId="0" borderId="181" xfId="28" applyNumberFormat="1" applyFont="1" applyFill="1" applyBorder="1" applyAlignment="1">
      <alignment horizontal="center" vertical="center"/>
    </xf>
    <xf numFmtId="0" fontId="29" fillId="0" borderId="179" xfId="28" applyFont="1" applyFill="1" applyBorder="1" applyAlignment="1">
      <alignment horizontal="center" vertical="center"/>
    </xf>
    <xf numFmtId="0" fontId="29" fillId="0" borderId="182" xfId="54" applyFont="1" applyFill="1" applyBorder="1" applyAlignment="1">
      <alignment horizontal="right" vertical="center" wrapText="1"/>
    </xf>
    <xf numFmtId="43" fontId="29" fillId="0" borderId="182" xfId="26" applyFont="1" applyFill="1" applyBorder="1" applyAlignment="1">
      <alignment horizontal="right" vertical="center" wrapText="1"/>
    </xf>
    <xf numFmtId="0" fontId="29" fillId="0" borderId="182" xfId="54" applyFont="1" applyFill="1" applyBorder="1" applyAlignment="1">
      <alignment horizontal="center" vertical="center"/>
    </xf>
    <xf numFmtId="2" fontId="29" fillId="0" borderId="182" xfId="54" applyNumberFormat="1" applyFont="1" applyFill="1" applyBorder="1" applyAlignment="1">
      <alignment horizontal="center" vertical="center"/>
    </xf>
    <xf numFmtId="2" fontId="29" fillId="0" borderId="182" xfId="54" applyNumberFormat="1" applyFont="1" applyFill="1" applyBorder="1" applyAlignment="1">
      <alignment horizontal="right" vertical="center"/>
    </xf>
    <xf numFmtId="2" fontId="29" fillId="0" borderId="182" xfId="55" applyNumberFormat="1" applyFont="1" applyFill="1" applyBorder="1" applyAlignment="1">
      <alignment horizontal="right" vertical="center"/>
    </xf>
    <xf numFmtId="43" fontId="29" fillId="0" borderId="182" xfId="54" applyNumberFormat="1" applyFont="1" applyFill="1" applyBorder="1" applyAlignment="1">
      <alignment horizontal="right" vertical="center"/>
    </xf>
    <xf numFmtId="43" fontId="29" fillId="0" borderId="180" xfId="55" applyNumberFormat="1" applyFont="1" applyFill="1" applyBorder="1" applyAlignment="1">
      <alignment vertical="center"/>
    </xf>
    <xf numFmtId="0" fontId="29" fillId="0" borderId="183" xfId="28" applyNumberFormat="1" applyFont="1" applyFill="1" applyBorder="1" applyAlignment="1">
      <alignment horizontal="center"/>
    </xf>
    <xf numFmtId="0" fontId="29" fillId="0" borderId="171" xfId="28" applyNumberFormat="1" applyFont="1" applyFill="1" applyBorder="1" applyAlignment="1">
      <alignment horizontal="center" vertical="center"/>
    </xf>
    <xf numFmtId="177" fontId="29" fillId="0" borderId="171" xfId="28" applyNumberFormat="1" applyFont="1" applyFill="1" applyBorder="1" applyAlignment="1">
      <alignment horizontal="center" vertical="center"/>
    </xf>
    <xf numFmtId="0" fontId="29" fillId="0" borderId="171" xfId="28" applyFont="1" applyFill="1" applyBorder="1" applyAlignment="1">
      <alignment horizontal="center" vertical="center"/>
    </xf>
    <xf numFmtId="0" fontId="104" fillId="0" borderId="171" xfId="54" applyFont="1" applyFill="1" applyBorder="1" applyAlignment="1">
      <alignment horizontal="right" vertical="center" wrapText="1"/>
    </xf>
    <xf numFmtId="0" fontId="29" fillId="0" borderId="171" xfId="54" applyFont="1" applyFill="1" applyBorder="1" applyAlignment="1">
      <alignment horizontal="center" vertical="center" wrapText="1"/>
    </xf>
    <xf numFmtId="178" fontId="29" fillId="0" borderId="171" xfId="54" applyNumberFormat="1" applyFont="1" applyFill="1" applyBorder="1" applyAlignment="1">
      <alignment vertical="center"/>
    </xf>
    <xf numFmtId="178" fontId="29" fillId="0" borderId="171" xfId="55" applyNumberFormat="1" applyFont="1" applyFill="1" applyBorder="1" applyAlignment="1">
      <alignment vertical="center"/>
    </xf>
    <xf numFmtId="164" fontId="29" fillId="0" borderId="184" xfId="28" applyNumberFormat="1" applyFont="1" applyFill="1" applyBorder="1" applyAlignment="1">
      <alignment horizontal="right" vertical="center"/>
    </xf>
    <xf numFmtId="0" fontId="29" fillId="0" borderId="184" xfId="28" applyNumberFormat="1" applyFont="1" applyFill="1" applyBorder="1" applyAlignment="1">
      <alignment horizontal="center" vertical="center"/>
    </xf>
    <xf numFmtId="0" fontId="29" fillId="0" borderId="183" xfId="28" applyFont="1" applyFill="1" applyBorder="1" applyAlignment="1">
      <alignment horizontal="center" vertical="center"/>
    </xf>
    <xf numFmtId="0" fontId="29" fillId="0" borderId="171" xfId="54" applyFont="1" applyFill="1" applyBorder="1" applyAlignment="1">
      <alignment horizontal="right" vertical="center" wrapText="1"/>
    </xf>
    <xf numFmtId="0" fontId="28" fillId="0" borderId="171" xfId="54" applyFont="1" applyFill="1" applyBorder="1" applyAlignment="1">
      <alignment horizontal="right" vertical="center" wrapText="1"/>
    </xf>
    <xf numFmtId="9" fontId="29" fillId="0" borderId="171" xfId="30" applyFont="1" applyFill="1" applyBorder="1" applyAlignment="1">
      <alignment horizontal="center" vertical="center"/>
    </xf>
    <xf numFmtId="0" fontId="29" fillId="0" borderId="171" xfId="54" applyFont="1" applyFill="1" applyBorder="1" applyAlignment="1">
      <alignment horizontal="center" vertical="center"/>
    </xf>
    <xf numFmtId="0" fontId="28" fillId="0" borderId="183" xfId="28" applyFont="1" applyFill="1" applyBorder="1" applyAlignment="1">
      <alignment horizontal="center" vertical="center"/>
    </xf>
    <xf numFmtId="0" fontId="28" fillId="0" borderId="171" xfId="28" applyFont="1" applyFill="1" applyBorder="1" applyAlignment="1">
      <alignment horizontal="center" vertical="center"/>
    </xf>
    <xf numFmtId="0" fontId="29" fillId="0" borderId="171" xfId="28" applyFont="1" applyFill="1" applyBorder="1" applyAlignment="1">
      <alignment horizontal="left" vertical="center"/>
    </xf>
    <xf numFmtId="0" fontId="28" fillId="0" borderId="171" xfId="28" applyFont="1" applyFill="1" applyBorder="1" applyAlignment="1">
      <alignment horizontal="center" vertical="center" wrapText="1"/>
    </xf>
    <xf numFmtId="43" fontId="29" fillId="0" borderId="171" xfId="54" applyNumberFormat="1" applyFont="1" applyFill="1" applyBorder="1" applyAlignment="1">
      <alignment horizontal="center" vertical="center"/>
    </xf>
    <xf numFmtId="178" fontId="29" fillId="0" borderId="171" xfId="54" applyNumberFormat="1" applyFont="1" applyFill="1" applyBorder="1" applyAlignment="1">
      <alignment horizontal="right" vertical="center"/>
    </xf>
    <xf numFmtId="164" fontId="28" fillId="0" borderId="171" xfId="28" applyNumberFormat="1" applyFont="1" applyFill="1" applyBorder="1" applyAlignment="1">
      <alignment horizontal="right" vertical="center"/>
    </xf>
    <xf numFmtId="4" fontId="28" fillId="0" borderId="184" xfId="28" applyNumberFormat="1" applyFont="1" applyFill="1" applyBorder="1" applyAlignment="1">
      <alignment horizontal="right" vertical="center"/>
    </xf>
    <xf numFmtId="178" fontId="29" fillId="0" borderId="184" xfId="55" applyNumberFormat="1" applyFont="1" applyFill="1" applyBorder="1" applyAlignment="1">
      <alignment vertical="center"/>
    </xf>
    <xf numFmtId="164" fontId="29" fillId="0" borderId="171" xfId="54" applyNumberFormat="1" applyFont="1" applyFill="1" applyBorder="1" applyAlignment="1">
      <alignment horizontal="right" vertical="center"/>
    </xf>
    <xf numFmtId="164" fontId="29" fillId="0" borderId="171" xfId="28" applyNumberFormat="1" applyFont="1" applyFill="1" applyBorder="1" applyAlignment="1">
      <alignment horizontal="right" vertical="center"/>
    </xf>
    <xf numFmtId="0" fontId="103" fillId="0" borderId="170" xfId="54" applyFont="1" applyFill="1" applyBorder="1" applyAlignment="1">
      <alignment horizontal="right" vertical="center" wrapText="1"/>
    </xf>
    <xf numFmtId="2" fontId="103" fillId="0" borderId="171" xfId="55" applyNumberFormat="1" applyFont="1" applyFill="1" applyBorder="1" applyAlignment="1">
      <alignment horizontal="right" vertical="center"/>
    </xf>
    <xf numFmtId="2" fontId="103" fillId="0" borderId="171" xfId="54" applyNumberFormat="1" applyFont="1" applyFill="1" applyBorder="1" applyAlignment="1">
      <alignment horizontal="center" vertical="center"/>
    </xf>
    <xf numFmtId="2" fontId="103" fillId="0" borderId="171" xfId="54" applyNumberFormat="1" applyFont="1" applyFill="1" applyBorder="1" applyAlignment="1">
      <alignment horizontal="right" vertical="center"/>
    </xf>
    <xf numFmtId="0" fontId="29" fillId="0" borderId="182" xfId="28" applyNumberFormat="1" applyFont="1" applyFill="1" applyBorder="1" applyAlignment="1">
      <alignment horizontal="center" vertical="center"/>
    </xf>
    <xf numFmtId="177" fontId="29" fillId="0" borderId="182" xfId="28" applyNumberFormat="1" applyFont="1" applyFill="1" applyBorder="1" applyAlignment="1">
      <alignment horizontal="center" vertical="center"/>
    </xf>
    <xf numFmtId="0" fontId="29" fillId="0" borderId="182" xfId="28" applyFont="1" applyFill="1" applyBorder="1" applyAlignment="1">
      <alignment horizontal="center" vertical="center"/>
    </xf>
    <xf numFmtId="0" fontId="28" fillId="0" borderId="182" xfId="54" applyFont="1" applyFill="1" applyBorder="1" applyAlignment="1">
      <alignment horizontal="right" vertical="center" wrapText="1"/>
    </xf>
    <xf numFmtId="2" fontId="29" fillId="0" borderId="182" xfId="55" applyNumberFormat="1" applyFont="1" applyFill="1" applyBorder="1" applyAlignment="1">
      <alignment vertical="center"/>
    </xf>
    <xf numFmtId="178" fontId="29" fillId="0" borderId="182" xfId="54" applyNumberFormat="1" applyFont="1" applyFill="1" applyBorder="1" applyAlignment="1">
      <alignment horizontal="right" vertical="center"/>
    </xf>
    <xf numFmtId="178" fontId="29" fillId="0" borderId="182" xfId="55" applyNumberFormat="1" applyFont="1" applyFill="1" applyBorder="1" applyAlignment="1">
      <alignment vertical="center"/>
    </xf>
    <xf numFmtId="164" fontId="29" fillId="0" borderId="180" xfId="28" applyNumberFormat="1" applyFont="1" applyFill="1" applyBorder="1" applyAlignment="1">
      <alignment horizontal="right" vertical="center"/>
    </xf>
    <xf numFmtId="0" fontId="51" fillId="0" borderId="183" xfId="28" applyNumberFormat="1" applyFont="1" applyFill="1" applyBorder="1" applyAlignment="1">
      <alignment horizontal="center"/>
    </xf>
    <xf numFmtId="0" fontId="51" fillId="0" borderId="184" xfId="28" applyNumberFormat="1" applyFont="1" applyFill="1" applyBorder="1" applyAlignment="1">
      <alignment horizontal="center" vertical="center"/>
    </xf>
    <xf numFmtId="177" fontId="51" fillId="0" borderId="181" xfId="28" applyNumberFormat="1" applyFont="1" applyFill="1" applyBorder="1" applyAlignment="1">
      <alignment horizontal="center" vertical="center"/>
    </xf>
    <xf numFmtId="0" fontId="51" fillId="0" borderId="183" xfId="28" applyFont="1" applyFill="1" applyBorder="1" applyAlignment="1">
      <alignment horizontal="center" vertical="center"/>
    </xf>
    <xf numFmtId="0" fontId="52" fillId="0" borderId="171" xfId="54" applyFont="1" applyFill="1" applyBorder="1" applyAlignment="1">
      <alignment horizontal="center" vertical="center" wrapText="1"/>
    </xf>
    <xf numFmtId="2" fontId="51" fillId="0" borderId="171" xfId="54" applyNumberFormat="1" applyFont="1" applyFill="1" applyBorder="1" applyAlignment="1">
      <alignment horizontal="center" vertical="center"/>
    </xf>
    <xf numFmtId="2" fontId="51" fillId="0" borderId="171" xfId="54" applyNumberFormat="1" applyFont="1" applyFill="1" applyBorder="1" applyAlignment="1">
      <alignment horizontal="right" vertical="center"/>
    </xf>
    <xf numFmtId="2" fontId="51" fillId="0" borderId="171" xfId="55" applyNumberFormat="1" applyFont="1" applyFill="1" applyBorder="1" applyAlignment="1">
      <alignment horizontal="right" vertical="center"/>
    </xf>
    <xf numFmtId="2" fontId="51" fillId="0" borderId="171" xfId="55" applyNumberFormat="1" applyFont="1" applyFill="1" applyBorder="1" applyAlignment="1">
      <alignment vertical="center"/>
    </xf>
    <xf numFmtId="43" fontId="51" fillId="0" borderId="171" xfId="54" applyNumberFormat="1" applyFont="1" applyFill="1" applyBorder="1" applyAlignment="1">
      <alignment horizontal="right" vertical="center"/>
    </xf>
    <xf numFmtId="43" fontId="51" fillId="0" borderId="184" xfId="55" applyNumberFormat="1" applyFont="1" applyFill="1" applyBorder="1" applyAlignment="1">
      <alignment vertical="center"/>
    </xf>
    <xf numFmtId="2" fontId="108" fillId="0" borderId="171" xfId="54" applyNumberFormat="1" applyFont="1" applyFill="1" applyBorder="1" applyAlignment="1">
      <alignment horizontal="right" vertical="center"/>
    </xf>
    <xf numFmtId="2" fontId="108" fillId="0" borderId="171" xfId="55" applyNumberFormat="1" applyFont="1" applyFill="1" applyBorder="1" applyAlignment="1">
      <alignment horizontal="right" vertical="center"/>
    </xf>
    <xf numFmtId="0" fontId="28" fillId="21" borderId="185" xfId="28" applyFont="1" applyFill="1" applyBorder="1" applyAlignment="1">
      <alignment horizontal="center" vertical="center"/>
    </xf>
    <xf numFmtId="0" fontId="118" fillId="21" borderId="186" xfId="28" applyFont="1" applyFill="1" applyBorder="1" applyAlignment="1">
      <alignment horizontal="center" vertical="center"/>
    </xf>
    <xf numFmtId="0" fontId="28" fillId="0" borderId="186" xfId="28" applyFont="1" applyFill="1" applyBorder="1" applyAlignment="1">
      <alignment horizontal="center" vertical="center"/>
    </xf>
    <xf numFmtId="0" fontId="28" fillId="21" borderId="186" xfId="28" applyFont="1" applyFill="1" applyBorder="1" applyAlignment="1">
      <alignment horizontal="center" vertical="center" wrapText="1"/>
    </xf>
    <xf numFmtId="0" fontId="28" fillId="21" borderId="186" xfId="28" applyFont="1" applyFill="1" applyBorder="1" applyAlignment="1">
      <alignment horizontal="left" vertical="center"/>
    </xf>
    <xf numFmtId="2" fontId="28" fillId="21" borderId="186" xfId="28" applyNumberFormat="1" applyFont="1" applyFill="1" applyBorder="1" applyAlignment="1">
      <alignment horizontal="center" vertical="center"/>
    </xf>
    <xf numFmtId="2" fontId="28" fillId="21" borderId="186" xfId="28" applyNumberFormat="1" applyFont="1" applyFill="1" applyBorder="1" applyAlignment="1">
      <alignment horizontal="right" vertical="center"/>
    </xf>
    <xf numFmtId="0" fontId="28" fillId="21" borderId="186" xfId="28" applyFont="1" applyFill="1" applyBorder="1" applyAlignment="1">
      <alignment horizontal="center" vertical="center"/>
    </xf>
    <xf numFmtId="164" fontId="28" fillId="21" borderId="186" xfId="28" applyNumberFormat="1" applyFont="1" applyFill="1" applyBorder="1" applyAlignment="1">
      <alignment horizontal="right" vertical="center"/>
    </xf>
    <xf numFmtId="4" fontId="28" fillId="21" borderId="187" xfId="28" applyNumberFormat="1" applyFont="1" applyFill="1" applyBorder="1" applyAlignment="1">
      <alignment horizontal="right" vertical="center"/>
    </xf>
    <xf numFmtId="0" fontId="28" fillId="0" borderId="185" xfId="28" applyFont="1" applyFill="1" applyBorder="1" applyAlignment="1">
      <alignment horizontal="center" vertical="center"/>
    </xf>
    <xf numFmtId="0" fontId="52" fillId="0" borderId="186" xfId="28" applyFont="1" applyFill="1" applyBorder="1" applyAlignment="1">
      <alignment horizontal="center" vertical="center"/>
    </xf>
    <xf numFmtId="0" fontId="28" fillId="0" borderId="186" xfId="28" applyFont="1" applyFill="1" applyBorder="1" applyAlignment="1">
      <alignment horizontal="center" vertical="center" wrapText="1"/>
    </xf>
    <xf numFmtId="9" fontId="28" fillId="0" borderId="186" xfId="30" applyFont="1" applyFill="1" applyBorder="1" applyAlignment="1">
      <alignment horizontal="center" vertical="center"/>
    </xf>
    <xf numFmtId="2" fontId="28" fillId="0" borderId="186" xfId="28" applyNumberFormat="1" applyFont="1" applyFill="1" applyBorder="1" applyAlignment="1">
      <alignment horizontal="right" vertical="center"/>
    </xf>
    <xf numFmtId="164" fontId="28" fillId="0" borderId="186" xfId="28" applyNumberFormat="1" applyFont="1" applyFill="1" applyBorder="1" applyAlignment="1">
      <alignment horizontal="right" vertical="center"/>
    </xf>
    <xf numFmtId="4" fontId="28" fillId="0" borderId="186" xfId="28" applyNumberFormat="1" applyFont="1" applyFill="1" applyBorder="1" applyAlignment="1">
      <alignment horizontal="right" vertical="center"/>
    </xf>
    <xf numFmtId="0" fontId="28" fillId="0" borderId="187" xfId="28" applyFont="1" applyFill="1" applyBorder="1" applyAlignment="1">
      <alignment horizontal="center" vertical="center"/>
    </xf>
    <xf numFmtId="0" fontId="28" fillId="6" borderId="185" xfId="28" applyFont="1" applyFill="1" applyBorder="1" applyAlignment="1">
      <alignment horizontal="center" vertical="center"/>
    </xf>
    <xf numFmtId="0" fontId="117" fillId="6" borderId="186" xfId="28" applyFont="1" applyFill="1" applyBorder="1" applyAlignment="1">
      <alignment horizontal="center" vertical="center"/>
    </xf>
    <xf numFmtId="0" fontId="28" fillId="6" borderId="186" xfId="28" applyFont="1" applyFill="1" applyBorder="1" applyAlignment="1">
      <alignment horizontal="center" vertical="center"/>
    </xf>
    <xf numFmtId="0" fontId="28" fillId="6" borderId="186" xfId="28" applyFont="1" applyFill="1" applyBorder="1" applyAlignment="1">
      <alignment horizontal="center" vertical="center" wrapText="1"/>
    </xf>
    <xf numFmtId="9" fontId="28" fillId="6" borderId="186" xfId="30" applyFont="1" applyFill="1" applyBorder="1" applyAlignment="1">
      <alignment horizontal="center" vertical="center"/>
    </xf>
    <xf numFmtId="2" fontId="28" fillId="6" borderId="186" xfId="28" applyNumberFormat="1" applyFont="1" applyFill="1" applyBorder="1" applyAlignment="1">
      <alignment horizontal="right" vertical="center"/>
    </xf>
    <xf numFmtId="164" fontId="28" fillId="6" borderId="186" xfId="28" applyNumberFormat="1" applyFont="1" applyFill="1" applyBorder="1" applyAlignment="1">
      <alignment horizontal="right" vertical="center"/>
    </xf>
    <xf numFmtId="4" fontId="28" fillId="6" borderId="186" xfId="28" applyNumberFormat="1" applyFont="1" applyFill="1" applyBorder="1" applyAlignment="1">
      <alignment horizontal="right" vertical="center"/>
    </xf>
    <xf numFmtId="0" fontId="28" fillId="6" borderId="187" xfId="28" applyFont="1" applyFill="1" applyBorder="1" applyAlignment="1">
      <alignment horizontal="center" vertical="center"/>
    </xf>
    <xf numFmtId="0" fontId="47" fillId="0" borderId="101" xfId="0" applyFont="1" applyFill="1" applyBorder="1"/>
    <xf numFmtId="0" fontId="47" fillId="0" borderId="35" xfId="0" applyFont="1" applyFill="1" applyBorder="1"/>
    <xf numFmtId="0" fontId="47" fillId="0" borderId="110" xfId="0" applyFont="1" applyFill="1" applyBorder="1"/>
    <xf numFmtId="0" fontId="14" fillId="3" borderId="186" xfId="1" applyFont="1" applyFill="1" applyBorder="1" applyAlignment="1" applyProtection="1">
      <alignment vertical="center"/>
      <protection locked="0"/>
    </xf>
    <xf numFmtId="0" fontId="29" fillId="0" borderId="149" xfId="28" applyFont="1" applyFill="1" applyBorder="1" applyAlignment="1">
      <alignment vertical="center"/>
    </xf>
    <xf numFmtId="0" fontId="29" fillId="0" borderId="141" xfId="28" applyFont="1" applyFill="1" applyBorder="1" applyAlignment="1">
      <alignment horizontal="center" vertical="center"/>
    </xf>
    <xf numFmtId="0" fontId="29" fillId="0" borderId="141" xfId="28" applyFont="1" applyFill="1" applyBorder="1" applyAlignment="1">
      <alignment horizontal="left" vertical="center"/>
    </xf>
    <xf numFmtId="0" fontId="29" fillId="0" borderId="141" xfId="28" applyFont="1" applyFill="1" applyBorder="1" applyAlignment="1">
      <alignment horizontal="center" vertical="center" wrapText="1"/>
    </xf>
    <xf numFmtId="0" fontId="29" fillId="0" borderId="141" xfId="28" applyFont="1" applyFill="1" applyBorder="1" applyAlignment="1">
      <alignment horizontal="right" vertical="center" wrapText="1"/>
    </xf>
    <xf numFmtId="0" fontId="29" fillId="0" borderId="141" xfId="28" applyFont="1" applyFill="1" applyBorder="1" applyAlignment="1">
      <alignment vertical="center"/>
    </xf>
    <xf numFmtId="0" fontId="29" fillId="0" borderId="141" xfId="28" applyFont="1" applyFill="1" applyBorder="1" applyAlignment="1">
      <alignment horizontal="right" vertical="center"/>
    </xf>
    <xf numFmtId="4" fontId="28" fillId="0" borderId="141" xfId="28" applyNumberFormat="1" applyFont="1" applyFill="1" applyBorder="1" applyAlignment="1">
      <alignment horizontal="right" vertical="center"/>
    </xf>
    <xf numFmtId="4" fontId="28" fillId="0" borderId="141" xfId="31" applyNumberFormat="1" applyFont="1" applyFill="1" applyBorder="1" applyAlignment="1">
      <alignment horizontal="left" vertical="center"/>
    </xf>
    <xf numFmtId="0" fontId="44" fillId="0" borderId="141" xfId="28" applyFont="1" applyFill="1" applyBorder="1" applyAlignment="1">
      <alignment horizontal="right" vertical="center"/>
    </xf>
    <xf numFmtId="0" fontId="29" fillId="0" borderId="151" xfId="28" applyFont="1" applyFill="1" applyBorder="1" applyAlignment="1">
      <alignment horizontal="right" vertical="center"/>
    </xf>
    <xf numFmtId="4" fontId="52" fillId="14" borderId="187" xfId="28" applyNumberFormat="1" applyFont="1" applyFill="1" applyBorder="1" applyAlignment="1" applyProtection="1">
      <alignment horizontal="center"/>
      <protection locked="0"/>
    </xf>
    <xf numFmtId="4" fontId="52" fillId="14" borderId="189" xfId="28" applyNumberFormat="1" applyFont="1" applyFill="1" applyBorder="1" applyAlignment="1" applyProtection="1">
      <alignment horizontal="left"/>
      <protection locked="0"/>
    </xf>
    <xf numFmtId="43" fontId="52" fillId="14" borderId="189" xfId="28" applyNumberFormat="1" applyFont="1" applyFill="1" applyBorder="1" applyAlignment="1" applyProtection="1">
      <alignment horizontal="center" wrapText="1"/>
      <protection locked="0"/>
    </xf>
    <xf numFmtId="164" fontId="52" fillId="14" borderId="189" xfId="28" applyNumberFormat="1" applyFont="1" applyFill="1" applyBorder="1" applyAlignment="1" applyProtection="1">
      <alignment horizontal="center"/>
      <protection locked="0"/>
    </xf>
    <xf numFmtId="43" fontId="52" fillId="14" borderId="189" xfId="28" applyNumberFormat="1" applyFont="1" applyFill="1" applyBorder="1" applyAlignment="1" applyProtection="1">
      <alignment horizontal="center"/>
      <protection locked="0"/>
    </xf>
    <xf numFmtId="0" fontId="52" fillId="14" borderId="189" xfId="28" applyFont="1" applyFill="1" applyBorder="1" applyAlignment="1" applyProtection="1">
      <alignment horizontal="center"/>
      <protection locked="0"/>
    </xf>
    <xf numFmtId="4" fontId="29" fillId="0" borderId="187" xfId="28" applyNumberFormat="1" applyFont="1" applyFill="1" applyBorder="1" applyAlignment="1" applyProtection="1">
      <alignment horizontal="right" vertical="center"/>
      <protection locked="0"/>
    </xf>
    <xf numFmtId="4" fontId="29" fillId="0" borderId="189" xfId="28" applyNumberFormat="1" applyFont="1" applyFill="1" applyBorder="1" applyAlignment="1" applyProtection="1">
      <alignment horizontal="right" vertical="center"/>
      <protection locked="0"/>
    </xf>
    <xf numFmtId="4" fontId="45" fillId="0" borderId="189" xfId="31" applyNumberFormat="1" applyFont="1" applyFill="1" applyBorder="1" applyAlignment="1">
      <alignment horizontal="center" vertical="center"/>
    </xf>
    <xf numFmtId="4" fontId="30" fillId="0" borderId="189" xfId="31" applyNumberFormat="1" applyFont="1" applyFill="1" applyBorder="1" applyAlignment="1">
      <alignment horizontal="center" vertical="center"/>
    </xf>
    <xf numFmtId="2" fontId="45" fillId="0" borderId="189" xfId="31" applyNumberFormat="1" applyFont="1" applyFill="1" applyBorder="1" applyAlignment="1">
      <alignment horizontal="center" vertical="center"/>
    </xf>
    <xf numFmtId="2" fontId="30" fillId="0" borderId="189" xfId="31" applyNumberFormat="1" applyFont="1" applyFill="1" applyBorder="1" applyAlignment="1">
      <alignment horizontal="center" vertical="center"/>
    </xf>
    <xf numFmtId="0" fontId="30" fillId="0" borderId="0" xfId="31" applyFont="1" applyFill="1" applyBorder="1" applyAlignment="1">
      <alignment horizontal="center" vertical="center"/>
    </xf>
    <xf numFmtId="0" fontId="28" fillId="0" borderId="0" xfId="31" applyFont="1" applyFill="1" applyBorder="1" applyAlignment="1">
      <alignment vertical="center"/>
    </xf>
    <xf numFmtId="0" fontId="51" fillId="0" borderId="0" xfId="31" applyFont="1" applyFill="1" applyBorder="1" applyAlignment="1">
      <alignment vertical="center"/>
    </xf>
    <xf numFmtId="0" fontId="28" fillId="0" borderId="189" xfId="28" applyFont="1" applyFill="1" applyBorder="1" applyAlignment="1">
      <alignment horizontal="center" vertical="center"/>
    </xf>
    <xf numFmtId="9" fontId="28" fillId="0" borderId="189" xfId="30" applyFont="1" applyFill="1" applyBorder="1" applyAlignment="1">
      <alignment horizontal="center" vertical="center"/>
    </xf>
    <xf numFmtId="2" fontId="28" fillId="0" borderId="189" xfId="28" applyNumberFormat="1" applyFont="1" applyFill="1" applyBorder="1" applyAlignment="1">
      <alignment horizontal="right" vertical="center"/>
    </xf>
    <xf numFmtId="164" fontId="28" fillId="0" borderId="189" xfId="28" applyNumberFormat="1" applyFont="1" applyFill="1" applyBorder="1" applyAlignment="1">
      <alignment horizontal="right" vertical="center"/>
    </xf>
    <xf numFmtId="4" fontId="28" fillId="0" borderId="189" xfId="28" applyNumberFormat="1" applyFont="1" applyFill="1" applyBorder="1" applyAlignment="1">
      <alignment horizontal="right" vertical="center"/>
    </xf>
    <xf numFmtId="0" fontId="29" fillId="0" borderId="0" xfId="31" applyFont="1" applyFill="1" applyBorder="1" applyAlignment="1">
      <alignment vertical="center"/>
    </xf>
    <xf numFmtId="0" fontId="28" fillId="4" borderId="189" xfId="28" applyFont="1" applyFill="1" applyBorder="1" applyAlignment="1">
      <alignment horizontal="center" vertical="center"/>
    </xf>
    <xf numFmtId="0" fontId="28" fillId="4" borderId="189" xfId="28" applyFont="1" applyFill="1" applyBorder="1" applyAlignment="1">
      <alignment horizontal="center" vertical="center" wrapText="1"/>
    </xf>
    <xf numFmtId="9" fontId="28" fillId="4" borderId="189" xfId="30" applyFont="1" applyFill="1" applyBorder="1" applyAlignment="1">
      <alignment horizontal="center" vertical="center"/>
    </xf>
    <xf numFmtId="2" fontId="28" fillId="4" borderId="189" xfId="28" applyNumberFormat="1" applyFont="1" applyFill="1" applyBorder="1" applyAlignment="1">
      <alignment horizontal="right" vertical="center"/>
    </xf>
    <xf numFmtId="164" fontId="28" fillId="4" borderId="189" xfId="28" applyNumberFormat="1" applyFont="1" applyFill="1" applyBorder="1" applyAlignment="1">
      <alignment horizontal="right" vertical="center"/>
    </xf>
    <xf numFmtId="4" fontId="28" fillId="4" borderId="189" xfId="28" applyNumberFormat="1" applyFont="1" applyFill="1" applyBorder="1" applyAlignment="1">
      <alignment horizontal="right" vertical="center"/>
    </xf>
    <xf numFmtId="43" fontId="28" fillId="4" borderId="185" xfId="26" applyFont="1" applyFill="1" applyBorder="1" applyAlignment="1">
      <alignment horizontal="center" vertical="center"/>
    </xf>
    <xf numFmtId="0" fontId="29" fillId="0" borderId="190" xfId="28" applyNumberFormat="1" applyFont="1" applyFill="1" applyBorder="1" applyAlignment="1">
      <alignment horizontal="center"/>
    </xf>
    <xf numFmtId="0" fontId="29" fillId="0" borderId="191" xfId="28" applyNumberFormat="1" applyFont="1" applyFill="1" applyBorder="1" applyAlignment="1">
      <alignment horizontal="center" vertical="center"/>
    </xf>
    <xf numFmtId="0" fontId="29" fillId="0" borderId="190" xfId="28" applyFont="1" applyFill="1" applyBorder="1" applyAlignment="1">
      <alignment horizontal="center" vertical="center"/>
    </xf>
    <xf numFmtId="0" fontId="29" fillId="0" borderId="192" xfId="54" applyFont="1" applyFill="1" applyBorder="1" applyAlignment="1">
      <alignment horizontal="right" vertical="center" wrapText="1"/>
    </xf>
    <xf numFmtId="43" fontId="29" fillId="0" borderId="192" xfId="26" applyFont="1" applyFill="1" applyBorder="1" applyAlignment="1">
      <alignment horizontal="right" vertical="center" wrapText="1"/>
    </xf>
    <xf numFmtId="0" fontId="29" fillId="0" borderId="192" xfId="54" applyFont="1" applyFill="1" applyBorder="1" applyAlignment="1">
      <alignment horizontal="center" vertical="center"/>
    </xf>
    <xf numFmtId="2" fontId="29" fillId="0" borderId="192" xfId="54" applyNumberFormat="1" applyFont="1" applyFill="1" applyBorder="1" applyAlignment="1">
      <alignment horizontal="center" vertical="center"/>
    </xf>
    <xf numFmtId="2" fontId="29" fillId="0" borderId="192" xfId="54" applyNumberFormat="1" applyFont="1" applyFill="1" applyBorder="1" applyAlignment="1">
      <alignment horizontal="right" vertical="center"/>
    </xf>
    <xf numFmtId="2" fontId="29" fillId="0" borderId="192" xfId="55" applyNumberFormat="1" applyFont="1" applyFill="1" applyBorder="1" applyAlignment="1">
      <alignment horizontal="right" vertical="center"/>
    </xf>
    <xf numFmtId="43" fontId="29" fillId="0" borderId="192" xfId="54" applyNumberFormat="1" applyFont="1" applyFill="1" applyBorder="1" applyAlignment="1">
      <alignment horizontal="right" vertical="center"/>
    </xf>
    <xf numFmtId="43" fontId="29" fillId="0" borderId="191" xfId="26" applyFont="1" applyFill="1" applyBorder="1" applyAlignment="1">
      <alignment vertical="center"/>
    </xf>
    <xf numFmtId="177" fontId="28" fillId="0" borderId="0" xfId="48" applyFont="1" applyFill="1" applyBorder="1" applyAlignment="1">
      <alignment horizontal="left" vertical="center"/>
    </xf>
    <xf numFmtId="177" fontId="28" fillId="0" borderId="0" xfId="48" applyFont="1" applyFill="1" applyBorder="1" applyAlignment="1">
      <alignment vertical="center"/>
    </xf>
    <xf numFmtId="43" fontId="29" fillId="0" borderId="191" xfId="55" applyNumberFormat="1" applyFont="1" applyFill="1" applyBorder="1" applyAlignment="1">
      <alignment vertical="center"/>
    </xf>
    <xf numFmtId="0" fontId="29" fillId="0" borderId="189" xfId="28" applyFont="1" applyFill="1" applyBorder="1" applyAlignment="1">
      <alignment horizontal="left" vertical="center"/>
    </xf>
    <xf numFmtId="0" fontId="28" fillId="4" borderId="189" xfId="28" applyFont="1" applyFill="1" applyBorder="1" applyAlignment="1">
      <alignment horizontal="left" vertical="center" wrapText="1"/>
    </xf>
    <xf numFmtId="0" fontId="51" fillId="8" borderId="0" xfId="31" applyFont="1" applyFill="1" applyBorder="1" applyAlignment="1">
      <alignment vertical="center"/>
    </xf>
    <xf numFmtId="0" fontId="29" fillId="8" borderId="0" xfId="31" applyFont="1" applyFill="1" applyBorder="1" applyAlignment="1">
      <alignment vertical="center"/>
    </xf>
    <xf numFmtId="0" fontId="108" fillId="8" borderId="0" xfId="31" applyFont="1" applyFill="1" applyBorder="1" applyAlignment="1">
      <alignment vertical="center"/>
    </xf>
    <xf numFmtId="2" fontId="101" fillId="8" borderId="189" xfId="48" applyNumberFormat="1" applyFont="1" applyFill="1" applyBorder="1" applyAlignment="1">
      <alignment horizontal="center" vertical="center"/>
    </xf>
    <xf numFmtId="2" fontId="102" fillId="8" borderId="189" xfId="48" applyNumberFormat="1" applyFont="1" applyFill="1" applyBorder="1" applyAlignment="1">
      <alignment horizontal="center" vertical="center"/>
    </xf>
    <xf numFmtId="2" fontId="101" fillId="8" borderId="189" xfId="48" applyNumberFormat="1" applyFont="1" applyFill="1" applyBorder="1" applyAlignment="1">
      <alignment horizontal="center" vertical="center" wrapText="1"/>
    </xf>
    <xf numFmtId="2" fontId="102" fillId="8" borderId="189" xfId="48" applyNumberFormat="1" applyFont="1" applyFill="1" applyBorder="1" applyAlignment="1">
      <alignment horizontal="center" vertical="center" wrapText="1"/>
    </xf>
    <xf numFmtId="177" fontId="28" fillId="8" borderId="0" xfId="48" applyFont="1" applyFill="1" applyBorder="1" applyAlignment="1">
      <alignment horizontal="left" vertical="center"/>
    </xf>
    <xf numFmtId="2" fontId="105" fillId="8" borderId="189" xfId="48" applyNumberFormat="1" applyFont="1" applyFill="1" applyBorder="1" applyAlignment="1">
      <alignment horizontal="center" vertical="center"/>
    </xf>
    <xf numFmtId="2" fontId="109" fillId="8" borderId="189" xfId="48" applyNumberFormat="1" applyFont="1" applyFill="1" applyBorder="1" applyAlignment="1">
      <alignment horizontal="center" vertical="center"/>
    </xf>
    <xf numFmtId="0" fontId="101" fillId="8" borderId="189" xfId="48" applyNumberFormat="1" applyFont="1" applyFill="1" applyBorder="1" applyAlignment="1">
      <alignment horizontal="center" vertical="center"/>
    </xf>
    <xf numFmtId="0" fontId="107" fillId="8" borderId="189" xfId="48" applyNumberFormat="1" applyFont="1" applyFill="1" applyBorder="1" applyAlignment="1">
      <alignment horizontal="center" vertical="center"/>
    </xf>
    <xf numFmtId="177" fontId="106" fillId="8" borderId="0" xfId="48" applyFont="1" applyFill="1" applyBorder="1" applyAlignment="1">
      <alignment horizontal="left" vertical="center"/>
    </xf>
    <xf numFmtId="177" fontId="106" fillId="8" borderId="0" xfId="48" applyFont="1" applyFill="1" applyBorder="1" applyAlignment="1">
      <alignment vertical="center"/>
    </xf>
    <xf numFmtId="0" fontId="102" fillId="8" borderId="189" xfId="48" applyNumberFormat="1" applyFont="1" applyFill="1" applyBorder="1" applyAlignment="1">
      <alignment horizontal="center" vertical="center"/>
    </xf>
    <xf numFmtId="0" fontId="101" fillId="8" borderId="189" xfId="28" applyFont="1" applyFill="1" applyBorder="1" applyAlignment="1">
      <alignment horizontal="center" vertical="center"/>
    </xf>
    <xf numFmtId="0" fontId="102" fillId="8" borderId="189" xfId="28" applyFont="1" applyFill="1" applyBorder="1" applyAlignment="1">
      <alignment horizontal="center" vertical="center"/>
    </xf>
    <xf numFmtId="0" fontId="101" fillId="8" borderId="189" xfId="48" applyNumberFormat="1" applyFont="1" applyFill="1" applyBorder="1" applyAlignment="1">
      <alignment horizontal="center" vertical="center" wrapText="1"/>
    </xf>
    <xf numFmtId="0" fontId="102" fillId="8" borderId="189" xfId="48" applyNumberFormat="1" applyFont="1" applyFill="1" applyBorder="1" applyAlignment="1">
      <alignment horizontal="center" vertical="center" wrapText="1"/>
    </xf>
    <xf numFmtId="177" fontId="29" fillId="8" borderId="0" xfId="48" applyFont="1" applyFill="1" applyBorder="1" applyAlignment="1">
      <alignment horizontal="left" vertical="center"/>
    </xf>
    <xf numFmtId="43" fontId="51" fillId="8" borderId="0" xfId="31" applyNumberFormat="1" applyFont="1" applyFill="1" applyBorder="1" applyAlignment="1">
      <alignment vertical="center"/>
    </xf>
    <xf numFmtId="0" fontId="29" fillId="8" borderId="0" xfId="31" applyFont="1" applyFill="1" applyBorder="1" applyAlignment="1">
      <alignment horizontal="center" vertical="center"/>
    </xf>
    <xf numFmtId="164" fontId="29" fillId="8" borderId="0" xfId="31" applyNumberFormat="1" applyFont="1" applyFill="1" applyBorder="1" applyAlignment="1">
      <alignment vertical="center"/>
    </xf>
    <xf numFmtId="4" fontId="29" fillId="8" borderId="0" xfId="31" applyNumberFormat="1" applyFont="1" applyFill="1" applyBorder="1" applyAlignment="1">
      <alignment vertical="center"/>
    </xf>
    <xf numFmtId="2" fontId="123" fillId="8" borderId="189" xfId="48" applyNumberFormat="1" applyFont="1" applyFill="1" applyBorder="1" applyAlignment="1">
      <alignment horizontal="center" vertical="center"/>
    </xf>
    <xf numFmtId="177" fontId="104" fillId="8" borderId="0" xfId="48" applyFont="1" applyFill="1" applyBorder="1" applyAlignment="1">
      <alignment horizontal="left" vertical="center"/>
    </xf>
    <xf numFmtId="177" fontId="104" fillId="8" borderId="0" xfId="48" applyFont="1" applyFill="1" applyBorder="1" applyAlignment="1">
      <alignment vertical="center"/>
    </xf>
    <xf numFmtId="0" fontId="101" fillId="0" borderId="189" xfId="28" applyFont="1" applyFill="1" applyBorder="1" applyAlignment="1">
      <alignment horizontal="left" vertical="center"/>
    </xf>
    <xf numFmtId="0" fontId="102" fillId="0" borderId="189" xfId="28" applyFont="1" applyFill="1" applyBorder="1" applyAlignment="1">
      <alignment horizontal="center" vertical="center"/>
    </xf>
    <xf numFmtId="0" fontId="101" fillId="0" borderId="189" xfId="28" applyFont="1" applyFill="1" applyBorder="1" applyAlignment="1">
      <alignment horizontal="center" vertical="center"/>
    </xf>
    <xf numFmtId="0" fontId="101" fillId="0" borderId="189" xfId="48" applyNumberFormat="1" applyFont="1" applyFill="1" applyBorder="1" applyAlignment="1">
      <alignment horizontal="left" vertical="center"/>
    </xf>
    <xf numFmtId="0" fontId="102" fillId="0" borderId="189" xfId="48" applyNumberFormat="1" applyFont="1" applyFill="1" applyBorder="1" applyAlignment="1">
      <alignment horizontal="center" vertical="center"/>
    </xf>
    <xf numFmtId="0" fontId="101" fillId="0" borderId="189" xfId="48" applyNumberFormat="1" applyFont="1" applyFill="1" applyBorder="1" applyAlignment="1">
      <alignment horizontal="center" vertical="center"/>
    </xf>
    <xf numFmtId="0" fontId="102" fillId="0" borderId="189" xfId="48" applyNumberFormat="1" applyFont="1" applyFill="1" applyBorder="1" applyAlignment="1">
      <alignment horizontal="left" vertical="center"/>
    </xf>
    <xf numFmtId="0" fontId="102" fillId="0" borderId="189" xfId="48" applyNumberFormat="1" applyFont="1" applyFill="1" applyBorder="1" applyAlignment="1">
      <alignment horizontal="right" vertical="center"/>
    </xf>
    <xf numFmtId="0" fontId="28" fillId="0" borderId="190" xfId="28" applyFont="1" applyFill="1" applyBorder="1" applyAlignment="1">
      <alignment horizontal="center" vertical="center"/>
    </xf>
    <xf numFmtId="0" fontId="28" fillId="0" borderId="191" xfId="28" applyFont="1" applyFill="1" applyBorder="1" applyAlignment="1">
      <alignment horizontal="center" vertical="center"/>
    </xf>
    <xf numFmtId="0" fontId="28" fillId="0" borderId="190" xfId="28" applyFont="1" applyFill="1" applyBorder="1" applyAlignment="1">
      <alignment horizontal="center" vertical="center" wrapText="1"/>
    </xf>
    <xf numFmtId="0" fontId="52" fillId="0" borderId="192" xfId="54" applyFont="1" applyFill="1" applyBorder="1" applyAlignment="1">
      <alignment horizontal="right" vertical="center" wrapText="1"/>
    </xf>
    <xf numFmtId="2" fontId="51" fillId="0" borderId="192" xfId="54" applyNumberFormat="1" applyFont="1" applyFill="1" applyBorder="1" applyAlignment="1">
      <alignment horizontal="center" vertical="center"/>
    </xf>
    <xf numFmtId="164" fontId="29" fillId="0" borderId="192" xfId="28" applyNumberFormat="1" applyFont="1" applyFill="1" applyBorder="1" applyAlignment="1">
      <alignment horizontal="right" vertical="center"/>
    </xf>
    <xf numFmtId="164" fontId="28" fillId="0" borderId="192" xfId="28" applyNumberFormat="1" applyFont="1" applyFill="1" applyBorder="1" applyAlignment="1">
      <alignment horizontal="right" vertical="center"/>
    </xf>
    <xf numFmtId="4" fontId="28" fillId="0" borderId="191" xfId="28" applyNumberFormat="1" applyFont="1" applyFill="1" applyBorder="1" applyAlignment="1">
      <alignment horizontal="right" vertical="center"/>
    </xf>
    <xf numFmtId="0" fontId="101" fillId="0" borderId="189" xfId="48" applyNumberFormat="1" applyFont="1" applyFill="1" applyBorder="1" applyAlignment="1">
      <alignment horizontal="center" vertical="center" wrapText="1"/>
    </xf>
    <xf numFmtId="0" fontId="102" fillId="0" borderId="189" xfId="48" applyNumberFormat="1" applyFont="1" applyFill="1" applyBorder="1" applyAlignment="1">
      <alignment horizontal="center" vertical="center" wrapText="1"/>
    </xf>
    <xf numFmtId="177" fontId="29" fillId="0" borderId="0" xfId="48" applyFont="1" applyFill="1" applyBorder="1" applyAlignment="1">
      <alignment horizontal="left" vertical="center"/>
    </xf>
    <xf numFmtId="0" fontId="28" fillId="8" borderId="189" xfId="48" applyNumberFormat="1" applyFont="1" applyFill="1" applyBorder="1" applyAlignment="1">
      <alignment horizontal="left" vertical="center"/>
    </xf>
    <xf numFmtId="0" fontId="110" fillId="8" borderId="189" xfId="48" applyNumberFormat="1" applyFont="1" applyFill="1" applyBorder="1" applyAlignment="1">
      <alignment horizontal="center" vertical="center"/>
    </xf>
    <xf numFmtId="0" fontId="110" fillId="8" borderId="189" xfId="48" applyNumberFormat="1" applyFont="1" applyFill="1" applyBorder="1" applyAlignment="1">
      <alignment horizontal="left" vertical="center" wrapText="1"/>
    </xf>
    <xf numFmtId="0" fontId="110" fillId="8" borderId="189" xfId="48" applyNumberFormat="1" applyFont="1" applyFill="1" applyBorder="1" applyAlignment="1">
      <alignment horizontal="left" vertical="center"/>
    </xf>
    <xf numFmtId="0" fontId="110" fillId="8" borderId="189" xfId="48" applyNumberFormat="1" applyFont="1" applyFill="1" applyBorder="1" applyAlignment="1">
      <alignment horizontal="right" vertical="center" wrapText="1"/>
    </xf>
    <xf numFmtId="0" fontId="28" fillId="8" borderId="189" xfId="48" applyNumberFormat="1" applyFont="1" applyFill="1" applyBorder="1" applyAlignment="1">
      <alignment horizontal="right" vertical="center" wrapText="1"/>
    </xf>
    <xf numFmtId="0" fontId="28" fillId="8" borderId="189" xfId="48" applyNumberFormat="1" applyFont="1" applyFill="1" applyBorder="1" applyAlignment="1">
      <alignment horizontal="center" vertical="center"/>
    </xf>
    <xf numFmtId="0" fontId="28" fillId="8" borderId="189" xfId="48" applyNumberFormat="1" applyFont="1" applyFill="1" applyBorder="1" applyAlignment="1">
      <alignment horizontal="right" vertical="center"/>
    </xf>
    <xf numFmtId="0" fontId="111" fillId="8" borderId="189" xfId="48" applyNumberFormat="1" applyFont="1" applyFill="1" applyBorder="1" applyAlignment="1">
      <alignment horizontal="left" vertical="center"/>
    </xf>
    <xf numFmtId="0" fontId="51" fillId="8" borderId="189" xfId="48" applyNumberFormat="1" applyFont="1" applyFill="1" applyBorder="1" applyAlignment="1">
      <alignment horizontal="center" vertical="center"/>
    </xf>
    <xf numFmtId="0" fontId="51" fillId="8" borderId="189" xfId="48" applyNumberFormat="1" applyFont="1" applyFill="1" applyBorder="1" applyAlignment="1">
      <alignment horizontal="left" vertical="center"/>
    </xf>
    <xf numFmtId="0" fontId="51" fillId="8" borderId="189" xfId="48" applyNumberFormat="1" applyFont="1" applyFill="1" applyBorder="1" applyAlignment="1">
      <alignment horizontal="right" vertical="center"/>
    </xf>
    <xf numFmtId="177" fontId="51" fillId="8" borderId="0" xfId="48" applyFont="1" applyFill="1" applyBorder="1" applyAlignment="1">
      <alignment horizontal="left" vertical="center"/>
    </xf>
    <xf numFmtId="0" fontId="52" fillId="8" borderId="189" xfId="48" applyNumberFormat="1" applyFont="1" applyFill="1" applyBorder="1" applyAlignment="1">
      <alignment horizontal="left" vertical="center"/>
    </xf>
    <xf numFmtId="0" fontId="52" fillId="8" borderId="189" xfId="48" applyNumberFormat="1" applyFont="1" applyFill="1" applyBorder="1" applyAlignment="1">
      <alignment horizontal="center" vertical="center"/>
    </xf>
    <xf numFmtId="0" fontId="52" fillId="8" borderId="189" xfId="48" applyNumberFormat="1" applyFont="1" applyFill="1" applyBorder="1" applyAlignment="1">
      <alignment horizontal="right" vertical="center"/>
    </xf>
    <xf numFmtId="177" fontId="52" fillId="8" borderId="0" xfId="48" applyFont="1" applyFill="1" applyBorder="1" applyAlignment="1">
      <alignment horizontal="left" vertical="center"/>
    </xf>
    <xf numFmtId="177" fontId="52" fillId="8" borderId="0" xfId="48" applyFont="1" applyFill="1" applyBorder="1" applyAlignment="1">
      <alignment vertical="center"/>
    </xf>
    <xf numFmtId="0" fontId="28" fillId="0" borderId="189" xfId="48" applyNumberFormat="1" applyFont="1" applyFill="1" applyBorder="1" applyAlignment="1">
      <alignment horizontal="center" vertical="center"/>
    </xf>
    <xf numFmtId="0" fontId="28" fillId="0" borderId="189" xfId="48" applyNumberFormat="1" applyFont="1" applyFill="1" applyBorder="1" applyAlignment="1">
      <alignment horizontal="left" vertical="center"/>
    </xf>
    <xf numFmtId="0" fontId="28" fillId="0" borderId="189" xfId="48" applyNumberFormat="1" applyFont="1" applyFill="1" applyBorder="1" applyAlignment="1">
      <alignment horizontal="right" vertical="center"/>
    </xf>
    <xf numFmtId="0" fontId="110" fillId="0" borderId="189" xfId="48" applyNumberFormat="1" applyFont="1" applyFill="1" applyBorder="1" applyAlignment="1">
      <alignment horizontal="center" vertical="center"/>
    </xf>
    <xf numFmtId="0" fontId="110" fillId="0" borderId="189" xfId="48" applyNumberFormat="1" applyFont="1" applyFill="1" applyBorder="1" applyAlignment="1">
      <alignment horizontal="left" vertical="center" wrapText="1"/>
    </xf>
    <xf numFmtId="0" fontId="110" fillId="0" borderId="189" xfId="48" applyNumberFormat="1" applyFont="1" applyFill="1" applyBorder="1" applyAlignment="1">
      <alignment horizontal="left" vertical="center"/>
    </xf>
    <xf numFmtId="0" fontId="110" fillId="0" borderId="189" xfId="48" applyNumberFormat="1" applyFont="1" applyFill="1" applyBorder="1" applyAlignment="1">
      <alignment horizontal="right" vertical="center" wrapText="1"/>
    </xf>
    <xf numFmtId="0" fontId="28" fillId="0" borderId="189" xfId="48" applyNumberFormat="1" applyFont="1" applyFill="1" applyBorder="1" applyAlignment="1">
      <alignment horizontal="right" vertical="center" wrapText="1"/>
    </xf>
    <xf numFmtId="0" fontId="29" fillId="0" borderId="192" xfId="28" applyNumberFormat="1" applyFont="1" applyFill="1" applyBorder="1" applyAlignment="1">
      <alignment horizontal="center" vertical="center"/>
    </xf>
    <xf numFmtId="177" fontId="29" fillId="0" borderId="192" xfId="28" applyNumberFormat="1" applyFont="1" applyFill="1" applyBorder="1" applyAlignment="1">
      <alignment horizontal="center" vertical="center"/>
    </xf>
    <xf numFmtId="0" fontId="29" fillId="0" borderId="192" xfId="28" applyFont="1" applyFill="1" applyBorder="1" applyAlignment="1">
      <alignment horizontal="center" vertical="center"/>
    </xf>
    <xf numFmtId="0" fontId="28" fillId="0" borderId="192" xfId="54" applyFont="1" applyFill="1" applyBorder="1" applyAlignment="1">
      <alignment horizontal="right" vertical="center" wrapText="1"/>
    </xf>
    <xf numFmtId="2" fontId="29" fillId="0" borderId="192" xfId="55" applyNumberFormat="1" applyFont="1" applyFill="1" applyBorder="1" applyAlignment="1">
      <alignment vertical="center"/>
    </xf>
    <xf numFmtId="178" fontId="29" fillId="0" borderId="192" xfId="54" applyNumberFormat="1" applyFont="1" applyFill="1" applyBorder="1" applyAlignment="1">
      <alignment horizontal="right" vertical="center"/>
    </xf>
    <xf numFmtId="178" fontId="29" fillId="0" borderId="192" xfId="55" applyNumberFormat="1" applyFont="1" applyFill="1" applyBorder="1" applyAlignment="1">
      <alignment vertical="center"/>
    </xf>
    <xf numFmtId="164" fontId="29" fillId="0" borderId="191" xfId="28" applyNumberFormat="1" applyFont="1" applyFill="1" applyBorder="1" applyAlignment="1">
      <alignment horizontal="right" vertical="center"/>
    </xf>
    <xf numFmtId="2" fontId="101" fillId="0" borderId="189" xfId="48" applyNumberFormat="1" applyFont="1" applyFill="1" applyBorder="1" applyAlignment="1">
      <alignment horizontal="center" vertical="center"/>
    </xf>
    <xf numFmtId="2" fontId="102" fillId="0" borderId="189" xfId="48" applyNumberFormat="1" applyFont="1" applyFill="1" applyBorder="1" applyAlignment="1">
      <alignment horizontal="center" vertical="center"/>
    </xf>
    <xf numFmtId="0" fontId="112" fillId="8" borderId="189" xfId="48" applyNumberFormat="1" applyFont="1" applyFill="1" applyBorder="1" applyAlignment="1">
      <alignment horizontal="left" vertical="center"/>
    </xf>
    <xf numFmtId="0" fontId="28" fillId="0" borderId="192" xfId="28" applyFont="1" applyFill="1" applyBorder="1" applyAlignment="1">
      <alignment horizontal="center" vertical="center"/>
    </xf>
    <xf numFmtId="0" fontId="29" fillId="0" borderId="192" xfId="28" applyFont="1" applyFill="1" applyBorder="1" applyAlignment="1">
      <alignment horizontal="left" vertical="center"/>
    </xf>
    <xf numFmtId="0" fontId="28" fillId="0" borderId="192" xfId="28" applyFont="1" applyFill="1" applyBorder="1" applyAlignment="1">
      <alignment horizontal="center" vertical="center" wrapText="1"/>
    </xf>
    <xf numFmtId="0" fontId="101" fillId="8" borderId="189" xfId="28" applyFont="1" applyFill="1" applyBorder="1" applyAlignment="1">
      <alignment horizontal="left" vertical="center"/>
    </xf>
    <xf numFmtId="0" fontId="101" fillId="8" borderId="189" xfId="48" applyNumberFormat="1" applyFont="1" applyFill="1" applyBorder="1" applyAlignment="1">
      <alignment horizontal="left" vertical="center"/>
    </xf>
    <xf numFmtId="0" fontId="102" fillId="8" borderId="189" xfId="48" applyNumberFormat="1" applyFont="1" applyFill="1" applyBorder="1" applyAlignment="1">
      <alignment horizontal="left" vertical="center"/>
    </xf>
    <xf numFmtId="0" fontId="102" fillId="8" borderId="189" xfId="48" applyNumberFormat="1" applyFont="1" applyFill="1" applyBorder="1" applyAlignment="1">
      <alignment horizontal="right" vertical="center"/>
    </xf>
    <xf numFmtId="0" fontId="107" fillId="8" borderId="189" xfId="48" applyNumberFormat="1" applyFont="1" applyFill="1" applyBorder="1" applyAlignment="1">
      <alignment horizontal="center" vertical="center" wrapText="1"/>
    </xf>
    <xf numFmtId="0" fontId="105" fillId="8" borderId="189" xfId="48" applyNumberFormat="1" applyFont="1" applyFill="1" applyBorder="1" applyAlignment="1">
      <alignment horizontal="left" vertical="center"/>
    </xf>
    <xf numFmtId="0" fontId="109" fillId="8" borderId="189" xfId="48" applyNumberFormat="1" applyFont="1" applyFill="1" applyBorder="1" applyAlignment="1">
      <alignment horizontal="center" vertical="center"/>
    </xf>
    <xf numFmtId="164" fontId="29" fillId="8" borderId="187" xfId="28" applyNumberFormat="1" applyFont="1" applyFill="1" applyBorder="1" applyAlignment="1">
      <alignment horizontal="right" vertical="center"/>
    </xf>
    <xf numFmtId="164" fontId="29" fillId="8" borderId="189" xfId="28" applyNumberFormat="1" applyFont="1" applyFill="1" applyBorder="1" applyAlignment="1">
      <alignment horizontal="right" vertical="center"/>
    </xf>
    <xf numFmtId="4" fontId="28" fillId="8" borderId="189" xfId="28" applyNumberFormat="1" applyFont="1" applyFill="1" applyBorder="1" applyAlignment="1">
      <alignment horizontal="right" vertical="center"/>
    </xf>
    <xf numFmtId="177" fontId="29" fillId="8" borderId="189" xfId="48" applyFont="1" applyFill="1" applyBorder="1" applyAlignment="1">
      <alignment vertical="center"/>
    </xf>
    <xf numFmtId="177" fontId="28" fillId="8" borderId="189" xfId="48" applyFont="1" applyFill="1" applyBorder="1" applyAlignment="1">
      <alignment horizontal="left" vertical="center"/>
    </xf>
    <xf numFmtId="177" fontId="28" fillId="8" borderId="189" xfId="48" applyFont="1" applyFill="1" applyBorder="1" applyAlignment="1">
      <alignment vertical="center"/>
    </xf>
    <xf numFmtId="0" fontId="29" fillId="0" borderId="187" xfId="28" applyFont="1" applyFill="1" applyBorder="1" applyAlignment="1">
      <alignment horizontal="left" vertical="center"/>
    </xf>
    <xf numFmtId="0" fontId="106" fillId="8" borderId="0" xfId="31" applyFont="1" applyFill="1" applyBorder="1" applyAlignment="1">
      <alignment vertical="center"/>
    </xf>
    <xf numFmtId="0" fontId="124" fillId="8" borderId="189" xfId="48" applyNumberFormat="1" applyFont="1" applyFill="1" applyBorder="1" applyAlignment="1">
      <alignment horizontal="center" vertical="center" wrapText="1"/>
    </xf>
    <xf numFmtId="0" fontId="124" fillId="8" borderId="189" xfId="48" applyNumberFormat="1" applyFont="1" applyFill="1" applyBorder="1" applyAlignment="1">
      <alignment horizontal="center" vertical="center"/>
    </xf>
    <xf numFmtId="0" fontId="109" fillId="8" borderId="189" xfId="48" applyNumberFormat="1" applyFont="1" applyFill="1" applyBorder="1" applyAlignment="1">
      <alignment horizontal="center" vertical="center" wrapText="1"/>
    </xf>
    <xf numFmtId="0" fontId="101" fillId="9" borderId="189" xfId="48" applyNumberFormat="1" applyFont="1" applyFill="1" applyBorder="1" applyAlignment="1">
      <alignment horizontal="center" vertical="center" wrapText="1"/>
    </xf>
    <xf numFmtId="0" fontId="102" fillId="9" borderId="189" xfId="48" applyNumberFormat="1" applyFont="1" applyFill="1" applyBorder="1" applyAlignment="1">
      <alignment horizontal="center" vertical="center"/>
    </xf>
    <xf numFmtId="4" fontId="29" fillId="0" borderId="191" xfId="28" applyNumberFormat="1" applyFont="1" applyFill="1" applyBorder="1" applyAlignment="1">
      <alignment horizontal="right" vertical="center"/>
    </xf>
    <xf numFmtId="0" fontId="52" fillId="8" borderId="0" xfId="31" applyFont="1" applyFill="1" applyBorder="1" applyAlignment="1">
      <alignment vertical="center"/>
    </xf>
    <xf numFmtId="0" fontId="28" fillId="8" borderId="0" xfId="31" applyFont="1" applyFill="1" applyBorder="1" applyAlignment="1">
      <alignment vertical="center"/>
    </xf>
    <xf numFmtId="0" fontId="29" fillId="0" borderId="192" xfId="28" applyFont="1" applyFill="1" applyBorder="1" applyAlignment="1">
      <alignment horizontal="center" vertical="center" wrapText="1"/>
    </xf>
    <xf numFmtId="9" fontId="29" fillId="0" borderId="192" xfId="30" applyFont="1" applyFill="1" applyBorder="1" applyAlignment="1">
      <alignment horizontal="center" vertical="center"/>
    </xf>
    <xf numFmtId="0" fontId="125" fillId="8" borderId="189" xfId="48" applyNumberFormat="1" applyFont="1" applyFill="1" applyBorder="1" applyAlignment="1">
      <alignment horizontal="center" vertical="center" wrapText="1"/>
    </xf>
    <xf numFmtId="0" fontId="125" fillId="8" borderId="189" xfId="48" applyNumberFormat="1" applyFont="1" applyFill="1" applyBorder="1" applyAlignment="1">
      <alignment horizontal="center" vertical="center"/>
    </xf>
    <xf numFmtId="0" fontId="52" fillId="0" borderId="189" xfId="48" applyNumberFormat="1" applyFont="1" applyFill="1" applyBorder="1" applyAlignment="1">
      <alignment horizontal="left" vertical="center"/>
    </xf>
    <xf numFmtId="0" fontId="52" fillId="0" borderId="189" xfId="48" applyNumberFormat="1" applyFont="1" applyFill="1" applyBorder="1" applyAlignment="1">
      <alignment horizontal="center" vertical="center"/>
    </xf>
    <xf numFmtId="0" fontId="52" fillId="0" borderId="189" xfId="48" applyNumberFormat="1" applyFont="1" applyFill="1" applyBorder="1" applyAlignment="1">
      <alignment horizontal="right" vertical="center"/>
    </xf>
    <xf numFmtId="177" fontId="52" fillId="0" borderId="0" xfId="48" applyFont="1" applyFill="1" applyBorder="1" applyAlignment="1">
      <alignment horizontal="left" vertical="center"/>
    </xf>
    <xf numFmtId="177" fontId="52" fillId="0" borderId="0" xfId="48" applyFont="1" applyFill="1" applyBorder="1" applyAlignment="1">
      <alignment vertical="center"/>
    </xf>
    <xf numFmtId="0" fontId="112" fillId="26" borderId="189" xfId="48" applyNumberFormat="1" applyFont="1" applyFill="1" applyBorder="1" applyAlignment="1">
      <alignment horizontal="left" vertical="center"/>
    </xf>
    <xf numFmtId="0" fontId="52" fillId="26" borderId="189" xfId="48" applyNumberFormat="1" applyFont="1" applyFill="1" applyBorder="1" applyAlignment="1">
      <alignment horizontal="center" vertical="center"/>
    </xf>
    <xf numFmtId="0" fontId="52" fillId="26" borderId="189" xfId="48" applyNumberFormat="1" applyFont="1" applyFill="1" applyBorder="1" applyAlignment="1">
      <alignment horizontal="left" vertical="center"/>
    </xf>
    <xf numFmtId="0" fontId="52" fillId="26" borderId="189" xfId="48" applyNumberFormat="1" applyFont="1" applyFill="1" applyBorder="1" applyAlignment="1">
      <alignment horizontal="right" vertical="center"/>
    </xf>
    <xf numFmtId="177" fontId="52" fillId="26" borderId="0" xfId="48" applyFont="1" applyFill="1" applyBorder="1" applyAlignment="1">
      <alignment horizontal="left" vertical="center"/>
    </xf>
    <xf numFmtId="177" fontId="52" fillId="26" borderId="0" xfId="48" applyFont="1" applyFill="1" applyBorder="1" applyAlignment="1">
      <alignment vertical="center"/>
    </xf>
    <xf numFmtId="0" fontId="28" fillId="26" borderId="189" xfId="48" applyNumberFormat="1" applyFont="1" applyFill="1" applyBorder="1" applyAlignment="1">
      <alignment horizontal="center" vertical="center"/>
    </xf>
    <xf numFmtId="0" fontId="28" fillId="26" borderId="189" xfId="48" applyNumberFormat="1" applyFont="1" applyFill="1" applyBorder="1" applyAlignment="1">
      <alignment horizontal="left" vertical="center"/>
    </xf>
    <xf numFmtId="0" fontId="28" fillId="26" borderId="189" xfId="48" applyNumberFormat="1" applyFont="1" applyFill="1" applyBorder="1" applyAlignment="1">
      <alignment horizontal="right" vertical="center"/>
    </xf>
    <xf numFmtId="177" fontId="28" fillId="26" borderId="0" xfId="48" applyFont="1" applyFill="1" applyBorder="1" applyAlignment="1">
      <alignment horizontal="left" vertical="center"/>
    </xf>
    <xf numFmtId="177" fontId="28" fillId="26" borderId="0" xfId="48" applyFont="1" applyFill="1" applyBorder="1" applyAlignment="1">
      <alignment vertical="center"/>
    </xf>
    <xf numFmtId="0" fontId="28" fillId="0" borderId="189" xfId="28" applyFont="1" applyFill="1" applyBorder="1" applyAlignment="1">
      <alignment horizontal="left" vertical="center"/>
    </xf>
    <xf numFmtId="0" fontId="51" fillId="0" borderId="189" xfId="48" applyNumberFormat="1" applyFont="1" applyFill="1" applyBorder="1" applyAlignment="1">
      <alignment horizontal="center" vertical="center"/>
    </xf>
    <xf numFmtId="0" fontId="51" fillId="0" borderId="189" xfId="48" applyNumberFormat="1" applyFont="1" applyFill="1" applyBorder="1" applyAlignment="1">
      <alignment horizontal="left" vertical="center"/>
    </xf>
    <xf numFmtId="0" fontId="51" fillId="0" borderId="189" xfId="48" applyNumberFormat="1" applyFont="1" applyFill="1" applyBorder="1" applyAlignment="1">
      <alignment horizontal="right" vertical="center"/>
    </xf>
    <xf numFmtId="177" fontId="51" fillId="0" borderId="0" xfId="48" applyFont="1" applyFill="1" applyBorder="1" applyAlignment="1">
      <alignment horizontal="left" vertical="center"/>
    </xf>
    <xf numFmtId="0" fontId="110" fillId="26" borderId="189" xfId="48" applyNumberFormat="1" applyFont="1" applyFill="1" applyBorder="1" applyAlignment="1">
      <alignment horizontal="center" vertical="center"/>
    </xf>
    <xf numFmtId="0" fontId="110" fillId="26" borderId="189" xfId="48" applyNumberFormat="1" applyFont="1" applyFill="1" applyBorder="1" applyAlignment="1">
      <alignment horizontal="left" vertical="center" wrapText="1"/>
    </xf>
    <xf numFmtId="0" fontId="110" fillId="26" borderId="189" xfId="48" applyNumberFormat="1" applyFont="1" applyFill="1" applyBorder="1" applyAlignment="1">
      <alignment horizontal="left" vertical="center"/>
    </xf>
    <xf numFmtId="0" fontId="110" fillId="26" borderId="189" xfId="48" applyNumberFormat="1" applyFont="1" applyFill="1" applyBorder="1" applyAlignment="1">
      <alignment horizontal="right" vertical="center" wrapText="1"/>
    </xf>
    <xf numFmtId="0" fontId="28" fillId="26" borderId="189" xfId="48" applyNumberFormat="1" applyFont="1" applyFill="1" applyBorder="1" applyAlignment="1">
      <alignment horizontal="right" vertical="center" wrapText="1"/>
    </xf>
    <xf numFmtId="0" fontId="112" fillId="0" borderId="189" xfId="48" applyNumberFormat="1" applyFont="1" applyFill="1" applyBorder="1" applyAlignment="1">
      <alignment horizontal="left" vertical="center"/>
    </xf>
    <xf numFmtId="0" fontId="51" fillId="0" borderId="190" xfId="28" applyNumberFormat="1" applyFont="1" applyFill="1" applyBorder="1" applyAlignment="1">
      <alignment horizontal="center"/>
    </xf>
    <xf numFmtId="0" fontId="51" fillId="0" borderId="191" xfId="28" applyNumberFormat="1" applyFont="1" applyFill="1" applyBorder="1" applyAlignment="1">
      <alignment horizontal="center" vertical="center"/>
    </xf>
    <xf numFmtId="0" fontId="51" fillId="0" borderId="190" xfId="28" applyFont="1" applyFill="1" applyBorder="1" applyAlignment="1">
      <alignment horizontal="center" vertical="center"/>
    </xf>
    <xf numFmtId="0" fontId="29" fillId="26" borderId="192" xfId="54" applyFont="1" applyFill="1" applyBorder="1" applyAlignment="1">
      <alignment horizontal="right" vertical="center" wrapText="1"/>
    </xf>
    <xf numFmtId="0" fontId="52" fillId="0" borderId="192" xfId="54" applyFont="1" applyFill="1" applyBorder="1" applyAlignment="1">
      <alignment horizontal="center" vertical="center" wrapText="1"/>
    </xf>
    <xf numFmtId="0" fontId="29" fillId="26" borderId="192" xfId="54" applyFont="1" applyFill="1" applyBorder="1" applyAlignment="1">
      <alignment horizontal="center" vertical="center"/>
    </xf>
    <xf numFmtId="2" fontId="51" fillId="0" borderId="192" xfId="54" applyNumberFormat="1" applyFont="1" applyFill="1" applyBorder="1" applyAlignment="1">
      <alignment horizontal="right" vertical="center"/>
    </xf>
    <xf numFmtId="2" fontId="51" fillId="0" borderId="192" xfId="55" applyNumberFormat="1" applyFont="1" applyFill="1" applyBorder="1" applyAlignment="1">
      <alignment horizontal="right" vertical="center"/>
    </xf>
    <xf numFmtId="2" fontId="51" fillId="0" borderId="192" xfId="55" applyNumberFormat="1" applyFont="1" applyFill="1" applyBorder="1" applyAlignment="1">
      <alignment vertical="center"/>
    </xf>
    <xf numFmtId="43" fontId="51" fillId="0" borderId="192" xfId="54" applyNumberFormat="1" applyFont="1" applyFill="1" applyBorder="1" applyAlignment="1">
      <alignment horizontal="right" vertical="center"/>
    </xf>
    <xf numFmtId="43" fontId="51" fillId="0" borderId="191" xfId="55" applyNumberFormat="1" applyFont="1" applyFill="1" applyBorder="1" applyAlignment="1">
      <alignment vertical="center"/>
    </xf>
    <xf numFmtId="177" fontId="51" fillId="0" borderId="193" xfId="28" applyNumberFormat="1" applyFont="1" applyFill="1" applyBorder="1" applyAlignment="1">
      <alignment horizontal="center" vertical="center"/>
    </xf>
    <xf numFmtId="4" fontId="29" fillId="0" borderId="192" xfId="54" applyNumberFormat="1" applyFont="1" applyFill="1" applyBorder="1" applyAlignment="1">
      <alignment horizontal="center" vertical="center"/>
    </xf>
    <xf numFmtId="164" fontId="51" fillId="0" borderId="194" xfId="28" applyNumberFormat="1" applyFont="1" applyFill="1" applyBorder="1" applyAlignment="1">
      <alignment horizontal="right" vertical="center"/>
    </xf>
    <xf numFmtId="164" fontId="52" fillId="0" borderId="157" xfId="28" applyNumberFormat="1" applyFont="1" applyFill="1" applyBorder="1" applyAlignment="1">
      <alignment horizontal="left" vertical="center"/>
    </xf>
    <xf numFmtId="4" fontId="52" fillId="0" borderId="158" xfId="28" applyNumberFormat="1" applyFont="1" applyFill="1" applyBorder="1" applyAlignment="1">
      <alignment horizontal="right" vertical="center"/>
    </xf>
    <xf numFmtId="0" fontId="28" fillId="31" borderId="194" xfId="54" applyFont="1" applyFill="1" applyBorder="1" applyAlignment="1">
      <alignment horizontal="left" vertical="center" wrapText="1"/>
    </xf>
    <xf numFmtId="177" fontId="51" fillId="0" borderId="75" xfId="48" applyFont="1" applyFill="1" applyBorder="1" applyAlignment="1">
      <alignment vertical="center"/>
    </xf>
    <xf numFmtId="177" fontId="52" fillId="0" borderId="75" xfId="48" applyFont="1" applyFill="1" applyBorder="1" applyAlignment="1">
      <alignment horizontal="left" vertical="center"/>
    </xf>
    <xf numFmtId="177" fontId="52" fillId="0" borderId="75" xfId="48" applyFont="1" applyFill="1" applyBorder="1" applyAlignment="1">
      <alignment vertical="center"/>
    </xf>
    <xf numFmtId="0" fontId="71" fillId="0" borderId="32" xfId="31" applyFont="1" applyFill="1" applyBorder="1" applyAlignment="1">
      <alignment horizontal="center" vertical="center"/>
    </xf>
    <xf numFmtId="164" fontId="74" fillId="24" borderId="187" xfId="29" applyFont="1" applyFill="1" applyBorder="1" applyAlignment="1">
      <alignment horizontal="center"/>
    </xf>
    <xf numFmtId="0" fontId="1" fillId="24" borderId="35" xfId="31" applyFont="1" applyFill="1" applyBorder="1" applyAlignment="1">
      <alignment horizontal="center" vertical="center"/>
    </xf>
    <xf numFmtId="0" fontId="14" fillId="24" borderId="36" xfId="31" applyFont="1" applyFill="1" applyBorder="1"/>
    <xf numFmtId="40" fontId="89" fillId="29" borderId="79" xfId="43" applyNumberFormat="1" applyFont="1" applyFill="1" applyBorder="1" applyAlignment="1">
      <alignment horizontal="center" vertical="center"/>
    </xf>
    <xf numFmtId="44" fontId="88" fillId="3" borderId="133" xfId="27" applyNumberFormat="1" applyFont="1" applyFill="1" applyBorder="1" applyAlignment="1">
      <alignment vertical="center"/>
    </xf>
    <xf numFmtId="0" fontId="47" fillId="26" borderId="159" xfId="0" applyFont="1" applyFill="1" applyBorder="1" applyAlignment="1">
      <alignment horizontal="left" wrapText="1"/>
    </xf>
    <xf numFmtId="0" fontId="47" fillId="26" borderId="159" xfId="0" applyFont="1" applyFill="1" applyBorder="1" applyAlignment="1">
      <alignment horizontal="center" wrapText="1"/>
    </xf>
    <xf numFmtId="0" fontId="47" fillId="26" borderId="159" xfId="0" applyFont="1" applyFill="1" applyBorder="1" applyAlignment="1">
      <alignment horizontal="center"/>
    </xf>
    <xf numFmtId="43" fontId="47" fillId="26" borderId="159" xfId="26" applyFont="1" applyFill="1" applyBorder="1" applyAlignment="1">
      <alignment horizontal="center" vertical="center"/>
    </xf>
    <xf numFmtId="182" fontId="100" fillId="0" borderId="0" xfId="0" applyNumberFormat="1" applyFont="1" applyFill="1" applyBorder="1" applyAlignment="1" applyProtection="1">
      <alignment horizontal="left" vertical="center" wrapText="1"/>
      <protection hidden="1"/>
    </xf>
    <xf numFmtId="0" fontId="13" fillId="0" borderId="12" xfId="25" applyNumberFormat="1" applyFont="1" applyFill="1" applyBorder="1" applyAlignment="1" applyProtection="1">
      <alignment horizontal="center" vertical="center" wrapText="1"/>
      <protection locked="0"/>
    </xf>
    <xf numFmtId="0" fontId="11" fillId="3" borderId="89" xfId="0" applyFont="1" applyFill="1" applyBorder="1" applyAlignment="1" applyProtection="1">
      <alignment horizontal="center" vertical="center"/>
      <protection locked="0"/>
    </xf>
    <xf numFmtId="0" fontId="11" fillId="3" borderId="23" xfId="0" applyFont="1" applyFill="1" applyBorder="1" applyAlignment="1" applyProtection="1">
      <alignment horizontal="center" vertical="center"/>
      <protection locked="0"/>
    </xf>
    <xf numFmtId="10" fontId="53" fillId="3" borderId="39" xfId="30" applyNumberFormat="1" applyFont="1" applyFill="1" applyBorder="1" applyAlignment="1" applyProtection="1">
      <alignment horizontal="center"/>
      <protection locked="0"/>
    </xf>
    <xf numFmtId="10" fontId="53" fillId="3" borderId="47" xfId="30" applyNumberFormat="1" applyFont="1" applyFill="1" applyBorder="1" applyAlignment="1" applyProtection="1">
      <alignment horizontal="center"/>
      <protection locked="0"/>
    </xf>
    <xf numFmtId="0" fontId="22" fillId="0" borderId="0" xfId="0" applyFont="1" applyBorder="1" applyAlignment="1" applyProtection="1">
      <alignment horizontal="center"/>
      <protection locked="0"/>
    </xf>
    <xf numFmtId="0" fontId="121" fillId="3" borderId="89" xfId="0" applyFont="1" applyFill="1" applyBorder="1" applyAlignment="1" applyProtection="1">
      <alignment horizontal="center" vertical="center"/>
      <protection locked="0"/>
    </xf>
    <xf numFmtId="0" fontId="121" fillId="3" borderId="23" xfId="0" applyFont="1" applyFill="1" applyBorder="1" applyAlignment="1" applyProtection="1">
      <alignment horizontal="center" vertical="center"/>
      <protection locked="0"/>
    </xf>
    <xf numFmtId="0" fontId="73" fillId="0" borderId="151" xfId="31" applyFont="1" applyFill="1" applyBorder="1" applyAlignment="1">
      <alignment horizontal="center" vertical="top"/>
    </xf>
    <xf numFmtId="0" fontId="73" fillId="0" borderId="63" xfId="31" applyFont="1" applyFill="1" applyBorder="1" applyAlignment="1">
      <alignment horizontal="center" vertical="top"/>
    </xf>
    <xf numFmtId="0" fontId="73" fillId="0" borderId="151" xfId="31" applyFont="1" applyFill="1" applyBorder="1" applyAlignment="1">
      <alignment horizontal="justify" vertical="top"/>
    </xf>
    <xf numFmtId="0" fontId="73" fillId="0" borderId="63" xfId="31" applyFont="1" applyFill="1" applyBorder="1" applyAlignment="1">
      <alignment horizontal="justify" vertical="top"/>
    </xf>
    <xf numFmtId="0" fontId="83" fillId="24" borderId="64" xfId="31" applyFont="1" applyFill="1" applyBorder="1" applyAlignment="1">
      <alignment horizontal="center" vertical="center" textRotation="180" wrapText="1"/>
    </xf>
    <xf numFmtId="0" fontId="83" fillId="24" borderId="65" xfId="31" applyFont="1" applyFill="1" applyBorder="1" applyAlignment="1">
      <alignment horizontal="center" vertical="center" textRotation="180" wrapText="1"/>
    </xf>
    <xf numFmtId="0" fontId="83" fillId="24" borderId="89" xfId="31" applyFont="1" applyFill="1" applyBorder="1" applyAlignment="1">
      <alignment horizontal="center" vertical="center" textRotation="180"/>
    </xf>
    <xf numFmtId="0" fontId="83" fillId="24" borderId="24" xfId="31" applyFont="1" applyFill="1" applyBorder="1" applyAlignment="1">
      <alignment horizontal="center" vertical="center" textRotation="180"/>
    </xf>
    <xf numFmtId="0" fontId="83" fillId="24" borderId="9" xfId="31" applyFont="1" applyFill="1" applyBorder="1" applyAlignment="1">
      <alignment horizontal="center" vertical="center" textRotation="180"/>
    </xf>
    <xf numFmtId="0" fontId="83" fillId="24" borderId="29" xfId="31" applyFont="1" applyFill="1" applyBorder="1" applyAlignment="1">
      <alignment horizontal="center" vertical="center" textRotation="180"/>
    </xf>
    <xf numFmtId="0" fontId="71" fillId="24" borderId="64" xfId="31" applyFont="1" applyFill="1" applyBorder="1" applyAlignment="1">
      <alignment horizontal="center" vertical="center"/>
    </xf>
    <xf numFmtId="0" fontId="71" fillId="24" borderId="66" xfId="31" applyFont="1" applyFill="1" applyBorder="1" applyAlignment="1">
      <alignment horizontal="center" vertical="center"/>
    </xf>
    <xf numFmtId="1" fontId="73" fillId="0" borderId="151" xfId="31" applyNumberFormat="1" applyFont="1" applyFill="1" applyBorder="1" applyAlignment="1">
      <alignment horizontal="center" vertical="top"/>
    </xf>
    <xf numFmtId="1" fontId="73" fillId="0" borderId="151" xfId="31" applyNumberFormat="1" applyFont="1" applyFill="1" applyBorder="1" applyAlignment="1">
      <alignment horizontal="justify" vertical="top"/>
    </xf>
    <xf numFmtId="0" fontId="71" fillId="0" borderId="113" xfId="31" applyFont="1" applyFill="1" applyBorder="1" applyAlignment="1">
      <alignment horizontal="center" vertical="center"/>
    </xf>
    <xf numFmtId="0" fontId="71" fillId="0" borderId="115" xfId="31" applyFont="1" applyFill="1" applyBorder="1" applyAlignment="1">
      <alignment horizontal="center" vertical="center"/>
    </xf>
    <xf numFmtId="1" fontId="73" fillId="0" borderId="18" xfId="31" applyNumberFormat="1" applyFont="1" applyFill="1" applyBorder="1" applyAlignment="1">
      <alignment horizontal="center" vertical="top" wrapText="1"/>
    </xf>
    <xf numFmtId="0" fontId="73" fillId="0" borderId="63" xfId="31" applyFont="1" applyFill="1" applyBorder="1" applyAlignment="1">
      <alignment horizontal="center" vertical="top" wrapText="1"/>
    </xf>
    <xf numFmtId="1" fontId="73" fillId="0" borderId="18" xfId="31" applyNumberFormat="1" applyFont="1" applyFill="1" applyBorder="1" applyAlignment="1">
      <alignment horizontal="left" vertical="top" wrapText="1"/>
    </xf>
    <xf numFmtId="0" fontId="73" fillId="0" borderId="63" xfId="31" applyFont="1" applyFill="1" applyBorder="1" applyAlignment="1">
      <alignment horizontal="left" vertical="top" wrapText="1"/>
    </xf>
    <xf numFmtId="0" fontId="71" fillId="0" borderId="114" xfId="31" applyFont="1" applyFill="1" applyBorder="1" applyAlignment="1">
      <alignment horizontal="center" vertical="center"/>
    </xf>
    <xf numFmtId="0" fontId="71" fillId="0" borderId="90" xfId="31" applyFont="1" applyFill="1" applyBorder="1" applyAlignment="1">
      <alignment horizontal="center" vertical="center"/>
    </xf>
    <xf numFmtId="0" fontId="73" fillId="0" borderId="151" xfId="31" applyFont="1" applyFill="1" applyBorder="1" applyAlignment="1">
      <alignment horizontal="center" vertical="top" wrapText="1"/>
    </xf>
    <xf numFmtId="0" fontId="73" fillId="0" borderId="151" xfId="31" applyFont="1" applyFill="1" applyBorder="1" applyAlignment="1">
      <alignment horizontal="left" vertical="top" wrapText="1"/>
    </xf>
    <xf numFmtId="0" fontId="78" fillId="24" borderId="24" xfId="31" applyFont="1" applyFill="1" applyBorder="1" applyAlignment="1">
      <alignment horizontal="center" vertical="center" textRotation="180"/>
    </xf>
    <xf numFmtId="0" fontId="78" fillId="24" borderId="29" xfId="31" applyFont="1" applyFill="1" applyBorder="1" applyAlignment="1">
      <alignment horizontal="center" vertical="center" textRotation="180"/>
    </xf>
    <xf numFmtId="0" fontId="78" fillId="24" borderId="36" xfId="31" applyFont="1" applyFill="1" applyBorder="1" applyAlignment="1">
      <alignment horizontal="center" vertical="center" textRotation="180"/>
    </xf>
    <xf numFmtId="0" fontId="73" fillId="0" borderId="148" xfId="31" applyFont="1" applyFill="1" applyBorder="1" applyAlignment="1">
      <alignment horizontal="center" vertical="top"/>
    </xf>
    <xf numFmtId="1" fontId="73" fillId="0" borderId="151" xfId="31" applyNumberFormat="1" applyFont="1" applyFill="1" applyBorder="1" applyAlignment="1">
      <alignment horizontal="left" vertical="top" wrapText="1"/>
    </xf>
    <xf numFmtId="1" fontId="73" fillId="0" borderId="63" xfId="31" applyNumberFormat="1" applyFont="1" applyFill="1" applyBorder="1" applyAlignment="1">
      <alignment horizontal="left" vertical="top" wrapText="1"/>
    </xf>
    <xf numFmtId="0" fontId="82" fillId="24" borderId="28" xfId="31" applyFont="1" applyFill="1" applyBorder="1" applyAlignment="1">
      <alignment horizontal="center" vertical="center" textRotation="180"/>
    </xf>
    <xf numFmtId="0" fontId="82" fillId="24" borderId="0" xfId="31" applyFont="1" applyFill="1" applyBorder="1" applyAlignment="1">
      <alignment horizontal="center" vertical="center" textRotation="180"/>
    </xf>
    <xf numFmtId="0" fontId="82" fillId="24" borderId="52" xfId="31" applyFont="1" applyFill="1" applyBorder="1" applyAlignment="1">
      <alignment horizontal="center" vertical="center" textRotation="180"/>
    </xf>
    <xf numFmtId="0" fontId="82" fillId="24" borderId="35" xfId="31" applyFont="1" applyFill="1" applyBorder="1" applyAlignment="1">
      <alignment horizontal="center" vertical="center" textRotation="180"/>
    </xf>
    <xf numFmtId="0" fontId="83" fillId="24" borderId="66" xfId="31" applyFont="1" applyFill="1" applyBorder="1" applyAlignment="1">
      <alignment horizontal="center" vertical="center" textRotation="180" wrapText="1"/>
    </xf>
    <xf numFmtId="0" fontId="83" fillId="24" borderId="101" xfId="31" applyFont="1" applyFill="1" applyBorder="1" applyAlignment="1">
      <alignment horizontal="center" vertical="center" textRotation="180"/>
    </xf>
    <xf numFmtId="0" fontId="83" fillId="24" borderId="36" xfId="31" applyFont="1" applyFill="1" applyBorder="1" applyAlignment="1">
      <alignment horizontal="center" vertical="center" textRotation="180"/>
    </xf>
    <xf numFmtId="0" fontId="71" fillId="24" borderId="65" xfId="31" applyFont="1" applyFill="1" applyBorder="1" applyAlignment="1">
      <alignment horizontal="center" vertical="center"/>
    </xf>
    <xf numFmtId="0" fontId="71" fillId="24" borderId="82" xfId="31" applyFont="1" applyFill="1" applyBorder="1" applyAlignment="1">
      <alignment horizontal="center" vertical="center"/>
    </xf>
    <xf numFmtId="0" fontId="71" fillId="24" borderId="75" xfId="31" applyFont="1" applyFill="1" applyBorder="1" applyAlignment="1">
      <alignment horizontal="center" vertical="center"/>
    </xf>
    <xf numFmtId="0" fontId="71" fillId="0" borderId="28" xfId="31" applyFont="1" applyFill="1" applyBorder="1" applyAlignment="1">
      <alignment horizontal="center" vertical="center"/>
    </xf>
    <xf numFmtId="0" fontId="71" fillId="0" borderId="0" xfId="31" applyFont="1" applyFill="1" applyBorder="1" applyAlignment="1">
      <alignment horizontal="center" vertical="center"/>
    </xf>
    <xf numFmtId="0" fontId="71" fillId="24" borderId="0" xfId="31" applyFont="1" applyFill="1" applyBorder="1" applyAlignment="1">
      <alignment horizontal="center" vertical="center"/>
    </xf>
    <xf numFmtId="0" fontId="73" fillId="0" borderId="116" xfId="31" applyFont="1" applyFill="1" applyBorder="1" applyAlignment="1">
      <alignment horizontal="center" vertical="top"/>
    </xf>
    <xf numFmtId="0" fontId="71" fillId="0" borderId="82" xfId="31" applyFont="1" applyFill="1" applyBorder="1" applyAlignment="1">
      <alignment horizontal="center" vertical="center"/>
    </xf>
    <xf numFmtId="0" fontId="71" fillId="0" borderId="102" xfId="31" applyFont="1" applyFill="1" applyBorder="1" applyAlignment="1">
      <alignment horizontal="center" vertical="center"/>
    </xf>
    <xf numFmtId="164" fontId="83" fillId="0" borderId="16" xfId="12" applyNumberFormat="1" applyFont="1" applyFill="1" applyBorder="1" applyAlignment="1">
      <alignment horizontal="center" vertical="center" wrapText="1"/>
    </xf>
    <xf numFmtId="10" fontId="83" fillId="0" borderId="23" xfId="12" applyNumberFormat="1" applyFont="1" applyFill="1" applyBorder="1" applyAlignment="1">
      <alignment horizontal="center" vertical="center" wrapText="1"/>
    </xf>
    <xf numFmtId="10" fontId="83" fillId="0" borderId="28" xfId="12" applyNumberFormat="1" applyFont="1" applyFill="1" applyBorder="1" applyAlignment="1">
      <alignment horizontal="center" vertical="center" wrapText="1"/>
    </xf>
    <xf numFmtId="10" fontId="83" fillId="0" borderId="0" xfId="12" applyNumberFormat="1" applyFont="1" applyFill="1" applyBorder="1" applyAlignment="1">
      <alignment horizontal="center" vertical="center" wrapText="1"/>
    </xf>
    <xf numFmtId="10" fontId="83" fillId="0" borderId="52" xfId="12" applyNumberFormat="1" applyFont="1" applyFill="1" applyBorder="1" applyAlignment="1">
      <alignment horizontal="center" vertical="center" wrapText="1"/>
    </xf>
    <xf numFmtId="10" fontId="83" fillId="0" borderId="35" xfId="12" applyNumberFormat="1" applyFont="1" applyFill="1" applyBorder="1" applyAlignment="1">
      <alignment horizontal="center" vertical="center" wrapText="1"/>
    </xf>
    <xf numFmtId="164" fontId="83" fillId="0" borderId="0" xfId="12" applyNumberFormat="1" applyFont="1" applyFill="1" applyBorder="1" applyAlignment="1">
      <alignment horizontal="center" vertical="center" wrapText="1"/>
    </xf>
    <xf numFmtId="0" fontId="46" fillId="0" borderId="149" xfId="0" applyFont="1" applyFill="1" applyBorder="1" applyAlignment="1">
      <alignment horizontal="center"/>
    </xf>
    <xf numFmtId="0" fontId="46" fillId="0" borderId="141" xfId="0" applyFont="1" applyFill="1" applyBorder="1" applyAlignment="1">
      <alignment horizontal="center"/>
    </xf>
    <xf numFmtId="0" fontId="46" fillId="0" borderId="188" xfId="0" applyFont="1" applyFill="1" applyBorder="1" applyAlignment="1">
      <alignment horizontal="center"/>
    </xf>
    <xf numFmtId="0" fontId="14" fillId="0" borderId="0" xfId="1" applyFont="1" applyFill="1" applyBorder="1" applyAlignment="1" applyProtection="1">
      <alignment horizontal="center" vertical="center" wrapText="1"/>
      <protection locked="0"/>
    </xf>
    <xf numFmtId="0" fontId="14" fillId="0" borderId="10" xfId="1" applyFont="1" applyFill="1" applyBorder="1" applyAlignment="1" applyProtection="1">
      <alignment horizontal="center" vertical="center" wrapText="1"/>
      <protection locked="0"/>
    </xf>
    <xf numFmtId="0" fontId="50" fillId="3" borderId="50" xfId="0" applyFont="1" applyFill="1" applyBorder="1" applyAlignment="1" applyProtection="1">
      <alignment horizontal="left" vertical="center"/>
      <protection locked="0"/>
    </xf>
    <xf numFmtId="0" fontId="50" fillId="3" borderId="67" xfId="0" applyFont="1" applyFill="1" applyBorder="1" applyAlignment="1" applyProtection="1">
      <alignment horizontal="left" vertical="center"/>
      <protection locked="0"/>
    </xf>
    <xf numFmtId="2" fontId="13" fillId="0" borderId="0" xfId="0" applyNumberFormat="1" applyFont="1" applyFill="1" applyBorder="1" applyAlignment="1" applyProtection="1">
      <alignment horizontal="center" vertical="center"/>
      <protection locked="0"/>
    </xf>
    <xf numFmtId="0" fontId="16" fillId="0" borderId="0" xfId="0" applyFont="1" applyFill="1" applyBorder="1" applyAlignment="1" applyProtection="1">
      <alignment horizontal="center" wrapText="1"/>
      <protection locked="0"/>
    </xf>
    <xf numFmtId="0" fontId="19" fillId="0" borderId="0" xfId="0" applyFont="1" applyFill="1" applyBorder="1" applyAlignment="1" applyProtection="1">
      <alignment horizontal="center" wrapText="1"/>
      <protection locked="0"/>
    </xf>
    <xf numFmtId="0" fontId="11" fillId="3" borderId="16" xfId="0" applyFont="1" applyFill="1" applyBorder="1" applyAlignment="1" applyProtection="1">
      <alignment horizontal="center" vertical="center"/>
      <protection locked="0"/>
    </xf>
    <xf numFmtId="0" fontId="11" fillId="3" borderId="24" xfId="0" applyFont="1" applyFill="1" applyBorder="1" applyAlignment="1" applyProtection="1">
      <alignment horizontal="center" vertical="center"/>
      <protection locked="0"/>
    </xf>
    <xf numFmtId="0" fontId="9" fillId="3" borderId="14" xfId="0" applyFont="1" applyFill="1" applyBorder="1" applyAlignment="1" applyProtection="1">
      <alignment horizontal="center" vertical="center" textRotation="90" wrapText="1"/>
      <protection locked="0"/>
    </xf>
    <xf numFmtId="0" fontId="9" fillId="3" borderId="48" xfId="0" applyFont="1" applyFill="1" applyBorder="1" applyAlignment="1" applyProtection="1">
      <alignment horizontal="center" vertical="center" textRotation="90" wrapText="1"/>
      <protection locked="0"/>
    </xf>
    <xf numFmtId="10" fontId="11" fillId="3" borderId="19" xfId="30" applyNumberFormat="1" applyFont="1" applyFill="1" applyBorder="1" applyAlignment="1" applyProtection="1">
      <alignment horizontal="center" vertical="center"/>
      <protection locked="0"/>
    </xf>
    <xf numFmtId="10" fontId="11" fillId="3" borderId="57" xfId="30" applyNumberFormat="1" applyFont="1" applyFill="1" applyBorder="1" applyAlignment="1" applyProtection="1">
      <alignment horizontal="center" vertical="center"/>
      <protection locked="0"/>
    </xf>
    <xf numFmtId="10" fontId="11" fillId="3" borderId="58" xfId="30" applyNumberFormat="1" applyFont="1" applyFill="1" applyBorder="1" applyAlignment="1" applyProtection="1">
      <alignment horizontal="center" vertical="center"/>
      <protection locked="0"/>
    </xf>
    <xf numFmtId="4" fontId="94" fillId="0" borderId="9" xfId="0" applyNumberFormat="1" applyFont="1" applyFill="1" applyBorder="1" applyAlignment="1">
      <alignment horizontal="center"/>
    </xf>
    <xf numFmtId="4" fontId="94" fillId="0" borderId="0" xfId="0" applyNumberFormat="1" applyFont="1" applyFill="1" applyBorder="1" applyAlignment="1">
      <alignment horizontal="center"/>
    </xf>
    <xf numFmtId="0" fontId="92" fillId="0" borderId="125" xfId="0" applyFont="1" applyFill="1" applyBorder="1" applyAlignment="1">
      <alignment horizontal="center" vertical="center"/>
    </xf>
    <xf numFmtId="0" fontId="92" fillId="0" borderId="127" xfId="0" applyFont="1" applyFill="1" applyBorder="1" applyAlignment="1">
      <alignment horizontal="center" vertical="center"/>
    </xf>
    <xf numFmtId="0" fontId="92" fillId="0" borderId="108" xfId="0" applyFont="1" applyFill="1" applyBorder="1" applyAlignment="1">
      <alignment horizontal="center" vertical="center"/>
    </xf>
    <xf numFmtId="0" fontId="83" fillId="0" borderId="125" xfId="0" applyFont="1" applyFill="1" applyBorder="1" applyAlignment="1">
      <alignment horizontal="center"/>
    </xf>
    <xf numFmtId="0" fontId="83" fillId="0" borderId="127" xfId="0" applyFont="1" applyFill="1" applyBorder="1" applyAlignment="1">
      <alignment horizontal="center"/>
    </xf>
    <xf numFmtId="4" fontId="1" fillId="0" borderId="123" xfId="0" applyNumberFormat="1" applyFont="1" applyFill="1" applyBorder="1" applyAlignment="1">
      <alignment horizontal="center" wrapText="1"/>
    </xf>
    <xf numFmtId="0" fontId="78" fillId="0" borderId="125" xfId="0" applyFont="1" applyFill="1" applyBorder="1" applyAlignment="1">
      <alignment horizontal="left" vertical="center" wrapText="1"/>
    </xf>
    <xf numFmtId="0" fontId="78" fillId="0" borderId="127" xfId="0" applyFont="1" applyFill="1" applyBorder="1" applyAlignment="1">
      <alignment horizontal="left" vertical="center" wrapText="1"/>
    </xf>
    <xf numFmtId="0" fontId="78" fillId="0" borderId="108" xfId="0" applyFont="1" applyFill="1" applyBorder="1" applyAlignment="1">
      <alignment horizontal="left" vertical="center" wrapText="1"/>
    </xf>
    <xf numFmtId="0" fontId="83" fillId="0" borderId="123" xfId="0" applyFont="1" applyFill="1" applyBorder="1" applyAlignment="1">
      <alignment horizontal="center" vertical="center" wrapText="1"/>
    </xf>
    <xf numFmtId="0" fontId="27" fillId="0" borderId="149" xfId="31" applyFont="1" applyFill="1" applyBorder="1" applyAlignment="1">
      <alignment horizontal="center" vertical="center"/>
    </xf>
    <xf numFmtId="0" fontId="27" fillId="0" borderId="141" xfId="31" applyFont="1" applyFill="1" applyBorder="1" applyAlignment="1">
      <alignment horizontal="center" vertical="center"/>
    </xf>
    <xf numFmtId="0" fontId="27" fillId="0" borderId="188" xfId="31" applyFont="1" applyFill="1" applyBorder="1" applyAlignment="1">
      <alignment horizontal="center" vertical="center"/>
    </xf>
    <xf numFmtId="43" fontId="85" fillId="0" borderId="28" xfId="43" applyNumberFormat="1" applyFont="1" applyBorder="1" applyAlignment="1">
      <alignment horizontal="center" vertical="center"/>
    </xf>
    <xf numFmtId="43" fontId="85" fillId="0" borderId="0" xfId="43" applyNumberFormat="1" applyFont="1" applyBorder="1" applyAlignment="1">
      <alignment horizontal="center" vertical="center"/>
    </xf>
    <xf numFmtId="43" fontId="85" fillId="0" borderId="29" xfId="43" applyNumberFormat="1" applyFont="1" applyBorder="1" applyAlignment="1">
      <alignment horizontal="center" vertical="center"/>
    </xf>
    <xf numFmtId="0" fontId="89" fillId="29" borderId="72" xfId="43" applyFont="1" applyFill="1" applyBorder="1" applyAlignment="1">
      <alignment horizontal="center" vertical="center"/>
    </xf>
    <xf numFmtId="0" fontId="89" fillId="29" borderId="127" xfId="43" applyFont="1" applyFill="1" applyBorder="1" applyAlignment="1">
      <alignment horizontal="center" vertical="center"/>
    </xf>
    <xf numFmtId="0" fontId="89" fillId="29" borderId="74" xfId="43" applyFont="1" applyFill="1" applyBorder="1" applyAlignment="1">
      <alignment horizontal="center" vertical="center"/>
    </xf>
    <xf numFmtId="0" fontId="89" fillId="21" borderId="133" xfId="43" applyFont="1" applyFill="1" applyBorder="1" applyAlignment="1">
      <alignment horizontal="center" vertical="center"/>
    </xf>
    <xf numFmtId="0" fontId="40" fillId="0" borderId="84" xfId="40" applyFont="1" applyBorder="1" applyAlignment="1">
      <alignment horizontal="right"/>
    </xf>
    <xf numFmtId="0" fontId="40" fillId="0" borderId="84" xfId="40" applyFont="1" applyBorder="1" applyAlignment="1">
      <alignment horizontal="center"/>
    </xf>
    <xf numFmtId="0" fontId="40" fillId="0" borderId="87" xfId="40" applyFont="1" applyBorder="1" applyAlignment="1">
      <alignment horizontal="left"/>
    </xf>
    <xf numFmtId="0" fontId="40" fillId="0" borderId="34" xfId="40" applyFont="1" applyFill="1" applyBorder="1"/>
  </cellXfs>
  <cellStyles count="58">
    <cellStyle name="Data" xfId="2"/>
    <cellStyle name="Fixo" xfId="3"/>
    <cellStyle name="Moeda" xfId="27" builtinId="4"/>
    <cellStyle name="Moeda 2 31" xfId="46"/>
    <cellStyle name="Moeda0" xfId="4"/>
    <cellStyle name="Normal" xfId="0" builtinId="0"/>
    <cellStyle name="Normal 10 2 2" xfId="45"/>
    <cellStyle name="Normal 10 2 3" xfId="50"/>
    <cellStyle name="Normal 10 3" xfId="51"/>
    <cellStyle name="Normal 11" xfId="33"/>
    <cellStyle name="Normal 11 2" xfId="43"/>
    <cellStyle name="Normal 13" xfId="52"/>
    <cellStyle name="Normal 165" xfId="5"/>
    <cellStyle name="Normal 165 2" xfId="28"/>
    <cellStyle name="Normal 165 2 2" xfId="54"/>
    <cellStyle name="Normal 2" xfId="6"/>
    <cellStyle name="Normal 2 2" xfId="31"/>
    <cellStyle name="Normal 2 2 2" xfId="36"/>
    <cellStyle name="Normal 2 2 3" xfId="55"/>
    <cellStyle name="Normal 2 2 3 2" xfId="48"/>
    <cellStyle name="Normal 3" xfId="7"/>
    <cellStyle name="Normal 3 3 4" xfId="47"/>
    <cellStyle name="Normal 4" xfId="8"/>
    <cellStyle name="Normal 5" xfId="9"/>
    <cellStyle name="Normal 6" xfId="10"/>
    <cellStyle name="Normal 7" xfId="1"/>
    <cellStyle name="Normal 8" xfId="34"/>
    <cellStyle name="Normal 8 2" xfId="40"/>
    <cellStyle name="Normal 9" xfId="37"/>
    <cellStyle name="Porcentagem" xfId="30" builtinId="5"/>
    <cellStyle name="Porcentagem 2" xfId="12"/>
    <cellStyle name="Porcentagem 2 2" xfId="13"/>
    <cellStyle name="Porcentagem 3" xfId="14"/>
    <cellStyle name="Porcentagem 4" xfId="11"/>
    <cellStyle name="Porcentagem 4 2" xfId="38"/>
    <cellStyle name="Porcentagem 5 2" xfId="41"/>
    <cellStyle name="Separador de milhares" xfId="26" builtinId="3"/>
    <cellStyle name="Separador de milhares 2" xfId="15"/>
    <cellStyle name="Separador de milhares 2 2" xfId="32"/>
    <cellStyle name="Separador de milhares 3" xfId="16"/>
    <cellStyle name="Separador de milhares 3 2 2" xfId="49"/>
    <cellStyle name="Separador de milhares 4" xfId="17"/>
    <cellStyle name="Separador de milhares 5" xfId="18"/>
    <cellStyle name="Separador de milhares 6" xfId="19"/>
    <cellStyle name="Separador de milhares 7" xfId="20"/>
    <cellStyle name="Separador de milhares 8" xfId="21"/>
    <cellStyle name="Separador de milhares 8 2" xfId="24"/>
    <cellStyle name="Separador de milhares 8 3" xfId="39"/>
    <cellStyle name="TableStyleLight1" xfId="35"/>
    <cellStyle name="Vírgula 10 2 10" xfId="53"/>
    <cellStyle name="Vírgula 2" xfId="22"/>
    <cellStyle name="Vírgula 3" xfId="25"/>
    <cellStyle name="Vírgula 3 2" xfId="29"/>
    <cellStyle name="Vírgula 3 2 5" xfId="57"/>
    <cellStyle name="Vírgula 3 6" xfId="56"/>
    <cellStyle name="Vírgula 4" xfId="42"/>
    <cellStyle name="Vírgula 4 2" xfId="44"/>
    <cellStyle name="Vírgula0" xfId="23"/>
  </cellStyles>
  <dxfs count="3834">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ill>
        <patternFill>
          <bgColor rgb="FF0070C0"/>
        </patternFill>
      </fill>
    </dxf>
    <dxf>
      <font>
        <b/>
        <i val="0"/>
      </font>
      <fill>
        <patternFill>
          <bgColor theme="0" tint="-4.9989318521683403E-2"/>
        </patternFill>
      </fill>
      <border>
        <left/>
        <right/>
        <top style="thin">
          <color auto="1"/>
        </top>
        <bottom style="thin">
          <color auto="1"/>
        </bottom>
        <vertical/>
        <horizontal/>
      </border>
    </dxf>
    <dxf>
      <font>
        <b val="0"/>
        <i val="0"/>
        <color auto="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tint="-0.499984740745262"/>
      </font>
    </dxf>
    <dxf>
      <font>
        <color theme="0" tint="-0.34998626667073579"/>
      </font>
    </dxf>
    <dxf>
      <font>
        <color theme="0"/>
      </font>
    </dxf>
    <dxf>
      <font>
        <color theme="0" tint="-0.14996795556505021"/>
      </font>
    </dxf>
    <dxf>
      <font>
        <b val="0"/>
        <i val="0"/>
        <color auto="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tint="-0.499984740745262"/>
      </font>
    </dxf>
    <dxf>
      <font>
        <color theme="0" tint="-0.34998626667073579"/>
      </font>
    </dxf>
    <dxf>
      <font>
        <color theme="0"/>
      </font>
    </dxf>
    <dxf>
      <font>
        <color theme="0" tint="-0.14996795556505021"/>
      </font>
    </dxf>
    <dxf>
      <font>
        <b val="0"/>
        <i val="0"/>
        <color auto="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ont>
        <b val="0"/>
        <i val="0"/>
        <color auto="1"/>
      </font>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b val="0"/>
        <i val="0"/>
        <color auto="1"/>
      </font>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b val="0"/>
        <i val="0"/>
        <color auto="1"/>
      </font>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b val="0"/>
        <i val="0"/>
        <color auto="1"/>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patternFill>
      </fill>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b val="0"/>
        <i val="0"/>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microsoft.com/office/2006/relationships/vbaProject" Target="vbaProject.bin"/><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c:lang val="pt-BR"/>
  <c:chart>
    <c:plotArea>
      <c:layout/>
      <c:areaChart>
        <c:grouping val="standard"/>
        <c:ser>
          <c:idx val="0"/>
          <c:order val="0"/>
          <c:tx>
            <c:v>A=50%</c:v>
          </c:tx>
          <c:cat>
            <c:numRef>
              <c:f>'CURVA ABC'!$K$6:$K$263</c:f>
              <c:numCache>
                <c:formatCode>_-* #,##0.00_-;\-* #,##0.00_-;_-* "-"??_-;_-@_-</c:formatCode>
                <c:ptCount val="258"/>
                <c:pt idx="0">
                  <c:v>44809.200599999996</c:v>
                </c:pt>
                <c:pt idx="1">
                  <c:v>24851.751400000001</c:v>
                </c:pt>
                <c:pt idx="2">
                  <c:v>20294.994600000002</c:v>
                </c:pt>
                <c:pt idx="3">
                  <c:v>17548.567200000001</c:v>
                </c:pt>
                <c:pt idx="4">
                  <c:v>17498.3112</c:v>
                </c:pt>
                <c:pt idx="5">
                  <c:v>16813.913799999998</c:v>
                </c:pt>
                <c:pt idx="6">
                  <c:v>14763.7199</c:v>
                </c:pt>
                <c:pt idx="7">
                  <c:v>10930.443499999999</c:v>
                </c:pt>
                <c:pt idx="8">
                  <c:v>9850.3565999999992</c:v>
                </c:pt>
                <c:pt idx="9">
                  <c:v>9626.4197999999997</c:v>
                </c:pt>
                <c:pt idx="10">
                  <c:v>9427.6530000000002</c:v>
                </c:pt>
                <c:pt idx="11">
                  <c:v>9409.56</c:v>
                </c:pt>
                <c:pt idx="12">
                  <c:v>9240.9261000000006</c:v>
                </c:pt>
                <c:pt idx="13">
                  <c:v>8611.92</c:v>
                </c:pt>
                <c:pt idx="14">
                  <c:v>8513.3081000000002</c:v>
                </c:pt>
                <c:pt idx="15">
                  <c:v>8470.2541000000001</c:v>
                </c:pt>
                <c:pt idx="16">
                  <c:v>7712.6963999999998</c:v>
                </c:pt>
                <c:pt idx="17">
                  <c:v>7671.5716000000002</c:v>
                </c:pt>
                <c:pt idx="18">
                  <c:v>7415.8730999999998</c:v>
                </c:pt>
                <c:pt idx="19">
                  <c:v>6899.9476000000004</c:v>
                </c:pt>
                <c:pt idx="20">
                  <c:v>6372.3464999999997</c:v>
                </c:pt>
                <c:pt idx="21">
                  <c:v>6325.9813999999997</c:v>
                </c:pt>
                <c:pt idx="22">
                  <c:v>5952.1202999999996</c:v>
                </c:pt>
                <c:pt idx="23">
                  <c:v>5938.6854999999996</c:v>
                </c:pt>
                <c:pt idx="24">
                  <c:v>5822.7524999999996</c:v>
                </c:pt>
                <c:pt idx="25">
                  <c:v>5633.8036000000002</c:v>
                </c:pt>
                <c:pt idx="26">
                  <c:v>5422.3954000000003</c:v>
                </c:pt>
                <c:pt idx="27">
                  <c:v>5372.3320999999996</c:v>
                </c:pt>
                <c:pt idx="28">
                  <c:v>5028.4970999999996</c:v>
                </c:pt>
                <c:pt idx="29">
                  <c:v>5015.9623000000001</c:v>
                </c:pt>
                <c:pt idx="30">
                  <c:v>4579.3513999999996</c:v>
                </c:pt>
                <c:pt idx="31">
                  <c:v>4548.8182999999999</c:v>
                </c:pt>
                <c:pt idx="32">
                  <c:v>4350.9312</c:v>
                </c:pt>
                <c:pt idx="33">
                  <c:v>4305.96</c:v>
                </c:pt>
                <c:pt idx="34">
                  <c:v>4249.2255999999998</c:v>
                </c:pt>
                <c:pt idx="35">
                  <c:v>4200.6872000000003</c:v>
                </c:pt>
                <c:pt idx="36">
                  <c:v>3969.4277000000002</c:v>
                </c:pt>
                <c:pt idx="37">
                  <c:v>3768.9751000000001</c:v>
                </c:pt>
                <c:pt idx="38">
                  <c:v>3460.9106999999999</c:v>
                </c:pt>
                <c:pt idx="39">
                  <c:v>3375.3144000000002</c:v>
                </c:pt>
                <c:pt idx="40">
                  <c:v>3102.6201000000001</c:v>
                </c:pt>
                <c:pt idx="41">
                  <c:v>2990.8431999999998</c:v>
                </c:pt>
                <c:pt idx="42">
                  <c:v>2978.6012999999998</c:v>
                </c:pt>
                <c:pt idx="43">
                  <c:v>2967.6664000000001</c:v>
                </c:pt>
                <c:pt idx="44">
                  <c:v>2789.5644000000002</c:v>
                </c:pt>
                <c:pt idx="45">
                  <c:v>2771.8154</c:v>
                </c:pt>
                <c:pt idx="46">
                  <c:v>2734.7</c:v>
                </c:pt>
                <c:pt idx="47">
                  <c:v>2652.3159999999998</c:v>
                </c:pt>
                <c:pt idx="48">
                  <c:v>2502.0731000000001</c:v>
                </c:pt>
                <c:pt idx="49">
                  <c:v>2490.1583999999998</c:v>
                </c:pt>
                <c:pt idx="50">
                  <c:v>2453.7024000000001</c:v>
                </c:pt>
                <c:pt idx="51">
                  <c:v>2442.261</c:v>
                </c:pt>
                <c:pt idx="52">
                  <c:v>2385.0598</c:v>
                </c:pt>
                <c:pt idx="53">
                  <c:v>2379.7930000000001</c:v>
                </c:pt>
                <c:pt idx="54">
                  <c:v>2240.5318000000002</c:v>
                </c:pt>
                <c:pt idx="55">
                  <c:v>2202.5185999999999</c:v>
                </c:pt>
                <c:pt idx="56">
                  <c:v>2177.2548000000002</c:v>
                </c:pt>
                <c:pt idx="57">
                  <c:v>3253.3452000000002</c:v>
                </c:pt>
                <c:pt idx="58">
                  <c:v>2097.4362000000001</c:v>
                </c:pt>
                <c:pt idx="59">
                  <c:v>2089.6001999999999</c:v>
                </c:pt>
                <c:pt idx="60">
                  <c:v>2044.4929999999999</c:v>
                </c:pt>
                <c:pt idx="61">
                  <c:v>2030.1315</c:v>
                </c:pt>
                <c:pt idx="62">
                  <c:v>1982.6694</c:v>
                </c:pt>
                <c:pt idx="63">
                  <c:v>1934.4911999999999</c:v>
                </c:pt>
                <c:pt idx="64">
                  <c:v>1750.1253999999999</c:v>
                </c:pt>
                <c:pt idx="65">
                  <c:v>1686.4939999999999</c:v>
                </c:pt>
                <c:pt idx="66">
                  <c:v>1654.6151</c:v>
                </c:pt>
                <c:pt idx="67">
                  <c:v>1653.7275</c:v>
                </c:pt>
                <c:pt idx="68">
                  <c:v>1613.7841000000001</c:v>
                </c:pt>
                <c:pt idx="69">
                  <c:v>1570.2036000000001</c:v>
                </c:pt>
                <c:pt idx="70">
                  <c:v>1557.2998</c:v>
                </c:pt>
                <c:pt idx="71">
                  <c:v>1497.9888000000001</c:v>
                </c:pt>
                <c:pt idx="72">
                  <c:v>1417.8554999999999</c:v>
                </c:pt>
                <c:pt idx="73">
                  <c:v>1409.0994000000001</c:v>
                </c:pt>
                <c:pt idx="74">
                  <c:v>1402.5306</c:v>
                </c:pt>
                <c:pt idx="75">
                  <c:v>1378.4304999999999</c:v>
                </c:pt>
                <c:pt idx="76">
                  <c:v>1372.9250999999999</c:v>
                </c:pt>
                <c:pt idx="77">
                  <c:v>1370.2313999999999</c:v>
                </c:pt>
                <c:pt idx="78">
                  <c:v>1342.8681999999999</c:v>
                </c:pt>
                <c:pt idx="79">
                  <c:v>1318.6266000000001</c:v>
                </c:pt>
                <c:pt idx="80">
                  <c:v>1311.152</c:v>
                </c:pt>
                <c:pt idx="81">
                  <c:v>1295.2192</c:v>
                </c:pt>
                <c:pt idx="82">
                  <c:v>1260.1652999999999</c:v>
                </c:pt>
                <c:pt idx="83">
                  <c:v>1246.7547999999999</c:v>
                </c:pt>
                <c:pt idx="84">
                  <c:v>1215.5949000000001</c:v>
                </c:pt>
                <c:pt idx="85">
                  <c:v>1197.6048000000001</c:v>
                </c:pt>
                <c:pt idx="86">
                  <c:v>1122.4143999999999</c:v>
                </c:pt>
                <c:pt idx="87">
                  <c:v>1101.3389999999999</c:v>
                </c:pt>
                <c:pt idx="88">
                  <c:v>1072.3399999999999</c:v>
                </c:pt>
                <c:pt idx="89">
                  <c:v>1050.5250000000001</c:v>
                </c:pt>
                <c:pt idx="90">
                  <c:v>1047.6312</c:v>
                </c:pt>
                <c:pt idx="91">
                  <c:v>1031.0599</c:v>
                </c:pt>
                <c:pt idx="92">
                  <c:v>1030.3098</c:v>
                </c:pt>
                <c:pt idx="93">
                  <c:v>1002.3552</c:v>
                </c:pt>
                <c:pt idx="94">
                  <c:v>988.19200000000001</c:v>
                </c:pt>
                <c:pt idx="95">
                  <c:v>984.53800000000001</c:v>
                </c:pt>
                <c:pt idx="96">
                  <c:v>929.7</c:v>
                </c:pt>
                <c:pt idx="97">
                  <c:v>920.33900000000006</c:v>
                </c:pt>
                <c:pt idx="98">
                  <c:v>910.59900000000005</c:v>
                </c:pt>
                <c:pt idx="99">
                  <c:v>902.95849999999996</c:v>
                </c:pt>
                <c:pt idx="100">
                  <c:v>893.01599999999996</c:v>
                </c:pt>
                <c:pt idx="101">
                  <c:v>882.01020000000005</c:v>
                </c:pt>
                <c:pt idx="102">
                  <c:v>864.07799999999997</c:v>
                </c:pt>
                <c:pt idx="103">
                  <c:v>860.18100000000004</c:v>
                </c:pt>
                <c:pt idx="104">
                  <c:v>831.79250000000002</c:v>
                </c:pt>
                <c:pt idx="105">
                  <c:v>814.43970000000002</c:v>
                </c:pt>
                <c:pt idx="106">
                  <c:v>763.27049999999997</c:v>
                </c:pt>
                <c:pt idx="107">
                  <c:v>762.61500000000001</c:v>
                </c:pt>
                <c:pt idx="108">
                  <c:v>761.06439999999998</c:v>
                </c:pt>
                <c:pt idx="109">
                  <c:v>748.57079999999996</c:v>
                </c:pt>
                <c:pt idx="110">
                  <c:v>740.07659999999998</c:v>
                </c:pt>
                <c:pt idx="111">
                  <c:v>734.10149999999999</c:v>
                </c:pt>
                <c:pt idx="112">
                  <c:v>712.58619999999996</c:v>
                </c:pt>
                <c:pt idx="113">
                  <c:v>667.33810000000005</c:v>
                </c:pt>
                <c:pt idx="114">
                  <c:v>656.94719999999995</c:v>
                </c:pt>
                <c:pt idx="115">
                  <c:v>648.3904</c:v>
                </c:pt>
                <c:pt idx="116">
                  <c:v>645.45399999999995</c:v>
                </c:pt>
                <c:pt idx="117">
                  <c:v>643.24720000000002</c:v>
                </c:pt>
                <c:pt idx="118">
                  <c:v>580.54999999999995</c:v>
                </c:pt>
                <c:pt idx="119">
                  <c:v>550.25480000000005</c:v>
                </c:pt>
                <c:pt idx="120">
                  <c:v>532.26940000000002</c:v>
                </c:pt>
                <c:pt idx="121">
                  <c:v>529.35749999999996</c:v>
                </c:pt>
                <c:pt idx="122">
                  <c:v>518.44380000000001</c:v>
                </c:pt>
                <c:pt idx="123">
                  <c:v>497.9511</c:v>
                </c:pt>
                <c:pt idx="124">
                  <c:v>479.07510000000002</c:v>
                </c:pt>
                <c:pt idx="125">
                  <c:v>474.9778</c:v>
                </c:pt>
                <c:pt idx="126">
                  <c:v>473.82119999999998</c:v>
                </c:pt>
                <c:pt idx="127">
                  <c:v>467.416</c:v>
                </c:pt>
                <c:pt idx="128">
                  <c:v>459.11500000000001</c:v>
                </c:pt>
                <c:pt idx="129">
                  <c:v>457.03879999999998</c:v>
                </c:pt>
                <c:pt idx="130">
                  <c:v>415.27429999999998</c:v>
                </c:pt>
                <c:pt idx="131">
                  <c:v>410.84879999999998</c:v>
                </c:pt>
                <c:pt idx="132">
                  <c:v>405.39749999999998</c:v>
                </c:pt>
                <c:pt idx="133">
                  <c:v>389.7235</c:v>
                </c:pt>
                <c:pt idx="134">
                  <c:v>383.40050000000002</c:v>
                </c:pt>
                <c:pt idx="135">
                  <c:v>383.0086</c:v>
                </c:pt>
                <c:pt idx="136">
                  <c:v>380.06400000000002</c:v>
                </c:pt>
                <c:pt idx="137">
                  <c:v>372.90640000000002</c:v>
                </c:pt>
                <c:pt idx="138">
                  <c:v>355.23419999999999</c:v>
                </c:pt>
                <c:pt idx="139">
                  <c:v>355.04930000000002</c:v>
                </c:pt>
                <c:pt idx="140">
                  <c:v>348.0736</c:v>
                </c:pt>
                <c:pt idx="141">
                  <c:v>345.40440000000001</c:v>
                </c:pt>
                <c:pt idx="142">
                  <c:v>341.48039999999997</c:v>
                </c:pt>
                <c:pt idx="143">
                  <c:v>338.59440000000001</c:v>
                </c:pt>
                <c:pt idx="144">
                  <c:v>336.64449999999999</c:v>
                </c:pt>
                <c:pt idx="145">
                  <c:v>334.32299999999998</c:v>
                </c:pt>
                <c:pt idx="146">
                  <c:v>322.30259999999998</c:v>
                </c:pt>
                <c:pt idx="147">
                  <c:v>318.85379999999998</c:v>
                </c:pt>
                <c:pt idx="148">
                  <c:v>314.23700000000002</c:v>
                </c:pt>
                <c:pt idx="149">
                  <c:v>309.5924</c:v>
                </c:pt>
                <c:pt idx="150">
                  <c:v>301.08080000000001</c:v>
                </c:pt>
                <c:pt idx="151">
                  <c:v>299.25850000000003</c:v>
                </c:pt>
                <c:pt idx="152">
                  <c:v>293.84100000000001</c:v>
                </c:pt>
                <c:pt idx="153">
                  <c:v>286.27350000000001</c:v>
                </c:pt>
                <c:pt idx="154">
                  <c:v>278.42720000000003</c:v>
                </c:pt>
                <c:pt idx="155">
                  <c:v>272.5224</c:v>
                </c:pt>
                <c:pt idx="156">
                  <c:v>271.41899999999998</c:v>
                </c:pt>
                <c:pt idx="157">
                  <c:v>270.97000000000003</c:v>
                </c:pt>
                <c:pt idx="158">
                  <c:v>269.2774</c:v>
                </c:pt>
                <c:pt idx="159">
                  <c:v>264.71080000000001</c:v>
                </c:pt>
                <c:pt idx="160">
                  <c:v>256.50850000000003</c:v>
                </c:pt>
                <c:pt idx="161">
                  <c:v>252.6285</c:v>
                </c:pt>
                <c:pt idx="162">
                  <c:v>244.57239999999999</c:v>
                </c:pt>
                <c:pt idx="163">
                  <c:v>243.81899999999999</c:v>
                </c:pt>
                <c:pt idx="164">
                  <c:v>238.56270000000001</c:v>
                </c:pt>
                <c:pt idx="165">
                  <c:v>229.65450000000001</c:v>
                </c:pt>
                <c:pt idx="166">
                  <c:v>227.60220000000001</c:v>
                </c:pt>
                <c:pt idx="167">
                  <c:v>227.14060000000001</c:v>
                </c:pt>
                <c:pt idx="168">
                  <c:v>224.88300000000001</c:v>
                </c:pt>
                <c:pt idx="169">
                  <c:v>224.26740000000001</c:v>
                </c:pt>
                <c:pt idx="170">
                  <c:v>220.56049999999999</c:v>
                </c:pt>
                <c:pt idx="171">
                  <c:v>211.51740000000001</c:v>
                </c:pt>
                <c:pt idx="172">
                  <c:v>204.14160000000001</c:v>
                </c:pt>
                <c:pt idx="173">
                  <c:v>202.50800000000001</c:v>
                </c:pt>
                <c:pt idx="174">
                  <c:v>202.12870000000001</c:v>
                </c:pt>
                <c:pt idx="175">
                  <c:v>198.30600000000001</c:v>
                </c:pt>
                <c:pt idx="176">
                  <c:v>187.74879999999999</c:v>
                </c:pt>
                <c:pt idx="177">
                  <c:v>179.39879999999999</c:v>
                </c:pt>
                <c:pt idx="178">
                  <c:v>169.5729</c:v>
                </c:pt>
                <c:pt idx="179">
                  <c:v>168.07130000000001</c:v>
                </c:pt>
                <c:pt idx="180">
                  <c:v>166.39169999999999</c:v>
                </c:pt>
                <c:pt idx="181">
                  <c:v>164.7372</c:v>
                </c:pt>
                <c:pt idx="182">
                  <c:v>164.16</c:v>
                </c:pt>
                <c:pt idx="183">
                  <c:v>162.8004</c:v>
                </c:pt>
                <c:pt idx="184">
                  <c:v>155.27070000000001</c:v>
                </c:pt>
                <c:pt idx="185">
                  <c:v>154.6808</c:v>
                </c:pt>
                <c:pt idx="186">
                  <c:v>148.4982</c:v>
                </c:pt>
                <c:pt idx="187">
                  <c:v>147.19049999999999</c:v>
                </c:pt>
                <c:pt idx="188">
                  <c:v>145.1901</c:v>
                </c:pt>
                <c:pt idx="189">
                  <c:v>137.5044</c:v>
                </c:pt>
                <c:pt idx="190">
                  <c:v>135.91499999999999</c:v>
                </c:pt>
                <c:pt idx="191">
                  <c:v>133.43350000000001</c:v>
                </c:pt>
                <c:pt idx="192">
                  <c:v>132.49010000000001</c:v>
                </c:pt>
                <c:pt idx="193">
                  <c:v>131.6404</c:v>
                </c:pt>
                <c:pt idx="194">
                  <c:v>125.96120000000001</c:v>
                </c:pt>
                <c:pt idx="195">
                  <c:v>125.1656</c:v>
                </c:pt>
                <c:pt idx="196">
                  <c:v>116.27679999999999</c:v>
                </c:pt>
                <c:pt idx="197">
                  <c:v>115.9179</c:v>
                </c:pt>
                <c:pt idx="198">
                  <c:v>109.0295</c:v>
                </c:pt>
                <c:pt idx="199">
                  <c:v>107.0505</c:v>
                </c:pt>
                <c:pt idx="200">
                  <c:v>106.2042</c:v>
                </c:pt>
                <c:pt idx="201">
                  <c:v>102.0513</c:v>
                </c:pt>
                <c:pt idx="202">
                  <c:v>101.3335</c:v>
                </c:pt>
                <c:pt idx="203">
                  <c:v>99.3322</c:v>
                </c:pt>
                <c:pt idx="204">
                  <c:v>98.049599999999998</c:v>
                </c:pt>
                <c:pt idx="205">
                  <c:v>94.951899999999995</c:v>
                </c:pt>
                <c:pt idx="206">
                  <c:v>93.483199999999997</c:v>
                </c:pt>
                <c:pt idx="207">
                  <c:v>93.278000000000006</c:v>
                </c:pt>
                <c:pt idx="208">
                  <c:v>91.892700000000005</c:v>
                </c:pt>
                <c:pt idx="209">
                  <c:v>91.084500000000006</c:v>
                </c:pt>
                <c:pt idx="210">
                  <c:v>90.558599999999998</c:v>
                </c:pt>
                <c:pt idx="211">
                  <c:v>89.712000000000003</c:v>
                </c:pt>
                <c:pt idx="212">
                  <c:v>87.813599999999994</c:v>
                </c:pt>
                <c:pt idx="213">
                  <c:v>86.761799999999994</c:v>
                </c:pt>
                <c:pt idx="214">
                  <c:v>86.520600000000002</c:v>
                </c:pt>
                <c:pt idx="215">
                  <c:v>83.157399999999996</c:v>
                </c:pt>
                <c:pt idx="216">
                  <c:v>81.284700000000001</c:v>
                </c:pt>
                <c:pt idx="217">
                  <c:v>80.348399999999998</c:v>
                </c:pt>
                <c:pt idx="218">
                  <c:v>80.348299999999995</c:v>
                </c:pt>
                <c:pt idx="219">
                  <c:v>79.168400000000005</c:v>
                </c:pt>
                <c:pt idx="220">
                  <c:v>76.448800000000006</c:v>
                </c:pt>
                <c:pt idx="221">
                  <c:v>75.366699999999994</c:v>
                </c:pt>
                <c:pt idx="222">
                  <c:v>73.688900000000004</c:v>
                </c:pt>
                <c:pt idx="223">
                  <c:v>70.150899999999993</c:v>
                </c:pt>
                <c:pt idx="224">
                  <c:v>68.368300000000005</c:v>
                </c:pt>
                <c:pt idx="225">
                  <c:v>67.201599999999999</c:v>
                </c:pt>
                <c:pt idx="226">
                  <c:v>62.7624</c:v>
                </c:pt>
                <c:pt idx="227">
                  <c:v>59.589399999999998</c:v>
                </c:pt>
                <c:pt idx="228">
                  <c:v>54.296700000000001</c:v>
                </c:pt>
                <c:pt idx="229">
                  <c:v>53.039499999999997</c:v>
                </c:pt>
                <c:pt idx="230">
                  <c:v>50.640900000000002</c:v>
                </c:pt>
                <c:pt idx="231">
                  <c:v>50.371299999999998</c:v>
                </c:pt>
                <c:pt idx="232">
                  <c:v>48.040799999999997</c:v>
                </c:pt>
                <c:pt idx="233">
                  <c:v>44.9908</c:v>
                </c:pt>
                <c:pt idx="234">
                  <c:v>44.680199999999999</c:v>
                </c:pt>
                <c:pt idx="235">
                  <c:v>44.073599999999999</c:v>
                </c:pt>
                <c:pt idx="236">
                  <c:v>43.977800000000002</c:v>
                </c:pt>
                <c:pt idx="237">
                  <c:v>42.126300000000001</c:v>
                </c:pt>
                <c:pt idx="238">
                  <c:v>41.149000000000001</c:v>
                </c:pt>
                <c:pt idx="239">
                  <c:v>40.379399999999997</c:v>
                </c:pt>
                <c:pt idx="240">
                  <c:v>38.7376</c:v>
                </c:pt>
                <c:pt idx="241">
                  <c:v>36.813000000000002</c:v>
                </c:pt>
                <c:pt idx="242">
                  <c:v>35.683500000000002</c:v>
                </c:pt>
                <c:pt idx="243">
                  <c:v>35.017699999999998</c:v>
                </c:pt>
                <c:pt idx="244">
                  <c:v>34.860300000000002</c:v>
                </c:pt>
                <c:pt idx="245">
                  <c:v>34.119999999999997</c:v>
                </c:pt>
                <c:pt idx="246">
                  <c:v>33.503999999999998</c:v>
                </c:pt>
                <c:pt idx="247">
                  <c:v>29.899799999999999</c:v>
                </c:pt>
                <c:pt idx="248">
                  <c:v>26.6068</c:v>
                </c:pt>
                <c:pt idx="249">
                  <c:v>25.975000000000001</c:v>
                </c:pt>
                <c:pt idx="250">
                  <c:v>25.683199999999999</c:v>
                </c:pt>
                <c:pt idx="251">
                  <c:v>25.1922</c:v>
                </c:pt>
                <c:pt idx="252">
                  <c:v>24.743400000000001</c:v>
                </c:pt>
                <c:pt idx="253">
                  <c:v>21.703199999999999</c:v>
                </c:pt>
                <c:pt idx="254">
                  <c:v>19.817499999999999</c:v>
                </c:pt>
                <c:pt idx="255">
                  <c:v>10.851599999999999</c:v>
                </c:pt>
                <c:pt idx="256">
                  <c:v>9.8026</c:v>
                </c:pt>
                <c:pt idx="257">
                  <c:v>7.8244999999999996</c:v>
                </c:pt>
              </c:numCache>
            </c:numRef>
          </c:cat>
          <c:val>
            <c:numRef>
              <c:f>'CURVA ABC'!$M$6:$M$22</c:f>
              <c:numCache>
                <c:formatCode>0.00%</c:formatCode>
                <c:ptCount val="17"/>
                <c:pt idx="0">
                  <c:v>8.7265179417248012E-2</c:v>
                </c:pt>
                <c:pt idx="1">
                  <c:v>0.13566355554792697</c:v>
                </c:pt>
                <c:pt idx="2">
                  <c:v>0.17518772293602092</c:v>
                </c:pt>
                <c:pt idx="3">
                  <c:v>0.2093632682418578</c:v>
                </c:pt>
                <c:pt idx="4">
                  <c:v>0.24344094081624512</c:v>
                </c:pt>
                <c:pt idx="5">
                  <c:v>0.27618576073751688</c:v>
                </c:pt>
                <c:pt idx="6">
                  <c:v>0.30493786183926014</c:v>
                </c:pt>
                <c:pt idx="7">
                  <c:v>0.3262247203496883</c:v>
                </c:pt>
                <c:pt idx="8">
                  <c:v>0.34540812742932436</c:v>
                </c:pt>
                <c:pt idx="9">
                  <c:v>0.36415542128291634</c:v>
                </c:pt>
                <c:pt idx="10">
                  <c:v>0.3825156200704965</c:v>
                </c:pt>
                <c:pt idx="11">
                  <c:v>0.40084058303886866</c:v>
                </c:pt>
                <c:pt idx="12">
                  <c:v>0.41883713426719005</c:v>
                </c:pt>
                <c:pt idx="13">
                  <c:v>0.43560870648593181</c:v>
                </c:pt>
                <c:pt idx="14">
                  <c:v>0.45218823365519828</c:v>
                </c:pt>
                <c:pt idx="15">
                  <c:v>0.46868391386927871</c:v>
                </c:pt>
                <c:pt idx="16">
                  <c:v>0.48370426295215796</c:v>
                </c:pt>
              </c:numCache>
            </c:numRef>
          </c:val>
          <c:extLst xmlns:c16r2="http://schemas.microsoft.com/office/drawing/2015/06/chart">
            <c:ext xmlns:c16="http://schemas.microsoft.com/office/drawing/2014/chart" uri="{C3380CC4-5D6E-409C-BE32-E72D297353CC}">
              <c16:uniqueId val="{00000000-1130-4473-954B-1CD149C6279F}"/>
            </c:ext>
          </c:extLst>
        </c:ser>
        <c:ser>
          <c:idx val="1"/>
          <c:order val="1"/>
          <c:tx>
            <c:v>B=30%</c:v>
          </c:tx>
          <c:spPr>
            <a:ln>
              <a:solidFill>
                <a:schemeClr val="tx1">
                  <a:lumMod val="15000"/>
                  <a:lumOff val="85000"/>
                </a:schemeClr>
              </a:solidFill>
            </a:ln>
          </c:spPr>
          <c:cat>
            <c:numRef>
              <c:f>'CURVA ABC'!$K$6:$K$263</c:f>
              <c:numCache>
                <c:formatCode>_-* #,##0.00_-;\-* #,##0.00_-;_-* "-"??_-;_-@_-</c:formatCode>
                <c:ptCount val="258"/>
                <c:pt idx="0">
                  <c:v>44809.200599999996</c:v>
                </c:pt>
                <c:pt idx="1">
                  <c:v>24851.751400000001</c:v>
                </c:pt>
                <c:pt idx="2">
                  <c:v>20294.994600000002</c:v>
                </c:pt>
                <c:pt idx="3">
                  <c:v>17548.567200000001</c:v>
                </c:pt>
                <c:pt idx="4">
                  <c:v>17498.3112</c:v>
                </c:pt>
                <c:pt idx="5">
                  <c:v>16813.913799999998</c:v>
                </c:pt>
                <c:pt idx="6">
                  <c:v>14763.7199</c:v>
                </c:pt>
                <c:pt idx="7">
                  <c:v>10930.443499999999</c:v>
                </c:pt>
                <c:pt idx="8">
                  <c:v>9850.3565999999992</c:v>
                </c:pt>
                <c:pt idx="9">
                  <c:v>9626.4197999999997</c:v>
                </c:pt>
                <c:pt idx="10">
                  <c:v>9427.6530000000002</c:v>
                </c:pt>
                <c:pt idx="11">
                  <c:v>9409.56</c:v>
                </c:pt>
                <c:pt idx="12">
                  <c:v>9240.9261000000006</c:v>
                </c:pt>
                <c:pt idx="13">
                  <c:v>8611.92</c:v>
                </c:pt>
                <c:pt idx="14">
                  <c:v>8513.3081000000002</c:v>
                </c:pt>
                <c:pt idx="15">
                  <c:v>8470.2541000000001</c:v>
                </c:pt>
                <c:pt idx="16">
                  <c:v>7712.6963999999998</c:v>
                </c:pt>
                <c:pt idx="17">
                  <c:v>7671.5716000000002</c:v>
                </c:pt>
                <c:pt idx="18">
                  <c:v>7415.8730999999998</c:v>
                </c:pt>
                <c:pt idx="19">
                  <c:v>6899.9476000000004</c:v>
                </c:pt>
                <c:pt idx="20">
                  <c:v>6372.3464999999997</c:v>
                </c:pt>
                <c:pt idx="21">
                  <c:v>6325.9813999999997</c:v>
                </c:pt>
                <c:pt idx="22">
                  <c:v>5952.1202999999996</c:v>
                </c:pt>
                <c:pt idx="23">
                  <c:v>5938.6854999999996</c:v>
                </c:pt>
                <c:pt idx="24">
                  <c:v>5822.7524999999996</c:v>
                </c:pt>
                <c:pt idx="25">
                  <c:v>5633.8036000000002</c:v>
                </c:pt>
                <c:pt idx="26">
                  <c:v>5422.3954000000003</c:v>
                </c:pt>
                <c:pt idx="27">
                  <c:v>5372.3320999999996</c:v>
                </c:pt>
                <c:pt idx="28">
                  <c:v>5028.4970999999996</c:v>
                </c:pt>
                <c:pt idx="29">
                  <c:v>5015.9623000000001</c:v>
                </c:pt>
                <c:pt idx="30">
                  <c:v>4579.3513999999996</c:v>
                </c:pt>
                <c:pt idx="31">
                  <c:v>4548.8182999999999</c:v>
                </c:pt>
                <c:pt idx="32">
                  <c:v>4350.9312</c:v>
                </c:pt>
                <c:pt idx="33">
                  <c:v>4305.96</c:v>
                </c:pt>
                <c:pt idx="34">
                  <c:v>4249.2255999999998</c:v>
                </c:pt>
                <c:pt idx="35">
                  <c:v>4200.6872000000003</c:v>
                </c:pt>
                <c:pt idx="36">
                  <c:v>3969.4277000000002</c:v>
                </c:pt>
                <c:pt idx="37">
                  <c:v>3768.9751000000001</c:v>
                </c:pt>
                <c:pt idx="38">
                  <c:v>3460.9106999999999</c:v>
                </c:pt>
                <c:pt idx="39">
                  <c:v>3375.3144000000002</c:v>
                </c:pt>
                <c:pt idx="40">
                  <c:v>3102.6201000000001</c:v>
                </c:pt>
                <c:pt idx="41">
                  <c:v>2990.8431999999998</c:v>
                </c:pt>
                <c:pt idx="42">
                  <c:v>2978.6012999999998</c:v>
                </c:pt>
                <c:pt idx="43">
                  <c:v>2967.6664000000001</c:v>
                </c:pt>
                <c:pt idx="44">
                  <c:v>2789.5644000000002</c:v>
                </c:pt>
                <c:pt idx="45">
                  <c:v>2771.8154</c:v>
                </c:pt>
                <c:pt idx="46">
                  <c:v>2734.7</c:v>
                </c:pt>
                <c:pt idx="47">
                  <c:v>2652.3159999999998</c:v>
                </c:pt>
                <c:pt idx="48">
                  <c:v>2502.0731000000001</c:v>
                </c:pt>
                <c:pt idx="49">
                  <c:v>2490.1583999999998</c:v>
                </c:pt>
                <c:pt idx="50">
                  <c:v>2453.7024000000001</c:v>
                </c:pt>
                <c:pt idx="51">
                  <c:v>2442.261</c:v>
                </c:pt>
                <c:pt idx="52">
                  <c:v>2385.0598</c:v>
                </c:pt>
                <c:pt idx="53">
                  <c:v>2379.7930000000001</c:v>
                </c:pt>
                <c:pt idx="54">
                  <c:v>2240.5318000000002</c:v>
                </c:pt>
                <c:pt idx="55">
                  <c:v>2202.5185999999999</c:v>
                </c:pt>
                <c:pt idx="56">
                  <c:v>2177.2548000000002</c:v>
                </c:pt>
                <c:pt idx="57">
                  <c:v>3253.3452000000002</c:v>
                </c:pt>
                <c:pt idx="58">
                  <c:v>2097.4362000000001</c:v>
                </c:pt>
                <c:pt idx="59">
                  <c:v>2089.6001999999999</c:v>
                </c:pt>
                <c:pt idx="60">
                  <c:v>2044.4929999999999</c:v>
                </c:pt>
                <c:pt idx="61">
                  <c:v>2030.1315</c:v>
                </c:pt>
                <c:pt idx="62">
                  <c:v>1982.6694</c:v>
                </c:pt>
                <c:pt idx="63">
                  <c:v>1934.4911999999999</c:v>
                </c:pt>
                <c:pt idx="64">
                  <c:v>1750.1253999999999</c:v>
                </c:pt>
                <c:pt idx="65">
                  <c:v>1686.4939999999999</c:v>
                </c:pt>
                <c:pt idx="66">
                  <c:v>1654.6151</c:v>
                </c:pt>
                <c:pt idx="67">
                  <c:v>1653.7275</c:v>
                </c:pt>
                <c:pt idx="68">
                  <c:v>1613.7841000000001</c:v>
                </c:pt>
                <c:pt idx="69">
                  <c:v>1570.2036000000001</c:v>
                </c:pt>
                <c:pt idx="70">
                  <c:v>1557.2998</c:v>
                </c:pt>
                <c:pt idx="71">
                  <c:v>1497.9888000000001</c:v>
                </c:pt>
                <c:pt idx="72">
                  <c:v>1417.8554999999999</c:v>
                </c:pt>
                <c:pt idx="73">
                  <c:v>1409.0994000000001</c:v>
                </c:pt>
                <c:pt idx="74">
                  <c:v>1402.5306</c:v>
                </c:pt>
                <c:pt idx="75">
                  <c:v>1378.4304999999999</c:v>
                </c:pt>
                <c:pt idx="76">
                  <c:v>1372.9250999999999</c:v>
                </c:pt>
                <c:pt idx="77">
                  <c:v>1370.2313999999999</c:v>
                </c:pt>
                <c:pt idx="78">
                  <c:v>1342.8681999999999</c:v>
                </c:pt>
                <c:pt idx="79">
                  <c:v>1318.6266000000001</c:v>
                </c:pt>
                <c:pt idx="80">
                  <c:v>1311.152</c:v>
                </c:pt>
                <c:pt idx="81">
                  <c:v>1295.2192</c:v>
                </c:pt>
                <c:pt idx="82">
                  <c:v>1260.1652999999999</c:v>
                </c:pt>
                <c:pt idx="83">
                  <c:v>1246.7547999999999</c:v>
                </c:pt>
                <c:pt idx="84">
                  <c:v>1215.5949000000001</c:v>
                </c:pt>
                <c:pt idx="85">
                  <c:v>1197.6048000000001</c:v>
                </c:pt>
                <c:pt idx="86">
                  <c:v>1122.4143999999999</c:v>
                </c:pt>
                <c:pt idx="87">
                  <c:v>1101.3389999999999</c:v>
                </c:pt>
                <c:pt idx="88">
                  <c:v>1072.3399999999999</c:v>
                </c:pt>
                <c:pt idx="89">
                  <c:v>1050.5250000000001</c:v>
                </c:pt>
                <c:pt idx="90">
                  <c:v>1047.6312</c:v>
                </c:pt>
                <c:pt idx="91">
                  <c:v>1031.0599</c:v>
                </c:pt>
                <c:pt idx="92">
                  <c:v>1030.3098</c:v>
                </c:pt>
                <c:pt idx="93">
                  <c:v>1002.3552</c:v>
                </c:pt>
                <c:pt idx="94">
                  <c:v>988.19200000000001</c:v>
                </c:pt>
                <c:pt idx="95">
                  <c:v>984.53800000000001</c:v>
                </c:pt>
                <c:pt idx="96">
                  <c:v>929.7</c:v>
                </c:pt>
                <c:pt idx="97">
                  <c:v>920.33900000000006</c:v>
                </c:pt>
                <c:pt idx="98">
                  <c:v>910.59900000000005</c:v>
                </c:pt>
                <c:pt idx="99">
                  <c:v>902.95849999999996</c:v>
                </c:pt>
                <c:pt idx="100">
                  <c:v>893.01599999999996</c:v>
                </c:pt>
                <c:pt idx="101">
                  <c:v>882.01020000000005</c:v>
                </c:pt>
                <c:pt idx="102">
                  <c:v>864.07799999999997</c:v>
                </c:pt>
                <c:pt idx="103">
                  <c:v>860.18100000000004</c:v>
                </c:pt>
                <c:pt idx="104">
                  <c:v>831.79250000000002</c:v>
                </c:pt>
                <c:pt idx="105">
                  <c:v>814.43970000000002</c:v>
                </c:pt>
                <c:pt idx="106">
                  <c:v>763.27049999999997</c:v>
                </c:pt>
                <c:pt idx="107">
                  <c:v>762.61500000000001</c:v>
                </c:pt>
                <c:pt idx="108">
                  <c:v>761.06439999999998</c:v>
                </c:pt>
                <c:pt idx="109">
                  <c:v>748.57079999999996</c:v>
                </c:pt>
                <c:pt idx="110">
                  <c:v>740.07659999999998</c:v>
                </c:pt>
                <c:pt idx="111">
                  <c:v>734.10149999999999</c:v>
                </c:pt>
                <c:pt idx="112">
                  <c:v>712.58619999999996</c:v>
                </c:pt>
                <c:pt idx="113">
                  <c:v>667.33810000000005</c:v>
                </c:pt>
                <c:pt idx="114">
                  <c:v>656.94719999999995</c:v>
                </c:pt>
                <c:pt idx="115">
                  <c:v>648.3904</c:v>
                </c:pt>
                <c:pt idx="116">
                  <c:v>645.45399999999995</c:v>
                </c:pt>
                <c:pt idx="117">
                  <c:v>643.24720000000002</c:v>
                </c:pt>
                <c:pt idx="118">
                  <c:v>580.54999999999995</c:v>
                </c:pt>
                <c:pt idx="119">
                  <c:v>550.25480000000005</c:v>
                </c:pt>
                <c:pt idx="120">
                  <c:v>532.26940000000002</c:v>
                </c:pt>
                <c:pt idx="121">
                  <c:v>529.35749999999996</c:v>
                </c:pt>
                <c:pt idx="122">
                  <c:v>518.44380000000001</c:v>
                </c:pt>
                <c:pt idx="123">
                  <c:v>497.9511</c:v>
                </c:pt>
                <c:pt idx="124">
                  <c:v>479.07510000000002</c:v>
                </c:pt>
                <c:pt idx="125">
                  <c:v>474.9778</c:v>
                </c:pt>
                <c:pt idx="126">
                  <c:v>473.82119999999998</c:v>
                </c:pt>
                <c:pt idx="127">
                  <c:v>467.416</c:v>
                </c:pt>
                <c:pt idx="128">
                  <c:v>459.11500000000001</c:v>
                </c:pt>
                <c:pt idx="129">
                  <c:v>457.03879999999998</c:v>
                </c:pt>
                <c:pt idx="130">
                  <c:v>415.27429999999998</c:v>
                </c:pt>
                <c:pt idx="131">
                  <c:v>410.84879999999998</c:v>
                </c:pt>
                <c:pt idx="132">
                  <c:v>405.39749999999998</c:v>
                </c:pt>
                <c:pt idx="133">
                  <c:v>389.7235</c:v>
                </c:pt>
                <c:pt idx="134">
                  <c:v>383.40050000000002</c:v>
                </c:pt>
                <c:pt idx="135">
                  <c:v>383.0086</c:v>
                </c:pt>
                <c:pt idx="136">
                  <c:v>380.06400000000002</c:v>
                </c:pt>
                <c:pt idx="137">
                  <c:v>372.90640000000002</c:v>
                </c:pt>
                <c:pt idx="138">
                  <c:v>355.23419999999999</c:v>
                </c:pt>
                <c:pt idx="139">
                  <c:v>355.04930000000002</c:v>
                </c:pt>
                <c:pt idx="140">
                  <c:v>348.0736</c:v>
                </c:pt>
                <c:pt idx="141">
                  <c:v>345.40440000000001</c:v>
                </c:pt>
                <c:pt idx="142">
                  <c:v>341.48039999999997</c:v>
                </c:pt>
                <c:pt idx="143">
                  <c:v>338.59440000000001</c:v>
                </c:pt>
                <c:pt idx="144">
                  <c:v>336.64449999999999</c:v>
                </c:pt>
                <c:pt idx="145">
                  <c:v>334.32299999999998</c:v>
                </c:pt>
                <c:pt idx="146">
                  <c:v>322.30259999999998</c:v>
                </c:pt>
                <c:pt idx="147">
                  <c:v>318.85379999999998</c:v>
                </c:pt>
                <c:pt idx="148">
                  <c:v>314.23700000000002</c:v>
                </c:pt>
                <c:pt idx="149">
                  <c:v>309.5924</c:v>
                </c:pt>
                <c:pt idx="150">
                  <c:v>301.08080000000001</c:v>
                </c:pt>
                <c:pt idx="151">
                  <c:v>299.25850000000003</c:v>
                </c:pt>
                <c:pt idx="152">
                  <c:v>293.84100000000001</c:v>
                </c:pt>
                <c:pt idx="153">
                  <c:v>286.27350000000001</c:v>
                </c:pt>
                <c:pt idx="154">
                  <c:v>278.42720000000003</c:v>
                </c:pt>
                <c:pt idx="155">
                  <c:v>272.5224</c:v>
                </c:pt>
                <c:pt idx="156">
                  <c:v>271.41899999999998</c:v>
                </c:pt>
                <c:pt idx="157">
                  <c:v>270.97000000000003</c:v>
                </c:pt>
                <c:pt idx="158">
                  <c:v>269.2774</c:v>
                </c:pt>
                <c:pt idx="159">
                  <c:v>264.71080000000001</c:v>
                </c:pt>
                <c:pt idx="160">
                  <c:v>256.50850000000003</c:v>
                </c:pt>
                <c:pt idx="161">
                  <c:v>252.6285</c:v>
                </c:pt>
                <c:pt idx="162">
                  <c:v>244.57239999999999</c:v>
                </c:pt>
                <c:pt idx="163">
                  <c:v>243.81899999999999</c:v>
                </c:pt>
                <c:pt idx="164">
                  <c:v>238.56270000000001</c:v>
                </c:pt>
                <c:pt idx="165">
                  <c:v>229.65450000000001</c:v>
                </c:pt>
                <c:pt idx="166">
                  <c:v>227.60220000000001</c:v>
                </c:pt>
                <c:pt idx="167">
                  <c:v>227.14060000000001</c:v>
                </c:pt>
                <c:pt idx="168">
                  <c:v>224.88300000000001</c:v>
                </c:pt>
                <c:pt idx="169">
                  <c:v>224.26740000000001</c:v>
                </c:pt>
                <c:pt idx="170">
                  <c:v>220.56049999999999</c:v>
                </c:pt>
                <c:pt idx="171">
                  <c:v>211.51740000000001</c:v>
                </c:pt>
                <c:pt idx="172">
                  <c:v>204.14160000000001</c:v>
                </c:pt>
                <c:pt idx="173">
                  <c:v>202.50800000000001</c:v>
                </c:pt>
                <c:pt idx="174">
                  <c:v>202.12870000000001</c:v>
                </c:pt>
                <c:pt idx="175">
                  <c:v>198.30600000000001</c:v>
                </c:pt>
                <c:pt idx="176">
                  <c:v>187.74879999999999</c:v>
                </c:pt>
                <c:pt idx="177">
                  <c:v>179.39879999999999</c:v>
                </c:pt>
                <c:pt idx="178">
                  <c:v>169.5729</c:v>
                </c:pt>
                <c:pt idx="179">
                  <c:v>168.07130000000001</c:v>
                </c:pt>
                <c:pt idx="180">
                  <c:v>166.39169999999999</c:v>
                </c:pt>
                <c:pt idx="181">
                  <c:v>164.7372</c:v>
                </c:pt>
                <c:pt idx="182">
                  <c:v>164.16</c:v>
                </c:pt>
                <c:pt idx="183">
                  <c:v>162.8004</c:v>
                </c:pt>
                <c:pt idx="184">
                  <c:v>155.27070000000001</c:v>
                </c:pt>
                <c:pt idx="185">
                  <c:v>154.6808</c:v>
                </c:pt>
                <c:pt idx="186">
                  <c:v>148.4982</c:v>
                </c:pt>
                <c:pt idx="187">
                  <c:v>147.19049999999999</c:v>
                </c:pt>
                <c:pt idx="188">
                  <c:v>145.1901</c:v>
                </c:pt>
                <c:pt idx="189">
                  <c:v>137.5044</c:v>
                </c:pt>
                <c:pt idx="190">
                  <c:v>135.91499999999999</c:v>
                </c:pt>
                <c:pt idx="191">
                  <c:v>133.43350000000001</c:v>
                </c:pt>
                <c:pt idx="192">
                  <c:v>132.49010000000001</c:v>
                </c:pt>
                <c:pt idx="193">
                  <c:v>131.6404</c:v>
                </c:pt>
                <c:pt idx="194">
                  <c:v>125.96120000000001</c:v>
                </c:pt>
                <c:pt idx="195">
                  <c:v>125.1656</c:v>
                </c:pt>
                <c:pt idx="196">
                  <c:v>116.27679999999999</c:v>
                </c:pt>
                <c:pt idx="197">
                  <c:v>115.9179</c:v>
                </c:pt>
                <c:pt idx="198">
                  <c:v>109.0295</c:v>
                </c:pt>
                <c:pt idx="199">
                  <c:v>107.0505</c:v>
                </c:pt>
                <c:pt idx="200">
                  <c:v>106.2042</c:v>
                </c:pt>
                <c:pt idx="201">
                  <c:v>102.0513</c:v>
                </c:pt>
                <c:pt idx="202">
                  <c:v>101.3335</c:v>
                </c:pt>
                <c:pt idx="203">
                  <c:v>99.3322</c:v>
                </c:pt>
                <c:pt idx="204">
                  <c:v>98.049599999999998</c:v>
                </c:pt>
                <c:pt idx="205">
                  <c:v>94.951899999999995</c:v>
                </c:pt>
                <c:pt idx="206">
                  <c:v>93.483199999999997</c:v>
                </c:pt>
                <c:pt idx="207">
                  <c:v>93.278000000000006</c:v>
                </c:pt>
                <c:pt idx="208">
                  <c:v>91.892700000000005</c:v>
                </c:pt>
                <c:pt idx="209">
                  <c:v>91.084500000000006</c:v>
                </c:pt>
                <c:pt idx="210">
                  <c:v>90.558599999999998</c:v>
                </c:pt>
                <c:pt idx="211">
                  <c:v>89.712000000000003</c:v>
                </c:pt>
                <c:pt idx="212">
                  <c:v>87.813599999999994</c:v>
                </c:pt>
                <c:pt idx="213">
                  <c:v>86.761799999999994</c:v>
                </c:pt>
                <c:pt idx="214">
                  <c:v>86.520600000000002</c:v>
                </c:pt>
                <c:pt idx="215">
                  <c:v>83.157399999999996</c:v>
                </c:pt>
                <c:pt idx="216">
                  <c:v>81.284700000000001</c:v>
                </c:pt>
                <c:pt idx="217">
                  <c:v>80.348399999999998</c:v>
                </c:pt>
                <c:pt idx="218">
                  <c:v>80.348299999999995</c:v>
                </c:pt>
                <c:pt idx="219">
                  <c:v>79.168400000000005</c:v>
                </c:pt>
                <c:pt idx="220">
                  <c:v>76.448800000000006</c:v>
                </c:pt>
                <c:pt idx="221">
                  <c:v>75.366699999999994</c:v>
                </c:pt>
                <c:pt idx="222">
                  <c:v>73.688900000000004</c:v>
                </c:pt>
                <c:pt idx="223">
                  <c:v>70.150899999999993</c:v>
                </c:pt>
                <c:pt idx="224">
                  <c:v>68.368300000000005</c:v>
                </c:pt>
                <c:pt idx="225">
                  <c:v>67.201599999999999</c:v>
                </c:pt>
                <c:pt idx="226">
                  <c:v>62.7624</c:v>
                </c:pt>
                <c:pt idx="227">
                  <c:v>59.589399999999998</c:v>
                </c:pt>
                <c:pt idx="228">
                  <c:v>54.296700000000001</c:v>
                </c:pt>
                <c:pt idx="229">
                  <c:v>53.039499999999997</c:v>
                </c:pt>
                <c:pt idx="230">
                  <c:v>50.640900000000002</c:v>
                </c:pt>
                <c:pt idx="231">
                  <c:v>50.371299999999998</c:v>
                </c:pt>
                <c:pt idx="232">
                  <c:v>48.040799999999997</c:v>
                </c:pt>
                <c:pt idx="233">
                  <c:v>44.9908</c:v>
                </c:pt>
                <c:pt idx="234">
                  <c:v>44.680199999999999</c:v>
                </c:pt>
                <c:pt idx="235">
                  <c:v>44.073599999999999</c:v>
                </c:pt>
                <c:pt idx="236">
                  <c:v>43.977800000000002</c:v>
                </c:pt>
                <c:pt idx="237">
                  <c:v>42.126300000000001</c:v>
                </c:pt>
                <c:pt idx="238">
                  <c:v>41.149000000000001</c:v>
                </c:pt>
                <c:pt idx="239">
                  <c:v>40.379399999999997</c:v>
                </c:pt>
                <c:pt idx="240">
                  <c:v>38.7376</c:v>
                </c:pt>
                <c:pt idx="241">
                  <c:v>36.813000000000002</c:v>
                </c:pt>
                <c:pt idx="242">
                  <c:v>35.683500000000002</c:v>
                </c:pt>
                <c:pt idx="243">
                  <c:v>35.017699999999998</c:v>
                </c:pt>
                <c:pt idx="244">
                  <c:v>34.860300000000002</c:v>
                </c:pt>
                <c:pt idx="245">
                  <c:v>34.119999999999997</c:v>
                </c:pt>
                <c:pt idx="246">
                  <c:v>33.503999999999998</c:v>
                </c:pt>
                <c:pt idx="247">
                  <c:v>29.899799999999999</c:v>
                </c:pt>
                <c:pt idx="248">
                  <c:v>26.6068</c:v>
                </c:pt>
                <c:pt idx="249">
                  <c:v>25.975000000000001</c:v>
                </c:pt>
                <c:pt idx="250">
                  <c:v>25.683199999999999</c:v>
                </c:pt>
                <c:pt idx="251">
                  <c:v>25.1922</c:v>
                </c:pt>
                <c:pt idx="252">
                  <c:v>24.743400000000001</c:v>
                </c:pt>
                <c:pt idx="253">
                  <c:v>21.703199999999999</c:v>
                </c:pt>
                <c:pt idx="254">
                  <c:v>19.817499999999999</c:v>
                </c:pt>
                <c:pt idx="255">
                  <c:v>10.851599999999999</c:v>
                </c:pt>
                <c:pt idx="256">
                  <c:v>9.8026</c:v>
                </c:pt>
                <c:pt idx="257">
                  <c:v>7.8244999999999996</c:v>
                </c:pt>
              </c:numCache>
            </c:numRef>
          </c:cat>
          <c:val>
            <c:numRef>
              <c:f>'CURVA ABC'!$O$6:$O$263</c:f>
              <c:numCache>
                <c:formatCode>0.00%</c:formatCode>
                <c:ptCount val="258"/>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0.48370426295215796</c:v>
                </c:pt>
                <c:pt idx="17">
                  <c:v>0</c:v>
                </c:pt>
                <c:pt idx="18">
                  <c:v>0.51308681276478074</c:v>
                </c:pt>
                <c:pt idx="19">
                  <c:v>0.52652434695912231</c:v>
                </c:pt>
                <c:pt idx="20">
                  <c:v>0.53893438670956084</c:v>
                </c:pt>
                <c:pt idx="21">
                  <c:v>0.55125413119215205</c:v>
                </c:pt>
                <c:pt idx="22">
                  <c:v>0.56284578734619073</c:v>
                </c:pt>
                <c:pt idx="23">
                  <c:v>0.5744112794487235</c:v>
                </c:pt>
                <c:pt idx="24">
                  <c:v>0.585750993945097</c:v>
                </c:pt>
                <c:pt idx="25">
                  <c:v>0.59672273357384498</c:v>
                </c:pt>
                <c:pt idx="26">
                  <c:v>0.60728275921849484</c:v>
                </c:pt>
                <c:pt idx="27">
                  <c:v>0.61774528741176815</c:v>
                </c:pt>
                <c:pt idx="28">
                  <c:v>0.62753820261121074</c:v>
                </c:pt>
                <c:pt idx="29">
                  <c:v>0.63730670649430954</c:v>
                </c:pt>
                <c:pt idx="30">
                  <c:v>0.64622491784788649</c:v>
                </c:pt>
                <c:pt idx="31">
                  <c:v>0.6550836664926003</c:v>
                </c:pt>
                <c:pt idx="32">
                  <c:v>0.66355703327254911</c:v>
                </c:pt>
                <c:pt idx="33">
                  <c:v>0.67194281938192002</c:v>
                </c:pt>
                <c:pt idx="34">
                  <c:v>0.68021811618264816</c:v>
                </c:pt>
                <c:pt idx="35">
                  <c:v>0.68839888524960935</c:v>
                </c:pt>
                <c:pt idx="36">
                  <c:v>0.6961292802530028</c:v>
                </c:pt>
                <c:pt idx="37">
                  <c:v>0.70346929712267758</c:v>
                </c:pt>
                <c:pt idx="38">
                  <c:v>0.71020936365228604</c:v>
                </c:pt>
                <c:pt idx="39">
                  <c:v>0.71678273279883631</c:v>
                </c:pt>
                <c:pt idx="40">
                  <c:v>0.72282503429193767</c:v>
                </c:pt>
                <c:pt idx="41">
                  <c:v>0.72864965211510979</c:v>
                </c:pt>
                <c:pt idx="42">
                  <c:v>0.73445042903985924</c:v>
                </c:pt>
                <c:pt idx="43">
                  <c:v>0.74022991042713793</c:v>
                </c:pt>
                <c:pt idx="44">
                  <c:v>0.74566254110571262</c:v>
                </c:pt>
                <c:pt idx="45">
                  <c:v>0.75106060589940793</c:v>
                </c:pt>
                <c:pt idx="46">
                  <c:v>0.75638638906350986</c:v>
                </c:pt>
                <c:pt idx="47">
                  <c:v>0.7615517307458437</c:v>
                </c:pt>
                <c:pt idx="48">
                  <c:v>0.76642447685742177</c:v>
                </c:pt>
                <c:pt idx="49">
                  <c:v>0.77127401928718264</c:v>
                </c:pt>
                <c:pt idx="50">
                  <c:v>0.77605256425797897</c:v>
                </c:pt>
                <c:pt idx="51">
                  <c:v>0.78080882729090506</c:v>
                </c:pt>
                <c:pt idx="52">
                  <c:v>0.78545369192988423</c:v>
                </c:pt>
                <c:pt idx="53">
                  <c:v>0.790088299562695</c:v>
                </c:pt>
                <c:pt idx="54">
                  <c:v>0.79445169830444917</c:v>
                </c:pt>
                <c:pt idx="55">
                  <c:v>0.79874106696591163</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numCache>
            </c:numRef>
          </c:val>
          <c:extLst xmlns:c16r2="http://schemas.microsoft.com/office/drawing/2015/06/chart">
            <c:ext xmlns:c16="http://schemas.microsoft.com/office/drawing/2014/chart" uri="{C3380CC4-5D6E-409C-BE32-E72D297353CC}">
              <c16:uniqueId val="{00000001-1130-4473-954B-1CD149C6279F}"/>
            </c:ext>
          </c:extLst>
        </c:ser>
        <c:ser>
          <c:idx val="2"/>
          <c:order val="2"/>
          <c:tx>
            <c:v>C=20%</c:v>
          </c:tx>
          <c:spPr>
            <a:solidFill>
              <a:srgbClr val="9BBB59"/>
            </a:solidFill>
            <a:ln w="25400">
              <a:noFill/>
            </a:ln>
          </c:spPr>
          <c:cat>
            <c:numRef>
              <c:f>'CURVA ABC'!$K$6:$K$263</c:f>
              <c:numCache>
                <c:formatCode>_-* #,##0.00_-;\-* #,##0.00_-;_-* "-"??_-;_-@_-</c:formatCode>
                <c:ptCount val="258"/>
                <c:pt idx="0">
                  <c:v>44809.200599999996</c:v>
                </c:pt>
                <c:pt idx="1">
                  <c:v>24851.751400000001</c:v>
                </c:pt>
                <c:pt idx="2">
                  <c:v>20294.994600000002</c:v>
                </c:pt>
                <c:pt idx="3">
                  <c:v>17548.567200000001</c:v>
                </c:pt>
                <c:pt idx="4">
                  <c:v>17498.3112</c:v>
                </c:pt>
                <c:pt idx="5">
                  <c:v>16813.913799999998</c:v>
                </c:pt>
                <c:pt idx="6">
                  <c:v>14763.7199</c:v>
                </c:pt>
                <c:pt idx="7">
                  <c:v>10930.443499999999</c:v>
                </c:pt>
                <c:pt idx="8">
                  <c:v>9850.3565999999992</c:v>
                </c:pt>
                <c:pt idx="9">
                  <c:v>9626.4197999999997</c:v>
                </c:pt>
                <c:pt idx="10">
                  <c:v>9427.6530000000002</c:v>
                </c:pt>
                <c:pt idx="11">
                  <c:v>9409.56</c:v>
                </c:pt>
                <c:pt idx="12">
                  <c:v>9240.9261000000006</c:v>
                </c:pt>
                <c:pt idx="13">
                  <c:v>8611.92</c:v>
                </c:pt>
                <c:pt idx="14">
                  <c:v>8513.3081000000002</c:v>
                </c:pt>
                <c:pt idx="15">
                  <c:v>8470.2541000000001</c:v>
                </c:pt>
                <c:pt idx="16">
                  <c:v>7712.6963999999998</c:v>
                </c:pt>
                <c:pt idx="17">
                  <c:v>7671.5716000000002</c:v>
                </c:pt>
                <c:pt idx="18">
                  <c:v>7415.8730999999998</c:v>
                </c:pt>
                <c:pt idx="19">
                  <c:v>6899.9476000000004</c:v>
                </c:pt>
                <c:pt idx="20">
                  <c:v>6372.3464999999997</c:v>
                </c:pt>
                <c:pt idx="21">
                  <c:v>6325.9813999999997</c:v>
                </c:pt>
                <c:pt idx="22">
                  <c:v>5952.1202999999996</c:v>
                </c:pt>
                <c:pt idx="23">
                  <c:v>5938.6854999999996</c:v>
                </c:pt>
                <c:pt idx="24">
                  <c:v>5822.7524999999996</c:v>
                </c:pt>
                <c:pt idx="25">
                  <c:v>5633.8036000000002</c:v>
                </c:pt>
                <c:pt idx="26">
                  <c:v>5422.3954000000003</c:v>
                </c:pt>
                <c:pt idx="27">
                  <c:v>5372.3320999999996</c:v>
                </c:pt>
                <c:pt idx="28">
                  <c:v>5028.4970999999996</c:v>
                </c:pt>
                <c:pt idx="29">
                  <c:v>5015.9623000000001</c:v>
                </c:pt>
                <c:pt idx="30">
                  <c:v>4579.3513999999996</c:v>
                </c:pt>
                <c:pt idx="31">
                  <c:v>4548.8182999999999</c:v>
                </c:pt>
                <c:pt idx="32">
                  <c:v>4350.9312</c:v>
                </c:pt>
                <c:pt idx="33">
                  <c:v>4305.96</c:v>
                </c:pt>
                <c:pt idx="34">
                  <c:v>4249.2255999999998</c:v>
                </c:pt>
                <c:pt idx="35">
                  <c:v>4200.6872000000003</c:v>
                </c:pt>
                <c:pt idx="36">
                  <c:v>3969.4277000000002</c:v>
                </c:pt>
                <c:pt idx="37">
                  <c:v>3768.9751000000001</c:v>
                </c:pt>
                <c:pt idx="38">
                  <c:v>3460.9106999999999</c:v>
                </c:pt>
                <c:pt idx="39">
                  <c:v>3375.3144000000002</c:v>
                </c:pt>
                <c:pt idx="40">
                  <c:v>3102.6201000000001</c:v>
                </c:pt>
                <c:pt idx="41">
                  <c:v>2990.8431999999998</c:v>
                </c:pt>
                <c:pt idx="42">
                  <c:v>2978.6012999999998</c:v>
                </c:pt>
                <c:pt idx="43">
                  <c:v>2967.6664000000001</c:v>
                </c:pt>
                <c:pt idx="44">
                  <c:v>2789.5644000000002</c:v>
                </c:pt>
                <c:pt idx="45">
                  <c:v>2771.8154</c:v>
                </c:pt>
                <c:pt idx="46">
                  <c:v>2734.7</c:v>
                </c:pt>
                <c:pt idx="47">
                  <c:v>2652.3159999999998</c:v>
                </c:pt>
                <c:pt idx="48">
                  <c:v>2502.0731000000001</c:v>
                </c:pt>
                <c:pt idx="49">
                  <c:v>2490.1583999999998</c:v>
                </c:pt>
                <c:pt idx="50">
                  <c:v>2453.7024000000001</c:v>
                </c:pt>
                <c:pt idx="51">
                  <c:v>2442.261</c:v>
                </c:pt>
                <c:pt idx="52">
                  <c:v>2385.0598</c:v>
                </c:pt>
                <c:pt idx="53">
                  <c:v>2379.7930000000001</c:v>
                </c:pt>
                <c:pt idx="54">
                  <c:v>2240.5318000000002</c:v>
                </c:pt>
                <c:pt idx="55">
                  <c:v>2202.5185999999999</c:v>
                </c:pt>
                <c:pt idx="56">
                  <c:v>2177.2548000000002</c:v>
                </c:pt>
                <c:pt idx="57">
                  <c:v>3253.3452000000002</c:v>
                </c:pt>
                <c:pt idx="58">
                  <c:v>2097.4362000000001</c:v>
                </c:pt>
                <c:pt idx="59">
                  <c:v>2089.6001999999999</c:v>
                </c:pt>
                <c:pt idx="60">
                  <c:v>2044.4929999999999</c:v>
                </c:pt>
                <c:pt idx="61">
                  <c:v>2030.1315</c:v>
                </c:pt>
                <c:pt idx="62">
                  <c:v>1982.6694</c:v>
                </c:pt>
                <c:pt idx="63">
                  <c:v>1934.4911999999999</c:v>
                </c:pt>
                <c:pt idx="64">
                  <c:v>1750.1253999999999</c:v>
                </c:pt>
                <c:pt idx="65">
                  <c:v>1686.4939999999999</c:v>
                </c:pt>
                <c:pt idx="66">
                  <c:v>1654.6151</c:v>
                </c:pt>
                <c:pt idx="67">
                  <c:v>1653.7275</c:v>
                </c:pt>
                <c:pt idx="68">
                  <c:v>1613.7841000000001</c:v>
                </c:pt>
                <c:pt idx="69">
                  <c:v>1570.2036000000001</c:v>
                </c:pt>
                <c:pt idx="70">
                  <c:v>1557.2998</c:v>
                </c:pt>
                <c:pt idx="71">
                  <c:v>1497.9888000000001</c:v>
                </c:pt>
                <c:pt idx="72">
                  <c:v>1417.8554999999999</c:v>
                </c:pt>
                <c:pt idx="73">
                  <c:v>1409.0994000000001</c:v>
                </c:pt>
                <c:pt idx="74">
                  <c:v>1402.5306</c:v>
                </c:pt>
                <c:pt idx="75">
                  <c:v>1378.4304999999999</c:v>
                </c:pt>
                <c:pt idx="76">
                  <c:v>1372.9250999999999</c:v>
                </c:pt>
                <c:pt idx="77">
                  <c:v>1370.2313999999999</c:v>
                </c:pt>
                <c:pt idx="78">
                  <c:v>1342.8681999999999</c:v>
                </c:pt>
                <c:pt idx="79">
                  <c:v>1318.6266000000001</c:v>
                </c:pt>
                <c:pt idx="80">
                  <c:v>1311.152</c:v>
                </c:pt>
                <c:pt idx="81">
                  <c:v>1295.2192</c:v>
                </c:pt>
                <c:pt idx="82">
                  <c:v>1260.1652999999999</c:v>
                </c:pt>
                <c:pt idx="83">
                  <c:v>1246.7547999999999</c:v>
                </c:pt>
                <c:pt idx="84">
                  <c:v>1215.5949000000001</c:v>
                </c:pt>
                <c:pt idx="85">
                  <c:v>1197.6048000000001</c:v>
                </c:pt>
                <c:pt idx="86">
                  <c:v>1122.4143999999999</c:v>
                </c:pt>
                <c:pt idx="87">
                  <c:v>1101.3389999999999</c:v>
                </c:pt>
                <c:pt idx="88">
                  <c:v>1072.3399999999999</c:v>
                </c:pt>
                <c:pt idx="89">
                  <c:v>1050.5250000000001</c:v>
                </c:pt>
                <c:pt idx="90">
                  <c:v>1047.6312</c:v>
                </c:pt>
                <c:pt idx="91">
                  <c:v>1031.0599</c:v>
                </c:pt>
                <c:pt idx="92">
                  <c:v>1030.3098</c:v>
                </c:pt>
                <c:pt idx="93">
                  <c:v>1002.3552</c:v>
                </c:pt>
                <c:pt idx="94">
                  <c:v>988.19200000000001</c:v>
                </c:pt>
                <c:pt idx="95">
                  <c:v>984.53800000000001</c:v>
                </c:pt>
                <c:pt idx="96">
                  <c:v>929.7</c:v>
                </c:pt>
                <c:pt idx="97">
                  <c:v>920.33900000000006</c:v>
                </c:pt>
                <c:pt idx="98">
                  <c:v>910.59900000000005</c:v>
                </c:pt>
                <c:pt idx="99">
                  <c:v>902.95849999999996</c:v>
                </c:pt>
                <c:pt idx="100">
                  <c:v>893.01599999999996</c:v>
                </c:pt>
                <c:pt idx="101">
                  <c:v>882.01020000000005</c:v>
                </c:pt>
                <c:pt idx="102">
                  <c:v>864.07799999999997</c:v>
                </c:pt>
                <c:pt idx="103">
                  <c:v>860.18100000000004</c:v>
                </c:pt>
                <c:pt idx="104">
                  <c:v>831.79250000000002</c:v>
                </c:pt>
                <c:pt idx="105">
                  <c:v>814.43970000000002</c:v>
                </c:pt>
                <c:pt idx="106">
                  <c:v>763.27049999999997</c:v>
                </c:pt>
                <c:pt idx="107">
                  <c:v>762.61500000000001</c:v>
                </c:pt>
                <c:pt idx="108">
                  <c:v>761.06439999999998</c:v>
                </c:pt>
                <c:pt idx="109">
                  <c:v>748.57079999999996</c:v>
                </c:pt>
                <c:pt idx="110">
                  <c:v>740.07659999999998</c:v>
                </c:pt>
                <c:pt idx="111">
                  <c:v>734.10149999999999</c:v>
                </c:pt>
                <c:pt idx="112">
                  <c:v>712.58619999999996</c:v>
                </c:pt>
                <c:pt idx="113">
                  <c:v>667.33810000000005</c:v>
                </c:pt>
                <c:pt idx="114">
                  <c:v>656.94719999999995</c:v>
                </c:pt>
                <c:pt idx="115">
                  <c:v>648.3904</c:v>
                </c:pt>
                <c:pt idx="116">
                  <c:v>645.45399999999995</c:v>
                </c:pt>
                <c:pt idx="117">
                  <c:v>643.24720000000002</c:v>
                </c:pt>
                <c:pt idx="118">
                  <c:v>580.54999999999995</c:v>
                </c:pt>
                <c:pt idx="119">
                  <c:v>550.25480000000005</c:v>
                </c:pt>
                <c:pt idx="120">
                  <c:v>532.26940000000002</c:v>
                </c:pt>
                <c:pt idx="121">
                  <c:v>529.35749999999996</c:v>
                </c:pt>
                <c:pt idx="122">
                  <c:v>518.44380000000001</c:v>
                </c:pt>
                <c:pt idx="123">
                  <c:v>497.9511</c:v>
                </c:pt>
                <c:pt idx="124">
                  <c:v>479.07510000000002</c:v>
                </c:pt>
                <c:pt idx="125">
                  <c:v>474.9778</c:v>
                </c:pt>
                <c:pt idx="126">
                  <c:v>473.82119999999998</c:v>
                </c:pt>
                <c:pt idx="127">
                  <c:v>467.416</c:v>
                </c:pt>
                <c:pt idx="128">
                  <c:v>459.11500000000001</c:v>
                </c:pt>
                <c:pt idx="129">
                  <c:v>457.03879999999998</c:v>
                </c:pt>
                <c:pt idx="130">
                  <c:v>415.27429999999998</c:v>
                </c:pt>
                <c:pt idx="131">
                  <c:v>410.84879999999998</c:v>
                </c:pt>
                <c:pt idx="132">
                  <c:v>405.39749999999998</c:v>
                </c:pt>
                <c:pt idx="133">
                  <c:v>389.7235</c:v>
                </c:pt>
                <c:pt idx="134">
                  <c:v>383.40050000000002</c:v>
                </c:pt>
                <c:pt idx="135">
                  <c:v>383.0086</c:v>
                </c:pt>
                <c:pt idx="136">
                  <c:v>380.06400000000002</c:v>
                </c:pt>
                <c:pt idx="137">
                  <c:v>372.90640000000002</c:v>
                </c:pt>
                <c:pt idx="138">
                  <c:v>355.23419999999999</c:v>
                </c:pt>
                <c:pt idx="139">
                  <c:v>355.04930000000002</c:v>
                </c:pt>
                <c:pt idx="140">
                  <c:v>348.0736</c:v>
                </c:pt>
                <c:pt idx="141">
                  <c:v>345.40440000000001</c:v>
                </c:pt>
                <c:pt idx="142">
                  <c:v>341.48039999999997</c:v>
                </c:pt>
                <c:pt idx="143">
                  <c:v>338.59440000000001</c:v>
                </c:pt>
                <c:pt idx="144">
                  <c:v>336.64449999999999</c:v>
                </c:pt>
                <c:pt idx="145">
                  <c:v>334.32299999999998</c:v>
                </c:pt>
                <c:pt idx="146">
                  <c:v>322.30259999999998</c:v>
                </c:pt>
                <c:pt idx="147">
                  <c:v>318.85379999999998</c:v>
                </c:pt>
                <c:pt idx="148">
                  <c:v>314.23700000000002</c:v>
                </c:pt>
                <c:pt idx="149">
                  <c:v>309.5924</c:v>
                </c:pt>
                <c:pt idx="150">
                  <c:v>301.08080000000001</c:v>
                </c:pt>
                <c:pt idx="151">
                  <c:v>299.25850000000003</c:v>
                </c:pt>
                <c:pt idx="152">
                  <c:v>293.84100000000001</c:v>
                </c:pt>
                <c:pt idx="153">
                  <c:v>286.27350000000001</c:v>
                </c:pt>
                <c:pt idx="154">
                  <c:v>278.42720000000003</c:v>
                </c:pt>
                <c:pt idx="155">
                  <c:v>272.5224</c:v>
                </c:pt>
                <c:pt idx="156">
                  <c:v>271.41899999999998</c:v>
                </c:pt>
                <c:pt idx="157">
                  <c:v>270.97000000000003</c:v>
                </c:pt>
                <c:pt idx="158">
                  <c:v>269.2774</c:v>
                </c:pt>
                <c:pt idx="159">
                  <c:v>264.71080000000001</c:v>
                </c:pt>
                <c:pt idx="160">
                  <c:v>256.50850000000003</c:v>
                </c:pt>
                <c:pt idx="161">
                  <c:v>252.6285</c:v>
                </c:pt>
                <c:pt idx="162">
                  <c:v>244.57239999999999</c:v>
                </c:pt>
                <c:pt idx="163">
                  <c:v>243.81899999999999</c:v>
                </c:pt>
                <c:pt idx="164">
                  <c:v>238.56270000000001</c:v>
                </c:pt>
                <c:pt idx="165">
                  <c:v>229.65450000000001</c:v>
                </c:pt>
                <c:pt idx="166">
                  <c:v>227.60220000000001</c:v>
                </c:pt>
                <c:pt idx="167">
                  <c:v>227.14060000000001</c:v>
                </c:pt>
                <c:pt idx="168">
                  <c:v>224.88300000000001</c:v>
                </c:pt>
                <c:pt idx="169">
                  <c:v>224.26740000000001</c:v>
                </c:pt>
                <c:pt idx="170">
                  <c:v>220.56049999999999</c:v>
                </c:pt>
                <c:pt idx="171">
                  <c:v>211.51740000000001</c:v>
                </c:pt>
                <c:pt idx="172">
                  <c:v>204.14160000000001</c:v>
                </c:pt>
                <c:pt idx="173">
                  <c:v>202.50800000000001</c:v>
                </c:pt>
                <c:pt idx="174">
                  <c:v>202.12870000000001</c:v>
                </c:pt>
                <c:pt idx="175">
                  <c:v>198.30600000000001</c:v>
                </c:pt>
                <c:pt idx="176">
                  <c:v>187.74879999999999</c:v>
                </c:pt>
                <c:pt idx="177">
                  <c:v>179.39879999999999</c:v>
                </c:pt>
                <c:pt idx="178">
                  <c:v>169.5729</c:v>
                </c:pt>
                <c:pt idx="179">
                  <c:v>168.07130000000001</c:v>
                </c:pt>
                <c:pt idx="180">
                  <c:v>166.39169999999999</c:v>
                </c:pt>
                <c:pt idx="181">
                  <c:v>164.7372</c:v>
                </c:pt>
                <c:pt idx="182">
                  <c:v>164.16</c:v>
                </c:pt>
                <c:pt idx="183">
                  <c:v>162.8004</c:v>
                </c:pt>
                <c:pt idx="184">
                  <c:v>155.27070000000001</c:v>
                </c:pt>
                <c:pt idx="185">
                  <c:v>154.6808</c:v>
                </c:pt>
                <c:pt idx="186">
                  <c:v>148.4982</c:v>
                </c:pt>
                <c:pt idx="187">
                  <c:v>147.19049999999999</c:v>
                </c:pt>
                <c:pt idx="188">
                  <c:v>145.1901</c:v>
                </c:pt>
                <c:pt idx="189">
                  <c:v>137.5044</c:v>
                </c:pt>
                <c:pt idx="190">
                  <c:v>135.91499999999999</c:v>
                </c:pt>
                <c:pt idx="191">
                  <c:v>133.43350000000001</c:v>
                </c:pt>
                <c:pt idx="192">
                  <c:v>132.49010000000001</c:v>
                </c:pt>
                <c:pt idx="193">
                  <c:v>131.6404</c:v>
                </c:pt>
                <c:pt idx="194">
                  <c:v>125.96120000000001</c:v>
                </c:pt>
                <c:pt idx="195">
                  <c:v>125.1656</c:v>
                </c:pt>
                <c:pt idx="196">
                  <c:v>116.27679999999999</c:v>
                </c:pt>
                <c:pt idx="197">
                  <c:v>115.9179</c:v>
                </c:pt>
                <c:pt idx="198">
                  <c:v>109.0295</c:v>
                </c:pt>
                <c:pt idx="199">
                  <c:v>107.0505</c:v>
                </c:pt>
                <c:pt idx="200">
                  <c:v>106.2042</c:v>
                </c:pt>
                <c:pt idx="201">
                  <c:v>102.0513</c:v>
                </c:pt>
                <c:pt idx="202">
                  <c:v>101.3335</c:v>
                </c:pt>
                <c:pt idx="203">
                  <c:v>99.3322</c:v>
                </c:pt>
                <c:pt idx="204">
                  <c:v>98.049599999999998</c:v>
                </c:pt>
                <c:pt idx="205">
                  <c:v>94.951899999999995</c:v>
                </c:pt>
                <c:pt idx="206">
                  <c:v>93.483199999999997</c:v>
                </c:pt>
                <c:pt idx="207">
                  <c:v>93.278000000000006</c:v>
                </c:pt>
                <c:pt idx="208">
                  <c:v>91.892700000000005</c:v>
                </c:pt>
                <c:pt idx="209">
                  <c:v>91.084500000000006</c:v>
                </c:pt>
                <c:pt idx="210">
                  <c:v>90.558599999999998</c:v>
                </c:pt>
                <c:pt idx="211">
                  <c:v>89.712000000000003</c:v>
                </c:pt>
                <c:pt idx="212">
                  <c:v>87.813599999999994</c:v>
                </c:pt>
                <c:pt idx="213">
                  <c:v>86.761799999999994</c:v>
                </c:pt>
                <c:pt idx="214">
                  <c:v>86.520600000000002</c:v>
                </c:pt>
                <c:pt idx="215">
                  <c:v>83.157399999999996</c:v>
                </c:pt>
                <c:pt idx="216">
                  <c:v>81.284700000000001</c:v>
                </c:pt>
                <c:pt idx="217">
                  <c:v>80.348399999999998</c:v>
                </c:pt>
                <c:pt idx="218">
                  <c:v>80.348299999999995</c:v>
                </c:pt>
                <c:pt idx="219">
                  <c:v>79.168400000000005</c:v>
                </c:pt>
                <c:pt idx="220">
                  <c:v>76.448800000000006</c:v>
                </c:pt>
                <c:pt idx="221">
                  <c:v>75.366699999999994</c:v>
                </c:pt>
                <c:pt idx="222">
                  <c:v>73.688900000000004</c:v>
                </c:pt>
                <c:pt idx="223">
                  <c:v>70.150899999999993</c:v>
                </c:pt>
                <c:pt idx="224">
                  <c:v>68.368300000000005</c:v>
                </c:pt>
                <c:pt idx="225">
                  <c:v>67.201599999999999</c:v>
                </c:pt>
                <c:pt idx="226">
                  <c:v>62.7624</c:v>
                </c:pt>
                <c:pt idx="227">
                  <c:v>59.589399999999998</c:v>
                </c:pt>
                <c:pt idx="228">
                  <c:v>54.296700000000001</c:v>
                </c:pt>
                <c:pt idx="229">
                  <c:v>53.039499999999997</c:v>
                </c:pt>
                <c:pt idx="230">
                  <c:v>50.640900000000002</c:v>
                </c:pt>
                <c:pt idx="231">
                  <c:v>50.371299999999998</c:v>
                </c:pt>
                <c:pt idx="232">
                  <c:v>48.040799999999997</c:v>
                </c:pt>
                <c:pt idx="233">
                  <c:v>44.9908</c:v>
                </c:pt>
                <c:pt idx="234">
                  <c:v>44.680199999999999</c:v>
                </c:pt>
                <c:pt idx="235">
                  <c:v>44.073599999999999</c:v>
                </c:pt>
                <c:pt idx="236">
                  <c:v>43.977800000000002</c:v>
                </c:pt>
                <c:pt idx="237">
                  <c:v>42.126300000000001</c:v>
                </c:pt>
                <c:pt idx="238">
                  <c:v>41.149000000000001</c:v>
                </c:pt>
                <c:pt idx="239">
                  <c:v>40.379399999999997</c:v>
                </c:pt>
                <c:pt idx="240">
                  <c:v>38.7376</c:v>
                </c:pt>
                <c:pt idx="241">
                  <c:v>36.813000000000002</c:v>
                </c:pt>
                <c:pt idx="242">
                  <c:v>35.683500000000002</c:v>
                </c:pt>
                <c:pt idx="243">
                  <c:v>35.017699999999998</c:v>
                </c:pt>
                <c:pt idx="244">
                  <c:v>34.860300000000002</c:v>
                </c:pt>
                <c:pt idx="245">
                  <c:v>34.119999999999997</c:v>
                </c:pt>
                <c:pt idx="246">
                  <c:v>33.503999999999998</c:v>
                </c:pt>
                <c:pt idx="247">
                  <c:v>29.899799999999999</c:v>
                </c:pt>
                <c:pt idx="248">
                  <c:v>26.6068</c:v>
                </c:pt>
                <c:pt idx="249">
                  <c:v>25.975000000000001</c:v>
                </c:pt>
                <c:pt idx="250">
                  <c:v>25.683199999999999</c:v>
                </c:pt>
                <c:pt idx="251">
                  <c:v>25.1922</c:v>
                </c:pt>
                <c:pt idx="252">
                  <c:v>24.743400000000001</c:v>
                </c:pt>
                <c:pt idx="253">
                  <c:v>21.703199999999999</c:v>
                </c:pt>
                <c:pt idx="254">
                  <c:v>19.817499999999999</c:v>
                </c:pt>
                <c:pt idx="255">
                  <c:v>10.851599999999999</c:v>
                </c:pt>
                <c:pt idx="256">
                  <c:v>9.8026</c:v>
                </c:pt>
                <c:pt idx="257">
                  <c:v>7.8244999999999996</c:v>
                </c:pt>
              </c:numCache>
            </c:numRef>
          </c:cat>
          <c:val>
            <c:numRef>
              <c:f>'CURVA ABC'!$P$6:$P$263</c:f>
              <c:numCache>
                <c:formatCode>0.00%</c:formatCode>
                <c:ptCount val="258"/>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0.80298123479338823</c:v>
                </c:pt>
                <c:pt idx="57">
                  <c:v>0.80931707093379557</c:v>
                </c:pt>
                <c:pt idx="58">
                  <c:v>0.81340179335370932</c:v>
                </c:pt>
                <c:pt idx="59">
                  <c:v>0.81747125529281206</c:v>
                </c:pt>
                <c:pt idx="60">
                  <c:v>0.82145287170357895</c:v>
                </c:pt>
                <c:pt idx="61">
                  <c:v>0.82540651932986819</c:v>
                </c:pt>
                <c:pt idx="62">
                  <c:v>0.82926773529889597</c:v>
                </c:pt>
                <c:pt idx="63">
                  <c:v>0.83303512501771826</c:v>
                </c:pt>
                <c:pt idx="64">
                  <c:v>0.83644346538060532</c:v>
                </c:pt>
                <c:pt idx="65">
                  <c:v>0.83972788464105763</c:v>
                </c:pt>
                <c:pt idx="66">
                  <c:v>0.84295022026933453</c:v>
                </c:pt>
                <c:pt idx="67">
                  <c:v>0.84617082731124493</c:v>
                </c:pt>
                <c:pt idx="68">
                  <c:v>0.84931364524018615</c:v>
                </c:pt>
                <c:pt idx="69">
                  <c:v>0.85237159086387149</c:v>
                </c:pt>
                <c:pt idx="70">
                  <c:v>0.85540440654979655</c:v>
                </c:pt>
                <c:pt idx="71">
                  <c:v>0.85832171504105825</c:v>
                </c:pt>
                <c:pt idx="72">
                  <c:v>0.86108296525169536</c:v>
                </c:pt>
                <c:pt idx="73">
                  <c:v>0.86382716310194085</c:v>
                </c:pt>
                <c:pt idx="74">
                  <c:v>0.86655856832248346</c:v>
                </c:pt>
                <c:pt idx="75">
                  <c:v>0.86924303899560473</c:v>
                </c:pt>
                <c:pt idx="76">
                  <c:v>0.87191678799299133</c:v>
                </c:pt>
                <c:pt idx="77">
                  <c:v>0.87458529105403782</c:v>
                </c:pt>
                <c:pt idx="78">
                  <c:v>0.87720050473421041</c:v>
                </c:pt>
                <c:pt idx="79">
                  <c:v>0.87976850829804443</c:v>
                </c:pt>
                <c:pt idx="80">
                  <c:v>0.88232195520160916</c:v>
                </c:pt>
                <c:pt idx="81">
                  <c:v>0.88484437323985166</c:v>
                </c:pt>
                <c:pt idx="82">
                  <c:v>0.88729852438576362</c:v>
                </c:pt>
                <c:pt idx="83">
                  <c:v>0.88972655880401907</c:v>
                </c:pt>
                <c:pt idx="84">
                  <c:v>0.89209390983074532</c:v>
                </c:pt>
                <c:pt idx="85">
                  <c:v>0.89442622543431705</c:v>
                </c:pt>
                <c:pt idx="86">
                  <c:v>0.89661210897352261</c:v>
                </c:pt>
                <c:pt idx="87">
                  <c:v>0.89875694851868992</c:v>
                </c:pt>
                <c:pt idx="88">
                  <c:v>0.90084531298945203</c:v>
                </c:pt>
                <c:pt idx="89">
                  <c:v>0.90289119310736921</c:v>
                </c:pt>
                <c:pt idx="90">
                  <c:v>0.90493143759749539</c:v>
                </c:pt>
                <c:pt idx="91">
                  <c:v>0.90693940975407583</c:v>
                </c:pt>
                <c:pt idx="92">
                  <c:v>0.90894592110327288</c:v>
                </c:pt>
                <c:pt idx="93">
                  <c:v>0.91089799132984617</c:v>
                </c:pt>
                <c:pt idx="94">
                  <c:v>0.91282247895792246</c:v>
                </c:pt>
                <c:pt idx="95">
                  <c:v>0.91473985048124073</c:v>
                </c:pt>
                <c:pt idx="96">
                  <c:v>0.9165504259036511</c:v>
                </c:pt>
                <c:pt idx="97">
                  <c:v>0.91834277093289252</c:v>
                </c:pt>
                <c:pt idx="98">
                  <c:v>0.92011614747271342</c:v>
                </c:pt>
                <c:pt idx="99">
                  <c:v>0.92187464426475008</c:v>
                </c:pt>
                <c:pt idx="100">
                  <c:v>0.92361377820195478</c:v>
                </c:pt>
                <c:pt idx="101">
                  <c:v>0.92533147852510766</c:v>
                </c:pt>
                <c:pt idx="102">
                  <c:v>0.92701425618440148</c:v>
                </c:pt>
                <c:pt idx="103">
                  <c:v>0.92868944450044355</c:v>
                </c:pt>
                <c:pt idx="104">
                  <c:v>0.93030934668076548</c:v>
                </c:pt>
                <c:pt idx="105">
                  <c:v>0.931895454569176</c:v>
                </c:pt>
                <c:pt idx="106">
                  <c:v>0.93338191128419257</c:v>
                </c:pt>
                <c:pt idx="107">
                  <c:v>0.93486709142376601</c:v>
                </c:pt>
                <c:pt idx="108">
                  <c:v>0.93634925179540363</c:v>
                </c:pt>
                <c:pt idx="109">
                  <c:v>0.93780708108701816</c:v>
                </c:pt>
                <c:pt idx="110">
                  <c:v>0.93924836806417322</c:v>
                </c:pt>
                <c:pt idx="111">
                  <c:v>0.94067801863258727</c:v>
                </c:pt>
                <c:pt idx="112">
                  <c:v>0.9420657685089654</c:v>
                </c:pt>
                <c:pt idx="113">
                  <c:v>0.94336539845658074</c:v>
                </c:pt>
                <c:pt idx="114">
                  <c:v>0.94464479229775666</c:v>
                </c:pt>
                <c:pt idx="115">
                  <c:v>0.94590752191200511</c:v>
                </c:pt>
                <c:pt idx="116">
                  <c:v>0.94716453293566483</c:v>
                </c:pt>
                <c:pt idx="117">
                  <c:v>0.94841724625270718</c:v>
                </c:pt>
                <c:pt idx="118">
                  <c:v>0.94954785780641304</c:v>
                </c:pt>
                <c:pt idx="119">
                  <c:v>0.95061946995758362</c:v>
                </c:pt>
                <c:pt idx="120">
                  <c:v>0.95165605583877233</c:v>
                </c:pt>
                <c:pt idx="121">
                  <c:v>0.95268697084271836</c:v>
                </c:pt>
                <c:pt idx="122">
                  <c:v>0.95369663159584417</c:v>
                </c:pt>
                <c:pt idx="123">
                  <c:v>0.95466638315357488</c:v>
                </c:pt>
                <c:pt idx="124">
                  <c:v>0.95559937401250661</c:v>
                </c:pt>
                <c:pt idx="125">
                  <c:v>0.95652438544723883</c:v>
                </c:pt>
                <c:pt idx="126">
                  <c:v>0.95744714442253942</c:v>
                </c:pt>
                <c:pt idx="127">
                  <c:v>0.95835742937643997</c:v>
                </c:pt>
                <c:pt idx="128">
                  <c:v>0.95925154826969583</c:v>
                </c:pt>
                <c:pt idx="129">
                  <c:v>0.96014162379768109</c:v>
                </c:pt>
                <c:pt idx="130">
                  <c:v>0.96095036365047093</c:v>
                </c:pt>
                <c:pt idx="131">
                  <c:v>0.96175048491497217</c:v>
                </c:pt>
                <c:pt idx="132">
                  <c:v>0.96253998986259681</c:v>
                </c:pt>
                <c:pt idx="133">
                  <c:v>0.9632989699536324</c:v>
                </c:pt>
                <c:pt idx="134">
                  <c:v>0.9640456361064127</c:v>
                </c:pt>
                <c:pt idx="135">
                  <c:v>0.96479153904040404</c:v>
                </c:pt>
                <c:pt idx="136">
                  <c:v>0.96553170741444183</c:v>
                </c:pt>
                <c:pt idx="137">
                  <c:v>0.96625793648048408</c:v>
                </c:pt>
                <c:pt idx="138">
                  <c:v>0.96694974922838084</c:v>
                </c:pt>
                <c:pt idx="139">
                  <c:v>0.96764120188657599</c:v>
                </c:pt>
                <c:pt idx="140">
                  <c:v>0.96831906948402668</c:v>
                </c:pt>
                <c:pt idx="141">
                  <c:v>0.96899173885848344</c:v>
                </c:pt>
                <c:pt idx="142">
                  <c:v>0.96965676630763353</c:v>
                </c:pt>
                <c:pt idx="143">
                  <c:v>0.97031617331936393</c:v>
                </c:pt>
                <c:pt idx="144">
                  <c:v>0.97097178293299158</c:v>
                </c:pt>
                <c:pt idx="145">
                  <c:v>0.9716228714636429</c:v>
                </c:pt>
                <c:pt idx="146">
                  <c:v>0.97225055046346964</c:v>
                </c:pt>
                <c:pt idx="147">
                  <c:v>0.97287151298215535</c:v>
                </c:pt>
                <c:pt idx="148">
                  <c:v>0.97348348435895649</c:v>
                </c:pt>
                <c:pt idx="149">
                  <c:v>0.97408641045383126</c:v>
                </c:pt>
                <c:pt idx="150">
                  <c:v>0.9746727603480333</c:v>
                </c:pt>
                <c:pt idx="151">
                  <c:v>0.97525556134302882</c:v>
                </c:pt>
                <c:pt idx="152">
                  <c:v>0.97582781184609058</c:v>
                </c:pt>
                <c:pt idx="153">
                  <c:v>0.9763853247676646</c:v>
                </c:pt>
                <c:pt idx="154">
                  <c:v>0.97692755714934743</c:v>
                </c:pt>
                <c:pt idx="155">
                  <c:v>0.97745829003038032</c:v>
                </c:pt>
                <c:pt idx="156">
                  <c:v>0.97798687405810447</c:v>
                </c:pt>
                <c:pt idx="157">
                  <c:v>0.97851458366573119</c:v>
                </c:pt>
                <c:pt idx="158">
                  <c:v>0.97903899696276309</c:v>
                </c:pt>
                <c:pt idx="159">
                  <c:v>0.97955451688158268</c:v>
                </c:pt>
                <c:pt idx="160">
                  <c:v>0.98005406295638031</c:v>
                </c:pt>
                <c:pt idx="161">
                  <c:v>0.98054605279514595</c:v>
                </c:pt>
                <c:pt idx="162">
                  <c:v>0.98102235351197919</c:v>
                </c:pt>
                <c:pt idx="163">
                  <c:v>0.98149718699473354</c:v>
                </c:pt>
                <c:pt idx="164">
                  <c:v>0.9819617839198963</c:v>
                </c:pt>
                <c:pt idx="165">
                  <c:v>0.98240903227242504</c:v>
                </c:pt>
                <c:pt idx="166">
                  <c:v>0.98285228380453915</c:v>
                </c:pt>
                <c:pt idx="167">
                  <c:v>0.98329463637826353</c:v>
                </c:pt>
                <c:pt idx="168">
                  <c:v>0.98373259231320809</c:v>
                </c:pt>
                <c:pt idx="169">
                  <c:v>0.98416934937730172</c:v>
                </c:pt>
                <c:pt idx="170">
                  <c:v>0.98459888731475953</c:v>
                </c:pt>
                <c:pt idx="171">
                  <c:v>0.98501081396405732</c:v>
                </c:pt>
                <c:pt idx="172">
                  <c:v>0.98540837636445688</c:v>
                </c:pt>
                <c:pt idx="173">
                  <c:v>0.98580275735578904</c:v>
                </c:pt>
                <c:pt idx="174">
                  <c:v>0.98619639966662453</c:v>
                </c:pt>
                <c:pt idx="175">
                  <c:v>0.9865825973322333</c:v>
                </c:pt>
                <c:pt idx="176">
                  <c:v>0.98694823502489437</c:v>
                </c:pt>
                <c:pt idx="177">
                  <c:v>0.98729761123021853</c:v>
                </c:pt>
                <c:pt idx="178">
                  <c:v>0.98762785165728839</c:v>
                </c:pt>
                <c:pt idx="179">
                  <c:v>0.98795516774311454</c:v>
                </c:pt>
                <c:pt idx="180">
                  <c:v>0.98827921283563158</c:v>
                </c:pt>
                <c:pt idx="181">
                  <c:v>0.98860003581667566</c:v>
                </c:pt>
                <c:pt idx="182">
                  <c:v>0.98891973471023586</c:v>
                </c:pt>
                <c:pt idx="183">
                  <c:v>0.98923678580521124</c:v>
                </c:pt>
                <c:pt idx="184">
                  <c:v>0.98953917293357574</c:v>
                </c:pt>
                <c:pt idx="185">
                  <c:v>0.98984041124141564</c:v>
                </c:pt>
                <c:pt idx="186">
                  <c:v>0.99012960903768554</c:v>
                </c:pt>
                <c:pt idx="187">
                  <c:v>0.99041626010976502</c:v>
                </c:pt>
                <c:pt idx="188">
                  <c:v>0.99069901543582428</c:v>
                </c:pt>
                <c:pt idx="189">
                  <c:v>0.99096680298784456</c:v>
                </c:pt>
                <c:pt idx="190">
                  <c:v>0.99123149520956866</c:v>
                </c:pt>
                <c:pt idx="191">
                  <c:v>0.99149135475095429</c:v>
                </c:pt>
                <c:pt idx="192">
                  <c:v>0.99174937703639332</c:v>
                </c:pt>
                <c:pt idx="193">
                  <c:v>0.99200574454509105</c:v>
                </c:pt>
                <c:pt idx="194">
                  <c:v>0.9922510519054194</c:v>
                </c:pt>
                <c:pt idx="195">
                  <c:v>0.99249480984786453</c:v>
                </c:pt>
                <c:pt idx="196">
                  <c:v>0.99272125699885572</c:v>
                </c:pt>
                <c:pt idx="197">
                  <c:v>0.99294700519801393</c:v>
                </c:pt>
                <c:pt idx="198">
                  <c:v>0.99315933835173842</c:v>
                </c:pt>
                <c:pt idx="199">
                  <c:v>0.99336781743558988</c:v>
                </c:pt>
                <c:pt idx="200">
                  <c:v>0.993574648364144</c:v>
                </c:pt>
                <c:pt idx="201">
                  <c:v>0.99377339158841527</c:v>
                </c:pt>
                <c:pt idx="202">
                  <c:v>0.9939707369090206</c:v>
                </c:pt>
                <c:pt idx="203">
                  <c:v>0.99416418473087065</c:v>
                </c:pt>
                <c:pt idx="204">
                  <c:v>0.99435513471036641</c:v>
                </c:pt>
                <c:pt idx="205">
                  <c:v>0.99454005197018269</c:v>
                </c:pt>
                <c:pt idx="206">
                  <c:v>0.9947221089609628</c:v>
                </c:pt>
                <c:pt idx="207">
                  <c:v>0.99490376632812594</c:v>
                </c:pt>
                <c:pt idx="208">
                  <c:v>0.99508272584637802</c:v>
                </c:pt>
                <c:pt idx="209">
                  <c:v>0.9952601114084545</c:v>
                </c:pt>
                <c:pt idx="210">
                  <c:v>0.99543647278895131</c:v>
                </c:pt>
                <c:pt idx="211">
                  <c:v>0.99561118542990568</c:v>
                </c:pt>
                <c:pt idx="212">
                  <c:v>0.99578220096815817</c:v>
                </c:pt>
                <c:pt idx="213">
                  <c:v>0.99595116814325135</c:v>
                </c:pt>
                <c:pt idx="214">
                  <c:v>0.99611966558532106</c:v>
                </c:pt>
                <c:pt idx="215">
                  <c:v>0.99628161325083853</c:v>
                </c:pt>
                <c:pt idx="216">
                  <c:v>0.99643991386398045</c:v>
                </c:pt>
                <c:pt idx="217">
                  <c:v>0.99659639104830877</c:v>
                </c:pt>
                <c:pt idx="218">
                  <c:v>0.99675286803788865</c:v>
                </c:pt>
                <c:pt idx="219">
                  <c:v>0.99690704719167111</c:v>
                </c:pt>
                <c:pt idx="220">
                  <c:v>0.99705592996929049</c:v>
                </c:pt>
                <c:pt idx="221">
                  <c:v>0.997202705375</c:v>
                </c:pt>
                <c:pt idx="222">
                  <c:v>0.99734621329287076</c:v>
                </c:pt>
                <c:pt idx="223">
                  <c:v>0.99748283101407109</c:v>
                </c:pt>
                <c:pt idx="224">
                  <c:v>0.99761597715116046</c:v>
                </c:pt>
                <c:pt idx="225">
                  <c:v>0.99774685115923478</c:v>
                </c:pt>
                <c:pt idx="226">
                  <c:v>0.99786907989849638</c:v>
                </c:pt>
                <c:pt idx="227">
                  <c:v>0.99798512927256988</c:v>
                </c:pt>
                <c:pt idx="228">
                  <c:v>0.9980908712006521</c:v>
                </c:pt>
                <c:pt idx="229">
                  <c:v>0.99819416475246125</c:v>
                </c:pt>
                <c:pt idx="230">
                  <c:v>0.9982927870703151</c:v>
                </c:pt>
                <c:pt idx="231">
                  <c:v>0.99839088434661372</c:v>
                </c:pt>
                <c:pt idx="232">
                  <c:v>0.99848444301258443</c:v>
                </c:pt>
                <c:pt idx="233">
                  <c:v>0.99857206185383918</c:v>
                </c:pt>
                <c:pt idx="234">
                  <c:v>0.99865907580671476</c:v>
                </c:pt>
                <c:pt idx="235">
                  <c:v>0.99874490841609109</c:v>
                </c:pt>
                <c:pt idx="236">
                  <c:v>0.99883055445654678</c:v>
                </c:pt>
                <c:pt idx="237">
                  <c:v>0.99891259473127747</c:v>
                </c:pt>
                <c:pt idx="238">
                  <c:v>0.99899273173037051</c:v>
                </c:pt>
                <c:pt idx="239">
                  <c:v>0.99907136994615164</c:v>
                </c:pt>
                <c:pt idx="240">
                  <c:v>0.99914681078350043</c:v>
                </c:pt>
                <c:pt idx="241">
                  <c:v>0.99921850349407937</c:v>
                </c:pt>
                <c:pt idx="242">
                  <c:v>0.99928799652202982</c:v>
                </c:pt>
                <c:pt idx="243">
                  <c:v>0.99935619291545708</c:v>
                </c:pt>
                <c:pt idx="244">
                  <c:v>0.99942408277497929</c:v>
                </c:pt>
                <c:pt idx="245">
                  <c:v>0.99949053091245654</c:v>
                </c:pt>
                <c:pt idx="246">
                  <c:v>0.99955577940008955</c:v>
                </c:pt>
                <c:pt idx="247">
                  <c:v>0.99961400876764361</c:v>
                </c:pt>
                <c:pt idx="248">
                  <c:v>0.99966582507198798</c:v>
                </c:pt>
                <c:pt idx="249">
                  <c:v>0.99971641095624864</c:v>
                </c:pt>
                <c:pt idx="250">
                  <c:v>0.99976642856482001</c:v>
                </c:pt>
                <c:pt idx="251">
                  <c:v>0.99981548995898639</c:v>
                </c:pt>
                <c:pt idx="252">
                  <c:v>0.99986367732255188</c:v>
                </c:pt>
                <c:pt idx="253">
                  <c:v>0.99990594394673993</c:v>
                </c:pt>
                <c:pt idx="254">
                  <c:v>0.99994453820126683</c:v>
                </c:pt>
                <c:pt idx="255">
                  <c:v>0.99996567151336091</c:v>
                </c:pt>
                <c:pt idx="256">
                  <c:v>0.99998476191524943</c:v>
                </c:pt>
                <c:pt idx="257">
                  <c:v>1</c:v>
                </c:pt>
              </c:numCache>
            </c:numRef>
          </c:val>
          <c:extLst xmlns:c16r2="http://schemas.microsoft.com/office/drawing/2015/06/chart">
            <c:ext xmlns:c16="http://schemas.microsoft.com/office/drawing/2014/chart" uri="{C3380CC4-5D6E-409C-BE32-E72D297353CC}">
              <c16:uniqueId val="{00000002-1130-4473-954B-1CD149C6279F}"/>
            </c:ext>
          </c:extLst>
        </c:ser>
        <c:dLbls/>
        <c:axId val="86921216"/>
        <c:axId val="86922752"/>
      </c:areaChart>
      <c:catAx>
        <c:axId val="86921216"/>
        <c:scaling>
          <c:orientation val="minMax"/>
        </c:scaling>
        <c:axPos val="b"/>
        <c:numFmt formatCode="_-* #,##0.00_-;\-* #,##0.00_-;_-* &quot;-&quot;??_-;_-@_-" sourceLinked="1"/>
        <c:maj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pt-BR"/>
          </a:p>
        </c:txPr>
        <c:crossAx val="86922752"/>
        <c:crosses val="autoZero"/>
        <c:auto val="1"/>
        <c:lblAlgn val="ctr"/>
        <c:lblOffset val="100"/>
      </c:catAx>
      <c:valAx>
        <c:axId val="86922752"/>
        <c:scaling>
          <c:orientation val="minMax"/>
        </c:scaling>
        <c:axPos val="l"/>
        <c:majorGridlines>
          <c:spPr>
            <a:ln w="9525" cap="flat" cmpd="sng" algn="ctr">
              <a:solidFill>
                <a:schemeClr val="tx1">
                  <a:lumMod val="15000"/>
                  <a:lumOff val="85000"/>
                </a:schemeClr>
              </a:solidFill>
              <a:round/>
            </a:ln>
            <a:effectLst/>
          </c:spPr>
        </c:majorGridlines>
        <c:numFmt formatCode="0.00%" sourceLinked="1"/>
        <c:majorTickMark val="none"/>
        <c:tickLblPos val="nextTo"/>
        <c:spPr>
          <a:ln w="9525">
            <a:noFill/>
          </a:ln>
        </c:spPr>
        <c:txPr>
          <a:bodyPr rot="-60000000" vert="horz"/>
          <a:lstStyle/>
          <a:p>
            <a:pPr>
              <a:defRPr/>
            </a:pPr>
            <a:endParaRPr lang="pt-BR"/>
          </a:p>
        </c:txPr>
        <c:crossAx val="86921216"/>
        <c:crosses val="autoZero"/>
        <c:crossBetween val="midCat"/>
      </c:valAx>
      <c:spPr>
        <a:noFill/>
        <a:ln w="25400">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c:spPr>
    </c:plotArea>
    <c:legend>
      <c:legendPos val="b"/>
      <c:layout>
        <c:manualLayout>
          <c:xMode val="edge"/>
          <c:yMode val="edge"/>
          <c:x val="0.38318783277883528"/>
          <c:y val="0.93400042987198484"/>
          <c:w val="0.22975609696666222"/>
          <c:h val="5.4712097607900183E-2"/>
        </c:manualLayout>
      </c:layout>
      <c:spPr>
        <a:noFill/>
      </c:spPr>
      <c:txPr>
        <a:bodyPr/>
        <a:lstStyle/>
        <a:p>
          <a:pPr>
            <a:defRPr sz="1600"/>
          </a:pPr>
          <a:endParaRPr lang="pt-BR"/>
        </a:p>
      </c:txPr>
    </c:legend>
    <c:plotVisOnly val="1"/>
    <c:dispBlanksAs val="zero"/>
  </c:chart>
  <c:spPr>
    <a:ln w="9525" cap="flat" cmpd="sng" algn="ctr">
      <a:solidFill>
        <a:schemeClr val="tx1">
          <a:lumMod val="15000"/>
          <a:lumOff val="85000"/>
        </a:schemeClr>
      </a:solidFill>
      <a:round/>
    </a:ln>
    <a:effectLst/>
  </c:spPr>
  <c:txPr>
    <a:bodyPr/>
    <a:lstStyle/>
    <a:p>
      <a:pPr>
        <a:defRPr>
          <a:ln>
            <a:noFill/>
          </a:ln>
          <a:solidFill>
            <a:schemeClr val="tx1"/>
          </a:solidFill>
        </a:defRPr>
      </a:pPr>
      <a:endParaRPr lang="pt-BR"/>
    </a:p>
  </c:txPr>
  <c:printSettings>
    <c:headerFooter/>
    <c:pageMargins b="0.78740157499999996" l="0.511811024" r="0.511811024" t="0.78740157499999996" header="0.31496062000000008" footer="0.31496062000000008"/>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lang val="pt-BR"/>
  <c:chart>
    <c:plotArea>
      <c:layout/>
      <c:areaChart>
        <c:grouping val="standard"/>
        <c:ser>
          <c:idx val="0"/>
          <c:order val="0"/>
          <c:tx>
            <c:v>A=50%</c:v>
          </c:tx>
          <c:cat>
            <c:numRef>
              <c:f>'ITEM MAIOR'!$K$7:$K$61</c:f>
              <c:numCache>
                <c:formatCode>_-* #,##0.00_-;\-* #,##0.00_-;_-* "-"??_-;_-@_-</c:formatCode>
                <c:ptCount val="55"/>
                <c:pt idx="0">
                  <c:v>44809.200599999996</c:v>
                </c:pt>
                <c:pt idx="1">
                  <c:v>24851.751400000001</c:v>
                </c:pt>
                <c:pt idx="2">
                  <c:v>20294.994600000002</c:v>
                </c:pt>
                <c:pt idx="3">
                  <c:v>17548.567200000001</c:v>
                </c:pt>
                <c:pt idx="4">
                  <c:v>17498.3112</c:v>
                </c:pt>
                <c:pt idx="5">
                  <c:v>16813.913799999998</c:v>
                </c:pt>
                <c:pt idx="6">
                  <c:v>0</c:v>
                </c:pt>
                <c:pt idx="7">
                  <c:v>10930.443499999999</c:v>
                </c:pt>
                <c:pt idx="8">
                  <c:v>9850.3565999999992</c:v>
                </c:pt>
                <c:pt idx="9">
                  <c:v>9427.6530000000002</c:v>
                </c:pt>
                <c:pt idx="10">
                  <c:v>9626.4197999999997</c:v>
                </c:pt>
                <c:pt idx="11">
                  <c:v>9240.9261000000006</c:v>
                </c:pt>
                <c:pt idx="12">
                  <c:v>9409.56</c:v>
                </c:pt>
                <c:pt idx="13">
                  <c:v>8611.92</c:v>
                </c:pt>
                <c:pt idx="14">
                  <c:v>8470.2541000000001</c:v>
                </c:pt>
                <c:pt idx="15">
                  <c:v>8513.3081000000002</c:v>
                </c:pt>
                <c:pt idx="16">
                  <c:v>7415.8730999999998</c:v>
                </c:pt>
                <c:pt idx="17">
                  <c:v>7712.6963999999998</c:v>
                </c:pt>
                <c:pt idx="18">
                  <c:v>6899.9476000000004</c:v>
                </c:pt>
                <c:pt idx="19">
                  <c:v>7671.5716000000002</c:v>
                </c:pt>
                <c:pt idx="20">
                  <c:v>6372.3464999999997</c:v>
                </c:pt>
                <c:pt idx="21">
                  <c:v>6325.9813999999997</c:v>
                </c:pt>
                <c:pt idx="22">
                  <c:v>5822.7524999999996</c:v>
                </c:pt>
                <c:pt idx="23">
                  <c:v>5938.6854999999996</c:v>
                </c:pt>
                <c:pt idx="24">
                  <c:v>5952.1202999999996</c:v>
                </c:pt>
                <c:pt idx="25">
                  <c:v>5633.8036000000002</c:v>
                </c:pt>
                <c:pt idx="26">
                  <c:v>5422.3954000000003</c:v>
                </c:pt>
                <c:pt idx="27">
                  <c:v>5372.3320999999996</c:v>
                </c:pt>
                <c:pt idx="28">
                  <c:v>5015.9623000000001</c:v>
                </c:pt>
                <c:pt idx="29">
                  <c:v>5028.4970999999996</c:v>
                </c:pt>
                <c:pt idx="30">
                  <c:v>4579.3513999999996</c:v>
                </c:pt>
                <c:pt idx="31">
                  <c:v>4548.8182999999999</c:v>
                </c:pt>
                <c:pt idx="32">
                  <c:v>4305.96</c:v>
                </c:pt>
                <c:pt idx="33">
                  <c:v>4249.2255999999998</c:v>
                </c:pt>
                <c:pt idx="34">
                  <c:v>4200.6872000000003</c:v>
                </c:pt>
                <c:pt idx="35">
                  <c:v>3969.4277000000002</c:v>
                </c:pt>
                <c:pt idx="36">
                  <c:v>3460.9106999999999</c:v>
                </c:pt>
                <c:pt idx="37">
                  <c:v>3768.9751000000001</c:v>
                </c:pt>
                <c:pt idx="38">
                  <c:v>4350.9312</c:v>
                </c:pt>
                <c:pt idx="39">
                  <c:v>3375.3144000000002</c:v>
                </c:pt>
                <c:pt idx="40">
                  <c:v>3102.6201000000001</c:v>
                </c:pt>
                <c:pt idx="41">
                  <c:v>2990.8431999999998</c:v>
                </c:pt>
                <c:pt idx="42">
                  <c:v>2978.6012999999998</c:v>
                </c:pt>
                <c:pt idx="43">
                  <c:v>2967.6664000000001</c:v>
                </c:pt>
                <c:pt idx="44">
                  <c:v>2789.5644000000002</c:v>
                </c:pt>
                <c:pt idx="45">
                  <c:v>2771.8154</c:v>
                </c:pt>
                <c:pt idx="46">
                  <c:v>2734.7</c:v>
                </c:pt>
                <c:pt idx="47">
                  <c:v>2652.3159999999998</c:v>
                </c:pt>
                <c:pt idx="48">
                  <c:v>2490.1583999999998</c:v>
                </c:pt>
                <c:pt idx="49">
                  <c:v>2502.0731000000001</c:v>
                </c:pt>
                <c:pt idx="50">
                  <c:v>2453.7024000000001</c:v>
                </c:pt>
                <c:pt idx="51">
                  <c:v>2442.261</c:v>
                </c:pt>
                <c:pt idx="52">
                  <c:v>2385.0598</c:v>
                </c:pt>
                <c:pt idx="53">
                  <c:v>2379.7930000000001</c:v>
                </c:pt>
                <c:pt idx="54">
                  <c:v>2240.5318000000002</c:v>
                </c:pt>
              </c:numCache>
            </c:numRef>
          </c:cat>
          <c:val>
            <c:numRef>
              <c:f>'ITEM MAIOR'!$M$7:$M$29</c:f>
              <c:numCache>
                <c:formatCode>0.00%</c:formatCode>
                <c:ptCount val="23"/>
                <c:pt idx="0">
                  <c:v>8.7265179400253204E-2</c:v>
                </c:pt>
                <c:pt idx="1">
                  <c:v>0.13566355552150661</c:v>
                </c:pt>
                <c:pt idx="2">
                  <c:v>0.17518772290190326</c:v>
                </c:pt>
                <c:pt idx="3">
                  <c:v>0.2093632682010845</c:v>
                </c:pt>
                <c:pt idx="4">
                  <c:v>0.24344094076883524</c:v>
                </c:pt>
                <c:pt idx="5">
                  <c:v>0.27618576068372996</c:v>
                </c:pt>
                <c:pt idx="6">
                  <c:v>0.27618576068372996</c:v>
                </c:pt>
                <c:pt idx="7">
                  <c:v>0.2974726191900125</c:v>
                </c:pt>
                <c:pt idx="8">
                  <c:v>0.3166560262659126</c:v>
                </c:pt>
                <c:pt idx="9">
                  <c:v>0.33501622504991713</c:v>
                </c:pt>
                <c:pt idx="10">
                  <c:v>0.35376351889985808</c:v>
                </c:pt>
                <c:pt idx="11">
                  <c:v>0.37176007012467466</c:v>
                </c:pt>
                <c:pt idx="12">
                  <c:v>0.39008503308947806</c:v>
                </c:pt>
                <c:pt idx="13">
                  <c:v>0.4068566053049536</c:v>
                </c:pt>
                <c:pt idx="14">
                  <c:v>0.42335228551582149</c:v>
                </c:pt>
                <c:pt idx="15">
                  <c:v>0.4399318126818591</c:v>
                </c:pt>
                <c:pt idx="16">
                  <c:v>0.45437410327878203</c:v>
                </c:pt>
                <c:pt idx="17">
                  <c:v>0.46939445235873611</c:v>
                </c:pt>
                <c:pt idx="18">
                  <c:v>0.48283198655046072</c:v>
                </c:pt>
                <c:pt idx="19">
                  <c:v>0.49777224576043844</c:v>
                </c:pt>
                <c:pt idx="20">
                  <c:v>0.51018228550846012</c:v>
                </c:pt>
                <c:pt idx="21">
                  <c:v>0.52250202998865214</c:v>
                </c:pt>
                <c:pt idx="22">
                  <c:v>0.53384174448281729</c:v>
                </c:pt>
              </c:numCache>
            </c:numRef>
          </c:val>
          <c:extLst xmlns:c16r2="http://schemas.microsoft.com/office/drawing/2015/06/chart">
            <c:ext xmlns:c16="http://schemas.microsoft.com/office/drawing/2014/chart" uri="{C3380CC4-5D6E-409C-BE32-E72D297353CC}">
              <c16:uniqueId val="{00000000-1AC9-479D-A962-395353C388CD}"/>
            </c:ext>
          </c:extLst>
        </c:ser>
        <c:ser>
          <c:idx val="1"/>
          <c:order val="1"/>
          <c:tx>
            <c:v>B=30%</c:v>
          </c:tx>
          <c:spPr>
            <a:ln>
              <a:solidFill>
                <a:schemeClr val="tx1">
                  <a:lumMod val="15000"/>
                  <a:lumOff val="85000"/>
                </a:schemeClr>
              </a:solidFill>
            </a:ln>
          </c:spPr>
          <c:cat>
            <c:numRef>
              <c:f>'ITEM MAIOR'!$K$7:$K$61</c:f>
              <c:numCache>
                <c:formatCode>_-* #,##0.00_-;\-* #,##0.00_-;_-* "-"??_-;_-@_-</c:formatCode>
                <c:ptCount val="55"/>
                <c:pt idx="0">
                  <c:v>44809.200599999996</c:v>
                </c:pt>
                <c:pt idx="1">
                  <c:v>24851.751400000001</c:v>
                </c:pt>
                <c:pt idx="2">
                  <c:v>20294.994600000002</c:v>
                </c:pt>
                <c:pt idx="3">
                  <c:v>17548.567200000001</c:v>
                </c:pt>
                <c:pt idx="4">
                  <c:v>17498.3112</c:v>
                </c:pt>
                <c:pt idx="5">
                  <c:v>16813.913799999998</c:v>
                </c:pt>
                <c:pt idx="6">
                  <c:v>0</c:v>
                </c:pt>
                <c:pt idx="7">
                  <c:v>10930.443499999999</c:v>
                </c:pt>
                <c:pt idx="8">
                  <c:v>9850.3565999999992</c:v>
                </c:pt>
                <c:pt idx="9">
                  <c:v>9427.6530000000002</c:v>
                </c:pt>
                <c:pt idx="10">
                  <c:v>9626.4197999999997</c:v>
                </c:pt>
                <c:pt idx="11">
                  <c:v>9240.9261000000006</c:v>
                </c:pt>
                <c:pt idx="12">
                  <c:v>9409.56</c:v>
                </c:pt>
                <c:pt idx="13">
                  <c:v>8611.92</c:v>
                </c:pt>
                <c:pt idx="14">
                  <c:v>8470.2541000000001</c:v>
                </c:pt>
                <c:pt idx="15">
                  <c:v>8513.3081000000002</c:v>
                </c:pt>
                <c:pt idx="16">
                  <c:v>7415.8730999999998</c:v>
                </c:pt>
                <c:pt idx="17">
                  <c:v>7712.6963999999998</c:v>
                </c:pt>
                <c:pt idx="18">
                  <c:v>6899.9476000000004</c:v>
                </c:pt>
                <c:pt idx="19">
                  <c:v>7671.5716000000002</c:v>
                </c:pt>
                <c:pt idx="20">
                  <c:v>6372.3464999999997</c:v>
                </c:pt>
                <c:pt idx="21">
                  <c:v>6325.9813999999997</c:v>
                </c:pt>
                <c:pt idx="22">
                  <c:v>5822.7524999999996</c:v>
                </c:pt>
                <c:pt idx="23">
                  <c:v>5938.6854999999996</c:v>
                </c:pt>
                <c:pt idx="24">
                  <c:v>5952.1202999999996</c:v>
                </c:pt>
                <c:pt idx="25">
                  <c:v>5633.8036000000002</c:v>
                </c:pt>
                <c:pt idx="26">
                  <c:v>5422.3954000000003</c:v>
                </c:pt>
                <c:pt idx="27">
                  <c:v>5372.3320999999996</c:v>
                </c:pt>
                <c:pt idx="28">
                  <c:v>5015.9623000000001</c:v>
                </c:pt>
                <c:pt idx="29">
                  <c:v>5028.4970999999996</c:v>
                </c:pt>
                <c:pt idx="30">
                  <c:v>4579.3513999999996</c:v>
                </c:pt>
                <c:pt idx="31">
                  <c:v>4548.8182999999999</c:v>
                </c:pt>
                <c:pt idx="32">
                  <c:v>4305.96</c:v>
                </c:pt>
                <c:pt idx="33">
                  <c:v>4249.2255999999998</c:v>
                </c:pt>
                <c:pt idx="34">
                  <c:v>4200.6872000000003</c:v>
                </c:pt>
                <c:pt idx="35">
                  <c:v>3969.4277000000002</c:v>
                </c:pt>
                <c:pt idx="36">
                  <c:v>3460.9106999999999</c:v>
                </c:pt>
                <c:pt idx="37">
                  <c:v>3768.9751000000001</c:v>
                </c:pt>
                <c:pt idx="38">
                  <c:v>4350.9312</c:v>
                </c:pt>
                <c:pt idx="39">
                  <c:v>3375.3144000000002</c:v>
                </c:pt>
                <c:pt idx="40">
                  <c:v>3102.6201000000001</c:v>
                </c:pt>
                <c:pt idx="41">
                  <c:v>2990.8431999999998</c:v>
                </c:pt>
                <c:pt idx="42">
                  <c:v>2978.6012999999998</c:v>
                </c:pt>
                <c:pt idx="43">
                  <c:v>2967.6664000000001</c:v>
                </c:pt>
                <c:pt idx="44">
                  <c:v>2789.5644000000002</c:v>
                </c:pt>
                <c:pt idx="45">
                  <c:v>2771.8154</c:v>
                </c:pt>
                <c:pt idx="46">
                  <c:v>2734.7</c:v>
                </c:pt>
                <c:pt idx="47">
                  <c:v>2652.3159999999998</c:v>
                </c:pt>
                <c:pt idx="48">
                  <c:v>2490.1583999999998</c:v>
                </c:pt>
                <c:pt idx="49">
                  <c:v>2502.0731000000001</c:v>
                </c:pt>
                <c:pt idx="50">
                  <c:v>2453.7024000000001</c:v>
                </c:pt>
                <c:pt idx="51">
                  <c:v>2442.261</c:v>
                </c:pt>
                <c:pt idx="52">
                  <c:v>2385.0598</c:v>
                </c:pt>
                <c:pt idx="53">
                  <c:v>2379.7930000000001</c:v>
                </c:pt>
                <c:pt idx="54">
                  <c:v>2240.5318000000002</c:v>
                </c:pt>
              </c:numCache>
            </c:numRef>
          </c:cat>
          <c:val>
            <c:numRef>
              <c:f>'ITEM MAIOR'!$O$7:$O$61</c:f>
              <c:numCache>
                <c:formatCode>0.00%</c:formatCode>
                <c:ptCount val="55"/>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0.51018228550846012</c:v>
                </c:pt>
                <c:pt idx="21">
                  <c:v>0.52250202998865214</c:v>
                </c:pt>
                <c:pt idx="22">
                  <c:v>0.53384174448281729</c:v>
                </c:pt>
                <c:pt idx="23">
                  <c:v>0.54540723658309775</c:v>
                </c:pt>
                <c:pt idx="24">
                  <c:v>0.55699889273487901</c:v>
                </c:pt>
                <c:pt idx="25">
                  <c:v>0.56797063236149026</c:v>
                </c:pt>
                <c:pt idx="26">
                  <c:v>0.57853065800408354</c:v>
                </c:pt>
                <c:pt idx="27">
                  <c:v>0.58899318619531926</c:v>
                </c:pt>
                <c:pt idx="28">
                  <c:v>0.59876169007651558</c:v>
                </c:pt>
                <c:pt idx="29">
                  <c:v>0.60855460527405103</c:v>
                </c:pt>
                <c:pt idx="30">
                  <c:v>0.61747281662589115</c:v>
                </c:pt>
                <c:pt idx="31">
                  <c:v>0.62633156526887979</c:v>
                </c:pt>
                <c:pt idx="32">
                  <c:v>0.63471735137661756</c:v>
                </c:pt>
                <c:pt idx="33">
                  <c:v>0.64299264817573409</c:v>
                </c:pt>
                <c:pt idx="34">
                  <c:v>0.651173417241102</c:v>
                </c:pt>
                <c:pt idx="35">
                  <c:v>0.65890381224298999</c:v>
                </c:pt>
                <c:pt idx="36">
                  <c:v>0.66564387877128584</c:v>
                </c:pt>
                <c:pt idx="37">
                  <c:v>0.67298389563953109</c:v>
                </c:pt>
                <c:pt idx="38">
                  <c:v>0.68145726241782967</c:v>
                </c:pt>
                <c:pt idx="39">
                  <c:v>0.68803063156309974</c:v>
                </c:pt>
                <c:pt idx="40">
                  <c:v>0.69407293305502438</c:v>
                </c:pt>
                <c:pt idx="41">
                  <c:v>0.69989755087706218</c:v>
                </c:pt>
                <c:pt idx="42">
                  <c:v>0.70569832780068187</c:v>
                </c:pt>
                <c:pt idx="43">
                  <c:v>0.71147780918683501</c:v>
                </c:pt>
                <c:pt idx="44">
                  <c:v>0.71691043986435166</c:v>
                </c:pt>
                <c:pt idx="45">
                  <c:v>0.7223085046569957</c:v>
                </c:pt>
                <c:pt idx="46">
                  <c:v>0.72763428782006045</c:v>
                </c:pt>
                <c:pt idx="47">
                  <c:v>0.73279962950138833</c:v>
                </c:pt>
                <c:pt idx="48">
                  <c:v>0.73764917193020474</c:v>
                </c:pt>
                <c:pt idx="49">
                  <c:v>0.74252191804083378</c:v>
                </c:pt>
                <c:pt idx="50">
                  <c:v>0.74730046301069941</c:v>
                </c:pt>
                <c:pt idx="51">
                  <c:v>0.75205672604269913</c:v>
                </c:pt>
                <c:pt idx="52">
                  <c:v>0.75670159068077381</c:v>
                </c:pt>
                <c:pt idx="53">
                  <c:v>0.76133619831268207</c:v>
                </c:pt>
                <c:pt idx="54">
                  <c:v>0.76569959705358648</c:v>
                </c:pt>
              </c:numCache>
            </c:numRef>
          </c:val>
          <c:extLst xmlns:c16r2="http://schemas.microsoft.com/office/drawing/2015/06/chart">
            <c:ext xmlns:c16="http://schemas.microsoft.com/office/drawing/2014/chart" uri="{C3380CC4-5D6E-409C-BE32-E72D297353CC}">
              <c16:uniqueId val="{00000001-1AC9-479D-A962-395353C388CD}"/>
            </c:ext>
          </c:extLst>
        </c:ser>
        <c:ser>
          <c:idx val="2"/>
          <c:order val="2"/>
          <c:tx>
            <c:v>C=20%</c:v>
          </c:tx>
          <c:spPr>
            <a:solidFill>
              <a:srgbClr val="9BBB59"/>
            </a:solidFill>
            <a:ln w="25400">
              <a:noFill/>
            </a:ln>
          </c:spPr>
          <c:cat>
            <c:numRef>
              <c:f>'ITEM MAIOR'!$K$7:$K$61</c:f>
              <c:numCache>
                <c:formatCode>_-* #,##0.00_-;\-* #,##0.00_-;_-* "-"??_-;_-@_-</c:formatCode>
                <c:ptCount val="55"/>
                <c:pt idx="0">
                  <c:v>44809.200599999996</c:v>
                </c:pt>
                <c:pt idx="1">
                  <c:v>24851.751400000001</c:v>
                </c:pt>
                <c:pt idx="2">
                  <c:v>20294.994600000002</c:v>
                </c:pt>
                <c:pt idx="3">
                  <c:v>17548.567200000001</c:v>
                </c:pt>
                <c:pt idx="4">
                  <c:v>17498.3112</c:v>
                </c:pt>
                <c:pt idx="5">
                  <c:v>16813.913799999998</c:v>
                </c:pt>
                <c:pt idx="6">
                  <c:v>0</c:v>
                </c:pt>
                <c:pt idx="7">
                  <c:v>10930.443499999999</c:v>
                </c:pt>
                <c:pt idx="8">
                  <c:v>9850.3565999999992</c:v>
                </c:pt>
                <c:pt idx="9">
                  <c:v>9427.6530000000002</c:v>
                </c:pt>
                <c:pt idx="10">
                  <c:v>9626.4197999999997</c:v>
                </c:pt>
                <c:pt idx="11">
                  <c:v>9240.9261000000006</c:v>
                </c:pt>
                <c:pt idx="12">
                  <c:v>9409.56</c:v>
                </c:pt>
                <c:pt idx="13">
                  <c:v>8611.92</c:v>
                </c:pt>
                <c:pt idx="14">
                  <c:v>8470.2541000000001</c:v>
                </c:pt>
                <c:pt idx="15">
                  <c:v>8513.3081000000002</c:v>
                </c:pt>
                <c:pt idx="16">
                  <c:v>7415.8730999999998</c:v>
                </c:pt>
                <c:pt idx="17">
                  <c:v>7712.6963999999998</c:v>
                </c:pt>
                <c:pt idx="18">
                  <c:v>6899.9476000000004</c:v>
                </c:pt>
                <c:pt idx="19">
                  <c:v>7671.5716000000002</c:v>
                </c:pt>
                <c:pt idx="20">
                  <c:v>6372.3464999999997</c:v>
                </c:pt>
                <c:pt idx="21">
                  <c:v>6325.9813999999997</c:v>
                </c:pt>
                <c:pt idx="22">
                  <c:v>5822.7524999999996</c:v>
                </c:pt>
                <c:pt idx="23">
                  <c:v>5938.6854999999996</c:v>
                </c:pt>
                <c:pt idx="24">
                  <c:v>5952.1202999999996</c:v>
                </c:pt>
                <c:pt idx="25">
                  <c:v>5633.8036000000002</c:v>
                </c:pt>
                <c:pt idx="26">
                  <c:v>5422.3954000000003</c:v>
                </c:pt>
                <c:pt idx="27">
                  <c:v>5372.3320999999996</c:v>
                </c:pt>
                <c:pt idx="28">
                  <c:v>5015.9623000000001</c:v>
                </c:pt>
                <c:pt idx="29">
                  <c:v>5028.4970999999996</c:v>
                </c:pt>
                <c:pt idx="30">
                  <c:v>4579.3513999999996</c:v>
                </c:pt>
                <c:pt idx="31">
                  <c:v>4548.8182999999999</c:v>
                </c:pt>
                <c:pt idx="32">
                  <c:v>4305.96</c:v>
                </c:pt>
                <c:pt idx="33">
                  <c:v>4249.2255999999998</c:v>
                </c:pt>
                <c:pt idx="34">
                  <c:v>4200.6872000000003</c:v>
                </c:pt>
                <c:pt idx="35">
                  <c:v>3969.4277000000002</c:v>
                </c:pt>
                <c:pt idx="36">
                  <c:v>3460.9106999999999</c:v>
                </c:pt>
                <c:pt idx="37">
                  <c:v>3768.9751000000001</c:v>
                </c:pt>
                <c:pt idx="38">
                  <c:v>4350.9312</c:v>
                </c:pt>
                <c:pt idx="39">
                  <c:v>3375.3144000000002</c:v>
                </c:pt>
                <c:pt idx="40">
                  <c:v>3102.6201000000001</c:v>
                </c:pt>
                <c:pt idx="41">
                  <c:v>2990.8431999999998</c:v>
                </c:pt>
                <c:pt idx="42">
                  <c:v>2978.6012999999998</c:v>
                </c:pt>
                <c:pt idx="43">
                  <c:v>2967.6664000000001</c:v>
                </c:pt>
                <c:pt idx="44">
                  <c:v>2789.5644000000002</c:v>
                </c:pt>
                <c:pt idx="45">
                  <c:v>2771.8154</c:v>
                </c:pt>
                <c:pt idx="46">
                  <c:v>2734.7</c:v>
                </c:pt>
                <c:pt idx="47">
                  <c:v>2652.3159999999998</c:v>
                </c:pt>
                <c:pt idx="48">
                  <c:v>2490.1583999999998</c:v>
                </c:pt>
                <c:pt idx="49">
                  <c:v>2502.0731000000001</c:v>
                </c:pt>
                <c:pt idx="50">
                  <c:v>2453.7024000000001</c:v>
                </c:pt>
                <c:pt idx="51">
                  <c:v>2442.261</c:v>
                </c:pt>
                <c:pt idx="52">
                  <c:v>2385.0598</c:v>
                </c:pt>
                <c:pt idx="53">
                  <c:v>2379.7930000000001</c:v>
                </c:pt>
                <c:pt idx="54">
                  <c:v>2240.5318000000002</c:v>
                </c:pt>
              </c:numCache>
            </c:numRef>
          </c:cat>
          <c:val>
            <c:numRef>
              <c:f>'ITEM MAIOR'!$P$7:$P$61</c:f>
              <c:numCache>
                <c:formatCode>0.00%</c:formatCode>
                <c:ptCount val="55"/>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xmlns:c16r2="http://schemas.microsoft.com/office/drawing/2015/06/chart">
            <c:ext xmlns:c16="http://schemas.microsoft.com/office/drawing/2014/chart" uri="{C3380CC4-5D6E-409C-BE32-E72D297353CC}">
              <c16:uniqueId val="{00000002-1AC9-479D-A962-395353C388CD}"/>
            </c:ext>
          </c:extLst>
        </c:ser>
        <c:dLbls/>
        <c:axId val="87028096"/>
        <c:axId val="87029632"/>
      </c:areaChart>
      <c:catAx>
        <c:axId val="87028096"/>
        <c:scaling>
          <c:orientation val="minMax"/>
        </c:scaling>
        <c:axPos val="b"/>
        <c:numFmt formatCode="_-* #,##0.00_-;\-* #,##0.00_-;_-* &quot;-&quot;??_-;_-@_-" sourceLinked="1"/>
        <c:maj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pt-BR"/>
          </a:p>
        </c:txPr>
        <c:crossAx val="87029632"/>
        <c:crosses val="autoZero"/>
        <c:auto val="1"/>
        <c:lblAlgn val="ctr"/>
        <c:lblOffset val="100"/>
      </c:catAx>
      <c:valAx>
        <c:axId val="87029632"/>
        <c:scaling>
          <c:orientation val="minMax"/>
        </c:scaling>
        <c:axPos val="l"/>
        <c:majorGridlines>
          <c:spPr>
            <a:ln w="9525" cap="flat" cmpd="sng" algn="ctr">
              <a:solidFill>
                <a:schemeClr val="tx1">
                  <a:lumMod val="15000"/>
                  <a:lumOff val="85000"/>
                </a:schemeClr>
              </a:solidFill>
              <a:round/>
            </a:ln>
            <a:effectLst/>
          </c:spPr>
        </c:majorGridlines>
        <c:numFmt formatCode="0.00%" sourceLinked="1"/>
        <c:majorTickMark val="none"/>
        <c:tickLblPos val="nextTo"/>
        <c:spPr>
          <a:ln w="9525">
            <a:noFill/>
          </a:ln>
        </c:spPr>
        <c:txPr>
          <a:bodyPr rot="-60000000" vert="horz"/>
          <a:lstStyle/>
          <a:p>
            <a:pPr>
              <a:defRPr/>
            </a:pPr>
            <a:endParaRPr lang="pt-BR"/>
          </a:p>
        </c:txPr>
        <c:crossAx val="87028096"/>
        <c:crosses val="autoZero"/>
        <c:crossBetween val="midCat"/>
      </c:valAx>
      <c:spPr>
        <a:noFill/>
        <a:ln w="25400">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c:spPr>
    </c:plotArea>
    <c:legend>
      <c:legendPos val="b"/>
      <c:layout>
        <c:manualLayout>
          <c:xMode val="edge"/>
          <c:yMode val="edge"/>
          <c:x val="0.38318783277883528"/>
          <c:y val="0.93400042987198484"/>
          <c:w val="0.22975609696666222"/>
          <c:h val="5.4712097607900183E-2"/>
        </c:manualLayout>
      </c:layout>
      <c:spPr>
        <a:noFill/>
      </c:spPr>
      <c:txPr>
        <a:bodyPr/>
        <a:lstStyle/>
        <a:p>
          <a:pPr>
            <a:defRPr sz="1600"/>
          </a:pPr>
          <a:endParaRPr lang="pt-BR"/>
        </a:p>
      </c:txPr>
    </c:legend>
    <c:plotVisOnly val="1"/>
    <c:dispBlanksAs val="zero"/>
  </c:chart>
  <c:spPr>
    <a:ln w="9525" cap="flat" cmpd="sng" algn="ctr">
      <a:solidFill>
        <a:schemeClr val="tx1">
          <a:lumMod val="15000"/>
          <a:lumOff val="85000"/>
        </a:schemeClr>
      </a:solidFill>
      <a:round/>
    </a:ln>
    <a:effectLst/>
  </c:spPr>
  <c:txPr>
    <a:bodyPr/>
    <a:lstStyle/>
    <a:p>
      <a:pPr>
        <a:defRPr>
          <a:ln>
            <a:noFill/>
          </a:ln>
          <a:solidFill>
            <a:schemeClr val="tx1"/>
          </a:solidFill>
        </a:defRPr>
      </a:pPr>
      <a:endParaRPr lang="pt-BR"/>
    </a:p>
  </c:txPr>
  <c:printSettings>
    <c:headerFooter/>
    <c:pageMargins b="0.78740157499999996" l="0.511811024" r="0.511811024" t="0.78740157499999996" header="0.31496062000000008" footer="0.31496062000000008"/>
    <c:pageSetup/>
  </c:printSettings>
  <c:userShapes r:id="rId1"/>
</c:chartSpace>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6.png"/></Relationships>
</file>

<file path=xl/drawings/_rels/drawing11.xml.rels><?xml version="1.0" encoding="UTF-8" standalone="yes"?>
<Relationships xmlns="http://schemas.openxmlformats.org/package/2006/relationships"><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20</xdr:col>
      <xdr:colOff>857250</xdr:colOff>
      <xdr:row>0</xdr:row>
      <xdr:rowOff>258535</xdr:rowOff>
    </xdr:from>
    <xdr:to>
      <xdr:col>21</xdr:col>
      <xdr:colOff>938893</xdr:colOff>
      <xdr:row>0</xdr:row>
      <xdr:rowOff>721178</xdr:rowOff>
    </xdr:to>
    <xdr:sp macro="[9]!planresumolinha8" textlink="">
      <xdr:nvSpPr>
        <xdr:cNvPr id="2" name="Retângulo 1">
          <a:extLst>
            <a:ext uri="{FF2B5EF4-FFF2-40B4-BE49-F238E27FC236}">
              <a16:creationId xmlns:a16="http://schemas.microsoft.com/office/drawing/2014/main" xmlns="" id="{00000000-0008-0000-0000-000002000000}"/>
            </a:ext>
          </a:extLst>
        </xdr:cNvPr>
        <xdr:cNvSpPr/>
      </xdr:nvSpPr>
      <xdr:spPr>
        <a:xfrm>
          <a:off x="29432250" y="258535"/>
          <a:ext cx="1681843" cy="462643"/>
        </a:xfrm>
        <a:prstGeom prst="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100"/>
            <a:t>REPLICAR</a:t>
          </a:r>
          <a:r>
            <a:rPr lang="pt-BR" sz="1100" baseline="0"/>
            <a:t> LINHA 8 PARA AS RESTANTES</a:t>
          </a:r>
          <a:endParaRPr lang="pt-BR" sz="1100"/>
        </a:p>
      </xdr:txBody>
    </xdr:sp>
    <xdr:clientData/>
  </xdr:twoCellAnchor>
  <xdr:twoCellAnchor editAs="oneCell">
    <xdr:from>
      <xdr:col>3</xdr:col>
      <xdr:colOff>258535</xdr:colOff>
      <xdr:row>0</xdr:row>
      <xdr:rowOff>99280</xdr:rowOff>
    </xdr:from>
    <xdr:to>
      <xdr:col>3</xdr:col>
      <xdr:colOff>1438848</xdr:colOff>
      <xdr:row>0</xdr:row>
      <xdr:rowOff>663976</xdr:rowOff>
    </xdr:to>
    <xdr:pic>
      <xdr:nvPicPr>
        <xdr:cNvPr id="4" name="Imagem 3">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3096985" y="99280"/>
          <a:ext cx="1180313" cy="564696"/>
        </a:xfrm>
        <a:prstGeom prst="rect">
          <a:avLst/>
        </a:prstGeom>
      </xdr:spPr>
    </xdr:pic>
    <xdr:clientData/>
  </xdr:twoCellAnchor>
  <xdr:twoCellAnchor>
    <xdr:from>
      <xdr:col>3</xdr:col>
      <xdr:colOff>1920875</xdr:colOff>
      <xdr:row>266</xdr:row>
      <xdr:rowOff>54428</xdr:rowOff>
    </xdr:from>
    <xdr:to>
      <xdr:col>12</xdr:col>
      <xdr:colOff>1063625</xdr:colOff>
      <xdr:row>299</xdr:row>
      <xdr:rowOff>47625</xdr:rowOff>
    </xdr:to>
    <xdr:graphicFrame macro="">
      <xdr:nvGraphicFramePr>
        <xdr:cNvPr id="6" name="Gráfico 1">
          <a:extLst>
            <a:ext uri="{FF2B5EF4-FFF2-40B4-BE49-F238E27FC236}">
              <a16:creationId xmlns:a16="http://schemas.microsoft.com/office/drawing/2014/main" xmlns=""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89648</xdr:colOff>
      <xdr:row>0</xdr:row>
      <xdr:rowOff>51256</xdr:rowOff>
    </xdr:from>
    <xdr:to>
      <xdr:col>0</xdr:col>
      <xdr:colOff>1120588</xdr:colOff>
      <xdr:row>0</xdr:row>
      <xdr:rowOff>544487</xdr:rowOff>
    </xdr:to>
    <xdr:pic>
      <xdr:nvPicPr>
        <xdr:cNvPr id="2" name="Imagem 1">
          <a:extLst>
            <a:ext uri="{FF2B5EF4-FFF2-40B4-BE49-F238E27FC236}">
              <a16:creationId xmlns:a16="http://schemas.microsoft.com/office/drawing/2014/main" xmlns=""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89648" y="51256"/>
          <a:ext cx="1030940" cy="49323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179294</xdr:colOff>
      <xdr:row>0</xdr:row>
      <xdr:rowOff>82383</xdr:rowOff>
    </xdr:from>
    <xdr:to>
      <xdr:col>1</xdr:col>
      <xdr:colOff>694763</xdr:colOff>
      <xdr:row>0</xdr:row>
      <xdr:rowOff>575614</xdr:rowOff>
    </xdr:to>
    <xdr:pic>
      <xdr:nvPicPr>
        <xdr:cNvPr id="3" name="Imagem 2">
          <a:extLst>
            <a:ext uri="{FF2B5EF4-FFF2-40B4-BE49-F238E27FC236}">
              <a16:creationId xmlns:a16="http://schemas.microsoft.com/office/drawing/2014/main" xmlns=""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79294" y="82383"/>
          <a:ext cx="1030940" cy="493231"/>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0.3441</cdr:x>
      <cdr:y>0.59564</cdr:y>
    </cdr:from>
    <cdr:to>
      <cdr:x>0.48492</cdr:x>
      <cdr:y>0.84711</cdr:y>
    </cdr:to>
    <cdr:sp macro="" textlink="">
      <cdr:nvSpPr>
        <cdr:cNvPr id="2" name="CaixaDeTexto 1">
          <a:extLst xmlns:a="http://schemas.openxmlformats.org/drawingml/2006/main">
            <a:ext uri="{FF2B5EF4-FFF2-40B4-BE49-F238E27FC236}">
              <a16:creationId xmlns:a16="http://schemas.microsoft.com/office/drawing/2014/main" xmlns="" id="{CA725843-679F-4F86-801E-ED1487632BF1}"/>
            </a:ext>
          </a:extLst>
        </cdr:cNvPr>
        <cdr:cNvSpPr txBox="1"/>
      </cdr:nvSpPr>
      <cdr:spPr>
        <a:xfrm xmlns:a="http://schemas.openxmlformats.org/drawingml/2006/main">
          <a:off x="5252629" y="4308888"/>
          <a:ext cx="2149594" cy="181913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pt-BR" sz="5000">
              <a:solidFill>
                <a:schemeClr val="bg1"/>
              </a:solidFill>
            </a:rPr>
            <a:t>C</a:t>
          </a:r>
        </a:p>
      </cdr:txBody>
    </cdr:sp>
  </cdr:relSizeAnchor>
  <cdr:relSizeAnchor xmlns:cdr="http://schemas.openxmlformats.org/drawingml/2006/chartDrawing">
    <cdr:from>
      <cdr:x>0.04003</cdr:x>
      <cdr:y>0.65108</cdr:y>
    </cdr:from>
    <cdr:to>
      <cdr:x>0.10917</cdr:x>
      <cdr:y>0.83162</cdr:y>
    </cdr:to>
    <cdr:sp macro="" textlink="">
      <cdr:nvSpPr>
        <cdr:cNvPr id="3" name="CaixaDeTexto 1">
          <a:extLst xmlns:a="http://schemas.openxmlformats.org/drawingml/2006/main">
            <a:ext uri="{FF2B5EF4-FFF2-40B4-BE49-F238E27FC236}">
              <a16:creationId xmlns:a16="http://schemas.microsoft.com/office/drawing/2014/main" xmlns="" id="{CA725843-679F-4F86-801E-ED1487632BF1}"/>
            </a:ext>
          </a:extLst>
        </cdr:cNvPr>
        <cdr:cNvSpPr txBox="1"/>
      </cdr:nvSpPr>
      <cdr:spPr>
        <a:xfrm xmlns:a="http://schemas.openxmlformats.org/drawingml/2006/main">
          <a:off x="611038" y="4709922"/>
          <a:ext cx="1055411" cy="130602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pt-BR" sz="5000">
              <a:solidFill>
                <a:schemeClr val="bg1"/>
              </a:solidFill>
            </a:rPr>
            <a:t>A</a:t>
          </a:r>
        </a:p>
      </cdr:txBody>
    </cdr:sp>
  </cdr:relSizeAnchor>
  <cdr:relSizeAnchor xmlns:cdr="http://schemas.openxmlformats.org/drawingml/2006/chartDrawing">
    <cdr:from>
      <cdr:x>0.00387</cdr:x>
      <cdr:y>0.00752</cdr:y>
    </cdr:from>
    <cdr:to>
      <cdr:x>0.1447</cdr:x>
      <cdr:y>0.25899</cdr:y>
    </cdr:to>
    <cdr:sp macro="" textlink="">
      <cdr:nvSpPr>
        <cdr:cNvPr id="4" name="CaixaDeTexto 1">
          <a:extLst xmlns:a="http://schemas.openxmlformats.org/drawingml/2006/main">
            <a:ext uri="{FF2B5EF4-FFF2-40B4-BE49-F238E27FC236}">
              <a16:creationId xmlns:a16="http://schemas.microsoft.com/office/drawing/2014/main" xmlns="" id="{CA725843-679F-4F86-801E-ED1487632BF1}"/>
            </a:ext>
          </a:extLst>
        </cdr:cNvPr>
        <cdr:cNvSpPr txBox="1"/>
      </cdr:nvSpPr>
      <cdr:spPr>
        <a:xfrm xmlns:a="http://schemas.openxmlformats.org/drawingml/2006/main">
          <a:off x="50800" y="50800"/>
          <a:ext cx="1849430" cy="169761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pt-BR" sz="5000">
              <a:solidFill>
                <a:schemeClr val="bg1"/>
              </a:solidFill>
            </a:rPr>
            <a:t>B</a:t>
          </a:r>
        </a:p>
      </cdr:txBody>
    </cdr:sp>
  </cdr:relSizeAnchor>
  <cdr:relSizeAnchor xmlns:cdr="http://schemas.openxmlformats.org/drawingml/2006/chartDrawing">
    <cdr:from>
      <cdr:x>0.3239</cdr:x>
      <cdr:y>0.03751</cdr:y>
    </cdr:from>
    <cdr:to>
      <cdr:x>0.70444</cdr:x>
      <cdr:y>0.12346</cdr:y>
    </cdr:to>
    <cdr:sp macro="" textlink="">
      <cdr:nvSpPr>
        <cdr:cNvPr id="6" name="CaixaDeTexto 1">
          <a:extLst xmlns:a="http://schemas.openxmlformats.org/drawingml/2006/main">
            <a:ext uri="{FF2B5EF4-FFF2-40B4-BE49-F238E27FC236}">
              <a16:creationId xmlns:a16="http://schemas.microsoft.com/office/drawing/2014/main" xmlns="" id="{CA725843-679F-4F86-801E-ED1487632BF1}"/>
            </a:ext>
          </a:extLst>
        </cdr:cNvPr>
        <cdr:cNvSpPr txBox="1"/>
      </cdr:nvSpPr>
      <cdr:spPr>
        <a:xfrm xmlns:a="http://schemas.openxmlformats.org/drawingml/2006/main">
          <a:off x="4253706" y="253208"/>
          <a:ext cx="4997453" cy="58023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pt-BR" sz="4000">
              <a:solidFill>
                <a:sysClr val="windowText" lastClr="000000"/>
              </a:solidFill>
            </a:rPr>
            <a:t>CURVA</a:t>
          </a:r>
          <a:r>
            <a:rPr lang="pt-BR" sz="4000" baseline="0">
              <a:solidFill>
                <a:sysClr val="windowText" lastClr="000000"/>
              </a:solidFill>
            </a:rPr>
            <a:t> ABC</a:t>
          </a:r>
          <a:endParaRPr lang="pt-BR" sz="4000">
            <a:solidFill>
              <a:sysClr val="windowText" lastClr="000000"/>
            </a:solidFill>
          </a:endParaRPr>
        </a:p>
      </cdr:txBody>
    </cdr:sp>
  </cdr:relSizeAnchor>
  <cdr:relSizeAnchor xmlns:cdr="http://schemas.openxmlformats.org/drawingml/2006/chartDrawing">
    <cdr:from>
      <cdr:x>0.09661</cdr:x>
      <cdr:y>0.59629</cdr:y>
    </cdr:from>
    <cdr:to>
      <cdr:x>0.23743</cdr:x>
      <cdr:y>0.84775</cdr:y>
    </cdr:to>
    <cdr:sp macro="" textlink="">
      <cdr:nvSpPr>
        <cdr:cNvPr id="7" name="CaixaDeTexto 1">
          <a:extLst xmlns:a="http://schemas.openxmlformats.org/drawingml/2006/main">
            <a:ext uri="{FF2B5EF4-FFF2-40B4-BE49-F238E27FC236}">
              <a16:creationId xmlns:a16="http://schemas.microsoft.com/office/drawing/2014/main" xmlns="" id="{CA725843-679F-4F86-801E-ED1487632BF1}"/>
            </a:ext>
          </a:extLst>
        </cdr:cNvPr>
        <cdr:cNvSpPr txBox="1"/>
      </cdr:nvSpPr>
      <cdr:spPr>
        <a:xfrm xmlns:a="http://schemas.openxmlformats.org/drawingml/2006/main">
          <a:off x="1474740" y="4313568"/>
          <a:ext cx="2149594" cy="181906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pt-BR" sz="5000">
              <a:solidFill>
                <a:schemeClr val="bg1"/>
              </a:solidFill>
            </a:rPr>
            <a:t>B</a:t>
          </a:r>
        </a:p>
      </cdr:txBody>
    </cdr:sp>
  </cdr:relSizeAnchor>
</c:userShapes>
</file>

<file path=xl/drawings/drawing3.xml><?xml version="1.0" encoding="utf-8"?>
<xdr:wsDr xmlns:xdr="http://schemas.openxmlformats.org/drawingml/2006/spreadsheetDrawing" xmlns:a="http://schemas.openxmlformats.org/drawingml/2006/main">
  <xdr:twoCellAnchor>
    <xdr:from>
      <xdr:col>20</xdr:col>
      <xdr:colOff>857250</xdr:colOff>
      <xdr:row>0</xdr:row>
      <xdr:rowOff>258535</xdr:rowOff>
    </xdr:from>
    <xdr:to>
      <xdr:col>21</xdr:col>
      <xdr:colOff>938893</xdr:colOff>
      <xdr:row>0</xdr:row>
      <xdr:rowOff>721178</xdr:rowOff>
    </xdr:to>
    <xdr:sp macro="[9]!planresumolinha8" textlink="">
      <xdr:nvSpPr>
        <xdr:cNvPr id="2" name="Retângulo 1">
          <a:extLst>
            <a:ext uri="{FF2B5EF4-FFF2-40B4-BE49-F238E27FC236}">
              <a16:creationId xmlns:a16="http://schemas.microsoft.com/office/drawing/2014/main" xmlns="" id="{00000000-0008-0000-0100-000002000000}"/>
            </a:ext>
          </a:extLst>
        </xdr:cNvPr>
        <xdr:cNvSpPr/>
      </xdr:nvSpPr>
      <xdr:spPr>
        <a:xfrm>
          <a:off x="29432250" y="258535"/>
          <a:ext cx="1681843" cy="462643"/>
        </a:xfrm>
        <a:prstGeom prst="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100"/>
            <a:t>REPLICAR</a:t>
          </a:r>
          <a:r>
            <a:rPr lang="pt-BR" sz="1100" baseline="0"/>
            <a:t> LINHA 8 PARA AS RESTANTES</a:t>
          </a:r>
          <a:endParaRPr lang="pt-BR" sz="1100"/>
        </a:p>
      </xdr:txBody>
    </xdr:sp>
    <xdr:clientData/>
  </xdr:twoCellAnchor>
  <xdr:twoCellAnchor editAs="oneCell">
    <xdr:from>
      <xdr:col>3</xdr:col>
      <xdr:colOff>258535</xdr:colOff>
      <xdr:row>0</xdr:row>
      <xdr:rowOff>99280</xdr:rowOff>
    </xdr:from>
    <xdr:to>
      <xdr:col>3</xdr:col>
      <xdr:colOff>1438848</xdr:colOff>
      <xdr:row>0</xdr:row>
      <xdr:rowOff>663976</xdr:rowOff>
    </xdr:to>
    <xdr:pic>
      <xdr:nvPicPr>
        <xdr:cNvPr id="4" name="Imagem 3">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3096985" y="99280"/>
          <a:ext cx="1180313" cy="564696"/>
        </a:xfrm>
        <a:prstGeom prst="rect">
          <a:avLst/>
        </a:prstGeom>
      </xdr:spPr>
    </xdr:pic>
    <xdr:clientData/>
  </xdr:twoCellAnchor>
  <xdr:twoCellAnchor>
    <xdr:from>
      <xdr:col>3</xdr:col>
      <xdr:colOff>1746250</xdr:colOff>
      <xdr:row>63</xdr:row>
      <xdr:rowOff>142875</xdr:rowOff>
    </xdr:from>
    <xdr:to>
      <xdr:col>12</xdr:col>
      <xdr:colOff>1267623</xdr:colOff>
      <xdr:row>91</xdr:row>
      <xdr:rowOff>101603</xdr:rowOff>
    </xdr:to>
    <xdr:graphicFrame macro="">
      <xdr:nvGraphicFramePr>
        <xdr:cNvPr id="6" name="Gráfico 1">
          <a:extLst>
            <a:ext uri="{FF2B5EF4-FFF2-40B4-BE49-F238E27FC236}">
              <a16:creationId xmlns:a16="http://schemas.microsoft.com/office/drawing/2014/main" xmlns=""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0.20527</cdr:x>
      <cdr:y>0.56562</cdr:y>
    </cdr:from>
    <cdr:to>
      <cdr:x>0.27441</cdr:x>
      <cdr:y>0.74616</cdr:y>
    </cdr:to>
    <cdr:sp macro="" textlink="">
      <cdr:nvSpPr>
        <cdr:cNvPr id="3" name="CaixaDeTexto 1">
          <a:extLst xmlns:a="http://schemas.openxmlformats.org/drawingml/2006/main">
            <a:ext uri="{FF2B5EF4-FFF2-40B4-BE49-F238E27FC236}">
              <a16:creationId xmlns:a16="http://schemas.microsoft.com/office/drawing/2014/main" xmlns="" id="{CA725843-679F-4F86-801E-ED1487632BF1}"/>
            </a:ext>
          </a:extLst>
        </cdr:cNvPr>
        <cdr:cNvSpPr txBox="1"/>
      </cdr:nvSpPr>
      <cdr:spPr>
        <a:xfrm xmlns:a="http://schemas.openxmlformats.org/drawingml/2006/main">
          <a:off x="3127881" y="4044222"/>
          <a:ext cx="1053529" cy="12908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pt-BR" sz="5000">
              <a:solidFill>
                <a:schemeClr val="bg1"/>
              </a:solidFill>
            </a:rPr>
            <a:t>A</a:t>
          </a:r>
        </a:p>
      </cdr:txBody>
    </cdr:sp>
  </cdr:relSizeAnchor>
  <cdr:relSizeAnchor xmlns:cdr="http://schemas.openxmlformats.org/drawingml/2006/chartDrawing">
    <cdr:from>
      <cdr:x>0.00387</cdr:x>
      <cdr:y>0.00752</cdr:y>
    </cdr:from>
    <cdr:to>
      <cdr:x>0.1447</cdr:x>
      <cdr:y>0.25899</cdr:y>
    </cdr:to>
    <cdr:sp macro="" textlink="">
      <cdr:nvSpPr>
        <cdr:cNvPr id="4" name="CaixaDeTexto 1">
          <a:extLst xmlns:a="http://schemas.openxmlformats.org/drawingml/2006/main">
            <a:ext uri="{FF2B5EF4-FFF2-40B4-BE49-F238E27FC236}">
              <a16:creationId xmlns:a16="http://schemas.microsoft.com/office/drawing/2014/main" xmlns="" id="{CA725843-679F-4F86-801E-ED1487632BF1}"/>
            </a:ext>
          </a:extLst>
        </cdr:cNvPr>
        <cdr:cNvSpPr txBox="1"/>
      </cdr:nvSpPr>
      <cdr:spPr>
        <a:xfrm xmlns:a="http://schemas.openxmlformats.org/drawingml/2006/main">
          <a:off x="50800" y="50800"/>
          <a:ext cx="1849430" cy="169761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pt-BR" sz="5000">
              <a:solidFill>
                <a:schemeClr val="bg1"/>
              </a:solidFill>
            </a:rPr>
            <a:t>B</a:t>
          </a:r>
        </a:p>
      </cdr:txBody>
    </cdr:sp>
  </cdr:relSizeAnchor>
  <cdr:relSizeAnchor xmlns:cdr="http://schemas.openxmlformats.org/drawingml/2006/chartDrawing">
    <cdr:from>
      <cdr:x>0.3239</cdr:x>
      <cdr:y>0.03751</cdr:y>
    </cdr:from>
    <cdr:to>
      <cdr:x>0.70444</cdr:x>
      <cdr:y>0.12346</cdr:y>
    </cdr:to>
    <cdr:sp macro="" textlink="">
      <cdr:nvSpPr>
        <cdr:cNvPr id="6" name="CaixaDeTexto 1">
          <a:extLst xmlns:a="http://schemas.openxmlformats.org/drawingml/2006/main">
            <a:ext uri="{FF2B5EF4-FFF2-40B4-BE49-F238E27FC236}">
              <a16:creationId xmlns:a16="http://schemas.microsoft.com/office/drawing/2014/main" xmlns="" id="{CA725843-679F-4F86-801E-ED1487632BF1}"/>
            </a:ext>
          </a:extLst>
        </cdr:cNvPr>
        <cdr:cNvSpPr txBox="1"/>
      </cdr:nvSpPr>
      <cdr:spPr>
        <a:xfrm xmlns:a="http://schemas.openxmlformats.org/drawingml/2006/main">
          <a:off x="4253706" y="253208"/>
          <a:ext cx="4997453" cy="58023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pt-BR" sz="3200">
              <a:solidFill>
                <a:sysClr val="windowText" lastClr="000000"/>
              </a:solidFill>
            </a:rPr>
            <a:t>ITENS DE MAIOR RELEVÂNCIA</a:t>
          </a:r>
        </a:p>
      </cdr:txBody>
    </cdr:sp>
  </cdr:relSizeAnchor>
  <cdr:relSizeAnchor xmlns:cdr="http://schemas.openxmlformats.org/drawingml/2006/chartDrawing">
    <cdr:from>
      <cdr:x>0.55035</cdr:x>
      <cdr:y>0.51556</cdr:y>
    </cdr:from>
    <cdr:to>
      <cdr:x>0.69117</cdr:x>
      <cdr:y>0.76702</cdr:y>
    </cdr:to>
    <cdr:sp macro="" textlink="">
      <cdr:nvSpPr>
        <cdr:cNvPr id="7" name="CaixaDeTexto 1">
          <a:extLst xmlns:a="http://schemas.openxmlformats.org/drawingml/2006/main">
            <a:ext uri="{FF2B5EF4-FFF2-40B4-BE49-F238E27FC236}">
              <a16:creationId xmlns:a16="http://schemas.microsoft.com/office/drawing/2014/main" xmlns="" id="{CA725843-679F-4F86-801E-ED1487632BF1}"/>
            </a:ext>
          </a:extLst>
        </cdr:cNvPr>
        <cdr:cNvSpPr txBox="1"/>
      </cdr:nvSpPr>
      <cdr:spPr>
        <a:xfrm xmlns:a="http://schemas.openxmlformats.org/drawingml/2006/main">
          <a:off x="8385970" y="3686318"/>
          <a:ext cx="2145762" cy="179796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pt-BR" sz="5000">
              <a:solidFill>
                <a:schemeClr val="bg1"/>
              </a:solidFill>
            </a:rPr>
            <a:t>B</a:t>
          </a:r>
        </a:p>
      </cdr:txBody>
    </cdr:sp>
  </cdr:relSizeAnchor>
</c:userShapes>
</file>

<file path=xl/drawings/drawing5.xml><?xml version="1.0" encoding="utf-8"?>
<xdr:wsDr xmlns:xdr="http://schemas.openxmlformats.org/drawingml/2006/spreadsheetDrawing" xmlns:a="http://schemas.openxmlformats.org/drawingml/2006/main">
  <xdr:twoCellAnchor editAs="oneCell">
    <xdr:from>
      <xdr:col>0</xdr:col>
      <xdr:colOff>142875</xdr:colOff>
      <xdr:row>248</xdr:row>
      <xdr:rowOff>38100</xdr:rowOff>
    </xdr:from>
    <xdr:to>
      <xdr:col>1</xdr:col>
      <xdr:colOff>9525</xdr:colOff>
      <xdr:row>260</xdr:row>
      <xdr:rowOff>76200</xdr:rowOff>
    </xdr:to>
    <xdr:pic>
      <xdr:nvPicPr>
        <xdr:cNvPr id="2" name="Picture 2" descr="H:\Gerência de Projetos\TIMBRES DIVERSOS\Timbre-GEO-2003-270graus.jpg">
          <a:extLst>
            <a:ext uri="{FF2B5EF4-FFF2-40B4-BE49-F238E27FC236}">
              <a16:creationId xmlns:a16="http://schemas.microsoft.com/office/drawing/2014/main" xmlns=""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42875" y="36766500"/>
          <a:ext cx="523875" cy="18669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0</xdr:col>
      <xdr:colOff>142875</xdr:colOff>
      <xdr:row>214</xdr:row>
      <xdr:rowOff>38100</xdr:rowOff>
    </xdr:from>
    <xdr:to>
      <xdr:col>1</xdr:col>
      <xdr:colOff>9525</xdr:colOff>
      <xdr:row>226</xdr:row>
      <xdr:rowOff>76200</xdr:rowOff>
    </xdr:to>
    <xdr:pic>
      <xdr:nvPicPr>
        <xdr:cNvPr id="3" name="Picture 2" descr="H:\Gerência de Projetos\TIMBRES DIVERSOS\Timbre-GEO-2003-270graus.jpg">
          <a:extLst>
            <a:ext uri="{FF2B5EF4-FFF2-40B4-BE49-F238E27FC236}">
              <a16:creationId xmlns:a16="http://schemas.microsoft.com/office/drawing/2014/main" xmlns=""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42875" y="31584900"/>
          <a:ext cx="523875" cy="18669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0</xdr:col>
      <xdr:colOff>142875</xdr:colOff>
      <xdr:row>180</xdr:row>
      <xdr:rowOff>38100</xdr:rowOff>
    </xdr:from>
    <xdr:to>
      <xdr:col>1</xdr:col>
      <xdr:colOff>9525</xdr:colOff>
      <xdr:row>192</xdr:row>
      <xdr:rowOff>76200</xdr:rowOff>
    </xdr:to>
    <xdr:pic>
      <xdr:nvPicPr>
        <xdr:cNvPr id="4" name="Picture 2" descr="H:\Gerência de Projetos\TIMBRES DIVERSOS\Timbre-GEO-2003-270graus.jpg">
          <a:extLst>
            <a:ext uri="{FF2B5EF4-FFF2-40B4-BE49-F238E27FC236}">
              <a16:creationId xmlns:a16="http://schemas.microsoft.com/office/drawing/2014/main" xmlns="" id="{00000000-0008-0000-02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42875" y="26403300"/>
          <a:ext cx="523875" cy="18669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0</xdr:col>
      <xdr:colOff>161675</xdr:colOff>
      <xdr:row>80</xdr:row>
      <xdr:rowOff>87993</xdr:rowOff>
    </xdr:from>
    <xdr:to>
      <xdr:col>2</xdr:col>
      <xdr:colOff>11205</xdr:colOff>
      <xdr:row>90</xdr:row>
      <xdr:rowOff>67234</xdr:rowOff>
    </xdr:to>
    <xdr:pic>
      <xdr:nvPicPr>
        <xdr:cNvPr id="5" name="Imagem 4">
          <a:extLst>
            <a:ext uri="{FF2B5EF4-FFF2-40B4-BE49-F238E27FC236}">
              <a16:creationId xmlns:a16="http://schemas.microsoft.com/office/drawing/2014/main" xmlns="" id="{00000000-0008-0000-02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rot="5400000">
          <a:off x="-265131" y="11639999"/>
          <a:ext cx="1598491" cy="744880"/>
        </a:xfrm>
        <a:prstGeom prst="rect">
          <a:avLst/>
        </a:prstGeom>
      </xdr:spPr>
    </xdr:pic>
    <xdr:clientData/>
  </xdr:twoCellAnchor>
  <xdr:twoCellAnchor editAs="oneCell">
    <xdr:from>
      <xdr:col>0</xdr:col>
      <xdr:colOff>190501</xdr:colOff>
      <xdr:row>33</xdr:row>
      <xdr:rowOff>0</xdr:rowOff>
    </xdr:from>
    <xdr:to>
      <xdr:col>2</xdr:col>
      <xdr:colOff>40031</xdr:colOff>
      <xdr:row>44</xdr:row>
      <xdr:rowOff>46477</xdr:rowOff>
    </xdr:to>
    <xdr:pic>
      <xdr:nvPicPr>
        <xdr:cNvPr id="6" name="Imagem 5">
          <a:extLst>
            <a:ext uri="{FF2B5EF4-FFF2-40B4-BE49-F238E27FC236}">
              <a16:creationId xmlns:a16="http://schemas.microsoft.com/office/drawing/2014/main" xmlns="" id="{00000000-0008-0000-02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rot="5400000">
          <a:off x="-236585" y="4951461"/>
          <a:ext cx="1599052" cy="7448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22</xdr:col>
      <xdr:colOff>609487</xdr:colOff>
      <xdr:row>82</xdr:row>
      <xdr:rowOff>0</xdr:rowOff>
    </xdr:from>
    <xdr:to>
      <xdr:col>24</xdr:col>
      <xdr:colOff>666750</xdr:colOff>
      <xdr:row>820</xdr:row>
      <xdr:rowOff>436562</xdr:rowOff>
    </xdr:to>
    <xdr:sp macro="" textlink="">
      <xdr:nvSpPr>
        <xdr:cNvPr id="2" name="Retângulo 1">
          <a:extLst>
            <a:ext uri="{FF2B5EF4-FFF2-40B4-BE49-F238E27FC236}">
              <a16:creationId xmlns:a16="http://schemas.microsoft.com/office/drawing/2014/main" xmlns="" id="{00000000-0008-0000-0300-000002000000}"/>
            </a:ext>
          </a:extLst>
        </xdr:cNvPr>
        <xdr:cNvSpPr/>
      </xdr:nvSpPr>
      <xdr:spPr>
        <a:xfrm>
          <a:off x="33542175" y="23574375"/>
          <a:ext cx="3819638" cy="234703937"/>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pt-BR" sz="1800" b="1" i="0" u="none" strike="noStrike">
              <a:solidFill>
                <a:schemeClr val="lt1"/>
              </a:solidFill>
              <a:effectLst/>
              <a:latin typeface="+mn-lt"/>
              <a:ea typeface="+mn-ea"/>
              <a:cs typeface="+mn-cs"/>
            </a:rPr>
            <a:t>PASSO-A-PASSO</a:t>
          </a:r>
        </a:p>
        <a:p>
          <a:pPr algn="l"/>
          <a:endParaRPr lang="pt-BR" sz="1300" b="0" i="0" u="none" strike="noStrike">
            <a:solidFill>
              <a:schemeClr val="lt1"/>
            </a:solidFill>
            <a:effectLst/>
            <a:latin typeface="+mn-lt"/>
            <a:ea typeface="+mn-ea"/>
            <a:cs typeface="+mn-cs"/>
          </a:endParaRPr>
        </a:p>
        <a:p>
          <a:pPr algn="l"/>
          <a:r>
            <a:rPr lang="pt-BR" sz="1300" b="0" i="0" u="none" strike="noStrike">
              <a:solidFill>
                <a:schemeClr val="lt1"/>
              </a:solidFill>
              <a:effectLst/>
              <a:latin typeface="+mn-lt"/>
              <a:ea typeface="+mn-ea"/>
              <a:cs typeface="+mn-cs"/>
            </a:rPr>
            <a:t>0</a:t>
          </a:r>
          <a:r>
            <a:rPr lang="pt-BR" sz="1300" b="0" i="0" u="none" strike="noStrike" baseline="0">
              <a:solidFill>
                <a:schemeClr val="lt1"/>
              </a:solidFill>
              <a:effectLst/>
              <a:latin typeface="+mn-lt"/>
              <a:ea typeface="+mn-ea"/>
              <a:cs typeface="+mn-cs"/>
            </a:rPr>
            <a:t> - COPIAR E COLAR COMO VALOR O CUSTO TOTAL DO ORÇAMENTO.</a:t>
          </a:r>
        </a:p>
        <a:p>
          <a:pPr algn="l"/>
          <a:endParaRPr lang="pt-BR" sz="1300" b="0" i="0" u="none" strike="noStrike">
            <a:solidFill>
              <a:schemeClr val="lt1"/>
            </a:solidFill>
            <a:effectLst/>
            <a:latin typeface="+mn-lt"/>
            <a:ea typeface="+mn-ea"/>
            <a:cs typeface="+mn-cs"/>
          </a:endParaRPr>
        </a:p>
        <a:p>
          <a:pPr algn="l"/>
          <a:r>
            <a:rPr lang="pt-BR" sz="1300" b="0" i="0" u="none" strike="noStrike">
              <a:solidFill>
                <a:schemeClr val="lt1"/>
              </a:solidFill>
              <a:effectLst/>
              <a:latin typeface="+mn-lt"/>
              <a:ea typeface="+mn-ea"/>
              <a:cs typeface="+mn-cs"/>
            </a:rPr>
            <a:t>1 - ANTES DE COMEÇAR A EXCLUIR AS COMPOSIÇÕES, COPIAR E COLAR (COMO VALOR) A COLUNA </a:t>
          </a:r>
          <a:r>
            <a:rPr lang="pt-BR" sz="1300" b="0" i="0" u="none" strike="noStrike">
              <a:solidFill>
                <a:srgbClr val="FF0000"/>
              </a:solidFill>
              <a:effectLst/>
              <a:latin typeface="+mn-lt"/>
              <a:ea typeface="+mn-ea"/>
              <a:cs typeface="+mn-cs"/>
            </a:rPr>
            <a:t>A,</a:t>
          </a:r>
          <a:r>
            <a:rPr lang="pt-BR" sz="1300" b="0" i="0" u="none" strike="noStrike">
              <a:solidFill>
                <a:schemeClr val="lt1"/>
              </a:solidFill>
              <a:effectLst/>
              <a:latin typeface="+mn-lt"/>
              <a:ea typeface="+mn-ea"/>
              <a:cs typeface="+mn-cs"/>
            </a:rPr>
            <a:t> NA COLUNA </a:t>
          </a:r>
          <a:r>
            <a:rPr lang="pt-BR" sz="1300" b="0" i="0" u="none" strike="noStrike">
              <a:solidFill>
                <a:srgbClr val="FF0000"/>
              </a:solidFill>
              <a:effectLst/>
              <a:latin typeface="+mn-lt"/>
              <a:ea typeface="+mn-ea"/>
              <a:cs typeface="+mn-cs"/>
            </a:rPr>
            <a:t>K.</a:t>
          </a:r>
          <a:r>
            <a:rPr lang="pt-BR" sz="1300"/>
            <a:t> E COIPAR E COLAR COLUNA </a:t>
          </a:r>
          <a:r>
            <a:rPr lang="pt-BR" sz="1300">
              <a:solidFill>
                <a:srgbClr val="FF0000"/>
              </a:solidFill>
            </a:rPr>
            <a:t>A</a:t>
          </a:r>
          <a:r>
            <a:rPr lang="pt-BR" sz="1300"/>
            <a:t> NA COLUNA </a:t>
          </a:r>
          <a:r>
            <a:rPr lang="pt-BR" sz="1300">
              <a:solidFill>
                <a:srgbClr val="FF0000"/>
              </a:solidFill>
            </a:rPr>
            <a:t>A</a:t>
          </a:r>
          <a:r>
            <a:rPr lang="pt-BR" sz="1300"/>
            <a:t> (COMO VALOR)</a:t>
          </a:r>
        </a:p>
        <a:p>
          <a:pPr algn="l"/>
          <a:endParaRPr lang="pt-BR" sz="1300" b="0" i="0" u="none" strike="noStrike">
            <a:solidFill>
              <a:schemeClr val="lt1"/>
            </a:solidFill>
            <a:effectLst/>
            <a:latin typeface="+mn-lt"/>
            <a:ea typeface="+mn-ea"/>
            <a:cs typeface="+mn-cs"/>
          </a:endParaRPr>
        </a:p>
        <a:p>
          <a:pPr algn="l"/>
          <a:r>
            <a:rPr lang="pt-BR" sz="1300" b="0" i="0" u="none" strike="noStrike">
              <a:solidFill>
                <a:schemeClr val="lt1"/>
              </a:solidFill>
              <a:effectLst/>
              <a:latin typeface="+mn-lt"/>
              <a:ea typeface="+mn-ea"/>
              <a:cs typeface="+mn-cs"/>
            </a:rPr>
            <a:t>2 - FORMATAR CONDICIONAL PARA COLORIR EM VERMELHO AS "</a:t>
          </a:r>
          <a:r>
            <a:rPr lang="pt-BR" sz="1300" b="0" i="0" u="none" strike="noStrike">
              <a:solidFill>
                <a:srgbClr val="FF0000"/>
              </a:solidFill>
              <a:effectLst/>
              <a:latin typeface="+mn-lt"/>
              <a:ea typeface="+mn-ea"/>
              <a:cs typeface="+mn-cs"/>
            </a:rPr>
            <a:t>NOK</a:t>
          </a:r>
          <a:r>
            <a:rPr lang="pt-BR" sz="1300" b="0" i="0" u="none" strike="noStrike">
              <a:solidFill>
                <a:schemeClr val="lt1"/>
              </a:solidFill>
              <a:effectLst/>
              <a:latin typeface="+mn-lt"/>
              <a:ea typeface="+mn-ea"/>
              <a:cs typeface="+mn-cs"/>
            </a:rPr>
            <a:t>" (COLUNA </a:t>
          </a:r>
          <a:r>
            <a:rPr lang="pt-BR" sz="1300" b="0" i="0" u="none" strike="noStrike">
              <a:solidFill>
                <a:srgbClr val="FF0000"/>
              </a:solidFill>
              <a:effectLst/>
              <a:latin typeface="+mn-lt"/>
              <a:ea typeface="+mn-ea"/>
              <a:cs typeface="+mn-cs"/>
            </a:rPr>
            <a:t>M</a:t>
          </a:r>
          <a:r>
            <a:rPr lang="pt-BR" sz="1300" b="0" i="0" u="none" strike="noStrike">
              <a:solidFill>
                <a:schemeClr val="lt1"/>
              </a:solidFill>
              <a:effectLst/>
              <a:latin typeface="+mn-lt"/>
              <a:ea typeface="+mn-ea"/>
              <a:cs typeface="+mn-cs"/>
            </a:rPr>
            <a:t>)</a:t>
          </a:r>
          <a:r>
            <a:rPr lang="pt-BR" sz="1300"/>
            <a:t> </a:t>
          </a:r>
        </a:p>
        <a:p>
          <a:pPr algn="l"/>
          <a:endParaRPr lang="pt-BR" sz="1300" b="0" i="0" u="none" strike="noStrike">
            <a:solidFill>
              <a:schemeClr val="lt1"/>
            </a:solidFill>
            <a:effectLst/>
            <a:latin typeface="+mn-lt"/>
            <a:ea typeface="+mn-ea"/>
            <a:cs typeface="+mn-cs"/>
          </a:endParaRPr>
        </a:p>
        <a:p>
          <a:pPr algn="l"/>
          <a:r>
            <a:rPr lang="pt-BR" sz="1300" b="0" i="0" u="none" strike="noStrike">
              <a:solidFill>
                <a:schemeClr val="lt1"/>
              </a:solidFill>
              <a:effectLst/>
              <a:latin typeface="+mn-lt"/>
              <a:ea typeface="+mn-ea"/>
              <a:cs typeface="+mn-cs"/>
            </a:rPr>
            <a:t>3 - APAGAR TODAS AS EM VERMELHO.</a:t>
          </a:r>
          <a:r>
            <a:rPr lang="pt-BR" sz="1300"/>
            <a:t> </a:t>
          </a:r>
        </a:p>
        <a:p>
          <a:pPr algn="l"/>
          <a:endParaRPr lang="pt-BR" sz="1300" b="0" i="0" u="none" strike="noStrike">
            <a:solidFill>
              <a:schemeClr val="lt1"/>
            </a:solidFill>
            <a:effectLst/>
            <a:latin typeface="+mn-lt"/>
            <a:ea typeface="+mn-ea"/>
            <a:cs typeface="+mn-cs"/>
          </a:endParaRPr>
        </a:p>
        <a:p>
          <a:pPr algn="l"/>
          <a:r>
            <a:rPr lang="pt-BR" sz="1300" b="0" i="0" u="none" strike="noStrike">
              <a:solidFill>
                <a:schemeClr val="lt1"/>
              </a:solidFill>
              <a:effectLst/>
              <a:latin typeface="+mn-lt"/>
              <a:ea typeface="+mn-ea"/>
              <a:cs typeface="+mn-cs"/>
            </a:rPr>
            <a:t>4 - FILTRAR COLUNA </a:t>
          </a:r>
          <a:r>
            <a:rPr lang="pt-BR" sz="1300" b="0" i="0" u="none" strike="noStrike">
              <a:solidFill>
                <a:srgbClr val="FF0000"/>
              </a:solidFill>
              <a:effectLst/>
              <a:latin typeface="+mn-lt"/>
              <a:ea typeface="+mn-ea"/>
              <a:cs typeface="+mn-cs"/>
            </a:rPr>
            <a:t>K</a:t>
          </a:r>
          <a:r>
            <a:rPr lang="pt-BR" sz="1300" b="0" i="0" u="none" strike="noStrike">
              <a:solidFill>
                <a:schemeClr val="lt1"/>
              </a:solidFill>
              <a:effectLst/>
              <a:latin typeface="+mn-lt"/>
              <a:ea typeface="+mn-ea"/>
              <a:cs typeface="+mn-cs"/>
            </a:rPr>
            <a:t> E DEIXAR SÓ AS </a:t>
          </a:r>
          <a:r>
            <a:rPr lang="pt-BR" sz="1300" b="0" i="0" u="none" strike="noStrike">
              <a:solidFill>
                <a:srgbClr val="FF0000"/>
              </a:solidFill>
              <a:effectLst/>
              <a:latin typeface="+mn-lt"/>
              <a:ea typeface="+mn-ea"/>
              <a:cs typeface="+mn-cs"/>
            </a:rPr>
            <a:t>COMP. </a:t>
          </a:r>
          <a:r>
            <a:rPr lang="pt-BR" sz="1300" b="0" i="0" u="none" strike="noStrike">
              <a:solidFill>
                <a:schemeClr val="lt1"/>
              </a:solidFill>
              <a:effectLst/>
              <a:latin typeface="+mn-lt"/>
              <a:ea typeface="+mn-ea"/>
              <a:cs typeface="+mn-cs"/>
            </a:rPr>
            <a:t>FILTRADAS</a:t>
          </a:r>
          <a:r>
            <a:rPr lang="pt-BR" sz="1300"/>
            <a:t> </a:t>
          </a:r>
        </a:p>
        <a:p>
          <a:pPr algn="l"/>
          <a:endParaRPr lang="pt-BR" sz="1300" b="0" i="0" u="none" strike="noStrike">
            <a:solidFill>
              <a:schemeClr val="lt1"/>
            </a:solidFill>
            <a:effectLst/>
            <a:latin typeface="+mn-lt"/>
            <a:ea typeface="+mn-ea"/>
            <a:cs typeface="+mn-cs"/>
          </a:endParaRPr>
        </a:p>
        <a:p>
          <a:pPr algn="l"/>
          <a:r>
            <a:rPr lang="pt-BR" sz="1300" b="0" i="0" u="none" strike="noStrike">
              <a:solidFill>
                <a:schemeClr val="lt1"/>
              </a:solidFill>
              <a:effectLst/>
              <a:latin typeface="+mn-lt"/>
              <a:ea typeface="+mn-ea"/>
              <a:cs typeface="+mn-cs"/>
            </a:rPr>
            <a:t>5 - FILTRAR COLUNA </a:t>
          </a:r>
          <a:r>
            <a:rPr lang="pt-BR" sz="1300" b="0" i="0" u="none" strike="noStrike">
              <a:solidFill>
                <a:srgbClr val="FF0000"/>
              </a:solidFill>
              <a:effectLst/>
              <a:latin typeface="+mn-lt"/>
              <a:ea typeface="+mn-ea"/>
              <a:cs typeface="+mn-cs"/>
            </a:rPr>
            <a:t>J </a:t>
          </a:r>
          <a:r>
            <a:rPr lang="pt-BR" sz="1300" b="0" i="0" u="none" strike="noStrike">
              <a:solidFill>
                <a:schemeClr val="lt1"/>
              </a:solidFill>
              <a:effectLst/>
              <a:latin typeface="+mn-lt"/>
              <a:ea typeface="+mn-ea"/>
              <a:cs typeface="+mn-cs"/>
            </a:rPr>
            <a:t>E DESMARCAR TUDO, COM EXCEÇÃO DO ÍTEM "</a:t>
          </a:r>
          <a:r>
            <a:rPr lang="pt-BR" sz="1300" b="0" i="0" u="none" strike="noStrike">
              <a:solidFill>
                <a:srgbClr val="FF0000"/>
              </a:solidFill>
              <a:effectLst/>
              <a:latin typeface="+mn-lt"/>
              <a:ea typeface="+mn-ea"/>
              <a:cs typeface="+mn-cs"/>
            </a:rPr>
            <a:t>AUXILIAR</a:t>
          </a:r>
          <a:r>
            <a:rPr lang="pt-BR" sz="1300" b="0" i="0" u="none" strike="noStrike">
              <a:solidFill>
                <a:schemeClr val="lt1"/>
              </a:solidFill>
              <a:effectLst/>
              <a:latin typeface="+mn-lt"/>
              <a:ea typeface="+mn-ea"/>
              <a:cs typeface="+mn-cs"/>
            </a:rPr>
            <a:t>"</a:t>
          </a:r>
          <a:r>
            <a:rPr lang="pt-BR" sz="1300"/>
            <a:t> </a:t>
          </a:r>
        </a:p>
        <a:p>
          <a:pPr algn="l"/>
          <a:endParaRPr lang="pt-BR" sz="1300"/>
        </a:p>
        <a:p>
          <a:pPr algn="l"/>
          <a:r>
            <a:rPr lang="pt-BR" sz="1300"/>
            <a:t>6 - COPIAR</a:t>
          </a:r>
          <a:r>
            <a:rPr lang="pt-BR" sz="1300" baseline="0"/>
            <a:t> COLUNA </a:t>
          </a:r>
          <a:r>
            <a:rPr lang="pt-BR" sz="1300" baseline="0">
              <a:solidFill>
                <a:srgbClr val="FF0000"/>
              </a:solidFill>
            </a:rPr>
            <a:t>C</a:t>
          </a:r>
          <a:r>
            <a:rPr lang="pt-BR" sz="1300" baseline="0"/>
            <a:t>, CÉLULA POR CÉLULA, E COLAR NA COLUNA  </a:t>
          </a:r>
          <a:r>
            <a:rPr lang="pt-BR" sz="1300" baseline="0">
              <a:solidFill>
                <a:srgbClr val="FF0000"/>
              </a:solidFill>
            </a:rPr>
            <a:t>A</a:t>
          </a:r>
          <a:r>
            <a:rPr lang="pt-BR" sz="1300" baseline="0"/>
            <a:t>. ISSO FARÁ COM QUE AS COMPOSIÇÕES AUXILIARES VOLTEM A SER LINKADAS.</a:t>
          </a:r>
        </a:p>
        <a:p>
          <a:pPr algn="l"/>
          <a:endParaRPr lang="pt-BR" sz="1300" baseline="0"/>
        </a:p>
        <a:p>
          <a:pPr algn="l"/>
          <a:r>
            <a:rPr lang="pt-BR" sz="1300" baseline="0"/>
            <a:t>7 - DESMARCAR O FILTRO DE "</a:t>
          </a:r>
          <a:r>
            <a:rPr lang="pt-BR" sz="1300" baseline="0">
              <a:solidFill>
                <a:srgbClr val="FF0000"/>
              </a:solidFill>
            </a:rPr>
            <a:t>AUXILIAR</a:t>
          </a:r>
          <a:r>
            <a:rPr lang="pt-BR" sz="1300" baseline="0"/>
            <a:t>', NA COLUNA </a:t>
          </a:r>
          <a:r>
            <a:rPr lang="pt-BR" sz="1300" baseline="0">
              <a:solidFill>
                <a:srgbClr val="FF0000"/>
              </a:solidFill>
            </a:rPr>
            <a:t>J</a:t>
          </a:r>
          <a:r>
            <a:rPr lang="pt-BR" sz="1300" baseline="0"/>
            <a:t> E MARCAR TODOS OS DEMAIS ÍTENS NO FILTRO DA COLUNA </a:t>
          </a:r>
          <a:r>
            <a:rPr lang="pt-BR" sz="1300" baseline="0">
              <a:solidFill>
                <a:srgbClr val="FF0000"/>
              </a:solidFill>
            </a:rPr>
            <a:t>J</a:t>
          </a:r>
          <a:r>
            <a:rPr lang="pt-BR" sz="1300" baseline="0"/>
            <a:t>. </a:t>
          </a:r>
        </a:p>
        <a:p>
          <a:pPr algn="l"/>
          <a:endParaRPr lang="pt-BR" sz="1300" b="0" i="0" u="none" strike="noStrike">
            <a:solidFill>
              <a:schemeClr val="lt1"/>
            </a:solidFill>
            <a:effectLst/>
            <a:latin typeface="+mn-lt"/>
            <a:ea typeface="+mn-ea"/>
            <a:cs typeface="+mn-cs"/>
          </a:endParaRPr>
        </a:p>
        <a:p>
          <a:pPr algn="l"/>
          <a:r>
            <a:rPr lang="pt-BR" sz="1300" b="0" i="0" u="none" strike="noStrike">
              <a:solidFill>
                <a:schemeClr val="lt1"/>
              </a:solidFill>
              <a:effectLst/>
              <a:latin typeface="+mn-lt"/>
              <a:ea typeface="+mn-ea"/>
              <a:cs typeface="+mn-cs"/>
            </a:rPr>
            <a:t>8 - COPIAR FÓRMULA </a:t>
          </a:r>
          <a:r>
            <a:rPr lang="pt-BR" sz="1300" b="1" i="0" u="none" strike="noStrike">
              <a:solidFill>
                <a:srgbClr val="FF0000"/>
              </a:solidFill>
              <a:effectLst/>
              <a:latin typeface="+mn-lt"/>
              <a:ea typeface="+mn-ea"/>
              <a:cs typeface="+mn-cs"/>
            </a:rPr>
            <a:t>="COMP. "&amp;J3</a:t>
          </a:r>
          <a:r>
            <a:rPr lang="pt-BR" sz="1300" b="0" i="0" u="none" strike="noStrike">
              <a:solidFill>
                <a:srgbClr val="FF0000"/>
              </a:solidFill>
              <a:effectLst/>
              <a:latin typeface="+mn-lt"/>
              <a:ea typeface="+mn-ea"/>
              <a:cs typeface="+mn-cs"/>
            </a:rPr>
            <a:t> </a:t>
          </a:r>
          <a:r>
            <a:rPr lang="pt-BR" sz="1300" b="0" i="0" u="none" strike="noStrike">
              <a:solidFill>
                <a:schemeClr val="lt1"/>
              </a:solidFill>
              <a:effectLst/>
              <a:latin typeface="+mn-lt"/>
              <a:ea typeface="+mn-ea"/>
              <a:cs typeface="+mn-cs"/>
            </a:rPr>
            <a:t>E COLAR NO LUGAR DA COMP. 1 (CÉLULA A3).</a:t>
          </a:r>
          <a:r>
            <a:rPr lang="pt-BR" sz="1300"/>
            <a:t>  COPIAR</a:t>
          </a:r>
          <a:r>
            <a:rPr lang="pt-BR" sz="1300" baseline="0"/>
            <a:t> CÉLULA A3 E  COLAR NAS DEMAIS COMPOSIÇÕES.</a:t>
          </a:r>
        </a:p>
        <a:p>
          <a:pPr algn="l"/>
          <a:endParaRPr lang="pt-BR" sz="1300" b="0" i="0" u="none" strike="noStrike">
            <a:solidFill>
              <a:schemeClr val="lt1"/>
            </a:solidFill>
            <a:effectLst/>
            <a:latin typeface="+mn-lt"/>
            <a:ea typeface="+mn-ea"/>
            <a:cs typeface="+mn-cs"/>
          </a:endParaRPr>
        </a:p>
        <a:p>
          <a:pPr algn="l"/>
          <a:r>
            <a:rPr lang="pt-BR" sz="1300" b="0" i="0" u="none" strike="noStrike">
              <a:solidFill>
                <a:schemeClr val="lt1"/>
              </a:solidFill>
              <a:effectLst/>
              <a:latin typeface="+mn-lt"/>
              <a:ea typeface="+mn-ea"/>
              <a:cs typeface="+mn-cs"/>
            </a:rPr>
            <a:t>9 - NA ABA "</a:t>
          </a:r>
          <a:r>
            <a:rPr lang="pt-BR" sz="1300" b="0" i="0" u="none" strike="noStrike">
              <a:solidFill>
                <a:srgbClr val="FF0000"/>
              </a:solidFill>
              <a:effectLst/>
              <a:latin typeface="+mn-lt"/>
              <a:ea typeface="+mn-ea"/>
              <a:cs typeface="+mn-cs"/>
            </a:rPr>
            <a:t>ORÇAMENTO</a:t>
          </a:r>
          <a:r>
            <a:rPr lang="pt-BR" sz="1300" b="0" i="0" u="none" strike="noStrike">
              <a:solidFill>
                <a:schemeClr val="lt1"/>
              </a:solidFill>
              <a:effectLst/>
              <a:latin typeface="+mn-lt"/>
              <a:ea typeface="+mn-ea"/>
              <a:cs typeface="+mn-cs"/>
            </a:rPr>
            <a:t>", VER FILTRO DA COLUNA "</a:t>
          </a:r>
          <a:r>
            <a:rPr lang="pt-BR" sz="1300" b="0" i="0" u="none" strike="noStrike">
              <a:solidFill>
                <a:srgbClr val="FF0000"/>
              </a:solidFill>
              <a:effectLst/>
              <a:latin typeface="+mn-lt"/>
              <a:ea typeface="+mn-ea"/>
              <a:cs typeface="+mn-cs"/>
            </a:rPr>
            <a:t>Q</a:t>
          </a:r>
          <a:r>
            <a:rPr lang="pt-BR" sz="1300" b="0" i="0" u="none" strike="noStrike">
              <a:solidFill>
                <a:schemeClr val="lt1"/>
              </a:solidFill>
              <a:effectLst/>
              <a:latin typeface="+mn-lt"/>
              <a:ea typeface="+mn-ea"/>
              <a:cs typeface="+mn-cs"/>
            </a:rPr>
            <a:t>" E VERIFICAR SE TEM ALGUM ÍTEM "#</a:t>
          </a:r>
          <a:r>
            <a:rPr lang="pt-BR" sz="1300" b="0" i="0" u="none" strike="noStrike">
              <a:solidFill>
                <a:srgbClr val="FF0000"/>
              </a:solidFill>
              <a:effectLst/>
              <a:latin typeface="+mn-lt"/>
              <a:ea typeface="+mn-ea"/>
              <a:cs typeface="+mn-cs"/>
            </a:rPr>
            <a:t>N/D</a:t>
          </a:r>
          <a:r>
            <a:rPr lang="pt-BR" sz="1300" b="0" i="0" u="none" strike="noStrike">
              <a:solidFill>
                <a:schemeClr val="lt1"/>
              </a:solidFill>
              <a:effectLst/>
              <a:latin typeface="+mn-lt"/>
              <a:ea typeface="+mn-ea"/>
              <a:cs typeface="+mn-cs"/>
            </a:rPr>
            <a:t>", CASO TENHA, ISSO SIGNIFICA QUE TEM UMA COMPOSIÇÃO QUE NÃO ESTÁ SENDO ENCONTRADA NA ABA "</a:t>
          </a:r>
          <a:r>
            <a:rPr lang="pt-BR" sz="1300" b="0" i="0" u="none" strike="noStrike">
              <a:solidFill>
                <a:srgbClr val="FF0000"/>
              </a:solidFill>
              <a:effectLst/>
              <a:latin typeface="+mn-lt"/>
              <a:ea typeface="+mn-ea"/>
              <a:cs typeface="+mn-cs"/>
            </a:rPr>
            <a:t>COMPOSIÇÕES</a:t>
          </a:r>
          <a:r>
            <a:rPr lang="pt-BR" sz="1300" b="0" i="0" u="none" strike="noStrike">
              <a:solidFill>
                <a:schemeClr val="lt1"/>
              </a:solidFill>
              <a:effectLst/>
              <a:latin typeface="+mn-lt"/>
              <a:ea typeface="+mn-ea"/>
              <a:cs typeface="+mn-cs"/>
            </a:rPr>
            <a:t>". REVER PASSOS ANTERIORES.</a:t>
          </a:r>
          <a:r>
            <a:rPr lang="pt-BR" sz="1300"/>
            <a:t> </a:t>
          </a:r>
        </a:p>
        <a:p>
          <a:pPr algn="l"/>
          <a:endParaRPr lang="pt-BR" sz="1300"/>
        </a:p>
        <a:p>
          <a:pPr algn="l"/>
          <a:r>
            <a:rPr lang="pt-BR" sz="1300"/>
            <a:t>10 - CASO NÃO SEJA ENCONTRADO O ÍTEM "</a:t>
          </a:r>
          <a:r>
            <a:rPr lang="pt-BR" sz="1300">
              <a:solidFill>
                <a:srgbClr val="FF0000"/>
              </a:solidFill>
            </a:rPr>
            <a:t>#N/D</a:t>
          </a:r>
          <a:r>
            <a:rPr lang="pt-BR" sz="1300"/>
            <a:t>", COPIAR COLUNA "</a:t>
          </a:r>
          <a:r>
            <a:rPr lang="pt-BR" sz="1300">
              <a:solidFill>
                <a:srgbClr val="FF0000"/>
              </a:solidFill>
            </a:rPr>
            <a:t>Q</a:t>
          </a:r>
          <a:r>
            <a:rPr lang="pt-BR" sz="1300">
              <a:solidFill>
                <a:schemeClr val="bg1"/>
              </a:solidFill>
            </a:rPr>
            <a:t>" </a:t>
          </a:r>
          <a:r>
            <a:rPr lang="pt-BR" sz="1300"/>
            <a:t>(ABA ORÇAMENTO)</a:t>
          </a:r>
          <a:r>
            <a:rPr lang="pt-BR" sz="1300" baseline="0"/>
            <a:t> E COLAR NA COLUNA "</a:t>
          </a:r>
          <a:r>
            <a:rPr lang="pt-BR" sz="1300" baseline="0">
              <a:solidFill>
                <a:srgbClr val="FF0000"/>
              </a:solidFill>
            </a:rPr>
            <a:t>B</a:t>
          </a:r>
          <a:r>
            <a:rPr lang="pt-BR" sz="1300" baseline="0"/>
            <a:t>" (COMO VALOR).</a:t>
          </a:r>
        </a:p>
        <a:p>
          <a:pPr algn="l"/>
          <a:endParaRPr lang="pt-BR" sz="1300" baseline="0"/>
        </a:p>
        <a:p>
          <a:pPr algn="l"/>
          <a:r>
            <a:rPr lang="pt-BR" sz="1300" baseline="0"/>
            <a:t>11 - VERIFICAR SE O VALOR TOTAL DA PLANÍLHA ESTÁ  BATENDO COM O  VALOR COPIADO NO INÍCIO DO PASSO-A-PASSO.</a:t>
          </a:r>
        </a:p>
        <a:p>
          <a:pPr algn="l"/>
          <a:endParaRPr lang="pt-BR" sz="1300" baseline="0"/>
        </a:p>
      </xdr:txBody>
    </xdr:sp>
    <xdr:clientData/>
  </xdr:twoCellAnchor>
  <xdr:twoCellAnchor editAs="oneCell">
    <xdr:from>
      <xdr:col>0</xdr:col>
      <xdr:colOff>386052</xdr:colOff>
      <xdr:row>1</xdr:row>
      <xdr:rowOff>86591</xdr:rowOff>
    </xdr:from>
    <xdr:to>
      <xdr:col>1</xdr:col>
      <xdr:colOff>435222</xdr:colOff>
      <xdr:row>1</xdr:row>
      <xdr:rowOff>603662</xdr:rowOff>
    </xdr:to>
    <xdr:pic>
      <xdr:nvPicPr>
        <xdr:cNvPr id="4" name="Imagem 3">
          <a:extLst>
            <a:ext uri="{FF2B5EF4-FFF2-40B4-BE49-F238E27FC236}">
              <a16:creationId xmlns:a16="http://schemas.microsoft.com/office/drawing/2014/main" xmlns="" id="{00000000-0008-0000-0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386052" y="658091"/>
          <a:ext cx="1105579" cy="51707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19</xdr:col>
      <xdr:colOff>299357</xdr:colOff>
      <xdr:row>0</xdr:row>
      <xdr:rowOff>272143</xdr:rowOff>
    </xdr:from>
    <xdr:to>
      <xdr:col>20</xdr:col>
      <xdr:colOff>1</xdr:colOff>
      <xdr:row>0</xdr:row>
      <xdr:rowOff>721179</xdr:rowOff>
    </xdr:to>
    <xdr:sp macro="[0]!mudançadeformula" textlink="">
      <xdr:nvSpPr>
        <xdr:cNvPr id="5" name="Retângulo 4">
          <a:extLst>
            <a:ext uri="{FF2B5EF4-FFF2-40B4-BE49-F238E27FC236}">
              <a16:creationId xmlns:a16="http://schemas.microsoft.com/office/drawing/2014/main" xmlns="" id="{00000000-0008-0000-0400-000005000000}"/>
            </a:ext>
          </a:extLst>
        </xdr:cNvPr>
        <xdr:cNvSpPr/>
      </xdr:nvSpPr>
      <xdr:spPr>
        <a:xfrm>
          <a:off x="14369143" y="272143"/>
          <a:ext cx="1660072" cy="449036"/>
        </a:xfrm>
        <a:prstGeom prst="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t"/>
        <a:lstStyle/>
        <a:p>
          <a:pPr algn="l"/>
          <a:r>
            <a:rPr lang="pt-BR" sz="1100"/>
            <a:t>REPLICAR MUDANÇA DE FÓRMULA</a:t>
          </a:r>
          <a:r>
            <a:rPr lang="pt-BR" sz="1100" baseline="0"/>
            <a:t> DA LINHA 8</a:t>
          </a:r>
          <a:endParaRPr lang="pt-BR" sz="1100"/>
        </a:p>
      </xdr:txBody>
    </xdr:sp>
    <xdr:clientData/>
  </xdr:twoCellAnchor>
  <xdr:twoCellAnchor editAs="oneCell">
    <xdr:from>
      <xdr:col>0</xdr:col>
      <xdr:colOff>231322</xdr:colOff>
      <xdr:row>0</xdr:row>
      <xdr:rowOff>108857</xdr:rowOff>
    </xdr:from>
    <xdr:to>
      <xdr:col>1</xdr:col>
      <xdr:colOff>870857</xdr:colOff>
      <xdr:row>0</xdr:row>
      <xdr:rowOff>753880</xdr:rowOff>
    </xdr:to>
    <xdr:pic>
      <xdr:nvPicPr>
        <xdr:cNvPr id="4" name="Imagem 3">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31322" y="108857"/>
          <a:ext cx="1319892" cy="64502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21</xdr:row>
      <xdr:rowOff>0</xdr:rowOff>
    </xdr:from>
    <xdr:to>
      <xdr:col>1</xdr:col>
      <xdr:colOff>76200</xdr:colOff>
      <xdr:row>21</xdr:row>
      <xdr:rowOff>180975</xdr:rowOff>
    </xdr:to>
    <xdr:sp macro="" textlink="">
      <xdr:nvSpPr>
        <xdr:cNvPr id="2" name="Text Box 5">
          <a:extLst>
            <a:ext uri="{FF2B5EF4-FFF2-40B4-BE49-F238E27FC236}">
              <a16:creationId xmlns:a16="http://schemas.microsoft.com/office/drawing/2014/main" xmlns="" id="{00000000-0008-0000-0500-000002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3" name="Text Box 6">
          <a:extLst>
            <a:ext uri="{FF2B5EF4-FFF2-40B4-BE49-F238E27FC236}">
              <a16:creationId xmlns:a16="http://schemas.microsoft.com/office/drawing/2014/main" xmlns="" id="{00000000-0008-0000-0500-000003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4" name="Text Box 11">
          <a:extLst>
            <a:ext uri="{FF2B5EF4-FFF2-40B4-BE49-F238E27FC236}">
              <a16:creationId xmlns:a16="http://schemas.microsoft.com/office/drawing/2014/main" xmlns="" id="{00000000-0008-0000-0500-000004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5" name="Text Box 12">
          <a:extLst>
            <a:ext uri="{FF2B5EF4-FFF2-40B4-BE49-F238E27FC236}">
              <a16:creationId xmlns:a16="http://schemas.microsoft.com/office/drawing/2014/main" xmlns="" id="{00000000-0008-0000-0500-000005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6" name="Text Box 5">
          <a:extLst>
            <a:ext uri="{FF2B5EF4-FFF2-40B4-BE49-F238E27FC236}">
              <a16:creationId xmlns:a16="http://schemas.microsoft.com/office/drawing/2014/main" xmlns="" id="{00000000-0008-0000-0500-000006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7" name="Text Box 6">
          <a:extLst>
            <a:ext uri="{FF2B5EF4-FFF2-40B4-BE49-F238E27FC236}">
              <a16:creationId xmlns:a16="http://schemas.microsoft.com/office/drawing/2014/main" xmlns="" id="{00000000-0008-0000-0500-000007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6345</xdr:rowOff>
    </xdr:to>
    <xdr:sp macro="" textlink="">
      <xdr:nvSpPr>
        <xdr:cNvPr id="8" name="Text Box 3">
          <a:extLst>
            <a:ext uri="{FF2B5EF4-FFF2-40B4-BE49-F238E27FC236}">
              <a16:creationId xmlns:a16="http://schemas.microsoft.com/office/drawing/2014/main" xmlns="" id="{00000000-0008-0000-0500-000008000000}"/>
            </a:ext>
          </a:extLst>
        </xdr:cNvPr>
        <xdr:cNvSpPr txBox="1">
          <a:spLocks noChangeArrowheads="1"/>
        </xdr:cNvSpPr>
      </xdr:nvSpPr>
      <xdr:spPr bwMode="auto">
        <a:xfrm>
          <a:off x="0" y="7172325"/>
          <a:ext cx="76200" cy="93979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105613</xdr:rowOff>
    </xdr:to>
    <xdr:sp macro="" textlink="">
      <xdr:nvSpPr>
        <xdr:cNvPr id="9" name="Text Box 4">
          <a:extLst>
            <a:ext uri="{FF2B5EF4-FFF2-40B4-BE49-F238E27FC236}">
              <a16:creationId xmlns:a16="http://schemas.microsoft.com/office/drawing/2014/main" xmlns="" id="{00000000-0008-0000-0500-000009000000}"/>
            </a:ext>
          </a:extLst>
        </xdr:cNvPr>
        <xdr:cNvSpPr txBox="1">
          <a:spLocks noChangeArrowheads="1"/>
        </xdr:cNvSpPr>
      </xdr:nvSpPr>
      <xdr:spPr bwMode="auto">
        <a:xfrm>
          <a:off x="0" y="7172325"/>
          <a:ext cx="76200" cy="858088"/>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10" name="Text Box 5">
          <a:extLst>
            <a:ext uri="{FF2B5EF4-FFF2-40B4-BE49-F238E27FC236}">
              <a16:creationId xmlns:a16="http://schemas.microsoft.com/office/drawing/2014/main" xmlns="" id="{00000000-0008-0000-0500-00000A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11" name="Text Box 6">
          <a:extLst>
            <a:ext uri="{FF2B5EF4-FFF2-40B4-BE49-F238E27FC236}">
              <a16:creationId xmlns:a16="http://schemas.microsoft.com/office/drawing/2014/main" xmlns="" id="{00000000-0008-0000-0500-00000B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37</xdr:row>
      <xdr:rowOff>36107</xdr:rowOff>
    </xdr:to>
    <xdr:sp macro="" textlink="">
      <xdr:nvSpPr>
        <xdr:cNvPr id="12" name="Text Box 5">
          <a:extLst>
            <a:ext uri="{FF2B5EF4-FFF2-40B4-BE49-F238E27FC236}">
              <a16:creationId xmlns:a16="http://schemas.microsoft.com/office/drawing/2014/main" xmlns="" id="{00000000-0008-0000-0500-00000C000000}"/>
            </a:ext>
          </a:extLst>
        </xdr:cNvPr>
        <xdr:cNvSpPr txBox="1">
          <a:spLocks noChangeArrowheads="1"/>
        </xdr:cNvSpPr>
      </xdr:nvSpPr>
      <xdr:spPr bwMode="auto">
        <a:xfrm>
          <a:off x="0" y="7172325"/>
          <a:ext cx="76200" cy="1779183"/>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35</xdr:row>
      <xdr:rowOff>105679</xdr:rowOff>
    </xdr:to>
    <xdr:sp macro="" textlink="">
      <xdr:nvSpPr>
        <xdr:cNvPr id="13" name="Text Box 6">
          <a:extLst>
            <a:ext uri="{FF2B5EF4-FFF2-40B4-BE49-F238E27FC236}">
              <a16:creationId xmlns:a16="http://schemas.microsoft.com/office/drawing/2014/main" xmlns="" id="{00000000-0008-0000-0500-00000D000000}"/>
            </a:ext>
          </a:extLst>
        </xdr:cNvPr>
        <xdr:cNvSpPr txBox="1">
          <a:spLocks noChangeArrowheads="1"/>
        </xdr:cNvSpPr>
      </xdr:nvSpPr>
      <xdr:spPr bwMode="auto">
        <a:xfrm>
          <a:off x="0" y="7172325"/>
          <a:ext cx="76200" cy="1524904"/>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36</xdr:row>
      <xdr:rowOff>10708</xdr:rowOff>
    </xdr:to>
    <xdr:sp macro="" textlink="">
      <xdr:nvSpPr>
        <xdr:cNvPr id="14" name="Text Box 11">
          <a:extLst>
            <a:ext uri="{FF2B5EF4-FFF2-40B4-BE49-F238E27FC236}">
              <a16:creationId xmlns:a16="http://schemas.microsoft.com/office/drawing/2014/main" xmlns="" id="{00000000-0008-0000-0500-00000E000000}"/>
            </a:ext>
          </a:extLst>
        </xdr:cNvPr>
        <xdr:cNvSpPr txBox="1">
          <a:spLocks noChangeArrowheads="1"/>
        </xdr:cNvSpPr>
      </xdr:nvSpPr>
      <xdr:spPr bwMode="auto">
        <a:xfrm>
          <a:off x="0" y="7172325"/>
          <a:ext cx="76200" cy="159185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35</xdr:row>
      <xdr:rowOff>105679</xdr:rowOff>
    </xdr:to>
    <xdr:sp macro="" textlink="">
      <xdr:nvSpPr>
        <xdr:cNvPr id="15" name="Text Box 12">
          <a:extLst>
            <a:ext uri="{FF2B5EF4-FFF2-40B4-BE49-F238E27FC236}">
              <a16:creationId xmlns:a16="http://schemas.microsoft.com/office/drawing/2014/main" xmlns="" id="{00000000-0008-0000-0500-00000F000000}"/>
            </a:ext>
          </a:extLst>
        </xdr:cNvPr>
        <xdr:cNvSpPr txBox="1">
          <a:spLocks noChangeArrowheads="1"/>
        </xdr:cNvSpPr>
      </xdr:nvSpPr>
      <xdr:spPr bwMode="auto">
        <a:xfrm>
          <a:off x="0" y="7172325"/>
          <a:ext cx="76200" cy="1524904"/>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36</xdr:row>
      <xdr:rowOff>10708</xdr:rowOff>
    </xdr:to>
    <xdr:sp macro="" textlink="">
      <xdr:nvSpPr>
        <xdr:cNvPr id="16" name="Text Box 5">
          <a:extLst>
            <a:ext uri="{FF2B5EF4-FFF2-40B4-BE49-F238E27FC236}">
              <a16:creationId xmlns:a16="http://schemas.microsoft.com/office/drawing/2014/main" xmlns="" id="{00000000-0008-0000-0500-000010000000}"/>
            </a:ext>
          </a:extLst>
        </xdr:cNvPr>
        <xdr:cNvSpPr txBox="1">
          <a:spLocks noChangeArrowheads="1"/>
        </xdr:cNvSpPr>
      </xdr:nvSpPr>
      <xdr:spPr bwMode="auto">
        <a:xfrm>
          <a:off x="0" y="7172325"/>
          <a:ext cx="76200" cy="159185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35</xdr:row>
      <xdr:rowOff>153584</xdr:rowOff>
    </xdr:to>
    <xdr:sp macro="" textlink="">
      <xdr:nvSpPr>
        <xdr:cNvPr id="17" name="Text Box 9">
          <a:extLst>
            <a:ext uri="{FF2B5EF4-FFF2-40B4-BE49-F238E27FC236}">
              <a16:creationId xmlns:a16="http://schemas.microsoft.com/office/drawing/2014/main" xmlns="" id="{00000000-0008-0000-0500-000011000000}"/>
            </a:ext>
          </a:extLst>
        </xdr:cNvPr>
        <xdr:cNvSpPr txBox="1">
          <a:spLocks noChangeArrowheads="1"/>
        </xdr:cNvSpPr>
      </xdr:nvSpPr>
      <xdr:spPr bwMode="auto">
        <a:xfrm>
          <a:off x="0" y="7172325"/>
          <a:ext cx="76200" cy="1572809"/>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18" name="Text Box 5">
          <a:extLst>
            <a:ext uri="{FF2B5EF4-FFF2-40B4-BE49-F238E27FC236}">
              <a16:creationId xmlns:a16="http://schemas.microsoft.com/office/drawing/2014/main" xmlns="" id="{00000000-0008-0000-0500-000012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19" name="Text Box 6">
          <a:extLst>
            <a:ext uri="{FF2B5EF4-FFF2-40B4-BE49-F238E27FC236}">
              <a16:creationId xmlns:a16="http://schemas.microsoft.com/office/drawing/2014/main" xmlns="" id="{00000000-0008-0000-0500-000013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20" name="Text Box 11">
          <a:extLst>
            <a:ext uri="{FF2B5EF4-FFF2-40B4-BE49-F238E27FC236}">
              <a16:creationId xmlns:a16="http://schemas.microsoft.com/office/drawing/2014/main" xmlns="" id="{00000000-0008-0000-0500-000014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21" name="Text Box 12">
          <a:extLst>
            <a:ext uri="{FF2B5EF4-FFF2-40B4-BE49-F238E27FC236}">
              <a16:creationId xmlns:a16="http://schemas.microsoft.com/office/drawing/2014/main" xmlns="" id="{00000000-0008-0000-0500-000015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22" name="Text Box 5">
          <a:extLst>
            <a:ext uri="{FF2B5EF4-FFF2-40B4-BE49-F238E27FC236}">
              <a16:creationId xmlns:a16="http://schemas.microsoft.com/office/drawing/2014/main" xmlns="" id="{00000000-0008-0000-0500-000016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23" name="Text Box 6">
          <a:extLst>
            <a:ext uri="{FF2B5EF4-FFF2-40B4-BE49-F238E27FC236}">
              <a16:creationId xmlns:a16="http://schemas.microsoft.com/office/drawing/2014/main" xmlns="" id="{00000000-0008-0000-0500-000017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6345</xdr:rowOff>
    </xdr:to>
    <xdr:sp macro="" textlink="">
      <xdr:nvSpPr>
        <xdr:cNvPr id="24" name="Text Box 3">
          <a:extLst>
            <a:ext uri="{FF2B5EF4-FFF2-40B4-BE49-F238E27FC236}">
              <a16:creationId xmlns:a16="http://schemas.microsoft.com/office/drawing/2014/main" xmlns="" id="{00000000-0008-0000-0500-000018000000}"/>
            </a:ext>
          </a:extLst>
        </xdr:cNvPr>
        <xdr:cNvSpPr txBox="1">
          <a:spLocks noChangeArrowheads="1"/>
        </xdr:cNvSpPr>
      </xdr:nvSpPr>
      <xdr:spPr bwMode="auto">
        <a:xfrm>
          <a:off x="0" y="7172325"/>
          <a:ext cx="76200" cy="93979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115138</xdr:rowOff>
    </xdr:to>
    <xdr:sp macro="" textlink="">
      <xdr:nvSpPr>
        <xdr:cNvPr id="25" name="Text Box 4">
          <a:extLst>
            <a:ext uri="{FF2B5EF4-FFF2-40B4-BE49-F238E27FC236}">
              <a16:creationId xmlns:a16="http://schemas.microsoft.com/office/drawing/2014/main" xmlns="" id="{00000000-0008-0000-0500-000019000000}"/>
            </a:ext>
          </a:extLst>
        </xdr:cNvPr>
        <xdr:cNvSpPr txBox="1">
          <a:spLocks noChangeArrowheads="1"/>
        </xdr:cNvSpPr>
      </xdr:nvSpPr>
      <xdr:spPr bwMode="auto">
        <a:xfrm>
          <a:off x="0" y="7172325"/>
          <a:ext cx="76200" cy="867613"/>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26" name="Text Box 5">
          <a:extLst>
            <a:ext uri="{FF2B5EF4-FFF2-40B4-BE49-F238E27FC236}">
              <a16:creationId xmlns:a16="http://schemas.microsoft.com/office/drawing/2014/main" xmlns="" id="{00000000-0008-0000-0500-00001A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27" name="Text Box 6">
          <a:extLst>
            <a:ext uri="{FF2B5EF4-FFF2-40B4-BE49-F238E27FC236}">
              <a16:creationId xmlns:a16="http://schemas.microsoft.com/office/drawing/2014/main" xmlns="" id="{00000000-0008-0000-0500-00001B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36</xdr:row>
      <xdr:rowOff>10708</xdr:rowOff>
    </xdr:to>
    <xdr:sp macro="" textlink="">
      <xdr:nvSpPr>
        <xdr:cNvPr id="28" name="Text Box 5">
          <a:extLst>
            <a:ext uri="{FF2B5EF4-FFF2-40B4-BE49-F238E27FC236}">
              <a16:creationId xmlns:a16="http://schemas.microsoft.com/office/drawing/2014/main" xmlns="" id="{00000000-0008-0000-0500-00001C000000}"/>
            </a:ext>
          </a:extLst>
        </xdr:cNvPr>
        <xdr:cNvSpPr txBox="1">
          <a:spLocks noChangeArrowheads="1"/>
        </xdr:cNvSpPr>
      </xdr:nvSpPr>
      <xdr:spPr bwMode="auto">
        <a:xfrm>
          <a:off x="0" y="7172325"/>
          <a:ext cx="76200" cy="159185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35</xdr:row>
      <xdr:rowOff>134534</xdr:rowOff>
    </xdr:to>
    <xdr:sp macro="" textlink="">
      <xdr:nvSpPr>
        <xdr:cNvPr id="29" name="Text Box 6">
          <a:extLst>
            <a:ext uri="{FF2B5EF4-FFF2-40B4-BE49-F238E27FC236}">
              <a16:creationId xmlns:a16="http://schemas.microsoft.com/office/drawing/2014/main" xmlns="" id="{00000000-0008-0000-0500-00001D000000}"/>
            </a:ext>
          </a:extLst>
        </xdr:cNvPr>
        <xdr:cNvSpPr txBox="1">
          <a:spLocks noChangeArrowheads="1"/>
        </xdr:cNvSpPr>
      </xdr:nvSpPr>
      <xdr:spPr bwMode="auto">
        <a:xfrm>
          <a:off x="0" y="7172325"/>
          <a:ext cx="76200" cy="1553759"/>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36</xdr:row>
      <xdr:rowOff>10708</xdr:rowOff>
    </xdr:to>
    <xdr:sp macro="" textlink="">
      <xdr:nvSpPr>
        <xdr:cNvPr id="30" name="Text Box 11">
          <a:extLst>
            <a:ext uri="{FF2B5EF4-FFF2-40B4-BE49-F238E27FC236}">
              <a16:creationId xmlns:a16="http://schemas.microsoft.com/office/drawing/2014/main" xmlns="" id="{00000000-0008-0000-0500-00001E000000}"/>
            </a:ext>
          </a:extLst>
        </xdr:cNvPr>
        <xdr:cNvSpPr txBox="1">
          <a:spLocks noChangeArrowheads="1"/>
        </xdr:cNvSpPr>
      </xdr:nvSpPr>
      <xdr:spPr bwMode="auto">
        <a:xfrm>
          <a:off x="0" y="7172325"/>
          <a:ext cx="76200" cy="159185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35</xdr:row>
      <xdr:rowOff>134534</xdr:rowOff>
    </xdr:to>
    <xdr:sp macro="" textlink="">
      <xdr:nvSpPr>
        <xdr:cNvPr id="31" name="Text Box 12">
          <a:extLst>
            <a:ext uri="{FF2B5EF4-FFF2-40B4-BE49-F238E27FC236}">
              <a16:creationId xmlns:a16="http://schemas.microsoft.com/office/drawing/2014/main" xmlns="" id="{00000000-0008-0000-0500-00001F000000}"/>
            </a:ext>
          </a:extLst>
        </xdr:cNvPr>
        <xdr:cNvSpPr txBox="1">
          <a:spLocks noChangeArrowheads="1"/>
        </xdr:cNvSpPr>
      </xdr:nvSpPr>
      <xdr:spPr bwMode="auto">
        <a:xfrm>
          <a:off x="0" y="7172325"/>
          <a:ext cx="76200" cy="1553759"/>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36</xdr:row>
      <xdr:rowOff>10708</xdr:rowOff>
    </xdr:to>
    <xdr:sp macro="" textlink="">
      <xdr:nvSpPr>
        <xdr:cNvPr id="32" name="Text Box 5">
          <a:extLst>
            <a:ext uri="{FF2B5EF4-FFF2-40B4-BE49-F238E27FC236}">
              <a16:creationId xmlns:a16="http://schemas.microsoft.com/office/drawing/2014/main" xmlns="" id="{00000000-0008-0000-0500-000020000000}"/>
            </a:ext>
          </a:extLst>
        </xdr:cNvPr>
        <xdr:cNvSpPr txBox="1">
          <a:spLocks noChangeArrowheads="1"/>
        </xdr:cNvSpPr>
      </xdr:nvSpPr>
      <xdr:spPr bwMode="auto">
        <a:xfrm>
          <a:off x="0" y="7172325"/>
          <a:ext cx="76200" cy="159185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34</xdr:row>
      <xdr:rowOff>3902</xdr:rowOff>
    </xdr:to>
    <xdr:sp macro="" textlink="">
      <xdr:nvSpPr>
        <xdr:cNvPr id="33" name="Text Box 9">
          <a:extLst>
            <a:ext uri="{FF2B5EF4-FFF2-40B4-BE49-F238E27FC236}">
              <a16:creationId xmlns:a16="http://schemas.microsoft.com/office/drawing/2014/main" xmlns="" id="{00000000-0008-0000-0500-000021000000}"/>
            </a:ext>
          </a:extLst>
        </xdr:cNvPr>
        <xdr:cNvSpPr txBox="1">
          <a:spLocks noChangeArrowheads="1"/>
        </xdr:cNvSpPr>
      </xdr:nvSpPr>
      <xdr:spPr bwMode="auto">
        <a:xfrm>
          <a:off x="0" y="7172325"/>
          <a:ext cx="76200" cy="1261203"/>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34" name="Text Box 5">
          <a:extLst>
            <a:ext uri="{FF2B5EF4-FFF2-40B4-BE49-F238E27FC236}">
              <a16:creationId xmlns:a16="http://schemas.microsoft.com/office/drawing/2014/main" xmlns="" id="{00000000-0008-0000-0500-000022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35" name="Text Box 6">
          <a:extLst>
            <a:ext uri="{FF2B5EF4-FFF2-40B4-BE49-F238E27FC236}">
              <a16:creationId xmlns:a16="http://schemas.microsoft.com/office/drawing/2014/main" xmlns="" id="{00000000-0008-0000-0500-000023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36" name="Text Box 11">
          <a:extLst>
            <a:ext uri="{FF2B5EF4-FFF2-40B4-BE49-F238E27FC236}">
              <a16:creationId xmlns:a16="http://schemas.microsoft.com/office/drawing/2014/main" xmlns="" id="{00000000-0008-0000-0500-000024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37" name="Text Box 12">
          <a:extLst>
            <a:ext uri="{FF2B5EF4-FFF2-40B4-BE49-F238E27FC236}">
              <a16:creationId xmlns:a16="http://schemas.microsoft.com/office/drawing/2014/main" xmlns="" id="{00000000-0008-0000-0500-000025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38" name="Text Box 5">
          <a:extLst>
            <a:ext uri="{FF2B5EF4-FFF2-40B4-BE49-F238E27FC236}">
              <a16:creationId xmlns:a16="http://schemas.microsoft.com/office/drawing/2014/main" xmlns="" id="{00000000-0008-0000-0500-000026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39" name="Text Box 6">
          <a:extLst>
            <a:ext uri="{FF2B5EF4-FFF2-40B4-BE49-F238E27FC236}">
              <a16:creationId xmlns:a16="http://schemas.microsoft.com/office/drawing/2014/main" xmlns="" id="{00000000-0008-0000-0500-000027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6345</xdr:rowOff>
    </xdr:to>
    <xdr:sp macro="" textlink="">
      <xdr:nvSpPr>
        <xdr:cNvPr id="40" name="Text Box 3">
          <a:extLst>
            <a:ext uri="{FF2B5EF4-FFF2-40B4-BE49-F238E27FC236}">
              <a16:creationId xmlns:a16="http://schemas.microsoft.com/office/drawing/2014/main" xmlns="" id="{00000000-0008-0000-0500-000028000000}"/>
            </a:ext>
          </a:extLst>
        </xdr:cNvPr>
        <xdr:cNvSpPr txBox="1">
          <a:spLocks noChangeArrowheads="1"/>
        </xdr:cNvSpPr>
      </xdr:nvSpPr>
      <xdr:spPr bwMode="auto">
        <a:xfrm>
          <a:off x="0" y="7172325"/>
          <a:ext cx="76200" cy="93979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96088</xdr:rowOff>
    </xdr:to>
    <xdr:sp macro="" textlink="">
      <xdr:nvSpPr>
        <xdr:cNvPr id="41" name="Text Box 4">
          <a:extLst>
            <a:ext uri="{FF2B5EF4-FFF2-40B4-BE49-F238E27FC236}">
              <a16:creationId xmlns:a16="http://schemas.microsoft.com/office/drawing/2014/main" xmlns="" id="{00000000-0008-0000-0500-000029000000}"/>
            </a:ext>
          </a:extLst>
        </xdr:cNvPr>
        <xdr:cNvSpPr txBox="1">
          <a:spLocks noChangeArrowheads="1"/>
        </xdr:cNvSpPr>
      </xdr:nvSpPr>
      <xdr:spPr bwMode="auto">
        <a:xfrm>
          <a:off x="0" y="7172325"/>
          <a:ext cx="76200" cy="848563"/>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36</xdr:row>
      <xdr:rowOff>1183</xdr:rowOff>
    </xdr:to>
    <xdr:sp macro="" textlink="">
      <xdr:nvSpPr>
        <xdr:cNvPr id="42" name="Text Box 5">
          <a:extLst>
            <a:ext uri="{FF2B5EF4-FFF2-40B4-BE49-F238E27FC236}">
              <a16:creationId xmlns:a16="http://schemas.microsoft.com/office/drawing/2014/main" xmlns="" id="{00000000-0008-0000-0500-00002A000000}"/>
            </a:ext>
          </a:extLst>
        </xdr:cNvPr>
        <xdr:cNvSpPr txBox="1">
          <a:spLocks noChangeArrowheads="1"/>
        </xdr:cNvSpPr>
      </xdr:nvSpPr>
      <xdr:spPr bwMode="auto">
        <a:xfrm>
          <a:off x="0" y="7172325"/>
          <a:ext cx="76200" cy="1582333"/>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35</xdr:row>
      <xdr:rowOff>105679</xdr:rowOff>
    </xdr:to>
    <xdr:sp macro="" textlink="">
      <xdr:nvSpPr>
        <xdr:cNvPr id="43" name="Text Box 6">
          <a:extLst>
            <a:ext uri="{FF2B5EF4-FFF2-40B4-BE49-F238E27FC236}">
              <a16:creationId xmlns:a16="http://schemas.microsoft.com/office/drawing/2014/main" xmlns="" id="{00000000-0008-0000-0500-00002B000000}"/>
            </a:ext>
          </a:extLst>
        </xdr:cNvPr>
        <xdr:cNvSpPr txBox="1">
          <a:spLocks noChangeArrowheads="1"/>
        </xdr:cNvSpPr>
      </xdr:nvSpPr>
      <xdr:spPr bwMode="auto">
        <a:xfrm>
          <a:off x="0" y="7172325"/>
          <a:ext cx="76200" cy="1524904"/>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36</xdr:row>
      <xdr:rowOff>1183</xdr:rowOff>
    </xdr:to>
    <xdr:sp macro="" textlink="">
      <xdr:nvSpPr>
        <xdr:cNvPr id="44" name="Text Box 11">
          <a:extLst>
            <a:ext uri="{FF2B5EF4-FFF2-40B4-BE49-F238E27FC236}">
              <a16:creationId xmlns:a16="http://schemas.microsoft.com/office/drawing/2014/main" xmlns="" id="{00000000-0008-0000-0500-00002C000000}"/>
            </a:ext>
          </a:extLst>
        </xdr:cNvPr>
        <xdr:cNvSpPr txBox="1">
          <a:spLocks noChangeArrowheads="1"/>
        </xdr:cNvSpPr>
      </xdr:nvSpPr>
      <xdr:spPr bwMode="auto">
        <a:xfrm>
          <a:off x="0" y="7172325"/>
          <a:ext cx="76200" cy="1582333"/>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35</xdr:row>
      <xdr:rowOff>105679</xdr:rowOff>
    </xdr:to>
    <xdr:sp macro="" textlink="">
      <xdr:nvSpPr>
        <xdr:cNvPr id="45" name="Text Box 12">
          <a:extLst>
            <a:ext uri="{FF2B5EF4-FFF2-40B4-BE49-F238E27FC236}">
              <a16:creationId xmlns:a16="http://schemas.microsoft.com/office/drawing/2014/main" xmlns="" id="{00000000-0008-0000-0500-00002D000000}"/>
            </a:ext>
          </a:extLst>
        </xdr:cNvPr>
        <xdr:cNvSpPr txBox="1">
          <a:spLocks noChangeArrowheads="1"/>
        </xdr:cNvSpPr>
      </xdr:nvSpPr>
      <xdr:spPr bwMode="auto">
        <a:xfrm>
          <a:off x="0" y="7172325"/>
          <a:ext cx="76200" cy="1524904"/>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36</xdr:row>
      <xdr:rowOff>1183</xdr:rowOff>
    </xdr:to>
    <xdr:sp macro="" textlink="">
      <xdr:nvSpPr>
        <xdr:cNvPr id="46" name="Text Box 5">
          <a:extLst>
            <a:ext uri="{FF2B5EF4-FFF2-40B4-BE49-F238E27FC236}">
              <a16:creationId xmlns:a16="http://schemas.microsoft.com/office/drawing/2014/main" xmlns="" id="{00000000-0008-0000-0500-00002E000000}"/>
            </a:ext>
          </a:extLst>
        </xdr:cNvPr>
        <xdr:cNvSpPr txBox="1">
          <a:spLocks noChangeArrowheads="1"/>
        </xdr:cNvSpPr>
      </xdr:nvSpPr>
      <xdr:spPr bwMode="auto">
        <a:xfrm>
          <a:off x="0" y="7172325"/>
          <a:ext cx="76200" cy="1582333"/>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47" name="Text Box 5">
          <a:extLst>
            <a:ext uri="{FF2B5EF4-FFF2-40B4-BE49-F238E27FC236}">
              <a16:creationId xmlns:a16="http://schemas.microsoft.com/office/drawing/2014/main" xmlns="" id="{00000000-0008-0000-0500-00002F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48" name="Text Box 6">
          <a:extLst>
            <a:ext uri="{FF2B5EF4-FFF2-40B4-BE49-F238E27FC236}">
              <a16:creationId xmlns:a16="http://schemas.microsoft.com/office/drawing/2014/main" xmlns="" id="{00000000-0008-0000-0500-000030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49" name="Text Box 11">
          <a:extLst>
            <a:ext uri="{FF2B5EF4-FFF2-40B4-BE49-F238E27FC236}">
              <a16:creationId xmlns:a16="http://schemas.microsoft.com/office/drawing/2014/main" xmlns="" id="{00000000-0008-0000-0500-000031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50" name="Text Box 12">
          <a:extLst>
            <a:ext uri="{FF2B5EF4-FFF2-40B4-BE49-F238E27FC236}">
              <a16:creationId xmlns:a16="http://schemas.microsoft.com/office/drawing/2014/main" xmlns="" id="{00000000-0008-0000-0500-000032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51" name="Text Box 5">
          <a:extLst>
            <a:ext uri="{FF2B5EF4-FFF2-40B4-BE49-F238E27FC236}">
              <a16:creationId xmlns:a16="http://schemas.microsoft.com/office/drawing/2014/main" xmlns="" id="{00000000-0008-0000-0500-000033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52" name="Text Box 6">
          <a:extLst>
            <a:ext uri="{FF2B5EF4-FFF2-40B4-BE49-F238E27FC236}">
              <a16:creationId xmlns:a16="http://schemas.microsoft.com/office/drawing/2014/main" xmlns="" id="{00000000-0008-0000-0500-000034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6345</xdr:rowOff>
    </xdr:to>
    <xdr:sp macro="" textlink="">
      <xdr:nvSpPr>
        <xdr:cNvPr id="53" name="Text Box 3">
          <a:extLst>
            <a:ext uri="{FF2B5EF4-FFF2-40B4-BE49-F238E27FC236}">
              <a16:creationId xmlns:a16="http://schemas.microsoft.com/office/drawing/2014/main" xmlns="" id="{00000000-0008-0000-0500-000035000000}"/>
            </a:ext>
          </a:extLst>
        </xdr:cNvPr>
        <xdr:cNvSpPr txBox="1">
          <a:spLocks noChangeArrowheads="1"/>
        </xdr:cNvSpPr>
      </xdr:nvSpPr>
      <xdr:spPr bwMode="auto">
        <a:xfrm>
          <a:off x="0" y="7172325"/>
          <a:ext cx="76200" cy="93979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105613</xdr:rowOff>
    </xdr:to>
    <xdr:sp macro="" textlink="">
      <xdr:nvSpPr>
        <xdr:cNvPr id="54" name="Text Box 4">
          <a:extLst>
            <a:ext uri="{FF2B5EF4-FFF2-40B4-BE49-F238E27FC236}">
              <a16:creationId xmlns:a16="http://schemas.microsoft.com/office/drawing/2014/main" xmlns="" id="{00000000-0008-0000-0500-000036000000}"/>
            </a:ext>
          </a:extLst>
        </xdr:cNvPr>
        <xdr:cNvSpPr txBox="1">
          <a:spLocks noChangeArrowheads="1"/>
        </xdr:cNvSpPr>
      </xdr:nvSpPr>
      <xdr:spPr bwMode="auto">
        <a:xfrm>
          <a:off x="0" y="7172325"/>
          <a:ext cx="76200" cy="85808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36</xdr:row>
      <xdr:rowOff>10708</xdr:rowOff>
    </xdr:to>
    <xdr:sp macro="" textlink="">
      <xdr:nvSpPr>
        <xdr:cNvPr id="55" name="Text Box 5">
          <a:extLst>
            <a:ext uri="{FF2B5EF4-FFF2-40B4-BE49-F238E27FC236}">
              <a16:creationId xmlns:a16="http://schemas.microsoft.com/office/drawing/2014/main" xmlns="" id="{00000000-0008-0000-0500-000037000000}"/>
            </a:ext>
          </a:extLst>
        </xdr:cNvPr>
        <xdr:cNvSpPr txBox="1">
          <a:spLocks noChangeArrowheads="1"/>
        </xdr:cNvSpPr>
      </xdr:nvSpPr>
      <xdr:spPr bwMode="auto">
        <a:xfrm>
          <a:off x="0" y="7172325"/>
          <a:ext cx="76200" cy="159185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35</xdr:row>
      <xdr:rowOff>134534</xdr:rowOff>
    </xdr:to>
    <xdr:sp macro="" textlink="">
      <xdr:nvSpPr>
        <xdr:cNvPr id="56" name="Text Box 6">
          <a:extLst>
            <a:ext uri="{FF2B5EF4-FFF2-40B4-BE49-F238E27FC236}">
              <a16:creationId xmlns:a16="http://schemas.microsoft.com/office/drawing/2014/main" xmlns="" id="{00000000-0008-0000-0500-000038000000}"/>
            </a:ext>
          </a:extLst>
        </xdr:cNvPr>
        <xdr:cNvSpPr txBox="1">
          <a:spLocks noChangeArrowheads="1"/>
        </xdr:cNvSpPr>
      </xdr:nvSpPr>
      <xdr:spPr bwMode="auto">
        <a:xfrm>
          <a:off x="0" y="7172325"/>
          <a:ext cx="76200" cy="1553759"/>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36</xdr:row>
      <xdr:rowOff>10708</xdr:rowOff>
    </xdr:to>
    <xdr:sp macro="" textlink="">
      <xdr:nvSpPr>
        <xdr:cNvPr id="57" name="Text Box 11">
          <a:extLst>
            <a:ext uri="{FF2B5EF4-FFF2-40B4-BE49-F238E27FC236}">
              <a16:creationId xmlns:a16="http://schemas.microsoft.com/office/drawing/2014/main" xmlns="" id="{00000000-0008-0000-0500-000039000000}"/>
            </a:ext>
          </a:extLst>
        </xdr:cNvPr>
        <xdr:cNvSpPr txBox="1">
          <a:spLocks noChangeArrowheads="1"/>
        </xdr:cNvSpPr>
      </xdr:nvSpPr>
      <xdr:spPr bwMode="auto">
        <a:xfrm>
          <a:off x="0" y="7172325"/>
          <a:ext cx="76200" cy="1591858"/>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58" name="Text Box 5">
          <a:extLst>
            <a:ext uri="{FF2B5EF4-FFF2-40B4-BE49-F238E27FC236}">
              <a16:creationId xmlns:a16="http://schemas.microsoft.com/office/drawing/2014/main" xmlns="" id="{00000000-0008-0000-0500-00003A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152400</xdr:rowOff>
    </xdr:to>
    <xdr:sp macro="" textlink="">
      <xdr:nvSpPr>
        <xdr:cNvPr id="59" name="Text Box 6">
          <a:extLst>
            <a:ext uri="{FF2B5EF4-FFF2-40B4-BE49-F238E27FC236}">
              <a16:creationId xmlns:a16="http://schemas.microsoft.com/office/drawing/2014/main" xmlns="" id="{00000000-0008-0000-0500-00003B000000}"/>
            </a:ext>
          </a:extLst>
        </xdr:cNvPr>
        <xdr:cNvSpPr txBox="1">
          <a:spLocks noChangeArrowheads="1"/>
        </xdr:cNvSpPr>
      </xdr:nvSpPr>
      <xdr:spPr bwMode="auto">
        <a:xfrm>
          <a:off x="0" y="7172325"/>
          <a:ext cx="76200" cy="152400"/>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60" name="Text Box 11">
          <a:extLst>
            <a:ext uri="{FF2B5EF4-FFF2-40B4-BE49-F238E27FC236}">
              <a16:creationId xmlns:a16="http://schemas.microsoft.com/office/drawing/2014/main" xmlns="" id="{00000000-0008-0000-0500-00003C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152400</xdr:rowOff>
    </xdr:to>
    <xdr:sp macro="" textlink="">
      <xdr:nvSpPr>
        <xdr:cNvPr id="61" name="Text Box 12">
          <a:extLst>
            <a:ext uri="{FF2B5EF4-FFF2-40B4-BE49-F238E27FC236}">
              <a16:creationId xmlns:a16="http://schemas.microsoft.com/office/drawing/2014/main" xmlns="" id="{00000000-0008-0000-0500-00003D000000}"/>
            </a:ext>
          </a:extLst>
        </xdr:cNvPr>
        <xdr:cNvSpPr txBox="1">
          <a:spLocks noChangeArrowheads="1"/>
        </xdr:cNvSpPr>
      </xdr:nvSpPr>
      <xdr:spPr bwMode="auto">
        <a:xfrm>
          <a:off x="0" y="7172325"/>
          <a:ext cx="76200" cy="152400"/>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62" name="Text Box 5">
          <a:extLst>
            <a:ext uri="{FF2B5EF4-FFF2-40B4-BE49-F238E27FC236}">
              <a16:creationId xmlns:a16="http://schemas.microsoft.com/office/drawing/2014/main" xmlns="" id="{00000000-0008-0000-0500-00003E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152400</xdr:rowOff>
    </xdr:to>
    <xdr:sp macro="" textlink="">
      <xdr:nvSpPr>
        <xdr:cNvPr id="63" name="Text Box 6">
          <a:extLst>
            <a:ext uri="{FF2B5EF4-FFF2-40B4-BE49-F238E27FC236}">
              <a16:creationId xmlns:a16="http://schemas.microsoft.com/office/drawing/2014/main" xmlns="" id="{00000000-0008-0000-0500-00003F000000}"/>
            </a:ext>
          </a:extLst>
        </xdr:cNvPr>
        <xdr:cNvSpPr txBox="1">
          <a:spLocks noChangeArrowheads="1"/>
        </xdr:cNvSpPr>
      </xdr:nvSpPr>
      <xdr:spPr bwMode="auto">
        <a:xfrm>
          <a:off x="0" y="7172325"/>
          <a:ext cx="76200" cy="15240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26753</xdr:rowOff>
    </xdr:to>
    <xdr:sp macro="" textlink="">
      <xdr:nvSpPr>
        <xdr:cNvPr id="64" name="Text Box 3">
          <a:extLst>
            <a:ext uri="{FF2B5EF4-FFF2-40B4-BE49-F238E27FC236}">
              <a16:creationId xmlns:a16="http://schemas.microsoft.com/office/drawing/2014/main" xmlns="" id="{00000000-0008-0000-0500-000040000000}"/>
            </a:ext>
          </a:extLst>
        </xdr:cNvPr>
        <xdr:cNvSpPr txBox="1">
          <a:spLocks noChangeArrowheads="1"/>
        </xdr:cNvSpPr>
      </xdr:nvSpPr>
      <xdr:spPr bwMode="auto">
        <a:xfrm>
          <a:off x="0" y="7172325"/>
          <a:ext cx="76200" cy="598253"/>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136569</xdr:rowOff>
    </xdr:to>
    <xdr:sp macro="" textlink="">
      <xdr:nvSpPr>
        <xdr:cNvPr id="65" name="Text Box 4">
          <a:extLst>
            <a:ext uri="{FF2B5EF4-FFF2-40B4-BE49-F238E27FC236}">
              <a16:creationId xmlns:a16="http://schemas.microsoft.com/office/drawing/2014/main" xmlns="" id="{00000000-0008-0000-0500-000041000000}"/>
            </a:ext>
          </a:extLst>
        </xdr:cNvPr>
        <xdr:cNvSpPr txBox="1">
          <a:spLocks noChangeArrowheads="1"/>
        </xdr:cNvSpPr>
      </xdr:nvSpPr>
      <xdr:spPr bwMode="auto">
        <a:xfrm>
          <a:off x="0" y="7172325"/>
          <a:ext cx="76200" cy="54614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157382</xdr:rowOff>
    </xdr:to>
    <xdr:sp macro="" textlink="">
      <xdr:nvSpPr>
        <xdr:cNvPr id="66" name="Text Box 5">
          <a:extLst>
            <a:ext uri="{FF2B5EF4-FFF2-40B4-BE49-F238E27FC236}">
              <a16:creationId xmlns:a16="http://schemas.microsoft.com/office/drawing/2014/main" xmlns="" id="{00000000-0008-0000-0500-000042000000}"/>
            </a:ext>
          </a:extLst>
        </xdr:cNvPr>
        <xdr:cNvSpPr txBox="1">
          <a:spLocks noChangeArrowheads="1"/>
        </xdr:cNvSpPr>
      </xdr:nvSpPr>
      <xdr:spPr bwMode="auto">
        <a:xfrm>
          <a:off x="0" y="7172325"/>
          <a:ext cx="76200" cy="1090832"/>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139695</xdr:rowOff>
    </xdr:to>
    <xdr:sp macro="" textlink="">
      <xdr:nvSpPr>
        <xdr:cNvPr id="67" name="Text Box 6">
          <a:extLst>
            <a:ext uri="{FF2B5EF4-FFF2-40B4-BE49-F238E27FC236}">
              <a16:creationId xmlns:a16="http://schemas.microsoft.com/office/drawing/2014/main" xmlns="" id="{00000000-0008-0000-0500-000043000000}"/>
            </a:ext>
          </a:extLst>
        </xdr:cNvPr>
        <xdr:cNvSpPr txBox="1">
          <a:spLocks noChangeArrowheads="1"/>
        </xdr:cNvSpPr>
      </xdr:nvSpPr>
      <xdr:spPr bwMode="auto">
        <a:xfrm>
          <a:off x="0" y="7172325"/>
          <a:ext cx="76200" cy="107314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157382</xdr:rowOff>
    </xdr:to>
    <xdr:sp macro="" textlink="">
      <xdr:nvSpPr>
        <xdr:cNvPr id="68" name="Text Box 11">
          <a:extLst>
            <a:ext uri="{FF2B5EF4-FFF2-40B4-BE49-F238E27FC236}">
              <a16:creationId xmlns:a16="http://schemas.microsoft.com/office/drawing/2014/main" xmlns="" id="{00000000-0008-0000-0500-000044000000}"/>
            </a:ext>
          </a:extLst>
        </xdr:cNvPr>
        <xdr:cNvSpPr txBox="1">
          <a:spLocks noChangeArrowheads="1"/>
        </xdr:cNvSpPr>
      </xdr:nvSpPr>
      <xdr:spPr bwMode="auto">
        <a:xfrm>
          <a:off x="0" y="7172325"/>
          <a:ext cx="76200" cy="1090832"/>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139695</xdr:rowOff>
    </xdr:to>
    <xdr:sp macro="" textlink="">
      <xdr:nvSpPr>
        <xdr:cNvPr id="69" name="Text Box 12">
          <a:extLst>
            <a:ext uri="{FF2B5EF4-FFF2-40B4-BE49-F238E27FC236}">
              <a16:creationId xmlns:a16="http://schemas.microsoft.com/office/drawing/2014/main" xmlns="" id="{00000000-0008-0000-0500-000045000000}"/>
            </a:ext>
          </a:extLst>
        </xdr:cNvPr>
        <xdr:cNvSpPr txBox="1">
          <a:spLocks noChangeArrowheads="1"/>
        </xdr:cNvSpPr>
      </xdr:nvSpPr>
      <xdr:spPr bwMode="auto">
        <a:xfrm>
          <a:off x="0" y="7172325"/>
          <a:ext cx="76200" cy="107314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70" name="Text Box 5">
          <a:extLst>
            <a:ext uri="{FF2B5EF4-FFF2-40B4-BE49-F238E27FC236}">
              <a16:creationId xmlns:a16="http://schemas.microsoft.com/office/drawing/2014/main" xmlns="" id="{00000000-0008-0000-0500-000046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71" name="Text Box 6">
          <a:extLst>
            <a:ext uri="{FF2B5EF4-FFF2-40B4-BE49-F238E27FC236}">
              <a16:creationId xmlns:a16="http://schemas.microsoft.com/office/drawing/2014/main" xmlns="" id="{00000000-0008-0000-0500-000047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72" name="Text Box 11">
          <a:extLst>
            <a:ext uri="{FF2B5EF4-FFF2-40B4-BE49-F238E27FC236}">
              <a16:creationId xmlns:a16="http://schemas.microsoft.com/office/drawing/2014/main" xmlns="" id="{00000000-0008-0000-0500-000048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73" name="Text Box 12">
          <a:extLst>
            <a:ext uri="{FF2B5EF4-FFF2-40B4-BE49-F238E27FC236}">
              <a16:creationId xmlns:a16="http://schemas.microsoft.com/office/drawing/2014/main" xmlns="" id="{00000000-0008-0000-0500-000049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74" name="Text Box 5">
          <a:extLst>
            <a:ext uri="{FF2B5EF4-FFF2-40B4-BE49-F238E27FC236}">
              <a16:creationId xmlns:a16="http://schemas.microsoft.com/office/drawing/2014/main" xmlns="" id="{00000000-0008-0000-0500-00004A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75" name="Text Box 6">
          <a:extLst>
            <a:ext uri="{FF2B5EF4-FFF2-40B4-BE49-F238E27FC236}">
              <a16:creationId xmlns:a16="http://schemas.microsoft.com/office/drawing/2014/main" xmlns="" id="{00000000-0008-0000-0500-00004B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26753</xdr:rowOff>
    </xdr:to>
    <xdr:sp macro="" textlink="">
      <xdr:nvSpPr>
        <xdr:cNvPr id="76" name="Text Box 3">
          <a:extLst>
            <a:ext uri="{FF2B5EF4-FFF2-40B4-BE49-F238E27FC236}">
              <a16:creationId xmlns:a16="http://schemas.microsoft.com/office/drawing/2014/main" xmlns="" id="{00000000-0008-0000-0500-00004C000000}"/>
            </a:ext>
          </a:extLst>
        </xdr:cNvPr>
        <xdr:cNvSpPr txBox="1">
          <a:spLocks noChangeArrowheads="1"/>
        </xdr:cNvSpPr>
      </xdr:nvSpPr>
      <xdr:spPr bwMode="auto">
        <a:xfrm>
          <a:off x="0" y="7172325"/>
          <a:ext cx="76200" cy="598253"/>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136569</xdr:rowOff>
    </xdr:to>
    <xdr:sp macro="" textlink="">
      <xdr:nvSpPr>
        <xdr:cNvPr id="77" name="Text Box 4">
          <a:extLst>
            <a:ext uri="{FF2B5EF4-FFF2-40B4-BE49-F238E27FC236}">
              <a16:creationId xmlns:a16="http://schemas.microsoft.com/office/drawing/2014/main" xmlns="" id="{00000000-0008-0000-0500-00004D000000}"/>
            </a:ext>
          </a:extLst>
        </xdr:cNvPr>
        <xdr:cNvSpPr txBox="1">
          <a:spLocks noChangeArrowheads="1"/>
        </xdr:cNvSpPr>
      </xdr:nvSpPr>
      <xdr:spPr bwMode="auto">
        <a:xfrm>
          <a:off x="0" y="7172325"/>
          <a:ext cx="76200" cy="54614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63776</xdr:rowOff>
    </xdr:to>
    <xdr:sp macro="" textlink="">
      <xdr:nvSpPr>
        <xdr:cNvPr id="78" name="Text Box 5">
          <a:extLst>
            <a:ext uri="{FF2B5EF4-FFF2-40B4-BE49-F238E27FC236}">
              <a16:creationId xmlns:a16="http://schemas.microsoft.com/office/drawing/2014/main" xmlns="" id="{00000000-0008-0000-0500-00004E000000}"/>
            </a:ext>
          </a:extLst>
        </xdr:cNvPr>
        <xdr:cNvSpPr txBox="1">
          <a:spLocks noChangeArrowheads="1"/>
        </xdr:cNvSpPr>
      </xdr:nvSpPr>
      <xdr:spPr bwMode="auto">
        <a:xfrm>
          <a:off x="0" y="7172325"/>
          <a:ext cx="76200" cy="997226"/>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63776</xdr:rowOff>
    </xdr:to>
    <xdr:sp macro="" textlink="">
      <xdr:nvSpPr>
        <xdr:cNvPr id="79" name="Text Box 6">
          <a:extLst>
            <a:ext uri="{FF2B5EF4-FFF2-40B4-BE49-F238E27FC236}">
              <a16:creationId xmlns:a16="http://schemas.microsoft.com/office/drawing/2014/main" xmlns="" id="{00000000-0008-0000-0500-00004F000000}"/>
            </a:ext>
          </a:extLst>
        </xdr:cNvPr>
        <xdr:cNvSpPr txBox="1">
          <a:spLocks noChangeArrowheads="1"/>
        </xdr:cNvSpPr>
      </xdr:nvSpPr>
      <xdr:spPr bwMode="auto">
        <a:xfrm>
          <a:off x="0" y="7172325"/>
          <a:ext cx="76200" cy="997226"/>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63776</xdr:rowOff>
    </xdr:to>
    <xdr:sp macro="" textlink="">
      <xdr:nvSpPr>
        <xdr:cNvPr id="80" name="Text Box 11">
          <a:extLst>
            <a:ext uri="{FF2B5EF4-FFF2-40B4-BE49-F238E27FC236}">
              <a16:creationId xmlns:a16="http://schemas.microsoft.com/office/drawing/2014/main" xmlns="" id="{00000000-0008-0000-0500-000050000000}"/>
            </a:ext>
          </a:extLst>
        </xdr:cNvPr>
        <xdr:cNvSpPr txBox="1">
          <a:spLocks noChangeArrowheads="1"/>
        </xdr:cNvSpPr>
      </xdr:nvSpPr>
      <xdr:spPr bwMode="auto">
        <a:xfrm>
          <a:off x="0" y="7172325"/>
          <a:ext cx="76200" cy="997226"/>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63776</xdr:rowOff>
    </xdr:to>
    <xdr:sp macro="" textlink="">
      <xdr:nvSpPr>
        <xdr:cNvPr id="81" name="Text Box 12">
          <a:extLst>
            <a:ext uri="{FF2B5EF4-FFF2-40B4-BE49-F238E27FC236}">
              <a16:creationId xmlns:a16="http://schemas.microsoft.com/office/drawing/2014/main" xmlns="" id="{00000000-0008-0000-0500-000051000000}"/>
            </a:ext>
          </a:extLst>
        </xdr:cNvPr>
        <xdr:cNvSpPr txBox="1">
          <a:spLocks noChangeArrowheads="1"/>
        </xdr:cNvSpPr>
      </xdr:nvSpPr>
      <xdr:spPr bwMode="auto">
        <a:xfrm>
          <a:off x="0" y="7172325"/>
          <a:ext cx="76200" cy="997226"/>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82" name="Text Box 5">
          <a:extLst>
            <a:ext uri="{FF2B5EF4-FFF2-40B4-BE49-F238E27FC236}">
              <a16:creationId xmlns:a16="http://schemas.microsoft.com/office/drawing/2014/main" xmlns="" id="{00000000-0008-0000-0500-000052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83" name="Text Box 6">
          <a:extLst>
            <a:ext uri="{FF2B5EF4-FFF2-40B4-BE49-F238E27FC236}">
              <a16:creationId xmlns:a16="http://schemas.microsoft.com/office/drawing/2014/main" xmlns="" id="{00000000-0008-0000-0500-000053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84" name="Text Box 11">
          <a:extLst>
            <a:ext uri="{FF2B5EF4-FFF2-40B4-BE49-F238E27FC236}">
              <a16:creationId xmlns:a16="http://schemas.microsoft.com/office/drawing/2014/main" xmlns="" id="{00000000-0008-0000-0500-000054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85" name="Text Box 12">
          <a:extLst>
            <a:ext uri="{FF2B5EF4-FFF2-40B4-BE49-F238E27FC236}">
              <a16:creationId xmlns:a16="http://schemas.microsoft.com/office/drawing/2014/main" xmlns="" id="{00000000-0008-0000-0500-000055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86" name="Text Box 5">
          <a:extLst>
            <a:ext uri="{FF2B5EF4-FFF2-40B4-BE49-F238E27FC236}">
              <a16:creationId xmlns:a16="http://schemas.microsoft.com/office/drawing/2014/main" xmlns="" id="{00000000-0008-0000-0500-000056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87" name="Text Box 6">
          <a:extLst>
            <a:ext uri="{FF2B5EF4-FFF2-40B4-BE49-F238E27FC236}">
              <a16:creationId xmlns:a16="http://schemas.microsoft.com/office/drawing/2014/main" xmlns="" id="{00000000-0008-0000-0500-000057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88" name="Text Box 3">
          <a:extLst>
            <a:ext uri="{FF2B5EF4-FFF2-40B4-BE49-F238E27FC236}">
              <a16:creationId xmlns:a16="http://schemas.microsoft.com/office/drawing/2014/main" xmlns="" id="{00000000-0008-0000-0500-000058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89" name="Text Box 4">
          <a:extLst>
            <a:ext uri="{FF2B5EF4-FFF2-40B4-BE49-F238E27FC236}">
              <a16:creationId xmlns:a16="http://schemas.microsoft.com/office/drawing/2014/main" xmlns="" id="{00000000-0008-0000-0500-000059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90" name="Text Box 5">
          <a:extLst>
            <a:ext uri="{FF2B5EF4-FFF2-40B4-BE49-F238E27FC236}">
              <a16:creationId xmlns:a16="http://schemas.microsoft.com/office/drawing/2014/main" xmlns="" id="{00000000-0008-0000-0500-00005A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91" name="Text Box 6">
          <a:extLst>
            <a:ext uri="{FF2B5EF4-FFF2-40B4-BE49-F238E27FC236}">
              <a16:creationId xmlns:a16="http://schemas.microsoft.com/office/drawing/2014/main" xmlns="" id="{00000000-0008-0000-0500-00005B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134188</xdr:rowOff>
    </xdr:to>
    <xdr:sp macro="" textlink="">
      <xdr:nvSpPr>
        <xdr:cNvPr id="92" name="Text Box 5">
          <a:extLst>
            <a:ext uri="{FF2B5EF4-FFF2-40B4-BE49-F238E27FC236}">
              <a16:creationId xmlns:a16="http://schemas.microsoft.com/office/drawing/2014/main" xmlns="" id="{00000000-0008-0000-0500-00005C000000}"/>
            </a:ext>
          </a:extLst>
        </xdr:cNvPr>
        <xdr:cNvSpPr txBox="1">
          <a:spLocks noChangeArrowheads="1"/>
        </xdr:cNvSpPr>
      </xdr:nvSpPr>
      <xdr:spPr bwMode="auto">
        <a:xfrm>
          <a:off x="0" y="7172325"/>
          <a:ext cx="76200" cy="886663"/>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134188</xdr:rowOff>
    </xdr:to>
    <xdr:sp macro="" textlink="">
      <xdr:nvSpPr>
        <xdr:cNvPr id="93" name="Text Box 6">
          <a:extLst>
            <a:ext uri="{FF2B5EF4-FFF2-40B4-BE49-F238E27FC236}">
              <a16:creationId xmlns:a16="http://schemas.microsoft.com/office/drawing/2014/main" xmlns="" id="{00000000-0008-0000-0500-00005D000000}"/>
            </a:ext>
          </a:extLst>
        </xdr:cNvPr>
        <xdr:cNvSpPr txBox="1">
          <a:spLocks noChangeArrowheads="1"/>
        </xdr:cNvSpPr>
      </xdr:nvSpPr>
      <xdr:spPr bwMode="auto">
        <a:xfrm>
          <a:off x="0" y="7172325"/>
          <a:ext cx="76200" cy="886663"/>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134188</xdr:rowOff>
    </xdr:to>
    <xdr:sp macro="" textlink="">
      <xdr:nvSpPr>
        <xdr:cNvPr id="94" name="Text Box 11">
          <a:extLst>
            <a:ext uri="{FF2B5EF4-FFF2-40B4-BE49-F238E27FC236}">
              <a16:creationId xmlns:a16="http://schemas.microsoft.com/office/drawing/2014/main" xmlns="" id="{00000000-0008-0000-0500-00005E000000}"/>
            </a:ext>
          </a:extLst>
        </xdr:cNvPr>
        <xdr:cNvSpPr txBox="1">
          <a:spLocks noChangeArrowheads="1"/>
        </xdr:cNvSpPr>
      </xdr:nvSpPr>
      <xdr:spPr bwMode="auto">
        <a:xfrm>
          <a:off x="0" y="7172325"/>
          <a:ext cx="76200" cy="886663"/>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134188</xdr:rowOff>
    </xdr:to>
    <xdr:sp macro="" textlink="">
      <xdr:nvSpPr>
        <xdr:cNvPr id="95" name="Text Box 12">
          <a:extLst>
            <a:ext uri="{FF2B5EF4-FFF2-40B4-BE49-F238E27FC236}">
              <a16:creationId xmlns:a16="http://schemas.microsoft.com/office/drawing/2014/main" xmlns="" id="{00000000-0008-0000-0500-00005F000000}"/>
            </a:ext>
          </a:extLst>
        </xdr:cNvPr>
        <xdr:cNvSpPr txBox="1">
          <a:spLocks noChangeArrowheads="1"/>
        </xdr:cNvSpPr>
      </xdr:nvSpPr>
      <xdr:spPr bwMode="auto">
        <a:xfrm>
          <a:off x="0" y="7172325"/>
          <a:ext cx="76200" cy="886663"/>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134188</xdr:rowOff>
    </xdr:to>
    <xdr:sp macro="" textlink="">
      <xdr:nvSpPr>
        <xdr:cNvPr id="96" name="Text Box 5">
          <a:extLst>
            <a:ext uri="{FF2B5EF4-FFF2-40B4-BE49-F238E27FC236}">
              <a16:creationId xmlns:a16="http://schemas.microsoft.com/office/drawing/2014/main" xmlns="" id="{00000000-0008-0000-0500-000060000000}"/>
            </a:ext>
          </a:extLst>
        </xdr:cNvPr>
        <xdr:cNvSpPr txBox="1">
          <a:spLocks noChangeArrowheads="1"/>
        </xdr:cNvSpPr>
      </xdr:nvSpPr>
      <xdr:spPr bwMode="auto">
        <a:xfrm>
          <a:off x="0" y="7172325"/>
          <a:ext cx="76200" cy="886663"/>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134188</xdr:rowOff>
    </xdr:to>
    <xdr:sp macro="" textlink="">
      <xdr:nvSpPr>
        <xdr:cNvPr id="97" name="Text Box 9">
          <a:extLst>
            <a:ext uri="{FF2B5EF4-FFF2-40B4-BE49-F238E27FC236}">
              <a16:creationId xmlns:a16="http://schemas.microsoft.com/office/drawing/2014/main" xmlns="" id="{00000000-0008-0000-0500-000061000000}"/>
            </a:ext>
          </a:extLst>
        </xdr:cNvPr>
        <xdr:cNvSpPr txBox="1">
          <a:spLocks noChangeArrowheads="1"/>
        </xdr:cNvSpPr>
      </xdr:nvSpPr>
      <xdr:spPr bwMode="auto">
        <a:xfrm>
          <a:off x="0" y="7172325"/>
          <a:ext cx="76200" cy="886663"/>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98" name="Text Box 5">
          <a:extLst>
            <a:ext uri="{FF2B5EF4-FFF2-40B4-BE49-F238E27FC236}">
              <a16:creationId xmlns:a16="http://schemas.microsoft.com/office/drawing/2014/main" xmlns="" id="{00000000-0008-0000-0500-000062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99" name="Text Box 6">
          <a:extLst>
            <a:ext uri="{FF2B5EF4-FFF2-40B4-BE49-F238E27FC236}">
              <a16:creationId xmlns:a16="http://schemas.microsoft.com/office/drawing/2014/main" xmlns="" id="{00000000-0008-0000-0500-000063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100" name="Text Box 11">
          <a:extLst>
            <a:ext uri="{FF2B5EF4-FFF2-40B4-BE49-F238E27FC236}">
              <a16:creationId xmlns:a16="http://schemas.microsoft.com/office/drawing/2014/main" xmlns="" id="{00000000-0008-0000-0500-000064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101" name="Text Box 12">
          <a:extLst>
            <a:ext uri="{FF2B5EF4-FFF2-40B4-BE49-F238E27FC236}">
              <a16:creationId xmlns:a16="http://schemas.microsoft.com/office/drawing/2014/main" xmlns="" id="{00000000-0008-0000-0500-000065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102" name="Text Box 5">
          <a:extLst>
            <a:ext uri="{FF2B5EF4-FFF2-40B4-BE49-F238E27FC236}">
              <a16:creationId xmlns:a16="http://schemas.microsoft.com/office/drawing/2014/main" xmlns="" id="{00000000-0008-0000-0500-000066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103" name="Text Box 6">
          <a:extLst>
            <a:ext uri="{FF2B5EF4-FFF2-40B4-BE49-F238E27FC236}">
              <a16:creationId xmlns:a16="http://schemas.microsoft.com/office/drawing/2014/main" xmlns="" id="{00000000-0008-0000-0500-000067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104" name="Text Box 3">
          <a:extLst>
            <a:ext uri="{FF2B5EF4-FFF2-40B4-BE49-F238E27FC236}">
              <a16:creationId xmlns:a16="http://schemas.microsoft.com/office/drawing/2014/main" xmlns="" id="{00000000-0008-0000-0500-000068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105" name="Text Box 4">
          <a:extLst>
            <a:ext uri="{FF2B5EF4-FFF2-40B4-BE49-F238E27FC236}">
              <a16:creationId xmlns:a16="http://schemas.microsoft.com/office/drawing/2014/main" xmlns="" id="{00000000-0008-0000-0500-000069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106" name="Text Box 5">
          <a:extLst>
            <a:ext uri="{FF2B5EF4-FFF2-40B4-BE49-F238E27FC236}">
              <a16:creationId xmlns:a16="http://schemas.microsoft.com/office/drawing/2014/main" xmlns="" id="{00000000-0008-0000-0500-00006A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107" name="Text Box 6">
          <a:extLst>
            <a:ext uri="{FF2B5EF4-FFF2-40B4-BE49-F238E27FC236}">
              <a16:creationId xmlns:a16="http://schemas.microsoft.com/office/drawing/2014/main" xmlns="" id="{00000000-0008-0000-0500-00006B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134188</xdr:rowOff>
    </xdr:to>
    <xdr:sp macro="" textlink="">
      <xdr:nvSpPr>
        <xdr:cNvPr id="108" name="Text Box 5">
          <a:extLst>
            <a:ext uri="{FF2B5EF4-FFF2-40B4-BE49-F238E27FC236}">
              <a16:creationId xmlns:a16="http://schemas.microsoft.com/office/drawing/2014/main" xmlns="" id="{00000000-0008-0000-0500-00006C000000}"/>
            </a:ext>
          </a:extLst>
        </xdr:cNvPr>
        <xdr:cNvSpPr txBox="1">
          <a:spLocks noChangeArrowheads="1"/>
        </xdr:cNvSpPr>
      </xdr:nvSpPr>
      <xdr:spPr bwMode="auto">
        <a:xfrm>
          <a:off x="0" y="7172325"/>
          <a:ext cx="76200" cy="886663"/>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134188</xdr:rowOff>
    </xdr:to>
    <xdr:sp macro="" textlink="">
      <xdr:nvSpPr>
        <xdr:cNvPr id="109" name="Text Box 6">
          <a:extLst>
            <a:ext uri="{FF2B5EF4-FFF2-40B4-BE49-F238E27FC236}">
              <a16:creationId xmlns:a16="http://schemas.microsoft.com/office/drawing/2014/main" xmlns="" id="{00000000-0008-0000-0500-00006D000000}"/>
            </a:ext>
          </a:extLst>
        </xdr:cNvPr>
        <xdr:cNvSpPr txBox="1">
          <a:spLocks noChangeArrowheads="1"/>
        </xdr:cNvSpPr>
      </xdr:nvSpPr>
      <xdr:spPr bwMode="auto">
        <a:xfrm>
          <a:off x="0" y="7172325"/>
          <a:ext cx="76200" cy="886663"/>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134188</xdr:rowOff>
    </xdr:to>
    <xdr:sp macro="" textlink="">
      <xdr:nvSpPr>
        <xdr:cNvPr id="110" name="Text Box 11">
          <a:extLst>
            <a:ext uri="{FF2B5EF4-FFF2-40B4-BE49-F238E27FC236}">
              <a16:creationId xmlns:a16="http://schemas.microsoft.com/office/drawing/2014/main" xmlns="" id="{00000000-0008-0000-0500-00006E000000}"/>
            </a:ext>
          </a:extLst>
        </xdr:cNvPr>
        <xdr:cNvSpPr txBox="1">
          <a:spLocks noChangeArrowheads="1"/>
        </xdr:cNvSpPr>
      </xdr:nvSpPr>
      <xdr:spPr bwMode="auto">
        <a:xfrm>
          <a:off x="0" y="7172325"/>
          <a:ext cx="76200" cy="886663"/>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134188</xdr:rowOff>
    </xdr:to>
    <xdr:sp macro="" textlink="">
      <xdr:nvSpPr>
        <xdr:cNvPr id="111" name="Text Box 12">
          <a:extLst>
            <a:ext uri="{FF2B5EF4-FFF2-40B4-BE49-F238E27FC236}">
              <a16:creationId xmlns:a16="http://schemas.microsoft.com/office/drawing/2014/main" xmlns="" id="{00000000-0008-0000-0500-00006F000000}"/>
            </a:ext>
          </a:extLst>
        </xdr:cNvPr>
        <xdr:cNvSpPr txBox="1">
          <a:spLocks noChangeArrowheads="1"/>
        </xdr:cNvSpPr>
      </xdr:nvSpPr>
      <xdr:spPr bwMode="auto">
        <a:xfrm>
          <a:off x="0" y="7172325"/>
          <a:ext cx="76200" cy="886663"/>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134188</xdr:rowOff>
    </xdr:to>
    <xdr:sp macro="" textlink="">
      <xdr:nvSpPr>
        <xdr:cNvPr id="112" name="Text Box 5">
          <a:extLst>
            <a:ext uri="{FF2B5EF4-FFF2-40B4-BE49-F238E27FC236}">
              <a16:creationId xmlns:a16="http://schemas.microsoft.com/office/drawing/2014/main" xmlns="" id="{00000000-0008-0000-0500-000070000000}"/>
            </a:ext>
          </a:extLst>
        </xdr:cNvPr>
        <xdr:cNvSpPr txBox="1">
          <a:spLocks noChangeArrowheads="1"/>
        </xdr:cNvSpPr>
      </xdr:nvSpPr>
      <xdr:spPr bwMode="auto">
        <a:xfrm>
          <a:off x="0" y="7172325"/>
          <a:ext cx="76200" cy="886663"/>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113" name="Text Box 5">
          <a:extLst>
            <a:ext uri="{FF2B5EF4-FFF2-40B4-BE49-F238E27FC236}">
              <a16:creationId xmlns:a16="http://schemas.microsoft.com/office/drawing/2014/main" xmlns="" id="{00000000-0008-0000-0500-000071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114" name="Text Box 6">
          <a:extLst>
            <a:ext uri="{FF2B5EF4-FFF2-40B4-BE49-F238E27FC236}">
              <a16:creationId xmlns:a16="http://schemas.microsoft.com/office/drawing/2014/main" xmlns="" id="{00000000-0008-0000-0500-000072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115" name="Text Box 11">
          <a:extLst>
            <a:ext uri="{FF2B5EF4-FFF2-40B4-BE49-F238E27FC236}">
              <a16:creationId xmlns:a16="http://schemas.microsoft.com/office/drawing/2014/main" xmlns="" id="{00000000-0008-0000-0500-000073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116" name="Text Box 12">
          <a:extLst>
            <a:ext uri="{FF2B5EF4-FFF2-40B4-BE49-F238E27FC236}">
              <a16:creationId xmlns:a16="http://schemas.microsoft.com/office/drawing/2014/main" xmlns="" id="{00000000-0008-0000-0500-000074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117" name="Text Box 5">
          <a:extLst>
            <a:ext uri="{FF2B5EF4-FFF2-40B4-BE49-F238E27FC236}">
              <a16:creationId xmlns:a16="http://schemas.microsoft.com/office/drawing/2014/main" xmlns="" id="{00000000-0008-0000-0500-000075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118" name="Text Box 6">
          <a:extLst>
            <a:ext uri="{FF2B5EF4-FFF2-40B4-BE49-F238E27FC236}">
              <a16:creationId xmlns:a16="http://schemas.microsoft.com/office/drawing/2014/main" xmlns="" id="{00000000-0008-0000-0500-000076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41042</xdr:rowOff>
    </xdr:to>
    <xdr:sp macro="" textlink="">
      <xdr:nvSpPr>
        <xdr:cNvPr id="119" name="Text Box 3">
          <a:extLst>
            <a:ext uri="{FF2B5EF4-FFF2-40B4-BE49-F238E27FC236}">
              <a16:creationId xmlns:a16="http://schemas.microsoft.com/office/drawing/2014/main" xmlns="" id="{00000000-0008-0000-0500-000077000000}"/>
            </a:ext>
          </a:extLst>
        </xdr:cNvPr>
        <xdr:cNvSpPr txBox="1">
          <a:spLocks noChangeArrowheads="1"/>
        </xdr:cNvSpPr>
      </xdr:nvSpPr>
      <xdr:spPr bwMode="auto">
        <a:xfrm>
          <a:off x="0" y="7172325"/>
          <a:ext cx="76200" cy="612542"/>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41042</xdr:rowOff>
    </xdr:to>
    <xdr:sp macro="" textlink="">
      <xdr:nvSpPr>
        <xdr:cNvPr id="120" name="Text Box 4">
          <a:extLst>
            <a:ext uri="{FF2B5EF4-FFF2-40B4-BE49-F238E27FC236}">
              <a16:creationId xmlns:a16="http://schemas.microsoft.com/office/drawing/2014/main" xmlns="" id="{00000000-0008-0000-0500-000078000000}"/>
            </a:ext>
          </a:extLst>
        </xdr:cNvPr>
        <xdr:cNvSpPr txBox="1">
          <a:spLocks noChangeArrowheads="1"/>
        </xdr:cNvSpPr>
      </xdr:nvSpPr>
      <xdr:spPr bwMode="auto">
        <a:xfrm>
          <a:off x="0" y="7172325"/>
          <a:ext cx="76200" cy="612542"/>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121" name="Text Box 5">
          <a:extLst>
            <a:ext uri="{FF2B5EF4-FFF2-40B4-BE49-F238E27FC236}">
              <a16:creationId xmlns:a16="http://schemas.microsoft.com/office/drawing/2014/main" xmlns="" id="{00000000-0008-0000-0500-000079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171450</xdr:rowOff>
    </xdr:to>
    <xdr:sp macro="" textlink="">
      <xdr:nvSpPr>
        <xdr:cNvPr id="122" name="Text Box 6">
          <a:extLst>
            <a:ext uri="{FF2B5EF4-FFF2-40B4-BE49-F238E27FC236}">
              <a16:creationId xmlns:a16="http://schemas.microsoft.com/office/drawing/2014/main" xmlns="" id="{00000000-0008-0000-0500-00007A000000}"/>
            </a:ext>
          </a:extLst>
        </xdr:cNvPr>
        <xdr:cNvSpPr txBox="1">
          <a:spLocks noChangeArrowheads="1"/>
        </xdr:cNvSpPr>
      </xdr:nvSpPr>
      <xdr:spPr bwMode="auto">
        <a:xfrm>
          <a:off x="0" y="5686425"/>
          <a:ext cx="76200" cy="1714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114520</xdr:rowOff>
    </xdr:to>
    <xdr:sp macro="" textlink="">
      <xdr:nvSpPr>
        <xdr:cNvPr id="123" name="Text Box 5">
          <a:extLst>
            <a:ext uri="{FF2B5EF4-FFF2-40B4-BE49-F238E27FC236}">
              <a16:creationId xmlns:a16="http://schemas.microsoft.com/office/drawing/2014/main" xmlns="" id="{00000000-0008-0000-0500-00007B000000}"/>
            </a:ext>
          </a:extLst>
        </xdr:cNvPr>
        <xdr:cNvSpPr txBox="1">
          <a:spLocks noChangeArrowheads="1"/>
        </xdr:cNvSpPr>
      </xdr:nvSpPr>
      <xdr:spPr bwMode="auto">
        <a:xfrm>
          <a:off x="0" y="7172325"/>
          <a:ext cx="76200" cy="104797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114520</xdr:rowOff>
    </xdr:to>
    <xdr:sp macro="" textlink="">
      <xdr:nvSpPr>
        <xdr:cNvPr id="124" name="Text Box 6">
          <a:extLst>
            <a:ext uri="{FF2B5EF4-FFF2-40B4-BE49-F238E27FC236}">
              <a16:creationId xmlns:a16="http://schemas.microsoft.com/office/drawing/2014/main" xmlns="" id="{00000000-0008-0000-0500-00007C000000}"/>
            </a:ext>
          </a:extLst>
        </xdr:cNvPr>
        <xdr:cNvSpPr txBox="1">
          <a:spLocks noChangeArrowheads="1"/>
        </xdr:cNvSpPr>
      </xdr:nvSpPr>
      <xdr:spPr bwMode="auto">
        <a:xfrm>
          <a:off x="0" y="7172325"/>
          <a:ext cx="76200" cy="104797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114520</xdr:rowOff>
    </xdr:to>
    <xdr:sp macro="" textlink="">
      <xdr:nvSpPr>
        <xdr:cNvPr id="125" name="Text Box 11">
          <a:extLst>
            <a:ext uri="{FF2B5EF4-FFF2-40B4-BE49-F238E27FC236}">
              <a16:creationId xmlns:a16="http://schemas.microsoft.com/office/drawing/2014/main" xmlns="" id="{00000000-0008-0000-0500-00007D000000}"/>
            </a:ext>
          </a:extLst>
        </xdr:cNvPr>
        <xdr:cNvSpPr txBox="1">
          <a:spLocks noChangeArrowheads="1"/>
        </xdr:cNvSpPr>
      </xdr:nvSpPr>
      <xdr:spPr bwMode="auto">
        <a:xfrm>
          <a:off x="0" y="7172325"/>
          <a:ext cx="76200" cy="104797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114520</xdr:rowOff>
    </xdr:to>
    <xdr:sp macro="" textlink="">
      <xdr:nvSpPr>
        <xdr:cNvPr id="126" name="Text Box 12">
          <a:extLst>
            <a:ext uri="{FF2B5EF4-FFF2-40B4-BE49-F238E27FC236}">
              <a16:creationId xmlns:a16="http://schemas.microsoft.com/office/drawing/2014/main" xmlns="" id="{00000000-0008-0000-0500-00007E000000}"/>
            </a:ext>
          </a:extLst>
        </xdr:cNvPr>
        <xdr:cNvSpPr txBox="1">
          <a:spLocks noChangeArrowheads="1"/>
        </xdr:cNvSpPr>
      </xdr:nvSpPr>
      <xdr:spPr bwMode="auto">
        <a:xfrm>
          <a:off x="0" y="7172325"/>
          <a:ext cx="76200" cy="104797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114520</xdr:rowOff>
    </xdr:to>
    <xdr:sp macro="" textlink="">
      <xdr:nvSpPr>
        <xdr:cNvPr id="127" name="Text Box 5">
          <a:extLst>
            <a:ext uri="{FF2B5EF4-FFF2-40B4-BE49-F238E27FC236}">
              <a16:creationId xmlns:a16="http://schemas.microsoft.com/office/drawing/2014/main" xmlns="" id="{00000000-0008-0000-0500-00007F000000}"/>
            </a:ext>
          </a:extLst>
        </xdr:cNvPr>
        <xdr:cNvSpPr txBox="1">
          <a:spLocks noChangeArrowheads="1"/>
        </xdr:cNvSpPr>
      </xdr:nvSpPr>
      <xdr:spPr bwMode="auto">
        <a:xfrm>
          <a:off x="0" y="7172325"/>
          <a:ext cx="76200" cy="104797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114520</xdr:rowOff>
    </xdr:to>
    <xdr:sp macro="" textlink="">
      <xdr:nvSpPr>
        <xdr:cNvPr id="128" name="Text Box 9">
          <a:extLst>
            <a:ext uri="{FF2B5EF4-FFF2-40B4-BE49-F238E27FC236}">
              <a16:creationId xmlns:a16="http://schemas.microsoft.com/office/drawing/2014/main" xmlns="" id="{00000000-0008-0000-0500-000080000000}"/>
            </a:ext>
          </a:extLst>
        </xdr:cNvPr>
        <xdr:cNvSpPr txBox="1">
          <a:spLocks noChangeArrowheads="1"/>
        </xdr:cNvSpPr>
      </xdr:nvSpPr>
      <xdr:spPr bwMode="auto">
        <a:xfrm>
          <a:off x="0" y="7172325"/>
          <a:ext cx="76200" cy="104797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28853</xdr:rowOff>
    </xdr:to>
    <xdr:sp macro="" textlink="">
      <xdr:nvSpPr>
        <xdr:cNvPr id="129" name="Text Box 5">
          <a:extLst>
            <a:ext uri="{FF2B5EF4-FFF2-40B4-BE49-F238E27FC236}">
              <a16:creationId xmlns:a16="http://schemas.microsoft.com/office/drawing/2014/main" xmlns="" id="{00000000-0008-0000-0500-000081000000}"/>
            </a:ext>
          </a:extLst>
        </xdr:cNvPr>
        <xdr:cNvSpPr txBox="1">
          <a:spLocks noChangeArrowheads="1"/>
        </xdr:cNvSpPr>
      </xdr:nvSpPr>
      <xdr:spPr bwMode="auto">
        <a:xfrm>
          <a:off x="0" y="7172325"/>
          <a:ext cx="76200" cy="276503"/>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28853</xdr:rowOff>
    </xdr:to>
    <xdr:sp macro="" textlink="">
      <xdr:nvSpPr>
        <xdr:cNvPr id="130" name="Text Box 6">
          <a:extLst>
            <a:ext uri="{FF2B5EF4-FFF2-40B4-BE49-F238E27FC236}">
              <a16:creationId xmlns:a16="http://schemas.microsoft.com/office/drawing/2014/main" xmlns="" id="{00000000-0008-0000-0500-000082000000}"/>
            </a:ext>
          </a:extLst>
        </xdr:cNvPr>
        <xdr:cNvSpPr txBox="1">
          <a:spLocks noChangeArrowheads="1"/>
        </xdr:cNvSpPr>
      </xdr:nvSpPr>
      <xdr:spPr bwMode="auto">
        <a:xfrm>
          <a:off x="0" y="7172325"/>
          <a:ext cx="76200" cy="276503"/>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28853</xdr:rowOff>
    </xdr:to>
    <xdr:sp macro="" textlink="">
      <xdr:nvSpPr>
        <xdr:cNvPr id="131" name="Text Box 11">
          <a:extLst>
            <a:ext uri="{FF2B5EF4-FFF2-40B4-BE49-F238E27FC236}">
              <a16:creationId xmlns:a16="http://schemas.microsoft.com/office/drawing/2014/main" xmlns="" id="{00000000-0008-0000-0500-000083000000}"/>
            </a:ext>
          </a:extLst>
        </xdr:cNvPr>
        <xdr:cNvSpPr txBox="1">
          <a:spLocks noChangeArrowheads="1"/>
        </xdr:cNvSpPr>
      </xdr:nvSpPr>
      <xdr:spPr bwMode="auto">
        <a:xfrm>
          <a:off x="0" y="7172325"/>
          <a:ext cx="76200" cy="276503"/>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28853</xdr:rowOff>
    </xdr:to>
    <xdr:sp macro="" textlink="">
      <xdr:nvSpPr>
        <xdr:cNvPr id="132" name="Text Box 12">
          <a:extLst>
            <a:ext uri="{FF2B5EF4-FFF2-40B4-BE49-F238E27FC236}">
              <a16:creationId xmlns:a16="http://schemas.microsoft.com/office/drawing/2014/main" xmlns="" id="{00000000-0008-0000-0500-000084000000}"/>
            </a:ext>
          </a:extLst>
        </xdr:cNvPr>
        <xdr:cNvSpPr txBox="1">
          <a:spLocks noChangeArrowheads="1"/>
        </xdr:cNvSpPr>
      </xdr:nvSpPr>
      <xdr:spPr bwMode="auto">
        <a:xfrm>
          <a:off x="0" y="7172325"/>
          <a:ext cx="76200" cy="276503"/>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28853</xdr:rowOff>
    </xdr:to>
    <xdr:sp macro="" textlink="">
      <xdr:nvSpPr>
        <xdr:cNvPr id="133" name="Text Box 5">
          <a:extLst>
            <a:ext uri="{FF2B5EF4-FFF2-40B4-BE49-F238E27FC236}">
              <a16:creationId xmlns:a16="http://schemas.microsoft.com/office/drawing/2014/main" xmlns="" id="{00000000-0008-0000-0500-000085000000}"/>
            </a:ext>
          </a:extLst>
        </xdr:cNvPr>
        <xdr:cNvSpPr txBox="1">
          <a:spLocks noChangeArrowheads="1"/>
        </xdr:cNvSpPr>
      </xdr:nvSpPr>
      <xdr:spPr bwMode="auto">
        <a:xfrm>
          <a:off x="0" y="7172325"/>
          <a:ext cx="76200" cy="276503"/>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28853</xdr:rowOff>
    </xdr:to>
    <xdr:sp macro="" textlink="">
      <xdr:nvSpPr>
        <xdr:cNvPr id="134" name="Text Box 6">
          <a:extLst>
            <a:ext uri="{FF2B5EF4-FFF2-40B4-BE49-F238E27FC236}">
              <a16:creationId xmlns:a16="http://schemas.microsoft.com/office/drawing/2014/main" xmlns="" id="{00000000-0008-0000-0500-000086000000}"/>
            </a:ext>
          </a:extLst>
        </xdr:cNvPr>
        <xdr:cNvSpPr txBox="1">
          <a:spLocks noChangeArrowheads="1"/>
        </xdr:cNvSpPr>
      </xdr:nvSpPr>
      <xdr:spPr bwMode="auto">
        <a:xfrm>
          <a:off x="0" y="7172325"/>
          <a:ext cx="76200" cy="276503"/>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41042</xdr:rowOff>
    </xdr:to>
    <xdr:sp macro="" textlink="">
      <xdr:nvSpPr>
        <xdr:cNvPr id="135" name="Text Box 3">
          <a:extLst>
            <a:ext uri="{FF2B5EF4-FFF2-40B4-BE49-F238E27FC236}">
              <a16:creationId xmlns:a16="http://schemas.microsoft.com/office/drawing/2014/main" xmlns="" id="{00000000-0008-0000-0500-000087000000}"/>
            </a:ext>
          </a:extLst>
        </xdr:cNvPr>
        <xdr:cNvSpPr txBox="1">
          <a:spLocks noChangeArrowheads="1"/>
        </xdr:cNvSpPr>
      </xdr:nvSpPr>
      <xdr:spPr bwMode="auto">
        <a:xfrm>
          <a:off x="0" y="7172325"/>
          <a:ext cx="76200" cy="612542"/>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41042</xdr:rowOff>
    </xdr:to>
    <xdr:sp macro="" textlink="">
      <xdr:nvSpPr>
        <xdr:cNvPr id="136" name="Text Box 4">
          <a:extLst>
            <a:ext uri="{FF2B5EF4-FFF2-40B4-BE49-F238E27FC236}">
              <a16:creationId xmlns:a16="http://schemas.microsoft.com/office/drawing/2014/main" xmlns="" id="{00000000-0008-0000-0500-000088000000}"/>
            </a:ext>
          </a:extLst>
        </xdr:cNvPr>
        <xdr:cNvSpPr txBox="1">
          <a:spLocks noChangeArrowheads="1"/>
        </xdr:cNvSpPr>
      </xdr:nvSpPr>
      <xdr:spPr bwMode="auto">
        <a:xfrm>
          <a:off x="0" y="7172325"/>
          <a:ext cx="76200" cy="612542"/>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137" name="Text Box 5">
          <a:extLst>
            <a:ext uri="{FF2B5EF4-FFF2-40B4-BE49-F238E27FC236}">
              <a16:creationId xmlns:a16="http://schemas.microsoft.com/office/drawing/2014/main" xmlns="" id="{00000000-0008-0000-0500-000089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171450</xdr:rowOff>
    </xdr:to>
    <xdr:sp macro="" textlink="">
      <xdr:nvSpPr>
        <xdr:cNvPr id="138" name="Text Box 6">
          <a:extLst>
            <a:ext uri="{FF2B5EF4-FFF2-40B4-BE49-F238E27FC236}">
              <a16:creationId xmlns:a16="http://schemas.microsoft.com/office/drawing/2014/main" xmlns="" id="{00000000-0008-0000-0500-00008A000000}"/>
            </a:ext>
          </a:extLst>
        </xdr:cNvPr>
        <xdr:cNvSpPr txBox="1">
          <a:spLocks noChangeArrowheads="1"/>
        </xdr:cNvSpPr>
      </xdr:nvSpPr>
      <xdr:spPr bwMode="auto">
        <a:xfrm>
          <a:off x="0" y="5686425"/>
          <a:ext cx="76200" cy="1714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114520</xdr:rowOff>
    </xdr:to>
    <xdr:sp macro="" textlink="">
      <xdr:nvSpPr>
        <xdr:cNvPr id="139" name="Text Box 5">
          <a:extLst>
            <a:ext uri="{FF2B5EF4-FFF2-40B4-BE49-F238E27FC236}">
              <a16:creationId xmlns:a16="http://schemas.microsoft.com/office/drawing/2014/main" xmlns="" id="{00000000-0008-0000-0500-00008B000000}"/>
            </a:ext>
          </a:extLst>
        </xdr:cNvPr>
        <xdr:cNvSpPr txBox="1">
          <a:spLocks noChangeArrowheads="1"/>
        </xdr:cNvSpPr>
      </xdr:nvSpPr>
      <xdr:spPr bwMode="auto">
        <a:xfrm>
          <a:off x="0" y="7172325"/>
          <a:ext cx="76200" cy="104797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114520</xdr:rowOff>
    </xdr:to>
    <xdr:sp macro="" textlink="">
      <xdr:nvSpPr>
        <xdr:cNvPr id="140" name="Text Box 6">
          <a:extLst>
            <a:ext uri="{FF2B5EF4-FFF2-40B4-BE49-F238E27FC236}">
              <a16:creationId xmlns:a16="http://schemas.microsoft.com/office/drawing/2014/main" xmlns="" id="{00000000-0008-0000-0500-00008C000000}"/>
            </a:ext>
          </a:extLst>
        </xdr:cNvPr>
        <xdr:cNvSpPr txBox="1">
          <a:spLocks noChangeArrowheads="1"/>
        </xdr:cNvSpPr>
      </xdr:nvSpPr>
      <xdr:spPr bwMode="auto">
        <a:xfrm>
          <a:off x="0" y="7172325"/>
          <a:ext cx="76200" cy="104797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114520</xdr:rowOff>
    </xdr:to>
    <xdr:sp macro="" textlink="">
      <xdr:nvSpPr>
        <xdr:cNvPr id="141" name="Text Box 11">
          <a:extLst>
            <a:ext uri="{FF2B5EF4-FFF2-40B4-BE49-F238E27FC236}">
              <a16:creationId xmlns:a16="http://schemas.microsoft.com/office/drawing/2014/main" xmlns="" id="{00000000-0008-0000-0500-00008D000000}"/>
            </a:ext>
          </a:extLst>
        </xdr:cNvPr>
        <xdr:cNvSpPr txBox="1">
          <a:spLocks noChangeArrowheads="1"/>
        </xdr:cNvSpPr>
      </xdr:nvSpPr>
      <xdr:spPr bwMode="auto">
        <a:xfrm>
          <a:off x="0" y="7172325"/>
          <a:ext cx="76200" cy="104797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114520</xdr:rowOff>
    </xdr:to>
    <xdr:sp macro="" textlink="">
      <xdr:nvSpPr>
        <xdr:cNvPr id="142" name="Text Box 12">
          <a:extLst>
            <a:ext uri="{FF2B5EF4-FFF2-40B4-BE49-F238E27FC236}">
              <a16:creationId xmlns:a16="http://schemas.microsoft.com/office/drawing/2014/main" xmlns="" id="{00000000-0008-0000-0500-00008E000000}"/>
            </a:ext>
          </a:extLst>
        </xdr:cNvPr>
        <xdr:cNvSpPr txBox="1">
          <a:spLocks noChangeArrowheads="1"/>
        </xdr:cNvSpPr>
      </xdr:nvSpPr>
      <xdr:spPr bwMode="auto">
        <a:xfrm>
          <a:off x="0" y="7172325"/>
          <a:ext cx="76200" cy="104797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114520</xdr:rowOff>
    </xdr:to>
    <xdr:sp macro="" textlink="">
      <xdr:nvSpPr>
        <xdr:cNvPr id="143" name="Text Box 5">
          <a:extLst>
            <a:ext uri="{FF2B5EF4-FFF2-40B4-BE49-F238E27FC236}">
              <a16:creationId xmlns:a16="http://schemas.microsoft.com/office/drawing/2014/main" xmlns="" id="{00000000-0008-0000-0500-00008F000000}"/>
            </a:ext>
          </a:extLst>
        </xdr:cNvPr>
        <xdr:cNvSpPr txBox="1">
          <a:spLocks noChangeArrowheads="1"/>
        </xdr:cNvSpPr>
      </xdr:nvSpPr>
      <xdr:spPr bwMode="auto">
        <a:xfrm>
          <a:off x="0" y="7172325"/>
          <a:ext cx="76200" cy="104797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131870</xdr:rowOff>
    </xdr:to>
    <xdr:sp macro="" textlink="">
      <xdr:nvSpPr>
        <xdr:cNvPr id="144" name="Text Box 9">
          <a:extLst>
            <a:ext uri="{FF2B5EF4-FFF2-40B4-BE49-F238E27FC236}">
              <a16:creationId xmlns:a16="http://schemas.microsoft.com/office/drawing/2014/main" xmlns="" id="{00000000-0008-0000-0500-000090000000}"/>
            </a:ext>
          </a:extLst>
        </xdr:cNvPr>
        <xdr:cNvSpPr txBox="1">
          <a:spLocks noChangeArrowheads="1"/>
        </xdr:cNvSpPr>
      </xdr:nvSpPr>
      <xdr:spPr bwMode="auto">
        <a:xfrm>
          <a:off x="0" y="7172325"/>
          <a:ext cx="76200" cy="88434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145" name="Text Box 5">
          <a:extLst>
            <a:ext uri="{FF2B5EF4-FFF2-40B4-BE49-F238E27FC236}">
              <a16:creationId xmlns:a16="http://schemas.microsoft.com/office/drawing/2014/main" xmlns="" id="{00000000-0008-0000-0500-000091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146" name="Text Box 6">
          <a:extLst>
            <a:ext uri="{FF2B5EF4-FFF2-40B4-BE49-F238E27FC236}">
              <a16:creationId xmlns:a16="http://schemas.microsoft.com/office/drawing/2014/main" xmlns="" id="{00000000-0008-0000-0500-000092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147" name="Text Box 11">
          <a:extLst>
            <a:ext uri="{FF2B5EF4-FFF2-40B4-BE49-F238E27FC236}">
              <a16:creationId xmlns:a16="http://schemas.microsoft.com/office/drawing/2014/main" xmlns="" id="{00000000-0008-0000-0500-000093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148" name="Text Box 12">
          <a:extLst>
            <a:ext uri="{FF2B5EF4-FFF2-40B4-BE49-F238E27FC236}">
              <a16:creationId xmlns:a16="http://schemas.microsoft.com/office/drawing/2014/main" xmlns="" id="{00000000-0008-0000-0500-000094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149" name="Text Box 5">
          <a:extLst>
            <a:ext uri="{FF2B5EF4-FFF2-40B4-BE49-F238E27FC236}">
              <a16:creationId xmlns:a16="http://schemas.microsoft.com/office/drawing/2014/main" xmlns="" id="{00000000-0008-0000-0500-000095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150" name="Text Box 6">
          <a:extLst>
            <a:ext uri="{FF2B5EF4-FFF2-40B4-BE49-F238E27FC236}">
              <a16:creationId xmlns:a16="http://schemas.microsoft.com/office/drawing/2014/main" xmlns="" id="{00000000-0008-0000-0500-000096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41042</xdr:rowOff>
    </xdr:to>
    <xdr:sp macro="" textlink="">
      <xdr:nvSpPr>
        <xdr:cNvPr id="151" name="Text Box 3">
          <a:extLst>
            <a:ext uri="{FF2B5EF4-FFF2-40B4-BE49-F238E27FC236}">
              <a16:creationId xmlns:a16="http://schemas.microsoft.com/office/drawing/2014/main" xmlns="" id="{00000000-0008-0000-0500-000097000000}"/>
            </a:ext>
          </a:extLst>
        </xdr:cNvPr>
        <xdr:cNvSpPr txBox="1">
          <a:spLocks noChangeArrowheads="1"/>
        </xdr:cNvSpPr>
      </xdr:nvSpPr>
      <xdr:spPr bwMode="auto">
        <a:xfrm>
          <a:off x="0" y="7172325"/>
          <a:ext cx="76200" cy="612542"/>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41042</xdr:rowOff>
    </xdr:to>
    <xdr:sp macro="" textlink="">
      <xdr:nvSpPr>
        <xdr:cNvPr id="152" name="Text Box 4">
          <a:extLst>
            <a:ext uri="{FF2B5EF4-FFF2-40B4-BE49-F238E27FC236}">
              <a16:creationId xmlns:a16="http://schemas.microsoft.com/office/drawing/2014/main" xmlns="" id="{00000000-0008-0000-0500-000098000000}"/>
            </a:ext>
          </a:extLst>
        </xdr:cNvPr>
        <xdr:cNvSpPr txBox="1">
          <a:spLocks noChangeArrowheads="1"/>
        </xdr:cNvSpPr>
      </xdr:nvSpPr>
      <xdr:spPr bwMode="auto">
        <a:xfrm>
          <a:off x="0" y="7172325"/>
          <a:ext cx="76200" cy="612542"/>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114520</xdr:rowOff>
    </xdr:to>
    <xdr:sp macro="" textlink="">
      <xdr:nvSpPr>
        <xdr:cNvPr id="153" name="Text Box 5">
          <a:extLst>
            <a:ext uri="{FF2B5EF4-FFF2-40B4-BE49-F238E27FC236}">
              <a16:creationId xmlns:a16="http://schemas.microsoft.com/office/drawing/2014/main" xmlns="" id="{00000000-0008-0000-0500-000099000000}"/>
            </a:ext>
          </a:extLst>
        </xdr:cNvPr>
        <xdr:cNvSpPr txBox="1">
          <a:spLocks noChangeArrowheads="1"/>
        </xdr:cNvSpPr>
      </xdr:nvSpPr>
      <xdr:spPr bwMode="auto">
        <a:xfrm>
          <a:off x="0" y="7172325"/>
          <a:ext cx="76200" cy="104797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114520</xdr:rowOff>
    </xdr:to>
    <xdr:sp macro="" textlink="">
      <xdr:nvSpPr>
        <xdr:cNvPr id="154" name="Text Box 6">
          <a:extLst>
            <a:ext uri="{FF2B5EF4-FFF2-40B4-BE49-F238E27FC236}">
              <a16:creationId xmlns:a16="http://schemas.microsoft.com/office/drawing/2014/main" xmlns="" id="{00000000-0008-0000-0500-00009A000000}"/>
            </a:ext>
          </a:extLst>
        </xdr:cNvPr>
        <xdr:cNvSpPr txBox="1">
          <a:spLocks noChangeArrowheads="1"/>
        </xdr:cNvSpPr>
      </xdr:nvSpPr>
      <xdr:spPr bwMode="auto">
        <a:xfrm>
          <a:off x="0" y="7172325"/>
          <a:ext cx="76200" cy="104797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114520</xdr:rowOff>
    </xdr:to>
    <xdr:sp macro="" textlink="">
      <xdr:nvSpPr>
        <xdr:cNvPr id="155" name="Text Box 11">
          <a:extLst>
            <a:ext uri="{FF2B5EF4-FFF2-40B4-BE49-F238E27FC236}">
              <a16:creationId xmlns:a16="http://schemas.microsoft.com/office/drawing/2014/main" xmlns="" id="{00000000-0008-0000-0500-00009B000000}"/>
            </a:ext>
          </a:extLst>
        </xdr:cNvPr>
        <xdr:cNvSpPr txBox="1">
          <a:spLocks noChangeArrowheads="1"/>
        </xdr:cNvSpPr>
      </xdr:nvSpPr>
      <xdr:spPr bwMode="auto">
        <a:xfrm>
          <a:off x="0" y="7172325"/>
          <a:ext cx="76200" cy="104797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114520</xdr:rowOff>
    </xdr:to>
    <xdr:sp macro="" textlink="">
      <xdr:nvSpPr>
        <xdr:cNvPr id="156" name="Text Box 12">
          <a:extLst>
            <a:ext uri="{FF2B5EF4-FFF2-40B4-BE49-F238E27FC236}">
              <a16:creationId xmlns:a16="http://schemas.microsoft.com/office/drawing/2014/main" xmlns="" id="{00000000-0008-0000-0500-00009C000000}"/>
            </a:ext>
          </a:extLst>
        </xdr:cNvPr>
        <xdr:cNvSpPr txBox="1">
          <a:spLocks noChangeArrowheads="1"/>
        </xdr:cNvSpPr>
      </xdr:nvSpPr>
      <xdr:spPr bwMode="auto">
        <a:xfrm>
          <a:off x="0" y="7172325"/>
          <a:ext cx="76200" cy="104797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114520</xdr:rowOff>
    </xdr:to>
    <xdr:sp macro="" textlink="">
      <xdr:nvSpPr>
        <xdr:cNvPr id="157" name="Text Box 5">
          <a:extLst>
            <a:ext uri="{FF2B5EF4-FFF2-40B4-BE49-F238E27FC236}">
              <a16:creationId xmlns:a16="http://schemas.microsoft.com/office/drawing/2014/main" xmlns="" id="{00000000-0008-0000-0500-00009D000000}"/>
            </a:ext>
          </a:extLst>
        </xdr:cNvPr>
        <xdr:cNvSpPr txBox="1">
          <a:spLocks noChangeArrowheads="1"/>
        </xdr:cNvSpPr>
      </xdr:nvSpPr>
      <xdr:spPr bwMode="auto">
        <a:xfrm>
          <a:off x="0" y="7172325"/>
          <a:ext cx="76200" cy="104797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28853</xdr:rowOff>
    </xdr:to>
    <xdr:sp macro="" textlink="">
      <xdr:nvSpPr>
        <xdr:cNvPr id="158" name="Text Box 5">
          <a:extLst>
            <a:ext uri="{FF2B5EF4-FFF2-40B4-BE49-F238E27FC236}">
              <a16:creationId xmlns:a16="http://schemas.microsoft.com/office/drawing/2014/main" xmlns="" id="{00000000-0008-0000-0500-00009E000000}"/>
            </a:ext>
          </a:extLst>
        </xdr:cNvPr>
        <xdr:cNvSpPr txBox="1">
          <a:spLocks noChangeArrowheads="1"/>
        </xdr:cNvSpPr>
      </xdr:nvSpPr>
      <xdr:spPr bwMode="auto">
        <a:xfrm>
          <a:off x="0" y="7172325"/>
          <a:ext cx="76200" cy="276503"/>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28853</xdr:rowOff>
    </xdr:to>
    <xdr:sp macro="" textlink="">
      <xdr:nvSpPr>
        <xdr:cNvPr id="159" name="Text Box 6">
          <a:extLst>
            <a:ext uri="{FF2B5EF4-FFF2-40B4-BE49-F238E27FC236}">
              <a16:creationId xmlns:a16="http://schemas.microsoft.com/office/drawing/2014/main" xmlns="" id="{00000000-0008-0000-0500-00009F000000}"/>
            </a:ext>
          </a:extLst>
        </xdr:cNvPr>
        <xdr:cNvSpPr txBox="1">
          <a:spLocks noChangeArrowheads="1"/>
        </xdr:cNvSpPr>
      </xdr:nvSpPr>
      <xdr:spPr bwMode="auto">
        <a:xfrm>
          <a:off x="0" y="7172325"/>
          <a:ext cx="76200" cy="276503"/>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28853</xdr:rowOff>
    </xdr:to>
    <xdr:sp macro="" textlink="">
      <xdr:nvSpPr>
        <xdr:cNvPr id="160" name="Text Box 11">
          <a:extLst>
            <a:ext uri="{FF2B5EF4-FFF2-40B4-BE49-F238E27FC236}">
              <a16:creationId xmlns:a16="http://schemas.microsoft.com/office/drawing/2014/main" xmlns="" id="{00000000-0008-0000-0500-0000A0000000}"/>
            </a:ext>
          </a:extLst>
        </xdr:cNvPr>
        <xdr:cNvSpPr txBox="1">
          <a:spLocks noChangeArrowheads="1"/>
        </xdr:cNvSpPr>
      </xdr:nvSpPr>
      <xdr:spPr bwMode="auto">
        <a:xfrm>
          <a:off x="0" y="7172325"/>
          <a:ext cx="76200" cy="276503"/>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28853</xdr:rowOff>
    </xdr:to>
    <xdr:sp macro="" textlink="">
      <xdr:nvSpPr>
        <xdr:cNvPr id="161" name="Text Box 12">
          <a:extLst>
            <a:ext uri="{FF2B5EF4-FFF2-40B4-BE49-F238E27FC236}">
              <a16:creationId xmlns:a16="http://schemas.microsoft.com/office/drawing/2014/main" xmlns="" id="{00000000-0008-0000-0500-0000A1000000}"/>
            </a:ext>
          </a:extLst>
        </xdr:cNvPr>
        <xdr:cNvSpPr txBox="1">
          <a:spLocks noChangeArrowheads="1"/>
        </xdr:cNvSpPr>
      </xdr:nvSpPr>
      <xdr:spPr bwMode="auto">
        <a:xfrm>
          <a:off x="0" y="7172325"/>
          <a:ext cx="76200" cy="276503"/>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28853</xdr:rowOff>
    </xdr:to>
    <xdr:sp macro="" textlink="">
      <xdr:nvSpPr>
        <xdr:cNvPr id="162" name="Text Box 5">
          <a:extLst>
            <a:ext uri="{FF2B5EF4-FFF2-40B4-BE49-F238E27FC236}">
              <a16:creationId xmlns:a16="http://schemas.microsoft.com/office/drawing/2014/main" xmlns="" id="{00000000-0008-0000-0500-0000A2000000}"/>
            </a:ext>
          </a:extLst>
        </xdr:cNvPr>
        <xdr:cNvSpPr txBox="1">
          <a:spLocks noChangeArrowheads="1"/>
        </xdr:cNvSpPr>
      </xdr:nvSpPr>
      <xdr:spPr bwMode="auto">
        <a:xfrm>
          <a:off x="0" y="7172325"/>
          <a:ext cx="76200" cy="276503"/>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28853</xdr:rowOff>
    </xdr:to>
    <xdr:sp macro="" textlink="">
      <xdr:nvSpPr>
        <xdr:cNvPr id="163" name="Text Box 6">
          <a:extLst>
            <a:ext uri="{FF2B5EF4-FFF2-40B4-BE49-F238E27FC236}">
              <a16:creationId xmlns:a16="http://schemas.microsoft.com/office/drawing/2014/main" xmlns="" id="{00000000-0008-0000-0500-0000A3000000}"/>
            </a:ext>
          </a:extLst>
        </xdr:cNvPr>
        <xdr:cNvSpPr txBox="1">
          <a:spLocks noChangeArrowheads="1"/>
        </xdr:cNvSpPr>
      </xdr:nvSpPr>
      <xdr:spPr bwMode="auto">
        <a:xfrm>
          <a:off x="0" y="7172325"/>
          <a:ext cx="76200" cy="276503"/>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41042</xdr:rowOff>
    </xdr:to>
    <xdr:sp macro="" textlink="">
      <xdr:nvSpPr>
        <xdr:cNvPr id="164" name="Text Box 3">
          <a:extLst>
            <a:ext uri="{FF2B5EF4-FFF2-40B4-BE49-F238E27FC236}">
              <a16:creationId xmlns:a16="http://schemas.microsoft.com/office/drawing/2014/main" xmlns="" id="{00000000-0008-0000-0500-0000A4000000}"/>
            </a:ext>
          </a:extLst>
        </xdr:cNvPr>
        <xdr:cNvSpPr txBox="1">
          <a:spLocks noChangeArrowheads="1"/>
        </xdr:cNvSpPr>
      </xdr:nvSpPr>
      <xdr:spPr bwMode="auto">
        <a:xfrm>
          <a:off x="0" y="7172325"/>
          <a:ext cx="76200" cy="612542"/>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41042</xdr:rowOff>
    </xdr:to>
    <xdr:sp macro="" textlink="">
      <xdr:nvSpPr>
        <xdr:cNvPr id="165" name="Text Box 4">
          <a:extLst>
            <a:ext uri="{FF2B5EF4-FFF2-40B4-BE49-F238E27FC236}">
              <a16:creationId xmlns:a16="http://schemas.microsoft.com/office/drawing/2014/main" xmlns="" id="{00000000-0008-0000-0500-0000A5000000}"/>
            </a:ext>
          </a:extLst>
        </xdr:cNvPr>
        <xdr:cNvSpPr txBox="1">
          <a:spLocks noChangeArrowheads="1"/>
        </xdr:cNvSpPr>
      </xdr:nvSpPr>
      <xdr:spPr bwMode="auto">
        <a:xfrm>
          <a:off x="0" y="7172325"/>
          <a:ext cx="76200" cy="612542"/>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114520</xdr:rowOff>
    </xdr:to>
    <xdr:sp macro="" textlink="">
      <xdr:nvSpPr>
        <xdr:cNvPr id="166" name="Text Box 5">
          <a:extLst>
            <a:ext uri="{FF2B5EF4-FFF2-40B4-BE49-F238E27FC236}">
              <a16:creationId xmlns:a16="http://schemas.microsoft.com/office/drawing/2014/main" xmlns="" id="{00000000-0008-0000-0500-0000A6000000}"/>
            </a:ext>
          </a:extLst>
        </xdr:cNvPr>
        <xdr:cNvSpPr txBox="1">
          <a:spLocks noChangeArrowheads="1"/>
        </xdr:cNvSpPr>
      </xdr:nvSpPr>
      <xdr:spPr bwMode="auto">
        <a:xfrm>
          <a:off x="0" y="7172325"/>
          <a:ext cx="76200" cy="104797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114520</xdr:rowOff>
    </xdr:to>
    <xdr:sp macro="" textlink="">
      <xdr:nvSpPr>
        <xdr:cNvPr id="167" name="Text Box 6">
          <a:extLst>
            <a:ext uri="{FF2B5EF4-FFF2-40B4-BE49-F238E27FC236}">
              <a16:creationId xmlns:a16="http://schemas.microsoft.com/office/drawing/2014/main" xmlns="" id="{00000000-0008-0000-0500-0000A7000000}"/>
            </a:ext>
          </a:extLst>
        </xdr:cNvPr>
        <xdr:cNvSpPr txBox="1">
          <a:spLocks noChangeArrowheads="1"/>
        </xdr:cNvSpPr>
      </xdr:nvSpPr>
      <xdr:spPr bwMode="auto">
        <a:xfrm>
          <a:off x="0" y="7172325"/>
          <a:ext cx="76200" cy="1047970"/>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168" name="Text Box 5">
          <a:extLst>
            <a:ext uri="{FF2B5EF4-FFF2-40B4-BE49-F238E27FC236}">
              <a16:creationId xmlns:a16="http://schemas.microsoft.com/office/drawing/2014/main" xmlns="" id="{00000000-0008-0000-0500-0000A800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169" name="Text Box 6">
          <a:extLst>
            <a:ext uri="{FF2B5EF4-FFF2-40B4-BE49-F238E27FC236}">
              <a16:creationId xmlns:a16="http://schemas.microsoft.com/office/drawing/2014/main" xmlns="" id="{00000000-0008-0000-0500-0000A900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170" name="Text Box 11">
          <a:extLst>
            <a:ext uri="{FF2B5EF4-FFF2-40B4-BE49-F238E27FC236}">
              <a16:creationId xmlns:a16="http://schemas.microsoft.com/office/drawing/2014/main" xmlns="" id="{00000000-0008-0000-0500-0000AA00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171" name="Text Box 12">
          <a:extLst>
            <a:ext uri="{FF2B5EF4-FFF2-40B4-BE49-F238E27FC236}">
              <a16:creationId xmlns:a16="http://schemas.microsoft.com/office/drawing/2014/main" xmlns="" id="{00000000-0008-0000-0500-0000AB00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171729</xdr:rowOff>
    </xdr:to>
    <xdr:sp macro="" textlink="">
      <xdr:nvSpPr>
        <xdr:cNvPr id="172" name="Text Box 5">
          <a:extLst>
            <a:ext uri="{FF2B5EF4-FFF2-40B4-BE49-F238E27FC236}">
              <a16:creationId xmlns:a16="http://schemas.microsoft.com/office/drawing/2014/main" xmlns="" id="{00000000-0008-0000-0500-0000AC000000}"/>
            </a:ext>
          </a:extLst>
        </xdr:cNvPr>
        <xdr:cNvSpPr txBox="1">
          <a:spLocks noChangeArrowheads="1"/>
        </xdr:cNvSpPr>
      </xdr:nvSpPr>
      <xdr:spPr bwMode="auto">
        <a:xfrm>
          <a:off x="0" y="7172325"/>
          <a:ext cx="76200" cy="171729"/>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173" name="Text Box 6">
          <a:extLst>
            <a:ext uri="{FF2B5EF4-FFF2-40B4-BE49-F238E27FC236}">
              <a16:creationId xmlns:a16="http://schemas.microsoft.com/office/drawing/2014/main" xmlns="" id="{00000000-0008-0000-0500-0000AD00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99551</xdr:rowOff>
    </xdr:to>
    <xdr:sp macro="" textlink="">
      <xdr:nvSpPr>
        <xdr:cNvPr id="174" name="Text Box 3">
          <a:extLst>
            <a:ext uri="{FF2B5EF4-FFF2-40B4-BE49-F238E27FC236}">
              <a16:creationId xmlns:a16="http://schemas.microsoft.com/office/drawing/2014/main" xmlns="" id="{00000000-0008-0000-0500-0000AE000000}"/>
            </a:ext>
          </a:extLst>
        </xdr:cNvPr>
        <xdr:cNvSpPr txBox="1">
          <a:spLocks noChangeArrowheads="1"/>
        </xdr:cNvSpPr>
      </xdr:nvSpPr>
      <xdr:spPr bwMode="auto">
        <a:xfrm>
          <a:off x="0" y="7172325"/>
          <a:ext cx="76200" cy="347201"/>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171729</xdr:rowOff>
    </xdr:to>
    <xdr:sp macro="" textlink="">
      <xdr:nvSpPr>
        <xdr:cNvPr id="175" name="Text Box 4">
          <a:extLst>
            <a:ext uri="{FF2B5EF4-FFF2-40B4-BE49-F238E27FC236}">
              <a16:creationId xmlns:a16="http://schemas.microsoft.com/office/drawing/2014/main" xmlns="" id="{00000000-0008-0000-0500-0000AF000000}"/>
            </a:ext>
          </a:extLst>
        </xdr:cNvPr>
        <xdr:cNvSpPr txBox="1">
          <a:spLocks noChangeArrowheads="1"/>
        </xdr:cNvSpPr>
      </xdr:nvSpPr>
      <xdr:spPr bwMode="auto">
        <a:xfrm>
          <a:off x="0" y="7172325"/>
          <a:ext cx="76200" cy="171729"/>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136572</xdr:rowOff>
    </xdr:to>
    <xdr:sp macro="" textlink="">
      <xdr:nvSpPr>
        <xdr:cNvPr id="176" name="Text Box 5">
          <a:extLst>
            <a:ext uri="{FF2B5EF4-FFF2-40B4-BE49-F238E27FC236}">
              <a16:creationId xmlns:a16="http://schemas.microsoft.com/office/drawing/2014/main" xmlns="" id="{00000000-0008-0000-0500-0000B0000000}"/>
            </a:ext>
          </a:extLst>
        </xdr:cNvPr>
        <xdr:cNvSpPr txBox="1">
          <a:spLocks noChangeArrowheads="1"/>
        </xdr:cNvSpPr>
      </xdr:nvSpPr>
      <xdr:spPr bwMode="auto">
        <a:xfrm>
          <a:off x="0" y="7172325"/>
          <a:ext cx="76200" cy="708072"/>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98472</xdr:rowOff>
    </xdr:to>
    <xdr:sp macro="" textlink="">
      <xdr:nvSpPr>
        <xdr:cNvPr id="177" name="Text Box 6">
          <a:extLst>
            <a:ext uri="{FF2B5EF4-FFF2-40B4-BE49-F238E27FC236}">
              <a16:creationId xmlns:a16="http://schemas.microsoft.com/office/drawing/2014/main" xmlns="" id="{00000000-0008-0000-0500-0000B1000000}"/>
            </a:ext>
          </a:extLst>
        </xdr:cNvPr>
        <xdr:cNvSpPr txBox="1">
          <a:spLocks noChangeArrowheads="1"/>
        </xdr:cNvSpPr>
      </xdr:nvSpPr>
      <xdr:spPr bwMode="auto">
        <a:xfrm>
          <a:off x="0" y="7172325"/>
          <a:ext cx="76200" cy="669972"/>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136572</xdr:rowOff>
    </xdr:to>
    <xdr:sp macro="" textlink="">
      <xdr:nvSpPr>
        <xdr:cNvPr id="178" name="Text Box 11">
          <a:extLst>
            <a:ext uri="{FF2B5EF4-FFF2-40B4-BE49-F238E27FC236}">
              <a16:creationId xmlns:a16="http://schemas.microsoft.com/office/drawing/2014/main" xmlns="" id="{00000000-0008-0000-0500-0000B2000000}"/>
            </a:ext>
          </a:extLst>
        </xdr:cNvPr>
        <xdr:cNvSpPr txBox="1">
          <a:spLocks noChangeArrowheads="1"/>
        </xdr:cNvSpPr>
      </xdr:nvSpPr>
      <xdr:spPr bwMode="auto">
        <a:xfrm>
          <a:off x="0" y="7172325"/>
          <a:ext cx="76200" cy="708072"/>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98472</xdr:rowOff>
    </xdr:to>
    <xdr:sp macro="" textlink="">
      <xdr:nvSpPr>
        <xdr:cNvPr id="179" name="Text Box 12">
          <a:extLst>
            <a:ext uri="{FF2B5EF4-FFF2-40B4-BE49-F238E27FC236}">
              <a16:creationId xmlns:a16="http://schemas.microsoft.com/office/drawing/2014/main" xmlns="" id="{00000000-0008-0000-0500-0000B3000000}"/>
            </a:ext>
          </a:extLst>
        </xdr:cNvPr>
        <xdr:cNvSpPr txBox="1">
          <a:spLocks noChangeArrowheads="1"/>
        </xdr:cNvSpPr>
      </xdr:nvSpPr>
      <xdr:spPr bwMode="auto">
        <a:xfrm>
          <a:off x="0" y="7172325"/>
          <a:ext cx="76200" cy="669972"/>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136572</xdr:rowOff>
    </xdr:to>
    <xdr:sp macro="" textlink="">
      <xdr:nvSpPr>
        <xdr:cNvPr id="180" name="Text Box 5">
          <a:extLst>
            <a:ext uri="{FF2B5EF4-FFF2-40B4-BE49-F238E27FC236}">
              <a16:creationId xmlns:a16="http://schemas.microsoft.com/office/drawing/2014/main" xmlns="" id="{00000000-0008-0000-0500-0000B4000000}"/>
            </a:ext>
          </a:extLst>
        </xdr:cNvPr>
        <xdr:cNvSpPr txBox="1">
          <a:spLocks noChangeArrowheads="1"/>
        </xdr:cNvSpPr>
      </xdr:nvSpPr>
      <xdr:spPr bwMode="auto">
        <a:xfrm>
          <a:off x="0" y="7172325"/>
          <a:ext cx="76200" cy="708072"/>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171729</xdr:rowOff>
    </xdr:to>
    <xdr:sp macro="" textlink="">
      <xdr:nvSpPr>
        <xdr:cNvPr id="181" name="Text Box 5">
          <a:extLst>
            <a:ext uri="{FF2B5EF4-FFF2-40B4-BE49-F238E27FC236}">
              <a16:creationId xmlns:a16="http://schemas.microsoft.com/office/drawing/2014/main" xmlns="" id="{00000000-0008-0000-0500-0000B5000000}"/>
            </a:ext>
          </a:extLst>
        </xdr:cNvPr>
        <xdr:cNvSpPr txBox="1">
          <a:spLocks noChangeArrowheads="1"/>
        </xdr:cNvSpPr>
      </xdr:nvSpPr>
      <xdr:spPr bwMode="auto">
        <a:xfrm>
          <a:off x="0" y="7172325"/>
          <a:ext cx="76200" cy="171729"/>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171729</xdr:rowOff>
    </xdr:to>
    <xdr:sp macro="" textlink="">
      <xdr:nvSpPr>
        <xdr:cNvPr id="182" name="Text Box 6">
          <a:extLst>
            <a:ext uri="{FF2B5EF4-FFF2-40B4-BE49-F238E27FC236}">
              <a16:creationId xmlns:a16="http://schemas.microsoft.com/office/drawing/2014/main" xmlns="" id="{00000000-0008-0000-0500-0000B6000000}"/>
            </a:ext>
          </a:extLst>
        </xdr:cNvPr>
        <xdr:cNvSpPr txBox="1">
          <a:spLocks noChangeArrowheads="1"/>
        </xdr:cNvSpPr>
      </xdr:nvSpPr>
      <xdr:spPr bwMode="auto">
        <a:xfrm>
          <a:off x="0" y="7172325"/>
          <a:ext cx="76200" cy="171729"/>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171729</xdr:rowOff>
    </xdr:to>
    <xdr:sp macro="" textlink="">
      <xdr:nvSpPr>
        <xdr:cNvPr id="183" name="Text Box 11">
          <a:extLst>
            <a:ext uri="{FF2B5EF4-FFF2-40B4-BE49-F238E27FC236}">
              <a16:creationId xmlns:a16="http://schemas.microsoft.com/office/drawing/2014/main" xmlns="" id="{00000000-0008-0000-0500-0000B7000000}"/>
            </a:ext>
          </a:extLst>
        </xdr:cNvPr>
        <xdr:cNvSpPr txBox="1">
          <a:spLocks noChangeArrowheads="1"/>
        </xdr:cNvSpPr>
      </xdr:nvSpPr>
      <xdr:spPr bwMode="auto">
        <a:xfrm>
          <a:off x="0" y="7172325"/>
          <a:ext cx="76200" cy="171729"/>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171729</xdr:rowOff>
    </xdr:to>
    <xdr:sp macro="" textlink="">
      <xdr:nvSpPr>
        <xdr:cNvPr id="184" name="Text Box 12">
          <a:extLst>
            <a:ext uri="{FF2B5EF4-FFF2-40B4-BE49-F238E27FC236}">
              <a16:creationId xmlns:a16="http://schemas.microsoft.com/office/drawing/2014/main" xmlns="" id="{00000000-0008-0000-0500-0000B8000000}"/>
            </a:ext>
          </a:extLst>
        </xdr:cNvPr>
        <xdr:cNvSpPr txBox="1">
          <a:spLocks noChangeArrowheads="1"/>
        </xdr:cNvSpPr>
      </xdr:nvSpPr>
      <xdr:spPr bwMode="auto">
        <a:xfrm>
          <a:off x="0" y="7172325"/>
          <a:ext cx="76200" cy="171729"/>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171729</xdr:rowOff>
    </xdr:to>
    <xdr:sp macro="" textlink="">
      <xdr:nvSpPr>
        <xdr:cNvPr id="185" name="Text Box 5">
          <a:extLst>
            <a:ext uri="{FF2B5EF4-FFF2-40B4-BE49-F238E27FC236}">
              <a16:creationId xmlns:a16="http://schemas.microsoft.com/office/drawing/2014/main" xmlns="" id="{00000000-0008-0000-0500-0000B9000000}"/>
            </a:ext>
          </a:extLst>
        </xdr:cNvPr>
        <xdr:cNvSpPr txBox="1">
          <a:spLocks noChangeArrowheads="1"/>
        </xdr:cNvSpPr>
      </xdr:nvSpPr>
      <xdr:spPr bwMode="auto">
        <a:xfrm>
          <a:off x="0" y="7172325"/>
          <a:ext cx="76200" cy="171729"/>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171729</xdr:rowOff>
    </xdr:to>
    <xdr:sp macro="" textlink="">
      <xdr:nvSpPr>
        <xdr:cNvPr id="186" name="Text Box 6">
          <a:extLst>
            <a:ext uri="{FF2B5EF4-FFF2-40B4-BE49-F238E27FC236}">
              <a16:creationId xmlns:a16="http://schemas.microsoft.com/office/drawing/2014/main" xmlns="" id="{00000000-0008-0000-0500-0000BA000000}"/>
            </a:ext>
          </a:extLst>
        </xdr:cNvPr>
        <xdr:cNvSpPr txBox="1">
          <a:spLocks noChangeArrowheads="1"/>
        </xdr:cNvSpPr>
      </xdr:nvSpPr>
      <xdr:spPr bwMode="auto">
        <a:xfrm>
          <a:off x="0" y="7172325"/>
          <a:ext cx="76200" cy="171729"/>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99551</xdr:rowOff>
    </xdr:to>
    <xdr:sp macro="" textlink="">
      <xdr:nvSpPr>
        <xdr:cNvPr id="187" name="Text Box 3">
          <a:extLst>
            <a:ext uri="{FF2B5EF4-FFF2-40B4-BE49-F238E27FC236}">
              <a16:creationId xmlns:a16="http://schemas.microsoft.com/office/drawing/2014/main" xmlns="" id="{00000000-0008-0000-0500-0000BB000000}"/>
            </a:ext>
          </a:extLst>
        </xdr:cNvPr>
        <xdr:cNvSpPr txBox="1">
          <a:spLocks noChangeArrowheads="1"/>
        </xdr:cNvSpPr>
      </xdr:nvSpPr>
      <xdr:spPr bwMode="auto">
        <a:xfrm>
          <a:off x="0" y="7172325"/>
          <a:ext cx="76200" cy="347201"/>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171729</xdr:rowOff>
    </xdr:to>
    <xdr:sp macro="" textlink="">
      <xdr:nvSpPr>
        <xdr:cNvPr id="188" name="Text Box 4">
          <a:extLst>
            <a:ext uri="{FF2B5EF4-FFF2-40B4-BE49-F238E27FC236}">
              <a16:creationId xmlns:a16="http://schemas.microsoft.com/office/drawing/2014/main" xmlns="" id="{00000000-0008-0000-0500-0000BC000000}"/>
            </a:ext>
          </a:extLst>
        </xdr:cNvPr>
        <xdr:cNvSpPr txBox="1">
          <a:spLocks noChangeArrowheads="1"/>
        </xdr:cNvSpPr>
      </xdr:nvSpPr>
      <xdr:spPr bwMode="auto">
        <a:xfrm>
          <a:off x="0" y="7172325"/>
          <a:ext cx="76200" cy="171729"/>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41042</xdr:rowOff>
    </xdr:to>
    <xdr:sp macro="" textlink="">
      <xdr:nvSpPr>
        <xdr:cNvPr id="189" name="Text Box 5">
          <a:extLst>
            <a:ext uri="{FF2B5EF4-FFF2-40B4-BE49-F238E27FC236}">
              <a16:creationId xmlns:a16="http://schemas.microsoft.com/office/drawing/2014/main" xmlns="" id="{00000000-0008-0000-0500-0000BD000000}"/>
            </a:ext>
          </a:extLst>
        </xdr:cNvPr>
        <xdr:cNvSpPr txBox="1">
          <a:spLocks noChangeArrowheads="1"/>
        </xdr:cNvSpPr>
      </xdr:nvSpPr>
      <xdr:spPr bwMode="auto">
        <a:xfrm>
          <a:off x="0" y="7172325"/>
          <a:ext cx="76200" cy="612542"/>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41042</xdr:rowOff>
    </xdr:to>
    <xdr:sp macro="" textlink="">
      <xdr:nvSpPr>
        <xdr:cNvPr id="190" name="Text Box 6">
          <a:extLst>
            <a:ext uri="{FF2B5EF4-FFF2-40B4-BE49-F238E27FC236}">
              <a16:creationId xmlns:a16="http://schemas.microsoft.com/office/drawing/2014/main" xmlns="" id="{00000000-0008-0000-0500-0000BE000000}"/>
            </a:ext>
          </a:extLst>
        </xdr:cNvPr>
        <xdr:cNvSpPr txBox="1">
          <a:spLocks noChangeArrowheads="1"/>
        </xdr:cNvSpPr>
      </xdr:nvSpPr>
      <xdr:spPr bwMode="auto">
        <a:xfrm>
          <a:off x="0" y="7172325"/>
          <a:ext cx="76200" cy="612542"/>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41042</xdr:rowOff>
    </xdr:to>
    <xdr:sp macro="" textlink="">
      <xdr:nvSpPr>
        <xdr:cNvPr id="191" name="Text Box 11">
          <a:extLst>
            <a:ext uri="{FF2B5EF4-FFF2-40B4-BE49-F238E27FC236}">
              <a16:creationId xmlns:a16="http://schemas.microsoft.com/office/drawing/2014/main" xmlns="" id="{00000000-0008-0000-0500-0000BF000000}"/>
            </a:ext>
          </a:extLst>
        </xdr:cNvPr>
        <xdr:cNvSpPr txBox="1">
          <a:spLocks noChangeArrowheads="1"/>
        </xdr:cNvSpPr>
      </xdr:nvSpPr>
      <xdr:spPr bwMode="auto">
        <a:xfrm>
          <a:off x="0" y="7172325"/>
          <a:ext cx="76200" cy="612542"/>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41042</xdr:rowOff>
    </xdr:to>
    <xdr:sp macro="" textlink="">
      <xdr:nvSpPr>
        <xdr:cNvPr id="192" name="Text Box 12">
          <a:extLst>
            <a:ext uri="{FF2B5EF4-FFF2-40B4-BE49-F238E27FC236}">
              <a16:creationId xmlns:a16="http://schemas.microsoft.com/office/drawing/2014/main" xmlns="" id="{00000000-0008-0000-0500-0000C0000000}"/>
            </a:ext>
          </a:extLst>
        </xdr:cNvPr>
        <xdr:cNvSpPr txBox="1">
          <a:spLocks noChangeArrowheads="1"/>
        </xdr:cNvSpPr>
      </xdr:nvSpPr>
      <xdr:spPr bwMode="auto">
        <a:xfrm>
          <a:off x="0" y="7172325"/>
          <a:ext cx="76200" cy="612542"/>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41042</xdr:rowOff>
    </xdr:to>
    <xdr:sp macro="" textlink="">
      <xdr:nvSpPr>
        <xdr:cNvPr id="193" name="Text Box 5">
          <a:extLst>
            <a:ext uri="{FF2B5EF4-FFF2-40B4-BE49-F238E27FC236}">
              <a16:creationId xmlns:a16="http://schemas.microsoft.com/office/drawing/2014/main" xmlns="" id="{00000000-0008-0000-0500-0000C1000000}"/>
            </a:ext>
          </a:extLst>
        </xdr:cNvPr>
        <xdr:cNvSpPr txBox="1">
          <a:spLocks noChangeArrowheads="1"/>
        </xdr:cNvSpPr>
      </xdr:nvSpPr>
      <xdr:spPr bwMode="auto">
        <a:xfrm>
          <a:off x="0" y="7172325"/>
          <a:ext cx="76200" cy="612542"/>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194" name="Text Box 5">
          <a:extLst>
            <a:ext uri="{FF2B5EF4-FFF2-40B4-BE49-F238E27FC236}">
              <a16:creationId xmlns:a16="http://schemas.microsoft.com/office/drawing/2014/main" xmlns="" id="{00000000-0008-0000-0500-0000C200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195" name="Text Box 6">
          <a:extLst>
            <a:ext uri="{FF2B5EF4-FFF2-40B4-BE49-F238E27FC236}">
              <a16:creationId xmlns:a16="http://schemas.microsoft.com/office/drawing/2014/main" xmlns="" id="{00000000-0008-0000-0500-0000C300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196" name="Text Box 11">
          <a:extLst>
            <a:ext uri="{FF2B5EF4-FFF2-40B4-BE49-F238E27FC236}">
              <a16:creationId xmlns:a16="http://schemas.microsoft.com/office/drawing/2014/main" xmlns="" id="{00000000-0008-0000-0500-0000C400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197" name="Text Box 12">
          <a:extLst>
            <a:ext uri="{FF2B5EF4-FFF2-40B4-BE49-F238E27FC236}">
              <a16:creationId xmlns:a16="http://schemas.microsoft.com/office/drawing/2014/main" xmlns="" id="{00000000-0008-0000-0500-0000C500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198" name="Text Box 5">
          <a:extLst>
            <a:ext uri="{FF2B5EF4-FFF2-40B4-BE49-F238E27FC236}">
              <a16:creationId xmlns:a16="http://schemas.microsoft.com/office/drawing/2014/main" xmlns="" id="{00000000-0008-0000-0500-0000C600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199" name="Text Box 6">
          <a:extLst>
            <a:ext uri="{FF2B5EF4-FFF2-40B4-BE49-F238E27FC236}">
              <a16:creationId xmlns:a16="http://schemas.microsoft.com/office/drawing/2014/main" xmlns="" id="{00000000-0008-0000-0500-0000C700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200" name="Text Box 3">
          <a:extLst>
            <a:ext uri="{FF2B5EF4-FFF2-40B4-BE49-F238E27FC236}">
              <a16:creationId xmlns:a16="http://schemas.microsoft.com/office/drawing/2014/main" xmlns="" id="{00000000-0008-0000-0500-0000C800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201" name="Text Box 4">
          <a:extLst>
            <a:ext uri="{FF2B5EF4-FFF2-40B4-BE49-F238E27FC236}">
              <a16:creationId xmlns:a16="http://schemas.microsoft.com/office/drawing/2014/main" xmlns="" id="{00000000-0008-0000-0500-0000C900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202" name="Text Box 5">
          <a:extLst>
            <a:ext uri="{FF2B5EF4-FFF2-40B4-BE49-F238E27FC236}">
              <a16:creationId xmlns:a16="http://schemas.microsoft.com/office/drawing/2014/main" xmlns="" id="{00000000-0008-0000-0500-0000CA00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181254</xdr:rowOff>
    </xdr:to>
    <xdr:sp macro="" textlink="">
      <xdr:nvSpPr>
        <xdr:cNvPr id="203" name="Text Box 6">
          <a:extLst>
            <a:ext uri="{FF2B5EF4-FFF2-40B4-BE49-F238E27FC236}">
              <a16:creationId xmlns:a16="http://schemas.microsoft.com/office/drawing/2014/main" xmlns="" id="{00000000-0008-0000-0500-0000CB000000}"/>
            </a:ext>
          </a:extLst>
        </xdr:cNvPr>
        <xdr:cNvSpPr txBox="1">
          <a:spLocks noChangeArrowheads="1"/>
        </xdr:cNvSpPr>
      </xdr:nvSpPr>
      <xdr:spPr bwMode="auto">
        <a:xfrm>
          <a:off x="0" y="7172325"/>
          <a:ext cx="76200" cy="181254"/>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4580</xdr:rowOff>
    </xdr:to>
    <xdr:sp macro="" textlink="">
      <xdr:nvSpPr>
        <xdr:cNvPr id="204" name="Text Box 5">
          <a:extLst>
            <a:ext uri="{FF2B5EF4-FFF2-40B4-BE49-F238E27FC236}">
              <a16:creationId xmlns:a16="http://schemas.microsoft.com/office/drawing/2014/main" xmlns="" id="{00000000-0008-0000-0500-0000CC000000}"/>
            </a:ext>
          </a:extLst>
        </xdr:cNvPr>
        <xdr:cNvSpPr txBox="1">
          <a:spLocks noChangeArrowheads="1"/>
        </xdr:cNvSpPr>
      </xdr:nvSpPr>
      <xdr:spPr bwMode="auto">
        <a:xfrm>
          <a:off x="0" y="7172325"/>
          <a:ext cx="76200" cy="414156"/>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4580</xdr:rowOff>
    </xdr:to>
    <xdr:sp macro="" textlink="">
      <xdr:nvSpPr>
        <xdr:cNvPr id="205" name="Text Box 6">
          <a:extLst>
            <a:ext uri="{FF2B5EF4-FFF2-40B4-BE49-F238E27FC236}">
              <a16:creationId xmlns:a16="http://schemas.microsoft.com/office/drawing/2014/main" xmlns="" id="{00000000-0008-0000-0500-0000CD000000}"/>
            </a:ext>
          </a:extLst>
        </xdr:cNvPr>
        <xdr:cNvSpPr txBox="1">
          <a:spLocks noChangeArrowheads="1"/>
        </xdr:cNvSpPr>
      </xdr:nvSpPr>
      <xdr:spPr bwMode="auto">
        <a:xfrm>
          <a:off x="0" y="7172325"/>
          <a:ext cx="76200" cy="414156"/>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4580</xdr:rowOff>
    </xdr:to>
    <xdr:sp macro="" textlink="">
      <xdr:nvSpPr>
        <xdr:cNvPr id="206" name="Text Box 11">
          <a:extLst>
            <a:ext uri="{FF2B5EF4-FFF2-40B4-BE49-F238E27FC236}">
              <a16:creationId xmlns:a16="http://schemas.microsoft.com/office/drawing/2014/main" xmlns="" id="{00000000-0008-0000-0500-0000CE000000}"/>
            </a:ext>
          </a:extLst>
        </xdr:cNvPr>
        <xdr:cNvSpPr txBox="1">
          <a:spLocks noChangeArrowheads="1"/>
        </xdr:cNvSpPr>
      </xdr:nvSpPr>
      <xdr:spPr bwMode="auto">
        <a:xfrm>
          <a:off x="0" y="7172325"/>
          <a:ext cx="76200" cy="414156"/>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4580</xdr:rowOff>
    </xdr:to>
    <xdr:sp macro="" textlink="">
      <xdr:nvSpPr>
        <xdr:cNvPr id="207" name="Text Box 12">
          <a:extLst>
            <a:ext uri="{FF2B5EF4-FFF2-40B4-BE49-F238E27FC236}">
              <a16:creationId xmlns:a16="http://schemas.microsoft.com/office/drawing/2014/main" xmlns="" id="{00000000-0008-0000-0500-0000CF000000}"/>
            </a:ext>
          </a:extLst>
        </xdr:cNvPr>
        <xdr:cNvSpPr txBox="1">
          <a:spLocks noChangeArrowheads="1"/>
        </xdr:cNvSpPr>
      </xdr:nvSpPr>
      <xdr:spPr bwMode="auto">
        <a:xfrm>
          <a:off x="0" y="7172325"/>
          <a:ext cx="76200" cy="414156"/>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4580</xdr:rowOff>
    </xdr:to>
    <xdr:sp macro="" textlink="">
      <xdr:nvSpPr>
        <xdr:cNvPr id="208" name="Text Box 5">
          <a:extLst>
            <a:ext uri="{FF2B5EF4-FFF2-40B4-BE49-F238E27FC236}">
              <a16:creationId xmlns:a16="http://schemas.microsoft.com/office/drawing/2014/main" xmlns="" id="{00000000-0008-0000-0500-0000D0000000}"/>
            </a:ext>
          </a:extLst>
        </xdr:cNvPr>
        <xdr:cNvSpPr txBox="1">
          <a:spLocks noChangeArrowheads="1"/>
        </xdr:cNvSpPr>
      </xdr:nvSpPr>
      <xdr:spPr bwMode="auto">
        <a:xfrm>
          <a:off x="0" y="7172325"/>
          <a:ext cx="76200" cy="414156"/>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4580</xdr:rowOff>
    </xdr:to>
    <xdr:sp macro="" textlink="">
      <xdr:nvSpPr>
        <xdr:cNvPr id="209" name="Text Box 9">
          <a:extLst>
            <a:ext uri="{FF2B5EF4-FFF2-40B4-BE49-F238E27FC236}">
              <a16:creationId xmlns:a16="http://schemas.microsoft.com/office/drawing/2014/main" xmlns="" id="{00000000-0008-0000-0500-0000D1000000}"/>
            </a:ext>
          </a:extLst>
        </xdr:cNvPr>
        <xdr:cNvSpPr txBox="1">
          <a:spLocks noChangeArrowheads="1"/>
        </xdr:cNvSpPr>
      </xdr:nvSpPr>
      <xdr:spPr bwMode="auto">
        <a:xfrm>
          <a:off x="0" y="7172325"/>
          <a:ext cx="76200" cy="414156"/>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210" name="Text Box 5">
          <a:extLst>
            <a:ext uri="{FF2B5EF4-FFF2-40B4-BE49-F238E27FC236}">
              <a16:creationId xmlns:a16="http://schemas.microsoft.com/office/drawing/2014/main" xmlns="" id="{00000000-0008-0000-0500-0000D200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211" name="Text Box 6">
          <a:extLst>
            <a:ext uri="{FF2B5EF4-FFF2-40B4-BE49-F238E27FC236}">
              <a16:creationId xmlns:a16="http://schemas.microsoft.com/office/drawing/2014/main" xmlns="" id="{00000000-0008-0000-0500-0000D300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212" name="Text Box 11">
          <a:extLst>
            <a:ext uri="{FF2B5EF4-FFF2-40B4-BE49-F238E27FC236}">
              <a16:creationId xmlns:a16="http://schemas.microsoft.com/office/drawing/2014/main" xmlns="" id="{00000000-0008-0000-0500-0000D400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213" name="Text Box 12">
          <a:extLst>
            <a:ext uri="{FF2B5EF4-FFF2-40B4-BE49-F238E27FC236}">
              <a16:creationId xmlns:a16="http://schemas.microsoft.com/office/drawing/2014/main" xmlns="" id="{00000000-0008-0000-0500-0000D500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214" name="Text Box 5">
          <a:extLst>
            <a:ext uri="{FF2B5EF4-FFF2-40B4-BE49-F238E27FC236}">
              <a16:creationId xmlns:a16="http://schemas.microsoft.com/office/drawing/2014/main" xmlns="" id="{00000000-0008-0000-0500-0000D600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215" name="Text Box 6">
          <a:extLst>
            <a:ext uri="{FF2B5EF4-FFF2-40B4-BE49-F238E27FC236}">
              <a16:creationId xmlns:a16="http://schemas.microsoft.com/office/drawing/2014/main" xmlns="" id="{00000000-0008-0000-0500-0000D700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216" name="Text Box 3">
          <a:extLst>
            <a:ext uri="{FF2B5EF4-FFF2-40B4-BE49-F238E27FC236}">
              <a16:creationId xmlns:a16="http://schemas.microsoft.com/office/drawing/2014/main" xmlns="" id="{00000000-0008-0000-0500-0000D800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217" name="Text Box 4">
          <a:extLst>
            <a:ext uri="{FF2B5EF4-FFF2-40B4-BE49-F238E27FC236}">
              <a16:creationId xmlns:a16="http://schemas.microsoft.com/office/drawing/2014/main" xmlns="" id="{00000000-0008-0000-0500-0000D900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218" name="Text Box 5">
          <a:extLst>
            <a:ext uri="{FF2B5EF4-FFF2-40B4-BE49-F238E27FC236}">
              <a16:creationId xmlns:a16="http://schemas.microsoft.com/office/drawing/2014/main" xmlns="" id="{00000000-0008-0000-0500-0000DA00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181254</xdr:rowOff>
    </xdr:to>
    <xdr:sp macro="" textlink="">
      <xdr:nvSpPr>
        <xdr:cNvPr id="219" name="Text Box 6">
          <a:extLst>
            <a:ext uri="{FF2B5EF4-FFF2-40B4-BE49-F238E27FC236}">
              <a16:creationId xmlns:a16="http://schemas.microsoft.com/office/drawing/2014/main" xmlns="" id="{00000000-0008-0000-0500-0000DB000000}"/>
            </a:ext>
          </a:extLst>
        </xdr:cNvPr>
        <xdr:cNvSpPr txBox="1">
          <a:spLocks noChangeArrowheads="1"/>
        </xdr:cNvSpPr>
      </xdr:nvSpPr>
      <xdr:spPr bwMode="auto">
        <a:xfrm>
          <a:off x="0" y="7172325"/>
          <a:ext cx="76200" cy="181254"/>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4580</xdr:rowOff>
    </xdr:to>
    <xdr:sp macro="" textlink="">
      <xdr:nvSpPr>
        <xdr:cNvPr id="220" name="Text Box 5">
          <a:extLst>
            <a:ext uri="{FF2B5EF4-FFF2-40B4-BE49-F238E27FC236}">
              <a16:creationId xmlns:a16="http://schemas.microsoft.com/office/drawing/2014/main" xmlns="" id="{00000000-0008-0000-0500-0000DC000000}"/>
            </a:ext>
          </a:extLst>
        </xdr:cNvPr>
        <xdr:cNvSpPr txBox="1">
          <a:spLocks noChangeArrowheads="1"/>
        </xdr:cNvSpPr>
      </xdr:nvSpPr>
      <xdr:spPr bwMode="auto">
        <a:xfrm>
          <a:off x="0" y="7172325"/>
          <a:ext cx="76200" cy="414156"/>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4580</xdr:rowOff>
    </xdr:to>
    <xdr:sp macro="" textlink="">
      <xdr:nvSpPr>
        <xdr:cNvPr id="221" name="Text Box 6">
          <a:extLst>
            <a:ext uri="{FF2B5EF4-FFF2-40B4-BE49-F238E27FC236}">
              <a16:creationId xmlns:a16="http://schemas.microsoft.com/office/drawing/2014/main" xmlns="" id="{00000000-0008-0000-0500-0000DD000000}"/>
            </a:ext>
          </a:extLst>
        </xdr:cNvPr>
        <xdr:cNvSpPr txBox="1">
          <a:spLocks noChangeArrowheads="1"/>
        </xdr:cNvSpPr>
      </xdr:nvSpPr>
      <xdr:spPr bwMode="auto">
        <a:xfrm>
          <a:off x="0" y="7172325"/>
          <a:ext cx="76200" cy="414156"/>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4580</xdr:rowOff>
    </xdr:to>
    <xdr:sp macro="" textlink="">
      <xdr:nvSpPr>
        <xdr:cNvPr id="222" name="Text Box 11">
          <a:extLst>
            <a:ext uri="{FF2B5EF4-FFF2-40B4-BE49-F238E27FC236}">
              <a16:creationId xmlns:a16="http://schemas.microsoft.com/office/drawing/2014/main" xmlns="" id="{00000000-0008-0000-0500-0000DE000000}"/>
            </a:ext>
          </a:extLst>
        </xdr:cNvPr>
        <xdr:cNvSpPr txBox="1">
          <a:spLocks noChangeArrowheads="1"/>
        </xdr:cNvSpPr>
      </xdr:nvSpPr>
      <xdr:spPr bwMode="auto">
        <a:xfrm>
          <a:off x="0" y="7172325"/>
          <a:ext cx="76200" cy="414156"/>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4580</xdr:rowOff>
    </xdr:to>
    <xdr:sp macro="" textlink="">
      <xdr:nvSpPr>
        <xdr:cNvPr id="223" name="Text Box 12">
          <a:extLst>
            <a:ext uri="{FF2B5EF4-FFF2-40B4-BE49-F238E27FC236}">
              <a16:creationId xmlns:a16="http://schemas.microsoft.com/office/drawing/2014/main" xmlns="" id="{00000000-0008-0000-0500-0000DF000000}"/>
            </a:ext>
          </a:extLst>
        </xdr:cNvPr>
        <xdr:cNvSpPr txBox="1">
          <a:spLocks noChangeArrowheads="1"/>
        </xdr:cNvSpPr>
      </xdr:nvSpPr>
      <xdr:spPr bwMode="auto">
        <a:xfrm>
          <a:off x="0" y="7172325"/>
          <a:ext cx="76200" cy="414156"/>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4580</xdr:rowOff>
    </xdr:to>
    <xdr:sp macro="" textlink="">
      <xdr:nvSpPr>
        <xdr:cNvPr id="224" name="Text Box 5">
          <a:extLst>
            <a:ext uri="{FF2B5EF4-FFF2-40B4-BE49-F238E27FC236}">
              <a16:creationId xmlns:a16="http://schemas.microsoft.com/office/drawing/2014/main" xmlns="" id="{00000000-0008-0000-0500-0000E0000000}"/>
            </a:ext>
          </a:extLst>
        </xdr:cNvPr>
        <xdr:cNvSpPr txBox="1">
          <a:spLocks noChangeArrowheads="1"/>
        </xdr:cNvSpPr>
      </xdr:nvSpPr>
      <xdr:spPr bwMode="auto">
        <a:xfrm>
          <a:off x="0" y="7172325"/>
          <a:ext cx="76200" cy="414156"/>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225" name="Text Box 5">
          <a:extLst>
            <a:ext uri="{FF2B5EF4-FFF2-40B4-BE49-F238E27FC236}">
              <a16:creationId xmlns:a16="http://schemas.microsoft.com/office/drawing/2014/main" xmlns="" id="{00000000-0008-0000-0500-0000E1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226" name="Text Box 6">
          <a:extLst>
            <a:ext uri="{FF2B5EF4-FFF2-40B4-BE49-F238E27FC236}">
              <a16:creationId xmlns:a16="http://schemas.microsoft.com/office/drawing/2014/main" xmlns="" id="{00000000-0008-0000-0500-0000E2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227" name="Text Box 11">
          <a:extLst>
            <a:ext uri="{FF2B5EF4-FFF2-40B4-BE49-F238E27FC236}">
              <a16:creationId xmlns:a16="http://schemas.microsoft.com/office/drawing/2014/main" xmlns="" id="{00000000-0008-0000-0500-0000E3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228" name="Text Box 12">
          <a:extLst>
            <a:ext uri="{FF2B5EF4-FFF2-40B4-BE49-F238E27FC236}">
              <a16:creationId xmlns:a16="http://schemas.microsoft.com/office/drawing/2014/main" xmlns="" id="{00000000-0008-0000-0500-0000E4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229" name="Text Box 5">
          <a:extLst>
            <a:ext uri="{FF2B5EF4-FFF2-40B4-BE49-F238E27FC236}">
              <a16:creationId xmlns:a16="http://schemas.microsoft.com/office/drawing/2014/main" xmlns="" id="{00000000-0008-0000-0500-0000E5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230" name="Text Box 6">
          <a:extLst>
            <a:ext uri="{FF2B5EF4-FFF2-40B4-BE49-F238E27FC236}">
              <a16:creationId xmlns:a16="http://schemas.microsoft.com/office/drawing/2014/main" xmlns="" id="{00000000-0008-0000-0500-0000E600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75056</xdr:rowOff>
    </xdr:to>
    <xdr:sp macro="" textlink="">
      <xdr:nvSpPr>
        <xdr:cNvPr id="231" name="Text Box 3">
          <a:extLst>
            <a:ext uri="{FF2B5EF4-FFF2-40B4-BE49-F238E27FC236}">
              <a16:creationId xmlns:a16="http://schemas.microsoft.com/office/drawing/2014/main" xmlns="" id="{00000000-0008-0000-0500-0000E7000000}"/>
            </a:ext>
          </a:extLst>
        </xdr:cNvPr>
        <xdr:cNvSpPr txBox="1">
          <a:spLocks noChangeArrowheads="1"/>
        </xdr:cNvSpPr>
      </xdr:nvSpPr>
      <xdr:spPr bwMode="auto">
        <a:xfrm>
          <a:off x="0" y="7172325"/>
          <a:ext cx="76200" cy="484632"/>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4580</xdr:rowOff>
    </xdr:to>
    <xdr:sp macro="" textlink="">
      <xdr:nvSpPr>
        <xdr:cNvPr id="232" name="Text Box 4">
          <a:extLst>
            <a:ext uri="{FF2B5EF4-FFF2-40B4-BE49-F238E27FC236}">
              <a16:creationId xmlns:a16="http://schemas.microsoft.com/office/drawing/2014/main" xmlns="" id="{00000000-0008-0000-0500-0000E8000000}"/>
            </a:ext>
          </a:extLst>
        </xdr:cNvPr>
        <xdr:cNvSpPr txBox="1">
          <a:spLocks noChangeArrowheads="1"/>
        </xdr:cNvSpPr>
      </xdr:nvSpPr>
      <xdr:spPr bwMode="auto">
        <a:xfrm>
          <a:off x="0" y="7172325"/>
          <a:ext cx="76200" cy="414156"/>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155622</xdr:rowOff>
    </xdr:to>
    <xdr:sp macro="" textlink="">
      <xdr:nvSpPr>
        <xdr:cNvPr id="233" name="Text Box 5">
          <a:extLst>
            <a:ext uri="{FF2B5EF4-FFF2-40B4-BE49-F238E27FC236}">
              <a16:creationId xmlns:a16="http://schemas.microsoft.com/office/drawing/2014/main" xmlns="" id="{00000000-0008-0000-0500-0000E9000000}"/>
            </a:ext>
          </a:extLst>
        </xdr:cNvPr>
        <xdr:cNvSpPr txBox="1">
          <a:spLocks noChangeArrowheads="1"/>
        </xdr:cNvSpPr>
      </xdr:nvSpPr>
      <xdr:spPr bwMode="auto">
        <a:xfrm>
          <a:off x="0" y="7172325"/>
          <a:ext cx="76200" cy="727122"/>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155622</xdr:rowOff>
    </xdr:to>
    <xdr:sp macro="" textlink="">
      <xdr:nvSpPr>
        <xdr:cNvPr id="234" name="Text Box 6">
          <a:extLst>
            <a:ext uri="{FF2B5EF4-FFF2-40B4-BE49-F238E27FC236}">
              <a16:creationId xmlns:a16="http://schemas.microsoft.com/office/drawing/2014/main" xmlns="" id="{00000000-0008-0000-0500-0000EA000000}"/>
            </a:ext>
          </a:extLst>
        </xdr:cNvPr>
        <xdr:cNvSpPr txBox="1">
          <a:spLocks noChangeArrowheads="1"/>
        </xdr:cNvSpPr>
      </xdr:nvSpPr>
      <xdr:spPr bwMode="auto">
        <a:xfrm>
          <a:off x="0" y="7172325"/>
          <a:ext cx="76200" cy="727122"/>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155622</xdr:rowOff>
    </xdr:to>
    <xdr:sp macro="" textlink="">
      <xdr:nvSpPr>
        <xdr:cNvPr id="235" name="Text Box 11">
          <a:extLst>
            <a:ext uri="{FF2B5EF4-FFF2-40B4-BE49-F238E27FC236}">
              <a16:creationId xmlns:a16="http://schemas.microsoft.com/office/drawing/2014/main" xmlns="" id="{00000000-0008-0000-0500-0000EB000000}"/>
            </a:ext>
          </a:extLst>
        </xdr:cNvPr>
        <xdr:cNvSpPr txBox="1">
          <a:spLocks noChangeArrowheads="1"/>
        </xdr:cNvSpPr>
      </xdr:nvSpPr>
      <xdr:spPr bwMode="auto">
        <a:xfrm>
          <a:off x="0" y="7172325"/>
          <a:ext cx="76200" cy="727122"/>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155622</xdr:rowOff>
    </xdr:to>
    <xdr:sp macro="" textlink="">
      <xdr:nvSpPr>
        <xdr:cNvPr id="236" name="Text Box 12">
          <a:extLst>
            <a:ext uri="{FF2B5EF4-FFF2-40B4-BE49-F238E27FC236}">
              <a16:creationId xmlns:a16="http://schemas.microsoft.com/office/drawing/2014/main" xmlns="" id="{00000000-0008-0000-0500-0000EC000000}"/>
            </a:ext>
          </a:extLst>
        </xdr:cNvPr>
        <xdr:cNvSpPr txBox="1">
          <a:spLocks noChangeArrowheads="1"/>
        </xdr:cNvSpPr>
      </xdr:nvSpPr>
      <xdr:spPr bwMode="auto">
        <a:xfrm>
          <a:off x="0" y="7172325"/>
          <a:ext cx="76200" cy="727122"/>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155622</xdr:rowOff>
    </xdr:to>
    <xdr:sp macro="" textlink="">
      <xdr:nvSpPr>
        <xdr:cNvPr id="237" name="Text Box 5">
          <a:extLst>
            <a:ext uri="{FF2B5EF4-FFF2-40B4-BE49-F238E27FC236}">
              <a16:creationId xmlns:a16="http://schemas.microsoft.com/office/drawing/2014/main" xmlns="" id="{00000000-0008-0000-0500-0000ED000000}"/>
            </a:ext>
          </a:extLst>
        </xdr:cNvPr>
        <xdr:cNvSpPr txBox="1">
          <a:spLocks noChangeArrowheads="1"/>
        </xdr:cNvSpPr>
      </xdr:nvSpPr>
      <xdr:spPr bwMode="auto">
        <a:xfrm>
          <a:off x="0" y="7172325"/>
          <a:ext cx="76200" cy="727122"/>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90026</xdr:rowOff>
    </xdr:to>
    <xdr:sp macro="" textlink="">
      <xdr:nvSpPr>
        <xdr:cNvPr id="238" name="Text Box 5">
          <a:extLst>
            <a:ext uri="{FF2B5EF4-FFF2-40B4-BE49-F238E27FC236}">
              <a16:creationId xmlns:a16="http://schemas.microsoft.com/office/drawing/2014/main" xmlns="" id="{00000000-0008-0000-0500-0000EE000000}"/>
            </a:ext>
          </a:extLst>
        </xdr:cNvPr>
        <xdr:cNvSpPr txBox="1">
          <a:spLocks noChangeArrowheads="1"/>
        </xdr:cNvSpPr>
      </xdr:nvSpPr>
      <xdr:spPr bwMode="auto">
        <a:xfrm>
          <a:off x="0" y="7172325"/>
          <a:ext cx="76200" cy="337676"/>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54307</xdr:rowOff>
    </xdr:to>
    <xdr:sp macro="" textlink="">
      <xdr:nvSpPr>
        <xdr:cNvPr id="239" name="Text Box 6">
          <a:extLst>
            <a:ext uri="{FF2B5EF4-FFF2-40B4-BE49-F238E27FC236}">
              <a16:creationId xmlns:a16="http://schemas.microsoft.com/office/drawing/2014/main" xmlns="" id="{00000000-0008-0000-0500-0000EF000000}"/>
            </a:ext>
          </a:extLst>
        </xdr:cNvPr>
        <xdr:cNvSpPr txBox="1">
          <a:spLocks noChangeArrowheads="1"/>
        </xdr:cNvSpPr>
      </xdr:nvSpPr>
      <xdr:spPr bwMode="auto">
        <a:xfrm>
          <a:off x="0" y="7172325"/>
          <a:ext cx="76200" cy="301957"/>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90026</xdr:rowOff>
    </xdr:to>
    <xdr:sp macro="" textlink="">
      <xdr:nvSpPr>
        <xdr:cNvPr id="240" name="Text Box 11">
          <a:extLst>
            <a:ext uri="{FF2B5EF4-FFF2-40B4-BE49-F238E27FC236}">
              <a16:creationId xmlns:a16="http://schemas.microsoft.com/office/drawing/2014/main" xmlns="" id="{00000000-0008-0000-0500-0000F0000000}"/>
            </a:ext>
          </a:extLst>
        </xdr:cNvPr>
        <xdr:cNvSpPr txBox="1">
          <a:spLocks noChangeArrowheads="1"/>
        </xdr:cNvSpPr>
      </xdr:nvSpPr>
      <xdr:spPr bwMode="auto">
        <a:xfrm>
          <a:off x="0" y="7172325"/>
          <a:ext cx="76200" cy="337676"/>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54307</xdr:rowOff>
    </xdr:to>
    <xdr:sp macro="" textlink="">
      <xdr:nvSpPr>
        <xdr:cNvPr id="241" name="Text Box 12">
          <a:extLst>
            <a:ext uri="{FF2B5EF4-FFF2-40B4-BE49-F238E27FC236}">
              <a16:creationId xmlns:a16="http://schemas.microsoft.com/office/drawing/2014/main" xmlns="" id="{00000000-0008-0000-0500-0000F1000000}"/>
            </a:ext>
          </a:extLst>
        </xdr:cNvPr>
        <xdr:cNvSpPr txBox="1">
          <a:spLocks noChangeArrowheads="1"/>
        </xdr:cNvSpPr>
      </xdr:nvSpPr>
      <xdr:spPr bwMode="auto">
        <a:xfrm>
          <a:off x="0" y="7172325"/>
          <a:ext cx="76200" cy="301957"/>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99551</xdr:rowOff>
    </xdr:to>
    <xdr:sp macro="" textlink="">
      <xdr:nvSpPr>
        <xdr:cNvPr id="242" name="Text Box 5">
          <a:extLst>
            <a:ext uri="{FF2B5EF4-FFF2-40B4-BE49-F238E27FC236}">
              <a16:creationId xmlns:a16="http://schemas.microsoft.com/office/drawing/2014/main" xmlns="" id="{00000000-0008-0000-0500-0000F2000000}"/>
            </a:ext>
          </a:extLst>
        </xdr:cNvPr>
        <xdr:cNvSpPr txBox="1">
          <a:spLocks noChangeArrowheads="1"/>
        </xdr:cNvSpPr>
      </xdr:nvSpPr>
      <xdr:spPr bwMode="auto">
        <a:xfrm>
          <a:off x="0" y="7172325"/>
          <a:ext cx="76200" cy="347201"/>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54307</xdr:rowOff>
    </xdr:to>
    <xdr:sp macro="" textlink="">
      <xdr:nvSpPr>
        <xdr:cNvPr id="243" name="Text Box 6">
          <a:extLst>
            <a:ext uri="{FF2B5EF4-FFF2-40B4-BE49-F238E27FC236}">
              <a16:creationId xmlns:a16="http://schemas.microsoft.com/office/drawing/2014/main" xmlns="" id="{00000000-0008-0000-0500-0000F3000000}"/>
            </a:ext>
          </a:extLst>
        </xdr:cNvPr>
        <xdr:cNvSpPr txBox="1">
          <a:spLocks noChangeArrowheads="1"/>
        </xdr:cNvSpPr>
      </xdr:nvSpPr>
      <xdr:spPr bwMode="auto">
        <a:xfrm>
          <a:off x="0" y="7172325"/>
          <a:ext cx="76200" cy="301957"/>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75056</xdr:rowOff>
    </xdr:to>
    <xdr:sp macro="" textlink="">
      <xdr:nvSpPr>
        <xdr:cNvPr id="244" name="Text Box 3">
          <a:extLst>
            <a:ext uri="{FF2B5EF4-FFF2-40B4-BE49-F238E27FC236}">
              <a16:creationId xmlns:a16="http://schemas.microsoft.com/office/drawing/2014/main" xmlns="" id="{00000000-0008-0000-0500-0000F4000000}"/>
            </a:ext>
          </a:extLst>
        </xdr:cNvPr>
        <xdr:cNvSpPr txBox="1">
          <a:spLocks noChangeArrowheads="1"/>
        </xdr:cNvSpPr>
      </xdr:nvSpPr>
      <xdr:spPr bwMode="auto">
        <a:xfrm>
          <a:off x="0" y="7172325"/>
          <a:ext cx="76200" cy="484632"/>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4580</xdr:rowOff>
    </xdr:to>
    <xdr:sp macro="" textlink="">
      <xdr:nvSpPr>
        <xdr:cNvPr id="245" name="Text Box 4">
          <a:extLst>
            <a:ext uri="{FF2B5EF4-FFF2-40B4-BE49-F238E27FC236}">
              <a16:creationId xmlns:a16="http://schemas.microsoft.com/office/drawing/2014/main" xmlns="" id="{00000000-0008-0000-0500-0000F5000000}"/>
            </a:ext>
          </a:extLst>
        </xdr:cNvPr>
        <xdr:cNvSpPr txBox="1">
          <a:spLocks noChangeArrowheads="1"/>
        </xdr:cNvSpPr>
      </xdr:nvSpPr>
      <xdr:spPr bwMode="auto">
        <a:xfrm>
          <a:off x="0" y="7172325"/>
          <a:ext cx="76200" cy="414156"/>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2313</xdr:rowOff>
    </xdr:to>
    <xdr:sp macro="" textlink="">
      <xdr:nvSpPr>
        <xdr:cNvPr id="246" name="Text Box 5">
          <a:extLst>
            <a:ext uri="{FF2B5EF4-FFF2-40B4-BE49-F238E27FC236}">
              <a16:creationId xmlns:a16="http://schemas.microsoft.com/office/drawing/2014/main" xmlns="" id="{00000000-0008-0000-0500-0000F6000000}"/>
            </a:ext>
          </a:extLst>
        </xdr:cNvPr>
        <xdr:cNvSpPr txBox="1">
          <a:spLocks noChangeArrowheads="1"/>
        </xdr:cNvSpPr>
      </xdr:nvSpPr>
      <xdr:spPr bwMode="auto">
        <a:xfrm>
          <a:off x="0" y="7172325"/>
          <a:ext cx="76200" cy="573813"/>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2313</xdr:rowOff>
    </xdr:to>
    <xdr:sp macro="" textlink="">
      <xdr:nvSpPr>
        <xdr:cNvPr id="247" name="Text Box 6">
          <a:extLst>
            <a:ext uri="{FF2B5EF4-FFF2-40B4-BE49-F238E27FC236}">
              <a16:creationId xmlns:a16="http://schemas.microsoft.com/office/drawing/2014/main" xmlns="" id="{00000000-0008-0000-0500-0000F7000000}"/>
            </a:ext>
          </a:extLst>
        </xdr:cNvPr>
        <xdr:cNvSpPr txBox="1">
          <a:spLocks noChangeArrowheads="1"/>
        </xdr:cNvSpPr>
      </xdr:nvSpPr>
      <xdr:spPr bwMode="auto">
        <a:xfrm>
          <a:off x="0" y="7172325"/>
          <a:ext cx="76200" cy="573813"/>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248" name="Text Box 5">
          <a:extLst>
            <a:ext uri="{FF2B5EF4-FFF2-40B4-BE49-F238E27FC236}">
              <a16:creationId xmlns:a16="http://schemas.microsoft.com/office/drawing/2014/main" xmlns="" id="{00000000-0008-0000-0500-0000F800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249" name="Text Box 6">
          <a:extLst>
            <a:ext uri="{FF2B5EF4-FFF2-40B4-BE49-F238E27FC236}">
              <a16:creationId xmlns:a16="http://schemas.microsoft.com/office/drawing/2014/main" xmlns="" id="{00000000-0008-0000-0500-0000F900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250" name="Text Box 11">
          <a:extLst>
            <a:ext uri="{FF2B5EF4-FFF2-40B4-BE49-F238E27FC236}">
              <a16:creationId xmlns:a16="http://schemas.microsoft.com/office/drawing/2014/main" xmlns="" id="{00000000-0008-0000-0500-0000FA00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251" name="Text Box 12">
          <a:extLst>
            <a:ext uri="{FF2B5EF4-FFF2-40B4-BE49-F238E27FC236}">
              <a16:creationId xmlns:a16="http://schemas.microsoft.com/office/drawing/2014/main" xmlns="" id="{00000000-0008-0000-0500-0000FB00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252" name="Text Box 5">
          <a:extLst>
            <a:ext uri="{FF2B5EF4-FFF2-40B4-BE49-F238E27FC236}">
              <a16:creationId xmlns:a16="http://schemas.microsoft.com/office/drawing/2014/main" xmlns="" id="{00000000-0008-0000-0500-0000FC00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253" name="Text Box 6">
          <a:extLst>
            <a:ext uri="{FF2B5EF4-FFF2-40B4-BE49-F238E27FC236}">
              <a16:creationId xmlns:a16="http://schemas.microsoft.com/office/drawing/2014/main" xmlns="" id="{00000000-0008-0000-0500-0000FD00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254" name="Text Box 5">
          <a:extLst>
            <a:ext uri="{FF2B5EF4-FFF2-40B4-BE49-F238E27FC236}">
              <a16:creationId xmlns:a16="http://schemas.microsoft.com/office/drawing/2014/main" xmlns="" id="{00000000-0008-0000-0500-0000FE00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181254</xdr:rowOff>
    </xdr:to>
    <xdr:sp macro="" textlink="">
      <xdr:nvSpPr>
        <xdr:cNvPr id="255" name="Text Box 6">
          <a:extLst>
            <a:ext uri="{FF2B5EF4-FFF2-40B4-BE49-F238E27FC236}">
              <a16:creationId xmlns:a16="http://schemas.microsoft.com/office/drawing/2014/main" xmlns="" id="{00000000-0008-0000-0500-0000FF000000}"/>
            </a:ext>
          </a:extLst>
        </xdr:cNvPr>
        <xdr:cNvSpPr txBox="1">
          <a:spLocks noChangeArrowheads="1"/>
        </xdr:cNvSpPr>
      </xdr:nvSpPr>
      <xdr:spPr bwMode="auto">
        <a:xfrm>
          <a:off x="0" y="7172325"/>
          <a:ext cx="76200" cy="181254"/>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256" name="Text Box 6">
          <a:extLst>
            <a:ext uri="{FF2B5EF4-FFF2-40B4-BE49-F238E27FC236}">
              <a16:creationId xmlns:a16="http://schemas.microsoft.com/office/drawing/2014/main" xmlns="" id="{00000000-0008-0000-0500-000000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257" name="Text Box 12">
          <a:extLst>
            <a:ext uri="{FF2B5EF4-FFF2-40B4-BE49-F238E27FC236}">
              <a16:creationId xmlns:a16="http://schemas.microsoft.com/office/drawing/2014/main" xmlns="" id="{00000000-0008-0000-0500-000001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258" name="Text Box 5">
          <a:extLst>
            <a:ext uri="{FF2B5EF4-FFF2-40B4-BE49-F238E27FC236}">
              <a16:creationId xmlns:a16="http://schemas.microsoft.com/office/drawing/2014/main" xmlns="" id="{00000000-0008-0000-0500-000002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181254</xdr:rowOff>
    </xdr:to>
    <xdr:sp macro="" textlink="">
      <xdr:nvSpPr>
        <xdr:cNvPr id="259" name="Text Box 6">
          <a:extLst>
            <a:ext uri="{FF2B5EF4-FFF2-40B4-BE49-F238E27FC236}">
              <a16:creationId xmlns:a16="http://schemas.microsoft.com/office/drawing/2014/main" xmlns="" id="{00000000-0008-0000-0500-000003010000}"/>
            </a:ext>
          </a:extLst>
        </xdr:cNvPr>
        <xdr:cNvSpPr txBox="1">
          <a:spLocks noChangeArrowheads="1"/>
        </xdr:cNvSpPr>
      </xdr:nvSpPr>
      <xdr:spPr bwMode="auto">
        <a:xfrm>
          <a:off x="0" y="7172325"/>
          <a:ext cx="76200" cy="181254"/>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260" name="Text Box 5">
          <a:extLst>
            <a:ext uri="{FF2B5EF4-FFF2-40B4-BE49-F238E27FC236}">
              <a16:creationId xmlns:a16="http://schemas.microsoft.com/office/drawing/2014/main" xmlns="" id="{00000000-0008-0000-0500-000004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261" name="Text Box 6">
          <a:extLst>
            <a:ext uri="{FF2B5EF4-FFF2-40B4-BE49-F238E27FC236}">
              <a16:creationId xmlns:a16="http://schemas.microsoft.com/office/drawing/2014/main" xmlns="" id="{00000000-0008-0000-0500-000005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262" name="Text Box 11">
          <a:extLst>
            <a:ext uri="{FF2B5EF4-FFF2-40B4-BE49-F238E27FC236}">
              <a16:creationId xmlns:a16="http://schemas.microsoft.com/office/drawing/2014/main" xmlns="" id="{00000000-0008-0000-0500-000006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263" name="Text Box 12">
          <a:extLst>
            <a:ext uri="{FF2B5EF4-FFF2-40B4-BE49-F238E27FC236}">
              <a16:creationId xmlns:a16="http://schemas.microsoft.com/office/drawing/2014/main" xmlns="" id="{00000000-0008-0000-0500-000007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264" name="Text Box 5">
          <a:extLst>
            <a:ext uri="{FF2B5EF4-FFF2-40B4-BE49-F238E27FC236}">
              <a16:creationId xmlns:a16="http://schemas.microsoft.com/office/drawing/2014/main" xmlns="" id="{00000000-0008-0000-0500-000008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265" name="Text Box 6">
          <a:extLst>
            <a:ext uri="{FF2B5EF4-FFF2-40B4-BE49-F238E27FC236}">
              <a16:creationId xmlns:a16="http://schemas.microsoft.com/office/drawing/2014/main" xmlns="" id="{00000000-0008-0000-0500-000009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266" name="Text Box 6">
          <a:extLst>
            <a:ext uri="{FF2B5EF4-FFF2-40B4-BE49-F238E27FC236}">
              <a16:creationId xmlns:a16="http://schemas.microsoft.com/office/drawing/2014/main" xmlns="" id="{00000000-0008-0000-0500-00000A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267" name="Text Box 12">
          <a:extLst>
            <a:ext uri="{FF2B5EF4-FFF2-40B4-BE49-F238E27FC236}">
              <a16:creationId xmlns:a16="http://schemas.microsoft.com/office/drawing/2014/main" xmlns="" id="{00000000-0008-0000-0500-00000B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180975</xdr:rowOff>
    </xdr:to>
    <xdr:sp macro="" textlink="">
      <xdr:nvSpPr>
        <xdr:cNvPr id="268" name="Text Box 5">
          <a:extLst>
            <a:ext uri="{FF2B5EF4-FFF2-40B4-BE49-F238E27FC236}">
              <a16:creationId xmlns:a16="http://schemas.microsoft.com/office/drawing/2014/main" xmlns="" id="{00000000-0008-0000-0500-00000C010000}"/>
            </a:ext>
          </a:extLst>
        </xdr:cNvPr>
        <xdr:cNvSpPr txBox="1">
          <a:spLocks noChangeArrowheads="1"/>
        </xdr:cNvSpPr>
      </xdr:nvSpPr>
      <xdr:spPr bwMode="auto">
        <a:xfrm>
          <a:off x="0" y="5686425"/>
          <a:ext cx="76200" cy="1809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4580</xdr:rowOff>
    </xdr:to>
    <xdr:sp macro="" textlink="">
      <xdr:nvSpPr>
        <xdr:cNvPr id="269" name="Text Box 3">
          <a:extLst>
            <a:ext uri="{FF2B5EF4-FFF2-40B4-BE49-F238E27FC236}">
              <a16:creationId xmlns:a16="http://schemas.microsoft.com/office/drawing/2014/main" xmlns="" id="{00000000-0008-0000-0500-00000D010000}"/>
            </a:ext>
          </a:extLst>
        </xdr:cNvPr>
        <xdr:cNvSpPr txBox="1">
          <a:spLocks noChangeArrowheads="1"/>
        </xdr:cNvSpPr>
      </xdr:nvSpPr>
      <xdr:spPr bwMode="auto">
        <a:xfrm>
          <a:off x="0" y="7172325"/>
          <a:ext cx="76200" cy="414156"/>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70976</xdr:rowOff>
    </xdr:to>
    <xdr:sp macro="" textlink="">
      <xdr:nvSpPr>
        <xdr:cNvPr id="270" name="Text Box 4">
          <a:extLst>
            <a:ext uri="{FF2B5EF4-FFF2-40B4-BE49-F238E27FC236}">
              <a16:creationId xmlns:a16="http://schemas.microsoft.com/office/drawing/2014/main" xmlns="" id="{00000000-0008-0000-0500-00000E010000}"/>
            </a:ext>
          </a:extLst>
        </xdr:cNvPr>
        <xdr:cNvSpPr txBox="1">
          <a:spLocks noChangeArrowheads="1"/>
        </xdr:cNvSpPr>
      </xdr:nvSpPr>
      <xdr:spPr bwMode="auto">
        <a:xfrm>
          <a:off x="0" y="7172325"/>
          <a:ext cx="76200" cy="318626"/>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70976</xdr:rowOff>
    </xdr:to>
    <xdr:sp macro="" textlink="">
      <xdr:nvSpPr>
        <xdr:cNvPr id="271" name="Text Box 5">
          <a:extLst>
            <a:ext uri="{FF2B5EF4-FFF2-40B4-BE49-F238E27FC236}">
              <a16:creationId xmlns:a16="http://schemas.microsoft.com/office/drawing/2014/main" xmlns="" id="{00000000-0008-0000-0500-00000F010000}"/>
            </a:ext>
          </a:extLst>
        </xdr:cNvPr>
        <xdr:cNvSpPr txBox="1">
          <a:spLocks noChangeArrowheads="1"/>
        </xdr:cNvSpPr>
      </xdr:nvSpPr>
      <xdr:spPr bwMode="auto">
        <a:xfrm>
          <a:off x="0" y="7172325"/>
          <a:ext cx="76200" cy="318626"/>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61451</xdr:rowOff>
    </xdr:to>
    <xdr:sp macro="" textlink="">
      <xdr:nvSpPr>
        <xdr:cNvPr id="272" name="Text Box 6">
          <a:extLst>
            <a:ext uri="{FF2B5EF4-FFF2-40B4-BE49-F238E27FC236}">
              <a16:creationId xmlns:a16="http://schemas.microsoft.com/office/drawing/2014/main" xmlns="" id="{00000000-0008-0000-0500-000010010000}"/>
            </a:ext>
          </a:extLst>
        </xdr:cNvPr>
        <xdr:cNvSpPr txBox="1">
          <a:spLocks noChangeArrowheads="1"/>
        </xdr:cNvSpPr>
      </xdr:nvSpPr>
      <xdr:spPr bwMode="auto">
        <a:xfrm>
          <a:off x="0" y="7172325"/>
          <a:ext cx="76200" cy="309101"/>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70976</xdr:rowOff>
    </xdr:to>
    <xdr:sp macro="" textlink="">
      <xdr:nvSpPr>
        <xdr:cNvPr id="273" name="Text Box 11">
          <a:extLst>
            <a:ext uri="{FF2B5EF4-FFF2-40B4-BE49-F238E27FC236}">
              <a16:creationId xmlns:a16="http://schemas.microsoft.com/office/drawing/2014/main" xmlns="" id="{00000000-0008-0000-0500-000011010000}"/>
            </a:ext>
          </a:extLst>
        </xdr:cNvPr>
        <xdr:cNvSpPr txBox="1">
          <a:spLocks noChangeArrowheads="1"/>
        </xdr:cNvSpPr>
      </xdr:nvSpPr>
      <xdr:spPr bwMode="auto">
        <a:xfrm>
          <a:off x="0" y="7172325"/>
          <a:ext cx="76200" cy="318626"/>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61451</xdr:rowOff>
    </xdr:to>
    <xdr:sp macro="" textlink="">
      <xdr:nvSpPr>
        <xdr:cNvPr id="274" name="Text Box 12">
          <a:extLst>
            <a:ext uri="{FF2B5EF4-FFF2-40B4-BE49-F238E27FC236}">
              <a16:creationId xmlns:a16="http://schemas.microsoft.com/office/drawing/2014/main" xmlns="" id="{00000000-0008-0000-0500-000012010000}"/>
            </a:ext>
          </a:extLst>
        </xdr:cNvPr>
        <xdr:cNvSpPr txBox="1">
          <a:spLocks noChangeArrowheads="1"/>
        </xdr:cNvSpPr>
      </xdr:nvSpPr>
      <xdr:spPr bwMode="auto">
        <a:xfrm>
          <a:off x="0" y="7172325"/>
          <a:ext cx="76200" cy="309101"/>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70976</xdr:rowOff>
    </xdr:to>
    <xdr:sp macro="" textlink="">
      <xdr:nvSpPr>
        <xdr:cNvPr id="275" name="Text Box 5">
          <a:extLst>
            <a:ext uri="{FF2B5EF4-FFF2-40B4-BE49-F238E27FC236}">
              <a16:creationId xmlns:a16="http://schemas.microsoft.com/office/drawing/2014/main" xmlns="" id="{00000000-0008-0000-0500-000013010000}"/>
            </a:ext>
          </a:extLst>
        </xdr:cNvPr>
        <xdr:cNvSpPr txBox="1">
          <a:spLocks noChangeArrowheads="1"/>
        </xdr:cNvSpPr>
      </xdr:nvSpPr>
      <xdr:spPr bwMode="auto">
        <a:xfrm>
          <a:off x="0" y="7172325"/>
          <a:ext cx="76200" cy="318626"/>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156982</xdr:rowOff>
    </xdr:to>
    <xdr:sp macro="" textlink="">
      <xdr:nvSpPr>
        <xdr:cNvPr id="276" name="Text Box 5">
          <a:extLst>
            <a:ext uri="{FF2B5EF4-FFF2-40B4-BE49-F238E27FC236}">
              <a16:creationId xmlns:a16="http://schemas.microsoft.com/office/drawing/2014/main" xmlns="" id="{00000000-0008-0000-0500-000014010000}"/>
            </a:ext>
          </a:extLst>
        </xdr:cNvPr>
        <xdr:cNvSpPr txBox="1">
          <a:spLocks noChangeArrowheads="1"/>
        </xdr:cNvSpPr>
      </xdr:nvSpPr>
      <xdr:spPr bwMode="auto">
        <a:xfrm>
          <a:off x="0" y="7172325"/>
          <a:ext cx="76200" cy="404632"/>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118601</xdr:rowOff>
    </xdr:to>
    <xdr:sp macro="" textlink="">
      <xdr:nvSpPr>
        <xdr:cNvPr id="277" name="Text Box 6">
          <a:extLst>
            <a:ext uri="{FF2B5EF4-FFF2-40B4-BE49-F238E27FC236}">
              <a16:creationId xmlns:a16="http://schemas.microsoft.com/office/drawing/2014/main" xmlns="" id="{00000000-0008-0000-0500-000015010000}"/>
            </a:ext>
          </a:extLst>
        </xdr:cNvPr>
        <xdr:cNvSpPr txBox="1">
          <a:spLocks noChangeArrowheads="1"/>
        </xdr:cNvSpPr>
      </xdr:nvSpPr>
      <xdr:spPr bwMode="auto">
        <a:xfrm>
          <a:off x="0" y="7172325"/>
          <a:ext cx="76200" cy="366251"/>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156982</xdr:rowOff>
    </xdr:to>
    <xdr:sp macro="" textlink="">
      <xdr:nvSpPr>
        <xdr:cNvPr id="278" name="Text Box 11">
          <a:extLst>
            <a:ext uri="{FF2B5EF4-FFF2-40B4-BE49-F238E27FC236}">
              <a16:creationId xmlns:a16="http://schemas.microsoft.com/office/drawing/2014/main" xmlns="" id="{00000000-0008-0000-0500-000016010000}"/>
            </a:ext>
          </a:extLst>
        </xdr:cNvPr>
        <xdr:cNvSpPr txBox="1">
          <a:spLocks noChangeArrowheads="1"/>
        </xdr:cNvSpPr>
      </xdr:nvSpPr>
      <xdr:spPr bwMode="auto">
        <a:xfrm>
          <a:off x="0" y="7172325"/>
          <a:ext cx="76200" cy="404632"/>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118601</xdr:rowOff>
    </xdr:to>
    <xdr:sp macro="" textlink="">
      <xdr:nvSpPr>
        <xdr:cNvPr id="279" name="Text Box 12">
          <a:extLst>
            <a:ext uri="{FF2B5EF4-FFF2-40B4-BE49-F238E27FC236}">
              <a16:creationId xmlns:a16="http://schemas.microsoft.com/office/drawing/2014/main" xmlns="" id="{00000000-0008-0000-0500-000017010000}"/>
            </a:ext>
          </a:extLst>
        </xdr:cNvPr>
        <xdr:cNvSpPr txBox="1">
          <a:spLocks noChangeArrowheads="1"/>
        </xdr:cNvSpPr>
      </xdr:nvSpPr>
      <xdr:spPr bwMode="auto">
        <a:xfrm>
          <a:off x="0" y="7172325"/>
          <a:ext cx="76200" cy="366251"/>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156982</xdr:rowOff>
    </xdr:to>
    <xdr:sp macro="" textlink="">
      <xdr:nvSpPr>
        <xdr:cNvPr id="280" name="Text Box 5">
          <a:extLst>
            <a:ext uri="{FF2B5EF4-FFF2-40B4-BE49-F238E27FC236}">
              <a16:creationId xmlns:a16="http://schemas.microsoft.com/office/drawing/2014/main" xmlns="" id="{00000000-0008-0000-0500-000018010000}"/>
            </a:ext>
          </a:extLst>
        </xdr:cNvPr>
        <xdr:cNvSpPr txBox="1">
          <a:spLocks noChangeArrowheads="1"/>
        </xdr:cNvSpPr>
      </xdr:nvSpPr>
      <xdr:spPr bwMode="auto">
        <a:xfrm>
          <a:off x="0" y="7172325"/>
          <a:ext cx="76200" cy="404632"/>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128126</xdr:rowOff>
    </xdr:to>
    <xdr:sp macro="" textlink="">
      <xdr:nvSpPr>
        <xdr:cNvPr id="281" name="Text Box 6">
          <a:extLst>
            <a:ext uri="{FF2B5EF4-FFF2-40B4-BE49-F238E27FC236}">
              <a16:creationId xmlns:a16="http://schemas.microsoft.com/office/drawing/2014/main" xmlns="" id="{00000000-0008-0000-0500-000019010000}"/>
            </a:ext>
          </a:extLst>
        </xdr:cNvPr>
        <xdr:cNvSpPr txBox="1">
          <a:spLocks noChangeArrowheads="1"/>
        </xdr:cNvSpPr>
      </xdr:nvSpPr>
      <xdr:spPr bwMode="auto">
        <a:xfrm>
          <a:off x="0" y="7172325"/>
          <a:ext cx="76200" cy="375776"/>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112080</xdr:rowOff>
    </xdr:to>
    <xdr:sp macro="" textlink="">
      <xdr:nvSpPr>
        <xdr:cNvPr id="282" name="Text Box 3">
          <a:extLst>
            <a:ext uri="{FF2B5EF4-FFF2-40B4-BE49-F238E27FC236}">
              <a16:creationId xmlns:a16="http://schemas.microsoft.com/office/drawing/2014/main" xmlns="" id="{00000000-0008-0000-0500-00001A010000}"/>
            </a:ext>
          </a:extLst>
        </xdr:cNvPr>
        <xdr:cNvSpPr txBox="1">
          <a:spLocks noChangeArrowheads="1"/>
        </xdr:cNvSpPr>
      </xdr:nvSpPr>
      <xdr:spPr bwMode="auto">
        <a:xfrm>
          <a:off x="0" y="7172325"/>
          <a:ext cx="76200" cy="68358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112080</xdr:rowOff>
    </xdr:to>
    <xdr:sp macro="" textlink="">
      <xdr:nvSpPr>
        <xdr:cNvPr id="283" name="Text Box 4">
          <a:extLst>
            <a:ext uri="{FF2B5EF4-FFF2-40B4-BE49-F238E27FC236}">
              <a16:creationId xmlns:a16="http://schemas.microsoft.com/office/drawing/2014/main" xmlns="" id="{00000000-0008-0000-0500-00001B010000}"/>
            </a:ext>
          </a:extLst>
        </xdr:cNvPr>
        <xdr:cNvSpPr txBox="1">
          <a:spLocks noChangeArrowheads="1"/>
        </xdr:cNvSpPr>
      </xdr:nvSpPr>
      <xdr:spPr bwMode="auto">
        <a:xfrm>
          <a:off x="0" y="7172325"/>
          <a:ext cx="76200" cy="68358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44782</xdr:rowOff>
    </xdr:to>
    <xdr:sp macro="" textlink="">
      <xdr:nvSpPr>
        <xdr:cNvPr id="284" name="Text Box 5">
          <a:extLst>
            <a:ext uri="{FF2B5EF4-FFF2-40B4-BE49-F238E27FC236}">
              <a16:creationId xmlns:a16="http://schemas.microsoft.com/office/drawing/2014/main" xmlns="" id="{00000000-0008-0000-0500-00001C010000}"/>
            </a:ext>
          </a:extLst>
        </xdr:cNvPr>
        <xdr:cNvSpPr txBox="1">
          <a:spLocks noChangeArrowheads="1"/>
        </xdr:cNvSpPr>
      </xdr:nvSpPr>
      <xdr:spPr bwMode="auto">
        <a:xfrm>
          <a:off x="0" y="7172325"/>
          <a:ext cx="76200" cy="292432"/>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186696</xdr:rowOff>
    </xdr:to>
    <xdr:sp macro="" textlink="">
      <xdr:nvSpPr>
        <xdr:cNvPr id="285" name="Text Box 6">
          <a:extLst>
            <a:ext uri="{FF2B5EF4-FFF2-40B4-BE49-F238E27FC236}">
              <a16:creationId xmlns:a16="http://schemas.microsoft.com/office/drawing/2014/main" xmlns="" id="{00000000-0008-0000-0500-00001D010000}"/>
            </a:ext>
          </a:extLst>
        </xdr:cNvPr>
        <xdr:cNvSpPr txBox="1">
          <a:spLocks noChangeArrowheads="1"/>
        </xdr:cNvSpPr>
      </xdr:nvSpPr>
      <xdr:spPr bwMode="auto">
        <a:xfrm>
          <a:off x="0" y="7172325"/>
          <a:ext cx="76200" cy="186696"/>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56969</xdr:rowOff>
    </xdr:to>
    <xdr:sp macro="" textlink="">
      <xdr:nvSpPr>
        <xdr:cNvPr id="286" name="Text Box 5">
          <a:extLst>
            <a:ext uri="{FF2B5EF4-FFF2-40B4-BE49-F238E27FC236}">
              <a16:creationId xmlns:a16="http://schemas.microsoft.com/office/drawing/2014/main" xmlns="" id="{00000000-0008-0000-0500-00001E010000}"/>
            </a:ext>
          </a:extLst>
        </xdr:cNvPr>
        <xdr:cNvSpPr txBox="1">
          <a:spLocks noChangeArrowheads="1"/>
        </xdr:cNvSpPr>
      </xdr:nvSpPr>
      <xdr:spPr bwMode="auto">
        <a:xfrm>
          <a:off x="0" y="7172325"/>
          <a:ext cx="76200" cy="115234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56969</xdr:rowOff>
    </xdr:to>
    <xdr:sp macro="" textlink="">
      <xdr:nvSpPr>
        <xdr:cNvPr id="287" name="Text Box 6">
          <a:extLst>
            <a:ext uri="{FF2B5EF4-FFF2-40B4-BE49-F238E27FC236}">
              <a16:creationId xmlns:a16="http://schemas.microsoft.com/office/drawing/2014/main" xmlns="" id="{00000000-0008-0000-0500-00001F010000}"/>
            </a:ext>
          </a:extLst>
        </xdr:cNvPr>
        <xdr:cNvSpPr txBox="1">
          <a:spLocks noChangeArrowheads="1"/>
        </xdr:cNvSpPr>
      </xdr:nvSpPr>
      <xdr:spPr bwMode="auto">
        <a:xfrm>
          <a:off x="0" y="7172325"/>
          <a:ext cx="76200" cy="115234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56969</xdr:rowOff>
    </xdr:to>
    <xdr:sp macro="" textlink="">
      <xdr:nvSpPr>
        <xdr:cNvPr id="288" name="Text Box 11">
          <a:extLst>
            <a:ext uri="{FF2B5EF4-FFF2-40B4-BE49-F238E27FC236}">
              <a16:creationId xmlns:a16="http://schemas.microsoft.com/office/drawing/2014/main" xmlns="" id="{00000000-0008-0000-0500-000020010000}"/>
            </a:ext>
          </a:extLst>
        </xdr:cNvPr>
        <xdr:cNvSpPr txBox="1">
          <a:spLocks noChangeArrowheads="1"/>
        </xdr:cNvSpPr>
      </xdr:nvSpPr>
      <xdr:spPr bwMode="auto">
        <a:xfrm>
          <a:off x="0" y="7172325"/>
          <a:ext cx="76200" cy="115234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56969</xdr:rowOff>
    </xdr:to>
    <xdr:sp macro="" textlink="">
      <xdr:nvSpPr>
        <xdr:cNvPr id="289" name="Text Box 12">
          <a:extLst>
            <a:ext uri="{FF2B5EF4-FFF2-40B4-BE49-F238E27FC236}">
              <a16:creationId xmlns:a16="http://schemas.microsoft.com/office/drawing/2014/main" xmlns="" id="{00000000-0008-0000-0500-000021010000}"/>
            </a:ext>
          </a:extLst>
        </xdr:cNvPr>
        <xdr:cNvSpPr txBox="1">
          <a:spLocks noChangeArrowheads="1"/>
        </xdr:cNvSpPr>
      </xdr:nvSpPr>
      <xdr:spPr bwMode="auto">
        <a:xfrm>
          <a:off x="0" y="7172325"/>
          <a:ext cx="76200" cy="115234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56969</xdr:rowOff>
    </xdr:to>
    <xdr:sp macro="" textlink="">
      <xdr:nvSpPr>
        <xdr:cNvPr id="290" name="Text Box 5">
          <a:extLst>
            <a:ext uri="{FF2B5EF4-FFF2-40B4-BE49-F238E27FC236}">
              <a16:creationId xmlns:a16="http://schemas.microsoft.com/office/drawing/2014/main" xmlns="" id="{00000000-0008-0000-0500-000022010000}"/>
            </a:ext>
          </a:extLst>
        </xdr:cNvPr>
        <xdr:cNvSpPr txBox="1">
          <a:spLocks noChangeArrowheads="1"/>
        </xdr:cNvSpPr>
      </xdr:nvSpPr>
      <xdr:spPr bwMode="auto">
        <a:xfrm>
          <a:off x="0" y="7172325"/>
          <a:ext cx="76200" cy="115234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56969</xdr:rowOff>
    </xdr:to>
    <xdr:sp macro="" textlink="">
      <xdr:nvSpPr>
        <xdr:cNvPr id="291" name="Text Box 9">
          <a:extLst>
            <a:ext uri="{FF2B5EF4-FFF2-40B4-BE49-F238E27FC236}">
              <a16:creationId xmlns:a16="http://schemas.microsoft.com/office/drawing/2014/main" xmlns="" id="{00000000-0008-0000-0500-000023010000}"/>
            </a:ext>
          </a:extLst>
        </xdr:cNvPr>
        <xdr:cNvSpPr txBox="1">
          <a:spLocks noChangeArrowheads="1"/>
        </xdr:cNvSpPr>
      </xdr:nvSpPr>
      <xdr:spPr bwMode="auto">
        <a:xfrm>
          <a:off x="0" y="7172325"/>
          <a:ext cx="76200" cy="115234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19548</xdr:rowOff>
    </xdr:to>
    <xdr:sp macro="" textlink="">
      <xdr:nvSpPr>
        <xdr:cNvPr id="292" name="Text Box 5">
          <a:extLst>
            <a:ext uri="{FF2B5EF4-FFF2-40B4-BE49-F238E27FC236}">
              <a16:creationId xmlns:a16="http://schemas.microsoft.com/office/drawing/2014/main" xmlns="" id="{00000000-0008-0000-0500-000024010000}"/>
            </a:ext>
          </a:extLst>
        </xdr:cNvPr>
        <xdr:cNvSpPr txBox="1">
          <a:spLocks noChangeArrowheads="1"/>
        </xdr:cNvSpPr>
      </xdr:nvSpPr>
      <xdr:spPr bwMode="auto">
        <a:xfrm>
          <a:off x="0" y="7172325"/>
          <a:ext cx="76200" cy="429124"/>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4580</xdr:rowOff>
    </xdr:to>
    <xdr:sp macro="" textlink="">
      <xdr:nvSpPr>
        <xdr:cNvPr id="293" name="Text Box 6">
          <a:extLst>
            <a:ext uri="{FF2B5EF4-FFF2-40B4-BE49-F238E27FC236}">
              <a16:creationId xmlns:a16="http://schemas.microsoft.com/office/drawing/2014/main" xmlns="" id="{00000000-0008-0000-0500-000025010000}"/>
            </a:ext>
          </a:extLst>
        </xdr:cNvPr>
        <xdr:cNvSpPr txBox="1">
          <a:spLocks noChangeArrowheads="1"/>
        </xdr:cNvSpPr>
      </xdr:nvSpPr>
      <xdr:spPr bwMode="auto">
        <a:xfrm>
          <a:off x="0" y="7172325"/>
          <a:ext cx="76200" cy="414156"/>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19548</xdr:rowOff>
    </xdr:to>
    <xdr:sp macro="" textlink="">
      <xdr:nvSpPr>
        <xdr:cNvPr id="294" name="Text Box 11">
          <a:extLst>
            <a:ext uri="{FF2B5EF4-FFF2-40B4-BE49-F238E27FC236}">
              <a16:creationId xmlns:a16="http://schemas.microsoft.com/office/drawing/2014/main" xmlns="" id="{00000000-0008-0000-0500-000026010000}"/>
            </a:ext>
          </a:extLst>
        </xdr:cNvPr>
        <xdr:cNvSpPr txBox="1">
          <a:spLocks noChangeArrowheads="1"/>
        </xdr:cNvSpPr>
      </xdr:nvSpPr>
      <xdr:spPr bwMode="auto">
        <a:xfrm>
          <a:off x="0" y="7172325"/>
          <a:ext cx="76200" cy="429124"/>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4580</xdr:rowOff>
    </xdr:to>
    <xdr:sp macro="" textlink="">
      <xdr:nvSpPr>
        <xdr:cNvPr id="295" name="Text Box 12">
          <a:extLst>
            <a:ext uri="{FF2B5EF4-FFF2-40B4-BE49-F238E27FC236}">
              <a16:creationId xmlns:a16="http://schemas.microsoft.com/office/drawing/2014/main" xmlns="" id="{00000000-0008-0000-0500-000027010000}"/>
            </a:ext>
          </a:extLst>
        </xdr:cNvPr>
        <xdr:cNvSpPr txBox="1">
          <a:spLocks noChangeArrowheads="1"/>
        </xdr:cNvSpPr>
      </xdr:nvSpPr>
      <xdr:spPr bwMode="auto">
        <a:xfrm>
          <a:off x="0" y="7172325"/>
          <a:ext cx="76200" cy="414156"/>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32194</xdr:rowOff>
    </xdr:to>
    <xdr:sp macro="" textlink="">
      <xdr:nvSpPr>
        <xdr:cNvPr id="296" name="Text Box 5">
          <a:extLst>
            <a:ext uri="{FF2B5EF4-FFF2-40B4-BE49-F238E27FC236}">
              <a16:creationId xmlns:a16="http://schemas.microsoft.com/office/drawing/2014/main" xmlns="" id="{00000000-0008-0000-0500-000028010000}"/>
            </a:ext>
          </a:extLst>
        </xdr:cNvPr>
        <xdr:cNvSpPr txBox="1">
          <a:spLocks noChangeArrowheads="1"/>
        </xdr:cNvSpPr>
      </xdr:nvSpPr>
      <xdr:spPr bwMode="auto">
        <a:xfrm>
          <a:off x="0" y="7172325"/>
          <a:ext cx="76200" cy="44177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4580</xdr:rowOff>
    </xdr:to>
    <xdr:sp macro="" textlink="">
      <xdr:nvSpPr>
        <xdr:cNvPr id="297" name="Text Box 6">
          <a:extLst>
            <a:ext uri="{FF2B5EF4-FFF2-40B4-BE49-F238E27FC236}">
              <a16:creationId xmlns:a16="http://schemas.microsoft.com/office/drawing/2014/main" xmlns="" id="{00000000-0008-0000-0500-000029010000}"/>
            </a:ext>
          </a:extLst>
        </xdr:cNvPr>
        <xdr:cNvSpPr txBox="1">
          <a:spLocks noChangeArrowheads="1"/>
        </xdr:cNvSpPr>
      </xdr:nvSpPr>
      <xdr:spPr bwMode="auto">
        <a:xfrm>
          <a:off x="0" y="7172325"/>
          <a:ext cx="76200" cy="414156"/>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112080</xdr:rowOff>
    </xdr:to>
    <xdr:sp macro="" textlink="">
      <xdr:nvSpPr>
        <xdr:cNvPr id="298" name="Text Box 3">
          <a:extLst>
            <a:ext uri="{FF2B5EF4-FFF2-40B4-BE49-F238E27FC236}">
              <a16:creationId xmlns:a16="http://schemas.microsoft.com/office/drawing/2014/main" xmlns="" id="{00000000-0008-0000-0500-00002A010000}"/>
            </a:ext>
          </a:extLst>
        </xdr:cNvPr>
        <xdr:cNvSpPr txBox="1">
          <a:spLocks noChangeArrowheads="1"/>
        </xdr:cNvSpPr>
      </xdr:nvSpPr>
      <xdr:spPr bwMode="auto">
        <a:xfrm>
          <a:off x="0" y="7172325"/>
          <a:ext cx="76200" cy="68358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112080</xdr:rowOff>
    </xdr:to>
    <xdr:sp macro="" textlink="">
      <xdr:nvSpPr>
        <xdr:cNvPr id="299" name="Text Box 4">
          <a:extLst>
            <a:ext uri="{FF2B5EF4-FFF2-40B4-BE49-F238E27FC236}">
              <a16:creationId xmlns:a16="http://schemas.microsoft.com/office/drawing/2014/main" xmlns="" id="{00000000-0008-0000-0500-00002B010000}"/>
            </a:ext>
          </a:extLst>
        </xdr:cNvPr>
        <xdr:cNvSpPr txBox="1">
          <a:spLocks noChangeArrowheads="1"/>
        </xdr:cNvSpPr>
      </xdr:nvSpPr>
      <xdr:spPr bwMode="auto">
        <a:xfrm>
          <a:off x="0" y="7172325"/>
          <a:ext cx="76200" cy="68358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44782</xdr:rowOff>
    </xdr:to>
    <xdr:sp macro="" textlink="">
      <xdr:nvSpPr>
        <xdr:cNvPr id="300" name="Text Box 5">
          <a:extLst>
            <a:ext uri="{FF2B5EF4-FFF2-40B4-BE49-F238E27FC236}">
              <a16:creationId xmlns:a16="http://schemas.microsoft.com/office/drawing/2014/main" xmlns="" id="{00000000-0008-0000-0500-00002C010000}"/>
            </a:ext>
          </a:extLst>
        </xdr:cNvPr>
        <xdr:cNvSpPr txBox="1">
          <a:spLocks noChangeArrowheads="1"/>
        </xdr:cNvSpPr>
      </xdr:nvSpPr>
      <xdr:spPr bwMode="auto">
        <a:xfrm>
          <a:off x="0" y="7172325"/>
          <a:ext cx="76200" cy="292432"/>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186696</xdr:rowOff>
    </xdr:to>
    <xdr:sp macro="" textlink="">
      <xdr:nvSpPr>
        <xdr:cNvPr id="301" name="Text Box 6">
          <a:extLst>
            <a:ext uri="{FF2B5EF4-FFF2-40B4-BE49-F238E27FC236}">
              <a16:creationId xmlns:a16="http://schemas.microsoft.com/office/drawing/2014/main" xmlns="" id="{00000000-0008-0000-0500-00002D010000}"/>
            </a:ext>
          </a:extLst>
        </xdr:cNvPr>
        <xdr:cNvSpPr txBox="1">
          <a:spLocks noChangeArrowheads="1"/>
        </xdr:cNvSpPr>
      </xdr:nvSpPr>
      <xdr:spPr bwMode="auto">
        <a:xfrm>
          <a:off x="0" y="7172325"/>
          <a:ext cx="76200" cy="186696"/>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56969</xdr:rowOff>
    </xdr:to>
    <xdr:sp macro="" textlink="">
      <xdr:nvSpPr>
        <xdr:cNvPr id="302" name="Text Box 5">
          <a:extLst>
            <a:ext uri="{FF2B5EF4-FFF2-40B4-BE49-F238E27FC236}">
              <a16:creationId xmlns:a16="http://schemas.microsoft.com/office/drawing/2014/main" xmlns="" id="{00000000-0008-0000-0500-00002E010000}"/>
            </a:ext>
          </a:extLst>
        </xdr:cNvPr>
        <xdr:cNvSpPr txBox="1">
          <a:spLocks noChangeArrowheads="1"/>
        </xdr:cNvSpPr>
      </xdr:nvSpPr>
      <xdr:spPr bwMode="auto">
        <a:xfrm>
          <a:off x="0" y="7172325"/>
          <a:ext cx="76200" cy="115234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56969</xdr:rowOff>
    </xdr:to>
    <xdr:sp macro="" textlink="">
      <xdr:nvSpPr>
        <xdr:cNvPr id="303" name="Text Box 6">
          <a:extLst>
            <a:ext uri="{FF2B5EF4-FFF2-40B4-BE49-F238E27FC236}">
              <a16:creationId xmlns:a16="http://schemas.microsoft.com/office/drawing/2014/main" xmlns="" id="{00000000-0008-0000-0500-00002F010000}"/>
            </a:ext>
          </a:extLst>
        </xdr:cNvPr>
        <xdr:cNvSpPr txBox="1">
          <a:spLocks noChangeArrowheads="1"/>
        </xdr:cNvSpPr>
      </xdr:nvSpPr>
      <xdr:spPr bwMode="auto">
        <a:xfrm>
          <a:off x="0" y="7172325"/>
          <a:ext cx="76200" cy="115234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56969</xdr:rowOff>
    </xdr:to>
    <xdr:sp macro="" textlink="">
      <xdr:nvSpPr>
        <xdr:cNvPr id="304" name="Text Box 11">
          <a:extLst>
            <a:ext uri="{FF2B5EF4-FFF2-40B4-BE49-F238E27FC236}">
              <a16:creationId xmlns:a16="http://schemas.microsoft.com/office/drawing/2014/main" xmlns="" id="{00000000-0008-0000-0500-000030010000}"/>
            </a:ext>
          </a:extLst>
        </xdr:cNvPr>
        <xdr:cNvSpPr txBox="1">
          <a:spLocks noChangeArrowheads="1"/>
        </xdr:cNvSpPr>
      </xdr:nvSpPr>
      <xdr:spPr bwMode="auto">
        <a:xfrm>
          <a:off x="0" y="7172325"/>
          <a:ext cx="76200" cy="115234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56969</xdr:rowOff>
    </xdr:to>
    <xdr:sp macro="" textlink="">
      <xdr:nvSpPr>
        <xdr:cNvPr id="305" name="Text Box 12">
          <a:extLst>
            <a:ext uri="{FF2B5EF4-FFF2-40B4-BE49-F238E27FC236}">
              <a16:creationId xmlns:a16="http://schemas.microsoft.com/office/drawing/2014/main" xmlns="" id="{00000000-0008-0000-0500-000031010000}"/>
            </a:ext>
          </a:extLst>
        </xdr:cNvPr>
        <xdr:cNvSpPr txBox="1">
          <a:spLocks noChangeArrowheads="1"/>
        </xdr:cNvSpPr>
      </xdr:nvSpPr>
      <xdr:spPr bwMode="auto">
        <a:xfrm>
          <a:off x="0" y="7172325"/>
          <a:ext cx="76200" cy="115234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56969</xdr:rowOff>
    </xdr:to>
    <xdr:sp macro="" textlink="">
      <xdr:nvSpPr>
        <xdr:cNvPr id="306" name="Text Box 5">
          <a:extLst>
            <a:ext uri="{FF2B5EF4-FFF2-40B4-BE49-F238E27FC236}">
              <a16:creationId xmlns:a16="http://schemas.microsoft.com/office/drawing/2014/main" xmlns="" id="{00000000-0008-0000-0500-000032010000}"/>
            </a:ext>
          </a:extLst>
        </xdr:cNvPr>
        <xdr:cNvSpPr txBox="1">
          <a:spLocks noChangeArrowheads="1"/>
        </xdr:cNvSpPr>
      </xdr:nvSpPr>
      <xdr:spPr bwMode="auto">
        <a:xfrm>
          <a:off x="0" y="7172325"/>
          <a:ext cx="76200" cy="115234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62415</xdr:rowOff>
    </xdr:to>
    <xdr:sp macro="" textlink="">
      <xdr:nvSpPr>
        <xdr:cNvPr id="307" name="Text Box 9">
          <a:extLst>
            <a:ext uri="{FF2B5EF4-FFF2-40B4-BE49-F238E27FC236}">
              <a16:creationId xmlns:a16="http://schemas.microsoft.com/office/drawing/2014/main" xmlns="" id="{00000000-0008-0000-0500-000033010000}"/>
            </a:ext>
          </a:extLst>
        </xdr:cNvPr>
        <xdr:cNvSpPr txBox="1">
          <a:spLocks noChangeArrowheads="1"/>
        </xdr:cNvSpPr>
      </xdr:nvSpPr>
      <xdr:spPr bwMode="auto">
        <a:xfrm>
          <a:off x="0" y="7172325"/>
          <a:ext cx="76200" cy="99586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156982</xdr:rowOff>
    </xdr:to>
    <xdr:sp macro="" textlink="">
      <xdr:nvSpPr>
        <xdr:cNvPr id="308" name="Text Box 5">
          <a:extLst>
            <a:ext uri="{FF2B5EF4-FFF2-40B4-BE49-F238E27FC236}">
              <a16:creationId xmlns:a16="http://schemas.microsoft.com/office/drawing/2014/main" xmlns="" id="{00000000-0008-0000-0500-000034010000}"/>
            </a:ext>
          </a:extLst>
        </xdr:cNvPr>
        <xdr:cNvSpPr txBox="1">
          <a:spLocks noChangeArrowheads="1"/>
        </xdr:cNvSpPr>
      </xdr:nvSpPr>
      <xdr:spPr bwMode="auto">
        <a:xfrm>
          <a:off x="0" y="7172325"/>
          <a:ext cx="76200" cy="404632"/>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118601</xdr:rowOff>
    </xdr:to>
    <xdr:sp macro="" textlink="">
      <xdr:nvSpPr>
        <xdr:cNvPr id="309" name="Text Box 6">
          <a:extLst>
            <a:ext uri="{FF2B5EF4-FFF2-40B4-BE49-F238E27FC236}">
              <a16:creationId xmlns:a16="http://schemas.microsoft.com/office/drawing/2014/main" xmlns="" id="{00000000-0008-0000-0500-000035010000}"/>
            </a:ext>
          </a:extLst>
        </xdr:cNvPr>
        <xdr:cNvSpPr txBox="1">
          <a:spLocks noChangeArrowheads="1"/>
        </xdr:cNvSpPr>
      </xdr:nvSpPr>
      <xdr:spPr bwMode="auto">
        <a:xfrm>
          <a:off x="0" y="7172325"/>
          <a:ext cx="76200" cy="366251"/>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156982</xdr:rowOff>
    </xdr:to>
    <xdr:sp macro="" textlink="">
      <xdr:nvSpPr>
        <xdr:cNvPr id="310" name="Text Box 11">
          <a:extLst>
            <a:ext uri="{FF2B5EF4-FFF2-40B4-BE49-F238E27FC236}">
              <a16:creationId xmlns:a16="http://schemas.microsoft.com/office/drawing/2014/main" xmlns="" id="{00000000-0008-0000-0500-000036010000}"/>
            </a:ext>
          </a:extLst>
        </xdr:cNvPr>
        <xdr:cNvSpPr txBox="1">
          <a:spLocks noChangeArrowheads="1"/>
        </xdr:cNvSpPr>
      </xdr:nvSpPr>
      <xdr:spPr bwMode="auto">
        <a:xfrm>
          <a:off x="0" y="7172325"/>
          <a:ext cx="76200" cy="404632"/>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118601</xdr:rowOff>
    </xdr:to>
    <xdr:sp macro="" textlink="">
      <xdr:nvSpPr>
        <xdr:cNvPr id="311" name="Text Box 12">
          <a:extLst>
            <a:ext uri="{FF2B5EF4-FFF2-40B4-BE49-F238E27FC236}">
              <a16:creationId xmlns:a16="http://schemas.microsoft.com/office/drawing/2014/main" xmlns="" id="{00000000-0008-0000-0500-000037010000}"/>
            </a:ext>
          </a:extLst>
        </xdr:cNvPr>
        <xdr:cNvSpPr txBox="1">
          <a:spLocks noChangeArrowheads="1"/>
        </xdr:cNvSpPr>
      </xdr:nvSpPr>
      <xdr:spPr bwMode="auto">
        <a:xfrm>
          <a:off x="0" y="7172325"/>
          <a:ext cx="76200" cy="366251"/>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156982</xdr:rowOff>
    </xdr:to>
    <xdr:sp macro="" textlink="">
      <xdr:nvSpPr>
        <xdr:cNvPr id="312" name="Text Box 5">
          <a:extLst>
            <a:ext uri="{FF2B5EF4-FFF2-40B4-BE49-F238E27FC236}">
              <a16:creationId xmlns:a16="http://schemas.microsoft.com/office/drawing/2014/main" xmlns="" id="{00000000-0008-0000-0500-000038010000}"/>
            </a:ext>
          </a:extLst>
        </xdr:cNvPr>
        <xdr:cNvSpPr txBox="1">
          <a:spLocks noChangeArrowheads="1"/>
        </xdr:cNvSpPr>
      </xdr:nvSpPr>
      <xdr:spPr bwMode="auto">
        <a:xfrm>
          <a:off x="0" y="7172325"/>
          <a:ext cx="76200" cy="404632"/>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128126</xdr:rowOff>
    </xdr:to>
    <xdr:sp macro="" textlink="">
      <xdr:nvSpPr>
        <xdr:cNvPr id="313" name="Text Box 6">
          <a:extLst>
            <a:ext uri="{FF2B5EF4-FFF2-40B4-BE49-F238E27FC236}">
              <a16:creationId xmlns:a16="http://schemas.microsoft.com/office/drawing/2014/main" xmlns="" id="{00000000-0008-0000-0500-000039010000}"/>
            </a:ext>
          </a:extLst>
        </xdr:cNvPr>
        <xdr:cNvSpPr txBox="1">
          <a:spLocks noChangeArrowheads="1"/>
        </xdr:cNvSpPr>
      </xdr:nvSpPr>
      <xdr:spPr bwMode="auto">
        <a:xfrm>
          <a:off x="0" y="7172325"/>
          <a:ext cx="76200" cy="375776"/>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112080</xdr:rowOff>
    </xdr:to>
    <xdr:sp macro="" textlink="">
      <xdr:nvSpPr>
        <xdr:cNvPr id="314" name="Text Box 3">
          <a:extLst>
            <a:ext uri="{FF2B5EF4-FFF2-40B4-BE49-F238E27FC236}">
              <a16:creationId xmlns:a16="http://schemas.microsoft.com/office/drawing/2014/main" xmlns="" id="{00000000-0008-0000-0500-00003A010000}"/>
            </a:ext>
          </a:extLst>
        </xdr:cNvPr>
        <xdr:cNvSpPr txBox="1">
          <a:spLocks noChangeArrowheads="1"/>
        </xdr:cNvSpPr>
      </xdr:nvSpPr>
      <xdr:spPr bwMode="auto">
        <a:xfrm>
          <a:off x="0" y="7172325"/>
          <a:ext cx="76200" cy="68358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112080</xdr:rowOff>
    </xdr:to>
    <xdr:sp macro="" textlink="">
      <xdr:nvSpPr>
        <xdr:cNvPr id="315" name="Text Box 4">
          <a:extLst>
            <a:ext uri="{FF2B5EF4-FFF2-40B4-BE49-F238E27FC236}">
              <a16:creationId xmlns:a16="http://schemas.microsoft.com/office/drawing/2014/main" xmlns="" id="{00000000-0008-0000-0500-00003B010000}"/>
            </a:ext>
          </a:extLst>
        </xdr:cNvPr>
        <xdr:cNvSpPr txBox="1">
          <a:spLocks noChangeArrowheads="1"/>
        </xdr:cNvSpPr>
      </xdr:nvSpPr>
      <xdr:spPr bwMode="auto">
        <a:xfrm>
          <a:off x="0" y="7172325"/>
          <a:ext cx="76200" cy="68358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56969</xdr:rowOff>
    </xdr:to>
    <xdr:sp macro="" textlink="">
      <xdr:nvSpPr>
        <xdr:cNvPr id="316" name="Text Box 5">
          <a:extLst>
            <a:ext uri="{FF2B5EF4-FFF2-40B4-BE49-F238E27FC236}">
              <a16:creationId xmlns:a16="http://schemas.microsoft.com/office/drawing/2014/main" xmlns="" id="{00000000-0008-0000-0500-00003C010000}"/>
            </a:ext>
          </a:extLst>
        </xdr:cNvPr>
        <xdr:cNvSpPr txBox="1">
          <a:spLocks noChangeArrowheads="1"/>
        </xdr:cNvSpPr>
      </xdr:nvSpPr>
      <xdr:spPr bwMode="auto">
        <a:xfrm>
          <a:off x="0" y="7172325"/>
          <a:ext cx="76200" cy="115234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56969</xdr:rowOff>
    </xdr:to>
    <xdr:sp macro="" textlink="">
      <xdr:nvSpPr>
        <xdr:cNvPr id="317" name="Text Box 6">
          <a:extLst>
            <a:ext uri="{FF2B5EF4-FFF2-40B4-BE49-F238E27FC236}">
              <a16:creationId xmlns:a16="http://schemas.microsoft.com/office/drawing/2014/main" xmlns="" id="{00000000-0008-0000-0500-00003D010000}"/>
            </a:ext>
          </a:extLst>
        </xdr:cNvPr>
        <xdr:cNvSpPr txBox="1">
          <a:spLocks noChangeArrowheads="1"/>
        </xdr:cNvSpPr>
      </xdr:nvSpPr>
      <xdr:spPr bwMode="auto">
        <a:xfrm>
          <a:off x="0" y="7172325"/>
          <a:ext cx="76200" cy="115234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56969</xdr:rowOff>
    </xdr:to>
    <xdr:sp macro="" textlink="">
      <xdr:nvSpPr>
        <xdr:cNvPr id="318" name="Text Box 11">
          <a:extLst>
            <a:ext uri="{FF2B5EF4-FFF2-40B4-BE49-F238E27FC236}">
              <a16:creationId xmlns:a16="http://schemas.microsoft.com/office/drawing/2014/main" xmlns="" id="{00000000-0008-0000-0500-00003E010000}"/>
            </a:ext>
          </a:extLst>
        </xdr:cNvPr>
        <xdr:cNvSpPr txBox="1">
          <a:spLocks noChangeArrowheads="1"/>
        </xdr:cNvSpPr>
      </xdr:nvSpPr>
      <xdr:spPr bwMode="auto">
        <a:xfrm>
          <a:off x="0" y="7172325"/>
          <a:ext cx="76200" cy="115234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56969</xdr:rowOff>
    </xdr:to>
    <xdr:sp macro="" textlink="">
      <xdr:nvSpPr>
        <xdr:cNvPr id="319" name="Text Box 12">
          <a:extLst>
            <a:ext uri="{FF2B5EF4-FFF2-40B4-BE49-F238E27FC236}">
              <a16:creationId xmlns:a16="http://schemas.microsoft.com/office/drawing/2014/main" xmlns="" id="{00000000-0008-0000-0500-00003F010000}"/>
            </a:ext>
          </a:extLst>
        </xdr:cNvPr>
        <xdr:cNvSpPr txBox="1">
          <a:spLocks noChangeArrowheads="1"/>
        </xdr:cNvSpPr>
      </xdr:nvSpPr>
      <xdr:spPr bwMode="auto">
        <a:xfrm>
          <a:off x="0" y="7172325"/>
          <a:ext cx="76200" cy="115234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56969</xdr:rowOff>
    </xdr:to>
    <xdr:sp macro="" textlink="">
      <xdr:nvSpPr>
        <xdr:cNvPr id="320" name="Text Box 5">
          <a:extLst>
            <a:ext uri="{FF2B5EF4-FFF2-40B4-BE49-F238E27FC236}">
              <a16:creationId xmlns:a16="http://schemas.microsoft.com/office/drawing/2014/main" xmlns="" id="{00000000-0008-0000-0500-000040010000}"/>
            </a:ext>
          </a:extLst>
        </xdr:cNvPr>
        <xdr:cNvSpPr txBox="1">
          <a:spLocks noChangeArrowheads="1"/>
        </xdr:cNvSpPr>
      </xdr:nvSpPr>
      <xdr:spPr bwMode="auto">
        <a:xfrm>
          <a:off x="0" y="7172325"/>
          <a:ext cx="76200" cy="115234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19548</xdr:rowOff>
    </xdr:to>
    <xdr:sp macro="" textlink="">
      <xdr:nvSpPr>
        <xdr:cNvPr id="321" name="Text Box 5">
          <a:extLst>
            <a:ext uri="{FF2B5EF4-FFF2-40B4-BE49-F238E27FC236}">
              <a16:creationId xmlns:a16="http://schemas.microsoft.com/office/drawing/2014/main" xmlns="" id="{00000000-0008-0000-0500-000041010000}"/>
            </a:ext>
          </a:extLst>
        </xdr:cNvPr>
        <xdr:cNvSpPr txBox="1">
          <a:spLocks noChangeArrowheads="1"/>
        </xdr:cNvSpPr>
      </xdr:nvSpPr>
      <xdr:spPr bwMode="auto">
        <a:xfrm>
          <a:off x="0" y="7172325"/>
          <a:ext cx="76200" cy="429124"/>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4580</xdr:rowOff>
    </xdr:to>
    <xdr:sp macro="" textlink="">
      <xdr:nvSpPr>
        <xdr:cNvPr id="322" name="Text Box 6">
          <a:extLst>
            <a:ext uri="{FF2B5EF4-FFF2-40B4-BE49-F238E27FC236}">
              <a16:creationId xmlns:a16="http://schemas.microsoft.com/office/drawing/2014/main" xmlns="" id="{00000000-0008-0000-0500-000042010000}"/>
            </a:ext>
          </a:extLst>
        </xdr:cNvPr>
        <xdr:cNvSpPr txBox="1">
          <a:spLocks noChangeArrowheads="1"/>
        </xdr:cNvSpPr>
      </xdr:nvSpPr>
      <xdr:spPr bwMode="auto">
        <a:xfrm>
          <a:off x="0" y="7172325"/>
          <a:ext cx="76200" cy="414156"/>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19548</xdr:rowOff>
    </xdr:to>
    <xdr:sp macro="" textlink="">
      <xdr:nvSpPr>
        <xdr:cNvPr id="323" name="Text Box 11">
          <a:extLst>
            <a:ext uri="{FF2B5EF4-FFF2-40B4-BE49-F238E27FC236}">
              <a16:creationId xmlns:a16="http://schemas.microsoft.com/office/drawing/2014/main" xmlns="" id="{00000000-0008-0000-0500-000043010000}"/>
            </a:ext>
          </a:extLst>
        </xdr:cNvPr>
        <xdr:cNvSpPr txBox="1">
          <a:spLocks noChangeArrowheads="1"/>
        </xdr:cNvSpPr>
      </xdr:nvSpPr>
      <xdr:spPr bwMode="auto">
        <a:xfrm>
          <a:off x="0" y="7172325"/>
          <a:ext cx="76200" cy="429124"/>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4580</xdr:rowOff>
    </xdr:to>
    <xdr:sp macro="" textlink="">
      <xdr:nvSpPr>
        <xdr:cNvPr id="324" name="Text Box 12">
          <a:extLst>
            <a:ext uri="{FF2B5EF4-FFF2-40B4-BE49-F238E27FC236}">
              <a16:creationId xmlns:a16="http://schemas.microsoft.com/office/drawing/2014/main" xmlns="" id="{00000000-0008-0000-0500-000044010000}"/>
            </a:ext>
          </a:extLst>
        </xdr:cNvPr>
        <xdr:cNvSpPr txBox="1">
          <a:spLocks noChangeArrowheads="1"/>
        </xdr:cNvSpPr>
      </xdr:nvSpPr>
      <xdr:spPr bwMode="auto">
        <a:xfrm>
          <a:off x="0" y="7172325"/>
          <a:ext cx="76200" cy="414156"/>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32194</xdr:rowOff>
    </xdr:to>
    <xdr:sp macro="" textlink="">
      <xdr:nvSpPr>
        <xdr:cNvPr id="325" name="Text Box 5">
          <a:extLst>
            <a:ext uri="{FF2B5EF4-FFF2-40B4-BE49-F238E27FC236}">
              <a16:creationId xmlns:a16="http://schemas.microsoft.com/office/drawing/2014/main" xmlns="" id="{00000000-0008-0000-0500-000045010000}"/>
            </a:ext>
          </a:extLst>
        </xdr:cNvPr>
        <xdr:cNvSpPr txBox="1">
          <a:spLocks noChangeArrowheads="1"/>
        </xdr:cNvSpPr>
      </xdr:nvSpPr>
      <xdr:spPr bwMode="auto">
        <a:xfrm>
          <a:off x="0" y="7172325"/>
          <a:ext cx="76200" cy="44177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4580</xdr:rowOff>
    </xdr:to>
    <xdr:sp macro="" textlink="">
      <xdr:nvSpPr>
        <xdr:cNvPr id="326" name="Text Box 6">
          <a:extLst>
            <a:ext uri="{FF2B5EF4-FFF2-40B4-BE49-F238E27FC236}">
              <a16:creationId xmlns:a16="http://schemas.microsoft.com/office/drawing/2014/main" xmlns="" id="{00000000-0008-0000-0500-000046010000}"/>
            </a:ext>
          </a:extLst>
        </xdr:cNvPr>
        <xdr:cNvSpPr txBox="1">
          <a:spLocks noChangeArrowheads="1"/>
        </xdr:cNvSpPr>
      </xdr:nvSpPr>
      <xdr:spPr bwMode="auto">
        <a:xfrm>
          <a:off x="0" y="7172325"/>
          <a:ext cx="76200" cy="414156"/>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112080</xdr:rowOff>
    </xdr:to>
    <xdr:sp macro="" textlink="">
      <xdr:nvSpPr>
        <xdr:cNvPr id="327" name="Text Box 3">
          <a:extLst>
            <a:ext uri="{FF2B5EF4-FFF2-40B4-BE49-F238E27FC236}">
              <a16:creationId xmlns:a16="http://schemas.microsoft.com/office/drawing/2014/main" xmlns="" id="{00000000-0008-0000-0500-000047010000}"/>
            </a:ext>
          </a:extLst>
        </xdr:cNvPr>
        <xdr:cNvSpPr txBox="1">
          <a:spLocks noChangeArrowheads="1"/>
        </xdr:cNvSpPr>
      </xdr:nvSpPr>
      <xdr:spPr bwMode="auto">
        <a:xfrm>
          <a:off x="0" y="7172325"/>
          <a:ext cx="76200" cy="68358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112080</xdr:rowOff>
    </xdr:to>
    <xdr:sp macro="" textlink="">
      <xdr:nvSpPr>
        <xdr:cNvPr id="328" name="Text Box 4">
          <a:extLst>
            <a:ext uri="{FF2B5EF4-FFF2-40B4-BE49-F238E27FC236}">
              <a16:creationId xmlns:a16="http://schemas.microsoft.com/office/drawing/2014/main" xmlns="" id="{00000000-0008-0000-0500-000048010000}"/>
            </a:ext>
          </a:extLst>
        </xdr:cNvPr>
        <xdr:cNvSpPr txBox="1">
          <a:spLocks noChangeArrowheads="1"/>
        </xdr:cNvSpPr>
      </xdr:nvSpPr>
      <xdr:spPr bwMode="auto">
        <a:xfrm>
          <a:off x="0" y="7172325"/>
          <a:ext cx="76200" cy="68358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56969</xdr:rowOff>
    </xdr:to>
    <xdr:sp macro="" textlink="">
      <xdr:nvSpPr>
        <xdr:cNvPr id="329" name="Text Box 5">
          <a:extLst>
            <a:ext uri="{FF2B5EF4-FFF2-40B4-BE49-F238E27FC236}">
              <a16:creationId xmlns:a16="http://schemas.microsoft.com/office/drawing/2014/main" xmlns="" id="{00000000-0008-0000-0500-000049010000}"/>
            </a:ext>
          </a:extLst>
        </xdr:cNvPr>
        <xdr:cNvSpPr txBox="1">
          <a:spLocks noChangeArrowheads="1"/>
        </xdr:cNvSpPr>
      </xdr:nvSpPr>
      <xdr:spPr bwMode="auto">
        <a:xfrm>
          <a:off x="0" y="7172325"/>
          <a:ext cx="76200" cy="115234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56969</xdr:rowOff>
    </xdr:to>
    <xdr:sp macro="" textlink="">
      <xdr:nvSpPr>
        <xdr:cNvPr id="330" name="Text Box 6">
          <a:extLst>
            <a:ext uri="{FF2B5EF4-FFF2-40B4-BE49-F238E27FC236}">
              <a16:creationId xmlns:a16="http://schemas.microsoft.com/office/drawing/2014/main" xmlns="" id="{00000000-0008-0000-0500-00004A010000}"/>
            </a:ext>
          </a:extLst>
        </xdr:cNvPr>
        <xdr:cNvSpPr txBox="1">
          <a:spLocks noChangeArrowheads="1"/>
        </xdr:cNvSpPr>
      </xdr:nvSpPr>
      <xdr:spPr bwMode="auto">
        <a:xfrm>
          <a:off x="0" y="7172325"/>
          <a:ext cx="76200" cy="115234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56969</xdr:rowOff>
    </xdr:to>
    <xdr:sp macro="" textlink="">
      <xdr:nvSpPr>
        <xdr:cNvPr id="331" name="Text Box 11">
          <a:extLst>
            <a:ext uri="{FF2B5EF4-FFF2-40B4-BE49-F238E27FC236}">
              <a16:creationId xmlns:a16="http://schemas.microsoft.com/office/drawing/2014/main" xmlns="" id="{00000000-0008-0000-0500-00004B010000}"/>
            </a:ext>
          </a:extLst>
        </xdr:cNvPr>
        <xdr:cNvSpPr txBox="1">
          <a:spLocks noChangeArrowheads="1"/>
        </xdr:cNvSpPr>
      </xdr:nvSpPr>
      <xdr:spPr bwMode="auto">
        <a:xfrm>
          <a:off x="0" y="7172325"/>
          <a:ext cx="76200" cy="115234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56969</xdr:rowOff>
    </xdr:to>
    <xdr:sp macro="" textlink="">
      <xdr:nvSpPr>
        <xdr:cNvPr id="332" name="Text Box 12">
          <a:extLst>
            <a:ext uri="{FF2B5EF4-FFF2-40B4-BE49-F238E27FC236}">
              <a16:creationId xmlns:a16="http://schemas.microsoft.com/office/drawing/2014/main" xmlns="" id="{00000000-0008-0000-0500-00004C010000}"/>
            </a:ext>
          </a:extLst>
        </xdr:cNvPr>
        <xdr:cNvSpPr txBox="1">
          <a:spLocks noChangeArrowheads="1"/>
        </xdr:cNvSpPr>
      </xdr:nvSpPr>
      <xdr:spPr bwMode="auto">
        <a:xfrm>
          <a:off x="0" y="7172325"/>
          <a:ext cx="76200" cy="115234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56969</xdr:rowOff>
    </xdr:to>
    <xdr:sp macro="" textlink="">
      <xdr:nvSpPr>
        <xdr:cNvPr id="333" name="Text Box 5">
          <a:extLst>
            <a:ext uri="{FF2B5EF4-FFF2-40B4-BE49-F238E27FC236}">
              <a16:creationId xmlns:a16="http://schemas.microsoft.com/office/drawing/2014/main" xmlns="" id="{00000000-0008-0000-0500-00004D010000}"/>
            </a:ext>
          </a:extLst>
        </xdr:cNvPr>
        <xdr:cNvSpPr txBox="1">
          <a:spLocks noChangeArrowheads="1"/>
        </xdr:cNvSpPr>
      </xdr:nvSpPr>
      <xdr:spPr bwMode="auto">
        <a:xfrm>
          <a:off x="0" y="7172325"/>
          <a:ext cx="76200" cy="115234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181254</xdr:rowOff>
    </xdr:to>
    <xdr:sp macro="" textlink="">
      <xdr:nvSpPr>
        <xdr:cNvPr id="334" name="Text Box 5">
          <a:extLst>
            <a:ext uri="{FF2B5EF4-FFF2-40B4-BE49-F238E27FC236}">
              <a16:creationId xmlns:a16="http://schemas.microsoft.com/office/drawing/2014/main" xmlns="" id="{00000000-0008-0000-0500-00004E010000}"/>
            </a:ext>
          </a:extLst>
        </xdr:cNvPr>
        <xdr:cNvSpPr txBox="1">
          <a:spLocks noChangeArrowheads="1"/>
        </xdr:cNvSpPr>
      </xdr:nvSpPr>
      <xdr:spPr bwMode="auto">
        <a:xfrm>
          <a:off x="0" y="7172325"/>
          <a:ext cx="76200" cy="181254"/>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171729</xdr:rowOff>
    </xdr:to>
    <xdr:sp macro="" textlink="">
      <xdr:nvSpPr>
        <xdr:cNvPr id="335" name="Text Box 6">
          <a:extLst>
            <a:ext uri="{FF2B5EF4-FFF2-40B4-BE49-F238E27FC236}">
              <a16:creationId xmlns:a16="http://schemas.microsoft.com/office/drawing/2014/main" xmlns="" id="{00000000-0008-0000-0500-00004F010000}"/>
            </a:ext>
          </a:extLst>
        </xdr:cNvPr>
        <xdr:cNvSpPr txBox="1">
          <a:spLocks noChangeArrowheads="1"/>
        </xdr:cNvSpPr>
      </xdr:nvSpPr>
      <xdr:spPr bwMode="auto">
        <a:xfrm>
          <a:off x="0" y="7172325"/>
          <a:ext cx="76200" cy="171729"/>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181254</xdr:rowOff>
    </xdr:to>
    <xdr:sp macro="" textlink="">
      <xdr:nvSpPr>
        <xdr:cNvPr id="336" name="Text Box 11">
          <a:extLst>
            <a:ext uri="{FF2B5EF4-FFF2-40B4-BE49-F238E27FC236}">
              <a16:creationId xmlns:a16="http://schemas.microsoft.com/office/drawing/2014/main" xmlns="" id="{00000000-0008-0000-0500-000050010000}"/>
            </a:ext>
          </a:extLst>
        </xdr:cNvPr>
        <xdr:cNvSpPr txBox="1">
          <a:spLocks noChangeArrowheads="1"/>
        </xdr:cNvSpPr>
      </xdr:nvSpPr>
      <xdr:spPr bwMode="auto">
        <a:xfrm>
          <a:off x="0" y="7172325"/>
          <a:ext cx="76200" cy="181254"/>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171729</xdr:rowOff>
    </xdr:to>
    <xdr:sp macro="" textlink="">
      <xdr:nvSpPr>
        <xdr:cNvPr id="337" name="Text Box 12">
          <a:extLst>
            <a:ext uri="{FF2B5EF4-FFF2-40B4-BE49-F238E27FC236}">
              <a16:creationId xmlns:a16="http://schemas.microsoft.com/office/drawing/2014/main" xmlns="" id="{00000000-0008-0000-0500-000051010000}"/>
            </a:ext>
          </a:extLst>
        </xdr:cNvPr>
        <xdr:cNvSpPr txBox="1">
          <a:spLocks noChangeArrowheads="1"/>
        </xdr:cNvSpPr>
      </xdr:nvSpPr>
      <xdr:spPr bwMode="auto">
        <a:xfrm>
          <a:off x="0" y="7172325"/>
          <a:ext cx="76200" cy="171729"/>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171729</xdr:rowOff>
    </xdr:to>
    <xdr:sp macro="" textlink="">
      <xdr:nvSpPr>
        <xdr:cNvPr id="338" name="Text Box 5">
          <a:extLst>
            <a:ext uri="{FF2B5EF4-FFF2-40B4-BE49-F238E27FC236}">
              <a16:creationId xmlns:a16="http://schemas.microsoft.com/office/drawing/2014/main" xmlns="" id="{00000000-0008-0000-0500-000052010000}"/>
            </a:ext>
          </a:extLst>
        </xdr:cNvPr>
        <xdr:cNvSpPr txBox="1">
          <a:spLocks noChangeArrowheads="1"/>
        </xdr:cNvSpPr>
      </xdr:nvSpPr>
      <xdr:spPr bwMode="auto">
        <a:xfrm>
          <a:off x="0" y="7172325"/>
          <a:ext cx="76200" cy="171729"/>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171729</xdr:rowOff>
    </xdr:to>
    <xdr:sp macro="" textlink="">
      <xdr:nvSpPr>
        <xdr:cNvPr id="339" name="Text Box 6">
          <a:extLst>
            <a:ext uri="{FF2B5EF4-FFF2-40B4-BE49-F238E27FC236}">
              <a16:creationId xmlns:a16="http://schemas.microsoft.com/office/drawing/2014/main" xmlns="" id="{00000000-0008-0000-0500-000053010000}"/>
            </a:ext>
          </a:extLst>
        </xdr:cNvPr>
        <xdr:cNvSpPr txBox="1">
          <a:spLocks noChangeArrowheads="1"/>
        </xdr:cNvSpPr>
      </xdr:nvSpPr>
      <xdr:spPr bwMode="auto">
        <a:xfrm>
          <a:off x="0" y="7172325"/>
          <a:ext cx="76200" cy="171729"/>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181254</xdr:rowOff>
    </xdr:to>
    <xdr:sp macro="" textlink="">
      <xdr:nvSpPr>
        <xdr:cNvPr id="340" name="Text Box 4">
          <a:extLst>
            <a:ext uri="{FF2B5EF4-FFF2-40B4-BE49-F238E27FC236}">
              <a16:creationId xmlns:a16="http://schemas.microsoft.com/office/drawing/2014/main" xmlns="" id="{00000000-0008-0000-0500-000054010000}"/>
            </a:ext>
          </a:extLst>
        </xdr:cNvPr>
        <xdr:cNvSpPr txBox="1">
          <a:spLocks noChangeArrowheads="1"/>
        </xdr:cNvSpPr>
      </xdr:nvSpPr>
      <xdr:spPr bwMode="auto">
        <a:xfrm>
          <a:off x="0" y="7172325"/>
          <a:ext cx="76200" cy="181254"/>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27773</xdr:rowOff>
    </xdr:to>
    <xdr:sp macro="" textlink="">
      <xdr:nvSpPr>
        <xdr:cNvPr id="341" name="Text Box 5">
          <a:extLst>
            <a:ext uri="{FF2B5EF4-FFF2-40B4-BE49-F238E27FC236}">
              <a16:creationId xmlns:a16="http://schemas.microsoft.com/office/drawing/2014/main" xmlns="" id="{00000000-0008-0000-0500-000055010000}"/>
            </a:ext>
          </a:extLst>
        </xdr:cNvPr>
        <xdr:cNvSpPr txBox="1">
          <a:spLocks noChangeArrowheads="1"/>
        </xdr:cNvSpPr>
      </xdr:nvSpPr>
      <xdr:spPr bwMode="auto">
        <a:xfrm>
          <a:off x="0" y="7172325"/>
          <a:ext cx="76200" cy="78024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3167</xdr:rowOff>
    </xdr:to>
    <xdr:sp macro="" textlink="">
      <xdr:nvSpPr>
        <xdr:cNvPr id="342" name="Text Box 6">
          <a:extLst>
            <a:ext uri="{FF2B5EF4-FFF2-40B4-BE49-F238E27FC236}">
              <a16:creationId xmlns:a16="http://schemas.microsoft.com/office/drawing/2014/main" xmlns="" id="{00000000-0008-0000-0500-000056010000}"/>
            </a:ext>
          </a:extLst>
        </xdr:cNvPr>
        <xdr:cNvSpPr txBox="1">
          <a:spLocks noChangeArrowheads="1"/>
        </xdr:cNvSpPr>
      </xdr:nvSpPr>
      <xdr:spPr bwMode="auto">
        <a:xfrm>
          <a:off x="0" y="7172325"/>
          <a:ext cx="76200" cy="755642"/>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27773</xdr:rowOff>
    </xdr:to>
    <xdr:sp macro="" textlink="">
      <xdr:nvSpPr>
        <xdr:cNvPr id="343" name="Text Box 11">
          <a:extLst>
            <a:ext uri="{FF2B5EF4-FFF2-40B4-BE49-F238E27FC236}">
              <a16:creationId xmlns:a16="http://schemas.microsoft.com/office/drawing/2014/main" xmlns="" id="{00000000-0008-0000-0500-000057010000}"/>
            </a:ext>
          </a:extLst>
        </xdr:cNvPr>
        <xdr:cNvSpPr txBox="1">
          <a:spLocks noChangeArrowheads="1"/>
        </xdr:cNvSpPr>
      </xdr:nvSpPr>
      <xdr:spPr bwMode="auto">
        <a:xfrm>
          <a:off x="0" y="7172325"/>
          <a:ext cx="76200" cy="78024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3167</xdr:rowOff>
    </xdr:to>
    <xdr:sp macro="" textlink="">
      <xdr:nvSpPr>
        <xdr:cNvPr id="344" name="Text Box 12">
          <a:extLst>
            <a:ext uri="{FF2B5EF4-FFF2-40B4-BE49-F238E27FC236}">
              <a16:creationId xmlns:a16="http://schemas.microsoft.com/office/drawing/2014/main" xmlns="" id="{00000000-0008-0000-0500-000058010000}"/>
            </a:ext>
          </a:extLst>
        </xdr:cNvPr>
        <xdr:cNvSpPr txBox="1">
          <a:spLocks noChangeArrowheads="1"/>
        </xdr:cNvSpPr>
      </xdr:nvSpPr>
      <xdr:spPr bwMode="auto">
        <a:xfrm>
          <a:off x="0" y="7172325"/>
          <a:ext cx="76200" cy="755642"/>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27773</xdr:rowOff>
    </xdr:to>
    <xdr:sp macro="" textlink="">
      <xdr:nvSpPr>
        <xdr:cNvPr id="345" name="Text Box 5">
          <a:extLst>
            <a:ext uri="{FF2B5EF4-FFF2-40B4-BE49-F238E27FC236}">
              <a16:creationId xmlns:a16="http://schemas.microsoft.com/office/drawing/2014/main" xmlns="" id="{00000000-0008-0000-0500-000059010000}"/>
            </a:ext>
          </a:extLst>
        </xdr:cNvPr>
        <xdr:cNvSpPr txBox="1">
          <a:spLocks noChangeArrowheads="1"/>
        </xdr:cNvSpPr>
      </xdr:nvSpPr>
      <xdr:spPr bwMode="auto">
        <a:xfrm>
          <a:off x="0" y="7172325"/>
          <a:ext cx="76200" cy="78024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171729</xdr:rowOff>
    </xdr:to>
    <xdr:sp macro="" textlink="">
      <xdr:nvSpPr>
        <xdr:cNvPr id="346" name="Text Box 5">
          <a:extLst>
            <a:ext uri="{FF2B5EF4-FFF2-40B4-BE49-F238E27FC236}">
              <a16:creationId xmlns:a16="http://schemas.microsoft.com/office/drawing/2014/main" xmlns="" id="{00000000-0008-0000-0500-00005A010000}"/>
            </a:ext>
          </a:extLst>
        </xdr:cNvPr>
        <xdr:cNvSpPr txBox="1">
          <a:spLocks noChangeArrowheads="1"/>
        </xdr:cNvSpPr>
      </xdr:nvSpPr>
      <xdr:spPr bwMode="auto">
        <a:xfrm>
          <a:off x="0" y="7172325"/>
          <a:ext cx="76200" cy="171729"/>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171729</xdr:rowOff>
    </xdr:to>
    <xdr:sp macro="" textlink="">
      <xdr:nvSpPr>
        <xdr:cNvPr id="347" name="Text Box 6">
          <a:extLst>
            <a:ext uri="{FF2B5EF4-FFF2-40B4-BE49-F238E27FC236}">
              <a16:creationId xmlns:a16="http://schemas.microsoft.com/office/drawing/2014/main" xmlns="" id="{00000000-0008-0000-0500-00005B010000}"/>
            </a:ext>
          </a:extLst>
        </xdr:cNvPr>
        <xdr:cNvSpPr txBox="1">
          <a:spLocks noChangeArrowheads="1"/>
        </xdr:cNvSpPr>
      </xdr:nvSpPr>
      <xdr:spPr bwMode="auto">
        <a:xfrm>
          <a:off x="0" y="7172325"/>
          <a:ext cx="76200" cy="171729"/>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112080</xdr:rowOff>
    </xdr:to>
    <xdr:sp macro="" textlink="">
      <xdr:nvSpPr>
        <xdr:cNvPr id="348" name="Text Box 5">
          <a:extLst>
            <a:ext uri="{FF2B5EF4-FFF2-40B4-BE49-F238E27FC236}">
              <a16:creationId xmlns:a16="http://schemas.microsoft.com/office/drawing/2014/main" xmlns="" id="{00000000-0008-0000-0500-00005C010000}"/>
            </a:ext>
          </a:extLst>
        </xdr:cNvPr>
        <xdr:cNvSpPr txBox="1">
          <a:spLocks noChangeArrowheads="1"/>
        </xdr:cNvSpPr>
      </xdr:nvSpPr>
      <xdr:spPr bwMode="auto">
        <a:xfrm>
          <a:off x="0" y="7172325"/>
          <a:ext cx="76200" cy="68358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112080</xdr:rowOff>
    </xdr:to>
    <xdr:sp macro="" textlink="">
      <xdr:nvSpPr>
        <xdr:cNvPr id="349" name="Text Box 6">
          <a:extLst>
            <a:ext uri="{FF2B5EF4-FFF2-40B4-BE49-F238E27FC236}">
              <a16:creationId xmlns:a16="http://schemas.microsoft.com/office/drawing/2014/main" xmlns="" id="{00000000-0008-0000-0500-00005D010000}"/>
            </a:ext>
          </a:extLst>
        </xdr:cNvPr>
        <xdr:cNvSpPr txBox="1">
          <a:spLocks noChangeArrowheads="1"/>
        </xdr:cNvSpPr>
      </xdr:nvSpPr>
      <xdr:spPr bwMode="auto">
        <a:xfrm>
          <a:off x="0" y="7172325"/>
          <a:ext cx="76200" cy="68358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112080</xdr:rowOff>
    </xdr:to>
    <xdr:sp macro="" textlink="">
      <xdr:nvSpPr>
        <xdr:cNvPr id="350" name="Text Box 11">
          <a:extLst>
            <a:ext uri="{FF2B5EF4-FFF2-40B4-BE49-F238E27FC236}">
              <a16:creationId xmlns:a16="http://schemas.microsoft.com/office/drawing/2014/main" xmlns="" id="{00000000-0008-0000-0500-00005E010000}"/>
            </a:ext>
          </a:extLst>
        </xdr:cNvPr>
        <xdr:cNvSpPr txBox="1">
          <a:spLocks noChangeArrowheads="1"/>
        </xdr:cNvSpPr>
      </xdr:nvSpPr>
      <xdr:spPr bwMode="auto">
        <a:xfrm>
          <a:off x="0" y="7172325"/>
          <a:ext cx="76200" cy="68358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112080</xdr:rowOff>
    </xdr:to>
    <xdr:sp macro="" textlink="">
      <xdr:nvSpPr>
        <xdr:cNvPr id="351" name="Text Box 12">
          <a:extLst>
            <a:ext uri="{FF2B5EF4-FFF2-40B4-BE49-F238E27FC236}">
              <a16:creationId xmlns:a16="http://schemas.microsoft.com/office/drawing/2014/main" xmlns="" id="{00000000-0008-0000-0500-00005F010000}"/>
            </a:ext>
          </a:extLst>
        </xdr:cNvPr>
        <xdr:cNvSpPr txBox="1">
          <a:spLocks noChangeArrowheads="1"/>
        </xdr:cNvSpPr>
      </xdr:nvSpPr>
      <xdr:spPr bwMode="auto">
        <a:xfrm>
          <a:off x="0" y="7172325"/>
          <a:ext cx="76200" cy="68358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112080</xdr:rowOff>
    </xdr:to>
    <xdr:sp macro="" textlink="">
      <xdr:nvSpPr>
        <xdr:cNvPr id="352" name="Text Box 5">
          <a:extLst>
            <a:ext uri="{FF2B5EF4-FFF2-40B4-BE49-F238E27FC236}">
              <a16:creationId xmlns:a16="http://schemas.microsoft.com/office/drawing/2014/main" xmlns="" id="{00000000-0008-0000-0500-000060010000}"/>
            </a:ext>
          </a:extLst>
        </xdr:cNvPr>
        <xdr:cNvSpPr txBox="1">
          <a:spLocks noChangeArrowheads="1"/>
        </xdr:cNvSpPr>
      </xdr:nvSpPr>
      <xdr:spPr bwMode="auto">
        <a:xfrm>
          <a:off x="0" y="7172325"/>
          <a:ext cx="76200" cy="68358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353" name="Text Box 5">
          <a:extLst>
            <a:ext uri="{FF2B5EF4-FFF2-40B4-BE49-F238E27FC236}">
              <a16:creationId xmlns:a16="http://schemas.microsoft.com/office/drawing/2014/main" xmlns="" id="{00000000-0008-0000-0500-000061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354" name="Text Box 6">
          <a:extLst>
            <a:ext uri="{FF2B5EF4-FFF2-40B4-BE49-F238E27FC236}">
              <a16:creationId xmlns:a16="http://schemas.microsoft.com/office/drawing/2014/main" xmlns="" id="{00000000-0008-0000-0500-000062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355" name="Text Box 11">
          <a:extLst>
            <a:ext uri="{FF2B5EF4-FFF2-40B4-BE49-F238E27FC236}">
              <a16:creationId xmlns:a16="http://schemas.microsoft.com/office/drawing/2014/main" xmlns="" id="{00000000-0008-0000-0500-000063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356" name="Text Box 12">
          <a:extLst>
            <a:ext uri="{FF2B5EF4-FFF2-40B4-BE49-F238E27FC236}">
              <a16:creationId xmlns:a16="http://schemas.microsoft.com/office/drawing/2014/main" xmlns="" id="{00000000-0008-0000-0500-000064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357" name="Text Box 5">
          <a:extLst>
            <a:ext uri="{FF2B5EF4-FFF2-40B4-BE49-F238E27FC236}">
              <a16:creationId xmlns:a16="http://schemas.microsoft.com/office/drawing/2014/main" xmlns="" id="{00000000-0008-0000-0500-000065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358" name="Text Box 6">
          <a:extLst>
            <a:ext uri="{FF2B5EF4-FFF2-40B4-BE49-F238E27FC236}">
              <a16:creationId xmlns:a16="http://schemas.microsoft.com/office/drawing/2014/main" xmlns="" id="{00000000-0008-0000-0500-000066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359" name="Text Box 3">
          <a:extLst>
            <a:ext uri="{FF2B5EF4-FFF2-40B4-BE49-F238E27FC236}">
              <a16:creationId xmlns:a16="http://schemas.microsoft.com/office/drawing/2014/main" xmlns="" id="{00000000-0008-0000-0500-000067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360" name="Text Box 4">
          <a:extLst>
            <a:ext uri="{FF2B5EF4-FFF2-40B4-BE49-F238E27FC236}">
              <a16:creationId xmlns:a16="http://schemas.microsoft.com/office/drawing/2014/main" xmlns="" id="{00000000-0008-0000-0500-000068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361" name="Text Box 5">
          <a:extLst>
            <a:ext uri="{FF2B5EF4-FFF2-40B4-BE49-F238E27FC236}">
              <a16:creationId xmlns:a16="http://schemas.microsoft.com/office/drawing/2014/main" xmlns="" id="{00000000-0008-0000-0500-000069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362" name="Text Box 6">
          <a:extLst>
            <a:ext uri="{FF2B5EF4-FFF2-40B4-BE49-F238E27FC236}">
              <a16:creationId xmlns:a16="http://schemas.microsoft.com/office/drawing/2014/main" xmlns="" id="{00000000-0008-0000-0500-00006A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32194</xdr:rowOff>
    </xdr:to>
    <xdr:sp macro="" textlink="">
      <xdr:nvSpPr>
        <xdr:cNvPr id="363" name="Text Box 5">
          <a:extLst>
            <a:ext uri="{FF2B5EF4-FFF2-40B4-BE49-F238E27FC236}">
              <a16:creationId xmlns:a16="http://schemas.microsoft.com/office/drawing/2014/main" xmlns="" id="{00000000-0008-0000-0500-00006B010000}"/>
            </a:ext>
          </a:extLst>
        </xdr:cNvPr>
        <xdr:cNvSpPr txBox="1">
          <a:spLocks noChangeArrowheads="1"/>
        </xdr:cNvSpPr>
      </xdr:nvSpPr>
      <xdr:spPr bwMode="auto">
        <a:xfrm>
          <a:off x="0" y="7172325"/>
          <a:ext cx="76200" cy="44177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32194</xdr:rowOff>
    </xdr:to>
    <xdr:sp macro="" textlink="">
      <xdr:nvSpPr>
        <xdr:cNvPr id="364" name="Text Box 6">
          <a:extLst>
            <a:ext uri="{FF2B5EF4-FFF2-40B4-BE49-F238E27FC236}">
              <a16:creationId xmlns:a16="http://schemas.microsoft.com/office/drawing/2014/main" xmlns="" id="{00000000-0008-0000-0500-00006C010000}"/>
            </a:ext>
          </a:extLst>
        </xdr:cNvPr>
        <xdr:cNvSpPr txBox="1">
          <a:spLocks noChangeArrowheads="1"/>
        </xdr:cNvSpPr>
      </xdr:nvSpPr>
      <xdr:spPr bwMode="auto">
        <a:xfrm>
          <a:off x="0" y="7172325"/>
          <a:ext cx="76200" cy="44177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32194</xdr:rowOff>
    </xdr:to>
    <xdr:sp macro="" textlink="">
      <xdr:nvSpPr>
        <xdr:cNvPr id="365" name="Text Box 11">
          <a:extLst>
            <a:ext uri="{FF2B5EF4-FFF2-40B4-BE49-F238E27FC236}">
              <a16:creationId xmlns:a16="http://schemas.microsoft.com/office/drawing/2014/main" xmlns="" id="{00000000-0008-0000-0500-00006D010000}"/>
            </a:ext>
          </a:extLst>
        </xdr:cNvPr>
        <xdr:cNvSpPr txBox="1">
          <a:spLocks noChangeArrowheads="1"/>
        </xdr:cNvSpPr>
      </xdr:nvSpPr>
      <xdr:spPr bwMode="auto">
        <a:xfrm>
          <a:off x="0" y="7172325"/>
          <a:ext cx="76200" cy="44177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32194</xdr:rowOff>
    </xdr:to>
    <xdr:sp macro="" textlink="">
      <xdr:nvSpPr>
        <xdr:cNvPr id="366" name="Text Box 12">
          <a:extLst>
            <a:ext uri="{FF2B5EF4-FFF2-40B4-BE49-F238E27FC236}">
              <a16:creationId xmlns:a16="http://schemas.microsoft.com/office/drawing/2014/main" xmlns="" id="{00000000-0008-0000-0500-00006E010000}"/>
            </a:ext>
          </a:extLst>
        </xdr:cNvPr>
        <xdr:cNvSpPr txBox="1">
          <a:spLocks noChangeArrowheads="1"/>
        </xdr:cNvSpPr>
      </xdr:nvSpPr>
      <xdr:spPr bwMode="auto">
        <a:xfrm>
          <a:off x="0" y="7172325"/>
          <a:ext cx="76200" cy="44177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32194</xdr:rowOff>
    </xdr:to>
    <xdr:sp macro="" textlink="">
      <xdr:nvSpPr>
        <xdr:cNvPr id="367" name="Text Box 5">
          <a:extLst>
            <a:ext uri="{FF2B5EF4-FFF2-40B4-BE49-F238E27FC236}">
              <a16:creationId xmlns:a16="http://schemas.microsoft.com/office/drawing/2014/main" xmlns="" id="{00000000-0008-0000-0500-00006F010000}"/>
            </a:ext>
          </a:extLst>
        </xdr:cNvPr>
        <xdr:cNvSpPr txBox="1">
          <a:spLocks noChangeArrowheads="1"/>
        </xdr:cNvSpPr>
      </xdr:nvSpPr>
      <xdr:spPr bwMode="auto">
        <a:xfrm>
          <a:off x="0" y="7172325"/>
          <a:ext cx="76200" cy="44177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32194</xdr:rowOff>
    </xdr:to>
    <xdr:sp macro="" textlink="">
      <xdr:nvSpPr>
        <xdr:cNvPr id="368" name="Text Box 9">
          <a:extLst>
            <a:ext uri="{FF2B5EF4-FFF2-40B4-BE49-F238E27FC236}">
              <a16:creationId xmlns:a16="http://schemas.microsoft.com/office/drawing/2014/main" xmlns="" id="{00000000-0008-0000-0500-000070010000}"/>
            </a:ext>
          </a:extLst>
        </xdr:cNvPr>
        <xdr:cNvSpPr txBox="1">
          <a:spLocks noChangeArrowheads="1"/>
        </xdr:cNvSpPr>
      </xdr:nvSpPr>
      <xdr:spPr bwMode="auto">
        <a:xfrm>
          <a:off x="0" y="7172325"/>
          <a:ext cx="76200" cy="44177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369" name="Text Box 5">
          <a:extLst>
            <a:ext uri="{FF2B5EF4-FFF2-40B4-BE49-F238E27FC236}">
              <a16:creationId xmlns:a16="http://schemas.microsoft.com/office/drawing/2014/main" xmlns="" id="{00000000-0008-0000-0500-000071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370" name="Text Box 6">
          <a:extLst>
            <a:ext uri="{FF2B5EF4-FFF2-40B4-BE49-F238E27FC236}">
              <a16:creationId xmlns:a16="http://schemas.microsoft.com/office/drawing/2014/main" xmlns="" id="{00000000-0008-0000-0500-000072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371" name="Text Box 11">
          <a:extLst>
            <a:ext uri="{FF2B5EF4-FFF2-40B4-BE49-F238E27FC236}">
              <a16:creationId xmlns:a16="http://schemas.microsoft.com/office/drawing/2014/main" xmlns="" id="{00000000-0008-0000-0500-000073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372" name="Text Box 12">
          <a:extLst>
            <a:ext uri="{FF2B5EF4-FFF2-40B4-BE49-F238E27FC236}">
              <a16:creationId xmlns:a16="http://schemas.microsoft.com/office/drawing/2014/main" xmlns="" id="{00000000-0008-0000-0500-000074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373" name="Text Box 5">
          <a:extLst>
            <a:ext uri="{FF2B5EF4-FFF2-40B4-BE49-F238E27FC236}">
              <a16:creationId xmlns:a16="http://schemas.microsoft.com/office/drawing/2014/main" xmlns="" id="{00000000-0008-0000-0500-000075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374" name="Text Box 6">
          <a:extLst>
            <a:ext uri="{FF2B5EF4-FFF2-40B4-BE49-F238E27FC236}">
              <a16:creationId xmlns:a16="http://schemas.microsoft.com/office/drawing/2014/main" xmlns="" id="{00000000-0008-0000-0500-000076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375" name="Text Box 3">
          <a:extLst>
            <a:ext uri="{FF2B5EF4-FFF2-40B4-BE49-F238E27FC236}">
              <a16:creationId xmlns:a16="http://schemas.microsoft.com/office/drawing/2014/main" xmlns="" id="{00000000-0008-0000-0500-000077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376" name="Text Box 4">
          <a:extLst>
            <a:ext uri="{FF2B5EF4-FFF2-40B4-BE49-F238E27FC236}">
              <a16:creationId xmlns:a16="http://schemas.microsoft.com/office/drawing/2014/main" xmlns="" id="{00000000-0008-0000-0500-000078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377" name="Text Box 5">
          <a:extLst>
            <a:ext uri="{FF2B5EF4-FFF2-40B4-BE49-F238E27FC236}">
              <a16:creationId xmlns:a16="http://schemas.microsoft.com/office/drawing/2014/main" xmlns="" id="{00000000-0008-0000-0500-000079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378" name="Text Box 6">
          <a:extLst>
            <a:ext uri="{FF2B5EF4-FFF2-40B4-BE49-F238E27FC236}">
              <a16:creationId xmlns:a16="http://schemas.microsoft.com/office/drawing/2014/main" xmlns="" id="{00000000-0008-0000-0500-00007A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32194</xdr:rowOff>
    </xdr:to>
    <xdr:sp macro="" textlink="">
      <xdr:nvSpPr>
        <xdr:cNvPr id="379" name="Text Box 5">
          <a:extLst>
            <a:ext uri="{FF2B5EF4-FFF2-40B4-BE49-F238E27FC236}">
              <a16:creationId xmlns:a16="http://schemas.microsoft.com/office/drawing/2014/main" xmlns="" id="{00000000-0008-0000-0500-00007B010000}"/>
            </a:ext>
          </a:extLst>
        </xdr:cNvPr>
        <xdr:cNvSpPr txBox="1">
          <a:spLocks noChangeArrowheads="1"/>
        </xdr:cNvSpPr>
      </xdr:nvSpPr>
      <xdr:spPr bwMode="auto">
        <a:xfrm>
          <a:off x="0" y="7172325"/>
          <a:ext cx="76200" cy="44177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32194</xdr:rowOff>
    </xdr:to>
    <xdr:sp macro="" textlink="">
      <xdr:nvSpPr>
        <xdr:cNvPr id="380" name="Text Box 6">
          <a:extLst>
            <a:ext uri="{FF2B5EF4-FFF2-40B4-BE49-F238E27FC236}">
              <a16:creationId xmlns:a16="http://schemas.microsoft.com/office/drawing/2014/main" xmlns="" id="{00000000-0008-0000-0500-00007C010000}"/>
            </a:ext>
          </a:extLst>
        </xdr:cNvPr>
        <xdr:cNvSpPr txBox="1">
          <a:spLocks noChangeArrowheads="1"/>
        </xdr:cNvSpPr>
      </xdr:nvSpPr>
      <xdr:spPr bwMode="auto">
        <a:xfrm>
          <a:off x="0" y="7172325"/>
          <a:ext cx="76200" cy="44177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32194</xdr:rowOff>
    </xdr:to>
    <xdr:sp macro="" textlink="">
      <xdr:nvSpPr>
        <xdr:cNvPr id="381" name="Text Box 11">
          <a:extLst>
            <a:ext uri="{FF2B5EF4-FFF2-40B4-BE49-F238E27FC236}">
              <a16:creationId xmlns:a16="http://schemas.microsoft.com/office/drawing/2014/main" xmlns="" id="{00000000-0008-0000-0500-00007D010000}"/>
            </a:ext>
          </a:extLst>
        </xdr:cNvPr>
        <xdr:cNvSpPr txBox="1">
          <a:spLocks noChangeArrowheads="1"/>
        </xdr:cNvSpPr>
      </xdr:nvSpPr>
      <xdr:spPr bwMode="auto">
        <a:xfrm>
          <a:off x="0" y="7172325"/>
          <a:ext cx="76200" cy="44177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32194</xdr:rowOff>
    </xdr:to>
    <xdr:sp macro="" textlink="">
      <xdr:nvSpPr>
        <xdr:cNvPr id="382" name="Text Box 12">
          <a:extLst>
            <a:ext uri="{FF2B5EF4-FFF2-40B4-BE49-F238E27FC236}">
              <a16:creationId xmlns:a16="http://schemas.microsoft.com/office/drawing/2014/main" xmlns="" id="{00000000-0008-0000-0500-00007E010000}"/>
            </a:ext>
          </a:extLst>
        </xdr:cNvPr>
        <xdr:cNvSpPr txBox="1">
          <a:spLocks noChangeArrowheads="1"/>
        </xdr:cNvSpPr>
      </xdr:nvSpPr>
      <xdr:spPr bwMode="auto">
        <a:xfrm>
          <a:off x="0" y="7172325"/>
          <a:ext cx="76200" cy="44177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32194</xdr:rowOff>
    </xdr:to>
    <xdr:sp macro="" textlink="">
      <xdr:nvSpPr>
        <xdr:cNvPr id="383" name="Text Box 5">
          <a:extLst>
            <a:ext uri="{FF2B5EF4-FFF2-40B4-BE49-F238E27FC236}">
              <a16:creationId xmlns:a16="http://schemas.microsoft.com/office/drawing/2014/main" xmlns="" id="{00000000-0008-0000-0500-00007F010000}"/>
            </a:ext>
          </a:extLst>
        </xdr:cNvPr>
        <xdr:cNvSpPr txBox="1">
          <a:spLocks noChangeArrowheads="1"/>
        </xdr:cNvSpPr>
      </xdr:nvSpPr>
      <xdr:spPr bwMode="auto">
        <a:xfrm>
          <a:off x="0" y="7172325"/>
          <a:ext cx="76200" cy="44177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171729</xdr:rowOff>
    </xdr:to>
    <xdr:sp macro="" textlink="">
      <xdr:nvSpPr>
        <xdr:cNvPr id="384" name="Text Box 5">
          <a:extLst>
            <a:ext uri="{FF2B5EF4-FFF2-40B4-BE49-F238E27FC236}">
              <a16:creationId xmlns:a16="http://schemas.microsoft.com/office/drawing/2014/main" xmlns="" id="{00000000-0008-0000-0500-000080010000}"/>
            </a:ext>
          </a:extLst>
        </xdr:cNvPr>
        <xdr:cNvSpPr txBox="1">
          <a:spLocks noChangeArrowheads="1"/>
        </xdr:cNvSpPr>
      </xdr:nvSpPr>
      <xdr:spPr bwMode="auto">
        <a:xfrm>
          <a:off x="0" y="7172325"/>
          <a:ext cx="76200" cy="171729"/>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171729</xdr:rowOff>
    </xdr:to>
    <xdr:sp macro="" textlink="">
      <xdr:nvSpPr>
        <xdr:cNvPr id="385" name="Text Box 6">
          <a:extLst>
            <a:ext uri="{FF2B5EF4-FFF2-40B4-BE49-F238E27FC236}">
              <a16:creationId xmlns:a16="http://schemas.microsoft.com/office/drawing/2014/main" xmlns="" id="{00000000-0008-0000-0500-000081010000}"/>
            </a:ext>
          </a:extLst>
        </xdr:cNvPr>
        <xdr:cNvSpPr txBox="1">
          <a:spLocks noChangeArrowheads="1"/>
        </xdr:cNvSpPr>
      </xdr:nvSpPr>
      <xdr:spPr bwMode="auto">
        <a:xfrm>
          <a:off x="0" y="7172325"/>
          <a:ext cx="76200" cy="171729"/>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171729</xdr:rowOff>
    </xdr:to>
    <xdr:sp macro="" textlink="">
      <xdr:nvSpPr>
        <xdr:cNvPr id="386" name="Text Box 11">
          <a:extLst>
            <a:ext uri="{FF2B5EF4-FFF2-40B4-BE49-F238E27FC236}">
              <a16:creationId xmlns:a16="http://schemas.microsoft.com/office/drawing/2014/main" xmlns="" id="{00000000-0008-0000-0500-000082010000}"/>
            </a:ext>
          </a:extLst>
        </xdr:cNvPr>
        <xdr:cNvSpPr txBox="1">
          <a:spLocks noChangeArrowheads="1"/>
        </xdr:cNvSpPr>
      </xdr:nvSpPr>
      <xdr:spPr bwMode="auto">
        <a:xfrm>
          <a:off x="0" y="7172325"/>
          <a:ext cx="76200" cy="171729"/>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171729</xdr:rowOff>
    </xdr:to>
    <xdr:sp macro="" textlink="">
      <xdr:nvSpPr>
        <xdr:cNvPr id="387" name="Text Box 12">
          <a:extLst>
            <a:ext uri="{FF2B5EF4-FFF2-40B4-BE49-F238E27FC236}">
              <a16:creationId xmlns:a16="http://schemas.microsoft.com/office/drawing/2014/main" xmlns="" id="{00000000-0008-0000-0500-000083010000}"/>
            </a:ext>
          </a:extLst>
        </xdr:cNvPr>
        <xdr:cNvSpPr txBox="1">
          <a:spLocks noChangeArrowheads="1"/>
        </xdr:cNvSpPr>
      </xdr:nvSpPr>
      <xdr:spPr bwMode="auto">
        <a:xfrm>
          <a:off x="0" y="7172325"/>
          <a:ext cx="76200" cy="171729"/>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171729</xdr:rowOff>
    </xdr:to>
    <xdr:sp macro="" textlink="">
      <xdr:nvSpPr>
        <xdr:cNvPr id="388" name="Text Box 5">
          <a:extLst>
            <a:ext uri="{FF2B5EF4-FFF2-40B4-BE49-F238E27FC236}">
              <a16:creationId xmlns:a16="http://schemas.microsoft.com/office/drawing/2014/main" xmlns="" id="{00000000-0008-0000-0500-000084010000}"/>
            </a:ext>
          </a:extLst>
        </xdr:cNvPr>
        <xdr:cNvSpPr txBox="1">
          <a:spLocks noChangeArrowheads="1"/>
        </xdr:cNvSpPr>
      </xdr:nvSpPr>
      <xdr:spPr bwMode="auto">
        <a:xfrm>
          <a:off x="0" y="7172325"/>
          <a:ext cx="76200" cy="171729"/>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171729</xdr:rowOff>
    </xdr:to>
    <xdr:sp macro="" textlink="">
      <xdr:nvSpPr>
        <xdr:cNvPr id="389" name="Text Box 6">
          <a:extLst>
            <a:ext uri="{FF2B5EF4-FFF2-40B4-BE49-F238E27FC236}">
              <a16:creationId xmlns:a16="http://schemas.microsoft.com/office/drawing/2014/main" xmlns="" id="{00000000-0008-0000-0500-000085010000}"/>
            </a:ext>
          </a:extLst>
        </xdr:cNvPr>
        <xdr:cNvSpPr txBox="1">
          <a:spLocks noChangeArrowheads="1"/>
        </xdr:cNvSpPr>
      </xdr:nvSpPr>
      <xdr:spPr bwMode="auto">
        <a:xfrm>
          <a:off x="0" y="7172325"/>
          <a:ext cx="76200" cy="171729"/>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32875</xdr:rowOff>
    </xdr:to>
    <xdr:sp macro="" textlink="">
      <xdr:nvSpPr>
        <xdr:cNvPr id="390" name="Text Box 3">
          <a:extLst>
            <a:ext uri="{FF2B5EF4-FFF2-40B4-BE49-F238E27FC236}">
              <a16:creationId xmlns:a16="http://schemas.microsoft.com/office/drawing/2014/main" xmlns="" id="{00000000-0008-0000-0500-000086010000}"/>
            </a:ext>
          </a:extLst>
        </xdr:cNvPr>
        <xdr:cNvSpPr txBox="1">
          <a:spLocks noChangeArrowheads="1"/>
        </xdr:cNvSpPr>
      </xdr:nvSpPr>
      <xdr:spPr bwMode="auto">
        <a:xfrm>
          <a:off x="0" y="7172325"/>
          <a:ext cx="76200" cy="442451"/>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152900</xdr:rowOff>
    </xdr:to>
    <xdr:sp macro="" textlink="">
      <xdr:nvSpPr>
        <xdr:cNvPr id="391" name="Text Box 4">
          <a:extLst>
            <a:ext uri="{FF2B5EF4-FFF2-40B4-BE49-F238E27FC236}">
              <a16:creationId xmlns:a16="http://schemas.microsoft.com/office/drawing/2014/main" xmlns="" id="{00000000-0008-0000-0500-000087010000}"/>
            </a:ext>
          </a:extLst>
        </xdr:cNvPr>
        <xdr:cNvSpPr txBox="1">
          <a:spLocks noChangeArrowheads="1"/>
        </xdr:cNvSpPr>
      </xdr:nvSpPr>
      <xdr:spPr bwMode="auto">
        <a:xfrm>
          <a:off x="0" y="7172325"/>
          <a:ext cx="76200" cy="4005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69618</xdr:rowOff>
    </xdr:to>
    <xdr:sp macro="" textlink="">
      <xdr:nvSpPr>
        <xdr:cNvPr id="392" name="Text Box 5">
          <a:extLst>
            <a:ext uri="{FF2B5EF4-FFF2-40B4-BE49-F238E27FC236}">
              <a16:creationId xmlns:a16="http://schemas.microsoft.com/office/drawing/2014/main" xmlns="" id="{00000000-0008-0000-0500-000088010000}"/>
            </a:ext>
          </a:extLst>
        </xdr:cNvPr>
        <xdr:cNvSpPr txBox="1">
          <a:spLocks noChangeArrowheads="1"/>
        </xdr:cNvSpPr>
      </xdr:nvSpPr>
      <xdr:spPr bwMode="auto">
        <a:xfrm>
          <a:off x="0" y="7172325"/>
          <a:ext cx="76200" cy="64111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69618</xdr:rowOff>
    </xdr:to>
    <xdr:sp macro="" textlink="">
      <xdr:nvSpPr>
        <xdr:cNvPr id="393" name="Text Box 6">
          <a:extLst>
            <a:ext uri="{FF2B5EF4-FFF2-40B4-BE49-F238E27FC236}">
              <a16:creationId xmlns:a16="http://schemas.microsoft.com/office/drawing/2014/main" xmlns="" id="{00000000-0008-0000-0500-000089010000}"/>
            </a:ext>
          </a:extLst>
        </xdr:cNvPr>
        <xdr:cNvSpPr txBox="1">
          <a:spLocks noChangeArrowheads="1"/>
        </xdr:cNvSpPr>
      </xdr:nvSpPr>
      <xdr:spPr bwMode="auto">
        <a:xfrm>
          <a:off x="0" y="7172325"/>
          <a:ext cx="76200" cy="64111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69618</xdr:rowOff>
    </xdr:to>
    <xdr:sp macro="" textlink="">
      <xdr:nvSpPr>
        <xdr:cNvPr id="394" name="Text Box 11">
          <a:extLst>
            <a:ext uri="{FF2B5EF4-FFF2-40B4-BE49-F238E27FC236}">
              <a16:creationId xmlns:a16="http://schemas.microsoft.com/office/drawing/2014/main" xmlns="" id="{00000000-0008-0000-0500-00008A010000}"/>
            </a:ext>
          </a:extLst>
        </xdr:cNvPr>
        <xdr:cNvSpPr txBox="1">
          <a:spLocks noChangeArrowheads="1"/>
        </xdr:cNvSpPr>
      </xdr:nvSpPr>
      <xdr:spPr bwMode="auto">
        <a:xfrm>
          <a:off x="0" y="7172325"/>
          <a:ext cx="76200" cy="64111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69618</xdr:rowOff>
    </xdr:to>
    <xdr:sp macro="" textlink="">
      <xdr:nvSpPr>
        <xdr:cNvPr id="395" name="Text Box 12">
          <a:extLst>
            <a:ext uri="{FF2B5EF4-FFF2-40B4-BE49-F238E27FC236}">
              <a16:creationId xmlns:a16="http://schemas.microsoft.com/office/drawing/2014/main" xmlns="" id="{00000000-0008-0000-0500-00008B010000}"/>
            </a:ext>
          </a:extLst>
        </xdr:cNvPr>
        <xdr:cNvSpPr txBox="1">
          <a:spLocks noChangeArrowheads="1"/>
        </xdr:cNvSpPr>
      </xdr:nvSpPr>
      <xdr:spPr bwMode="auto">
        <a:xfrm>
          <a:off x="0" y="7172325"/>
          <a:ext cx="76200" cy="64111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69618</xdr:rowOff>
    </xdr:to>
    <xdr:sp macro="" textlink="">
      <xdr:nvSpPr>
        <xdr:cNvPr id="396" name="Text Box 5">
          <a:extLst>
            <a:ext uri="{FF2B5EF4-FFF2-40B4-BE49-F238E27FC236}">
              <a16:creationId xmlns:a16="http://schemas.microsoft.com/office/drawing/2014/main" xmlns="" id="{00000000-0008-0000-0500-00008C010000}"/>
            </a:ext>
          </a:extLst>
        </xdr:cNvPr>
        <xdr:cNvSpPr txBox="1">
          <a:spLocks noChangeArrowheads="1"/>
        </xdr:cNvSpPr>
      </xdr:nvSpPr>
      <xdr:spPr bwMode="auto">
        <a:xfrm>
          <a:off x="0" y="7172325"/>
          <a:ext cx="76200" cy="64111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66894</xdr:rowOff>
    </xdr:to>
    <xdr:sp macro="" textlink="">
      <xdr:nvSpPr>
        <xdr:cNvPr id="397" name="Text Box 5">
          <a:extLst>
            <a:ext uri="{FF2B5EF4-FFF2-40B4-BE49-F238E27FC236}">
              <a16:creationId xmlns:a16="http://schemas.microsoft.com/office/drawing/2014/main" xmlns="" id="{00000000-0008-0000-0500-00008D010000}"/>
            </a:ext>
          </a:extLst>
        </xdr:cNvPr>
        <xdr:cNvSpPr txBox="1">
          <a:spLocks noChangeArrowheads="1"/>
        </xdr:cNvSpPr>
      </xdr:nvSpPr>
      <xdr:spPr bwMode="auto">
        <a:xfrm>
          <a:off x="0" y="7172325"/>
          <a:ext cx="76200" cy="314544"/>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15246</xdr:rowOff>
    </xdr:to>
    <xdr:sp macro="" textlink="">
      <xdr:nvSpPr>
        <xdr:cNvPr id="398" name="Text Box 6">
          <a:extLst>
            <a:ext uri="{FF2B5EF4-FFF2-40B4-BE49-F238E27FC236}">
              <a16:creationId xmlns:a16="http://schemas.microsoft.com/office/drawing/2014/main" xmlns="" id="{00000000-0008-0000-0500-00008E010000}"/>
            </a:ext>
          </a:extLst>
        </xdr:cNvPr>
        <xdr:cNvSpPr txBox="1">
          <a:spLocks noChangeArrowheads="1"/>
        </xdr:cNvSpPr>
      </xdr:nvSpPr>
      <xdr:spPr bwMode="auto">
        <a:xfrm>
          <a:off x="0" y="7172325"/>
          <a:ext cx="76200" cy="262896"/>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66894</xdr:rowOff>
    </xdr:to>
    <xdr:sp macro="" textlink="">
      <xdr:nvSpPr>
        <xdr:cNvPr id="399" name="Text Box 11">
          <a:extLst>
            <a:ext uri="{FF2B5EF4-FFF2-40B4-BE49-F238E27FC236}">
              <a16:creationId xmlns:a16="http://schemas.microsoft.com/office/drawing/2014/main" xmlns="" id="{00000000-0008-0000-0500-00008F010000}"/>
            </a:ext>
          </a:extLst>
        </xdr:cNvPr>
        <xdr:cNvSpPr txBox="1">
          <a:spLocks noChangeArrowheads="1"/>
        </xdr:cNvSpPr>
      </xdr:nvSpPr>
      <xdr:spPr bwMode="auto">
        <a:xfrm>
          <a:off x="0" y="7172325"/>
          <a:ext cx="76200" cy="314544"/>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15246</xdr:rowOff>
    </xdr:to>
    <xdr:sp macro="" textlink="">
      <xdr:nvSpPr>
        <xdr:cNvPr id="400" name="Text Box 12">
          <a:extLst>
            <a:ext uri="{FF2B5EF4-FFF2-40B4-BE49-F238E27FC236}">
              <a16:creationId xmlns:a16="http://schemas.microsoft.com/office/drawing/2014/main" xmlns="" id="{00000000-0008-0000-0500-000090010000}"/>
            </a:ext>
          </a:extLst>
        </xdr:cNvPr>
        <xdr:cNvSpPr txBox="1">
          <a:spLocks noChangeArrowheads="1"/>
        </xdr:cNvSpPr>
      </xdr:nvSpPr>
      <xdr:spPr bwMode="auto">
        <a:xfrm>
          <a:off x="0" y="7172325"/>
          <a:ext cx="76200" cy="262896"/>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76419</xdr:rowOff>
    </xdr:to>
    <xdr:sp macro="" textlink="">
      <xdr:nvSpPr>
        <xdr:cNvPr id="401" name="Text Box 5">
          <a:extLst>
            <a:ext uri="{FF2B5EF4-FFF2-40B4-BE49-F238E27FC236}">
              <a16:creationId xmlns:a16="http://schemas.microsoft.com/office/drawing/2014/main" xmlns="" id="{00000000-0008-0000-0500-000091010000}"/>
            </a:ext>
          </a:extLst>
        </xdr:cNvPr>
        <xdr:cNvSpPr txBox="1">
          <a:spLocks noChangeArrowheads="1"/>
        </xdr:cNvSpPr>
      </xdr:nvSpPr>
      <xdr:spPr bwMode="auto">
        <a:xfrm>
          <a:off x="0" y="7172325"/>
          <a:ext cx="76200" cy="324069"/>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44101</xdr:rowOff>
    </xdr:to>
    <xdr:sp macro="" textlink="">
      <xdr:nvSpPr>
        <xdr:cNvPr id="402" name="Text Box 6">
          <a:extLst>
            <a:ext uri="{FF2B5EF4-FFF2-40B4-BE49-F238E27FC236}">
              <a16:creationId xmlns:a16="http://schemas.microsoft.com/office/drawing/2014/main" xmlns="" id="{00000000-0008-0000-0500-000092010000}"/>
            </a:ext>
          </a:extLst>
        </xdr:cNvPr>
        <xdr:cNvSpPr txBox="1">
          <a:spLocks noChangeArrowheads="1"/>
        </xdr:cNvSpPr>
      </xdr:nvSpPr>
      <xdr:spPr bwMode="auto">
        <a:xfrm>
          <a:off x="0" y="7172325"/>
          <a:ext cx="76200" cy="291751"/>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32875</xdr:rowOff>
    </xdr:to>
    <xdr:sp macro="" textlink="">
      <xdr:nvSpPr>
        <xdr:cNvPr id="403" name="Text Box 3">
          <a:extLst>
            <a:ext uri="{FF2B5EF4-FFF2-40B4-BE49-F238E27FC236}">
              <a16:creationId xmlns:a16="http://schemas.microsoft.com/office/drawing/2014/main" xmlns="" id="{00000000-0008-0000-0500-000093010000}"/>
            </a:ext>
          </a:extLst>
        </xdr:cNvPr>
        <xdr:cNvSpPr txBox="1">
          <a:spLocks noChangeArrowheads="1"/>
        </xdr:cNvSpPr>
      </xdr:nvSpPr>
      <xdr:spPr bwMode="auto">
        <a:xfrm>
          <a:off x="0" y="7172325"/>
          <a:ext cx="76200" cy="442451"/>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152900</xdr:rowOff>
    </xdr:to>
    <xdr:sp macro="" textlink="">
      <xdr:nvSpPr>
        <xdr:cNvPr id="404" name="Text Box 4">
          <a:extLst>
            <a:ext uri="{FF2B5EF4-FFF2-40B4-BE49-F238E27FC236}">
              <a16:creationId xmlns:a16="http://schemas.microsoft.com/office/drawing/2014/main" xmlns="" id="{00000000-0008-0000-0500-000094010000}"/>
            </a:ext>
          </a:extLst>
        </xdr:cNvPr>
        <xdr:cNvSpPr txBox="1">
          <a:spLocks noChangeArrowheads="1"/>
        </xdr:cNvSpPr>
      </xdr:nvSpPr>
      <xdr:spPr bwMode="auto">
        <a:xfrm>
          <a:off x="0" y="7172325"/>
          <a:ext cx="76200" cy="4005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122962</xdr:rowOff>
    </xdr:to>
    <xdr:sp macro="" textlink="">
      <xdr:nvSpPr>
        <xdr:cNvPr id="405" name="Text Box 5">
          <a:extLst>
            <a:ext uri="{FF2B5EF4-FFF2-40B4-BE49-F238E27FC236}">
              <a16:creationId xmlns:a16="http://schemas.microsoft.com/office/drawing/2014/main" xmlns="" id="{00000000-0008-0000-0500-000095010000}"/>
            </a:ext>
          </a:extLst>
        </xdr:cNvPr>
        <xdr:cNvSpPr txBox="1">
          <a:spLocks noChangeArrowheads="1"/>
        </xdr:cNvSpPr>
      </xdr:nvSpPr>
      <xdr:spPr bwMode="auto">
        <a:xfrm>
          <a:off x="0" y="7172325"/>
          <a:ext cx="76200" cy="53253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122962</xdr:rowOff>
    </xdr:to>
    <xdr:sp macro="" textlink="">
      <xdr:nvSpPr>
        <xdr:cNvPr id="406" name="Text Box 6">
          <a:extLst>
            <a:ext uri="{FF2B5EF4-FFF2-40B4-BE49-F238E27FC236}">
              <a16:creationId xmlns:a16="http://schemas.microsoft.com/office/drawing/2014/main" xmlns="" id="{00000000-0008-0000-0500-000096010000}"/>
            </a:ext>
          </a:extLst>
        </xdr:cNvPr>
        <xdr:cNvSpPr txBox="1">
          <a:spLocks noChangeArrowheads="1"/>
        </xdr:cNvSpPr>
      </xdr:nvSpPr>
      <xdr:spPr bwMode="auto">
        <a:xfrm>
          <a:off x="0" y="7172325"/>
          <a:ext cx="76200" cy="53253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122962</xdr:rowOff>
    </xdr:to>
    <xdr:sp macro="" textlink="">
      <xdr:nvSpPr>
        <xdr:cNvPr id="407" name="Text Box 11">
          <a:extLst>
            <a:ext uri="{FF2B5EF4-FFF2-40B4-BE49-F238E27FC236}">
              <a16:creationId xmlns:a16="http://schemas.microsoft.com/office/drawing/2014/main" xmlns="" id="{00000000-0008-0000-0500-000097010000}"/>
            </a:ext>
          </a:extLst>
        </xdr:cNvPr>
        <xdr:cNvSpPr txBox="1">
          <a:spLocks noChangeArrowheads="1"/>
        </xdr:cNvSpPr>
      </xdr:nvSpPr>
      <xdr:spPr bwMode="auto">
        <a:xfrm>
          <a:off x="0" y="7172325"/>
          <a:ext cx="76200" cy="53253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408" name="Text Box 5">
          <a:extLst>
            <a:ext uri="{FF2B5EF4-FFF2-40B4-BE49-F238E27FC236}">
              <a16:creationId xmlns:a16="http://schemas.microsoft.com/office/drawing/2014/main" xmlns="" id="{00000000-0008-0000-0500-000098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409" name="Text Box 6">
          <a:extLst>
            <a:ext uri="{FF2B5EF4-FFF2-40B4-BE49-F238E27FC236}">
              <a16:creationId xmlns:a16="http://schemas.microsoft.com/office/drawing/2014/main" xmlns="" id="{00000000-0008-0000-0500-000099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410" name="Text Box 11">
          <a:extLst>
            <a:ext uri="{FF2B5EF4-FFF2-40B4-BE49-F238E27FC236}">
              <a16:creationId xmlns:a16="http://schemas.microsoft.com/office/drawing/2014/main" xmlns="" id="{00000000-0008-0000-0500-00009A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411" name="Text Box 12">
          <a:extLst>
            <a:ext uri="{FF2B5EF4-FFF2-40B4-BE49-F238E27FC236}">
              <a16:creationId xmlns:a16="http://schemas.microsoft.com/office/drawing/2014/main" xmlns="" id="{00000000-0008-0000-0500-00009B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412" name="Text Box 5">
          <a:extLst>
            <a:ext uri="{FF2B5EF4-FFF2-40B4-BE49-F238E27FC236}">
              <a16:creationId xmlns:a16="http://schemas.microsoft.com/office/drawing/2014/main" xmlns="" id="{00000000-0008-0000-0500-00009C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413" name="Text Box 6">
          <a:extLst>
            <a:ext uri="{FF2B5EF4-FFF2-40B4-BE49-F238E27FC236}">
              <a16:creationId xmlns:a16="http://schemas.microsoft.com/office/drawing/2014/main" xmlns="" id="{00000000-0008-0000-0500-00009D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414" name="Text Box 5">
          <a:extLst>
            <a:ext uri="{FF2B5EF4-FFF2-40B4-BE49-F238E27FC236}">
              <a16:creationId xmlns:a16="http://schemas.microsoft.com/office/drawing/2014/main" xmlns="" id="{00000000-0008-0000-0500-00009E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415" name="Text Box 6">
          <a:extLst>
            <a:ext uri="{FF2B5EF4-FFF2-40B4-BE49-F238E27FC236}">
              <a16:creationId xmlns:a16="http://schemas.microsoft.com/office/drawing/2014/main" xmlns="" id="{00000000-0008-0000-0500-00009F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416" name="Text Box 6">
          <a:extLst>
            <a:ext uri="{FF2B5EF4-FFF2-40B4-BE49-F238E27FC236}">
              <a16:creationId xmlns:a16="http://schemas.microsoft.com/office/drawing/2014/main" xmlns="" id="{00000000-0008-0000-0500-0000A0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417" name="Text Box 12">
          <a:extLst>
            <a:ext uri="{FF2B5EF4-FFF2-40B4-BE49-F238E27FC236}">
              <a16:creationId xmlns:a16="http://schemas.microsoft.com/office/drawing/2014/main" xmlns="" id="{00000000-0008-0000-0500-0000A1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418" name="Text Box 5">
          <a:extLst>
            <a:ext uri="{FF2B5EF4-FFF2-40B4-BE49-F238E27FC236}">
              <a16:creationId xmlns:a16="http://schemas.microsoft.com/office/drawing/2014/main" xmlns="" id="{00000000-0008-0000-0500-0000A2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419" name="Text Box 6">
          <a:extLst>
            <a:ext uri="{FF2B5EF4-FFF2-40B4-BE49-F238E27FC236}">
              <a16:creationId xmlns:a16="http://schemas.microsoft.com/office/drawing/2014/main" xmlns="" id="{00000000-0008-0000-0500-0000A3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420" name="Text Box 5">
          <a:extLst>
            <a:ext uri="{FF2B5EF4-FFF2-40B4-BE49-F238E27FC236}">
              <a16:creationId xmlns:a16="http://schemas.microsoft.com/office/drawing/2014/main" xmlns="" id="{00000000-0008-0000-0500-0000A4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421" name="Text Box 6">
          <a:extLst>
            <a:ext uri="{FF2B5EF4-FFF2-40B4-BE49-F238E27FC236}">
              <a16:creationId xmlns:a16="http://schemas.microsoft.com/office/drawing/2014/main" xmlns="" id="{00000000-0008-0000-0500-0000A5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422" name="Text Box 11">
          <a:extLst>
            <a:ext uri="{FF2B5EF4-FFF2-40B4-BE49-F238E27FC236}">
              <a16:creationId xmlns:a16="http://schemas.microsoft.com/office/drawing/2014/main" xmlns="" id="{00000000-0008-0000-0500-0000A6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423" name="Text Box 12">
          <a:extLst>
            <a:ext uri="{FF2B5EF4-FFF2-40B4-BE49-F238E27FC236}">
              <a16:creationId xmlns:a16="http://schemas.microsoft.com/office/drawing/2014/main" xmlns="" id="{00000000-0008-0000-0500-0000A7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424" name="Text Box 5">
          <a:extLst>
            <a:ext uri="{FF2B5EF4-FFF2-40B4-BE49-F238E27FC236}">
              <a16:creationId xmlns:a16="http://schemas.microsoft.com/office/drawing/2014/main" xmlns="" id="{00000000-0008-0000-0500-0000A8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425" name="Text Box 6">
          <a:extLst>
            <a:ext uri="{FF2B5EF4-FFF2-40B4-BE49-F238E27FC236}">
              <a16:creationId xmlns:a16="http://schemas.microsoft.com/office/drawing/2014/main" xmlns="" id="{00000000-0008-0000-0500-0000A9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426" name="Text Box 6">
          <a:extLst>
            <a:ext uri="{FF2B5EF4-FFF2-40B4-BE49-F238E27FC236}">
              <a16:creationId xmlns:a16="http://schemas.microsoft.com/office/drawing/2014/main" xmlns="" id="{00000000-0008-0000-0500-0000AA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278</xdr:rowOff>
    </xdr:to>
    <xdr:sp macro="" textlink="">
      <xdr:nvSpPr>
        <xdr:cNvPr id="427" name="Text Box 12">
          <a:extLst>
            <a:ext uri="{FF2B5EF4-FFF2-40B4-BE49-F238E27FC236}">
              <a16:creationId xmlns:a16="http://schemas.microsoft.com/office/drawing/2014/main" xmlns="" id="{00000000-0008-0000-0500-0000AB010000}"/>
            </a:ext>
          </a:extLst>
        </xdr:cNvPr>
        <xdr:cNvSpPr txBox="1">
          <a:spLocks noChangeArrowheads="1"/>
        </xdr:cNvSpPr>
      </xdr:nvSpPr>
      <xdr:spPr bwMode="auto">
        <a:xfrm>
          <a:off x="0" y="7172325"/>
          <a:ext cx="76200" cy="247928"/>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171729</xdr:rowOff>
    </xdr:to>
    <xdr:sp macro="" textlink="">
      <xdr:nvSpPr>
        <xdr:cNvPr id="428" name="Text Box 5">
          <a:extLst>
            <a:ext uri="{FF2B5EF4-FFF2-40B4-BE49-F238E27FC236}">
              <a16:creationId xmlns:a16="http://schemas.microsoft.com/office/drawing/2014/main" xmlns="" id="{00000000-0008-0000-0500-0000AC010000}"/>
            </a:ext>
          </a:extLst>
        </xdr:cNvPr>
        <xdr:cNvSpPr txBox="1">
          <a:spLocks noChangeArrowheads="1"/>
        </xdr:cNvSpPr>
      </xdr:nvSpPr>
      <xdr:spPr bwMode="auto">
        <a:xfrm>
          <a:off x="0" y="7172325"/>
          <a:ext cx="76200" cy="171729"/>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104994</xdr:rowOff>
    </xdr:to>
    <xdr:sp macro="" textlink="">
      <xdr:nvSpPr>
        <xdr:cNvPr id="429" name="Text Box 3">
          <a:extLst>
            <a:ext uri="{FF2B5EF4-FFF2-40B4-BE49-F238E27FC236}">
              <a16:creationId xmlns:a16="http://schemas.microsoft.com/office/drawing/2014/main" xmlns="" id="{00000000-0008-0000-0500-0000AD010000}"/>
            </a:ext>
          </a:extLst>
        </xdr:cNvPr>
        <xdr:cNvSpPr txBox="1">
          <a:spLocks noChangeArrowheads="1"/>
        </xdr:cNvSpPr>
      </xdr:nvSpPr>
      <xdr:spPr bwMode="auto">
        <a:xfrm>
          <a:off x="0" y="7172325"/>
          <a:ext cx="76200" cy="352644"/>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181254</xdr:rowOff>
    </xdr:to>
    <xdr:sp macro="" textlink="">
      <xdr:nvSpPr>
        <xdr:cNvPr id="430" name="Text Box 4">
          <a:extLst>
            <a:ext uri="{FF2B5EF4-FFF2-40B4-BE49-F238E27FC236}">
              <a16:creationId xmlns:a16="http://schemas.microsoft.com/office/drawing/2014/main" xmlns="" id="{00000000-0008-0000-0500-0000AE010000}"/>
            </a:ext>
          </a:extLst>
        </xdr:cNvPr>
        <xdr:cNvSpPr txBox="1">
          <a:spLocks noChangeArrowheads="1"/>
        </xdr:cNvSpPr>
      </xdr:nvSpPr>
      <xdr:spPr bwMode="auto">
        <a:xfrm>
          <a:off x="0" y="7172325"/>
          <a:ext cx="76200" cy="181254"/>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171729</xdr:rowOff>
    </xdr:to>
    <xdr:sp macro="" textlink="">
      <xdr:nvSpPr>
        <xdr:cNvPr id="431" name="Text Box 5">
          <a:extLst>
            <a:ext uri="{FF2B5EF4-FFF2-40B4-BE49-F238E27FC236}">
              <a16:creationId xmlns:a16="http://schemas.microsoft.com/office/drawing/2014/main" xmlns="" id="{00000000-0008-0000-0500-0000AF010000}"/>
            </a:ext>
          </a:extLst>
        </xdr:cNvPr>
        <xdr:cNvSpPr txBox="1">
          <a:spLocks noChangeArrowheads="1"/>
        </xdr:cNvSpPr>
      </xdr:nvSpPr>
      <xdr:spPr bwMode="auto">
        <a:xfrm>
          <a:off x="0" y="7172325"/>
          <a:ext cx="76200" cy="171729"/>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171729</xdr:rowOff>
    </xdr:to>
    <xdr:sp macro="" textlink="">
      <xdr:nvSpPr>
        <xdr:cNvPr id="432" name="Text Box 6">
          <a:extLst>
            <a:ext uri="{FF2B5EF4-FFF2-40B4-BE49-F238E27FC236}">
              <a16:creationId xmlns:a16="http://schemas.microsoft.com/office/drawing/2014/main" xmlns="" id="{00000000-0008-0000-0500-0000B0010000}"/>
            </a:ext>
          </a:extLst>
        </xdr:cNvPr>
        <xdr:cNvSpPr txBox="1">
          <a:spLocks noChangeArrowheads="1"/>
        </xdr:cNvSpPr>
      </xdr:nvSpPr>
      <xdr:spPr bwMode="auto">
        <a:xfrm>
          <a:off x="0" y="7172325"/>
          <a:ext cx="76200" cy="171729"/>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171729</xdr:rowOff>
    </xdr:to>
    <xdr:sp macro="" textlink="">
      <xdr:nvSpPr>
        <xdr:cNvPr id="433" name="Text Box 11">
          <a:extLst>
            <a:ext uri="{FF2B5EF4-FFF2-40B4-BE49-F238E27FC236}">
              <a16:creationId xmlns:a16="http://schemas.microsoft.com/office/drawing/2014/main" xmlns="" id="{00000000-0008-0000-0500-0000B1010000}"/>
            </a:ext>
          </a:extLst>
        </xdr:cNvPr>
        <xdr:cNvSpPr txBox="1">
          <a:spLocks noChangeArrowheads="1"/>
        </xdr:cNvSpPr>
      </xdr:nvSpPr>
      <xdr:spPr bwMode="auto">
        <a:xfrm>
          <a:off x="0" y="7172325"/>
          <a:ext cx="76200" cy="171729"/>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171729</xdr:rowOff>
    </xdr:to>
    <xdr:sp macro="" textlink="">
      <xdr:nvSpPr>
        <xdr:cNvPr id="434" name="Text Box 12">
          <a:extLst>
            <a:ext uri="{FF2B5EF4-FFF2-40B4-BE49-F238E27FC236}">
              <a16:creationId xmlns:a16="http://schemas.microsoft.com/office/drawing/2014/main" xmlns="" id="{00000000-0008-0000-0500-0000B2010000}"/>
            </a:ext>
          </a:extLst>
        </xdr:cNvPr>
        <xdr:cNvSpPr txBox="1">
          <a:spLocks noChangeArrowheads="1"/>
        </xdr:cNvSpPr>
      </xdr:nvSpPr>
      <xdr:spPr bwMode="auto">
        <a:xfrm>
          <a:off x="0" y="7172325"/>
          <a:ext cx="76200" cy="171729"/>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171729</xdr:rowOff>
    </xdr:to>
    <xdr:sp macro="" textlink="">
      <xdr:nvSpPr>
        <xdr:cNvPr id="435" name="Text Box 5">
          <a:extLst>
            <a:ext uri="{FF2B5EF4-FFF2-40B4-BE49-F238E27FC236}">
              <a16:creationId xmlns:a16="http://schemas.microsoft.com/office/drawing/2014/main" xmlns="" id="{00000000-0008-0000-0500-0000B3010000}"/>
            </a:ext>
          </a:extLst>
        </xdr:cNvPr>
        <xdr:cNvSpPr txBox="1">
          <a:spLocks noChangeArrowheads="1"/>
        </xdr:cNvSpPr>
      </xdr:nvSpPr>
      <xdr:spPr bwMode="auto">
        <a:xfrm>
          <a:off x="0" y="7172325"/>
          <a:ext cx="76200" cy="171729"/>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27</xdr:row>
      <xdr:rowOff>171729</xdr:rowOff>
    </xdr:to>
    <xdr:sp macro="" textlink="">
      <xdr:nvSpPr>
        <xdr:cNvPr id="436" name="Text Box 6">
          <a:extLst>
            <a:ext uri="{FF2B5EF4-FFF2-40B4-BE49-F238E27FC236}">
              <a16:creationId xmlns:a16="http://schemas.microsoft.com/office/drawing/2014/main" xmlns="" id="{00000000-0008-0000-0500-0000B4010000}"/>
            </a:ext>
          </a:extLst>
        </xdr:cNvPr>
        <xdr:cNvSpPr txBox="1">
          <a:spLocks noChangeArrowheads="1"/>
        </xdr:cNvSpPr>
      </xdr:nvSpPr>
      <xdr:spPr bwMode="auto">
        <a:xfrm>
          <a:off x="0" y="7172325"/>
          <a:ext cx="76200" cy="171729"/>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104994</xdr:rowOff>
    </xdr:to>
    <xdr:sp macro="" textlink="">
      <xdr:nvSpPr>
        <xdr:cNvPr id="437" name="Text Box 3">
          <a:extLst>
            <a:ext uri="{FF2B5EF4-FFF2-40B4-BE49-F238E27FC236}">
              <a16:creationId xmlns:a16="http://schemas.microsoft.com/office/drawing/2014/main" xmlns="" id="{00000000-0008-0000-0500-0000B5010000}"/>
            </a:ext>
          </a:extLst>
        </xdr:cNvPr>
        <xdr:cNvSpPr txBox="1">
          <a:spLocks noChangeArrowheads="1"/>
        </xdr:cNvSpPr>
      </xdr:nvSpPr>
      <xdr:spPr bwMode="auto">
        <a:xfrm>
          <a:off x="0" y="7172325"/>
          <a:ext cx="76200" cy="352644"/>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38" name="Text Box 5">
          <a:extLst>
            <a:ext uri="{FF2B5EF4-FFF2-40B4-BE49-F238E27FC236}">
              <a16:creationId xmlns:a16="http://schemas.microsoft.com/office/drawing/2014/main" xmlns="" id="{00000000-0008-0000-0500-0000B6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39" name="Text Box 6">
          <a:extLst>
            <a:ext uri="{FF2B5EF4-FFF2-40B4-BE49-F238E27FC236}">
              <a16:creationId xmlns:a16="http://schemas.microsoft.com/office/drawing/2014/main" xmlns="" id="{00000000-0008-0000-0500-0000B7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40" name="Text Box 11">
          <a:extLst>
            <a:ext uri="{FF2B5EF4-FFF2-40B4-BE49-F238E27FC236}">
              <a16:creationId xmlns:a16="http://schemas.microsoft.com/office/drawing/2014/main" xmlns="" id="{00000000-0008-0000-0500-0000B8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41" name="Text Box 12">
          <a:extLst>
            <a:ext uri="{FF2B5EF4-FFF2-40B4-BE49-F238E27FC236}">
              <a16:creationId xmlns:a16="http://schemas.microsoft.com/office/drawing/2014/main" xmlns="" id="{00000000-0008-0000-0500-0000B9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42" name="Text Box 5">
          <a:extLst>
            <a:ext uri="{FF2B5EF4-FFF2-40B4-BE49-F238E27FC236}">
              <a16:creationId xmlns:a16="http://schemas.microsoft.com/office/drawing/2014/main" xmlns="" id="{00000000-0008-0000-0500-0000BA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43" name="Text Box 6">
          <a:extLst>
            <a:ext uri="{FF2B5EF4-FFF2-40B4-BE49-F238E27FC236}">
              <a16:creationId xmlns:a16="http://schemas.microsoft.com/office/drawing/2014/main" xmlns="" id="{00000000-0008-0000-0500-0000BB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44" name="Text Box 5">
          <a:extLst>
            <a:ext uri="{FF2B5EF4-FFF2-40B4-BE49-F238E27FC236}">
              <a16:creationId xmlns:a16="http://schemas.microsoft.com/office/drawing/2014/main" xmlns="" id="{00000000-0008-0000-0500-0000BC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45" name="Text Box 6">
          <a:extLst>
            <a:ext uri="{FF2B5EF4-FFF2-40B4-BE49-F238E27FC236}">
              <a16:creationId xmlns:a16="http://schemas.microsoft.com/office/drawing/2014/main" xmlns="" id="{00000000-0008-0000-0500-0000BD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46" name="Text Box 5">
          <a:extLst>
            <a:ext uri="{FF2B5EF4-FFF2-40B4-BE49-F238E27FC236}">
              <a16:creationId xmlns:a16="http://schemas.microsoft.com/office/drawing/2014/main" xmlns="" id="{00000000-0008-0000-0500-0000BE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47" name="Text Box 6">
          <a:extLst>
            <a:ext uri="{FF2B5EF4-FFF2-40B4-BE49-F238E27FC236}">
              <a16:creationId xmlns:a16="http://schemas.microsoft.com/office/drawing/2014/main" xmlns="" id="{00000000-0008-0000-0500-0000BF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48" name="Text Box 11">
          <a:extLst>
            <a:ext uri="{FF2B5EF4-FFF2-40B4-BE49-F238E27FC236}">
              <a16:creationId xmlns:a16="http://schemas.microsoft.com/office/drawing/2014/main" xmlns="" id="{00000000-0008-0000-0500-0000C0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49" name="Text Box 12">
          <a:extLst>
            <a:ext uri="{FF2B5EF4-FFF2-40B4-BE49-F238E27FC236}">
              <a16:creationId xmlns:a16="http://schemas.microsoft.com/office/drawing/2014/main" xmlns="" id="{00000000-0008-0000-0500-0000C1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50" name="Text Box 5">
          <a:extLst>
            <a:ext uri="{FF2B5EF4-FFF2-40B4-BE49-F238E27FC236}">
              <a16:creationId xmlns:a16="http://schemas.microsoft.com/office/drawing/2014/main" xmlns="" id="{00000000-0008-0000-0500-0000C2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51" name="Text Box 6">
          <a:extLst>
            <a:ext uri="{FF2B5EF4-FFF2-40B4-BE49-F238E27FC236}">
              <a16:creationId xmlns:a16="http://schemas.microsoft.com/office/drawing/2014/main" xmlns="" id="{00000000-0008-0000-0500-0000C3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52" name="Text Box 5">
          <a:extLst>
            <a:ext uri="{FF2B5EF4-FFF2-40B4-BE49-F238E27FC236}">
              <a16:creationId xmlns:a16="http://schemas.microsoft.com/office/drawing/2014/main" xmlns="" id="{00000000-0008-0000-0500-0000C4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53" name="Text Box 6">
          <a:extLst>
            <a:ext uri="{FF2B5EF4-FFF2-40B4-BE49-F238E27FC236}">
              <a16:creationId xmlns:a16="http://schemas.microsoft.com/office/drawing/2014/main" xmlns="" id="{00000000-0008-0000-0500-0000C5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54" name="Text Box 5">
          <a:extLst>
            <a:ext uri="{FF2B5EF4-FFF2-40B4-BE49-F238E27FC236}">
              <a16:creationId xmlns:a16="http://schemas.microsoft.com/office/drawing/2014/main" xmlns="" id="{00000000-0008-0000-0500-0000C6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55" name="Text Box 6">
          <a:extLst>
            <a:ext uri="{FF2B5EF4-FFF2-40B4-BE49-F238E27FC236}">
              <a16:creationId xmlns:a16="http://schemas.microsoft.com/office/drawing/2014/main" xmlns="" id="{00000000-0008-0000-0500-0000C7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56" name="Text Box 11">
          <a:extLst>
            <a:ext uri="{FF2B5EF4-FFF2-40B4-BE49-F238E27FC236}">
              <a16:creationId xmlns:a16="http://schemas.microsoft.com/office/drawing/2014/main" xmlns="" id="{00000000-0008-0000-0500-0000C8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57" name="Text Box 12">
          <a:extLst>
            <a:ext uri="{FF2B5EF4-FFF2-40B4-BE49-F238E27FC236}">
              <a16:creationId xmlns:a16="http://schemas.microsoft.com/office/drawing/2014/main" xmlns="" id="{00000000-0008-0000-0500-0000C9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58" name="Text Box 5">
          <a:extLst>
            <a:ext uri="{FF2B5EF4-FFF2-40B4-BE49-F238E27FC236}">
              <a16:creationId xmlns:a16="http://schemas.microsoft.com/office/drawing/2014/main" xmlns="" id="{00000000-0008-0000-0500-0000CA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59" name="Text Box 6">
          <a:extLst>
            <a:ext uri="{FF2B5EF4-FFF2-40B4-BE49-F238E27FC236}">
              <a16:creationId xmlns:a16="http://schemas.microsoft.com/office/drawing/2014/main" xmlns="" id="{00000000-0008-0000-0500-0000CB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60" name="Text Box 5">
          <a:extLst>
            <a:ext uri="{FF2B5EF4-FFF2-40B4-BE49-F238E27FC236}">
              <a16:creationId xmlns:a16="http://schemas.microsoft.com/office/drawing/2014/main" xmlns="" id="{00000000-0008-0000-0500-0000CC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61" name="Text Box 6">
          <a:extLst>
            <a:ext uri="{FF2B5EF4-FFF2-40B4-BE49-F238E27FC236}">
              <a16:creationId xmlns:a16="http://schemas.microsoft.com/office/drawing/2014/main" xmlns="" id="{00000000-0008-0000-0500-0000CD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62" name="Text Box 11">
          <a:extLst>
            <a:ext uri="{FF2B5EF4-FFF2-40B4-BE49-F238E27FC236}">
              <a16:creationId xmlns:a16="http://schemas.microsoft.com/office/drawing/2014/main" xmlns="" id="{00000000-0008-0000-0500-0000CE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63" name="Text Box 12">
          <a:extLst>
            <a:ext uri="{FF2B5EF4-FFF2-40B4-BE49-F238E27FC236}">
              <a16:creationId xmlns:a16="http://schemas.microsoft.com/office/drawing/2014/main" xmlns="" id="{00000000-0008-0000-0500-0000CF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64" name="Text Box 5">
          <a:extLst>
            <a:ext uri="{FF2B5EF4-FFF2-40B4-BE49-F238E27FC236}">
              <a16:creationId xmlns:a16="http://schemas.microsoft.com/office/drawing/2014/main" xmlns="" id="{00000000-0008-0000-0500-0000D0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65" name="Text Box 6">
          <a:extLst>
            <a:ext uri="{FF2B5EF4-FFF2-40B4-BE49-F238E27FC236}">
              <a16:creationId xmlns:a16="http://schemas.microsoft.com/office/drawing/2014/main" xmlns="" id="{00000000-0008-0000-0500-0000D1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66" name="Text Box 5">
          <a:extLst>
            <a:ext uri="{FF2B5EF4-FFF2-40B4-BE49-F238E27FC236}">
              <a16:creationId xmlns:a16="http://schemas.microsoft.com/office/drawing/2014/main" xmlns="" id="{00000000-0008-0000-0500-0000D2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67" name="Text Box 11">
          <a:extLst>
            <a:ext uri="{FF2B5EF4-FFF2-40B4-BE49-F238E27FC236}">
              <a16:creationId xmlns:a16="http://schemas.microsoft.com/office/drawing/2014/main" xmlns="" id="{00000000-0008-0000-0500-0000D3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68" name="Text Box 5">
          <a:extLst>
            <a:ext uri="{FF2B5EF4-FFF2-40B4-BE49-F238E27FC236}">
              <a16:creationId xmlns:a16="http://schemas.microsoft.com/office/drawing/2014/main" xmlns="" id="{00000000-0008-0000-0500-0000D4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69" name="Text Box 5">
          <a:extLst>
            <a:ext uri="{FF2B5EF4-FFF2-40B4-BE49-F238E27FC236}">
              <a16:creationId xmlns:a16="http://schemas.microsoft.com/office/drawing/2014/main" xmlns="" id="{00000000-0008-0000-0500-0000D5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70" name="Text Box 6">
          <a:extLst>
            <a:ext uri="{FF2B5EF4-FFF2-40B4-BE49-F238E27FC236}">
              <a16:creationId xmlns:a16="http://schemas.microsoft.com/office/drawing/2014/main" xmlns="" id="{00000000-0008-0000-0500-0000D6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71" name="Text Box 11">
          <a:extLst>
            <a:ext uri="{FF2B5EF4-FFF2-40B4-BE49-F238E27FC236}">
              <a16:creationId xmlns:a16="http://schemas.microsoft.com/office/drawing/2014/main" xmlns="" id="{00000000-0008-0000-0500-0000D7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72" name="Text Box 12">
          <a:extLst>
            <a:ext uri="{FF2B5EF4-FFF2-40B4-BE49-F238E27FC236}">
              <a16:creationId xmlns:a16="http://schemas.microsoft.com/office/drawing/2014/main" xmlns="" id="{00000000-0008-0000-0500-0000D8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73" name="Text Box 5">
          <a:extLst>
            <a:ext uri="{FF2B5EF4-FFF2-40B4-BE49-F238E27FC236}">
              <a16:creationId xmlns:a16="http://schemas.microsoft.com/office/drawing/2014/main" xmlns="" id="{00000000-0008-0000-0500-0000D9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74" name="Text Box 6">
          <a:extLst>
            <a:ext uri="{FF2B5EF4-FFF2-40B4-BE49-F238E27FC236}">
              <a16:creationId xmlns:a16="http://schemas.microsoft.com/office/drawing/2014/main" xmlns="" id="{00000000-0008-0000-0500-0000DA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75" name="Text Box 5">
          <a:extLst>
            <a:ext uri="{FF2B5EF4-FFF2-40B4-BE49-F238E27FC236}">
              <a16:creationId xmlns:a16="http://schemas.microsoft.com/office/drawing/2014/main" xmlns="" id="{00000000-0008-0000-0500-0000DB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76" name="Text Box 6">
          <a:extLst>
            <a:ext uri="{FF2B5EF4-FFF2-40B4-BE49-F238E27FC236}">
              <a16:creationId xmlns:a16="http://schemas.microsoft.com/office/drawing/2014/main" xmlns="" id="{00000000-0008-0000-0500-0000DC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77" name="Text Box 11">
          <a:extLst>
            <a:ext uri="{FF2B5EF4-FFF2-40B4-BE49-F238E27FC236}">
              <a16:creationId xmlns:a16="http://schemas.microsoft.com/office/drawing/2014/main" xmlns="" id="{00000000-0008-0000-0500-0000DD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78" name="Text Box 12">
          <a:extLst>
            <a:ext uri="{FF2B5EF4-FFF2-40B4-BE49-F238E27FC236}">
              <a16:creationId xmlns:a16="http://schemas.microsoft.com/office/drawing/2014/main" xmlns="" id="{00000000-0008-0000-0500-0000DE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79" name="Text Box 5">
          <a:extLst>
            <a:ext uri="{FF2B5EF4-FFF2-40B4-BE49-F238E27FC236}">
              <a16:creationId xmlns:a16="http://schemas.microsoft.com/office/drawing/2014/main" xmlns="" id="{00000000-0008-0000-0500-0000DF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80" name="Text Box 6">
          <a:extLst>
            <a:ext uri="{FF2B5EF4-FFF2-40B4-BE49-F238E27FC236}">
              <a16:creationId xmlns:a16="http://schemas.microsoft.com/office/drawing/2014/main" xmlns="" id="{00000000-0008-0000-0500-0000E0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81" name="Text Box 3">
          <a:extLst>
            <a:ext uri="{FF2B5EF4-FFF2-40B4-BE49-F238E27FC236}">
              <a16:creationId xmlns:a16="http://schemas.microsoft.com/office/drawing/2014/main" xmlns="" id="{00000000-0008-0000-0500-0000E1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82" name="Text Box 4">
          <a:extLst>
            <a:ext uri="{FF2B5EF4-FFF2-40B4-BE49-F238E27FC236}">
              <a16:creationId xmlns:a16="http://schemas.microsoft.com/office/drawing/2014/main" xmlns="" id="{00000000-0008-0000-0500-0000E2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83" name="Text Box 5">
          <a:extLst>
            <a:ext uri="{FF2B5EF4-FFF2-40B4-BE49-F238E27FC236}">
              <a16:creationId xmlns:a16="http://schemas.microsoft.com/office/drawing/2014/main" xmlns="" id="{00000000-0008-0000-0500-0000E3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84" name="Text Box 6">
          <a:extLst>
            <a:ext uri="{FF2B5EF4-FFF2-40B4-BE49-F238E27FC236}">
              <a16:creationId xmlns:a16="http://schemas.microsoft.com/office/drawing/2014/main" xmlns="" id="{00000000-0008-0000-0500-0000E4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85" name="Text Box 5">
          <a:extLst>
            <a:ext uri="{FF2B5EF4-FFF2-40B4-BE49-F238E27FC236}">
              <a16:creationId xmlns:a16="http://schemas.microsoft.com/office/drawing/2014/main" xmlns="" id="{00000000-0008-0000-0500-0000E5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86" name="Text Box 6">
          <a:extLst>
            <a:ext uri="{FF2B5EF4-FFF2-40B4-BE49-F238E27FC236}">
              <a16:creationId xmlns:a16="http://schemas.microsoft.com/office/drawing/2014/main" xmlns="" id="{00000000-0008-0000-0500-0000E6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87" name="Text Box 11">
          <a:extLst>
            <a:ext uri="{FF2B5EF4-FFF2-40B4-BE49-F238E27FC236}">
              <a16:creationId xmlns:a16="http://schemas.microsoft.com/office/drawing/2014/main" xmlns="" id="{00000000-0008-0000-0500-0000E7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88" name="Text Box 12">
          <a:extLst>
            <a:ext uri="{FF2B5EF4-FFF2-40B4-BE49-F238E27FC236}">
              <a16:creationId xmlns:a16="http://schemas.microsoft.com/office/drawing/2014/main" xmlns="" id="{00000000-0008-0000-0500-0000E8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89" name="Text Box 5">
          <a:extLst>
            <a:ext uri="{FF2B5EF4-FFF2-40B4-BE49-F238E27FC236}">
              <a16:creationId xmlns:a16="http://schemas.microsoft.com/office/drawing/2014/main" xmlns="" id="{00000000-0008-0000-0500-0000E9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90" name="Text Box 6">
          <a:extLst>
            <a:ext uri="{FF2B5EF4-FFF2-40B4-BE49-F238E27FC236}">
              <a16:creationId xmlns:a16="http://schemas.microsoft.com/office/drawing/2014/main" xmlns="" id="{00000000-0008-0000-0500-0000EA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91" name="Text Box 3">
          <a:extLst>
            <a:ext uri="{FF2B5EF4-FFF2-40B4-BE49-F238E27FC236}">
              <a16:creationId xmlns:a16="http://schemas.microsoft.com/office/drawing/2014/main" xmlns="" id="{00000000-0008-0000-0500-0000EB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92" name="Text Box 4">
          <a:extLst>
            <a:ext uri="{FF2B5EF4-FFF2-40B4-BE49-F238E27FC236}">
              <a16:creationId xmlns:a16="http://schemas.microsoft.com/office/drawing/2014/main" xmlns="" id="{00000000-0008-0000-0500-0000EC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93" name="Text Box 5">
          <a:extLst>
            <a:ext uri="{FF2B5EF4-FFF2-40B4-BE49-F238E27FC236}">
              <a16:creationId xmlns:a16="http://schemas.microsoft.com/office/drawing/2014/main" xmlns="" id="{00000000-0008-0000-0500-0000ED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94" name="Text Box 6">
          <a:extLst>
            <a:ext uri="{FF2B5EF4-FFF2-40B4-BE49-F238E27FC236}">
              <a16:creationId xmlns:a16="http://schemas.microsoft.com/office/drawing/2014/main" xmlns="" id="{00000000-0008-0000-0500-0000EE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95" name="Text Box 5">
          <a:extLst>
            <a:ext uri="{FF2B5EF4-FFF2-40B4-BE49-F238E27FC236}">
              <a16:creationId xmlns:a16="http://schemas.microsoft.com/office/drawing/2014/main" xmlns="" id="{00000000-0008-0000-0500-0000EF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96" name="Text Box 6">
          <a:extLst>
            <a:ext uri="{FF2B5EF4-FFF2-40B4-BE49-F238E27FC236}">
              <a16:creationId xmlns:a16="http://schemas.microsoft.com/office/drawing/2014/main" xmlns="" id="{00000000-0008-0000-0500-0000F0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97" name="Text Box 11">
          <a:extLst>
            <a:ext uri="{FF2B5EF4-FFF2-40B4-BE49-F238E27FC236}">
              <a16:creationId xmlns:a16="http://schemas.microsoft.com/office/drawing/2014/main" xmlns="" id="{00000000-0008-0000-0500-0000F1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98" name="Text Box 12">
          <a:extLst>
            <a:ext uri="{FF2B5EF4-FFF2-40B4-BE49-F238E27FC236}">
              <a16:creationId xmlns:a16="http://schemas.microsoft.com/office/drawing/2014/main" xmlns="" id="{00000000-0008-0000-0500-0000F2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499" name="Text Box 5">
          <a:extLst>
            <a:ext uri="{FF2B5EF4-FFF2-40B4-BE49-F238E27FC236}">
              <a16:creationId xmlns:a16="http://schemas.microsoft.com/office/drawing/2014/main" xmlns="" id="{00000000-0008-0000-0500-0000F3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500" name="Text Box 6">
          <a:extLst>
            <a:ext uri="{FF2B5EF4-FFF2-40B4-BE49-F238E27FC236}">
              <a16:creationId xmlns:a16="http://schemas.microsoft.com/office/drawing/2014/main" xmlns="" id="{00000000-0008-0000-0500-0000F4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501" name="Text Box 5">
          <a:extLst>
            <a:ext uri="{FF2B5EF4-FFF2-40B4-BE49-F238E27FC236}">
              <a16:creationId xmlns:a16="http://schemas.microsoft.com/office/drawing/2014/main" xmlns="" id="{00000000-0008-0000-0500-0000F5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502" name="Text Box 6">
          <a:extLst>
            <a:ext uri="{FF2B5EF4-FFF2-40B4-BE49-F238E27FC236}">
              <a16:creationId xmlns:a16="http://schemas.microsoft.com/office/drawing/2014/main" xmlns="" id="{00000000-0008-0000-0500-0000F6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503" name="Text Box 5">
          <a:extLst>
            <a:ext uri="{FF2B5EF4-FFF2-40B4-BE49-F238E27FC236}">
              <a16:creationId xmlns:a16="http://schemas.microsoft.com/office/drawing/2014/main" xmlns="" id="{00000000-0008-0000-0500-0000F7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504" name="Text Box 6">
          <a:extLst>
            <a:ext uri="{FF2B5EF4-FFF2-40B4-BE49-F238E27FC236}">
              <a16:creationId xmlns:a16="http://schemas.microsoft.com/office/drawing/2014/main" xmlns="" id="{00000000-0008-0000-0500-0000F8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505" name="Text Box 5">
          <a:extLst>
            <a:ext uri="{FF2B5EF4-FFF2-40B4-BE49-F238E27FC236}">
              <a16:creationId xmlns:a16="http://schemas.microsoft.com/office/drawing/2014/main" xmlns="" id="{00000000-0008-0000-0500-0000F9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506" name="Text Box 6">
          <a:extLst>
            <a:ext uri="{FF2B5EF4-FFF2-40B4-BE49-F238E27FC236}">
              <a16:creationId xmlns:a16="http://schemas.microsoft.com/office/drawing/2014/main" xmlns="" id="{00000000-0008-0000-0500-0000FA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507" name="Text Box 11">
          <a:extLst>
            <a:ext uri="{FF2B5EF4-FFF2-40B4-BE49-F238E27FC236}">
              <a16:creationId xmlns:a16="http://schemas.microsoft.com/office/drawing/2014/main" xmlns="" id="{00000000-0008-0000-0500-0000FB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508" name="Text Box 12">
          <a:extLst>
            <a:ext uri="{FF2B5EF4-FFF2-40B4-BE49-F238E27FC236}">
              <a16:creationId xmlns:a16="http://schemas.microsoft.com/office/drawing/2014/main" xmlns="" id="{00000000-0008-0000-0500-0000FC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509" name="Text Box 5">
          <a:extLst>
            <a:ext uri="{FF2B5EF4-FFF2-40B4-BE49-F238E27FC236}">
              <a16:creationId xmlns:a16="http://schemas.microsoft.com/office/drawing/2014/main" xmlns="" id="{00000000-0008-0000-0500-0000FD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510" name="Text Box 6">
          <a:extLst>
            <a:ext uri="{FF2B5EF4-FFF2-40B4-BE49-F238E27FC236}">
              <a16:creationId xmlns:a16="http://schemas.microsoft.com/office/drawing/2014/main" xmlns="" id="{00000000-0008-0000-0500-0000FE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511" name="Text Box 5">
          <a:extLst>
            <a:ext uri="{FF2B5EF4-FFF2-40B4-BE49-F238E27FC236}">
              <a16:creationId xmlns:a16="http://schemas.microsoft.com/office/drawing/2014/main" xmlns="" id="{00000000-0008-0000-0500-0000FF01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512" name="Text Box 6">
          <a:extLst>
            <a:ext uri="{FF2B5EF4-FFF2-40B4-BE49-F238E27FC236}">
              <a16:creationId xmlns:a16="http://schemas.microsoft.com/office/drawing/2014/main" xmlns="" id="{00000000-0008-0000-0500-00000002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513" name="Text Box 11">
          <a:extLst>
            <a:ext uri="{FF2B5EF4-FFF2-40B4-BE49-F238E27FC236}">
              <a16:creationId xmlns:a16="http://schemas.microsoft.com/office/drawing/2014/main" xmlns="" id="{00000000-0008-0000-0500-00000102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514" name="Text Box 12">
          <a:extLst>
            <a:ext uri="{FF2B5EF4-FFF2-40B4-BE49-F238E27FC236}">
              <a16:creationId xmlns:a16="http://schemas.microsoft.com/office/drawing/2014/main" xmlns="" id="{00000000-0008-0000-0500-00000202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515" name="Text Box 6">
          <a:extLst>
            <a:ext uri="{FF2B5EF4-FFF2-40B4-BE49-F238E27FC236}">
              <a16:creationId xmlns:a16="http://schemas.microsoft.com/office/drawing/2014/main" xmlns="" id="{00000000-0008-0000-0500-00000302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516" name="Text Box 5">
          <a:extLst>
            <a:ext uri="{FF2B5EF4-FFF2-40B4-BE49-F238E27FC236}">
              <a16:creationId xmlns:a16="http://schemas.microsoft.com/office/drawing/2014/main" xmlns="" id="{00000000-0008-0000-0500-00000402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517" name="Text Box 6">
          <a:extLst>
            <a:ext uri="{FF2B5EF4-FFF2-40B4-BE49-F238E27FC236}">
              <a16:creationId xmlns:a16="http://schemas.microsoft.com/office/drawing/2014/main" xmlns="" id="{00000000-0008-0000-0500-00000502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518" name="Text Box 11">
          <a:extLst>
            <a:ext uri="{FF2B5EF4-FFF2-40B4-BE49-F238E27FC236}">
              <a16:creationId xmlns:a16="http://schemas.microsoft.com/office/drawing/2014/main" xmlns="" id="{00000000-0008-0000-0500-00000602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519" name="Text Box 12">
          <a:extLst>
            <a:ext uri="{FF2B5EF4-FFF2-40B4-BE49-F238E27FC236}">
              <a16:creationId xmlns:a16="http://schemas.microsoft.com/office/drawing/2014/main" xmlns="" id="{00000000-0008-0000-0500-00000702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520" name="Text Box 5">
          <a:extLst>
            <a:ext uri="{FF2B5EF4-FFF2-40B4-BE49-F238E27FC236}">
              <a16:creationId xmlns:a16="http://schemas.microsoft.com/office/drawing/2014/main" xmlns="" id="{00000000-0008-0000-0500-00000802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521" name="Text Box 6">
          <a:extLst>
            <a:ext uri="{FF2B5EF4-FFF2-40B4-BE49-F238E27FC236}">
              <a16:creationId xmlns:a16="http://schemas.microsoft.com/office/drawing/2014/main" xmlns="" id="{00000000-0008-0000-0500-00000902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editAs="oneCell">
    <xdr:from>
      <xdr:col>1</xdr:col>
      <xdr:colOff>0</xdr:colOff>
      <xdr:row>21</xdr:row>
      <xdr:rowOff>0</xdr:rowOff>
    </xdr:from>
    <xdr:to>
      <xdr:col>1</xdr:col>
      <xdr:colOff>76200</xdr:colOff>
      <xdr:row>21</xdr:row>
      <xdr:rowOff>161925</xdr:rowOff>
    </xdr:to>
    <xdr:sp macro="" textlink="">
      <xdr:nvSpPr>
        <xdr:cNvPr id="522" name="Text Box 5">
          <a:extLst>
            <a:ext uri="{FF2B5EF4-FFF2-40B4-BE49-F238E27FC236}">
              <a16:creationId xmlns:a16="http://schemas.microsoft.com/office/drawing/2014/main" xmlns="" id="{00000000-0008-0000-0500-00000A020000}"/>
            </a:ext>
          </a:extLst>
        </xdr:cNvPr>
        <xdr:cNvSpPr txBox="1">
          <a:spLocks noChangeArrowheads="1"/>
        </xdr:cNvSpPr>
      </xdr:nvSpPr>
      <xdr:spPr bwMode="auto">
        <a:xfrm>
          <a:off x="0" y="5686425"/>
          <a:ext cx="76200" cy="161925"/>
        </a:xfrm>
        <a:prstGeom prst="rect">
          <a:avLst/>
        </a:prstGeom>
        <a:noFill/>
        <a:ln w="9525">
          <a:noFill/>
          <a:miter lim="800000"/>
          <a:headEnd/>
          <a:tailEnd/>
        </a:ln>
      </xdr:spPr>
    </xdr:sp>
    <xdr:clientData/>
  </xdr:twoCellAnchor>
  <xdr:twoCellAnchor>
    <xdr:from>
      <xdr:col>1</xdr:col>
      <xdr:colOff>4129768</xdr:colOff>
      <xdr:row>12</xdr:row>
      <xdr:rowOff>156481</xdr:rowOff>
    </xdr:from>
    <xdr:to>
      <xdr:col>1</xdr:col>
      <xdr:colOff>4355987</xdr:colOff>
      <xdr:row>12</xdr:row>
      <xdr:rowOff>156481</xdr:rowOff>
    </xdr:to>
    <xdr:cxnSp macro="">
      <xdr:nvCxnSpPr>
        <xdr:cNvPr id="523" name="Conector de seta reta 522">
          <a:extLst>
            <a:ext uri="{FF2B5EF4-FFF2-40B4-BE49-F238E27FC236}">
              <a16:creationId xmlns:a16="http://schemas.microsoft.com/office/drawing/2014/main" xmlns="" id="{00000000-0008-0000-0500-00000B020000}"/>
            </a:ext>
          </a:extLst>
        </xdr:cNvPr>
        <xdr:cNvCxnSpPr/>
      </xdr:nvCxnSpPr>
      <xdr:spPr bwMode="auto">
        <a:xfrm>
          <a:off x="4129768" y="3313338"/>
          <a:ext cx="226219" cy="0"/>
        </a:xfrm>
        <a:prstGeom prst="straightConnector1">
          <a:avLst/>
        </a:prstGeom>
        <a:solidFill>
          <a:srgbClr val="FFFFFF"/>
        </a:solidFill>
        <a:ln w="12700" cap="flat" cmpd="sng" algn="ctr">
          <a:solidFill>
            <a:srgbClr val="000000"/>
          </a:solidFill>
          <a:prstDash val="solid"/>
          <a:round/>
          <a:headEnd type="none" w="med" len="med"/>
          <a:tailEnd type="arrow"/>
        </a:ln>
        <a:effectLst/>
      </xdr:spPr>
    </xdr:cxnSp>
    <xdr:clientData/>
  </xdr:twoCellAnchor>
  <xdr:twoCellAnchor editAs="oneCell">
    <xdr:from>
      <xdr:col>1</xdr:col>
      <xdr:colOff>243417</xdr:colOff>
      <xdr:row>0</xdr:row>
      <xdr:rowOff>112266</xdr:rowOff>
    </xdr:from>
    <xdr:to>
      <xdr:col>1</xdr:col>
      <xdr:colOff>1347107</xdr:colOff>
      <xdr:row>3</xdr:row>
      <xdr:rowOff>175382</xdr:rowOff>
    </xdr:to>
    <xdr:pic>
      <xdr:nvPicPr>
        <xdr:cNvPr id="525" name="Imagem 524">
          <a:extLst>
            <a:ext uri="{FF2B5EF4-FFF2-40B4-BE49-F238E27FC236}">
              <a16:creationId xmlns:a16="http://schemas.microsoft.com/office/drawing/2014/main" xmlns="" id="{00000000-0008-0000-0500-00000D02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43417" y="112266"/>
          <a:ext cx="1103690" cy="53936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428625</xdr:colOff>
      <xdr:row>0</xdr:row>
      <xdr:rowOff>166687</xdr:rowOff>
    </xdr:from>
    <xdr:to>
      <xdr:col>1</xdr:col>
      <xdr:colOff>801347</xdr:colOff>
      <xdr:row>0</xdr:row>
      <xdr:rowOff>1428749</xdr:rowOff>
    </xdr:to>
    <xdr:pic>
      <xdr:nvPicPr>
        <xdr:cNvPr id="2" name="Imagem 1">
          <a:extLst>
            <a:ext uri="{FF2B5EF4-FFF2-40B4-BE49-F238E27FC236}">
              <a16:creationId xmlns:a16="http://schemas.microsoft.com/office/drawing/2014/main" xmlns=""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428625" y="166687"/>
          <a:ext cx="2582522" cy="126206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9-%20JUIZ%20FORA\CAMPUS%20G.%20VALADARES\CD%20CAMPUS%20AVAN&#199;ADO%20UFJF%20EM%20GOV.VALADARES\OR&#199;AMENTO\OR&#199;AMENTO\Q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FMS-MACEIO\Downloads\Aliomar%2002-FEV.201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36.54.215\Publico2\GODOY_REC\Cad%20pre&#231;os_montagem\05-03\Relat&#243;rio_Caderno%20Pre&#231;os_Mai03%20geral\Caderno%20Pre&#231;os_MAI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4\c\USUARIOS\Adriano%20L%20Silva\Servi&#231;os%20e%20Concess&#245;es\LF%20Equipamentos\Valuation%20Diverso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SANCO\MEDI&#199;&#213;ES%20DA%20OBRA\MED%2014%20e%2015\adm\OBRAS%20P&#218;BLICAS\OR&#199;AMENTO\CONCORR&#202;NCIA%2004_2002-CPL_AL\Or&#231;amento\SAA%20do%20Agreste-Planilha%20de%20SERVI&#199;OS%20-%20OR&#199;AMENT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erc&#250;rio\C\Geotec\Projetos\Contecnica\Anel%20Vi&#225;rio\Atualiza&#231;&#227;o\Composi&#231;&#227;o%20custo\Instala&#231;&#227;o%20e%20manuten&#231;&#227;o%20de%20canteiro%20e%20mobiliza&#231;&#227;o.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C.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J:\SANCO\MEDI&#199;&#213;ES%20DA%20OBRA\MED%2014%20e%2015\adm\OBRAS%20P&#218;BLICAS\OR&#199;AMENTO\CONCORR&#202;NCIA%2004_2002-CPL_AL\Or&#231;amento\SAA%20do%20Agreste-Materiais%20-%20OR&#199;AMENTO.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ORCAMENTO\Plan&#237;lhas%20or&#231;ament&#225;rias\HOSPITAL%20METROPOLITANO\REV.FINAL\15%20CIDADES\ITAJOBI%20R1%20bu.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SMS\Desktop\SMS-Victor\ESTACIONAMENTO%20SMS\Or&#231;amento%20Victor\Or&#231;amento%20aproveitando%20o%20muro%20existente.xlsb"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Q8"/>
    </sheetNames>
    <sheetDataSet>
      <sheetData sheetId="0"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CURVA ABC"/>
      <sheetName val="ITEM MAIOR"/>
      <sheetName val="CRON FIN  - 8 MESES "/>
      <sheetName val="COMPOSIÇÕES"/>
      <sheetName val="ORÇAMENTO"/>
      <sheetName val="ADM"/>
      <sheetName val="MEMORIA DE CALCULO"/>
      <sheetName val="RESUMO"/>
      <sheetName val="Cotações"/>
      <sheetName val="INCC"/>
      <sheetName val="LISTA"/>
      <sheetName val="SINAPI COMPOSIÇÕES"/>
      <sheetName val="SINAPI INSUMO"/>
      <sheetName val="ORSE"/>
      <sheetName val="SMS"/>
      <sheetName val="auxiliar memoria"/>
      <sheetName val="Plan2"/>
      <sheetName val="SEINF CE"/>
    </sheetNames>
    <sheetDataSet>
      <sheetData sheetId="0">
        <row r="5">
          <cell r="B5" t="str">
            <v>Codigo</v>
          </cell>
          <cell r="C5" t="str">
            <v>Sistema</v>
          </cell>
          <cell r="D5" t="str">
            <v>Discriminação</v>
          </cell>
          <cell r="E5" t="str">
            <v>DETALHAMENTO</v>
          </cell>
          <cell r="F5" t="str">
            <v>Und.</v>
          </cell>
          <cell r="G5" t="str">
            <v>Quantidade</v>
          </cell>
          <cell r="H5" t="str">
            <v>Valor untário s/ BDI</v>
          </cell>
          <cell r="I5" t="str">
            <v>Valor do BDI</v>
          </cell>
          <cell r="J5" t="str">
            <v>Valor untário c/ BDI</v>
          </cell>
          <cell r="K5" t="str">
            <v>Valor total</v>
          </cell>
          <cell r="L5" t="str">
            <v>%</v>
          </cell>
          <cell r="M5" t="str">
            <v>Acumulado %</v>
          </cell>
          <cell r="N5" t="str">
            <v>CLASIFICAÇÃO</v>
          </cell>
        </row>
        <row r="6">
          <cell r="B6">
            <v>1</v>
          </cell>
          <cell r="C6" t="str">
            <v>COMP. ELABORADA</v>
          </cell>
          <cell r="D6" t="str">
            <v>ADMINISTRAÇÃO LOCAL</v>
          </cell>
          <cell r="F6" t="str">
            <v>MÊS</v>
          </cell>
          <cell r="G6">
            <v>8</v>
          </cell>
          <cell r="H6">
            <v>6879.62</v>
          </cell>
          <cell r="I6">
            <v>1944.8686</v>
          </cell>
          <cell r="J6">
            <v>8824.4886000000006</v>
          </cell>
          <cell r="K6">
            <v>70595.908800000005</v>
          </cell>
          <cell r="L6">
            <v>7.0816762324379126E-2</v>
          </cell>
          <cell r="M6">
            <v>7.0816762324379126E-2</v>
          </cell>
          <cell r="N6" t="str">
            <v>A</v>
          </cell>
        </row>
        <row r="7">
          <cell r="B7">
            <v>72136</v>
          </cell>
          <cell r="C7" t="str">
            <v>SINAPI</v>
          </cell>
          <cell r="D7" t="str">
            <v>PISO INDUSTRIAL DE ALTA RESISTENCIA, ESPESSURA 8MM, INCLUSO JUNTAS DE DILATACAO PLASTICAS E POLIMENTO MECANIZADO</v>
          </cell>
          <cell r="F7" t="str">
            <v>M2</v>
          </cell>
          <cell r="G7">
            <v>596.18799999999896</v>
          </cell>
          <cell r="H7">
            <v>64.760000000000005</v>
          </cell>
          <cell r="I7">
            <v>18.307700000000001</v>
          </cell>
          <cell r="J7">
            <v>83.067700000000002</v>
          </cell>
          <cell r="K7">
            <v>49523.965900000003</v>
          </cell>
          <cell r="L7">
            <v>4.9678897575165949E-2</v>
          </cell>
          <cell r="M7">
            <v>0.12049565989954508</v>
          </cell>
          <cell r="N7" t="str">
            <v>A</v>
          </cell>
        </row>
        <row r="8">
          <cell r="B8">
            <v>7962</v>
          </cell>
          <cell r="C8" t="str">
            <v>ORSE INSUMO-BDI DIFERENCIADO</v>
          </cell>
          <cell r="D8" t="str">
            <v>LOCAÇÃO DE CAIXA COLETORA DE ENTULHO CAPACIDADE 5 M³ (LOCAL: ARACAJU)</v>
          </cell>
          <cell r="F8" t="str">
            <v>UN</v>
          </cell>
          <cell r="G8">
            <v>63.977224999999997</v>
          </cell>
          <cell r="H8">
            <v>339.4</v>
          </cell>
          <cell r="I8">
            <v>95.948400000000007</v>
          </cell>
          <cell r="J8">
            <v>435.34840000000003</v>
          </cell>
          <cell r="K8">
            <v>27852.3825</v>
          </cell>
          <cell r="L8">
            <v>2.7939516399712334E-2</v>
          </cell>
          <cell r="M8">
            <v>0.14843517629925743</v>
          </cell>
          <cell r="N8" t="str">
            <v>A</v>
          </cell>
        </row>
        <row r="9">
          <cell r="B9">
            <v>88428</v>
          </cell>
          <cell r="C9" t="str">
            <v>SINAPI</v>
          </cell>
          <cell r="D9" t="str">
            <v>APLICAÇÃO MANUAL DE PINTURA COM TINTA TEXTURIZADA ACRÍLICA EM SUPERFÍCIES EXTERNAS DE SACADA DE EDIFÍCIOS DE MÚLTIPLOS PAVIMENTOS, DUAS CORES. AF_06/2014</v>
          </cell>
          <cell r="F9" t="str">
            <v>M2</v>
          </cell>
          <cell r="G9">
            <v>951.22400000000005</v>
          </cell>
          <cell r="H9">
            <v>20.96</v>
          </cell>
          <cell r="I9">
            <v>5.9253999999999998</v>
          </cell>
          <cell r="J9">
            <v>26.885400000000001</v>
          </cell>
          <cell r="K9">
            <v>25574.037700000001</v>
          </cell>
          <cell r="L9">
            <v>2.565404398442437E-2</v>
          </cell>
          <cell r="M9">
            <v>0.17408922028368179</v>
          </cell>
          <cell r="N9" t="str">
            <v>A</v>
          </cell>
        </row>
        <row r="10">
          <cell r="B10" t="str">
            <v>COMP. 71</v>
          </cell>
          <cell r="C10" t="str">
            <v>COMPOSIÇÃO</v>
          </cell>
          <cell r="D10" t="str">
            <v>INSTALAÇÃO E FORNECIMENTO DE CONDICIONADOR DE AR TIPO SPLIT HIGH WALL, 9000 BTU- FORNECIMENTO E INSTALAÇÃO</v>
          </cell>
          <cell r="F10" t="str">
            <v>UND.</v>
          </cell>
          <cell r="G10">
            <v>11</v>
          </cell>
          <cell r="H10">
            <v>1771.85</v>
          </cell>
          <cell r="I10">
            <v>500.90199999999999</v>
          </cell>
          <cell r="J10">
            <v>2272.752</v>
          </cell>
          <cell r="K10">
            <v>25000.272000000001</v>
          </cell>
          <cell r="L10">
            <v>2.5078483305378603E-2</v>
          </cell>
          <cell r="M10">
            <v>0.19916770358906039</v>
          </cell>
          <cell r="N10" t="str">
            <v>A</v>
          </cell>
        </row>
        <row r="11">
          <cell r="B11">
            <v>92396</v>
          </cell>
          <cell r="C11" t="str">
            <v>SINAPI</v>
          </cell>
          <cell r="D11" t="str">
            <v>EXECUÇÃO DE PASSEIO EM PISO INTERTRAVADO, COM BLOCO RETANGULAR COR NATURAL DE 20 X 10 CM, ESPESSURA 6 CM. AF_12/2015</v>
          </cell>
          <cell r="F11" t="str">
            <v>M2</v>
          </cell>
          <cell r="G11">
            <v>344.85</v>
          </cell>
          <cell r="H11">
            <v>53.56</v>
          </cell>
          <cell r="I11">
            <v>15.141400000000001</v>
          </cell>
          <cell r="J11">
            <v>68.701400000000007</v>
          </cell>
          <cell r="K11">
            <v>23691.677800000001</v>
          </cell>
          <cell r="L11">
            <v>2.3765795275495757E-2</v>
          </cell>
          <cell r="M11">
            <v>0.22293349886455616</v>
          </cell>
          <cell r="N11" t="str">
            <v>A</v>
          </cell>
        </row>
        <row r="12">
          <cell r="B12">
            <v>94210</v>
          </cell>
          <cell r="C12" t="str">
            <v>SINAPI</v>
          </cell>
          <cell r="D12" t="str">
            <v>TELHAMENTO COM TELHA ONDULADA DE FIBROCIMENTO E = 6 MM, COM RECOBRIMENTO LATERAL DE 1 1/4 DE ONDA PARA TELHADO COM INCLINAÇÃO MÁXIMA DE 10°, COM ATÉ 2 ÁGUAS, INCLUSO IÇAMENTO. AF_06/2016</v>
          </cell>
          <cell r="F12" t="str">
            <v>M2</v>
          </cell>
          <cell r="G12">
            <v>480.12</v>
          </cell>
          <cell r="H12">
            <v>38.33</v>
          </cell>
          <cell r="I12">
            <v>10.835900000000001</v>
          </cell>
          <cell r="J12">
            <v>49.165900000000001</v>
          </cell>
          <cell r="K12">
            <v>23605.531900000002</v>
          </cell>
          <cell r="L12">
            <v>2.3679379875096242E-2</v>
          </cell>
          <cell r="M12">
            <v>0.2466128787396524</v>
          </cell>
          <cell r="N12" t="str">
            <v>A</v>
          </cell>
        </row>
        <row r="13">
          <cell r="B13" t="str">
            <v>COMP. 133</v>
          </cell>
          <cell r="C13" t="str">
            <v>COMPOSIÇÃO</v>
          </cell>
          <cell r="D13" t="str">
            <v>CISTERNA 2,69X4,02X2,39M (COMPRIMENTO X LARGURA X ALTURA)DIMENSÕES EXTERNAS, COM CONEXÕES INTERNAS CONFORME PROJETO</v>
          </cell>
          <cell r="F13" t="str">
            <v>UND</v>
          </cell>
          <cell r="G13">
            <v>1</v>
          </cell>
          <cell r="H13">
            <v>17337.84</v>
          </cell>
          <cell r="I13">
            <v>4901.4074000000001</v>
          </cell>
          <cell r="J13">
            <v>22239.2474</v>
          </cell>
          <cell r="K13">
            <v>22239.2474</v>
          </cell>
          <cell r="L13">
            <v>2.2308821065830181E-2</v>
          </cell>
          <cell r="M13">
            <v>0.26892169980548258</v>
          </cell>
          <cell r="N13" t="str">
            <v>A</v>
          </cell>
        </row>
        <row r="14">
          <cell r="B14" t="str">
            <v>COMP. 29</v>
          </cell>
          <cell r="C14" t="str">
            <v>COMPOSIÇÃO</v>
          </cell>
          <cell r="D14" t="str">
            <v>PORTA EM MADEIRA COMPENSADA (CANELA), LISA, SEMI-ÔCA, 0.90 X 2.10 M, REVESTIDA C/FÓRMICA, INCLUSIVE BATENTES E FERRAGENS</v>
          </cell>
          <cell r="F14" t="str">
            <v>UND</v>
          </cell>
          <cell r="G14">
            <v>20</v>
          </cell>
          <cell r="H14">
            <v>786.90089999999998</v>
          </cell>
          <cell r="I14">
            <v>222.45689999999999</v>
          </cell>
          <cell r="J14">
            <v>1009.3578</v>
          </cell>
          <cell r="K14">
            <v>20187.155999999999</v>
          </cell>
          <cell r="L14">
            <v>2.0250309865791599E-2</v>
          </cell>
          <cell r="M14">
            <v>0.28917200967127421</v>
          </cell>
          <cell r="N14" t="str">
            <v>A</v>
          </cell>
        </row>
        <row r="15">
          <cell r="B15" t="str">
            <v>COMP. 37</v>
          </cell>
          <cell r="C15" t="str">
            <v>COMPOSIÇÃO</v>
          </cell>
          <cell r="D15" t="str">
            <v>DEMOLIÇÃO MANUAL DE PISO CIMENTADO SOBRE LASTRO DE CONCRETO - REV 01</v>
          </cell>
          <cell r="F15" t="str">
            <v>M2</v>
          </cell>
          <cell r="G15">
            <v>818.55000000000007</v>
          </cell>
          <cell r="H15">
            <v>18.575700000000001</v>
          </cell>
          <cell r="I15">
            <v>5.2514000000000003</v>
          </cell>
          <cell r="J15">
            <v>23.827100000000002</v>
          </cell>
          <cell r="K15">
            <v>19503.672699999999</v>
          </cell>
          <cell r="L15">
            <v>1.9564688344211548E-2</v>
          </cell>
          <cell r="M15">
            <v>0.30873669801548576</v>
          </cell>
          <cell r="N15" t="str">
            <v>A</v>
          </cell>
        </row>
        <row r="16">
          <cell r="B16" t="str">
            <v>COMP. 132</v>
          </cell>
          <cell r="C16" t="str">
            <v>COMPOSIÇÃO</v>
          </cell>
          <cell r="D16" t="str">
            <v>SUMIDOURO 1,50X15,00M (COMPRIMENTO CIRCULAR X ALTURA)DIMENSÕES EXTERNAS, COM CONEXÕES INTERNAS CONFORME PROJETO</v>
          </cell>
          <cell r="F16" t="str">
            <v>UND</v>
          </cell>
          <cell r="G16">
            <v>1</v>
          </cell>
          <cell r="H16">
            <v>13895.65</v>
          </cell>
          <cell r="I16">
            <v>3928.3002999999999</v>
          </cell>
          <cell r="J16">
            <v>17823.9503</v>
          </cell>
          <cell r="K16">
            <v>17823.9503</v>
          </cell>
          <cell r="L16">
            <v>1.7879711070121474E-2</v>
          </cell>
          <cell r="M16">
            <v>0.32661640908560724</v>
          </cell>
          <cell r="N16" t="str">
            <v>A</v>
          </cell>
        </row>
        <row r="17">
          <cell r="B17" t="str">
            <v>COMP. 72</v>
          </cell>
          <cell r="C17" t="str">
            <v>COMPOSIÇÃO</v>
          </cell>
          <cell r="D17" t="str">
            <v>INSTALAÇÃO E FORNECIMENTO DE CONDICIONADOR DE AR TIPO SPLIT HIGH WALL, 12000 BTU- FORNECIMENTO E INSTALAÇÃO</v>
          </cell>
          <cell r="F17" t="str">
            <v>UND.</v>
          </cell>
          <cell r="G17">
            <v>7</v>
          </cell>
          <cell r="H17">
            <v>1965.99</v>
          </cell>
          <cell r="I17">
            <v>555.78539999999998</v>
          </cell>
          <cell r="J17">
            <v>2521.7754</v>
          </cell>
          <cell r="K17">
            <v>17652.427800000001</v>
          </cell>
          <cell r="L17">
            <v>1.7707651976014548E-2</v>
          </cell>
          <cell r="M17">
            <v>0.34432406106162178</v>
          </cell>
          <cell r="N17" t="str">
            <v>A</v>
          </cell>
        </row>
        <row r="18">
          <cell r="B18" t="str">
            <v>COMP. 36</v>
          </cell>
          <cell r="C18" t="str">
            <v>COMPOSIÇÃO</v>
          </cell>
          <cell r="D18" t="str">
            <v>EXAUSTOR ACI-200, DA SICTELL OU SIMILAR - FORNECIMENTO E INSTALAÇÃO</v>
          </cell>
          <cell r="F18" t="str">
            <v>UND</v>
          </cell>
          <cell r="G18">
            <v>8</v>
          </cell>
          <cell r="H18">
            <v>1637.98</v>
          </cell>
          <cell r="I18">
            <v>463.05689999999998</v>
          </cell>
          <cell r="J18">
            <v>2101.0369000000001</v>
          </cell>
          <cell r="K18">
            <v>16808.2952</v>
          </cell>
          <cell r="L18">
            <v>1.6860878576244104E-2</v>
          </cell>
          <cell r="M18">
            <v>0.36118493963786591</v>
          </cell>
          <cell r="N18" t="str">
            <v>A</v>
          </cell>
        </row>
        <row r="19">
          <cell r="B19">
            <v>89173</v>
          </cell>
          <cell r="C19" t="str">
            <v>SINAPI</v>
          </cell>
          <cell r="D19" t="str">
            <v>(COMPOSIÇÃO REPRESENTATIVA) DO SERVIÇO DE EMBOÇO/MASSA ÚNICA, APLICADO MANUALMENTE, TRAÇO 1:2:8, EM BETONEIRA DE 400L, PAREDES INTERNAS, COM EXECUÇÃO DE TALISCAS, EDIFICAÇÃO HABITACIONAL UNIFAMILIAR (CASAS) E EDIFICAÇÃO PÚBLICA PADRÃO. AF_12/2014</v>
          </cell>
          <cell r="F19" t="str">
            <v>M2</v>
          </cell>
          <cell r="G19">
            <v>432.32139999999998</v>
          </cell>
          <cell r="H19">
            <v>26.29</v>
          </cell>
          <cell r="I19">
            <v>7.4321999999999999</v>
          </cell>
          <cell r="J19">
            <v>33.722200000000001</v>
          </cell>
          <cell r="K19">
            <v>14578.8287</v>
          </cell>
          <cell r="L19">
            <v>1.4624437372718362E-2</v>
          </cell>
          <cell r="M19">
            <v>0.37580937701058426</v>
          </cell>
          <cell r="N19" t="str">
            <v>A</v>
          </cell>
        </row>
        <row r="20">
          <cell r="B20">
            <v>97333</v>
          </cell>
          <cell r="C20" t="str">
            <v>SINAPI</v>
          </cell>
          <cell r="D20" t="str">
            <v>TUBO EM COBRE FLEXÍVEL, DN 1/2", COM ISOLAMENTO, INSTALADO EM RAMAL DE ALIMENTAÇÃO DE AR CONDICIONADO COM CONDENSADORA CENTRAL  FORNECIMENTO E INSTALAÇÃO. AF_12/2015</v>
          </cell>
          <cell r="F20" t="str">
            <v>M</v>
          </cell>
          <cell r="G20">
            <v>305</v>
          </cell>
          <cell r="H20">
            <v>36.69</v>
          </cell>
          <cell r="I20">
            <v>10.372299999999999</v>
          </cell>
          <cell r="J20">
            <v>47.0623</v>
          </cell>
          <cell r="K20">
            <v>14354.0015</v>
          </cell>
          <cell r="L20">
            <v>1.4398906819218984E-2</v>
          </cell>
          <cell r="M20">
            <v>0.39020828382980322</v>
          </cell>
          <cell r="N20" t="str">
            <v>A</v>
          </cell>
        </row>
        <row r="21">
          <cell r="B21">
            <v>87521</v>
          </cell>
          <cell r="C21" t="str">
            <v>SINAPI</v>
          </cell>
          <cell r="D21" t="str">
            <v>ALVENARIA DE VEDAÇÃO DE BLOCOS CERÂMICOS FURADOS NA HORIZONTAL DE 11,5X19X19CM (ESPESSURA 11,5CM) DE PAREDES COM ÁREA LÍQUIDA MAIOR OU IGUAL A 6M² COM VÃOS E ARGAMASSA DE ASSENTAMENTO COM PREPARO EM BETONEIRA. AF_06/2014</v>
          </cell>
          <cell r="F21" t="str">
            <v>M2</v>
          </cell>
          <cell r="G21">
            <v>214.88200000000001</v>
          </cell>
          <cell r="H21">
            <v>50.33</v>
          </cell>
          <cell r="I21">
            <v>14.228300000000001</v>
          </cell>
          <cell r="J21">
            <v>64.558300000000003</v>
          </cell>
          <cell r="K21">
            <v>13872.4166</v>
          </cell>
          <cell r="L21">
            <v>1.3915815320263595E-2</v>
          </cell>
          <cell r="M21">
            <v>0.40412409915006681</v>
          </cell>
          <cell r="N21" t="str">
            <v>A</v>
          </cell>
        </row>
        <row r="22">
          <cell r="B22">
            <v>87267</v>
          </cell>
          <cell r="C22" t="str">
            <v>SINAPI</v>
          </cell>
          <cell r="D22" t="str">
            <v>REVESTIMENTO CERÂMICO PARA PAREDES INTERNAS COM PLACAS TIPO ESMALTADA EXTRA DE DIMENSÕES 20X20 CM APLICADAS EM AMBIENTES DE ÁREA MAIOR QUE 5 M² A MEIA ALTURA DAS PAREDES. AF_06/2014</v>
          </cell>
          <cell r="F22" t="str">
            <v>M2</v>
          </cell>
          <cell r="G22">
            <v>272.32520000000005</v>
          </cell>
          <cell r="H22">
            <v>39.25</v>
          </cell>
          <cell r="I22">
            <v>11.096</v>
          </cell>
          <cell r="J22">
            <v>50.345999999999997</v>
          </cell>
          <cell r="K22">
            <v>13710.4845</v>
          </cell>
          <cell r="L22">
            <v>1.3753376628938361E-2</v>
          </cell>
          <cell r="M22">
            <v>0.41787747577900519</v>
          </cell>
          <cell r="N22" t="str">
            <v>A</v>
          </cell>
        </row>
        <row r="23">
          <cell r="B23">
            <v>88489</v>
          </cell>
          <cell r="C23" t="str">
            <v>SINAPI</v>
          </cell>
          <cell r="D23" t="str">
            <v>APLICAÇÃO MANUAL DE PINTURA COM TINTA LÁTEX ACRÍLICA EM PAREDES, DUAS DEMÃOS. AF_06/2014</v>
          </cell>
          <cell r="F23" t="str">
            <v>M2</v>
          </cell>
          <cell r="G23">
            <v>1008.6238000000003</v>
          </cell>
          <cell r="H23">
            <v>9.7899999999999991</v>
          </cell>
          <cell r="I23">
            <v>2.7675999999999998</v>
          </cell>
          <cell r="J23">
            <v>12.557600000000001</v>
          </cell>
          <cell r="K23">
            <v>12665.894200000001</v>
          </cell>
          <cell r="L23">
            <v>1.2705518413655326E-2</v>
          </cell>
          <cell r="M23">
            <v>0.4305829941926605</v>
          </cell>
          <cell r="N23" t="str">
            <v>A</v>
          </cell>
        </row>
        <row r="24">
          <cell r="B24">
            <v>90444</v>
          </cell>
          <cell r="C24" t="str">
            <v>SINAPI</v>
          </cell>
          <cell r="D24" t="str">
            <v>RASGO EM CONTRAPISO PARA RAMAIS/ DISTRIBUIÇÃO COM DIÂMETROS MENORES OU IGUAIS A 40 MM. AF_05/2015</v>
          </cell>
          <cell r="F24" t="str">
            <v>M</v>
          </cell>
          <cell r="G24">
            <v>542</v>
          </cell>
          <cell r="H24">
            <v>17.87</v>
          </cell>
          <cell r="I24">
            <v>5.0518000000000001</v>
          </cell>
          <cell r="J24">
            <v>22.921800000000001</v>
          </cell>
          <cell r="K24">
            <v>12423.615599999999</v>
          </cell>
          <cell r="L24">
            <v>1.2462481864878956E-2</v>
          </cell>
          <cell r="M24">
            <v>0.44304547605753947</v>
          </cell>
          <cell r="N24" t="str">
            <v>A</v>
          </cell>
        </row>
        <row r="25">
          <cell r="B25" t="str">
            <v>COMP. 1</v>
          </cell>
          <cell r="C25" t="str">
            <v>COMPOSIÇÃO</v>
          </cell>
          <cell r="D25" t="str">
            <v>TRATAMENTO EM PAREDES COM INFILTRAÇÃO, COM DEMOLIÇÃO DE REBOCO, IMPERMEABILIZAÇÃO POLIMÉRICA, CHAPISCO E REBOCO</v>
          </cell>
          <cell r="F25" t="str">
            <v>M2</v>
          </cell>
          <cell r="G25">
            <v>203.25999999999996</v>
          </cell>
          <cell r="H25">
            <v>47.2926</v>
          </cell>
          <cell r="I25">
            <v>13.3696</v>
          </cell>
          <cell r="J25">
            <v>60.662199999999999</v>
          </cell>
          <cell r="K25">
            <v>12330.1988</v>
          </cell>
          <cell r="L25">
            <v>1.2368772818063711E-2</v>
          </cell>
          <cell r="M25">
            <v>0.45541424887560317</v>
          </cell>
          <cell r="N25" t="str">
            <v>A</v>
          </cell>
        </row>
        <row r="26">
          <cell r="B26" t="str">
            <v>COMP. 131</v>
          </cell>
          <cell r="C26" t="str">
            <v>COMPOSIÇÃO</v>
          </cell>
          <cell r="D26" t="str">
            <v>FOSSA 1,80X1,80X2,50M (COMPRIMENTO X LARGURA X ALTURA)DIMENSÕES EXTERNAS, COM CONEXÕES INTERNAS CONFORME PROJETO</v>
          </cell>
          <cell r="F26" t="str">
            <v>UND</v>
          </cell>
          <cell r="G26">
            <v>1</v>
          </cell>
          <cell r="H26">
            <v>8953.19</v>
          </cell>
          <cell r="I26">
            <v>2531.0668000000001</v>
          </cell>
          <cell r="J26">
            <v>11484.256799999999</v>
          </cell>
          <cell r="K26">
            <v>11484.256799999999</v>
          </cell>
          <cell r="L26">
            <v>1.1520184357733413E-2</v>
          </cell>
          <cell r="M26">
            <v>0.46693443323333655</v>
          </cell>
          <cell r="N26" t="str">
            <v>A</v>
          </cell>
        </row>
        <row r="27">
          <cell r="B27">
            <v>4298</v>
          </cell>
          <cell r="C27" t="str">
            <v>ORSE INSUMO-BDI DIFERENCIADO</v>
          </cell>
          <cell r="D27" t="str">
            <v>ALUGUEL DE CONTAINER - ESCRITÓRIO COM BANHEIRO - 6,20 X 2,40M, EQUIPADO COM AR CONDICIONADO</v>
          </cell>
          <cell r="F27" t="str">
            <v>MÊS</v>
          </cell>
          <cell r="G27">
            <v>8</v>
          </cell>
          <cell r="H27">
            <v>1200</v>
          </cell>
          <cell r="I27">
            <v>235.32</v>
          </cell>
          <cell r="J27">
            <v>1435.32</v>
          </cell>
          <cell r="K27">
            <v>11482.56</v>
          </cell>
          <cell r="L27">
            <v>1.151848224943345E-2</v>
          </cell>
          <cell r="M27">
            <v>0.47845291548277002</v>
          </cell>
          <cell r="N27" t="str">
            <v>A</v>
          </cell>
        </row>
        <row r="28">
          <cell r="B28">
            <v>90443</v>
          </cell>
          <cell r="C28" t="str">
            <v>SINAPI</v>
          </cell>
          <cell r="D28" t="str">
            <v>RASGO EM ALVENARIA PARA RAMAIS/ DISTRIBUIÇÃO COM DIAMETROS MENORES OU IGUAIS A 40 MM. AF_05/2015</v>
          </cell>
          <cell r="F28" t="str">
            <v>M</v>
          </cell>
          <cell r="G28">
            <v>915</v>
          </cell>
          <cell r="H28">
            <v>9.52</v>
          </cell>
          <cell r="I28">
            <v>2.6913</v>
          </cell>
          <cell r="J28">
            <v>12.2113</v>
          </cell>
          <cell r="K28">
            <v>11173.3395</v>
          </cell>
          <cell r="L28">
            <v>1.1208294378400254E-2</v>
          </cell>
          <cell r="M28">
            <v>0.48966120986117029</v>
          </cell>
          <cell r="N28" t="str">
            <v>A</v>
          </cell>
        </row>
        <row r="29">
          <cell r="B29">
            <v>88497</v>
          </cell>
          <cell r="C29" t="str">
            <v>SINAPI</v>
          </cell>
          <cell r="D29" t="str">
            <v>APLICAÇÃO E LIXAMENTO DE MASSA LÁTEX EM PAREDES, DUAS DEMÃOS. AF_06/2014</v>
          </cell>
          <cell r="F29" t="str">
            <v>M2</v>
          </cell>
          <cell r="G29">
            <v>1008.6238000000003</v>
          </cell>
          <cell r="H29">
            <v>8.6</v>
          </cell>
          <cell r="I29">
            <v>2.4312</v>
          </cell>
          <cell r="J29">
            <v>11.0312</v>
          </cell>
          <cell r="K29">
            <v>11126.330900000001</v>
          </cell>
          <cell r="L29">
            <v>1.1161138715841495E-2</v>
          </cell>
          <cell r="M29">
            <v>0.5008223485770118</v>
          </cell>
          <cell r="N29" t="str">
            <v>B</v>
          </cell>
        </row>
        <row r="30">
          <cell r="B30">
            <v>90466</v>
          </cell>
          <cell r="C30" t="str">
            <v>SINAPI</v>
          </cell>
          <cell r="D30" t="str">
            <v>CHUMBAMENTO LINEAR EM ALVENARIA PARA RAMAIS/DISTRIBUIÇÃO COM DIÂMETROS MENORES OU IGUAIS A 40 MM. AF_05/2015</v>
          </cell>
          <cell r="F30" t="str">
            <v>M</v>
          </cell>
          <cell r="G30">
            <v>915</v>
          </cell>
          <cell r="H30">
            <v>9.41</v>
          </cell>
          <cell r="I30">
            <v>2.6602000000000001</v>
          </cell>
          <cell r="J30">
            <v>12.0702</v>
          </cell>
          <cell r="K30">
            <v>11044.233</v>
          </cell>
          <cell r="L30">
            <v>1.1078783979278762E-2</v>
          </cell>
          <cell r="M30">
            <v>0.51190113255629055</v>
          </cell>
          <cell r="N30" t="str">
            <v>B</v>
          </cell>
        </row>
        <row r="31">
          <cell r="B31" t="str">
            <v>COMP. 19</v>
          </cell>
          <cell r="C31" t="str">
            <v>COMPOSIÇÃO</v>
          </cell>
          <cell r="D31" t="str">
            <v>BANCADA EM GRANITO CINZA ANDORINHA POLIDO, E=2,5CM, CONTÉM RODAMÃO E TESTEIRA 7CM, ACABAMENTO RETO SIMPLES - SUPORTE MÃO-FRANCESA EM FERRO GALVANIZADO, ABAS IGUAIS 30 CM</v>
          </cell>
          <cell r="F31" t="str">
            <v>M2</v>
          </cell>
          <cell r="G31">
            <v>14.972000000000001</v>
          </cell>
          <cell r="H31">
            <v>571.25210000000004</v>
          </cell>
          <cell r="I31">
            <v>161.49299999999999</v>
          </cell>
          <cell r="J31">
            <v>732.74509999999998</v>
          </cell>
          <cell r="K31">
            <v>10970.659600000001</v>
          </cell>
          <cell r="L31">
            <v>1.1004980410916789E-2</v>
          </cell>
          <cell r="M31">
            <v>0.52290611296720735</v>
          </cell>
          <cell r="N31" t="str">
            <v>B</v>
          </cell>
        </row>
        <row r="32">
          <cell r="B32">
            <v>88496</v>
          </cell>
          <cell r="C32" t="str">
            <v>SINAPI</v>
          </cell>
          <cell r="D32" t="str">
            <v>APLICAÇÃO E LIXAMENTO DE MASSA LÁTEX EM TETO, DUAS DEMÃOS. AF_06/2014</v>
          </cell>
          <cell r="F32" t="str">
            <v>M2</v>
          </cell>
          <cell r="G32">
            <v>513.12999999999988</v>
          </cell>
          <cell r="H32">
            <v>16</v>
          </cell>
          <cell r="I32">
            <v>4.5232000000000001</v>
          </cell>
          <cell r="J32">
            <v>20.523199999999999</v>
          </cell>
          <cell r="K32">
            <v>10531.069600000001</v>
          </cell>
          <cell r="L32">
            <v>1.0564015189569943E-2</v>
          </cell>
          <cell r="M32">
            <v>0.5334701281567773</v>
          </cell>
          <cell r="N32" t="str">
            <v>B</v>
          </cell>
        </row>
        <row r="33">
          <cell r="B33" t="str">
            <v>COMP. 59</v>
          </cell>
          <cell r="C33" t="str">
            <v>COMPOSIÇÃO</v>
          </cell>
          <cell r="D33" t="str">
            <v>TORNEIRA DE MESA COM FECHAMENTO AUTOMÁTICO, LINHA LINK, DECA, REF. 1172 C OU SIMILAR</v>
          </cell>
          <cell r="F33" t="str">
            <v>UND</v>
          </cell>
          <cell r="G33">
            <v>21</v>
          </cell>
          <cell r="H33">
            <v>389.6</v>
          </cell>
          <cell r="I33">
            <v>110.1399</v>
          </cell>
          <cell r="J33">
            <v>499.73989999999998</v>
          </cell>
          <cell r="K33">
            <v>10494.537899999999</v>
          </cell>
          <cell r="L33">
            <v>1.052736920313559E-2</v>
          </cell>
          <cell r="M33">
            <v>0.54399749735991287</v>
          </cell>
          <cell r="N33" t="str">
            <v>B</v>
          </cell>
        </row>
        <row r="34">
          <cell r="B34" t="str">
            <v>COMP. 135</v>
          </cell>
          <cell r="C34" t="str">
            <v>COMPOSIÇÃO</v>
          </cell>
          <cell r="D34" t="str">
            <v>CAIXA D´ÁGUA EM FIBRA DE VIDRO - INSTALADA, COM ESTRUTURA DE SUPORTE CAP. 3.000 LITROS</v>
          </cell>
          <cell r="F34" t="str">
            <v>UND</v>
          </cell>
          <cell r="G34">
            <v>1</v>
          </cell>
          <cell r="H34">
            <v>7996.72</v>
          </cell>
          <cell r="I34">
            <v>2260.6727000000001</v>
          </cell>
          <cell r="J34">
            <v>10257.3927</v>
          </cell>
          <cell r="K34">
            <v>10257.3927</v>
          </cell>
          <cell r="L34">
            <v>1.0289482113781096E-2</v>
          </cell>
          <cell r="M34">
            <v>0.55428697947369399</v>
          </cell>
          <cell r="N34" t="str">
            <v>B</v>
          </cell>
        </row>
        <row r="35">
          <cell r="B35">
            <v>95995</v>
          </cell>
          <cell r="C35" t="str">
            <v>SINAPI</v>
          </cell>
          <cell r="D35" t="str">
            <v>CONSTRUÇÃO DE PAVIMENTO COM APLICAÇÃO DE CONCRETO BETUMINOSO USINADO A QUENTE (CBUQ), CAMADA DE ROLAMENTO, COM ESPESSURA DE 5,0 CM - EXCLUSIVE TRANSPORTE. AF_03/2017</v>
          </cell>
          <cell r="F35" t="str">
            <v>M3</v>
          </cell>
          <cell r="G35">
            <v>9.06</v>
          </cell>
          <cell r="H35">
            <v>856.21</v>
          </cell>
          <cell r="I35">
            <v>242.0506</v>
          </cell>
          <cell r="J35">
            <v>1098.2606000000001</v>
          </cell>
          <cell r="K35">
            <v>9950.241</v>
          </cell>
          <cell r="L35">
            <v>9.9813695148194253E-3</v>
          </cell>
          <cell r="M35">
            <v>0.56426834898851341</v>
          </cell>
          <cell r="N35" t="str">
            <v>B</v>
          </cell>
        </row>
        <row r="36">
          <cell r="B36">
            <v>92566</v>
          </cell>
          <cell r="C36" t="str">
            <v>SINAPI</v>
          </cell>
          <cell r="D36" t="str">
            <v>FABRICAÇÃO E INSTALAÇÃO DE ESTRUTURA PONTALETADA DE MADEIRA NÃO APARELHADA PARA TELHADOS COM ATÉ 2 ÁGUAS E PARA TELHA ONDULADA DE FIBROCIMENTO, METÁLICA, PLÁSTICA OU TERMOACÚSTICA, INCLUSO TRANSPORTE VERTICAL. AF_12/2015</v>
          </cell>
          <cell r="F36" t="str">
            <v>M2</v>
          </cell>
          <cell r="G36">
            <v>480.12</v>
          </cell>
          <cell r="H36">
            <v>16.13</v>
          </cell>
          <cell r="I36">
            <v>4.5599999999999996</v>
          </cell>
          <cell r="J36">
            <v>20.69</v>
          </cell>
          <cell r="K36">
            <v>9933.6828000000005</v>
          </cell>
          <cell r="L36">
            <v>9.964759513845553E-3</v>
          </cell>
          <cell r="M36">
            <v>0.57423310850235898</v>
          </cell>
          <cell r="N36" t="str">
            <v>B</v>
          </cell>
        </row>
        <row r="37">
          <cell r="B37" t="str">
            <v>COMP. 3</v>
          </cell>
          <cell r="C37" t="str">
            <v>COMPOSIÇÃO</v>
          </cell>
          <cell r="D37" t="str">
            <v>DEMOLICAO DE PISO DE ALTA RESISTENCIA</v>
          </cell>
          <cell r="F37" t="str">
            <v>M2</v>
          </cell>
          <cell r="G37">
            <v>486.25499999999977</v>
          </cell>
          <cell r="H37">
            <v>14.289</v>
          </cell>
          <cell r="I37">
            <v>4.0395000000000003</v>
          </cell>
          <cell r="J37">
            <v>18.328499999999998</v>
          </cell>
          <cell r="K37">
            <v>8912.3248000000003</v>
          </cell>
          <cell r="L37">
            <v>8.9402062789121529E-3</v>
          </cell>
          <cell r="M37">
            <v>0.5831733147812711</v>
          </cell>
          <cell r="N37" t="str">
            <v>B</v>
          </cell>
        </row>
        <row r="38">
          <cell r="B38" t="str">
            <v>COMP. 104</v>
          </cell>
          <cell r="C38" t="str">
            <v>COMPOSIÇÃO</v>
          </cell>
          <cell r="D38" t="str">
            <v>LUMINÁRIA CALHA SOBREPOR P/LAMP.FLUORESCENTE 2X40W, COMPLETA, INCL.REATOR PARTIDA RÁPIDA E LAMPADAS - REV. 01</v>
          </cell>
          <cell r="F38" t="str">
            <v>UND.</v>
          </cell>
          <cell r="G38">
            <v>66</v>
          </cell>
          <cell r="H38">
            <v>112.39</v>
          </cell>
          <cell r="I38">
            <v>31.7727</v>
          </cell>
          <cell r="J38">
            <v>144.1627</v>
          </cell>
          <cell r="K38">
            <v>9514.7381999999998</v>
          </cell>
          <cell r="L38">
            <v>9.5445042799433555E-3</v>
          </cell>
          <cell r="M38">
            <v>0.59271781906121446</v>
          </cell>
          <cell r="N38" t="str">
            <v>B</v>
          </cell>
        </row>
        <row r="39">
          <cell r="B39" t="str">
            <v>COMP. 51</v>
          </cell>
          <cell r="C39" t="str">
            <v>COMPOSIÇÃO</v>
          </cell>
          <cell r="D39" t="str">
            <v>LAVATÓRIO LOUÇA (DECA-RAVENA REF L-91) SEM COLUNA, C/SIFÃO CROMADO(DECA REF 1190), VÁLVULA CROMADA (DECA REF1600), CONJ. DE FIXAÇÃO (DECA REF SP7), ENGATE CROMADO, OU SIMILARES, EXCLUSIVE TORNEIRA</v>
          </cell>
          <cell r="F39" t="str">
            <v>UND</v>
          </cell>
          <cell r="G39">
            <v>22</v>
          </cell>
          <cell r="H39">
            <v>333.74</v>
          </cell>
          <cell r="I39">
            <v>94.348299999999995</v>
          </cell>
          <cell r="J39">
            <v>428.0883</v>
          </cell>
          <cell r="K39">
            <v>9417.9426000000003</v>
          </cell>
          <cell r="L39">
            <v>9.447405862828771E-3</v>
          </cell>
          <cell r="M39">
            <v>0.60216522492404323</v>
          </cell>
          <cell r="N39" t="str">
            <v>B</v>
          </cell>
        </row>
        <row r="40">
          <cell r="B40" t="str">
            <v>COMP. 70</v>
          </cell>
          <cell r="C40" t="str">
            <v>COMPOSIÇÃO</v>
          </cell>
          <cell r="D40" t="str">
            <v>TUBO EM COBRE FLEXÍVEL, DN 3/4", COM ISOLAMENTO, INSTALADO EM RAMAL DE ALIMENTAÇÃO DE AR CONDICIONADO COM CONDENSADORA INDIVIDUAL ? FORNECIMENTO E INSTALAÇÃO. AF_12/2015</v>
          </cell>
          <cell r="F40" t="str">
            <v>M</v>
          </cell>
          <cell r="G40">
            <v>158</v>
          </cell>
          <cell r="H40">
            <v>46.44</v>
          </cell>
          <cell r="I40">
            <v>13.1286</v>
          </cell>
          <cell r="J40">
            <v>59.568600000000004</v>
          </cell>
          <cell r="K40">
            <v>9411.8387999999995</v>
          </cell>
          <cell r="L40">
            <v>9.4412829675898941E-3</v>
          </cell>
          <cell r="M40">
            <v>0.61160650789163318</v>
          </cell>
          <cell r="N40" t="str">
            <v>B</v>
          </cell>
        </row>
        <row r="41">
          <cell r="B41" t="str">
            <v>COMP. 35</v>
          </cell>
          <cell r="C41" t="str">
            <v>COMPOSIÇÃO</v>
          </cell>
          <cell r="D41" t="str">
            <v>GRADE PROTEÇÃO C/ BARRA QUADRADA FERRO 5/8", COM PINTURA</v>
          </cell>
          <cell r="F41" t="str">
            <v>M2</v>
          </cell>
          <cell r="G41">
            <v>51.400000000000013</v>
          </cell>
          <cell r="H41">
            <v>192.17859999999999</v>
          </cell>
          <cell r="I41">
            <v>54.328899999999997</v>
          </cell>
          <cell r="J41">
            <v>246.50749999999999</v>
          </cell>
          <cell r="K41">
            <v>12670.485500000001</v>
          </cell>
          <cell r="L41">
            <v>1.2710124077161707E-2</v>
          </cell>
          <cell r="M41">
            <v>0.62431663196879483</v>
          </cell>
          <cell r="N41" t="str">
            <v>B</v>
          </cell>
        </row>
        <row r="42">
          <cell r="B42" t="str">
            <v>COMP. 10</v>
          </cell>
          <cell r="C42" t="str">
            <v>COMPOSIÇÃO</v>
          </cell>
          <cell r="D42" t="str">
            <v>IMPERMEABILIZAÇÃO COM APLICAÇÃO DE ARGAMASSA POLIMÉRICA TIPO DENVERTEC 100 OU SIMILAR</v>
          </cell>
          <cell r="F42" t="str">
            <v>M2</v>
          </cell>
          <cell r="G42">
            <v>193.09999999999994</v>
          </cell>
          <cell r="H42">
            <v>36.033000000000001</v>
          </cell>
          <cell r="I42">
            <v>10.186500000000001</v>
          </cell>
          <cell r="J42">
            <v>46.219499999999996</v>
          </cell>
          <cell r="K42">
            <v>8924.9855000000007</v>
          </cell>
          <cell r="L42">
            <v>8.9529065868761797E-3</v>
          </cell>
          <cell r="M42">
            <v>0.63326953855567103</v>
          </cell>
          <cell r="N42" t="str">
            <v>B</v>
          </cell>
        </row>
        <row r="43">
          <cell r="B43" t="str">
            <v>COMP. 28</v>
          </cell>
          <cell r="C43" t="str">
            <v>COMPOSIÇÃO</v>
          </cell>
          <cell r="D43" t="str">
            <v>PORTA EM MADEIRA COMPENSADA (CANELA), LISA, SEMI-ÔCA, 0.80 X 2.10 M, REVESTIDA C/FÓRMICA, INCLUSIVE BATENTES E FERRAGENS</v>
          </cell>
          <cell r="F43" t="str">
            <v>UND.</v>
          </cell>
          <cell r="G43">
            <v>9</v>
          </cell>
          <cell r="H43">
            <v>720.62509999999997</v>
          </cell>
          <cell r="I43">
            <v>203.72069999999999</v>
          </cell>
          <cell r="J43">
            <v>924.34580000000005</v>
          </cell>
          <cell r="K43">
            <v>8319.1121999999996</v>
          </cell>
          <cell r="L43">
            <v>8.3451378618309216E-3</v>
          </cell>
          <cell r="M43">
            <v>0.64161467641750192</v>
          </cell>
          <cell r="N43" t="str">
            <v>B</v>
          </cell>
        </row>
        <row r="44">
          <cell r="B44">
            <v>97330</v>
          </cell>
          <cell r="C44" t="str">
            <v>SINAPI</v>
          </cell>
          <cell r="D44" t="str">
            <v>TUBO EM COBRE FLEXÍVEL, DN 5/8", COM ISOLAMENTO, INSTALADO EM RAMAL DE ALIMENTAÇÃO DE AR CONDICIONADO COM CONDENSADORA INDIVIDUAL  FORNECIMENTO E INSTALAÇÃO. AF_12/2015</v>
          </cell>
          <cell r="F44" t="str">
            <v>M</v>
          </cell>
          <cell r="G44">
            <v>132</v>
          </cell>
          <cell r="H44">
            <v>48.01</v>
          </cell>
          <cell r="I44">
            <v>13.5724</v>
          </cell>
          <cell r="J44">
            <v>61.5824</v>
          </cell>
          <cell r="K44">
            <v>8128.8768</v>
          </cell>
          <cell r="L44">
            <v>8.1543073259474699E-3</v>
          </cell>
          <cell r="M44">
            <v>0.64976898374344938</v>
          </cell>
          <cell r="N44" t="str">
            <v>B</v>
          </cell>
        </row>
        <row r="45">
          <cell r="B45" t="str">
            <v>COMP. 76</v>
          </cell>
          <cell r="C45" t="str">
            <v>COMPOSIÇÃO</v>
          </cell>
          <cell r="D45" t="str">
            <v>FORNECIMENTO E LANÇAMENTO DE CABO UTP 4 PARES CAT 5E</v>
          </cell>
          <cell r="F45" t="str">
            <v>M</v>
          </cell>
          <cell r="G45">
            <v>783</v>
          </cell>
          <cell r="H45">
            <v>8.07</v>
          </cell>
          <cell r="I45">
            <v>2.2814000000000001</v>
          </cell>
          <cell r="J45">
            <v>10.3514</v>
          </cell>
          <cell r="K45">
            <v>8105.1462000000001</v>
          </cell>
          <cell r="L45">
            <v>8.1305024867070579E-3</v>
          </cell>
          <cell r="M45">
            <v>0.65789948623015648</v>
          </cell>
          <cell r="N45" t="str">
            <v>B</v>
          </cell>
        </row>
        <row r="46">
          <cell r="B46">
            <v>92544</v>
          </cell>
          <cell r="C46" t="str">
            <v>SINAPI</v>
          </cell>
          <cell r="D46" t="str">
            <v>TRAMA DE MADEIRA COMPOSTA POR TERÇAS PARA TELHADOS DE ATÉ 2 ÁGUAS PARA TELHA ESTRUTURAL DE FIBROCIMENTO, INCLUSO TRANSPORTE VERTICAL. AF_12/2015</v>
          </cell>
          <cell r="F46" t="str">
            <v>M2</v>
          </cell>
          <cell r="G46">
            <v>480.12</v>
          </cell>
          <cell r="H46">
            <v>13.14</v>
          </cell>
          <cell r="I46">
            <v>3.7147000000000001</v>
          </cell>
          <cell r="J46">
            <v>16.854700000000001</v>
          </cell>
          <cell r="K46">
            <v>8092.2785999999996</v>
          </cell>
          <cell r="L46">
            <v>8.11759463147331E-3</v>
          </cell>
          <cell r="M46">
            <v>0.66601708086162981</v>
          </cell>
          <cell r="N46" t="str">
            <v>B</v>
          </cell>
        </row>
        <row r="47">
          <cell r="B47">
            <v>90406</v>
          </cell>
          <cell r="C47" t="str">
            <v>SINAPI</v>
          </cell>
          <cell r="D47" t="str">
            <v>MASSA ÚNICA, PARA RECEBIMENTO DE PINTURA, EM ARGAMASSA TRAÇO 1:2:8, PREPARO MECÂNICO COM BETONEIRA 400L, APLICADA MANUALMENTE EM TETO, ESPESSURA DE 20MM, COM EXECUÇÃO DE TALISCAS. AF_03/2015</v>
          </cell>
          <cell r="F47" t="str">
            <v>M2</v>
          </cell>
          <cell r="G47">
            <v>192.17199999999997</v>
          </cell>
          <cell r="H47">
            <v>32.770000000000003</v>
          </cell>
          <cell r="I47">
            <v>9.2640999999999991</v>
          </cell>
          <cell r="J47">
            <v>42.034100000000002</v>
          </cell>
          <cell r="K47">
            <v>8077.7771000000002</v>
          </cell>
          <cell r="L47">
            <v>8.1030477647171025E-3</v>
          </cell>
          <cell r="M47">
            <v>0.67412012862634696</v>
          </cell>
          <cell r="N47" t="str">
            <v>B</v>
          </cell>
        </row>
        <row r="48">
          <cell r="B48" t="str">
            <v>COMP. 63</v>
          </cell>
          <cell r="C48" t="str">
            <v>COMPOSIÇÃO</v>
          </cell>
          <cell r="D48" t="str">
            <v>REPOSIÇÃO DE PAVIMENTAÇÃO EM PARALELEPÍPEDO GRANÍTICO, EXCLUSIVE PARALELOS, INCLUSIVE COLCHÃO DE AREIA DE 0.13 M E REJ. ARG. CIMENTO E AREIA 1:3</v>
          </cell>
          <cell r="F48" t="str">
            <v>M2</v>
          </cell>
          <cell r="G48">
            <v>190.61</v>
          </cell>
          <cell r="H48">
            <v>29.61</v>
          </cell>
          <cell r="I48">
            <v>8.3706999999999994</v>
          </cell>
          <cell r="J48">
            <v>37.980699999999999</v>
          </cell>
          <cell r="K48">
            <v>7239.5011999999997</v>
          </cell>
          <cell r="L48">
            <v>7.2621493871534012E-3</v>
          </cell>
          <cell r="M48">
            <v>0.68138227801350038</v>
          </cell>
          <cell r="N48" t="str">
            <v>B</v>
          </cell>
        </row>
        <row r="49">
          <cell r="B49">
            <v>97327</v>
          </cell>
          <cell r="C49" t="str">
            <v>SINAPI</v>
          </cell>
          <cell r="D49" t="str">
            <v>TUBO EM COBRE FLEXÍVEL, DN 1/4, COM ISOLAMENTO, INSTALADO EM RAMAL DE ALIMENTAÇÃO DE AR CONDICIONADO COM CONDENSADORA INDIVIDUAL   FORNECIMENTO E INSTALAÇÃO. AF_12/2015</v>
          </cell>
          <cell r="F49" t="str">
            <v>M</v>
          </cell>
          <cell r="G49">
            <v>331</v>
          </cell>
          <cell r="H49">
            <v>16.77</v>
          </cell>
          <cell r="I49">
            <v>4.7408999999999999</v>
          </cell>
          <cell r="J49">
            <v>21.510899999999999</v>
          </cell>
          <cell r="K49">
            <v>7120.1079</v>
          </cell>
          <cell r="L49">
            <v>7.1423825749833561E-3</v>
          </cell>
          <cell r="M49">
            <v>0.68852466058848372</v>
          </cell>
          <cell r="N49" t="str">
            <v>B</v>
          </cell>
        </row>
        <row r="50">
          <cell r="B50">
            <v>72799</v>
          </cell>
          <cell r="C50" t="str">
            <v>SINAPI</v>
          </cell>
          <cell r="D50" t="str">
            <v>PAVIMENTO EM PARALELEPIPEDO SOBRE COLCHAO DE AREIA REJUNTADO COM ARGAMASSA DE CIMENTO E AREIA NO TRAÇO 1:3 (PEDRAS PEQUENAS 30 A 35 PECAS POR M2)</v>
          </cell>
          <cell r="F50" t="str">
            <v>M2</v>
          </cell>
          <cell r="G50">
            <v>76.244000000000014</v>
          </cell>
          <cell r="H50">
            <v>66.040000000000006</v>
          </cell>
          <cell r="I50">
            <v>18.669499999999999</v>
          </cell>
          <cell r="J50">
            <v>84.709500000000006</v>
          </cell>
          <cell r="K50">
            <v>6458.5910999999996</v>
          </cell>
          <cell r="L50">
            <v>6.4787962738012137E-3</v>
          </cell>
          <cell r="M50">
            <v>0.69500345686228493</v>
          </cell>
          <cell r="N50" t="str">
            <v>B</v>
          </cell>
        </row>
        <row r="51">
          <cell r="B51">
            <v>90470</v>
          </cell>
          <cell r="C51" t="str">
            <v>SINAPI</v>
          </cell>
          <cell r="D51" t="str">
            <v>CHUMBAMENTO LINEAR EM CONTRAPISO PARA RAMAIS/DISTRIBUIÇÃO COM DIÂMETROS MAIORES QUE 75 MM. AF_05/2015</v>
          </cell>
          <cell r="F51" t="str">
            <v>M</v>
          </cell>
          <cell r="G51">
            <v>542</v>
          </cell>
          <cell r="H51">
            <v>8.94</v>
          </cell>
          <cell r="I51">
            <v>2.5272999999999999</v>
          </cell>
          <cell r="J51">
            <v>11.4673</v>
          </cell>
          <cell r="K51">
            <v>6215.2766000000001</v>
          </cell>
          <cell r="L51">
            <v>6.2347205842964541E-3</v>
          </cell>
          <cell r="M51">
            <v>0.70123817744658135</v>
          </cell>
          <cell r="N51" t="str">
            <v>B</v>
          </cell>
        </row>
        <row r="52">
          <cell r="B52" t="str">
            <v>COMP. 30</v>
          </cell>
          <cell r="C52" t="str">
            <v>COMPOSIÇÃO</v>
          </cell>
          <cell r="D52" t="str">
            <v>PORTA EM MADEIRA COMPENSADA (CANELA), LISA, SEMI-ÔCA, 0.90 X 2.10 M, REVESTIDA C/FÓRMICA, INCLUSIVE BATENTES E FERRAGENS, COM BARRA PNE E CHAPA DE IMPACTO</v>
          </cell>
          <cell r="F52" t="str">
            <v>UND</v>
          </cell>
          <cell r="G52">
            <v>5</v>
          </cell>
          <cell r="H52">
            <v>962.03689999999995</v>
          </cell>
          <cell r="I52">
            <v>271.96780000000001</v>
          </cell>
          <cell r="J52">
            <v>1234.0047</v>
          </cell>
          <cell r="K52">
            <v>6170.0235000000002</v>
          </cell>
          <cell r="L52">
            <v>6.189325913675805E-3</v>
          </cell>
          <cell r="M52">
            <v>0.70742750336025717</v>
          </cell>
          <cell r="N52" t="str">
            <v>B</v>
          </cell>
        </row>
        <row r="53">
          <cell r="B53" t="str">
            <v>COMP. 15</v>
          </cell>
          <cell r="C53" t="str">
            <v>COMPOSIÇÃO</v>
          </cell>
          <cell r="D53" t="str">
            <v>TUBO PVC RÍGIDO C/ANEL BORRACHA, SERIE REFORÇADA, P/ESGOTO E AGUAS PLUVIAIS, D = 100MM</v>
          </cell>
          <cell r="F53" t="str">
            <v>M</v>
          </cell>
          <cell r="G53">
            <v>125.5</v>
          </cell>
          <cell r="H53">
            <v>38.1738</v>
          </cell>
          <cell r="I53">
            <v>10.791700000000001</v>
          </cell>
          <cell r="J53">
            <v>48.965499999999999</v>
          </cell>
          <cell r="K53">
            <v>6145.1702999999998</v>
          </cell>
          <cell r="L53">
            <v>6.1643949624731447E-3</v>
          </cell>
          <cell r="M53">
            <v>0.71359189832273029</v>
          </cell>
          <cell r="N53" t="str">
            <v>B</v>
          </cell>
        </row>
        <row r="54">
          <cell r="B54">
            <v>91926</v>
          </cell>
          <cell r="C54" t="str">
            <v>SINAPI</v>
          </cell>
          <cell r="D54" t="str">
            <v>CABO DE COBRE FLEXÍVEL ISOLADO, 2,5 MM², ANTI-CHAMA 450/750 V, PARA CIRCUITOS TERMINAIS - FORNECIMENTO E INSTALAÇÃO. AF_12/2015</v>
          </cell>
          <cell r="F54" t="str">
            <v>M</v>
          </cell>
          <cell r="G54">
            <v>2005.7</v>
          </cell>
          <cell r="H54">
            <v>2.38</v>
          </cell>
          <cell r="I54">
            <v>0.67279999999999995</v>
          </cell>
          <cell r="J54">
            <v>3.0528</v>
          </cell>
          <cell r="K54">
            <v>6123.0010000000002</v>
          </cell>
          <cell r="L54">
            <v>6.142156307632032E-3</v>
          </cell>
          <cell r="M54">
            <v>0.71973405463036233</v>
          </cell>
          <cell r="N54" t="str">
            <v>B</v>
          </cell>
        </row>
        <row r="55">
          <cell r="B55" t="str">
            <v>COMP. 7</v>
          </cell>
          <cell r="C55" t="str">
            <v>COMPOSIÇÃO</v>
          </cell>
          <cell r="D55" t="str">
            <v>PREPARO DE SUPERFÍCIE COM LIXAMENTO DE PAREDES E TETOS</v>
          </cell>
          <cell r="F55" t="str">
            <v>M2</v>
          </cell>
          <cell r="G55">
            <v>2028.3632000000002</v>
          </cell>
          <cell r="H55">
            <v>2.3165</v>
          </cell>
          <cell r="I55">
            <v>0.65490000000000004</v>
          </cell>
          <cell r="J55">
            <v>2.9714</v>
          </cell>
          <cell r="K55">
            <v>6027.0784000000003</v>
          </cell>
          <cell r="L55">
            <v>6.0459336216265157E-3</v>
          </cell>
          <cell r="M55">
            <v>0.72577998825198886</v>
          </cell>
          <cell r="N55" t="str">
            <v>B</v>
          </cell>
        </row>
        <row r="56">
          <cell r="B56" t="str">
            <v>COMP. 32</v>
          </cell>
          <cell r="C56" t="str">
            <v>COMPOSIÇÃO</v>
          </cell>
          <cell r="D56" t="str">
            <v>GRADE E MONTANTES DE FERRO H=2,10M, INCLUSIVE PORTÃO</v>
          </cell>
          <cell r="F56" t="str">
            <v>M2</v>
          </cell>
          <cell r="G56">
            <v>12.600000000000001</v>
          </cell>
          <cell r="H56">
            <v>374.91480000000001</v>
          </cell>
          <cell r="I56">
            <v>105.9884</v>
          </cell>
          <cell r="J56">
            <v>480.90320000000003</v>
          </cell>
          <cell r="K56">
            <v>6059.3802999999998</v>
          </cell>
          <cell r="L56">
            <v>6.0783365754776579E-3</v>
          </cell>
          <cell r="M56">
            <v>0.73185832482746649</v>
          </cell>
          <cell r="N56" t="str">
            <v>B</v>
          </cell>
        </row>
        <row r="57">
          <cell r="B57" t="str">
            <v>COMP. 31</v>
          </cell>
          <cell r="C57" t="str">
            <v>COMPOSIÇÃO</v>
          </cell>
          <cell r="D57" t="str">
            <v>PORTA DE FERRO, DE ABRIR, TIPO GRADE COM CHAPA, COM GUARNICOES E PINTADA</v>
          </cell>
          <cell r="F57" t="str">
            <v>M2</v>
          </cell>
          <cell r="G57">
            <v>8.7360000000000007</v>
          </cell>
          <cell r="H57">
            <v>533.20000000000005</v>
          </cell>
          <cell r="I57">
            <v>150.73560000000001</v>
          </cell>
          <cell r="J57">
            <v>683.93560000000002</v>
          </cell>
          <cell r="K57">
            <v>5974.8613999999998</v>
          </cell>
          <cell r="L57">
            <v>5.9935532650145168E-3</v>
          </cell>
          <cell r="M57">
            <v>0.73785187809248098</v>
          </cell>
          <cell r="N57" t="str">
            <v>B</v>
          </cell>
        </row>
        <row r="58">
          <cell r="B58" t="str">
            <v>COMP. 69</v>
          </cell>
          <cell r="C58" t="str">
            <v>COMPOSIÇÃO</v>
          </cell>
          <cell r="D58" t="str">
            <v>CABO DE COBRE PP CORDPLAST 4 X 2,5 MM2, 450/750V - FORNECIMENTO E INSTALAÇÃO</v>
          </cell>
          <cell r="F58" t="str">
            <v>M</v>
          </cell>
          <cell r="G58">
            <v>463</v>
          </cell>
          <cell r="H58">
            <v>10</v>
          </cell>
          <cell r="I58">
            <v>2.827</v>
          </cell>
          <cell r="J58">
            <v>12.827</v>
          </cell>
          <cell r="K58">
            <v>5938.9009999999998</v>
          </cell>
          <cell r="L58">
            <v>5.9574803658454705E-3</v>
          </cell>
          <cell r="M58">
            <v>0.74380935845832641</v>
          </cell>
          <cell r="N58" t="str">
            <v>B</v>
          </cell>
        </row>
        <row r="59">
          <cell r="B59">
            <v>95952</v>
          </cell>
          <cell r="C59" t="str">
            <v>SINAPI</v>
          </cell>
          <cell r="D59" t="str">
            <v>(COMPOSIÇÃO REPRESENTATIVA) EXECUÇÃO DE ESTRUTURAS DE CONCRETO ARMADO CONVENCIONAL, PARA EDIFICAÇÃO HABITACIONAL MULTIFAMILIAR (PRÉDIO), FCK = 25 MPA. AF_01/2017</v>
          </cell>
          <cell r="F59" t="str">
            <v>M3</v>
          </cell>
          <cell r="G59">
            <v>3.3948749999999999</v>
          </cell>
          <cell r="H59">
            <v>1347.74</v>
          </cell>
          <cell r="I59">
            <v>381.0061</v>
          </cell>
          <cell r="J59">
            <v>1728.7461000000001</v>
          </cell>
          <cell r="K59">
            <v>5868.8769000000002</v>
          </cell>
          <cell r="L59">
            <v>5.8872372011781358E-3</v>
          </cell>
          <cell r="M59">
            <v>0.74969659565950453</v>
          </cell>
          <cell r="N59" t="str">
            <v>B</v>
          </cell>
        </row>
        <row r="60">
          <cell r="B60">
            <v>4299</v>
          </cell>
          <cell r="C60" t="str">
            <v>ORSE INSUMO-BDI DIFERENCIADO</v>
          </cell>
          <cell r="D60" t="str">
            <v>ALUGUEL DE CONTAINER - ALMOXARIFADO SEM BANHEIRO - 6,00 X 2,40M</v>
          </cell>
          <cell r="F60" t="str">
            <v>MÊS</v>
          </cell>
          <cell r="G60">
            <v>8</v>
          </cell>
          <cell r="H60">
            <v>600</v>
          </cell>
          <cell r="I60">
            <v>117.66</v>
          </cell>
          <cell r="J60">
            <v>717.66</v>
          </cell>
          <cell r="K60">
            <v>5741.28</v>
          </cell>
          <cell r="L60">
            <v>5.7592411247167248E-3</v>
          </cell>
          <cell r="M60">
            <v>0.75545583678422124</v>
          </cell>
          <cell r="N60" t="str">
            <v>B</v>
          </cell>
        </row>
        <row r="61">
          <cell r="B61">
            <v>88486</v>
          </cell>
          <cell r="C61" t="str">
            <v>SINAPI</v>
          </cell>
          <cell r="D61" t="str">
            <v>APLICAÇÃO MANUAL DE PINTURA COM TINTA LÁTEX PVA EM TETO, DUAS DEMÃOS. AF_06/2014</v>
          </cell>
          <cell r="F61" t="str">
            <v>M2</v>
          </cell>
          <cell r="G61">
            <v>513.12999999999988</v>
          </cell>
          <cell r="H61">
            <v>8.6300000000000008</v>
          </cell>
          <cell r="I61">
            <v>2.4397000000000002</v>
          </cell>
          <cell r="J61">
            <v>11.069699999999999</v>
          </cell>
          <cell r="K61">
            <v>5680.1952000000001</v>
          </cell>
          <cell r="L61">
            <v>5.6979652259180084E-3</v>
          </cell>
          <cell r="M61">
            <v>0.76115380201013927</v>
          </cell>
          <cell r="N61" t="str">
            <v>B</v>
          </cell>
        </row>
        <row r="62">
          <cell r="B62" t="str">
            <v>COMP. 6</v>
          </cell>
          <cell r="C62" t="str">
            <v>COMPOSIÇÃO</v>
          </cell>
          <cell r="D62" t="str">
            <v>CONCRETO FCK=25MPA, USINADO, BOMBEADO, ADENSADO E LANÇADO, PARA USO GERAL.</v>
          </cell>
          <cell r="F62" t="str">
            <v>M3</v>
          </cell>
          <cell r="G62">
            <v>12.700000000000001</v>
          </cell>
          <cell r="H62">
            <v>323.75</v>
          </cell>
          <cell r="I62">
            <v>91.524100000000004</v>
          </cell>
          <cell r="J62">
            <v>415.27409999999998</v>
          </cell>
          <cell r="K62">
            <v>5273.9811</v>
          </cell>
          <cell r="L62">
            <v>5.2904803183434273E-3</v>
          </cell>
          <cell r="M62">
            <v>0.76644428232848272</v>
          </cell>
          <cell r="N62" t="str">
            <v>B</v>
          </cell>
        </row>
        <row r="63">
          <cell r="B63" t="str">
            <v>COMP. 17</v>
          </cell>
          <cell r="C63" t="str">
            <v>COMPOSIÇÃO</v>
          </cell>
          <cell r="D63" t="str">
            <v>TUBO PVC RÍGIDO C/ANEL BORRACHA, SERIE REFORÇADA, P/ESGOTO E AGUAS PLUVIAIS, D = 50MM</v>
          </cell>
          <cell r="F63" t="str">
            <v>M</v>
          </cell>
          <cell r="G63">
            <v>209</v>
          </cell>
          <cell r="H63">
            <v>18.986999999999998</v>
          </cell>
          <cell r="I63">
            <v>5.3676000000000004</v>
          </cell>
          <cell r="J63">
            <v>24.354600000000001</v>
          </cell>
          <cell r="K63">
            <v>5090.1113999999998</v>
          </cell>
          <cell r="L63">
            <v>5.1060353970315718E-3</v>
          </cell>
          <cell r="M63">
            <v>0.7715503177255143</v>
          </cell>
          <cell r="N63" t="str">
            <v>B</v>
          </cell>
        </row>
        <row r="64">
          <cell r="B64" t="str">
            <v>COMP. 66</v>
          </cell>
          <cell r="C64" t="str">
            <v>COMPOSIÇÃO</v>
          </cell>
          <cell r="D64" t="str">
            <v>PEITORIL DE CONCRETO ARMADO COM PINGADEIRA LARGURA 13 CM</v>
          </cell>
          <cell r="F64" t="str">
            <v>M</v>
          </cell>
          <cell r="G64">
            <v>119.32000000000001</v>
          </cell>
          <cell r="H64">
            <v>31.98</v>
          </cell>
          <cell r="I64">
            <v>9.0406999999999993</v>
          </cell>
          <cell r="J64">
            <v>41.020699999999998</v>
          </cell>
          <cell r="K64">
            <v>4894.5898999999999</v>
          </cell>
          <cell r="L64">
            <v>4.9099022240167911E-3</v>
          </cell>
          <cell r="M64">
            <v>0.77646021994953107</v>
          </cell>
          <cell r="N64" t="str">
            <v>B</v>
          </cell>
        </row>
        <row r="65">
          <cell r="B65" t="str">
            <v>COMP. 5</v>
          </cell>
          <cell r="C65" t="str">
            <v>COMPOSIÇÃO</v>
          </cell>
          <cell r="D65" t="str">
            <v>DIVISÓRIA EM GRANITO CINZA ANDORINHA POLIDO, E=2CM, INCLUSIVE MONTAGEM COM FERRAGENS - REV 02</v>
          </cell>
          <cell r="F65" t="str">
            <v>M2</v>
          </cell>
          <cell r="G65">
            <v>8.9320000000000004</v>
          </cell>
          <cell r="H65">
            <v>387.08139999999997</v>
          </cell>
          <cell r="I65">
            <v>109.42789999999999</v>
          </cell>
          <cell r="J65">
            <v>496.5093</v>
          </cell>
          <cell r="K65">
            <v>4434.8211000000001</v>
          </cell>
          <cell r="L65">
            <v>4.4486950749452149E-3</v>
          </cell>
          <cell r="M65">
            <v>0.78090891502447624</v>
          </cell>
          <cell r="N65" t="str">
            <v>B</v>
          </cell>
        </row>
        <row r="66">
          <cell r="B66">
            <v>88476</v>
          </cell>
          <cell r="C66" t="str">
            <v>SINAPI</v>
          </cell>
          <cell r="D66" t="str">
            <v>CONTRAPISO AUTONIVELANTE, APLICADO SOBRE LAJE, ADERIDO, ESPESSURA 2CM. AF_06/2014</v>
          </cell>
          <cell r="F66" t="str">
            <v>M2</v>
          </cell>
          <cell r="G66">
            <v>232.15399999999983</v>
          </cell>
          <cell r="H66">
            <v>14.74</v>
          </cell>
          <cell r="I66">
            <v>4.1669999999999998</v>
          </cell>
          <cell r="J66">
            <v>18.907</v>
          </cell>
          <cell r="K66">
            <v>4389.3356999999996</v>
          </cell>
          <cell r="L66">
            <v>4.4030673775930229E-3</v>
          </cell>
          <cell r="M66">
            <v>0.78531198240206923</v>
          </cell>
          <cell r="N66" t="str">
            <v>B</v>
          </cell>
        </row>
        <row r="67">
          <cell r="B67" t="str">
            <v>COMP. 22</v>
          </cell>
          <cell r="C67" t="str">
            <v>COMPOSIÇÃO</v>
          </cell>
          <cell r="D67" t="str">
            <v>RUFO DE CONCRETO ARMADO FCK=20MPA L=30CM E H=5CM</v>
          </cell>
          <cell r="F67" t="str">
            <v>M</v>
          </cell>
          <cell r="G67">
            <v>130.23999999999998</v>
          </cell>
          <cell r="H67">
            <v>26.029800000000002</v>
          </cell>
          <cell r="I67">
            <v>7.3586</v>
          </cell>
          <cell r="J67">
            <v>33.388399999999997</v>
          </cell>
          <cell r="K67">
            <v>4348.5051999999996</v>
          </cell>
          <cell r="L67">
            <v>4.3621091427146087E-3</v>
          </cell>
          <cell r="M67">
            <v>0.78967409154478385</v>
          </cell>
          <cell r="N67" t="str">
            <v>B</v>
          </cell>
        </row>
        <row r="68">
          <cell r="B68" t="str">
            <v>COMP. 61</v>
          </cell>
          <cell r="C68" t="str">
            <v>COMPOSIÇÃO</v>
          </cell>
          <cell r="D68" t="str">
            <v>PORTA-PAPEL TOALHA EM PLÁSTICO ABS COM ACRÍLICO, DA JSN, REF. N7 OU SIMILAR</v>
          </cell>
          <cell r="F68" t="str">
            <v>UND</v>
          </cell>
          <cell r="G68">
            <v>38</v>
          </cell>
          <cell r="H68">
            <v>87.68</v>
          </cell>
          <cell r="I68">
            <v>24.787099999999999</v>
          </cell>
          <cell r="J68">
            <v>112.4671</v>
          </cell>
          <cell r="K68">
            <v>4273.7497999999996</v>
          </cell>
          <cell r="L68">
            <v>4.2871198765623477E-3</v>
          </cell>
          <cell r="M68">
            <v>0.79396121142134624</v>
          </cell>
          <cell r="N68" t="str">
            <v>B</v>
          </cell>
        </row>
        <row r="69">
          <cell r="B69">
            <v>88485</v>
          </cell>
          <cell r="C69" t="str">
            <v>SINAPI</v>
          </cell>
          <cell r="D69" t="str">
            <v>APLICAÇÃO DE FUNDO SELADOR ACRÍLICO EM PAREDES, UMA DEMÃO. AF_06/2014</v>
          </cell>
          <cell r="F69" t="str">
            <v>M2</v>
          </cell>
          <cell r="G69">
            <v>1959.8478000000005</v>
          </cell>
          <cell r="H69">
            <v>1.67</v>
          </cell>
          <cell r="I69">
            <v>0.47210000000000002</v>
          </cell>
          <cell r="J69">
            <v>2.1421000000000001</v>
          </cell>
          <cell r="K69">
            <v>4198.1899999999996</v>
          </cell>
          <cell r="L69">
            <v>4.2113236939105058E-3</v>
          </cell>
          <cell r="M69">
            <v>0.79817253511525676</v>
          </cell>
          <cell r="N69" t="str">
            <v>B</v>
          </cell>
        </row>
        <row r="70">
          <cell r="B70">
            <v>96396</v>
          </cell>
          <cell r="C70" t="str">
            <v>SINAPI</v>
          </cell>
          <cell r="D70" t="str">
            <v>EXECUÇÃO E COMPACTAÇÃO DE BASE E OU SUB BASE COM BRITA GRADUADA SIMPLES - EXCLUSIVE CARGA E TRANSPORTE. AF_09/2017</v>
          </cell>
          <cell r="F70" t="str">
            <v>M3</v>
          </cell>
          <cell r="G70">
            <v>27.179999999999996</v>
          </cell>
          <cell r="H70">
            <v>120.75</v>
          </cell>
          <cell r="I70">
            <v>34.136000000000003</v>
          </cell>
          <cell r="J70">
            <v>154.886</v>
          </cell>
          <cell r="K70">
            <v>4209.8014999999996</v>
          </cell>
          <cell r="L70">
            <v>4.2229715195381788E-3</v>
          </cell>
          <cell r="M70">
            <v>0.80239550663479497</v>
          </cell>
          <cell r="N70" t="str">
            <v>C</v>
          </cell>
        </row>
        <row r="71">
          <cell r="B71" t="str">
            <v>74209/1</v>
          </cell>
          <cell r="C71" t="str">
            <v>SINAPI</v>
          </cell>
          <cell r="D71" t="str">
            <v>PLACA DE OBRA EM CHAPA DE ACO GALVANIZADO</v>
          </cell>
          <cell r="F71" t="str">
            <v>M2</v>
          </cell>
          <cell r="G71">
            <v>9</v>
          </cell>
          <cell r="H71">
            <v>336.47</v>
          </cell>
          <cell r="I71">
            <v>95.120099999999994</v>
          </cell>
          <cell r="J71">
            <v>431.59010000000001</v>
          </cell>
          <cell r="K71">
            <v>3884.3108999999999</v>
          </cell>
          <cell r="L71">
            <v>3.8964626488283858E-3</v>
          </cell>
          <cell r="M71">
            <v>0.80629196928362334</v>
          </cell>
          <cell r="N71" t="str">
            <v>C</v>
          </cell>
        </row>
        <row r="72">
          <cell r="B72" t="str">
            <v>COMP. 8</v>
          </cell>
          <cell r="C72" t="str">
            <v>COMPOSIÇÃO</v>
          </cell>
          <cell r="D72" t="str">
            <v>LIMPEZA DE PISOS E REVESTIMENTOS</v>
          </cell>
          <cell r="F72" t="str">
            <v>M2</v>
          </cell>
          <cell r="G72">
            <v>423.25600000000014</v>
          </cell>
          <cell r="H72">
            <v>7.1167999999999996</v>
          </cell>
          <cell r="I72">
            <v>2.0118999999999998</v>
          </cell>
          <cell r="J72">
            <v>9.1287000000000003</v>
          </cell>
          <cell r="K72">
            <v>3863.777</v>
          </cell>
          <cell r="L72">
            <v>3.8758645102023618E-3</v>
          </cell>
          <cell r="M72">
            <v>0.81016783379382573</v>
          </cell>
          <cell r="N72" t="str">
            <v>C</v>
          </cell>
        </row>
        <row r="73">
          <cell r="B73">
            <v>89356</v>
          </cell>
          <cell r="C73" t="str">
            <v>SINAPI</v>
          </cell>
          <cell r="D73" t="str">
            <v>TUBO, PVC, SOLDÁVEL, DN 25MM, INSTALADO EM RAMAL OU SUB-RAMAL DE ÁGUA - FORNECIMENTO E INSTALAÇÃO. AF_12/2014</v>
          </cell>
          <cell r="F73" t="str">
            <v>M</v>
          </cell>
          <cell r="G73">
            <v>195</v>
          </cell>
          <cell r="H73">
            <v>15.15</v>
          </cell>
          <cell r="I73">
            <v>4.2828999999999997</v>
          </cell>
          <cell r="J73">
            <v>19.4329</v>
          </cell>
          <cell r="K73">
            <v>3789.4155000000001</v>
          </cell>
          <cell r="L73">
            <v>3.8012703763340219E-3</v>
          </cell>
          <cell r="M73">
            <v>0.81396910417015977</v>
          </cell>
          <cell r="N73" t="str">
            <v>C</v>
          </cell>
        </row>
        <row r="74">
          <cell r="B74" t="str">
            <v>COMP. 4</v>
          </cell>
          <cell r="C74" t="str">
            <v>COMPOSIÇÃO</v>
          </cell>
          <cell r="D74" t="str">
            <v>CALHA EM CHAPA DE ALUMÍNIO LISA Nº26, E=0,46 MM</v>
          </cell>
          <cell r="F74" t="str">
            <v>M2</v>
          </cell>
          <cell r="G74">
            <v>48.908999999999992</v>
          </cell>
          <cell r="H74">
            <v>60.34</v>
          </cell>
          <cell r="I74">
            <v>17.0581</v>
          </cell>
          <cell r="J74">
            <v>77.398099999999999</v>
          </cell>
          <cell r="K74">
            <v>3785.4636999999998</v>
          </cell>
          <cell r="L74">
            <v>3.7973062134510657E-3</v>
          </cell>
          <cell r="M74">
            <v>0.81776641038361086</v>
          </cell>
          <cell r="N74" t="str">
            <v>C</v>
          </cell>
        </row>
        <row r="75">
          <cell r="B75">
            <v>91341</v>
          </cell>
          <cell r="C75" t="str">
            <v>SINAPI</v>
          </cell>
          <cell r="D75" t="str">
            <v>PORTA EM ALUMÍNIO DE ABRIR TIPO VENEZIANA COM GUARNIÇÃO, FIXAÇÃO COM PARAFUSOS - FORNECIMENTO E INSTALAÇÃO. AF_08/2015</v>
          </cell>
          <cell r="F75" t="str">
            <v>M2</v>
          </cell>
          <cell r="G75">
            <v>6.048</v>
          </cell>
          <cell r="H75">
            <v>441.67</v>
          </cell>
          <cell r="I75">
            <v>124.8601</v>
          </cell>
          <cell r="J75">
            <v>566.53009999999995</v>
          </cell>
          <cell r="K75">
            <v>3426.3739999999998</v>
          </cell>
          <cell r="L75">
            <v>3.4370931307060697E-3</v>
          </cell>
          <cell r="M75">
            <v>0.82120350351431692</v>
          </cell>
          <cell r="N75" t="str">
            <v>C</v>
          </cell>
        </row>
        <row r="76">
          <cell r="B76">
            <v>94962</v>
          </cell>
          <cell r="C76" t="str">
            <v>SINAPI</v>
          </cell>
          <cell r="D76" t="str">
            <v>CONCRETO MAGRO PARA LASTRO, TRAÇO 1:4,5:4,5 (CIMENTO/ AREIA MÉDIA/ BRITA 1)  - PREPARO MECÂNICO COM BETONEIRA 400 L. AF_07/2016</v>
          </cell>
          <cell r="F76" t="str">
            <v>M3</v>
          </cell>
          <cell r="G76">
            <v>10.422699999999992</v>
          </cell>
          <cell r="H76">
            <v>254.96</v>
          </cell>
          <cell r="I76">
            <v>72.077200000000005</v>
          </cell>
          <cell r="J76">
            <v>327.03719999999998</v>
          </cell>
          <cell r="K76">
            <v>3408.6106</v>
          </cell>
          <cell r="L76">
            <v>3.4192741593626077E-3</v>
          </cell>
          <cell r="M76">
            <v>0.82462277767367953</v>
          </cell>
          <cell r="N76" t="str">
            <v>C</v>
          </cell>
        </row>
        <row r="77">
          <cell r="B77" t="str">
            <v>COMP. 73</v>
          </cell>
          <cell r="C77" t="str">
            <v>COMPOSIÇÃO</v>
          </cell>
          <cell r="D77" t="str">
            <v>INSTALAÇÃO E FORNECIMENTO DE CONDICIONADOR DE AR TIPO SPLIT HIGH WALL, 18000 BTU- FORNECIMENTO E INSTALAÇÃO</v>
          </cell>
          <cell r="F77" t="str">
            <v>UND.</v>
          </cell>
          <cell r="G77">
            <v>1</v>
          </cell>
          <cell r="H77">
            <v>2613.5</v>
          </cell>
          <cell r="I77">
            <v>738.8365</v>
          </cell>
          <cell r="J77">
            <v>3352.3364999999999</v>
          </cell>
          <cell r="K77">
            <v>3352.3364999999999</v>
          </cell>
          <cell r="L77">
            <v>3.3628240104452197E-3</v>
          </cell>
          <cell r="M77">
            <v>0.82798560168412472</v>
          </cell>
          <cell r="N77" t="str">
            <v>C</v>
          </cell>
        </row>
        <row r="78">
          <cell r="B78" t="str">
            <v>74166/1</v>
          </cell>
          <cell r="C78" t="str">
            <v>SINAPI</v>
          </cell>
          <cell r="D78" t="str">
            <v>CAIXA DE INSPEÇÃO EM CONCRETO PRÉ-MOLDADO DN 60CM COM TAMPA H= 60CM - FORNECIMENTO E INSTALACAO</v>
          </cell>
          <cell r="F78" t="str">
            <v>UN</v>
          </cell>
          <cell r="G78">
            <v>14</v>
          </cell>
          <cell r="H78">
            <v>184.59</v>
          </cell>
          <cell r="I78">
            <v>52.183599999999998</v>
          </cell>
          <cell r="J78">
            <v>236.77359999999999</v>
          </cell>
          <cell r="K78">
            <v>3314.8303999999998</v>
          </cell>
          <cell r="L78">
            <v>3.3252005756801953E-3</v>
          </cell>
          <cell r="M78">
            <v>0.83131080225980492</v>
          </cell>
          <cell r="N78" t="str">
            <v>C</v>
          </cell>
        </row>
        <row r="79">
          <cell r="B79" t="str">
            <v>COMP. 18</v>
          </cell>
          <cell r="C79" t="str">
            <v>COMPOSIÇÃO</v>
          </cell>
          <cell r="D79" t="str">
            <v>EXPURGO HOSPITALAR EM AÇO INOX CONFORME PROJETO, INCLUSIVE TAMPA E SIFÃO</v>
          </cell>
          <cell r="F79" t="str">
            <v>UND</v>
          </cell>
          <cell r="G79">
            <v>1</v>
          </cell>
          <cell r="H79">
            <v>2518.576</v>
          </cell>
          <cell r="I79">
            <v>712.00139999999999</v>
          </cell>
          <cell r="J79">
            <v>3230.5774000000001</v>
          </cell>
          <cell r="K79">
            <v>3230.5774000000001</v>
          </cell>
          <cell r="L79">
            <v>3.2406839970634486E-3</v>
          </cell>
          <cell r="M79">
            <v>0.83455148625686837</v>
          </cell>
          <cell r="N79" t="str">
            <v>C</v>
          </cell>
        </row>
        <row r="80">
          <cell r="B80" t="str">
            <v>COMP. 46</v>
          </cell>
          <cell r="C80" t="str">
            <v>COMPOSIÇÃO</v>
          </cell>
          <cell r="D80" t="str">
            <v>LIMPEZA GERAL DA OBRA</v>
          </cell>
          <cell r="F80" t="str">
            <v>M2</v>
          </cell>
          <cell r="G80">
            <v>1398.2489999999998</v>
          </cell>
          <cell r="H80">
            <v>1.7</v>
          </cell>
          <cell r="I80">
            <v>0.48060000000000003</v>
          </cell>
          <cell r="J80">
            <v>2.1806000000000001</v>
          </cell>
          <cell r="K80">
            <v>3049.0218</v>
          </cell>
          <cell r="L80">
            <v>3.0585604152240987E-3</v>
          </cell>
          <cell r="M80">
            <v>0.83761004667209249</v>
          </cell>
          <cell r="N80" t="str">
            <v>C</v>
          </cell>
        </row>
        <row r="81">
          <cell r="B81">
            <v>95547</v>
          </cell>
          <cell r="C81" t="str">
            <v>SINAPI</v>
          </cell>
          <cell r="D81" t="str">
            <v>SABONETEIRA PLASTICA TIPO DISPENSER PARA SABONETE LIQUIDO COM RESERVATORIO 800 A 1500 ML, INCLUSO FIXAÇÃO. AF_10/2016</v>
          </cell>
          <cell r="F81" t="str">
            <v>UN</v>
          </cell>
          <cell r="G81">
            <v>38</v>
          </cell>
          <cell r="H81">
            <v>64.599999999999994</v>
          </cell>
          <cell r="I81">
            <v>18.2624</v>
          </cell>
          <cell r="J81">
            <v>82.862399999999994</v>
          </cell>
          <cell r="K81">
            <v>3148.7712000000001</v>
          </cell>
          <cell r="L81">
            <v>3.1586218730602989E-3</v>
          </cell>
          <cell r="M81">
            <v>0.84076866854515275</v>
          </cell>
          <cell r="N81" t="str">
            <v>C</v>
          </cell>
        </row>
        <row r="82">
          <cell r="B82">
            <v>95472</v>
          </cell>
          <cell r="C82" t="str">
            <v>SINAPI</v>
          </cell>
          <cell r="D82" t="str">
            <v>VASO SANITARIO SIFONADO CONVENCIONAL PARA PCD SEM FURO FRONTAL COM LOUÇA BRANCA SEM ASSENTO, INCLUSO CONJUNTO DE LIGAÇÃO PARA BACIA SANITÁRIA AJUSTÁVEL - FORNECIMENTO E INSTALAÇÃO. AF_10/2016</v>
          </cell>
          <cell r="F82" t="str">
            <v>UN</v>
          </cell>
          <cell r="G82">
            <v>4</v>
          </cell>
          <cell r="H82">
            <v>605.88</v>
          </cell>
          <cell r="I82">
            <v>171.28229999999999</v>
          </cell>
          <cell r="J82">
            <v>777.16229999999996</v>
          </cell>
          <cell r="K82">
            <v>3108.6491999999998</v>
          </cell>
          <cell r="L82">
            <v>3.1183743546661629E-3</v>
          </cell>
          <cell r="M82">
            <v>0.84388704289981886</v>
          </cell>
          <cell r="N82" t="str">
            <v>C</v>
          </cell>
        </row>
        <row r="83">
          <cell r="B83">
            <v>87775</v>
          </cell>
          <cell r="C83" t="str">
            <v>SINAPI</v>
          </cell>
          <cell r="D83" t="str">
            <v>EMBOÇO OU MASSA ÚNICA EM ARGAMASSA TRAÇO 1:2:8, PREPARO MECÂNICO COM BETONEIRA 400 L, APLICADA MANUALMENTE EM PANOS DE FACHADA COM PRESENÇA DE VÃOS, ESPESSURA DE 25 MM. AF_06/2014</v>
          </cell>
          <cell r="F83" t="str">
            <v>M2</v>
          </cell>
          <cell r="G83">
            <v>63.4876</v>
          </cell>
          <cell r="H83">
            <v>37.58</v>
          </cell>
          <cell r="I83">
            <v>10.623900000000001</v>
          </cell>
          <cell r="J83">
            <v>48.203899999999997</v>
          </cell>
          <cell r="K83">
            <v>3060.3499000000002</v>
          </cell>
          <cell r="L83">
            <v>3.0699239542580606E-3</v>
          </cell>
          <cell r="M83">
            <v>0.84695696685407695</v>
          </cell>
          <cell r="N83" t="str">
            <v>C</v>
          </cell>
        </row>
        <row r="84">
          <cell r="B84">
            <v>97607</v>
          </cell>
          <cell r="C84" t="str">
            <v>SINAPI</v>
          </cell>
          <cell r="D84" t="str">
            <v>LUMINÁRIA ARANDELA TIPO TARTARUGA PARA 1 LÂMPADA LED - FORNECIMENTO E INSTALAÇÃO. AF_11/2017</v>
          </cell>
          <cell r="F84" t="str">
            <v>UN</v>
          </cell>
          <cell r="G84">
            <v>20</v>
          </cell>
          <cell r="H84">
            <v>118.16</v>
          </cell>
          <cell r="I84">
            <v>33.403799999999997</v>
          </cell>
          <cell r="J84">
            <v>151.56379999999999</v>
          </cell>
          <cell r="K84">
            <v>3031.2759999999998</v>
          </cell>
          <cell r="L84">
            <v>3.0407590989407962E-3</v>
          </cell>
          <cell r="M84">
            <v>0.8499977259530177</v>
          </cell>
          <cell r="N84" t="str">
            <v>C</v>
          </cell>
        </row>
        <row r="85">
          <cell r="B85" t="str">
            <v>COMP. 53</v>
          </cell>
          <cell r="C85" t="str">
            <v>COMPOSIÇÃO</v>
          </cell>
          <cell r="D85" t="str">
            <v>BARRA DE APOIO, RETA, FIXA, EM AÇO INOX, L=80CM, D=1 1/2", JACKWAL OU SIMILAR</v>
          </cell>
          <cell r="F85" t="str">
            <v>UND</v>
          </cell>
          <cell r="G85">
            <v>14</v>
          </cell>
          <cell r="H85">
            <v>166.77</v>
          </cell>
          <cell r="I85">
            <v>47.145899999999997</v>
          </cell>
          <cell r="J85">
            <v>213.91589999999999</v>
          </cell>
          <cell r="K85">
            <v>2994.8226</v>
          </cell>
          <cell r="L85">
            <v>3.0041916574615884E-3</v>
          </cell>
          <cell r="M85">
            <v>0.85300191761047928</v>
          </cell>
          <cell r="N85" t="str">
            <v>C</v>
          </cell>
        </row>
        <row r="86">
          <cell r="B86">
            <v>73361</v>
          </cell>
          <cell r="C86" t="str">
            <v>SINAPI</v>
          </cell>
          <cell r="D86" t="str">
            <v>CONCRETO CICLOPICO FCK=10MPA 30% PEDRA DE MAO INCLUSIVE LANCAMENTO</v>
          </cell>
          <cell r="F86" t="str">
            <v>M3</v>
          </cell>
          <cell r="G86">
            <v>6.713099999999999</v>
          </cell>
          <cell r="H86">
            <v>339.99</v>
          </cell>
          <cell r="I86">
            <v>96.115200000000002</v>
          </cell>
          <cell r="J86">
            <v>436.10520000000002</v>
          </cell>
          <cell r="K86">
            <v>2927.6178</v>
          </cell>
          <cell r="L86">
            <v>2.9367766127436227E-3</v>
          </cell>
          <cell r="M86">
            <v>0.85593869422322288</v>
          </cell>
          <cell r="N86" t="str">
            <v>C</v>
          </cell>
        </row>
        <row r="87">
          <cell r="B87">
            <v>98546</v>
          </cell>
          <cell r="C87" t="str">
            <v>SINAPI</v>
          </cell>
          <cell r="D87" t="str">
            <v>IMPERMEABILIZAÇÃO DE SUPERFÍCIE COM MANTA ASFÁLTICA, UMA CAMADA, INCLUSIVE APLICAÇÃO DE PRIMER ASFÁLTICO, E=3MM. AF_06/2018</v>
          </cell>
          <cell r="F87" t="str">
            <v>M2</v>
          </cell>
          <cell r="G87">
            <v>33.65</v>
          </cell>
          <cell r="H87">
            <v>66.13</v>
          </cell>
          <cell r="I87">
            <v>18.695</v>
          </cell>
          <cell r="J87">
            <v>84.825000000000003</v>
          </cell>
          <cell r="K87">
            <v>2854.3613</v>
          </cell>
          <cell r="L87">
            <v>2.8632909357773693E-3</v>
          </cell>
          <cell r="M87">
            <v>0.8588019851590003</v>
          </cell>
          <cell r="N87" t="str">
            <v>C</v>
          </cell>
        </row>
        <row r="88">
          <cell r="B88">
            <v>92468</v>
          </cell>
          <cell r="C88" t="str">
            <v>SINAPI</v>
          </cell>
          <cell r="D88" t="str">
            <v>MONTAGEM E DESMONTAGEM DE FÔRMA DE VIGA, ESCORAMENTO METÁLICO, PÉ-DIREITO SIMPLES, EM CHAPA DE MADEIRA PLASTIFICADA, 10 UTILIZAÇÕES. AF_12/2015</v>
          </cell>
          <cell r="F88" t="str">
            <v>M2</v>
          </cell>
          <cell r="G88">
            <v>41</v>
          </cell>
          <cell r="H88">
            <v>53.54</v>
          </cell>
          <cell r="I88">
            <v>15.1358</v>
          </cell>
          <cell r="J88">
            <v>68.675799999999995</v>
          </cell>
          <cell r="K88">
            <v>2815.7078000000001</v>
          </cell>
          <cell r="L88">
            <v>2.8245165114653276E-3</v>
          </cell>
          <cell r="M88">
            <v>0.86162650167046562</v>
          </cell>
          <cell r="N88" t="str">
            <v>C</v>
          </cell>
        </row>
        <row r="89">
          <cell r="B89">
            <v>91924</v>
          </cell>
          <cell r="C89" t="str">
            <v>SINAPI</v>
          </cell>
          <cell r="D89" t="str">
            <v>CABO DE COBRE FLEXÍVEL ISOLADO, 1,5 MM², ANTI-CHAMA 450/750 V, PARA CIRCUITOS TERMINAIS - FORNECIMENTO E INSTALAÇÃO. AF_12/2015</v>
          </cell>
          <cell r="F89" t="str">
            <v>M</v>
          </cell>
          <cell r="G89">
            <v>1330</v>
          </cell>
          <cell r="H89">
            <v>1.64</v>
          </cell>
          <cell r="I89">
            <v>0.46360000000000001</v>
          </cell>
          <cell r="J89">
            <v>2.1036000000000001</v>
          </cell>
          <cell r="K89">
            <v>2797.788</v>
          </cell>
          <cell r="L89">
            <v>2.8065406508372623E-3</v>
          </cell>
          <cell r="M89">
            <v>0.86443304232130291</v>
          </cell>
          <cell r="N89" t="str">
            <v>C</v>
          </cell>
        </row>
        <row r="90">
          <cell r="B90" t="str">
            <v>COMP. 144</v>
          </cell>
          <cell r="C90" t="str">
            <v>COMPOSIÇÃO</v>
          </cell>
          <cell r="D90" t="str">
            <v>REGISTRO GAVETA BRUTO, D = 25 MM (1") - REF.1502-B, PN16, DECA OU SIMILAR</v>
          </cell>
          <cell r="F90" t="str">
            <v>UND</v>
          </cell>
          <cell r="G90">
            <v>34</v>
          </cell>
          <cell r="H90">
            <v>64.11</v>
          </cell>
          <cell r="I90">
            <v>18.123899999999999</v>
          </cell>
          <cell r="J90">
            <v>82.233900000000006</v>
          </cell>
          <cell r="K90">
            <v>2795.9526000000001</v>
          </cell>
          <cell r="L90">
            <v>2.8046995089385388E-3</v>
          </cell>
          <cell r="M90">
            <v>0.86723774183024149</v>
          </cell>
          <cell r="N90" t="str">
            <v>C</v>
          </cell>
        </row>
        <row r="91">
          <cell r="B91">
            <v>55960</v>
          </cell>
          <cell r="C91" t="str">
            <v>SINAPI</v>
          </cell>
          <cell r="D91" t="str">
            <v>IMUNIZACAO DE MADEIRAMENTO PARA COBERTURA UTILIZANDO CUPINICIDA INCOLOR</v>
          </cell>
          <cell r="F91" t="str">
            <v>M2</v>
          </cell>
          <cell r="G91">
            <v>480.12</v>
          </cell>
          <cell r="H91">
            <v>4.2300000000000004</v>
          </cell>
          <cell r="I91">
            <v>1.1958</v>
          </cell>
          <cell r="J91">
            <v>5.4257999999999997</v>
          </cell>
          <cell r="K91">
            <v>2605.0351000000001</v>
          </cell>
          <cell r="L91">
            <v>2.6131847391610489E-3</v>
          </cell>
          <cell r="M91">
            <v>0.86985092656940255</v>
          </cell>
          <cell r="N91" t="str">
            <v>C</v>
          </cell>
        </row>
        <row r="92">
          <cell r="B92" t="str">
            <v>COMP. 14</v>
          </cell>
          <cell r="C92" t="str">
            <v>COMPOSIÇÃO</v>
          </cell>
          <cell r="D92" t="str">
            <v>TUBO PVC RÍGIDO C/ANEL BORRACHA, SERIE REFORÇADA, P/ESGOTO E AGUAS PLUVIAIS, D = 40MM</v>
          </cell>
          <cell r="F92" t="str">
            <v>M</v>
          </cell>
          <cell r="G92">
            <v>128</v>
          </cell>
          <cell r="H92">
            <v>15.5959</v>
          </cell>
          <cell r="I92">
            <v>4.4089999999999998</v>
          </cell>
          <cell r="J92">
            <v>20.004899999999999</v>
          </cell>
          <cell r="K92">
            <v>2560.6271999999999</v>
          </cell>
          <cell r="L92">
            <v>2.5686379126794441E-3</v>
          </cell>
          <cell r="M92">
            <v>0.87241956448208202</v>
          </cell>
          <cell r="N92" t="str">
            <v>C</v>
          </cell>
        </row>
        <row r="93">
          <cell r="B93">
            <v>83648</v>
          </cell>
          <cell r="C93" t="str">
            <v>SINAPI</v>
          </cell>
          <cell r="D93" t="str">
            <v>BOMBA RECALQUE D'AGUA TRIFASICA 0,5 HP</v>
          </cell>
          <cell r="F93" t="str">
            <v>UN</v>
          </cell>
          <cell r="G93">
            <v>2</v>
          </cell>
          <cell r="H93">
            <v>997.56</v>
          </cell>
          <cell r="I93">
            <v>282.0102</v>
          </cell>
          <cell r="J93">
            <v>1279.5702000000001</v>
          </cell>
          <cell r="K93">
            <v>2559.1404000000002</v>
          </cell>
          <cell r="L93">
            <v>2.5671464613472974E-3</v>
          </cell>
          <cell r="M93">
            <v>0.87498671094342928</v>
          </cell>
          <cell r="N93" t="str">
            <v>C</v>
          </cell>
        </row>
        <row r="94">
          <cell r="B94" t="str">
            <v>COMP. 57</v>
          </cell>
          <cell r="C94" t="str">
            <v>COMPOSIÇÃO</v>
          </cell>
          <cell r="D94" t="str">
            <v>CUBA DE LOUÇA DE EMBUTIR (OVAL OU CIRCULAR) INCLUSIVE SIFÃO CROMADO, VÁLVULA CROMADA PARA PIA E ENGATE CROMADO</v>
          </cell>
          <cell r="F94" t="str">
            <v>UND</v>
          </cell>
          <cell r="G94">
            <v>8</v>
          </cell>
          <cell r="H94">
            <v>249.33</v>
          </cell>
          <cell r="I94">
            <v>70.485600000000005</v>
          </cell>
          <cell r="J94">
            <v>319.81560000000002</v>
          </cell>
          <cell r="K94">
            <v>2558.5248000000001</v>
          </cell>
          <cell r="L94">
            <v>2.5665289354930669E-3</v>
          </cell>
          <cell r="M94">
            <v>0.87755323987892231</v>
          </cell>
          <cell r="N94" t="str">
            <v>C</v>
          </cell>
        </row>
        <row r="95">
          <cell r="B95" t="str">
            <v>COMP. 13</v>
          </cell>
          <cell r="C95" t="str">
            <v>COMPOSIÇÃO</v>
          </cell>
          <cell r="D95" t="str">
            <v>TORNEIRA DE MESA, BICA ALTA, ALAVANCA, CONFORME COTAÇÃO OU SIMILAR, INCLUSIVE FURO PARA INSTALAÇÃO EM BANCADA</v>
          </cell>
          <cell r="F95" t="str">
            <v>UND</v>
          </cell>
          <cell r="G95">
            <v>16</v>
          </cell>
          <cell r="H95">
            <v>123.19</v>
          </cell>
          <cell r="I95">
            <v>34.825800000000001</v>
          </cell>
          <cell r="J95">
            <v>158.01580000000001</v>
          </cell>
          <cell r="K95">
            <v>2528.2528000000002</v>
          </cell>
          <cell r="L95">
            <v>2.536162232017984E-3</v>
          </cell>
          <cell r="M95">
            <v>0.88008940211094033</v>
          </cell>
          <cell r="N95" t="str">
            <v>C</v>
          </cell>
        </row>
        <row r="96">
          <cell r="B96">
            <v>2</v>
          </cell>
          <cell r="C96" t="str">
            <v>COMP. ELABORADA</v>
          </cell>
          <cell r="D96" t="str">
            <v>MOBILIZAÇÃO E DESMOBILIZAÇÃO DE EQUIPAMENTOS</v>
          </cell>
          <cell r="F96" t="str">
            <v>UND.</v>
          </cell>
          <cell r="G96">
            <v>1</v>
          </cell>
          <cell r="H96">
            <v>1844.56</v>
          </cell>
          <cell r="I96">
            <v>521.45709999999997</v>
          </cell>
          <cell r="J96">
            <v>2366.0171</v>
          </cell>
          <cell r="K96">
            <v>2366.0171</v>
          </cell>
          <cell r="L96">
            <v>2.3734189909049908E-3</v>
          </cell>
          <cell r="M96">
            <v>0.88246282110184537</v>
          </cell>
          <cell r="N96" t="str">
            <v>C</v>
          </cell>
        </row>
        <row r="97">
          <cell r="B97" t="str">
            <v>COMP. 79</v>
          </cell>
          <cell r="C97" t="str">
            <v>COMPOSIÇÃO</v>
          </cell>
          <cell r="D97" t="str">
            <v>TOMADA DUPLA PARA LÓGICA RJ45, 4"X4", EMBUTIR, COMPLETA</v>
          </cell>
          <cell r="F97" t="str">
            <v>UND.</v>
          </cell>
          <cell r="G97">
            <v>40</v>
          </cell>
          <cell r="H97">
            <v>45.78</v>
          </cell>
          <cell r="I97">
            <v>12.942</v>
          </cell>
          <cell r="J97">
            <v>58.722000000000001</v>
          </cell>
          <cell r="K97">
            <v>2348.88</v>
          </cell>
          <cell r="L97">
            <v>2.3562282788898332E-3</v>
          </cell>
          <cell r="M97">
            <v>0.88481904938073519</v>
          </cell>
          <cell r="N97" t="str">
            <v>C</v>
          </cell>
        </row>
        <row r="98">
          <cell r="B98">
            <v>91940</v>
          </cell>
          <cell r="C98" t="str">
            <v>SINAPI</v>
          </cell>
          <cell r="D98" t="str">
            <v>CAIXA RETANGULAR 4" X 2" MÉDIA (1,30 M DO PISO), PVC, INSTALADA EM PAREDE - FORNECIMENTO E INSTALAÇÃO. AF_12/2015</v>
          </cell>
          <cell r="F98" t="str">
            <v>UN</v>
          </cell>
          <cell r="G98">
            <v>169</v>
          </cell>
          <cell r="H98">
            <v>10.38</v>
          </cell>
          <cell r="I98">
            <v>2.9344000000000001</v>
          </cell>
          <cell r="J98">
            <v>13.314399999999999</v>
          </cell>
          <cell r="K98">
            <v>2250.1336000000001</v>
          </cell>
          <cell r="L98">
            <v>2.2571729588570658E-3</v>
          </cell>
          <cell r="M98">
            <v>0.88707622233959227</v>
          </cell>
          <cell r="N98" t="str">
            <v>C</v>
          </cell>
        </row>
        <row r="99">
          <cell r="B99" t="str">
            <v>COMP. 12</v>
          </cell>
          <cell r="C99" t="str">
            <v>COMPOSIÇÃO</v>
          </cell>
          <cell r="D99" t="str">
            <v>DEMOLIÇÃO DE REVESTIMENTO CERÂMICO OU AZULEJO</v>
          </cell>
          <cell r="F99" t="str">
            <v>M2</v>
          </cell>
          <cell r="G99">
            <v>118.624</v>
          </cell>
          <cell r="H99">
            <v>14.289</v>
          </cell>
          <cell r="I99">
            <v>4.0395000000000003</v>
          </cell>
          <cell r="J99">
            <v>18.328499999999998</v>
          </cell>
          <cell r="K99">
            <v>2174.1999999999998</v>
          </cell>
          <cell r="L99">
            <v>2.1810018068025082E-3</v>
          </cell>
          <cell r="M99">
            <v>0.88925722414639474</v>
          </cell>
          <cell r="N99" t="str">
            <v>C</v>
          </cell>
        </row>
        <row r="100">
          <cell r="B100">
            <v>97628</v>
          </cell>
          <cell r="C100" t="str">
            <v>SINAPI</v>
          </cell>
          <cell r="D100" t="str">
            <v>DEMOLIÇÃO DE LAJES, DE FORMA MANUAL, SEM REAPROVEITAMENTO. AF_12/2017</v>
          </cell>
          <cell r="F100" t="str">
            <v>M3</v>
          </cell>
          <cell r="G100">
            <v>10.1265</v>
          </cell>
          <cell r="H100">
            <v>163.56</v>
          </cell>
          <cell r="I100">
            <v>46.238399999999999</v>
          </cell>
          <cell r="J100">
            <v>209.79839999999999</v>
          </cell>
          <cell r="K100">
            <v>2124.5234999999998</v>
          </cell>
          <cell r="L100">
            <v>2.1311698979368907E-3</v>
          </cell>
          <cell r="M100">
            <v>0.89138839404433168</v>
          </cell>
          <cell r="N100" t="str">
            <v>C</v>
          </cell>
        </row>
        <row r="101">
          <cell r="B101" t="str">
            <v>73937/3</v>
          </cell>
          <cell r="C101" t="str">
            <v>SINAPI</v>
          </cell>
          <cell r="D101" t="str">
            <v>COBOGO DE CONCRETO (ELEMENTO VAZADO), 7X50X50CM, ASSENTADO COM ARGAMASSA TRACO 1:3 (CIMENTO E AREIA)</v>
          </cell>
          <cell r="F101" t="str">
            <v>M2</v>
          </cell>
          <cell r="G101">
            <v>4.5149999999999997</v>
          </cell>
          <cell r="H101">
            <v>84.87</v>
          </cell>
          <cell r="I101">
            <v>23.992699999999999</v>
          </cell>
          <cell r="J101">
            <v>108.8627</v>
          </cell>
          <cell r="K101">
            <v>491.51510000000002</v>
          </cell>
          <cell r="L101">
            <v>4.93052764773579E-4</v>
          </cell>
          <cell r="M101">
            <v>0.8918814468091053</v>
          </cell>
          <cell r="N101" t="str">
            <v>C</v>
          </cell>
        </row>
        <row r="102">
          <cell r="B102" t="str">
            <v>COMP. 134</v>
          </cell>
          <cell r="C102" t="str">
            <v>COMPOSIÇÃO</v>
          </cell>
          <cell r="D102" t="str">
            <v>CAIXA D´ÁGUA EM FIBRA DE VIDRO - INSTALADA, SEM ESTRUTURA DE SUPORTE CAP. 3.000 LITROS</v>
          </cell>
          <cell r="F102" t="str">
            <v>UND</v>
          </cell>
          <cell r="G102">
            <v>1</v>
          </cell>
          <cell r="H102">
            <v>1636.65</v>
          </cell>
          <cell r="I102">
            <v>462.68099999999998</v>
          </cell>
          <cell r="J102">
            <v>2099.3310000000001</v>
          </cell>
          <cell r="K102">
            <v>2099.3310000000001</v>
          </cell>
          <cell r="L102">
            <v>2.1058985852619432E-3</v>
          </cell>
          <cell r="M102">
            <v>0.89398734539436719</v>
          </cell>
          <cell r="N102" t="str">
            <v>C</v>
          </cell>
        </row>
        <row r="103">
          <cell r="B103">
            <v>95474</v>
          </cell>
          <cell r="C103" t="str">
            <v>SINAPI</v>
          </cell>
          <cell r="D103" t="str">
            <v>ALVENARIA DE EMBASAMENTO EM TIJOLOS CERAMICOS MACICOS 5X10X20CM, ASSENTADO  COM ARGAMASSA TRACO 1:2:8 (CIMENTO, CAL E AREIA)</v>
          </cell>
          <cell r="F103" t="str">
            <v>M3</v>
          </cell>
          <cell r="G103">
            <v>2.9836000000000005</v>
          </cell>
          <cell r="H103">
            <v>538.07000000000005</v>
          </cell>
          <cell r="I103">
            <v>152.11240000000001</v>
          </cell>
          <cell r="J103">
            <v>690.18240000000003</v>
          </cell>
          <cell r="K103">
            <v>2059.2282</v>
          </cell>
          <cell r="L103">
            <v>2.065670326933436E-3</v>
          </cell>
          <cell r="M103">
            <v>0.89605301572130058</v>
          </cell>
          <cell r="N103" t="str">
            <v>C</v>
          </cell>
        </row>
        <row r="104">
          <cell r="B104" t="str">
            <v>COMP. 78</v>
          </cell>
          <cell r="C104" t="str">
            <v>COMPOSIÇÃO</v>
          </cell>
          <cell r="D104" t="str">
            <v>TOMADA DUPLA PARA LÓGICA RJ45, 4"X2", EMBUTIR, COMPLETA, REF.0605, FAME OU SIMILAR</v>
          </cell>
          <cell r="F104" t="str">
            <v>UND.</v>
          </cell>
          <cell r="G104">
            <v>24</v>
          </cell>
          <cell r="H104">
            <v>66.069999999999993</v>
          </cell>
          <cell r="I104">
            <v>18.678000000000001</v>
          </cell>
          <cell r="J104">
            <v>84.748000000000005</v>
          </cell>
          <cell r="K104">
            <v>2033.952</v>
          </cell>
          <cell r="L104">
            <v>2.0403150524098863E-3</v>
          </cell>
          <cell r="M104">
            <v>0.89809333077371045</v>
          </cell>
          <cell r="N104" t="str">
            <v>C</v>
          </cell>
        </row>
        <row r="105">
          <cell r="B105" t="str">
            <v>COMP. 130</v>
          </cell>
          <cell r="C105" t="str">
            <v>COMPOSIÇÃO</v>
          </cell>
          <cell r="D105" t="str">
            <v>CAIXA SIFONADA QUADRADA, COM SETE ENTRADAS E UMA SAÍDA, D = 150 X 150 X 50MM, REF. Nº25, ACABAMENTO BRANCO, COMPLETA MARCA AKROS OU SIMILAR</v>
          </cell>
          <cell r="F105" t="str">
            <v>UND</v>
          </cell>
          <cell r="G105">
            <v>40</v>
          </cell>
          <cell r="H105">
            <v>37.93</v>
          </cell>
          <cell r="I105">
            <v>10.722799999999999</v>
          </cell>
          <cell r="J105">
            <v>48.652799999999999</v>
          </cell>
          <cell r="K105">
            <v>1946.1120000000001</v>
          </cell>
          <cell r="L105">
            <v>1.9522002521571351E-3</v>
          </cell>
          <cell r="M105">
            <v>0.9000455310258676</v>
          </cell>
          <cell r="N105" t="str">
            <v>C</v>
          </cell>
        </row>
        <row r="106">
          <cell r="B106" t="str">
            <v>COMP. 92</v>
          </cell>
          <cell r="C106" t="str">
            <v>COMPOSIÇÃO</v>
          </cell>
          <cell r="D106" t="str">
            <v>CONDULETE DE ALUMINIO TIPO X, PARA ELETRODUTO ROSCAVEL DE 1/2", COM TAMPA CEGA FORNECIMENTO E INSTALAÇÃO. AF_11/2016</v>
          </cell>
          <cell r="F106" t="str">
            <v>UND.</v>
          </cell>
          <cell r="G106">
            <v>63</v>
          </cell>
          <cell r="H106">
            <v>24.6</v>
          </cell>
          <cell r="I106">
            <v>6.9543999999999997</v>
          </cell>
          <cell r="J106">
            <v>31.554400000000001</v>
          </cell>
          <cell r="K106">
            <v>1987.9272000000001</v>
          </cell>
          <cell r="L106">
            <v>1.9941462675889298E-3</v>
          </cell>
          <cell r="M106">
            <v>0.90203967729345658</v>
          </cell>
          <cell r="N106" t="str">
            <v>C</v>
          </cell>
        </row>
        <row r="107">
          <cell r="B107" t="str">
            <v>COMP. 81</v>
          </cell>
          <cell r="C107" t="str">
            <v>COMPOSIÇÃO</v>
          </cell>
          <cell r="D107" t="str">
            <v>FORNECIMENTO E INSTALAÇÃO DE ELETROCALHA PERFURADA 100 X   50 X 3000 MM (REF. MOPA OU SIMILAR) COM TAMPA</v>
          </cell>
          <cell r="F107" t="str">
            <v>M</v>
          </cell>
          <cell r="G107">
            <v>45</v>
          </cell>
          <cell r="H107">
            <v>32.4</v>
          </cell>
          <cell r="I107">
            <v>9.1594999999999995</v>
          </cell>
          <cell r="J107">
            <v>41.5595</v>
          </cell>
          <cell r="K107">
            <v>1870.1775</v>
          </cell>
          <cell r="L107">
            <v>1.876028197287001E-3</v>
          </cell>
          <cell r="M107">
            <v>0.90391570549074363</v>
          </cell>
          <cell r="N107" t="str">
            <v>C</v>
          </cell>
        </row>
        <row r="108">
          <cell r="B108">
            <v>91852</v>
          </cell>
          <cell r="C108" t="str">
            <v>SINAPI</v>
          </cell>
          <cell r="D108" t="str">
            <v>ELETRODUTO FLEXÍVEL CORRUGADO, PVC, DN 20 MM (1/2"), PARA CIRCUITOS TERMINAIS, INSTALADO EM PAREDE - FORNECIMENTO E INSTALAÇÃO. AF_12/2015</v>
          </cell>
          <cell r="F108" t="str">
            <v>M</v>
          </cell>
          <cell r="G108">
            <v>257.5</v>
          </cell>
          <cell r="H108">
            <v>5.57</v>
          </cell>
          <cell r="I108">
            <v>1.5746</v>
          </cell>
          <cell r="J108">
            <v>7.1445999999999996</v>
          </cell>
          <cell r="K108">
            <v>1839.7345</v>
          </cell>
          <cell r="L108">
            <v>1.8454899588524097E-3</v>
          </cell>
          <cell r="M108">
            <v>0.90576119544959599</v>
          </cell>
          <cell r="N108" t="str">
            <v>C</v>
          </cell>
        </row>
        <row r="109">
          <cell r="B109">
            <v>91866</v>
          </cell>
          <cell r="C109" t="str">
            <v>SINAPI</v>
          </cell>
          <cell r="D109" t="str">
            <v>ELETRODUTO RÍGIDO ROSCÁVEL, PVC, DN 20 MM (1/2"), PARA CIRCUITOS TERMINAIS, INSTALADO EM LAJE - FORNECIMENTO E INSTALAÇÃO. AF_12/2015</v>
          </cell>
          <cell r="F109" t="str">
            <v>M</v>
          </cell>
          <cell r="G109">
            <v>291</v>
          </cell>
          <cell r="H109">
            <v>4.88</v>
          </cell>
          <cell r="I109">
            <v>1.3795999999999999</v>
          </cell>
          <cell r="J109">
            <v>6.2595999999999998</v>
          </cell>
          <cell r="K109">
            <v>1821.5436</v>
          </cell>
          <cell r="L109">
            <v>1.8272421501101762E-3</v>
          </cell>
          <cell r="M109">
            <v>0.9075884375997062</v>
          </cell>
          <cell r="N109" t="str">
            <v>C</v>
          </cell>
        </row>
        <row r="110">
          <cell r="B110">
            <v>92431</v>
          </cell>
          <cell r="C110" t="str">
            <v>SINAPI</v>
          </cell>
          <cell r="D110" t="str">
            <v>MONTAGEM E DESMONTAGEM DE FÔRMA DE PILARES RETANGULARES E ESTRUTURAS SIMILARES COM ÁREA MÉDIA DAS SEÇÕES MAIOR QUE 0,25 M², PÉ-DIREITO SIMPLES, EM CHAPA DE MADEIRA COMPENSADA PLASTIFICADA, 10 UTILIZAÇÕES. AF_12/2015</v>
          </cell>
          <cell r="F110" t="str">
            <v>M2</v>
          </cell>
          <cell r="G110">
            <v>44</v>
          </cell>
          <cell r="H110">
            <v>32.1</v>
          </cell>
          <cell r="I110">
            <v>9.0747</v>
          </cell>
          <cell r="J110">
            <v>41.174700000000001</v>
          </cell>
          <cell r="K110">
            <v>1811.6867999999999</v>
          </cell>
          <cell r="L110">
            <v>1.8173545139178798E-3</v>
          </cell>
          <cell r="M110">
            <v>0.90940579211362405</v>
          </cell>
          <cell r="N110" t="str">
            <v>C</v>
          </cell>
        </row>
        <row r="111">
          <cell r="B111" t="str">
            <v>COMP. 16</v>
          </cell>
          <cell r="C111" t="str">
            <v>COMPOSIÇÃO</v>
          </cell>
          <cell r="D111" t="str">
            <v>TUBO PVC RÍGIDO C/ANEL BORRACHA, SERIE REFORÇADA, P/ESGOTO E AGUAS PLUVIAIS, D = 75MM</v>
          </cell>
          <cell r="F111" t="str">
            <v>M</v>
          </cell>
          <cell r="G111">
            <v>65</v>
          </cell>
          <cell r="H111">
            <v>21.648399999999999</v>
          </cell>
          <cell r="I111">
            <v>6.12</v>
          </cell>
          <cell r="J111">
            <v>27.7684</v>
          </cell>
          <cell r="K111">
            <v>1804.9459999999999</v>
          </cell>
          <cell r="L111">
            <v>1.8105926258766257E-3</v>
          </cell>
          <cell r="M111">
            <v>0.91121638473950062</v>
          </cell>
          <cell r="N111" t="str">
            <v>C</v>
          </cell>
        </row>
        <row r="112">
          <cell r="B112">
            <v>96562</v>
          </cell>
          <cell r="C112" t="str">
            <v>SINAPI</v>
          </cell>
          <cell r="D112" t="str">
            <v>PERFILADO DE SEÇÃO 38X76 MM PARA SUPORTE DE ELETROCALHA LISA OU PERFURADA EM AÇO GALVANIZADO, LARGURA 200 OU 400 MM E ALTURA 50 MM. AF_07/2017</v>
          </cell>
          <cell r="F112" t="str">
            <v>M</v>
          </cell>
          <cell r="G112">
            <v>39</v>
          </cell>
          <cell r="H112">
            <v>35.86</v>
          </cell>
          <cell r="I112">
            <v>10.137600000000001</v>
          </cell>
          <cell r="J112">
            <v>45.997599999999998</v>
          </cell>
          <cell r="K112">
            <v>1793.9064000000001</v>
          </cell>
          <cell r="L112">
            <v>1.7995184893913087E-3</v>
          </cell>
          <cell r="M112">
            <v>0.91301590322889192</v>
          </cell>
          <cell r="N112" t="str">
            <v>C</v>
          </cell>
        </row>
        <row r="113">
          <cell r="B113">
            <v>72285</v>
          </cell>
          <cell r="C113" t="str">
            <v>SINAPI</v>
          </cell>
          <cell r="D113" t="str">
            <v>CAIXA DE AREIA 40X40X40CM EM ALVENARIA - EXECUÇÃO</v>
          </cell>
          <cell r="F113" t="str">
            <v>UN</v>
          </cell>
          <cell r="G113">
            <v>20</v>
          </cell>
          <cell r="H113">
            <v>69.849999999999994</v>
          </cell>
          <cell r="I113">
            <v>19.746600000000001</v>
          </cell>
          <cell r="J113">
            <v>89.596599999999995</v>
          </cell>
          <cell r="K113">
            <v>1791.932</v>
          </cell>
          <cell r="L113">
            <v>1.797537912642458E-3</v>
          </cell>
          <cell r="M113">
            <v>0.9148134411415344</v>
          </cell>
          <cell r="N113" t="str">
            <v>C</v>
          </cell>
        </row>
        <row r="114">
          <cell r="B114">
            <v>97082</v>
          </cell>
          <cell r="C114" t="str">
            <v>SINAPI</v>
          </cell>
          <cell r="D114" t="str">
            <v>ESCAVAÇÃO MANUAL DE VIGA DE BORDA PARA RADIER. AF_09/2017</v>
          </cell>
          <cell r="F114" t="str">
            <v>M3</v>
          </cell>
          <cell r="G114">
            <v>36.549100000000003</v>
          </cell>
          <cell r="H114">
            <v>36.880000000000003</v>
          </cell>
          <cell r="I114">
            <v>10.426</v>
          </cell>
          <cell r="J114">
            <v>47.305999999999997</v>
          </cell>
          <cell r="K114">
            <v>1728.9917</v>
          </cell>
          <cell r="L114">
            <v>1.7344007090638121E-3</v>
          </cell>
          <cell r="M114">
            <v>0.91654784185059823</v>
          </cell>
          <cell r="N114" t="str">
            <v>C</v>
          </cell>
        </row>
        <row r="115">
          <cell r="B115" t="str">
            <v>COMP. 50</v>
          </cell>
          <cell r="C115" t="str">
            <v>COMPOSIÇÃO</v>
          </cell>
          <cell r="D115" t="str">
            <v>CUBA DE AÇO INOX 304, DIMENSÕES 35 X 40CM, PARA INSTALAÇÃO EM BANCADA, C/ VÁLVULA CROMADA (DECA REF 1623), SIFÃO  CROMADO (DECA REF C1680) E ENGATE DE PLÁSTICO OU SIMILARES</v>
          </cell>
          <cell r="F115" t="str">
            <v>UND</v>
          </cell>
          <cell r="G115">
            <v>4</v>
          </cell>
          <cell r="H115">
            <v>334.78</v>
          </cell>
          <cell r="I115">
            <v>94.642300000000006</v>
          </cell>
          <cell r="J115">
            <v>429.42230000000001</v>
          </cell>
          <cell r="K115">
            <v>1717.6892</v>
          </cell>
          <cell r="L115">
            <v>1.7230628501173557E-3</v>
          </cell>
          <cell r="M115">
            <v>0.9182709047007156</v>
          </cell>
          <cell r="N115" t="str">
            <v>C</v>
          </cell>
        </row>
        <row r="116">
          <cell r="B116">
            <v>93662</v>
          </cell>
          <cell r="C116" t="str">
            <v>SINAPI</v>
          </cell>
          <cell r="D116" t="str">
            <v>DISJUNTOR BIPOLAR TIPO DIN, CORRENTE NOMINAL DE 20A - FORNECIMENTO E INSTALAÇÃO. AF_04/2016</v>
          </cell>
          <cell r="F116" t="str">
            <v>UN</v>
          </cell>
          <cell r="G116">
            <v>22</v>
          </cell>
          <cell r="H116">
            <v>54.51</v>
          </cell>
          <cell r="I116">
            <v>15.41</v>
          </cell>
          <cell r="J116">
            <v>69.92</v>
          </cell>
          <cell r="K116">
            <v>1538.24</v>
          </cell>
          <cell r="L116">
            <v>1.5430522579780563E-3</v>
          </cell>
          <cell r="M116">
            <v>0.91981395695869361</v>
          </cell>
          <cell r="N116" t="str">
            <v>C</v>
          </cell>
        </row>
        <row r="117">
          <cell r="B117" t="str">
            <v>COMP. 80</v>
          </cell>
          <cell r="C117" t="str">
            <v>COMPOSIÇÃO</v>
          </cell>
          <cell r="D117" t="str">
            <v>FORNECIMENTO E INSTALAÇÃO DE RACK  DE PISO 19" X 16U X 570MM (GABINETE) INCLUSIVE ACESSÓRIOS</v>
          </cell>
          <cell r="F117" t="str">
            <v>UND.</v>
          </cell>
          <cell r="G117">
            <v>1</v>
          </cell>
          <cell r="H117">
            <v>1189.27</v>
          </cell>
          <cell r="I117">
            <v>336.20659999999998</v>
          </cell>
          <cell r="J117">
            <v>1525.4766</v>
          </cell>
          <cell r="K117">
            <v>1525.4766</v>
          </cell>
          <cell r="L117">
            <v>1.5302489287254838E-3</v>
          </cell>
          <cell r="M117">
            <v>0.92134420588741905</v>
          </cell>
          <cell r="N117" t="str">
            <v>C</v>
          </cell>
        </row>
        <row r="118">
          <cell r="B118">
            <v>92770</v>
          </cell>
          <cell r="C118" t="str">
            <v>SINAPI</v>
          </cell>
          <cell r="D118" t="str">
            <v>ARMAÇÃO DE LAJE DE UMA ESTRUTURA CONVENCIONAL DE CONCRETO ARMADO EM UM EDIFÍCIO DE MÚLTIPLOS PAVIMENTOS UTILIZANDO AÇO CA-50 DE 8,0 MM - MONTAGEM. AF_12/2015</v>
          </cell>
          <cell r="F118" t="str">
            <v>KG</v>
          </cell>
          <cell r="G118">
            <v>145.53</v>
          </cell>
          <cell r="H118">
            <v>8.09</v>
          </cell>
          <cell r="I118">
            <v>2.2869999999999999</v>
          </cell>
          <cell r="J118">
            <v>10.377000000000001</v>
          </cell>
          <cell r="K118">
            <v>1510.1648</v>
          </cell>
          <cell r="L118">
            <v>1.5148892270120267E-3</v>
          </cell>
          <cell r="M118">
            <v>0.92285909511443109</v>
          </cell>
          <cell r="N118" t="str">
            <v>C</v>
          </cell>
        </row>
        <row r="119">
          <cell r="B119">
            <v>92008</v>
          </cell>
          <cell r="C119" t="str">
            <v>SINAPI</v>
          </cell>
          <cell r="D119" t="str">
            <v>TOMADA BAIXA DE EMBUTIR (2 MÓDULOS), 2P+T 10 A, INCLUINDO SUPORTE E PLACA - FORNECIMENTO E INSTALAÇÃO. AF_12/2015</v>
          </cell>
          <cell r="F119" t="str">
            <v>UN</v>
          </cell>
          <cell r="G119">
            <v>34</v>
          </cell>
          <cell r="H119">
            <v>33.67</v>
          </cell>
          <cell r="I119">
            <v>9.5184999999999995</v>
          </cell>
          <cell r="J119">
            <v>43.188499999999998</v>
          </cell>
          <cell r="K119">
            <v>1468.4090000000001</v>
          </cell>
          <cell r="L119">
            <v>1.4730027974082717E-3</v>
          </cell>
          <cell r="M119">
            <v>0.92433209791183935</v>
          </cell>
          <cell r="N119" t="str">
            <v>C</v>
          </cell>
        </row>
        <row r="120">
          <cell r="B120">
            <v>96401</v>
          </cell>
          <cell r="C120" t="str">
            <v>SINAPI</v>
          </cell>
          <cell r="D120" t="str">
            <v>EXECUÇÃO DE IMPRIMAÇÃO COM ASFALTO DILUÍDO CM-30. AF_09/2017</v>
          </cell>
          <cell r="F120" t="str">
            <v>M2</v>
          </cell>
          <cell r="G120">
            <v>181.2</v>
          </cell>
          <cell r="H120">
            <v>6.21</v>
          </cell>
          <cell r="I120">
            <v>1.7556</v>
          </cell>
          <cell r="J120">
            <v>7.9656000000000002</v>
          </cell>
          <cell r="K120">
            <v>1443.3667</v>
          </cell>
          <cell r="L120">
            <v>1.447882154621734E-3</v>
          </cell>
          <cell r="M120">
            <v>0.92577998006646112</v>
          </cell>
          <cell r="N120" t="str">
            <v>C</v>
          </cell>
        </row>
        <row r="121">
          <cell r="B121" t="str">
            <v>COMP. 33</v>
          </cell>
          <cell r="C121" t="str">
            <v>COMPOSIÇÃO</v>
          </cell>
          <cell r="D121" t="str">
            <v>PORTA EM MADEIRA DE LEI, DE CORRER, COM C/FÓRMICA, SEMI-ÔCA 0,90X2,10M, INCLUSIVE BATENTES E FERRAGENS</v>
          </cell>
          <cell r="F121" t="str">
            <v>UND</v>
          </cell>
          <cell r="G121">
            <v>1</v>
          </cell>
          <cell r="H121">
            <v>1107.5085999999999</v>
          </cell>
          <cell r="I121">
            <v>313.09269999999998</v>
          </cell>
          <cell r="J121">
            <v>1420.6013</v>
          </cell>
          <cell r="K121">
            <v>1420.6013</v>
          </cell>
          <cell r="L121">
            <v>1.4250455349305456E-3</v>
          </cell>
          <cell r="M121">
            <v>0.92720502560139162</v>
          </cell>
          <cell r="N121" t="str">
            <v>C</v>
          </cell>
        </row>
        <row r="122">
          <cell r="B122">
            <v>85180</v>
          </cell>
          <cell r="C122" t="str">
            <v>SINAPI</v>
          </cell>
          <cell r="D122" t="str">
            <v>PLANTIO DE GRAMA ESMERALDA EM ROLO</v>
          </cell>
          <cell r="F122" t="str">
            <v>M2</v>
          </cell>
          <cell r="G122">
            <v>89.460000000000008</v>
          </cell>
          <cell r="H122">
            <v>12.25</v>
          </cell>
          <cell r="I122">
            <v>3.4630999999999998</v>
          </cell>
          <cell r="J122">
            <v>15.713100000000001</v>
          </cell>
          <cell r="K122">
            <v>1405.6939</v>
          </cell>
          <cell r="L122">
            <v>1.4100914983493993E-3</v>
          </cell>
          <cell r="M122">
            <v>0.92861511709974098</v>
          </cell>
          <cell r="N122" t="str">
            <v>C</v>
          </cell>
        </row>
        <row r="123">
          <cell r="B123">
            <v>87879</v>
          </cell>
          <cell r="C123" t="str">
            <v>SINAPI</v>
          </cell>
          <cell r="D123" t="str">
            <v>CHAPISCO APLICADO EM ALVENARIAS E ESTRUTURAS DE CONCRETO INTERNAS, COM COLHER DE PEDREIRO.  ARGAMASSA TRAÇO 1:3 COM PREPARO EM BETONEIRA 400L. AF_06/2014</v>
          </cell>
          <cell r="F123" t="str">
            <v>M2</v>
          </cell>
          <cell r="G123">
            <v>432.32139999999998</v>
          </cell>
          <cell r="H123">
            <v>2.5299999999999998</v>
          </cell>
          <cell r="I123">
            <v>0.71519999999999995</v>
          </cell>
          <cell r="J123">
            <v>3.2452000000000001</v>
          </cell>
          <cell r="K123">
            <v>1402.9694</v>
          </cell>
          <cell r="L123">
            <v>1.4073584749740736E-3</v>
          </cell>
          <cell r="M123">
            <v>0.93002247557471507</v>
          </cell>
          <cell r="N123" t="str">
            <v>C</v>
          </cell>
        </row>
        <row r="124">
          <cell r="B124" t="str">
            <v>COMP. 105</v>
          </cell>
          <cell r="C124" t="str">
            <v>COMPOSIÇÃO</v>
          </cell>
          <cell r="D124" t="str">
            <v>FORNECIMENTO E INSTALAÇÃO DE ELETROCALHA METÁLICA  75 X  50 X 3000 MM (REF. VL 3.01 GE 75/50 VALEMAM OU SIMILAR)</v>
          </cell>
          <cell r="F124" t="str">
            <v>UND.</v>
          </cell>
          <cell r="G124">
            <v>23</v>
          </cell>
          <cell r="H124">
            <v>47.47</v>
          </cell>
          <cell r="I124">
            <v>13.4198</v>
          </cell>
          <cell r="J124">
            <v>60.889800000000001</v>
          </cell>
          <cell r="K124">
            <v>1400.4654</v>
          </cell>
          <cell r="L124">
            <v>1.404846641414956E-3</v>
          </cell>
          <cell r="M124">
            <v>0.93142732221613</v>
          </cell>
          <cell r="N124" t="str">
            <v>C</v>
          </cell>
        </row>
        <row r="125">
          <cell r="B125" t="str">
            <v>COMP. 54</v>
          </cell>
          <cell r="C125" t="str">
            <v>COMPOSIÇÃO</v>
          </cell>
          <cell r="D125" t="str">
            <v>BARRA DE APOIO EM "L", EM ACO INOX POLIDO 70 X 70 CM, DIAMETRO MINIMO 3 CM</v>
          </cell>
          <cell r="F125" t="str">
            <v>UN</v>
          </cell>
          <cell r="G125">
            <v>3</v>
          </cell>
          <cell r="H125">
            <v>352.35</v>
          </cell>
          <cell r="I125">
            <v>99.609300000000005</v>
          </cell>
          <cell r="J125">
            <v>451.95929999999998</v>
          </cell>
          <cell r="K125">
            <v>1355.8779</v>
          </cell>
          <cell r="L125">
            <v>1.3601196530694465E-3</v>
          </cell>
          <cell r="M125">
            <v>0.93278744186919949</v>
          </cell>
          <cell r="N125" t="str">
            <v>C</v>
          </cell>
        </row>
        <row r="126">
          <cell r="B126">
            <v>92526</v>
          </cell>
          <cell r="C126" t="str">
            <v>SINAPI</v>
          </cell>
          <cell r="D126" t="str">
            <v>MONTAGEM E DESMONTAGEM DE FÔRMA DE LAJE MACIÇA COM ÁREA MÉDIA MAIOR QUE 20 M², PÉ-DIREITO SIMPLES, EM CHAPA DE MADEIRA COMPENSADA PLASTIFICADA, 10 UTILIZAÇÕES. AF_12/2015</v>
          </cell>
          <cell r="F126" t="str">
            <v>M2</v>
          </cell>
          <cell r="G126">
            <v>60.1</v>
          </cell>
          <cell r="H126">
            <v>17.190000000000001</v>
          </cell>
          <cell r="I126">
            <v>4.8596000000000004</v>
          </cell>
          <cell r="J126">
            <v>22.049600000000002</v>
          </cell>
          <cell r="K126">
            <v>1325.181</v>
          </cell>
          <cell r="L126">
            <v>1.3293267203294797E-3</v>
          </cell>
          <cell r="M126">
            <v>0.93411676858952897</v>
          </cell>
          <cell r="N126" t="str">
            <v>C</v>
          </cell>
        </row>
        <row r="127">
          <cell r="B127" t="str">
            <v>COMP. 52</v>
          </cell>
          <cell r="C127" t="str">
            <v>COMPOSIÇÃO</v>
          </cell>
          <cell r="D127" t="str">
            <v>LAVATÓRIO LOUÇA DE CANTO (DECA-IZY, REF L-10117 OU SIMILAR) SEM COLUNA, C/ SIFÃO CROMADO, VÁLVULA CROMADA, ENGATE CROMADO, EXCLUSIVE TORNEIRA</v>
          </cell>
          <cell r="F127" t="str">
            <v>UND</v>
          </cell>
          <cell r="G127">
            <v>3</v>
          </cell>
          <cell r="H127">
            <v>333.04</v>
          </cell>
          <cell r="I127">
            <v>94.150400000000005</v>
          </cell>
          <cell r="J127">
            <v>427.19040000000001</v>
          </cell>
          <cell r="K127">
            <v>1281.5712000000001</v>
          </cell>
          <cell r="L127">
            <v>1.2855804906384228E-3</v>
          </cell>
          <cell r="M127">
            <v>0.93540234908016739</v>
          </cell>
          <cell r="N127" t="str">
            <v>C</v>
          </cell>
        </row>
        <row r="128">
          <cell r="B128">
            <v>88484</v>
          </cell>
          <cell r="C128" t="str">
            <v>SINAPI</v>
          </cell>
          <cell r="D128" t="str">
            <v>APLICAÇÃO DE FUNDO SELADOR ACRÍLICO EM TETO, UMA DEMÃO. AF_06/2014</v>
          </cell>
          <cell r="F128" t="str">
            <v>M2</v>
          </cell>
          <cell r="G128">
            <v>513.12999999999988</v>
          </cell>
          <cell r="H128">
            <v>1.93</v>
          </cell>
          <cell r="I128">
            <v>0.54559999999999997</v>
          </cell>
          <cell r="J128">
            <v>2.4756</v>
          </cell>
          <cell r="K128">
            <v>1270.3045999999999</v>
          </cell>
          <cell r="L128">
            <v>1.2742786440021788E-3</v>
          </cell>
          <cell r="M128">
            <v>0.9366766277241696</v>
          </cell>
          <cell r="N128" t="str">
            <v>C</v>
          </cell>
        </row>
        <row r="129">
          <cell r="B129">
            <v>96535</v>
          </cell>
          <cell r="C129" t="str">
            <v>SINAPI</v>
          </cell>
          <cell r="D129" t="str">
            <v>FABRICAÇÃO, MONTAGEM E DESMONTAGEM DE FÔRMA PARA SAPATA, EM MADEIRA SERRADA, E=25 MM, 4 UTILIZAÇÕES. AF_06/2017</v>
          </cell>
          <cell r="F129" t="str">
            <v>M2</v>
          </cell>
          <cell r="G129">
            <v>10.7</v>
          </cell>
          <cell r="H129">
            <v>90.36</v>
          </cell>
          <cell r="I129">
            <v>25.544799999999999</v>
          </cell>
          <cell r="J129">
            <v>115.90479999999999</v>
          </cell>
          <cell r="K129">
            <v>1240.1813999999999</v>
          </cell>
          <cell r="L129">
            <v>1.2440612060357207E-3</v>
          </cell>
          <cell r="M129">
            <v>0.9379206889302053</v>
          </cell>
          <cell r="N129" t="str">
            <v>C</v>
          </cell>
        </row>
        <row r="130">
          <cell r="B130" t="str">
            <v>COMP. 38</v>
          </cell>
          <cell r="C130" t="str">
            <v>COMPOSIÇÃO</v>
          </cell>
          <cell r="D130" t="str">
            <v>ESCORAMENTO METÁLICO PARA LAJES E VIGAS, C/ ESCORAS TUBULARES TIPO "A" (H=2,08 A 3,20 M), COM MONTAGEM E DESMONTAGEM</v>
          </cell>
          <cell r="F130" t="str">
            <v>M2</v>
          </cell>
          <cell r="G130">
            <v>70.759999999999991</v>
          </cell>
          <cell r="H130">
            <v>13.583</v>
          </cell>
          <cell r="I130">
            <v>3.8399000000000001</v>
          </cell>
          <cell r="J130">
            <v>17.422899999999998</v>
          </cell>
          <cell r="K130">
            <v>1232.8444</v>
          </cell>
          <cell r="L130">
            <v>1.2367012528315491E-3</v>
          </cell>
          <cell r="M130">
            <v>0.9391573901830369</v>
          </cell>
          <cell r="N130" t="str">
            <v>C</v>
          </cell>
        </row>
        <row r="131">
          <cell r="B131">
            <v>92775</v>
          </cell>
          <cell r="C131" t="str">
            <v>SINAPI</v>
          </cell>
          <cell r="D131" t="str">
            <v>ARMAÇÃO DE PILAR OU VIGA DE UMA ESTRUTURA CONVENCIONAL DE CONCRETO ARMADO EM UMA EDIFICAÇÃO TÉRREA OU SOBRADO UTILIZANDO AÇO CA-60 DE 5,0 MM - MONTAGEM. AF_12/2015</v>
          </cell>
          <cell r="F131" t="str">
            <v>KG</v>
          </cell>
          <cell r="G131">
            <v>85.5</v>
          </cell>
          <cell r="H131">
            <v>11.13</v>
          </cell>
          <cell r="I131">
            <v>3.1465000000000001</v>
          </cell>
          <cell r="J131">
            <v>14.2765</v>
          </cell>
          <cell r="K131">
            <v>1220.6407999999999</v>
          </cell>
          <cell r="L131">
            <v>1.2244594748674726E-3</v>
          </cell>
          <cell r="M131">
            <v>0.94038184965790439</v>
          </cell>
          <cell r="N131" t="str">
            <v>C</v>
          </cell>
        </row>
        <row r="132">
          <cell r="B132" t="str">
            <v>COMP. 95</v>
          </cell>
          <cell r="C132" t="str">
            <v>COMPOSIÇÃO</v>
          </cell>
          <cell r="D132" t="str">
            <v>HASTE DE ATERRAMENTO GALVANIZADA A FOGO 3/8" X 3,45M (RE-BAR) TEL-760 - FORNECIMENTO E INSTALAÇÃO</v>
          </cell>
          <cell r="F132" t="str">
            <v>UND.</v>
          </cell>
          <cell r="G132">
            <v>3</v>
          </cell>
          <cell r="H132">
            <v>300</v>
          </cell>
          <cell r="I132">
            <v>84.81</v>
          </cell>
          <cell r="J132">
            <v>384.81</v>
          </cell>
          <cell r="K132">
            <v>1154.43</v>
          </cell>
          <cell r="L132">
            <v>1.1580415397971758E-3</v>
          </cell>
          <cell r="M132">
            <v>0.94153989119770154</v>
          </cell>
          <cell r="N132" t="str">
            <v>C</v>
          </cell>
        </row>
        <row r="133">
          <cell r="B133">
            <v>92779</v>
          </cell>
          <cell r="C133" t="str">
            <v>SINAPI</v>
          </cell>
          <cell r="D133" t="str">
            <v>ARMAÇÃO DE PILAR OU VIGA DE UMA ESTRUTURA CONVENCIONAL DE CONCRETO ARMADO EM UMA EDIFICAÇÃO TÉRREA OU SOBRADO UTILIZANDO AÇO CA-50 DE 12,5 MM - MONTAGEM. AF_12/2015</v>
          </cell>
          <cell r="F133" t="str">
            <v>KG</v>
          </cell>
          <cell r="G133">
            <v>127.52999999999999</v>
          </cell>
          <cell r="H133">
            <v>7.02</v>
          </cell>
          <cell r="I133">
            <v>1.9845999999999999</v>
          </cell>
          <cell r="J133">
            <v>9.0045999999999999</v>
          </cell>
          <cell r="K133">
            <v>1148.3566000000001</v>
          </cell>
          <cell r="L133">
            <v>1.1519491396622139E-3</v>
          </cell>
          <cell r="M133">
            <v>0.94269184033736375</v>
          </cell>
          <cell r="N133" t="str">
            <v>C</v>
          </cell>
        </row>
        <row r="134">
          <cell r="B134">
            <v>92769</v>
          </cell>
          <cell r="C134" t="str">
            <v>SINAPI</v>
          </cell>
          <cell r="D134" t="str">
            <v>ARMAÇÃO DE LAJE DE UMA ESTRUTURA CONVENCIONAL DE CONCRETO ARMADO EM UM EDIFÍCIO DE MÚLTIPLOS PAVIMENTOS UTILIZANDO AÇO CA-50 DE 6,3 MM - MONTAGEM. AF_12/2015</v>
          </cell>
          <cell r="F134" t="str">
            <v>KG</v>
          </cell>
          <cell r="G134">
            <v>110.78999999999999</v>
          </cell>
          <cell r="H134">
            <v>7.79</v>
          </cell>
          <cell r="I134">
            <v>2.2021999999999999</v>
          </cell>
          <cell r="J134">
            <v>9.9922000000000004</v>
          </cell>
          <cell r="K134">
            <v>1107.0358000000001</v>
          </cell>
          <cell r="L134">
            <v>1.1104990709203662E-3</v>
          </cell>
          <cell r="M134">
            <v>0.94380233940828406</v>
          </cell>
          <cell r="N134" t="str">
            <v>C</v>
          </cell>
        </row>
        <row r="135">
          <cell r="B135">
            <v>92004</v>
          </cell>
          <cell r="C135" t="str">
            <v>SINAPI</v>
          </cell>
          <cell r="D135" t="str">
            <v>TOMADA MÉDIA DE EMBUTIR (2 MÓDULOS), 2P+T 10 A, INCLUINDO SUPORTE E PLACA - FORNECIMENTO E INSTALAÇÃO. AF_12/2015</v>
          </cell>
          <cell r="F135" t="str">
            <v>UN</v>
          </cell>
          <cell r="G135">
            <v>22</v>
          </cell>
          <cell r="H135">
            <v>38.61</v>
          </cell>
          <cell r="I135">
            <v>10.914999999999999</v>
          </cell>
          <cell r="J135">
            <v>49.524999999999999</v>
          </cell>
          <cell r="K135">
            <v>1089.55</v>
          </cell>
          <cell r="L135">
            <v>1.09295856802579E-3</v>
          </cell>
          <cell r="M135">
            <v>0.94489529797630989</v>
          </cell>
          <cell r="N135" t="str">
            <v>C</v>
          </cell>
        </row>
        <row r="136">
          <cell r="B136" t="str">
            <v>COMP. 56</v>
          </cell>
          <cell r="C136" t="str">
            <v>COMPOSIÇÃO</v>
          </cell>
          <cell r="D136" t="str">
            <v>BANCO ARTICULADO PARA BANHO COM PÉS DE APOIO 700X450MM (P/DEFICIENTES)</v>
          </cell>
          <cell r="F136" t="str">
            <v>UND</v>
          </cell>
          <cell r="G136">
            <v>1</v>
          </cell>
          <cell r="H136">
            <v>802.24</v>
          </cell>
          <cell r="I136">
            <v>226.79320000000001</v>
          </cell>
          <cell r="J136">
            <v>1029.0332000000001</v>
          </cell>
          <cell r="K136">
            <v>1029.0332000000001</v>
          </cell>
          <cell r="L136">
            <v>1.0322524461685986E-3</v>
          </cell>
          <cell r="M136">
            <v>0.94592755042247845</v>
          </cell>
          <cell r="N136" t="str">
            <v>C</v>
          </cell>
        </row>
        <row r="137">
          <cell r="B137">
            <v>94582</v>
          </cell>
          <cell r="C137" t="str">
            <v>SINAPI</v>
          </cell>
          <cell r="D137" t="str">
            <v>JANELA DE ALUMÍNIO DE CORRER, 2 FOLHAS, FIXAÇÃO COM ARGAMASSA, COM VIDROS, PADRONIZADA. AF_07/2016</v>
          </cell>
          <cell r="F137" t="str">
            <v>M2</v>
          </cell>
          <cell r="G137">
            <v>4.4000000000000004</v>
          </cell>
          <cell r="H137">
            <v>173.93</v>
          </cell>
          <cell r="I137">
            <v>49.17</v>
          </cell>
          <cell r="J137">
            <v>223.1</v>
          </cell>
          <cell r="K137">
            <v>981.64</v>
          </cell>
          <cell r="L137">
            <v>9.8471098042020701E-4</v>
          </cell>
          <cell r="M137">
            <v>0.94691226140289864</v>
          </cell>
          <cell r="N137" t="str">
            <v>C</v>
          </cell>
        </row>
        <row r="138">
          <cell r="B138" t="str">
            <v>COMP. 27</v>
          </cell>
          <cell r="C138" t="str">
            <v>COMPOSIÇÃO</v>
          </cell>
          <cell r="D138" t="str">
            <v>JANELA DE ALUMÍNIO,  TIPO FIXA(BOCA DE LOBO), INCLUSIVE VIDROS</v>
          </cell>
          <cell r="F138" t="str">
            <v>M2</v>
          </cell>
          <cell r="G138">
            <v>3.899999999999999</v>
          </cell>
          <cell r="H138">
            <v>195.11</v>
          </cell>
          <cell r="I138">
            <v>55.157600000000002</v>
          </cell>
          <cell r="J138">
            <v>250.26759999999999</v>
          </cell>
          <cell r="K138">
            <v>976.04359999999997</v>
          </cell>
          <cell r="L138">
            <v>9.7909707254071601E-4</v>
          </cell>
          <cell r="M138">
            <v>0.94789135847543937</v>
          </cell>
          <cell r="N138" t="str">
            <v>C</v>
          </cell>
        </row>
        <row r="139">
          <cell r="B139">
            <v>97622</v>
          </cell>
          <cell r="C139" t="str">
            <v>SINAPI</v>
          </cell>
          <cell r="D139" t="str">
            <v>DEMOLIÇÃO DE ALVENARIA DE BLOCO FURADO, DE FORMA MANUAL, SEM REAPROVEITAMENTO. AF_12/2017</v>
          </cell>
          <cell r="F139" t="str">
            <v>M3</v>
          </cell>
          <cell r="G139">
            <v>22.698000000000018</v>
          </cell>
          <cell r="H139">
            <v>33.090000000000003</v>
          </cell>
          <cell r="I139">
            <v>9.3544999999999998</v>
          </cell>
          <cell r="J139">
            <v>42.444499999999998</v>
          </cell>
          <cell r="K139">
            <v>963.40530000000001</v>
          </cell>
          <cell r="L139">
            <v>9.6641923465325748E-4</v>
          </cell>
          <cell r="M139">
            <v>0.94885777771009261</v>
          </cell>
          <cell r="N139" t="str">
            <v>C</v>
          </cell>
        </row>
        <row r="140">
          <cell r="B140">
            <v>97592</v>
          </cell>
          <cell r="C140" t="str">
            <v>SINAPI</v>
          </cell>
          <cell r="D140" t="str">
            <v>LUMINÁRIA TIPO PLAFON, DE SOBREPOR, COM 1 LÂMPADA LED - FORNECIMENTO E INSTALAÇÃO. AF_11/2017</v>
          </cell>
          <cell r="F140" t="str">
            <v>UN</v>
          </cell>
          <cell r="G140">
            <v>6</v>
          </cell>
          <cell r="H140">
            <v>124.92</v>
          </cell>
          <cell r="I140">
            <v>35.314900000000002</v>
          </cell>
          <cell r="J140">
            <v>160.23490000000001</v>
          </cell>
          <cell r="K140">
            <v>961.40940000000001</v>
          </cell>
          <cell r="L140">
            <v>9.6441709064341613E-4</v>
          </cell>
          <cell r="M140">
            <v>0.94982219480073604</v>
          </cell>
          <cell r="N140" t="str">
            <v>C</v>
          </cell>
        </row>
        <row r="141">
          <cell r="B141">
            <v>86932</v>
          </cell>
          <cell r="C141" t="str">
            <v>SINAPI</v>
          </cell>
          <cell r="D141" t="str">
            <v>VASO SANITÁRIO SIFONADO COM CAIXA ACOPLADA LOUÇA BRANCA - PADRÃO MÉDIO, INCLUSO ENGATE FLEXÍVEL EM METAL CROMADO, 1/2 X 40CM - FORNECIMENTO E INSTALAÇÃO. AF_12/2013</v>
          </cell>
          <cell r="F141" t="str">
            <v>UN</v>
          </cell>
          <cell r="G141">
            <v>2</v>
          </cell>
          <cell r="H141">
            <v>372.9</v>
          </cell>
          <cell r="I141">
            <v>105.4188</v>
          </cell>
          <cell r="J141">
            <v>478.31880000000001</v>
          </cell>
          <cell r="K141">
            <v>956.63760000000002</v>
          </cell>
          <cell r="L141">
            <v>9.5963036245755458E-4</v>
          </cell>
          <cell r="M141">
            <v>0.95078182516319365</v>
          </cell>
          <cell r="N141" t="str">
            <v>C</v>
          </cell>
        </row>
        <row r="142">
          <cell r="B142">
            <v>83635</v>
          </cell>
          <cell r="C142" t="str">
            <v>SINAPI</v>
          </cell>
          <cell r="D142" t="str">
            <v>EXTINTOR INCENDIO TP PO QUIMICO 6KG - FORNECIMENTO E INSTALACAO</v>
          </cell>
          <cell r="F142" t="str">
            <v>UN</v>
          </cell>
          <cell r="G142">
            <v>4</v>
          </cell>
          <cell r="H142">
            <v>184.29</v>
          </cell>
          <cell r="I142">
            <v>52.098799999999997</v>
          </cell>
          <cell r="J142">
            <v>236.3888</v>
          </cell>
          <cell r="K142">
            <v>945.55520000000001</v>
          </cell>
          <cell r="L142">
            <v>9.4851329207593918E-4</v>
          </cell>
          <cell r="M142">
            <v>0.95173033845526955</v>
          </cell>
          <cell r="N142" t="str">
            <v>C</v>
          </cell>
        </row>
        <row r="143">
          <cell r="B143" t="str">
            <v>COMP. 47</v>
          </cell>
          <cell r="C143" t="str">
            <v>COMPOSIÇÃO</v>
          </cell>
          <cell r="D143" t="str">
            <v>PISO TÁTIL DIRECIONAL E/OU ALERTA, DE CONCRETO, COLORIDO, P/DEFICIENTES VISUAIS, DIMENSÕES 25X25CM, APLICADO COM ARGAMASSA INDUSTRIALIZADA AC-II, REJUNTADO, EXCLUSIVE REGULARIZAÇÃO DE BASE</v>
          </cell>
          <cell r="F143" t="str">
            <v>M2</v>
          </cell>
          <cell r="G143">
            <v>9.1150000000000002</v>
          </cell>
          <cell r="H143">
            <v>78.790000000000006</v>
          </cell>
          <cell r="I143">
            <v>22.273900000000001</v>
          </cell>
          <cell r="J143">
            <v>101.0639</v>
          </cell>
          <cell r="K143">
            <v>921.19740000000002</v>
          </cell>
          <cell r="L143">
            <v>9.2407929069164422E-4</v>
          </cell>
          <cell r="M143">
            <v>0.95265441774596116</v>
          </cell>
          <cell r="N143" t="str">
            <v>C</v>
          </cell>
        </row>
        <row r="144">
          <cell r="B144">
            <v>92777</v>
          </cell>
          <cell r="C144" t="str">
            <v>SINAPI</v>
          </cell>
          <cell r="D144" t="str">
            <v>ARMAÇÃO DE PILAR OU VIGA DE UMA ESTRUTURA CONVENCIONAL DE CONCRETO ARMADO EM UMA EDIFICAÇÃO TÉRREA OU SOBRADO UTILIZANDO AÇO CA-50 DE 8,0 MM - MONTAGEM. AF_12/2015</v>
          </cell>
          <cell r="F144" t="str">
            <v>KG</v>
          </cell>
          <cell r="G144">
            <v>73.98</v>
          </cell>
          <cell r="H144">
            <v>9.6199999999999992</v>
          </cell>
          <cell r="I144">
            <v>2.7195999999999998</v>
          </cell>
          <cell r="J144">
            <v>12.339600000000001</v>
          </cell>
          <cell r="K144">
            <v>912.8836</v>
          </cell>
          <cell r="L144">
            <v>9.1573948164859638E-4</v>
          </cell>
          <cell r="M144">
            <v>0.95357015722760974</v>
          </cell>
          <cell r="N144" t="str">
            <v>C</v>
          </cell>
        </row>
        <row r="145">
          <cell r="B145">
            <v>99635</v>
          </cell>
          <cell r="C145" t="str">
            <v>SINAPI</v>
          </cell>
          <cell r="D145" t="str">
            <v>VÁLVULA DE DESCARGA METÁLICA, BASE 1 1/2 ", ACABAMENTO METALICO CROMADO - FORNECIMENTO E INSTALAÇÃO. AF_01/2019</v>
          </cell>
          <cell r="F145" t="str">
            <v>UN</v>
          </cell>
          <cell r="G145">
            <v>4</v>
          </cell>
          <cell r="H145">
            <v>177.62</v>
          </cell>
          <cell r="I145">
            <v>50.213200000000001</v>
          </cell>
          <cell r="J145">
            <v>227.83320000000001</v>
          </cell>
          <cell r="K145">
            <v>911.33280000000002</v>
          </cell>
          <cell r="L145">
            <v>9.1418383009768595E-4</v>
          </cell>
          <cell r="M145">
            <v>0.95448434105770741</v>
          </cell>
          <cell r="N145" t="str">
            <v>C</v>
          </cell>
        </row>
        <row r="146">
          <cell r="B146">
            <v>99253</v>
          </cell>
          <cell r="C146" t="str">
            <v>SINAPI</v>
          </cell>
          <cell r="D146" t="str">
            <v>CAIXA ENTERRADA HIDRÁULICA RETANGULAR EM ALVENARIA COM TIJOLOS CERÂMICOS MACIÇOS, DIMENSÕES INTERNAS: 0,6X0,6X0,6 M PARA REDE DE DRENAGEM. AF_05/2018</v>
          </cell>
          <cell r="F146" t="str">
            <v>UN</v>
          </cell>
          <cell r="G146">
            <v>2</v>
          </cell>
          <cell r="H146">
            <v>353.53</v>
          </cell>
          <cell r="I146">
            <v>99.942899999999995</v>
          </cell>
          <cell r="J146">
            <v>453.47289999999998</v>
          </cell>
          <cell r="K146">
            <v>906.94579999999996</v>
          </cell>
          <cell r="L146">
            <v>9.0978310572713923E-4</v>
          </cell>
          <cell r="M146">
            <v>0.9553941241634345</v>
          </cell>
          <cell r="N146" t="str">
            <v>C</v>
          </cell>
        </row>
        <row r="147">
          <cell r="B147" t="str">
            <v>COMP. 55</v>
          </cell>
          <cell r="C147" t="str">
            <v>COMPOSIÇÃO</v>
          </cell>
          <cell r="D147" t="str">
            <v>BARRA DE APOIO, PARA LAVATÓRIO,FIXA, CONSTITUIDA DE DUAS BARRAS LATERAIS EM "U", EM AÇO INOX,  D=1 1/4", JACKWAL OU SIMILAR</v>
          </cell>
          <cell r="F147" t="str">
            <v>UN</v>
          </cell>
          <cell r="G147">
            <v>2</v>
          </cell>
          <cell r="H147">
            <v>349.26</v>
          </cell>
          <cell r="I147">
            <v>98.735799999999998</v>
          </cell>
          <cell r="J147">
            <v>447.99579999999997</v>
          </cell>
          <cell r="K147">
            <v>895.99159999999995</v>
          </cell>
          <cell r="L147">
            <v>8.9879463640873427E-4</v>
          </cell>
          <cell r="M147">
            <v>0.95629291879984324</v>
          </cell>
          <cell r="N147" t="str">
            <v>C</v>
          </cell>
        </row>
        <row r="148">
          <cell r="B148">
            <v>93008</v>
          </cell>
          <cell r="C148" t="str">
            <v>SINAPI</v>
          </cell>
          <cell r="D148" t="str">
            <v>ELETRODUTO RÍGIDO ROSCÁVEL, PVC, DN 50 MM (1 1/2") - FORNECIMENTO E INSTALAÇÃO. AF_12/2015</v>
          </cell>
          <cell r="F148" t="str">
            <v>M</v>
          </cell>
          <cell r="G148">
            <v>70</v>
          </cell>
          <cell r="H148">
            <v>9.9499999999999993</v>
          </cell>
          <cell r="I148">
            <v>2.8129</v>
          </cell>
          <cell r="J148">
            <v>12.7629</v>
          </cell>
          <cell r="K148">
            <v>893.40300000000002</v>
          </cell>
          <cell r="L148">
            <v>8.9619793818543889E-4</v>
          </cell>
          <cell r="M148">
            <v>0.95718911673802864</v>
          </cell>
          <cell r="N148" t="str">
            <v>C</v>
          </cell>
        </row>
        <row r="149">
          <cell r="B149" t="str">
            <v>COMP. 25</v>
          </cell>
          <cell r="C149" t="str">
            <v>COMPOSIÇÃO</v>
          </cell>
          <cell r="D149" t="str">
            <v>REMOÇÃO DE DIVISÓRIA DE GRANITO (OU MARMORE)</v>
          </cell>
          <cell r="F149" t="str">
            <v>M2</v>
          </cell>
          <cell r="G149">
            <v>45.152000000000001</v>
          </cell>
          <cell r="H149">
            <v>15.083500000000001</v>
          </cell>
          <cell r="I149">
            <v>4.2641</v>
          </cell>
          <cell r="J149">
            <v>19.3476</v>
          </cell>
          <cell r="K149">
            <v>873.58280000000002</v>
          </cell>
          <cell r="L149">
            <v>8.7631573231146821E-4</v>
          </cell>
          <cell r="M149">
            <v>0.95806543247034015</v>
          </cell>
          <cell r="N149" t="str">
            <v>C</v>
          </cell>
        </row>
        <row r="150">
          <cell r="B150" t="str">
            <v>74022/30</v>
          </cell>
          <cell r="C150" t="str">
            <v>SINAPI</v>
          </cell>
          <cell r="D150" t="str">
            <v>ENSAIO DE RESISTENCIA A COMPRESSAO SIMPLES - CONCRETO</v>
          </cell>
          <cell r="F150" t="str">
            <v>UN</v>
          </cell>
          <cell r="G150">
            <v>6</v>
          </cell>
          <cell r="H150">
            <v>111.72</v>
          </cell>
          <cell r="I150">
            <v>31.583200000000001</v>
          </cell>
          <cell r="J150">
            <v>143.3032</v>
          </cell>
          <cell r="K150">
            <v>859.81920000000002</v>
          </cell>
          <cell r="L150">
            <v>8.6250907401503414E-4</v>
          </cell>
          <cell r="M150">
            <v>0.95892794154435523</v>
          </cell>
          <cell r="N150" t="str">
            <v>C</v>
          </cell>
        </row>
        <row r="151">
          <cell r="B151" t="str">
            <v>COMP. 39</v>
          </cell>
          <cell r="C151" t="str">
            <v>COMPOSIÇÃO</v>
          </cell>
          <cell r="D151" t="str">
            <v>REMOÇÃO DE ESQUADRIA DE MADEIRA, COM OU SEM BATENTE</v>
          </cell>
          <cell r="F151" t="str">
            <v>M2</v>
          </cell>
          <cell r="G151">
            <v>58.247999999999998</v>
          </cell>
          <cell r="H151">
            <v>11.428000000000001</v>
          </cell>
          <cell r="I151">
            <v>3.2307000000000001</v>
          </cell>
          <cell r="J151">
            <v>14.6587</v>
          </cell>
          <cell r="K151">
            <v>853.84</v>
          </cell>
          <cell r="L151">
            <v>8.5651116857706454E-4</v>
          </cell>
          <cell r="M151">
            <v>0.95978445271293233</v>
          </cell>
          <cell r="N151" t="str">
            <v>C</v>
          </cell>
        </row>
        <row r="152">
          <cell r="B152">
            <v>94263</v>
          </cell>
          <cell r="C152" t="str">
            <v>SINAPI</v>
          </cell>
          <cell r="D152" t="str">
            <v>GUIA (MEIO-FIO) CONCRETO, MOLDADA  IN LOCO  EM TRECHO RETO COM EXTRUSORA, 13 CM BASE X 22 CM ALTURA. AF_06/2016</v>
          </cell>
          <cell r="F152" t="str">
            <v>M</v>
          </cell>
          <cell r="G152">
            <v>33.54</v>
          </cell>
          <cell r="H152">
            <v>19.78</v>
          </cell>
          <cell r="I152">
            <v>5.5918000000000001</v>
          </cell>
          <cell r="J152">
            <v>25.3718</v>
          </cell>
          <cell r="K152">
            <v>850.97019999999998</v>
          </cell>
          <cell r="L152">
            <v>8.5363239064257732E-4</v>
          </cell>
          <cell r="M152">
            <v>0.96063808510357496</v>
          </cell>
          <cell r="N152" t="str">
            <v>C</v>
          </cell>
        </row>
        <row r="153">
          <cell r="B153">
            <v>87884</v>
          </cell>
          <cell r="C153" t="str">
            <v>SINAPI</v>
          </cell>
          <cell r="D153" t="str">
            <v>CHAPISCO APLICADO NO TETO, COM ROLO PARA TEXTURA ACRÍLICA. ARGAMASSA INDUSTRIALIZADA COM PREPARO MANUAL. AF_06/2014</v>
          </cell>
          <cell r="F153" t="str">
            <v>M2</v>
          </cell>
          <cell r="G153">
            <v>83.139999999999986</v>
          </cell>
          <cell r="H153">
            <v>7.47</v>
          </cell>
          <cell r="I153">
            <v>2.1118000000000001</v>
          </cell>
          <cell r="J153">
            <v>9.5817999999999994</v>
          </cell>
          <cell r="K153">
            <v>796.6309</v>
          </cell>
          <cell r="L153">
            <v>7.991230945886801E-4</v>
          </cell>
          <cell r="M153">
            <v>0.96143720819816358</v>
          </cell>
          <cell r="N153" t="str">
            <v>C</v>
          </cell>
        </row>
        <row r="154">
          <cell r="B154">
            <v>92000</v>
          </cell>
          <cell r="C154" t="str">
            <v>SINAPI</v>
          </cell>
          <cell r="D154" t="str">
            <v>TOMADA BAIXA DE EMBUTIR (1 MÓDULO), 2P+T 10 A, INCLUINDO SUPORTE E PLACA - FORNECIMENTO E INSTALAÇÃO. AF_12/2015</v>
          </cell>
          <cell r="F154" t="str">
            <v>UN</v>
          </cell>
          <cell r="G154">
            <v>29</v>
          </cell>
          <cell r="H154">
            <v>20.97</v>
          </cell>
          <cell r="I154">
            <v>5.9282000000000004</v>
          </cell>
          <cell r="J154">
            <v>26.898199999999999</v>
          </cell>
          <cell r="K154">
            <v>780.04780000000005</v>
          </cell>
          <cell r="L154">
            <v>7.8248811571719333E-4</v>
          </cell>
          <cell r="M154">
            <v>0.96221969631388082</v>
          </cell>
          <cell r="N154" t="str">
            <v>C</v>
          </cell>
        </row>
        <row r="155">
          <cell r="B155" t="str">
            <v>COMP. 143</v>
          </cell>
          <cell r="C155" t="str">
            <v>COMPOSIÇÃO</v>
          </cell>
          <cell r="D155" t="str">
            <v>JOELHO DE REDUÇÃO 90º DE PVC RÍGIDO SOLDÁVEL, MARROM  DIÂM = 25 X 20MM</v>
          </cell>
          <cell r="F155" t="str">
            <v>UND</v>
          </cell>
          <cell r="G155">
            <v>71</v>
          </cell>
          <cell r="H155">
            <v>8.44</v>
          </cell>
          <cell r="I155">
            <v>2.3860000000000001</v>
          </cell>
          <cell r="J155">
            <v>10.826000000000001</v>
          </cell>
          <cell r="K155">
            <v>768.64599999999996</v>
          </cell>
          <cell r="L155">
            <v>7.7105064611881179E-4</v>
          </cell>
          <cell r="M155">
            <v>0.96299074695999964</v>
          </cell>
          <cell r="N155" t="str">
            <v>C</v>
          </cell>
        </row>
        <row r="156">
          <cell r="B156">
            <v>91943</v>
          </cell>
          <cell r="C156" t="str">
            <v>SINAPI</v>
          </cell>
          <cell r="D156" t="str">
            <v>CAIXA RETANGULAR 4" X 4" MÉDIA (1,30 M DO PISO), PVC, INSTALADA EM PAREDE - FORNECIMENTO E INSTALAÇÃO. AF_12/2015</v>
          </cell>
          <cell r="F156" t="str">
            <v>UN</v>
          </cell>
          <cell r="G156">
            <v>42</v>
          </cell>
          <cell r="H156">
            <v>13.36</v>
          </cell>
          <cell r="I156">
            <v>3.7768999999999999</v>
          </cell>
          <cell r="J156">
            <v>17.136900000000001</v>
          </cell>
          <cell r="K156">
            <v>719.74980000000005</v>
          </cell>
          <cell r="L156">
            <v>7.2200147835789897E-4</v>
          </cell>
          <cell r="M156">
            <v>0.96371274843835752</v>
          </cell>
          <cell r="N156" t="str">
            <v>C</v>
          </cell>
        </row>
        <row r="157">
          <cell r="B157">
            <v>95241</v>
          </cell>
          <cell r="C157" t="str">
            <v>SINAPI</v>
          </cell>
          <cell r="D157" t="str">
            <v>LASTRO DE CONCRETO MAGRO, APLICADO EM PISOS OU RADIERS, ESPESSURA DE 5 CM. AF_07/2016</v>
          </cell>
          <cell r="F157" t="str">
            <v>M2</v>
          </cell>
          <cell r="G157">
            <v>28.635999999999999</v>
          </cell>
          <cell r="H157">
            <v>19.420000000000002</v>
          </cell>
          <cell r="I157">
            <v>5.49</v>
          </cell>
          <cell r="J157">
            <v>24.91</v>
          </cell>
          <cell r="K157">
            <v>713.32280000000003</v>
          </cell>
          <cell r="L157">
            <v>7.155543720142693E-4</v>
          </cell>
          <cell r="M157">
            <v>0.96442830281037184</v>
          </cell>
          <cell r="N157" t="str">
            <v>C</v>
          </cell>
        </row>
        <row r="158">
          <cell r="B158">
            <v>72897</v>
          </cell>
          <cell r="C158" t="str">
            <v>SINAPI</v>
          </cell>
          <cell r="D158" t="str">
            <v>CARGA MANUAL DE ENTULHO EM CAMINHAO BASCULANTE 6 M3</v>
          </cell>
          <cell r="F158" t="str">
            <v>M3</v>
          </cell>
          <cell r="G158">
            <v>33.977224999999997</v>
          </cell>
          <cell r="H158">
            <v>16.09</v>
          </cell>
          <cell r="I158">
            <v>4.5486000000000004</v>
          </cell>
          <cell r="J158">
            <v>20.6386</v>
          </cell>
          <cell r="K158">
            <v>701.24239999999998</v>
          </cell>
          <cell r="L158">
            <v>7.0343617947131226E-4</v>
          </cell>
          <cell r="M158">
            <v>0.96513173898984317</v>
          </cell>
          <cell r="N158" t="str">
            <v>C</v>
          </cell>
        </row>
        <row r="159">
          <cell r="B159">
            <v>92778</v>
          </cell>
          <cell r="C159" t="str">
            <v>SINAPI</v>
          </cell>
          <cell r="D159" t="str">
            <v>ARMAÇÃO DE PILAR OU VIGA DE UMA ESTRUTURA CONVENCIONAL DE CONCRETO ARMADO EM UMA EDIFICAÇÃO TÉRREA OU SOBRADO UTILIZANDO AÇO CA-50 DE 10,0 MM - MONTAGEM. AF_12/2015</v>
          </cell>
          <cell r="F159" t="str">
            <v>KG</v>
          </cell>
          <cell r="G159">
            <v>69.210000000000008</v>
          </cell>
          <cell r="H159">
            <v>7.89</v>
          </cell>
          <cell r="I159">
            <v>2.2305000000000001</v>
          </cell>
          <cell r="J159">
            <v>10.1205</v>
          </cell>
          <cell r="K159">
            <v>700.43979999999999</v>
          </cell>
          <cell r="L159">
            <v>7.026310686028826E-4</v>
          </cell>
          <cell r="M159">
            <v>0.96583437005844608</v>
          </cell>
          <cell r="N159" t="str">
            <v>C</v>
          </cell>
        </row>
        <row r="160">
          <cell r="B160">
            <v>93358</v>
          </cell>
          <cell r="C160" t="str">
            <v>SINAPI</v>
          </cell>
          <cell r="D160" t="str">
            <v>ESCAVAÇÃO MANUAL DE VALA COM PROFUNDIDADE MENOR OU IGUAL A 1,30 M. AF_03/2016</v>
          </cell>
          <cell r="F160" t="str">
            <v>M3</v>
          </cell>
          <cell r="G160">
            <v>10.8</v>
          </cell>
          <cell r="H160">
            <v>50.24</v>
          </cell>
          <cell r="I160">
            <v>14.2028</v>
          </cell>
          <cell r="J160">
            <v>64.442800000000005</v>
          </cell>
          <cell r="K160">
            <v>695.98220000000003</v>
          </cell>
          <cell r="L160">
            <v>6.9815952336601259E-4</v>
          </cell>
          <cell r="M160">
            <v>0.96653252958181213</v>
          </cell>
          <cell r="N160" t="str">
            <v>C</v>
          </cell>
        </row>
        <row r="161">
          <cell r="B161">
            <v>96544</v>
          </cell>
          <cell r="C161" t="str">
            <v>SINAPI</v>
          </cell>
          <cell r="D161" t="str">
            <v>ARMAÇÃO DE BLOCO, VIGA BALDRAME OU SAPATA UTILIZANDO AÇO CA-50 DE 6,3 MM - MONTAGEM. AF_06/2017</v>
          </cell>
          <cell r="F161" t="str">
            <v>KG</v>
          </cell>
          <cell r="G161">
            <v>55.169999999999995</v>
          </cell>
          <cell r="H161">
            <v>9.81</v>
          </cell>
          <cell r="I161">
            <v>2.7732999999999999</v>
          </cell>
          <cell r="J161">
            <v>12.583299999999999</v>
          </cell>
          <cell r="K161">
            <v>694.22069999999997</v>
          </cell>
          <cell r="L161">
            <v>6.9639251265739212E-4</v>
          </cell>
          <cell r="M161">
            <v>0.96722892209446953</v>
          </cell>
          <cell r="N161" t="str">
            <v>C</v>
          </cell>
        </row>
        <row r="162">
          <cell r="B162">
            <v>91953</v>
          </cell>
          <cell r="C162" t="str">
            <v>SINAPI</v>
          </cell>
          <cell r="D162" t="str">
            <v>INTERRUPTOR SIMPLES (1 MÓDULO), 10A/250V, INCLUINDO SUPORTE E PLACA - FORNECIMENTO E INSTALAÇÃO. AF_12/2015</v>
          </cell>
          <cell r="F162" t="str">
            <v>UN</v>
          </cell>
          <cell r="G162">
            <v>27</v>
          </cell>
          <cell r="H162">
            <v>19.8</v>
          </cell>
          <cell r="I162">
            <v>5.5975000000000001</v>
          </cell>
          <cell r="J162">
            <v>25.397500000000001</v>
          </cell>
          <cell r="K162">
            <v>685.73249999999996</v>
          </cell>
          <cell r="L162">
            <v>6.8787775801821399E-4</v>
          </cell>
          <cell r="M162">
            <v>0.9679167998524878</v>
          </cell>
          <cell r="N162" t="str">
            <v>C</v>
          </cell>
        </row>
        <row r="163">
          <cell r="B163" t="str">
            <v>COMP. 122</v>
          </cell>
          <cell r="C163" t="str">
            <v>COMPOSIÇÃO</v>
          </cell>
          <cell r="D163" t="str">
            <v>JUNÇÃO SIMPLES EM PVC RÍGIDO C/ ANÉIS, PARA ESGOTO PRIMÁRIO, DIÂM =100 X 50MM</v>
          </cell>
          <cell r="F163" t="str">
            <v>UND</v>
          </cell>
          <cell r="G163">
            <v>19</v>
          </cell>
          <cell r="H163">
            <v>27.86</v>
          </cell>
          <cell r="I163">
            <v>7.8760000000000003</v>
          </cell>
          <cell r="J163">
            <v>35.735999999999997</v>
          </cell>
          <cell r="K163">
            <v>678.98400000000004</v>
          </cell>
          <cell r="L163">
            <v>6.8110814588814015E-4</v>
          </cell>
          <cell r="M163">
            <v>0.96859790799837597</v>
          </cell>
          <cell r="N163" t="str">
            <v>C</v>
          </cell>
        </row>
        <row r="164">
          <cell r="B164" t="str">
            <v>73798/1</v>
          </cell>
          <cell r="C164" t="str">
            <v>SINAPI</v>
          </cell>
          <cell r="D164" t="str">
            <v>DUTO ESPIRAL FLEXIVEL SINGELO PEAD D=50MM(2") REVESTIDO COM PVC COM FIO GUIA DE ACO GALVANIZADO, LANCADO DIRETO NO SOLO, INCL CONEXOES</v>
          </cell>
          <cell r="F164" t="str">
            <v>M</v>
          </cell>
          <cell r="G164">
            <v>25</v>
          </cell>
          <cell r="H164">
            <v>21.11</v>
          </cell>
          <cell r="I164">
            <v>5.9678000000000004</v>
          </cell>
          <cell r="J164">
            <v>27.0778</v>
          </cell>
          <cell r="K164">
            <v>676.94500000000005</v>
          </cell>
          <cell r="L164">
            <v>6.7906276704347531E-4</v>
          </cell>
          <cell r="M164">
            <v>0.96927697076541941</v>
          </cell>
          <cell r="N164" t="str">
            <v>C</v>
          </cell>
        </row>
        <row r="165">
          <cell r="B165" t="str">
            <v>COMP. 91</v>
          </cell>
          <cell r="C165" t="str">
            <v>COMPOSIÇÃO</v>
          </cell>
          <cell r="D165" t="str">
            <v>QUADRO DE DISTRIBUICAO COM BARRAMENTO TRIFASICO, DE EMBUTIR, EM CHAPA DE ACO GALVANIZADO, PARA 36 DISJUNTORES DIN, 100 A</v>
          </cell>
          <cell r="F165" t="str">
            <v>UND.</v>
          </cell>
          <cell r="G165">
            <v>1</v>
          </cell>
          <cell r="H165">
            <v>518.45000000000005</v>
          </cell>
          <cell r="I165">
            <v>146.5658</v>
          </cell>
          <cell r="J165">
            <v>665.01580000000001</v>
          </cell>
          <cell r="K165">
            <v>665.01580000000001</v>
          </cell>
          <cell r="L165">
            <v>6.6709624751734684E-4</v>
          </cell>
          <cell r="M165">
            <v>0.96994406701293678</v>
          </cell>
          <cell r="N165" t="str">
            <v>C</v>
          </cell>
        </row>
        <row r="166">
          <cell r="B166">
            <v>98563</v>
          </cell>
          <cell r="C166" t="str">
            <v>SINAPI</v>
          </cell>
          <cell r="D166" t="str">
            <v>PROTEÇÃO MECÂNICA DE SUPERFÍCIE HORIZONTAL COM ARGAMASSA DE CIMENTO E AREIA, TRAÇO 1:3, E=2CM. AF_06/2018</v>
          </cell>
          <cell r="F166" t="str">
            <v>M2</v>
          </cell>
          <cell r="G166">
            <v>23.7</v>
          </cell>
          <cell r="H166">
            <v>21.87</v>
          </cell>
          <cell r="I166">
            <v>6.1825999999999999</v>
          </cell>
          <cell r="J166">
            <v>28.052600000000002</v>
          </cell>
          <cell r="K166">
            <v>664.84659999999997</v>
          </cell>
          <cell r="L166">
            <v>6.6692651818899104E-4</v>
          </cell>
          <cell r="M166">
            <v>0.97061099353112579</v>
          </cell>
          <cell r="N166" t="str">
            <v>C</v>
          </cell>
        </row>
        <row r="167">
          <cell r="B167">
            <v>91834</v>
          </cell>
          <cell r="C167" t="str">
            <v>SINAPI</v>
          </cell>
          <cell r="D167" t="str">
            <v>ELETRODUTO FLEXÍVEL CORRUGADO, PVC, DN 25 MM (3/4"), PARA CIRCUITOS TERMINAIS, INSTALADO EM FORRO - FORNECIMENTO E INSTALAÇÃO. AF_12/2015</v>
          </cell>
          <cell r="F167" t="str">
            <v>M</v>
          </cell>
          <cell r="G167">
            <v>88</v>
          </cell>
          <cell r="H167">
            <v>5.82</v>
          </cell>
          <cell r="I167">
            <v>1.6453</v>
          </cell>
          <cell r="J167">
            <v>7.4653</v>
          </cell>
          <cell r="K167">
            <v>656.94640000000004</v>
          </cell>
          <cell r="L167">
            <v>6.5900160305970166E-4</v>
          </cell>
          <cell r="M167">
            <v>0.97126999513418544</v>
          </cell>
          <cell r="N167" t="str">
            <v>C</v>
          </cell>
        </row>
        <row r="168">
          <cell r="B168" t="str">
            <v>COMP. 115</v>
          </cell>
          <cell r="C168" t="str">
            <v>COMPOSIÇÃO</v>
          </cell>
          <cell r="D168" t="str">
            <v>JOELHO 90 GRAUS, PVC, ESGOTO PREDIAL, DN 50 MM, FORNECIDO E INSTALADO EM RAMAL DE DESCARGA OU RAMAL DE ESGOTO SANITÁRIO. AF_12/2014</v>
          </cell>
          <cell r="F168" t="str">
            <v>UND</v>
          </cell>
          <cell r="G168">
            <v>47</v>
          </cell>
          <cell r="H168">
            <v>10.86</v>
          </cell>
          <cell r="I168">
            <v>3.0701000000000001</v>
          </cell>
          <cell r="J168">
            <v>13.930099999999999</v>
          </cell>
          <cell r="K168">
            <v>654.71469999999999</v>
          </cell>
          <cell r="L168">
            <v>6.567629213688539E-4</v>
          </cell>
          <cell r="M168">
            <v>0.97192675805555429</v>
          </cell>
          <cell r="N168" t="str">
            <v>C</v>
          </cell>
        </row>
        <row r="169">
          <cell r="B169" t="str">
            <v>COMP. 11</v>
          </cell>
          <cell r="C169" t="str">
            <v>COMPOSIÇÃO</v>
          </cell>
          <cell r="D169" t="str">
            <v>JANELA EM ALUMÍNIO, COR FOSCA, TIPO GUILHOTINA, COMPLETA, INCLUSIVE VIDROS</v>
          </cell>
          <cell r="F169" t="str">
            <v>M2</v>
          </cell>
          <cell r="G169">
            <v>1.7600000000000002</v>
          </cell>
          <cell r="H169">
            <v>286.6463</v>
          </cell>
          <cell r="I169">
            <v>81.034899999999993</v>
          </cell>
          <cell r="J169">
            <v>367.68119999999999</v>
          </cell>
          <cell r="K169">
            <v>647.11890000000005</v>
          </cell>
          <cell r="L169">
            <v>6.4914335853005778E-4</v>
          </cell>
          <cell r="M169">
            <v>0.97257590141408434</v>
          </cell>
          <cell r="N169" t="str">
            <v>C</v>
          </cell>
        </row>
        <row r="170">
          <cell r="B170" t="str">
            <v>COMP. 65</v>
          </cell>
          <cell r="C170" t="str">
            <v>COMPOSIÇÃO</v>
          </cell>
          <cell r="D170" t="str">
            <v>BICICLETÁRIO EM TUBO DE AÇO GALVANIZADO DIAM=50MM, INCLUSIVE PINTURA DE ACABAMENTO</v>
          </cell>
          <cell r="F170" t="str">
            <v>M</v>
          </cell>
          <cell r="G170">
            <v>4.5</v>
          </cell>
          <cell r="H170">
            <v>106.22</v>
          </cell>
          <cell r="I170">
            <v>30.028400000000001</v>
          </cell>
          <cell r="J170">
            <v>136.2484</v>
          </cell>
          <cell r="K170">
            <v>613.11779999999999</v>
          </cell>
          <cell r="L170">
            <v>6.1503588887074729E-4</v>
          </cell>
          <cell r="M170">
            <v>0.97319093730295514</v>
          </cell>
          <cell r="N170" t="str">
            <v>C</v>
          </cell>
        </row>
        <row r="171">
          <cell r="B171" t="str">
            <v>COMP. 62</v>
          </cell>
          <cell r="C171" t="str">
            <v>COMPOSIÇÃO</v>
          </cell>
          <cell r="D171" t="str">
            <v>DEMARCAÇÃO DE PAVIMENTOS COM PINTURA DE 1 DEMÃO DE RESINA ACRÍLICA, E APLICAÇÃO DE MICRO-ESFERAS PARA SINALIZAÇÃO HORIZONTAL (ESTACIONAMENTOS, FAIXAS DE PEDRESTRES, ETC.)</v>
          </cell>
          <cell r="F171" t="str">
            <v>M2</v>
          </cell>
          <cell r="G171">
            <v>41.061999999999998</v>
          </cell>
          <cell r="H171">
            <v>11.64</v>
          </cell>
          <cell r="I171">
            <v>3.2906</v>
          </cell>
          <cell r="J171">
            <v>14.9306</v>
          </cell>
          <cell r="K171">
            <v>613.08029999999997</v>
          </cell>
          <cell r="L171">
            <v>6.1499827155506561E-4</v>
          </cell>
          <cell r="M171">
            <v>0.97380593557451023</v>
          </cell>
          <cell r="N171" t="str">
            <v>C</v>
          </cell>
        </row>
        <row r="172">
          <cell r="B172" t="str">
            <v>COMP. 44</v>
          </cell>
          <cell r="C172" t="str">
            <v>COMPOSIÇÃO</v>
          </cell>
          <cell r="D172" t="str">
            <v>REMOÇÃO DE METAIS SANITÁRIOS (TORNEIRA, REGISTROS, CHUVEIROS, ETC.)</v>
          </cell>
          <cell r="F172" t="str">
            <v>UND</v>
          </cell>
          <cell r="G172">
            <v>42</v>
          </cell>
          <cell r="H172">
            <v>15.82</v>
          </cell>
          <cell r="I172">
            <v>4.4722999999999997</v>
          </cell>
          <cell r="J172">
            <v>20.292300000000001</v>
          </cell>
          <cell r="K172">
            <v>852.27660000000003</v>
          </cell>
          <cell r="L172">
            <v>8.5494287760808508E-4</v>
          </cell>
          <cell r="M172">
            <v>0.97466087845211835</v>
          </cell>
          <cell r="N172" t="str">
            <v>C</v>
          </cell>
        </row>
        <row r="173">
          <cell r="B173">
            <v>89449</v>
          </cell>
          <cell r="C173" t="str">
            <v>SINAPI</v>
          </cell>
          <cell r="D173" t="str">
            <v>TUBO, PVC, SOLDÁVEL, DN 50MM, INSTALADO EM PRUMADA DE ÁGUA - FORNECIMENTO E INSTALAÇÃO. AF_12/2014</v>
          </cell>
          <cell r="F173" t="str">
            <v>M</v>
          </cell>
          <cell r="G173">
            <v>41</v>
          </cell>
          <cell r="H173">
            <v>10.78</v>
          </cell>
          <cell r="I173">
            <v>3.0474999999999999</v>
          </cell>
          <cell r="J173">
            <v>13.827500000000001</v>
          </cell>
          <cell r="K173">
            <v>566.92750000000001</v>
          </cell>
          <cell r="L173">
            <v>5.687010862965822E-4</v>
          </cell>
          <cell r="M173">
            <v>0.97522957953841494</v>
          </cell>
          <cell r="N173" t="str">
            <v>C</v>
          </cell>
        </row>
        <row r="174">
          <cell r="B174" t="str">
            <v>COMP. 23</v>
          </cell>
          <cell r="C174" t="str">
            <v>COMPOSIÇÃO</v>
          </cell>
          <cell r="D174" t="str">
            <v>TUBO PVC RÍGIDO C/ANEL BORRACHA, SERIE REFORÇADA, P/ESGOTO E AGUAS PLUVIAIS, D = 150MM</v>
          </cell>
          <cell r="F174" t="str">
            <v>M</v>
          </cell>
          <cell r="G174">
            <v>10</v>
          </cell>
          <cell r="H174">
            <v>39.5717</v>
          </cell>
          <cell r="I174">
            <v>11.1869</v>
          </cell>
          <cell r="J174">
            <v>50.758600000000001</v>
          </cell>
          <cell r="K174">
            <v>507.58600000000001</v>
          </cell>
          <cell r="L174">
            <v>5.0917394126927511E-4</v>
          </cell>
          <cell r="M174">
            <v>0.9757387534796842</v>
          </cell>
          <cell r="N174" t="str">
            <v>C</v>
          </cell>
        </row>
        <row r="175">
          <cell r="B175" t="str">
            <v>COMP. 114</v>
          </cell>
          <cell r="C175" t="str">
            <v>COMPOSIÇÃO</v>
          </cell>
          <cell r="D175" t="str">
            <v>JOELHO 45 GRAUS, PVC, ESGOTO PREDIAL, DN 50 MM, FORNECIDO E INSTALADO EM RAMAL DE DESCARGA OU RAMAL DE ESGOTO SANITÁRIO. AF_12/2014</v>
          </cell>
          <cell r="F175" t="str">
            <v>UND</v>
          </cell>
          <cell r="G175">
            <v>38</v>
          </cell>
          <cell r="H175">
            <v>9.86</v>
          </cell>
          <cell r="I175">
            <v>2.7873999999999999</v>
          </cell>
          <cell r="J175">
            <v>12.647399999999999</v>
          </cell>
          <cell r="K175">
            <v>480.60120000000001</v>
          </cell>
          <cell r="L175">
            <v>4.8210472153042662E-4</v>
          </cell>
          <cell r="M175">
            <v>0.97622085820121463</v>
          </cell>
          <cell r="N175" t="str">
            <v>C</v>
          </cell>
        </row>
        <row r="176">
          <cell r="B176" t="str">
            <v>COMP. 60</v>
          </cell>
          <cell r="C176" t="str">
            <v>COMPOSIÇÃO</v>
          </cell>
          <cell r="D176" t="str">
            <v>PORTA-PAPEL HIGIÊNICO, LINHA DOMUS, REF. 102 C40, DA MEBER OU SIMILAR</v>
          </cell>
          <cell r="F176" t="str">
            <v>UND</v>
          </cell>
          <cell r="G176">
            <v>6</v>
          </cell>
          <cell r="H176">
            <v>60</v>
          </cell>
          <cell r="I176">
            <v>16.962</v>
          </cell>
          <cell r="J176">
            <v>76.962000000000003</v>
          </cell>
          <cell r="K176">
            <v>461.77199999999999</v>
          </cell>
          <cell r="L176">
            <v>4.6321661591887029E-4</v>
          </cell>
          <cell r="M176">
            <v>0.97668407481713349</v>
          </cell>
          <cell r="N176" t="str">
            <v>C</v>
          </cell>
        </row>
        <row r="177">
          <cell r="B177" t="str">
            <v>COMP. 21</v>
          </cell>
          <cell r="C177" t="str">
            <v>COMPOSIÇÃO</v>
          </cell>
          <cell r="D177" t="str">
            <v>TAMPO EM GRANITO CINZA ANDORINHA, ACABAMENTO BOLEADO SIMPLES</v>
          </cell>
          <cell r="F177" t="str">
            <v>M2</v>
          </cell>
          <cell r="G177">
            <v>1.284</v>
          </cell>
          <cell r="H177">
            <v>277.9083</v>
          </cell>
          <cell r="I177">
            <v>78.564700000000002</v>
          </cell>
          <cell r="J177">
            <v>356.47300000000001</v>
          </cell>
          <cell r="K177">
            <v>457.71129999999999</v>
          </cell>
          <cell r="L177">
            <v>4.5914321235117507E-4</v>
          </cell>
          <cell r="M177">
            <v>0.97714321802948467</v>
          </cell>
          <cell r="N177" t="str">
            <v>C</v>
          </cell>
        </row>
        <row r="178">
          <cell r="B178">
            <v>98564</v>
          </cell>
          <cell r="C178" t="str">
            <v>SINAPI</v>
          </cell>
          <cell r="D178" t="str">
            <v>PROTEÇÃO MECÂNICA DE SUPERFÍCIE VERTICAL COM ARGAMASSA DE CIMENTO E AREIA, TRAÇO 1:3, E=2CM. AF_06/2018</v>
          </cell>
          <cell r="F178" t="str">
            <v>M2</v>
          </cell>
          <cell r="G178">
            <v>9.9499999999999993</v>
          </cell>
          <cell r="H178">
            <v>34.590000000000003</v>
          </cell>
          <cell r="I178">
            <v>9.7786000000000008</v>
          </cell>
          <cell r="J178">
            <v>44.368600000000001</v>
          </cell>
          <cell r="K178">
            <v>441.4676</v>
          </cell>
          <cell r="L178">
            <v>4.4284869526481786E-4</v>
          </cell>
          <cell r="M178">
            <v>0.97758606672474946</v>
          </cell>
          <cell r="N178" t="str">
            <v>C</v>
          </cell>
        </row>
        <row r="179">
          <cell r="B179">
            <v>87905</v>
          </cell>
          <cell r="C179" t="str">
            <v>SINAPI</v>
          </cell>
          <cell r="D179" t="str">
            <v>CHAPISCO APLICADO EM ALVENARIA (COM PRESENÇA DE VÃOS) E ESTRUTURAS DE CONCRETO DE FACHADA, COM COLHER DE PEDREIRO.  ARGAMASSA TRAÇO 1:3 COM PREPARO EM BETONEIRA 400L. AF_06/2014</v>
          </cell>
          <cell r="F179" t="str">
            <v>M2</v>
          </cell>
          <cell r="G179">
            <v>63.4876</v>
          </cell>
          <cell r="H179">
            <v>5.39</v>
          </cell>
          <cell r="I179">
            <v>1.5238</v>
          </cell>
          <cell r="J179">
            <v>6.9138000000000002</v>
          </cell>
          <cell r="K179">
            <v>438.94060000000002</v>
          </cell>
          <cell r="L179">
            <v>4.4031378975208216E-4</v>
          </cell>
          <cell r="M179">
            <v>0.97802638051450153</v>
          </cell>
          <cell r="N179" t="str">
            <v>C</v>
          </cell>
        </row>
        <row r="180">
          <cell r="B180">
            <v>97599</v>
          </cell>
          <cell r="C180" t="str">
            <v>SINAPI</v>
          </cell>
          <cell r="D180" t="str">
            <v>LUMINÁRIA DE EMERGÊNCIA - FORNECIMENTO E INSTALAÇÃO. AF_11/2017</v>
          </cell>
          <cell r="F180" t="str">
            <v>UN</v>
          </cell>
          <cell r="G180">
            <v>7</v>
          </cell>
          <cell r="H180">
            <v>48.55</v>
          </cell>
          <cell r="I180">
            <v>13.725099999999999</v>
          </cell>
          <cell r="J180">
            <v>62.275100000000002</v>
          </cell>
          <cell r="K180">
            <v>435.92570000000001</v>
          </cell>
          <cell r="L180">
            <v>4.3728945788411744E-4</v>
          </cell>
          <cell r="M180">
            <v>0.97846366997238565</v>
          </cell>
          <cell r="N180" t="str">
            <v>C</v>
          </cell>
        </row>
        <row r="181">
          <cell r="B181">
            <v>93182</v>
          </cell>
          <cell r="C181" t="str">
            <v>SINAPI</v>
          </cell>
          <cell r="D181" t="str">
            <v>VERGA PRÉ-MOLDADA PARA JANELAS COM ATÉ 1,5 M DE VÃO. AF_03/2016</v>
          </cell>
          <cell r="F181" t="str">
            <v>M</v>
          </cell>
          <cell r="G181">
            <v>18.849999999999998</v>
          </cell>
          <cell r="H181">
            <v>25.47</v>
          </cell>
          <cell r="I181">
            <v>7.2004000000000001</v>
          </cell>
          <cell r="J181">
            <v>32.670400000000001</v>
          </cell>
          <cell r="K181">
            <v>615.83699999999999</v>
          </cell>
          <cell r="L181">
            <v>6.1776359566545686E-4</v>
          </cell>
          <cell r="M181">
            <v>0.97908143356805111</v>
          </cell>
          <cell r="N181" t="str">
            <v>C</v>
          </cell>
        </row>
        <row r="182">
          <cell r="B182">
            <v>93194</v>
          </cell>
          <cell r="C182" t="str">
            <v>SINAPI</v>
          </cell>
          <cell r="D182" t="str">
            <v>CONTRAVERGA PRÉ-MOLDADA PARA VÃOS DE ATÉ 1,5 M DE COMPRIMENTO. AF_03/2016</v>
          </cell>
          <cell r="F182" t="str">
            <v>M</v>
          </cell>
          <cell r="G182">
            <v>20.849999999999994</v>
          </cell>
          <cell r="H182">
            <v>25.02</v>
          </cell>
          <cell r="I182">
            <v>7.0731999999999999</v>
          </cell>
          <cell r="J182">
            <v>32.093200000000003</v>
          </cell>
          <cell r="K182">
            <v>669.14319999999998</v>
          </cell>
          <cell r="L182">
            <v>6.7123655975053452E-4</v>
          </cell>
          <cell r="M182">
            <v>0.97975267012780165</v>
          </cell>
          <cell r="N182" t="str">
            <v>C</v>
          </cell>
        </row>
        <row r="183">
          <cell r="B183">
            <v>97644</v>
          </cell>
          <cell r="C183" t="str">
            <v>SINAPI</v>
          </cell>
          <cell r="D183" t="str">
            <v>REMOÇÃO DE PORTAS, DE FORMA MANUAL, SEM REAPROVEITAMENTO. AF_12/2017</v>
          </cell>
          <cell r="F183" t="str">
            <v>M2</v>
          </cell>
          <cell r="G183">
            <v>58.247999999999998</v>
          </cell>
          <cell r="H183">
            <v>5.35</v>
          </cell>
          <cell r="I183">
            <v>1.5124</v>
          </cell>
          <cell r="J183">
            <v>6.8624000000000001</v>
          </cell>
          <cell r="K183">
            <v>399.72109999999998</v>
          </cell>
          <cell r="L183">
            <v>4.0097159475535187E-4</v>
          </cell>
          <cell r="M183">
            <v>0.98015364172255703</v>
          </cell>
          <cell r="N183" t="str">
            <v>C</v>
          </cell>
        </row>
        <row r="184">
          <cell r="B184" t="str">
            <v>COMP. 110</v>
          </cell>
          <cell r="C184" t="str">
            <v>COMPOSIÇÃO</v>
          </cell>
          <cell r="D184" t="str">
            <v>SAÍDA HORIZONTAL DE ELETROCALHA PARA ELETRODUTO 3/4</v>
          </cell>
          <cell r="F184" t="str">
            <v>UND.</v>
          </cell>
          <cell r="G184">
            <v>48</v>
          </cell>
          <cell r="H184">
            <v>6.45</v>
          </cell>
          <cell r="I184">
            <v>1.8233999999999999</v>
          </cell>
          <cell r="J184">
            <v>8.2734000000000005</v>
          </cell>
          <cell r="K184">
            <v>397.1232</v>
          </cell>
          <cell r="L184">
            <v>3.9836556743776737E-4</v>
          </cell>
          <cell r="M184">
            <v>0.98055200728999481</v>
          </cell>
          <cell r="N184" t="str">
            <v>C</v>
          </cell>
        </row>
        <row r="185">
          <cell r="B185" t="str">
            <v>COMP. 82</v>
          </cell>
          <cell r="C185" t="str">
            <v>COMPOSIÇÃO</v>
          </cell>
          <cell r="D185" t="str">
            <v>FORNECIMENTO E INSTALAÇÃO DE ELETROCALHA METÁLICA  50 X  50 X 3000 MM (REF. VALEMAM OU SIMILAR)</v>
          </cell>
          <cell r="F185" t="str">
            <v>UND.</v>
          </cell>
          <cell r="G185">
            <v>9</v>
          </cell>
          <cell r="H185">
            <v>34.11</v>
          </cell>
          <cell r="I185">
            <v>9.6428999999999991</v>
          </cell>
          <cell r="J185">
            <v>43.752899999999997</v>
          </cell>
          <cell r="K185">
            <v>393.77609999999999</v>
          </cell>
          <cell r="L185">
            <v>3.9500799630928394E-4</v>
          </cell>
          <cell r="M185">
            <v>0.98094701528630412</v>
          </cell>
          <cell r="N185" t="str">
            <v>C</v>
          </cell>
        </row>
        <row r="186">
          <cell r="B186" t="str">
            <v>COMP. 68</v>
          </cell>
          <cell r="C186" t="str">
            <v>COMPOSIÇÃO</v>
          </cell>
          <cell r="D186" t="str">
            <v>PLACA DE SINALIZACAO DE SEGURANCA CONTRA INCENDIO - ALERTA, FOTOLUMINESCENTE RETANGULAR 0,20X0,40 M ANTI-CHAMAS</v>
          </cell>
          <cell r="F186" t="str">
            <v>UND</v>
          </cell>
          <cell r="G186">
            <v>5</v>
          </cell>
          <cell r="H186">
            <v>59.69</v>
          </cell>
          <cell r="I186">
            <v>16.874400000000001</v>
          </cell>
          <cell r="J186">
            <v>76.564400000000006</v>
          </cell>
          <cell r="K186">
            <v>382.822</v>
          </cell>
          <cell r="L186">
            <v>3.8401962730372083E-4</v>
          </cell>
          <cell r="M186">
            <v>0.98133103491360785</v>
          </cell>
          <cell r="N186" t="str">
            <v>C</v>
          </cell>
        </row>
        <row r="187">
          <cell r="B187" t="str">
            <v>COMP. 145</v>
          </cell>
          <cell r="C187" t="str">
            <v>COMPOSIÇÃO</v>
          </cell>
          <cell r="D187" t="str">
            <v>REGISTRO GAVETA BRUTO, D = 40 MM (1 1/2") - REF.1502-B, PN16, DECA OU SIMILAR</v>
          </cell>
          <cell r="F187" t="str">
            <v>UND</v>
          </cell>
          <cell r="G187">
            <v>3</v>
          </cell>
          <cell r="H187">
            <v>97.38</v>
          </cell>
          <cell r="I187">
            <v>27.529299999999999</v>
          </cell>
          <cell r="J187">
            <v>124.9093</v>
          </cell>
          <cell r="K187">
            <v>374.72789999999998</v>
          </cell>
          <cell r="L187">
            <v>3.759002055741466E-4</v>
          </cell>
          <cell r="M187">
            <v>0.98170693511918194</v>
          </cell>
          <cell r="N187" t="str">
            <v>C</v>
          </cell>
        </row>
        <row r="188">
          <cell r="B188">
            <v>89357</v>
          </cell>
          <cell r="C188" t="str">
            <v>SINAPI</v>
          </cell>
          <cell r="D188" t="str">
            <v>TUBO, PVC, SOLDÁVEL, DN 32MM, INSTALADO EM RAMAL OU SUB-RAMAL DE ÁGUA - FORNECIMENTO E INSTALAÇÃO. AF_12/2014</v>
          </cell>
          <cell r="F188" t="str">
            <v>M</v>
          </cell>
          <cell r="G188">
            <v>14</v>
          </cell>
          <cell r="H188">
            <v>20.82</v>
          </cell>
          <cell r="I188">
            <v>5.8857999999999997</v>
          </cell>
          <cell r="J188">
            <v>26.7058</v>
          </cell>
          <cell r="K188">
            <v>373.88119999999998</v>
          </cell>
          <cell r="L188">
            <v>3.7505085674247534E-4</v>
          </cell>
          <cell r="M188">
            <v>0.98208198597592444</v>
          </cell>
          <cell r="N188" t="str">
            <v>C</v>
          </cell>
        </row>
        <row r="189">
          <cell r="B189" t="str">
            <v>COMP. 24</v>
          </cell>
          <cell r="C189" t="str">
            <v>COMPOSIÇÃO</v>
          </cell>
          <cell r="D189" t="str">
            <v>GUICHE DE VIDRO, TIPO VISOR COM CAIXILHO FIXO, DE ALUMINIO, PARA VIDRO</v>
          </cell>
          <cell r="F189" t="str">
            <v xml:space="preserve">M2    </v>
          </cell>
          <cell r="G189">
            <v>1.0499999999999998</v>
          </cell>
          <cell r="H189">
            <v>275.21319999999997</v>
          </cell>
          <cell r="I189">
            <v>77.802800000000005</v>
          </cell>
          <cell r="J189">
            <v>353.01600000000002</v>
          </cell>
          <cell r="K189">
            <v>370.66680000000002</v>
          </cell>
          <cell r="L189">
            <v>3.7182640075508419E-4</v>
          </cell>
          <cell r="M189">
            <v>0.9824538123766795</v>
          </cell>
          <cell r="N189" t="str">
            <v>C</v>
          </cell>
        </row>
        <row r="190">
          <cell r="B190" t="str">
            <v>COMP. 26</v>
          </cell>
          <cell r="C190" t="str">
            <v>COMPOSIÇÃO</v>
          </cell>
          <cell r="D190" t="str">
            <v>PEITORIL GRANITO POLIDO, C/ LARGURA = 17 CM, ESP = 2 CM</v>
          </cell>
          <cell r="F190" t="str">
            <v>M</v>
          </cell>
          <cell r="G190">
            <v>4</v>
          </cell>
          <cell r="H190">
            <v>71.554000000000002</v>
          </cell>
          <cell r="I190">
            <v>20.228300000000001</v>
          </cell>
          <cell r="J190">
            <v>91.782300000000006</v>
          </cell>
          <cell r="K190">
            <v>367.12920000000003</v>
          </cell>
          <cell r="L190">
            <v>3.6827773366293783E-4</v>
          </cell>
          <cell r="M190">
            <v>0.98282209011034249</v>
          </cell>
          <cell r="N190" t="str">
            <v>C</v>
          </cell>
        </row>
        <row r="191">
          <cell r="B191" t="str">
            <v>COMP. 41</v>
          </cell>
          <cell r="C191" t="str">
            <v>COMPOSIÇÃO</v>
          </cell>
          <cell r="D191" t="str">
            <v>REMOÇÃO DE BANCADA DE GRANITO (OU MARMORE)</v>
          </cell>
          <cell r="F191" t="str">
            <v>M2</v>
          </cell>
          <cell r="G191">
            <v>18.917000000000002</v>
          </cell>
          <cell r="H191">
            <v>15.083500000000001</v>
          </cell>
          <cell r="I191">
            <v>4.2641</v>
          </cell>
          <cell r="J191">
            <v>19.3476</v>
          </cell>
          <cell r="K191">
            <v>365.99849999999998</v>
          </cell>
          <cell r="L191">
            <v>3.6714349636050397E-4</v>
          </cell>
          <cell r="M191">
            <v>0.98318923360670296</v>
          </cell>
          <cell r="N191" t="str">
            <v>C</v>
          </cell>
        </row>
        <row r="192">
          <cell r="B192">
            <v>89362</v>
          </cell>
          <cell r="C192" t="str">
            <v>SINAPI</v>
          </cell>
          <cell r="D192" t="str">
            <v>JOELHO 90 GRAUS, PVC, SOLDÁVEL, DN 25MM, INSTALADO EM RAMAL OU SUB-RAMAL DE ÁGUA - FORNECIMENTO E INSTALAÇÃO. AF_12/2014</v>
          </cell>
          <cell r="F192" t="str">
            <v>UN</v>
          </cell>
          <cell r="G192">
            <v>47</v>
          </cell>
          <cell r="H192">
            <v>6.07</v>
          </cell>
          <cell r="I192">
            <v>1.716</v>
          </cell>
          <cell r="J192">
            <v>7.7859999999999996</v>
          </cell>
          <cell r="K192">
            <v>365.94200000000001</v>
          </cell>
          <cell r="L192">
            <v>3.6708681960487694E-4</v>
          </cell>
          <cell r="M192">
            <v>0.98355632042630781</v>
          </cell>
          <cell r="N192" t="str">
            <v>C</v>
          </cell>
        </row>
        <row r="193">
          <cell r="B193" t="str">
            <v>COMP. 67</v>
          </cell>
          <cell r="C193" t="str">
            <v>COMPOSIÇÃO</v>
          </cell>
          <cell r="D193" t="str">
            <v>PLACA DE SINALIZACAO DE SEGURANCA CONTRA INCENDIO - ALERTA, FOTOLUMINESCENTE RETANGULAR 0,30X0,30 M ANTI-CHAMAS</v>
          </cell>
          <cell r="F193" t="str">
            <v>UND</v>
          </cell>
          <cell r="G193">
            <v>4</v>
          </cell>
          <cell r="H193">
            <v>70.83</v>
          </cell>
          <cell r="I193">
            <v>20.023599999999998</v>
          </cell>
          <cell r="J193">
            <v>90.8536</v>
          </cell>
          <cell r="K193">
            <v>363.4144</v>
          </cell>
          <cell r="L193">
            <v>3.6455131221509033E-4</v>
          </cell>
          <cell r="M193">
            <v>0.98392087173852294</v>
          </cell>
          <cell r="N193" t="str">
            <v>C</v>
          </cell>
        </row>
        <row r="194">
          <cell r="B194">
            <v>91996</v>
          </cell>
          <cell r="C194" t="str">
            <v>SINAPI</v>
          </cell>
          <cell r="D194" t="str">
            <v>TOMADA MÉDIA DE EMBUTIR (1 MÓDULO), 2P+T 10 A, INCLUINDO SUPORTE E PLACA - FORNECIMENTO E INSTALAÇÃO. AF_12/2015</v>
          </cell>
          <cell r="F194" t="str">
            <v>UN</v>
          </cell>
          <cell r="G194">
            <v>12</v>
          </cell>
          <cell r="H194">
            <v>23.44</v>
          </cell>
          <cell r="I194">
            <v>6.6265000000000001</v>
          </cell>
          <cell r="J194">
            <v>30.066500000000001</v>
          </cell>
          <cell r="K194">
            <v>360.798</v>
          </cell>
          <cell r="L194">
            <v>3.6192672702176955E-4</v>
          </cell>
          <cell r="M194">
            <v>0.98428279846554467</v>
          </cell>
          <cell r="N194" t="str">
            <v>C</v>
          </cell>
        </row>
        <row r="195">
          <cell r="B195" t="str">
            <v>COMP. 124</v>
          </cell>
          <cell r="C195" t="str">
            <v>COMPOSIÇÃO</v>
          </cell>
          <cell r="D195" t="str">
            <v>JUNÇÃO SIMPLES EM PVC RÍGIDO C/ ANÉIS, PARA ESGOTO PRIMÁRIO, DIÂM =100 X 50MM</v>
          </cell>
          <cell r="F195" t="str">
            <v>UND</v>
          </cell>
          <cell r="G195">
            <v>10</v>
          </cell>
          <cell r="H195">
            <v>27.52</v>
          </cell>
          <cell r="I195">
            <v>7.7798999999999996</v>
          </cell>
          <cell r="J195">
            <v>35.299900000000001</v>
          </cell>
          <cell r="K195">
            <v>352.99900000000002</v>
          </cell>
          <cell r="L195">
            <v>3.5410332848839971E-4</v>
          </cell>
          <cell r="M195">
            <v>0.98463690179403307</v>
          </cell>
          <cell r="N195" t="str">
            <v>C</v>
          </cell>
        </row>
        <row r="196">
          <cell r="B196">
            <v>86936</v>
          </cell>
          <cell r="C196" t="str">
            <v>SINAPI</v>
          </cell>
          <cell r="D196" t="str">
            <v>CUBA DE EMBUTIR DE AÇO INOXIDÁVEL MÉDIA, INCLUSO VÁLVULA TIPO AMERICANA E SIFÃO TIPO GARRAFA EM METAL CROMADO - FORNECIMENTO E INSTALAÇÃO. AF_12/2013</v>
          </cell>
          <cell r="F196" t="str">
            <v>UN</v>
          </cell>
          <cell r="G196">
            <v>1</v>
          </cell>
          <cell r="H196">
            <v>270.89</v>
          </cell>
          <cell r="I196">
            <v>76.580600000000004</v>
          </cell>
          <cell r="J196">
            <v>347.47059999999999</v>
          </cell>
          <cell r="K196">
            <v>347.47059999999999</v>
          </cell>
          <cell r="L196">
            <v>3.4855763334134469E-4</v>
          </cell>
          <cell r="M196">
            <v>0.98498545942737437</v>
          </cell>
          <cell r="N196" t="str">
            <v>C</v>
          </cell>
        </row>
        <row r="197">
          <cell r="B197">
            <v>93184</v>
          </cell>
          <cell r="C197" t="str">
            <v>SINAPI</v>
          </cell>
          <cell r="D197" t="str">
            <v>VERGA PRÉ-MOLDADA PARA PORTAS COM ATÉ 1,5 M DE VÃO. AF_03/2016</v>
          </cell>
          <cell r="F197" t="str">
            <v>M</v>
          </cell>
          <cell r="G197">
            <v>18.7</v>
          </cell>
          <cell r="H197">
            <v>19.22</v>
          </cell>
          <cell r="I197">
            <v>5.4335000000000004</v>
          </cell>
          <cell r="J197">
            <v>24.653500000000001</v>
          </cell>
          <cell r="K197">
            <v>461.02050000000003</v>
          </cell>
          <cell r="L197">
            <v>4.6246276491260962E-4</v>
          </cell>
          <cell r="M197">
            <v>0.98544792219228694</v>
          </cell>
          <cell r="N197" t="str">
            <v>C</v>
          </cell>
        </row>
        <row r="198">
          <cell r="B198">
            <v>93661</v>
          </cell>
          <cell r="C198" t="str">
            <v>SINAPI</v>
          </cell>
          <cell r="D198" t="str">
            <v>DISJUNTOR BIPOLAR TIPO DIN, CORRENTE NOMINAL DE 16A - FORNECIMENTO E INSTALAÇÃO. AF_04/2016</v>
          </cell>
          <cell r="F198" t="str">
            <v>UN</v>
          </cell>
          <cell r="G198">
            <v>5</v>
          </cell>
          <cell r="H198">
            <v>52.93</v>
          </cell>
          <cell r="I198">
            <v>14.9633</v>
          </cell>
          <cell r="J198">
            <v>67.893299999999996</v>
          </cell>
          <cell r="K198">
            <v>339.4665</v>
          </cell>
          <cell r="L198">
            <v>3.4052849316940651E-4</v>
          </cell>
          <cell r="M198">
            <v>0.9857884506854564</v>
          </cell>
          <cell r="N198" t="str">
            <v>C</v>
          </cell>
        </row>
        <row r="199">
          <cell r="B199">
            <v>91899</v>
          </cell>
          <cell r="C199" t="str">
            <v>SINAPI</v>
          </cell>
          <cell r="D199" t="str">
            <v>CURVA 90 GRAUS PARA ELETRODUTO, PVC, ROSCÁVEL, DN 20 MM (1/2"), PARA CIRCUITOS TERMINAIS, INSTALADA EM LAJE - FORNECIMENTO E INSTALAÇÃO. AF_12/2015</v>
          </cell>
          <cell r="F199" t="str">
            <v>UN</v>
          </cell>
          <cell r="G199">
            <v>35</v>
          </cell>
          <cell r="H199">
            <v>7.54</v>
          </cell>
          <cell r="I199">
            <v>2.1316000000000002</v>
          </cell>
          <cell r="J199">
            <v>9.6715999999999998</v>
          </cell>
          <cell r="K199">
            <v>338.50599999999997</v>
          </cell>
          <cell r="L199">
            <v>3.3956498832374656E-4</v>
          </cell>
          <cell r="M199">
            <v>0.98612801567378017</v>
          </cell>
          <cell r="N199" t="str">
            <v>C</v>
          </cell>
        </row>
        <row r="200">
          <cell r="B200">
            <v>99621</v>
          </cell>
          <cell r="C200" t="str">
            <v>SINAPI</v>
          </cell>
          <cell r="D200" t="str">
            <v>VÁLVULA DE RETENÇÃO HORIZONTAL, DE BRONZE, ROSCÁVEL, 1 1/4" - FORNECIMENTO E INSTALAÇÃO. AF_01/2019</v>
          </cell>
          <cell r="F200" t="str">
            <v>UN</v>
          </cell>
          <cell r="G200">
            <v>2</v>
          </cell>
          <cell r="H200">
            <v>125.64</v>
          </cell>
          <cell r="I200">
            <v>35.5184</v>
          </cell>
          <cell r="J200">
            <v>161.1584</v>
          </cell>
          <cell r="K200">
            <v>322.3168</v>
          </cell>
          <cell r="L200">
            <v>3.2332514173618004E-4</v>
          </cell>
          <cell r="M200">
            <v>0.98645134081551633</v>
          </cell>
          <cell r="N200" t="str">
            <v>C</v>
          </cell>
        </row>
        <row r="201">
          <cell r="B201" t="str">
            <v>COMP. 34</v>
          </cell>
          <cell r="C201" t="str">
            <v>COMPOSIÇÃO</v>
          </cell>
          <cell r="D201" t="str">
            <v>PORTA EM PVC, SANFONADA, INSTALADA</v>
          </cell>
          <cell r="F201" t="str">
            <v>M2</v>
          </cell>
          <cell r="G201">
            <v>2.8800000000000003</v>
          </cell>
          <cell r="H201">
            <v>86.305000000000007</v>
          </cell>
          <cell r="I201">
            <v>24.398399999999999</v>
          </cell>
          <cell r="J201">
            <v>110.7034</v>
          </cell>
          <cell r="K201">
            <v>318.82580000000002</v>
          </cell>
          <cell r="L201">
            <v>3.1982322042832084E-4</v>
          </cell>
          <cell r="M201">
            <v>0.98677116403594467</v>
          </cell>
          <cell r="N201" t="str">
            <v>C</v>
          </cell>
        </row>
        <row r="202">
          <cell r="B202" t="str">
            <v>COMP. 48</v>
          </cell>
          <cell r="C202" t="str">
            <v>COMPOSIÇÃO</v>
          </cell>
          <cell r="D202" t="str">
            <v>PISO CIMENTADO DESEMPOLADO TRAÇO 1:5, E=5 CM</v>
          </cell>
          <cell r="F202" t="str">
            <v>M2</v>
          </cell>
          <cell r="G202">
            <v>7.6099999999999994</v>
          </cell>
          <cell r="H202">
            <v>32.1785</v>
          </cell>
          <cell r="I202">
            <v>9.0968999999999998</v>
          </cell>
          <cell r="J202">
            <v>41.275399999999998</v>
          </cell>
          <cell r="K202">
            <v>314.10579999999999</v>
          </cell>
          <cell r="L202">
            <v>3.1508845429452088E-4</v>
          </cell>
          <cell r="M202">
            <v>0.98708625249023918</v>
          </cell>
          <cell r="N202" t="str">
            <v>C</v>
          </cell>
        </row>
        <row r="203">
          <cell r="B203" t="str">
            <v>COMP. 116</v>
          </cell>
          <cell r="C203" t="str">
            <v>COMPOSIÇÃO</v>
          </cell>
          <cell r="D203" t="str">
            <v>JOELHO 90 GRAUS, PVC, ESGOTO PREDIAL, DN 100 MM, FORNECIDO E INSTALADO EM RAMAL DE DESCARGA OU RAMAL DE ESGOTO SANITÁRIO. AF_12/2014</v>
          </cell>
          <cell r="F203" t="str">
            <v>UND</v>
          </cell>
          <cell r="G203">
            <v>8</v>
          </cell>
          <cell r="H203">
            <v>28.84</v>
          </cell>
          <cell r="I203">
            <v>8.1531000000000002</v>
          </cell>
          <cell r="J203">
            <v>36.993099999999998</v>
          </cell>
          <cell r="K203">
            <v>295.94479999999999</v>
          </cell>
          <cell r="L203">
            <v>2.9687063909199105E-4</v>
          </cell>
          <cell r="M203">
            <v>0.98738312312933119</v>
          </cell>
          <cell r="N203" t="str">
            <v>C</v>
          </cell>
        </row>
        <row r="204">
          <cell r="B204" t="str">
            <v>73948/8</v>
          </cell>
          <cell r="C204" t="str">
            <v>SINAPI</v>
          </cell>
          <cell r="D204" t="str">
            <v>LIMPEZA VIDRO COMUM</v>
          </cell>
          <cell r="F204" t="str">
            <v>M2</v>
          </cell>
          <cell r="G204">
            <v>24</v>
          </cell>
          <cell r="H204">
            <v>9.2100000000000009</v>
          </cell>
          <cell r="I204">
            <v>2.6036999999999999</v>
          </cell>
          <cell r="J204">
            <v>11.813700000000001</v>
          </cell>
          <cell r="K204">
            <v>283.52879999999999</v>
          </cell>
          <cell r="L204">
            <v>2.8441579665189354E-4</v>
          </cell>
          <cell r="M204">
            <v>0.98766753892598314</v>
          </cell>
          <cell r="N204" t="str">
            <v>C</v>
          </cell>
        </row>
        <row r="205">
          <cell r="B205">
            <v>93663</v>
          </cell>
          <cell r="C205" t="str">
            <v>SINAPI</v>
          </cell>
          <cell r="D205" t="str">
            <v>DISJUNTOR BIPOLAR TIPO DIN, CORRENTE NOMINAL DE 25A - FORNECIMENTO E INSTALAÇÃO. AF_04/2016</v>
          </cell>
          <cell r="F205" t="str">
            <v>UN</v>
          </cell>
          <cell r="G205">
            <v>4</v>
          </cell>
          <cell r="H205">
            <v>54.51</v>
          </cell>
          <cell r="I205">
            <v>15.41</v>
          </cell>
          <cell r="J205">
            <v>69.92</v>
          </cell>
          <cell r="K205">
            <v>279.68</v>
          </cell>
          <cell r="L205">
            <v>2.8055495599601024E-4</v>
          </cell>
          <cell r="M205">
            <v>0.98794809388197913</v>
          </cell>
          <cell r="N205" t="str">
            <v>C</v>
          </cell>
        </row>
        <row r="206">
          <cell r="B206">
            <v>9535</v>
          </cell>
          <cell r="C206" t="str">
            <v>SINAPI</v>
          </cell>
          <cell r="D206" t="str">
            <v>CHUVEIRO ELETRICO COMUM CORPO PLASTICO TIPO DUCHA, FORNECIMENTO E INSTALACAO</v>
          </cell>
          <cell r="F206" t="str">
            <v>UN</v>
          </cell>
          <cell r="G206">
            <v>3</v>
          </cell>
          <cell r="H206">
            <v>70.41</v>
          </cell>
          <cell r="I206">
            <v>19.904900000000001</v>
          </cell>
          <cell r="J206">
            <v>90.314899999999994</v>
          </cell>
          <cell r="K206">
            <v>270.94470000000001</v>
          </cell>
          <cell r="L206">
            <v>2.7179232832470036E-4</v>
          </cell>
          <cell r="M206">
            <v>0.98821988621030388</v>
          </cell>
          <cell r="N206" t="str">
            <v>C</v>
          </cell>
        </row>
        <row r="207">
          <cell r="B207">
            <v>92023</v>
          </cell>
          <cell r="C207" t="str">
            <v>SINAPI</v>
          </cell>
          <cell r="D207" t="str">
            <v>INTERRUPTOR SIMPLES (1 MÓDULO) COM 1 TOMADA DE EMBUTIR 2P+T 10 A,  INCLUINDO SUPORTE E PLACA - FORNECIMENTO E INSTALAÇÃO. AF_12/2015</v>
          </cell>
          <cell r="F207" t="str">
            <v>UN</v>
          </cell>
          <cell r="G207">
            <v>6</v>
          </cell>
          <cell r="H207">
            <v>34.97</v>
          </cell>
          <cell r="I207">
            <v>9.8859999999999992</v>
          </cell>
          <cell r="J207">
            <v>44.856000000000002</v>
          </cell>
          <cell r="K207">
            <v>269.13600000000002</v>
          </cell>
          <cell r="L207">
            <v>2.6997796995474193E-4</v>
          </cell>
          <cell r="M207">
            <v>0.98848986418025864</v>
          </cell>
          <cell r="N207" t="str">
            <v>C</v>
          </cell>
        </row>
        <row r="208">
          <cell r="B208" t="str">
            <v>COMP. 58</v>
          </cell>
          <cell r="C208" t="str">
            <v>COMPOSIÇÃO</v>
          </cell>
          <cell r="D208" t="str">
            <v>TANQUE EM AÇO INOX E CONEXÕES</v>
          </cell>
          <cell r="F208" t="str">
            <v>UND</v>
          </cell>
          <cell r="G208">
            <v>1</v>
          </cell>
          <cell r="H208">
            <v>436.89</v>
          </cell>
          <cell r="I208">
            <v>123.50879999999999</v>
          </cell>
          <cell r="J208">
            <v>560.39880000000005</v>
          </cell>
          <cell r="K208">
            <v>560.39880000000005</v>
          </cell>
          <cell r="L208">
            <v>5.6215196179282376E-4</v>
          </cell>
          <cell r="M208">
            <v>0.98905201614205152</v>
          </cell>
          <cell r="N208" t="str">
            <v>C</v>
          </cell>
        </row>
        <row r="209">
          <cell r="B209" t="str">
            <v>COMP. 98</v>
          </cell>
          <cell r="C209" t="str">
            <v>COMPOSIÇÃO</v>
          </cell>
          <cell r="D209" t="str">
            <v>TUBO DE PEAD, PE-80, RAMAL PREDIAL, DIAM = 20MM (1/2") X 2,3MM (ESP.PAREDE)</v>
          </cell>
          <cell r="F209" t="str">
            <v>UND.</v>
          </cell>
          <cell r="G209">
            <v>16</v>
          </cell>
          <cell r="H209">
            <v>13.1</v>
          </cell>
          <cell r="I209">
            <v>3.7033999999999998</v>
          </cell>
          <cell r="J209">
            <v>16.8034</v>
          </cell>
          <cell r="K209">
            <v>268.8544</v>
          </cell>
          <cell r="L209">
            <v>2.6969548899218298E-4</v>
          </cell>
          <cell r="M209">
            <v>0.98932171163104365</v>
          </cell>
          <cell r="N209" t="str">
            <v>C</v>
          </cell>
        </row>
        <row r="210">
          <cell r="B210">
            <v>83356</v>
          </cell>
          <cell r="C210" t="str">
            <v>SINAPI</v>
          </cell>
          <cell r="D210" t="str">
            <v>TRANSPORTE COMERCIAL DE BRITA</v>
          </cell>
          <cell r="F210" t="str">
            <v>M3XKM</v>
          </cell>
          <cell r="G210">
            <v>271.79999999999995</v>
          </cell>
          <cell r="H210">
            <v>0.77</v>
          </cell>
          <cell r="I210">
            <v>0.2177</v>
          </cell>
          <cell r="J210">
            <v>0.98770000000000002</v>
          </cell>
          <cell r="K210">
            <v>268.45690000000002</v>
          </cell>
          <cell r="L210">
            <v>2.6929674544595727E-4</v>
          </cell>
          <cell r="M210">
            <v>0.98959100837648961</v>
          </cell>
          <cell r="N210" t="str">
            <v>C</v>
          </cell>
        </row>
        <row r="211">
          <cell r="B211">
            <v>91992</v>
          </cell>
          <cell r="C211" t="str">
            <v>SINAPI</v>
          </cell>
          <cell r="D211" t="str">
            <v>TOMADA ALTA DE EMBUTIR (1 MÓDULO), 2P+T 10 A, INCLUINDO SUPORTE E PLACA - FORNECIMENTO E INSTALAÇÃO. AF_12/2015</v>
          </cell>
          <cell r="F211" t="str">
            <v>UN</v>
          </cell>
          <cell r="G211">
            <v>7</v>
          </cell>
          <cell r="H211">
            <v>29.81</v>
          </cell>
          <cell r="I211">
            <v>8.4273000000000007</v>
          </cell>
          <cell r="J211">
            <v>38.237299999999998</v>
          </cell>
          <cell r="K211">
            <v>267.66109999999998</v>
          </cell>
          <cell r="L211">
            <v>2.6849845585077124E-4</v>
          </cell>
          <cell r="M211">
            <v>0.98985950683234036</v>
          </cell>
          <cell r="N211" t="str">
            <v>C</v>
          </cell>
        </row>
        <row r="212">
          <cell r="B212">
            <v>89985</v>
          </cell>
          <cell r="C212" t="str">
            <v>SINAPI</v>
          </cell>
          <cell r="D212" t="str">
            <v>REGISTRO DE PRESSÃO BRUTO, LATÃO, ROSCÁVEL, 3/4", COM ACABAMENTO E CANOPLA CROMADOS. FORNECIDO E INSTALADO EM RAMAL DE ÁGUA. AF_12/2014</v>
          </cell>
          <cell r="F212" t="str">
            <v>UN</v>
          </cell>
          <cell r="G212">
            <v>3</v>
          </cell>
          <cell r="H212">
            <v>68.569999999999993</v>
          </cell>
          <cell r="I212">
            <v>19.384699999999999</v>
          </cell>
          <cell r="J212">
            <v>87.954700000000003</v>
          </cell>
          <cell r="K212">
            <v>263.86410000000001</v>
          </cell>
          <cell r="L212">
            <v>2.6468957724694954E-4</v>
          </cell>
          <cell r="M212">
            <v>0.99012419640958726</v>
          </cell>
          <cell r="N212" t="str">
            <v>C</v>
          </cell>
        </row>
        <row r="213">
          <cell r="B213">
            <v>91867</v>
          </cell>
          <cell r="C213" t="str">
            <v>SINAPI</v>
          </cell>
          <cell r="D213" t="str">
            <v>ELETRODUTO RÍGIDO ROSCÁVEL, PVC, DN 25 MM (3/4"), PARA CIRCUITOS TERMINAIS, INSTALADO EM LAJE - FORNECIMENTO E INSTALAÇÃO. AF_12/2015</v>
          </cell>
          <cell r="F213" t="str">
            <v>M</v>
          </cell>
          <cell r="G213">
            <v>34</v>
          </cell>
          <cell r="H213">
            <v>5.95</v>
          </cell>
          <cell r="I213">
            <v>1.6820999999999999</v>
          </cell>
          <cell r="J213">
            <v>7.6321000000000003</v>
          </cell>
          <cell r="K213">
            <v>259.4914</v>
          </cell>
          <cell r="L213">
            <v>2.6030319761278278E-4</v>
          </cell>
          <cell r="M213">
            <v>0.9903844996072001</v>
          </cell>
          <cell r="N213" t="str">
            <v>C</v>
          </cell>
        </row>
        <row r="214">
          <cell r="B214" t="str">
            <v>COMP. 49</v>
          </cell>
          <cell r="C214" t="str">
            <v>COMPOSIÇÃO</v>
          </cell>
          <cell r="D214" t="str">
            <v>ASSENTO PLASTICO, UNIVERSAL, BRANCO, PARA VASO SANITARIO, TIPO CONVENCIONAL, INCEPA OU SIMILAR</v>
          </cell>
          <cell r="F214" t="str">
            <v>UND</v>
          </cell>
          <cell r="G214">
            <v>6</v>
          </cell>
          <cell r="H214">
            <v>33.5</v>
          </cell>
          <cell r="I214">
            <v>9.4704999999999995</v>
          </cell>
          <cell r="J214">
            <v>42.970500000000001</v>
          </cell>
          <cell r="K214">
            <v>257.82299999999998</v>
          </cell>
          <cell r="L214">
            <v>2.5862957815989471E-4</v>
          </cell>
          <cell r="M214">
            <v>0.99064312918536002</v>
          </cell>
          <cell r="N214" t="str">
            <v>C</v>
          </cell>
        </row>
        <row r="215">
          <cell r="B215" t="str">
            <v>COMP. 75</v>
          </cell>
          <cell r="C215" t="str">
            <v>COMPOSIÇÃO</v>
          </cell>
          <cell r="D215" t="str">
            <v>TUBO DE PEAD, PE-80, RAMAL PREDIAL, DIAM = 25MM (3/4")</v>
          </cell>
          <cell r="F215" t="str">
            <v>M</v>
          </cell>
          <cell r="G215">
            <v>15</v>
          </cell>
          <cell r="H215">
            <v>12.92</v>
          </cell>
          <cell r="I215">
            <v>3.6524999999999999</v>
          </cell>
          <cell r="J215">
            <v>16.572500000000002</v>
          </cell>
          <cell r="K215">
            <v>248.58750000000001</v>
          </cell>
          <cell r="L215">
            <v>2.4936518565381224E-4</v>
          </cell>
          <cell r="M215">
            <v>0.99089249437101379</v>
          </cell>
          <cell r="N215" t="str">
            <v>C</v>
          </cell>
        </row>
        <row r="216">
          <cell r="B216">
            <v>89395</v>
          </cell>
          <cell r="C216" t="str">
            <v>SINAPI</v>
          </cell>
          <cell r="D216" t="str">
            <v>TE, PVC, SOLDÁVEL, DN 25MM, INSTALADO EM RAMAL OU SUB-RAMAL DE ÁGUA - FORNECIMENTO E INSTALAÇÃO. AF_12/2014</v>
          </cell>
          <cell r="F216" t="str">
            <v>UN</v>
          </cell>
          <cell r="G216">
            <v>23</v>
          </cell>
          <cell r="H216">
            <v>8.3800000000000008</v>
          </cell>
          <cell r="I216">
            <v>2.3690000000000002</v>
          </cell>
          <cell r="J216">
            <v>10.749000000000001</v>
          </cell>
          <cell r="K216">
            <v>247.227</v>
          </cell>
          <cell r="L216">
            <v>2.4800042944088109E-4</v>
          </cell>
          <cell r="M216">
            <v>0.99114049480045463</v>
          </cell>
          <cell r="N216" t="str">
            <v>C</v>
          </cell>
        </row>
        <row r="217">
          <cell r="B217">
            <v>93382</v>
          </cell>
          <cell r="C217" t="str">
            <v>SINAPI</v>
          </cell>
          <cell r="D217" t="str">
            <v>REATERRO MANUAL DE VALAS COM COMPACTAÇÃO MECANIZADA. AF_04/2016</v>
          </cell>
          <cell r="F217" t="str">
            <v>M3</v>
          </cell>
          <cell r="G217">
            <v>10.093500000000001</v>
          </cell>
          <cell r="H217">
            <v>18.27</v>
          </cell>
          <cell r="I217">
            <v>5.1649000000000003</v>
          </cell>
          <cell r="J217">
            <v>23.434899999999999</v>
          </cell>
          <cell r="K217">
            <v>236.5402</v>
          </cell>
          <cell r="L217">
            <v>2.3728019666149693E-4</v>
          </cell>
          <cell r="M217">
            <v>0.9913777749971161</v>
          </cell>
          <cell r="N217" t="str">
            <v>C</v>
          </cell>
        </row>
        <row r="218">
          <cell r="B218" t="str">
            <v>COMP. 106</v>
          </cell>
          <cell r="C218" t="str">
            <v>COMPOSIÇÃO</v>
          </cell>
          <cell r="D218" t="str">
            <v>EMENDA INTERNA 75 X 50 MM COM BASE LISA PERFURADA PARA ELETROCALHA METÁLICA (REF. MOPA OU SIMILAR)</v>
          </cell>
          <cell r="F218" t="str">
            <v>UND.</v>
          </cell>
          <cell r="G218">
            <v>23</v>
          </cell>
          <cell r="H218">
            <v>7.85</v>
          </cell>
          <cell r="I218">
            <v>2.2191999999999998</v>
          </cell>
          <cell r="J218">
            <v>10.0692</v>
          </cell>
          <cell r="K218">
            <v>231.5916</v>
          </cell>
          <cell r="L218">
            <v>2.323161153713015E-4</v>
          </cell>
          <cell r="M218">
            <v>0.99161009111248744</v>
          </cell>
          <cell r="N218" t="str">
            <v>C</v>
          </cell>
        </row>
        <row r="219">
          <cell r="B219" t="str">
            <v>COMP. 74</v>
          </cell>
          <cell r="C219" t="str">
            <v>COMPOSIÇÃO</v>
          </cell>
          <cell r="D219" t="str">
            <v>FORNECIMENTO E INSTALAÇÃO DE CAIXA DE PASSAGEM PVC 20 X 20 CM</v>
          </cell>
          <cell r="F219" t="str">
            <v>UND.</v>
          </cell>
          <cell r="G219">
            <v>5</v>
          </cell>
          <cell r="H219">
            <v>35.47</v>
          </cell>
          <cell r="I219">
            <v>10.0274</v>
          </cell>
          <cell r="J219">
            <v>45.497399999999999</v>
          </cell>
          <cell r="K219">
            <v>227.48699999999999</v>
          </cell>
          <cell r="L219">
            <v>2.2819867446604829E-4</v>
          </cell>
          <cell r="M219">
            <v>0.99183828978695343</v>
          </cell>
          <cell r="N219" t="str">
            <v>C</v>
          </cell>
        </row>
        <row r="220">
          <cell r="B220" t="str">
            <v>COMP. 40</v>
          </cell>
          <cell r="C220" t="str">
            <v>COMPOSIÇÃO</v>
          </cell>
          <cell r="D220" t="str">
            <v>DESMONTAGEM DE ESQUADRIAS E ESTRUTURA METÁLICA COM RETIRADA DE SOLDA E CORTE DE PEÇAS POR MEIO DE LIXADEIRA OU DESMONTAGENS</v>
          </cell>
          <cell r="F220" t="str">
            <v>M2</v>
          </cell>
          <cell r="G220">
            <v>26.786000000000001</v>
          </cell>
          <cell r="H220">
            <v>6.492</v>
          </cell>
          <cell r="I220">
            <v>1.8352999999999999</v>
          </cell>
          <cell r="J220">
            <v>8.3272999999999993</v>
          </cell>
          <cell r="K220">
            <v>223.05510000000001</v>
          </cell>
          <cell r="L220">
            <v>2.2375290962952543E-4</v>
          </cell>
          <cell r="M220">
            <v>0.99206204269658294</v>
          </cell>
          <cell r="N220" t="str">
            <v>C</v>
          </cell>
        </row>
        <row r="221">
          <cell r="B221">
            <v>91967</v>
          </cell>
          <cell r="C221" t="str">
            <v>SINAPI</v>
          </cell>
          <cell r="D221" t="str">
            <v>INTERRUPTOR SIMPLES (3 MÓDULOS), 10A/250V, INCLUINDO SUPORTE E PLACA - FORNECIMENTO E INSTALAÇÃO. AF_12/2015</v>
          </cell>
          <cell r="F221" t="str">
            <v>UN</v>
          </cell>
          <cell r="G221">
            <v>4</v>
          </cell>
          <cell r="H221">
            <v>42.93</v>
          </cell>
          <cell r="I221">
            <v>12.1363</v>
          </cell>
          <cell r="J221">
            <v>55.066299999999998</v>
          </cell>
          <cell r="K221">
            <v>220.26519999999999</v>
          </cell>
          <cell r="L221">
            <v>2.2095428165565072E-4</v>
          </cell>
          <cell r="M221">
            <v>0.99228299697823863</v>
          </cell>
          <cell r="N221" t="str">
            <v>C</v>
          </cell>
        </row>
        <row r="222">
          <cell r="B222">
            <v>91836</v>
          </cell>
          <cell r="C222" t="str">
            <v>SINAPI</v>
          </cell>
          <cell r="D222" t="str">
            <v>ELETRODUTO FLEXÍVEL CORRUGADO, PVC, DN 32 MM (1"), PARA CIRCUITOS TERMINAIS, INSTALADO EM FORRO - FORNECIMENTO E INSTALAÇÃO. AF_12/2015</v>
          </cell>
          <cell r="F222" t="str">
            <v>M</v>
          </cell>
          <cell r="G222">
            <v>22</v>
          </cell>
          <cell r="H222">
            <v>7.51</v>
          </cell>
          <cell r="I222">
            <v>2.1231</v>
          </cell>
          <cell r="J222">
            <v>9.6331000000000007</v>
          </cell>
          <cell r="K222">
            <v>211.9282</v>
          </cell>
          <cell r="L222">
            <v>2.1259120003330113E-4</v>
          </cell>
          <cell r="M222">
            <v>0.99249558817827188</v>
          </cell>
          <cell r="N222" t="str">
            <v>C</v>
          </cell>
        </row>
        <row r="223">
          <cell r="B223" t="str">
            <v>COMP. 96</v>
          </cell>
          <cell r="C223" t="str">
            <v>COMPOSIÇÃO</v>
          </cell>
          <cell r="D223" t="str">
            <v>ABRAÇADEIRA METÁLICA TIPO "D" DE 1/2"(20 MM)</v>
          </cell>
          <cell r="F223" t="str">
            <v>UND.</v>
          </cell>
          <cell r="G223">
            <v>40</v>
          </cell>
          <cell r="H223">
            <v>4.0999999999999996</v>
          </cell>
          <cell r="I223">
            <v>1.1591</v>
          </cell>
          <cell r="J223">
            <v>5.2591000000000001</v>
          </cell>
          <cell r="K223">
            <v>210.364</v>
          </cell>
          <cell r="L223">
            <v>2.1102210656158719E-4</v>
          </cell>
          <cell r="M223">
            <v>0.99270661028483342</v>
          </cell>
          <cell r="N223" t="str">
            <v>C</v>
          </cell>
        </row>
        <row r="224">
          <cell r="B224" t="str">
            <v>COMP. 89</v>
          </cell>
          <cell r="C224" t="str">
            <v>COMPOSIÇÃO</v>
          </cell>
          <cell r="D224" t="str">
            <v>FORNECIMENTO E INSTALAÇÃO DE CAIXA DE PASSAGEM PVC 30 X 30 CM</v>
          </cell>
          <cell r="F224" t="str">
            <v>UND.</v>
          </cell>
          <cell r="G224">
            <v>2</v>
          </cell>
          <cell r="H224">
            <v>80.400000000000006</v>
          </cell>
          <cell r="I224">
            <v>22.729099999999999</v>
          </cell>
          <cell r="J224">
            <v>103.12909999999999</v>
          </cell>
          <cell r="K224">
            <v>206.25819999999999</v>
          </cell>
          <cell r="L224">
            <v>2.0690346190223213E-4</v>
          </cell>
          <cell r="M224">
            <v>0.99291351374673564</v>
          </cell>
          <cell r="N224" t="str">
            <v>C</v>
          </cell>
        </row>
        <row r="225">
          <cell r="B225">
            <v>89448</v>
          </cell>
          <cell r="C225" t="str">
            <v>SINAPI</v>
          </cell>
          <cell r="D225" t="str">
            <v>TUBO, PVC, SOLDÁVEL, DN 40MM, INSTALADO EM PRUMADA DE ÁGUA - FORNECIMENTO E INSTALAÇÃO. AF_12/2014</v>
          </cell>
          <cell r="F225" t="str">
            <v>M</v>
          </cell>
          <cell r="G225">
            <v>17</v>
          </cell>
          <cell r="H225">
            <v>9.3699999999999992</v>
          </cell>
          <cell r="I225">
            <v>2.6488999999999998</v>
          </cell>
          <cell r="J225">
            <v>12.0189</v>
          </cell>
          <cell r="K225">
            <v>204.32130000000001</v>
          </cell>
          <cell r="L225">
            <v>2.0496050246906325E-4</v>
          </cell>
          <cell r="M225">
            <v>0.99311847424920474</v>
          </cell>
          <cell r="N225" t="str">
            <v>C</v>
          </cell>
        </row>
        <row r="226">
          <cell r="B226">
            <v>91902</v>
          </cell>
          <cell r="C226" t="str">
            <v>SINAPI</v>
          </cell>
          <cell r="D226" t="str">
            <v>CURVA 90 GRAUS PARA ELETRODUTO, PVC, ROSCÁVEL, DN 25 MM (3/4"), PARA CIRCUITOS TERMINAIS, INSTALADA EM LAJE - FORNECIMENTO E INSTALAÇÃO. AF_12/2015</v>
          </cell>
          <cell r="F226" t="str">
            <v>UN</v>
          </cell>
          <cell r="G226">
            <v>17</v>
          </cell>
          <cell r="H226">
            <v>8.75</v>
          </cell>
          <cell r="I226">
            <v>2.4735999999999998</v>
          </cell>
          <cell r="J226">
            <v>11.223599999999999</v>
          </cell>
          <cell r="K226">
            <v>190.80119999999999</v>
          </cell>
          <cell r="L226">
            <v>1.9139810594245548E-4</v>
          </cell>
          <cell r="M226">
            <v>0.99330987235514723</v>
          </cell>
          <cell r="N226" t="str">
            <v>C</v>
          </cell>
        </row>
        <row r="227">
          <cell r="B227">
            <v>94319</v>
          </cell>
          <cell r="C227" t="str">
            <v>SINAPI</v>
          </cell>
          <cell r="D227" t="str">
            <v>ATERRO MANUAL DE VALAS COM SOLO ARGILO-ARENOSO E COMPACTAÇÃO MECANIZADA. AF_05/2016</v>
          </cell>
          <cell r="F227" t="str">
            <v>M3</v>
          </cell>
          <cell r="G227">
            <v>4.57</v>
          </cell>
          <cell r="H227">
            <v>31.39</v>
          </cell>
          <cell r="I227">
            <v>8.8740000000000006</v>
          </cell>
          <cell r="J227">
            <v>40.264000000000003</v>
          </cell>
          <cell r="K227">
            <v>184.00649999999999</v>
          </cell>
          <cell r="L227">
            <v>1.8458214927946173E-4</v>
          </cell>
          <cell r="M227">
            <v>0.99349445450442664</v>
          </cell>
          <cell r="N227" t="str">
            <v>C</v>
          </cell>
        </row>
        <row r="228">
          <cell r="B228">
            <v>96995</v>
          </cell>
          <cell r="C228" t="str">
            <v>SINAPI</v>
          </cell>
          <cell r="D228" t="str">
            <v>REATERRO MANUAL APILOADO COM SOQUETE. AF_10/2017</v>
          </cell>
          <cell r="F228" t="str">
            <v>M3</v>
          </cell>
          <cell r="G228">
            <v>4.6618749999999993</v>
          </cell>
          <cell r="H228">
            <v>30.46</v>
          </cell>
          <cell r="I228">
            <v>8.6110000000000007</v>
          </cell>
          <cell r="J228">
            <v>39.070999999999998</v>
          </cell>
          <cell r="K228">
            <v>182.14410000000001</v>
          </cell>
          <cell r="L228">
            <v>1.8271392291344712E-4</v>
          </cell>
          <cell r="M228">
            <v>0.99367716842734011</v>
          </cell>
          <cell r="N228" t="str">
            <v>C</v>
          </cell>
        </row>
        <row r="229">
          <cell r="B229" t="str">
            <v>COMP. 102</v>
          </cell>
          <cell r="C229" t="str">
            <v>COMPOSIÇÃO</v>
          </cell>
          <cell r="D229" t="str">
            <v>DISJUNTOR BIPOLAR DR 40 A  - DISPOSITIVO RESIDUAL DIFERENCIAL, TIPO AC, 30MA, REF.5SM1 314-OMB, SIEMENS OU SIMILAR</v>
          </cell>
          <cell r="F229" t="str">
            <v>UND.</v>
          </cell>
          <cell r="G229">
            <v>1</v>
          </cell>
          <cell r="H229">
            <v>139.02000000000001</v>
          </cell>
          <cell r="I229">
            <v>39.301000000000002</v>
          </cell>
          <cell r="J229">
            <v>178.321</v>
          </cell>
          <cell r="K229">
            <v>178.321</v>
          </cell>
          <cell r="L229">
            <v>1.7887886265791097E-4</v>
          </cell>
          <cell r="M229">
            <v>0.99385604728999799</v>
          </cell>
          <cell r="N229" t="str">
            <v>C</v>
          </cell>
        </row>
        <row r="230">
          <cell r="B230" t="str">
            <v>COMP. 103</v>
          </cell>
          <cell r="C230" t="str">
            <v>COMPOSIÇÃO</v>
          </cell>
          <cell r="D230" t="str">
            <v>TOMADA 2P+T, ABNT, 10 A, PARA PISO, COM PLACA EM METAL AMARELO E CAIXA PVC</v>
          </cell>
          <cell r="F230" t="str">
            <v>UND.</v>
          </cell>
          <cell r="G230">
            <v>3</v>
          </cell>
          <cell r="H230">
            <v>46.31</v>
          </cell>
          <cell r="I230">
            <v>13.091799999999999</v>
          </cell>
          <cell r="J230">
            <v>59.401800000000001</v>
          </cell>
          <cell r="K230">
            <v>178.2054</v>
          </cell>
          <cell r="L230">
            <v>1.7876290101276961E-4</v>
          </cell>
          <cell r="M230">
            <v>0.99403481019101081</v>
          </cell>
          <cell r="N230" t="str">
            <v>C</v>
          </cell>
        </row>
        <row r="231">
          <cell r="B231" t="str">
            <v>COMP. 113</v>
          </cell>
          <cell r="C231" t="str">
            <v>COMPOSIÇÃO</v>
          </cell>
          <cell r="D231" t="str">
            <v>JOELHO 90 GRAUS, PVC, ESGOTO PREDIAL, DN 40 MM, FORNECIDO E INSTALADO EM RAMAL DE DESCARGA OU RAMAL DE ESGOTO SANITÁRIO. AF_12/2014</v>
          </cell>
          <cell r="F231" t="str">
            <v>UND</v>
          </cell>
          <cell r="G231">
            <v>18</v>
          </cell>
          <cell r="H231">
            <v>7.62</v>
          </cell>
          <cell r="I231">
            <v>2.1541999999999999</v>
          </cell>
          <cell r="J231">
            <v>9.7742000000000004</v>
          </cell>
          <cell r="K231">
            <v>175.93559999999999</v>
          </cell>
          <cell r="L231">
            <v>1.7648600012918928E-4</v>
          </cell>
          <cell r="M231">
            <v>0.99421129619114001</v>
          </cell>
          <cell r="N231" t="str">
            <v>C</v>
          </cell>
        </row>
        <row r="232">
          <cell r="B232">
            <v>95675</v>
          </cell>
          <cell r="C232" t="str">
            <v>SINAPI</v>
          </cell>
          <cell r="D232" t="str">
            <v>HIDRÔMETRO DN 25 (¾ ), 5,0 M³/H FORNECIMENTO E INSTALAÇÃO. AF_11/2016</v>
          </cell>
          <cell r="F232" t="str">
            <v>UN</v>
          </cell>
          <cell r="G232">
            <v>1</v>
          </cell>
          <cell r="H232">
            <v>131.62</v>
          </cell>
          <cell r="I232">
            <v>37.209000000000003</v>
          </cell>
          <cell r="J232">
            <v>168.82900000000001</v>
          </cell>
          <cell r="K232">
            <v>168.82900000000001</v>
          </cell>
          <cell r="L232">
            <v>1.6935716771256584E-4</v>
          </cell>
          <cell r="M232">
            <v>0.99438065335885262</v>
          </cell>
          <cell r="N232" t="str">
            <v>C</v>
          </cell>
        </row>
        <row r="233">
          <cell r="B233" t="str">
            <v>COMP. 83</v>
          </cell>
          <cell r="C233" t="str">
            <v>COMPOSIÇÃO</v>
          </cell>
          <cell r="D233" t="str">
            <v>EMENDA INTERNA 100 X 50 MM COM BASE LISA PERFURADA PARA ELETROCALHA METÁLICA (REF. MOPA OU SIMILAR)</v>
          </cell>
          <cell r="F233" t="str">
            <v>UND.</v>
          </cell>
          <cell r="G233">
            <v>15</v>
          </cell>
          <cell r="H233">
            <v>8.7200000000000006</v>
          </cell>
          <cell r="I233">
            <v>2.4651000000000001</v>
          </cell>
          <cell r="J233">
            <v>11.1851</v>
          </cell>
          <cell r="K233">
            <v>167.7765</v>
          </cell>
          <cell r="L233">
            <v>1.6830137505243354E-4</v>
          </cell>
          <cell r="M233">
            <v>0.99454895473390503</v>
          </cell>
          <cell r="N233" t="str">
            <v>C</v>
          </cell>
        </row>
        <row r="234">
          <cell r="B234" t="str">
            <v>COMP. 64</v>
          </cell>
          <cell r="C234" t="str">
            <v>COMPOSIÇÃO</v>
          </cell>
          <cell r="D234" t="str">
            <v>EXECUÇÃO DE LOMBORAMPAS</v>
          </cell>
          <cell r="F234" t="str">
            <v>M2</v>
          </cell>
          <cell r="G234">
            <v>4.79</v>
          </cell>
          <cell r="H234">
            <v>27.12</v>
          </cell>
          <cell r="I234">
            <v>7.6668000000000003</v>
          </cell>
          <cell r="J234">
            <v>34.786799999999999</v>
          </cell>
          <cell r="K234">
            <v>166.62880000000001</v>
          </cell>
          <cell r="L234">
            <v>1.6715008456689073E-4</v>
          </cell>
          <cell r="M234">
            <v>0.99471610481847195</v>
          </cell>
          <cell r="N234" t="str">
            <v>C</v>
          </cell>
        </row>
        <row r="235">
          <cell r="B235">
            <v>89627</v>
          </cell>
          <cell r="C235" t="str">
            <v>SINAPI</v>
          </cell>
          <cell r="D235" t="str">
            <v>TÊ DE REDUÇÃO, PVC, SOLDÁVEL, DN 50MM X 25MM, INSTALADO EM PRUMADA DE ÁGUA - FORNECIMENTO E INSTALAÇÃO. AF_12/2014</v>
          </cell>
          <cell r="F235" t="str">
            <v>UN</v>
          </cell>
          <cell r="G235">
            <v>10</v>
          </cell>
          <cell r="H235">
            <v>12.76</v>
          </cell>
          <cell r="I235">
            <v>3.6073</v>
          </cell>
          <cell r="J235">
            <v>16.3673</v>
          </cell>
          <cell r="K235">
            <v>163.673</v>
          </cell>
          <cell r="L235">
            <v>1.6418503758844032E-4</v>
          </cell>
          <cell r="M235">
            <v>0.99488028985606036</v>
          </cell>
          <cell r="N235" t="str">
            <v>C</v>
          </cell>
        </row>
        <row r="236">
          <cell r="B236" t="str">
            <v>COMP. 87</v>
          </cell>
          <cell r="C236" t="str">
            <v>COMPOSIÇÃO</v>
          </cell>
          <cell r="D236" t="str">
            <v>EMENDA INTERNA 50 X 50 MM COM BASE LISA PERFURADA PARA ELETROCALHA METÁLICA (REF. MOPA OU SIMILAR)</v>
          </cell>
          <cell r="F236" t="str">
            <v>UND.</v>
          </cell>
          <cell r="G236">
            <v>15</v>
          </cell>
          <cell r="H236">
            <v>8.36</v>
          </cell>
          <cell r="I236">
            <v>2.3633999999999999</v>
          </cell>
          <cell r="J236">
            <v>10.7234</v>
          </cell>
          <cell r="K236">
            <v>160.851</v>
          </cell>
          <cell r="L236">
            <v>1.6135420919234213E-4</v>
          </cell>
          <cell r="M236">
            <v>0.99504164406525275</v>
          </cell>
          <cell r="N236" t="str">
            <v>C</v>
          </cell>
        </row>
        <row r="237">
          <cell r="B237" t="str">
            <v>COMP. 90</v>
          </cell>
          <cell r="C237" t="str">
            <v>COMPOSIÇÃO</v>
          </cell>
          <cell r="D237" t="str">
            <v>CAIXA DE PROTECAO PARA MEDIDOR TRIFASICO, FORNECIMENTO E INSTALACAO</v>
          </cell>
          <cell r="F237" t="str">
            <v>UND.</v>
          </cell>
          <cell r="G237">
            <v>1</v>
          </cell>
          <cell r="H237">
            <v>125.16</v>
          </cell>
          <cell r="I237">
            <v>35.3827</v>
          </cell>
          <cell r="J237">
            <v>160.5427</v>
          </cell>
          <cell r="K237">
            <v>160.5427</v>
          </cell>
          <cell r="L237">
            <v>1.6104494470101785E-4</v>
          </cell>
          <cell r="M237">
            <v>0.99520268900995379</v>
          </cell>
          <cell r="N237" t="str">
            <v>C</v>
          </cell>
        </row>
        <row r="238">
          <cell r="B238">
            <v>89591</v>
          </cell>
          <cell r="C238" t="str">
            <v>SINAPI</v>
          </cell>
          <cell r="D238" t="str">
            <v>JOELHO 45 GRAUS, PVC, SERIE R, ÁGUA PLUVIAL, DN 150 MM, JUNTA ELÁSTICA, FORNECIDO E INSTALADO EM CONDUTORES VERTICAIS DE ÁGUAS PLUVIAIS. AF_12/2014</v>
          </cell>
          <cell r="F238" t="str">
            <v>UN</v>
          </cell>
          <cell r="G238">
            <v>2</v>
          </cell>
          <cell r="H238">
            <v>61.5</v>
          </cell>
          <cell r="I238">
            <v>17.386099999999999</v>
          </cell>
          <cell r="J238">
            <v>78.886099999999999</v>
          </cell>
          <cell r="K238">
            <v>157.7722</v>
          </cell>
          <cell r="L238">
            <v>1.5826577741845583E-4</v>
          </cell>
          <cell r="M238">
            <v>0.9953609547873723</v>
          </cell>
          <cell r="N238" t="str">
            <v>C</v>
          </cell>
        </row>
        <row r="239">
          <cell r="B239" t="str">
            <v>COMP. 100</v>
          </cell>
          <cell r="C239" t="str">
            <v>COMPOSIÇÃO</v>
          </cell>
          <cell r="D239" t="str">
            <v>DISJUNTOR TERMOMAGNETICO TRIPOLAR  80 A, PADRÃO DIN (EUROPEU - LINHA BRANCA), CURVA C, 5KA</v>
          </cell>
          <cell r="F239" t="str">
            <v>UND.</v>
          </cell>
          <cell r="G239">
            <v>1</v>
          </cell>
          <cell r="H239">
            <v>122.96</v>
          </cell>
          <cell r="I239">
            <v>34.760800000000003</v>
          </cell>
          <cell r="J239">
            <v>157.7208</v>
          </cell>
          <cell r="K239">
            <v>157.7208</v>
          </cell>
          <cell r="L239">
            <v>1.5821421661776149E-4</v>
          </cell>
          <cell r="M239">
            <v>0.99551916900399007</v>
          </cell>
          <cell r="N239" t="str">
            <v>C</v>
          </cell>
        </row>
        <row r="240">
          <cell r="B240" t="str">
            <v>COMP. 94</v>
          </cell>
          <cell r="C240" t="str">
            <v>COMPOSIÇÃO</v>
          </cell>
          <cell r="D240" t="str">
            <v>CAIXA DE SOBREPOR 5 ENTRADAS, TIPO CONDULETE PVC RIGIDO, P/ELETRODUTO D = 1/2" E 3/4" , SEM TAMPA (MODELOS) - FORNECIMENTO E INSTALAÇÃO</v>
          </cell>
          <cell r="F240" t="str">
            <v>UND.</v>
          </cell>
          <cell r="G240">
            <v>6</v>
          </cell>
          <cell r="H240">
            <v>20.39</v>
          </cell>
          <cell r="I240">
            <v>5.7643000000000004</v>
          </cell>
          <cell r="J240">
            <v>26.154299999999999</v>
          </cell>
          <cell r="K240">
            <v>156.92580000000001</v>
          </cell>
          <cell r="L240">
            <v>1.5741672952531002E-4</v>
          </cell>
          <cell r="M240">
            <v>0.99567658573351536</v>
          </cell>
          <cell r="N240" t="str">
            <v>C</v>
          </cell>
        </row>
        <row r="241">
          <cell r="B241" t="str">
            <v>COMP. 117</v>
          </cell>
          <cell r="C241" t="str">
            <v>COMPOSIÇÃO</v>
          </cell>
          <cell r="D241" t="str">
            <v>JOELHO 45 GRAUS, PVC, ESGOTO PREDIAL, DN 100 MM, FORNECIDO E INSTALADO EM RAMAL DE DESCARGA OU RAMAL DE ESGOTO SANITÁRIO. AF_12/2014</v>
          </cell>
          <cell r="F241" t="str">
            <v>UND</v>
          </cell>
          <cell r="G241">
            <v>5</v>
          </cell>
          <cell r="H241">
            <v>24.18</v>
          </cell>
          <cell r="I241">
            <v>6.8357000000000001</v>
          </cell>
          <cell r="J241">
            <v>31.015699999999999</v>
          </cell>
          <cell r="K241">
            <v>155.07849999999999</v>
          </cell>
          <cell r="L241">
            <v>1.5556365039840988E-4</v>
          </cell>
          <cell r="M241">
            <v>0.99583214938391373</v>
          </cell>
          <cell r="N241" t="str">
            <v>C</v>
          </cell>
        </row>
        <row r="242">
          <cell r="B242">
            <v>96523</v>
          </cell>
          <cell r="C242" t="str">
            <v>SINAPI</v>
          </cell>
          <cell r="D242" t="str">
            <v>ESCAVAÇÃO MANUAL PARA BLOCO DE COROAMENTO OU SAPATA, COM PREVISÃO DE FÔRMA. AF_06/2017</v>
          </cell>
          <cell r="F242" t="str">
            <v>M3</v>
          </cell>
          <cell r="G242">
            <v>2.09</v>
          </cell>
          <cell r="H242">
            <v>57.66</v>
          </cell>
          <cell r="I242">
            <v>16.3005</v>
          </cell>
          <cell r="J242">
            <v>73.960499999999996</v>
          </cell>
          <cell r="K242">
            <v>154.57740000000001</v>
          </cell>
          <cell r="L242">
            <v>1.5506098274806093E-4</v>
          </cell>
          <cell r="M242">
            <v>0.99598721036666182</v>
          </cell>
          <cell r="N242" t="str">
            <v>C</v>
          </cell>
        </row>
        <row r="243">
          <cell r="B243">
            <v>93664</v>
          </cell>
          <cell r="C243" t="str">
            <v>SINAPI</v>
          </cell>
          <cell r="D243" t="str">
            <v>DISJUNTOR BIPOLAR TIPO DIN, CORRENTE NOMINAL DE 32A - FORNECIMENTO E INSTALAÇÃO. AF_04/2016</v>
          </cell>
          <cell r="F243" t="str">
            <v>UN</v>
          </cell>
          <cell r="G243">
            <v>2</v>
          </cell>
          <cell r="H243">
            <v>56.43</v>
          </cell>
          <cell r="I243">
            <v>15.9528</v>
          </cell>
          <cell r="J243">
            <v>72.382800000000003</v>
          </cell>
          <cell r="K243">
            <v>144.76560000000001</v>
          </cell>
          <cell r="L243">
            <v>1.4521848733458246E-4</v>
          </cell>
          <cell r="M243">
            <v>0.99613242885399644</v>
          </cell>
          <cell r="N243" t="str">
            <v>C</v>
          </cell>
        </row>
        <row r="244">
          <cell r="B244" t="str">
            <v>COMP. 101</v>
          </cell>
          <cell r="C244" t="str">
            <v>COMPOSIÇÃO</v>
          </cell>
          <cell r="D244" t="str">
            <v>DISJUNTOR TERMOMAGNETICO BIPOLAR 25 A, PADRÃO DIN (EUROPEU - LINHA BRANCA), CORRENTE 5KA</v>
          </cell>
          <cell r="F244" t="str">
            <v>UND.</v>
          </cell>
          <cell r="G244">
            <v>1</v>
          </cell>
          <cell r="H244">
            <v>110.22</v>
          </cell>
          <cell r="I244">
            <v>31.159199999999998</v>
          </cell>
          <cell r="J244">
            <v>141.3792</v>
          </cell>
          <cell r="K244">
            <v>141.3792</v>
          </cell>
          <cell r="L244">
            <v>1.4182149325926463E-4</v>
          </cell>
          <cell r="M244">
            <v>0.9962742503472557</v>
          </cell>
          <cell r="N244" t="str">
            <v>C</v>
          </cell>
        </row>
        <row r="245">
          <cell r="B245">
            <v>93201</v>
          </cell>
          <cell r="C245" t="str">
            <v>SINAPI</v>
          </cell>
          <cell r="D245" t="str">
            <v>FIXAÇÃO (ENCUNHAMENTO) DE ALVENARIA DE VEDAÇÃO COM ARGAMASSA APLICADA COM COLHER. AF_03/2016</v>
          </cell>
          <cell r="F245" t="str">
            <v>M</v>
          </cell>
          <cell r="G245">
            <v>25.11</v>
          </cell>
          <cell r="H245">
            <v>4.21</v>
          </cell>
          <cell r="I245">
            <v>1.1901999999999999</v>
          </cell>
          <cell r="J245">
            <v>5.4001999999999999</v>
          </cell>
          <cell r="K245">
            <v>135.59899999999999</v>
          </cell>
          <cell r="L245">
            <v>1.3602321037651242E-4</v>
          </cell>
          <cell r="M245">
            <v>0.99641027355763223</v>
          </cell>
          <cell r="N245" t="str">
            <v>C</v>
          </cell>
        </row>
        <row r="246">
          <cell r="B246" t="str">
            <v>COMP. 43</v>
          </cell>
          <cell r="C246" t="str">
            <v>COMPOSIÇÃO</v>
          </cell>
          <cell r="D246" t="str">
            <v>REMOÇÃO DE LAVATÓRIO</v>
          </cell>
          <cell r="F246" t="str">
            <v>UND</v>
          </cell>
          <cell r="G246">
            <v>11</v>
          </cell>
          <cell r="H246">
            <v>9.2089999999999996</v>
          </cell>
          <cell r="I246">
            <v>2.6034000000000002</v>
          </cell>
          <cell r="J246">
            <v>11.8124</v>
          </cell>
          <cell r="K246">
            <v>129.93639999999999</v>
          </cell>
          <cell r="L246">
            <v>1.3034289539573792E-4</v>
          </cell>
          <cell r="M246">
            <v>0.99654061645302794</v>
          </cell>
          <cell r="N246" t="str">
            <v>C</v>
          </cell>
        </row>
        <row r="247">
          <cell r="B247" t="str">
            <v>COMP. 123</v>
          </cell>
          <cell r="C247" t="str">
            <v>COMPOSIÇÃO</v>
          </cell>
          <cell r="D247" t="str">
            <v>JUNÇÃO SIMPLES, PVC, ESGOTO PREDIAL, DN 100 X 100 MM, JUNTA ELÁSTICA, FORNECIDO E INSTALADO EM RAMAL DE DESCARGA OU RAMAL DE ESGOTO SANITÁRIO. AF_12/2014</v>
          </cell>
          <cell r="F247" t="str">
            <v>UND</v>
          </cell>
          <cell r="G247">
            <v>2</v>
          </cell>
          <cell r="H247">
            <v>50.25</v>
          </cell>
          <cell r="I247">
            <v>14.2057</v>
          </cell>
          <cell r="J247">
            <v>64.455699999999993</v>
          </cell>
          <cell r="K247">
            <v>128.91139999999999</v>
          </cell>
          <cell r="L247">
            <v>1.2931468876710553E-4</v>
          </cell>
          <cell r="M247">
            <v>0.99666993114179503</v>
          </cell>
          <cell r="N247" t="str">
            <v>C</v>
          </cell>
        </row>
        <row r="248">
          <cell r="B248" t="str">
            <v>COMP. 127</v>
          </cell>
          <cell r="C248" t="str">
            <v>COMPOSIÇÃO</v>
          </cell>
          <cell r="D248" t="str">
            <v>LUVA SIMPLES, PVC, SERIE NORMAL, ESGOTO PREDIAL, DN 100 MM, JUNTA ELÁSTICA, FORNECIDO E INSTALADO EM RAMAL DE DESCARGA OU RAMAL DE ESGOTO SANITÁRIO. AF_12/2014</v>
          </cell>
          <cell r="F248" t="str">
            <v>UND</v>
          </cell>
          <cell r="G248">
            <v>6</v>
          </cell>
          <cell r="H248">
            <v>16.72</v>
          </cell>
          <cell r="I248">
            <v>4.7267000000000001</v>
          </cell>
          <cell r="J248">
            <v>21.4467</v>
          </cell>
          <cell r="K248">
            <v>128.68020000000001</v>
          </cell>
          <cell r="L248">
            <v>1.2908276547682281E-4</v>
          </cell>
          <cell r="M248">
            <v>0.99679901390727188</v>
          </cell>
          <cell r="N248" t="str">
            <v>C</v>
          </cell>
        </row>
        <row r="249">
          <cell r="B249" t="str">
            <v>COMP. 147</v>
          </cell>
          <cell r="C249" t="str">
            <v>COMPOSIÇÃO</v>
          </cell>
          <cell r="D249" t="str">
            <v>TÊ DE REDUÇÃO 90º DE PVC RÍGIDO SOLDÁVEL, MARROM  DIÂM = 50 X 40MM</v>
          </cell>
          <cell r="F249" t="str">
            <v>UND</v>
          </cell>
          <cell r="G249">
            <v>4</v>
          </cell>
          <cell r="H249">
            <v>23.77</v>
          </cell>
          <cell r="I249">
            <v>6.7198000000000002</v>
          </cell>
          <cell r="J249">
            <v>30.489799999999999</v>
          </cell>
          <cell r="K249">
            <v>121.9592</v>
          </cell>
          <cell r="L249">
            <v>1.2234073937824876E-4</v>
          </cell>
          <cell r="M249">
            <v>0.9969213546466501</v>
          </cell>
          <cell r="N249" t="str">
            <v>C</v>
          </cell>
        </row>
        <row r="250">
          <cell r="B250" t="str">
            <v>COMP. 99</v>
          </cell>
          <cell r="C250" t="str">
            <v>COMPOSIÇÃO</v>
          </cell>
          <cell r="D250" t="str">
            <v>CABO DE COBRE NÚ 16 MM2 - FORNECIMENTO E ASSENTAMENTO (7,04M/KG)</v>
          </cell>
          <cell r="F250" t="str">
            <v>KG</v>
          </cell>
          <cell r="G250">
            <v>1.7045454545454546</v>
          </cell>
          <cell r="H250">
            <v>54.28</v>
          </cell>
          <cell r="I250">
            <v>15.345000000000001</v>
          </cell>
          <cell r="J250">
            <v>69.625</v>
          </cell>
          <cell r="K250">
            <v>118.679</v>
          </cell>
          <cell r="L250">
            <v>1.1905027754094144E-4</v>
          </cell>
          <cell r="M250">
            <v>0.99704040492419099</v>
          </cell>
          <cell r="N250" t="str">
            <v>C</v>
          </cell>
        </row>
        <row r="251">
          <cell r="B251" t="str">
            <v>COMP. 9</v>
          </cell>
          <cell r="C251" t="str">
            <v>COMPOSIÇÃO</v>
          </cell>
          <cell r="D251" t="str">
            <v>APICOAMENTO TOTAL DE REBOCO COM PONTEIRAS/TALHADEIRAS</v>
          </cell>
          <cell r="F251" t="str">
            <v>M2</v>
          </cell>
          <cell r="G251">
            <v>44.058800000000019</v>
          </cell>
          <cell r="H251">
            <v>1.905</v>
          </cell>
          <cell r="I251">
            <v>0.53849999999999998</v>
          </cell>
          <cell r="J251">
            <v>2.4434999999999998</v>
          </cell>
          <cell r="K251">
            <v>107.65770000000001</v>
          </cell>
          <cell r="L251">
            <v>1.0799449830567675E-4</v>
          </cell>
          <cell r="M251">
            <v>0.99714839942249667</v>
          </cell>
          <cell r="N251" t="str">
            <v>C</v>
          </cell>
        </row>
        <row r="252">
          <cell r="B252">
            <v>86909</v>
          </cell>
          <cell r="C252" t="str">
            <v>SINAPI</v>
          </cell>
          <cell r="D252" t="str">
            <v>TORNEIRA CROMADA TUBO MÓVEL, DE MESA, 1/2" OU 3/4", PARA PIA DE COZINHA, PADRÃO ALTO - FORNECIMENTO E INSTALAÇÃO. AF_12/2013</v>
          </cell>
          <cell r="F252" t="str">
            <v>UN</v>
          </cell>
          <cell r="G252">
            <v>1</v>
          </cell>
          <cell r="H252">
            <v>83.54</v>
          </cell>
          <cell r="I252">
            <v>23.616800000000001</v>
          </cell>
          <cell r="J252">
            <v>107.1568</v>
          </cell>
          <cell r="K252">
            <v>107.1568</v>
          </cell>
          <cell r="L252">
            <v>1.0749203128101141E-4</v>
          </cell>
          <cell r="M252">
            <v>0.99725589145377769</v>
          </cell>
          <cell r="N252" t="str">
            <v>C</v>
          </cell>
        </row>
        <row r="253">
          <cell r="B253" t="str">
            <v>COMP. 97</v>
          </cell>
          <cell r="C253" t="str">
            <v>COMPOSIÇÃO</v>
          </cell>
          <cell r="D253" t="str">
            <v>ABRAÇADEIRA METÁLICA TIPO "D" DE 3/4"(25 MM)</v>
          </cell>
          <cell r="F253" t="str">
            <v>UND.</v>
          </cell>
          <cell r="G253">
            <v>20</v>
          </cell>
          <cell r="H253">
            <v>4.1399999999999997</v>
          </cell>
          <cell r="I253">
            <v>1.1704000000000001</v>
          </cell>
          <cell r="J253">
            <v>5.3103999999999996</v>
          </cell>
          <cell r="K253">
            <v>106.208</v>
          </cell>
          <cell r="L253">
            <v>1.0654026303784417E-4</v>
          </cell>
          <cell r="M253">
            <v>0.99736243171681549</v>
          </cell>
          <cell r="N253" t="str">
            <v>C</v>
          </cell>
        </row>
        <row r="254">
          <cell r="B254" t="str">
            <v>COMP. 126</v>
          </cell>
          <cell r="C254" t="str">
            <v>COMPOSIÇÃO</v>
          </cell>
          <cell r="D254" t="str">
            <v>LUVA SIMPLES, PVC, ESGOTO PREDIAL, DN 50 MM, JUNTA ELÁSTICA, FORNECIDO E INSTALADO EM RAMAL DE DESCARGA OU RAMAL DE ESGOTO SANITÁRIO. AF_12/2014</v>
          </cell>
          <cell r="F254" t="str">
            <v>UND</v>
          </cell>
          <cell r="G254">
            <v>9</v>
          </cell>
          <cell r="H254">
            <v>8.9700000000000006</v>
          </cell>
          <cell r="I254">
            <v>2.5358000000000001</v>
          </cell>
          <cell r="J254">
            <v>11.505800000000001</v>
          </cell>
          <cell r="K254">
            <v>103.5522</v>
          </cell>
          <cell r="L254">
            <v>1.0387615458484715E-4</v>
          </cell>
          <cell r="M254">
            <v>0.99746630787140034</v>
          </cell>
          <cell r="N254" t="str">
            <v>C</v>
          </cell>
        </row>
        <row r="255">
          <cell r="B255" t="str">
            <v>COMP. 93</v>
          </cell>
          <cell r="C255" t="str">
            <v>COMPOSIÇÃO</v>
          </cell>
          <cell r="D255" t="str">
            <v>CONDULETE DE ALUMINIO TIPO X, PARA ELETRODUTO ROSCAVEL DE 3/4", COM TAMPA CEGA FORNECIMENTO E INSTALAÇÃO. AF_11/2016</v>
          </cell>
          <cell r="F255" t="str">
            <v>UND.</v>
          </cell>
          <cell r="G255">
            <v>3</v>
          </cell>
          <cell r="H255">
            <v>26.53</v>
          </cell>
          <cell r="I255">
            <v>7.5</v>
          </cell>
          <cell r="J255">
            <v>34.03</v>
          </cell>
          <cell r="K255">
            <v>102.09</v>
          </cell>
          <cell r="L255">
            <v>1.0240938021178736E-4</v>
          </cell>
          <cell r="M255">
            <v>0.99756871725161211</v>
          </cell>
          <cell r="N255" t="str">
            <v>C</v>
          </cell>
        </row>
        <row r="256">
          <cell r="B256" t="str">
            <v>74093/1</v>
          </cell>
          <cell r="C256" t="str">
            <v>SINAPI</v>
          </cell>
          <cell r="D256" t="str">
            <v>VALVULA PE COM CRIVO BRONZE 1.1/4" - FORNECIMENTO E INSTALACAO</v>
          </cell>
          <cell r="F256" t="str">
            <v>UN</v>
          </cell>
          <cell r="G256">
            <v>1</v>
          </cell>
          <cell r="H256">
            <v>73.25</v>
          </cell>
          <cell r="I256">
            <v>20.707799999999999</v>
          </cell>
          <cell r="J256">
            <v>93.957800000000006</v>
          </cell>
          <cell r="K256">
            <v>93.957800000000006</v>
          </cell>
          <cell r="L256">
            <v>9.4251739289480602E-5</v>
          </cell>
          <cell r="M256">
            <v>0.99766296899090157</v>
          </cell>
          <cell r="N256" t="str">
            <v>C</v>
          </cell>
        </row>
        <row r="257">
          <cell r="B257" t="str">
            <v>COMP. 88</v>
          </cell>
          <cell r="C257" t="str">
            <v>COMPOSIÇÃO</v>
          </cell>
          <cell r="D257" t="str">
            <v>FORNECIMENTO E INSTALAÇÃO DE SAÍDA HORIZONTAL PARA ELETRODUTO 1" (REF. VL 33 VALEMAM OU SIMILAR)</v>
          </cell>
          <cell r="F257" t="str">
            <v>UND.</v>
          </cell>
          <cell r="G257">
            <v>13</v>
          </cell>
          <cell r="H257">
            <v>5.49</v>
          </cell>
          <cell r="I257">
            <v>1.552</v>
          </cell>
          <cell r="J257">
            <v>7.0419999999999998</v>
          </cell>
          <cell r="K257">
            <v>91.546000000000006</v>
          </cell>
          <cell r="L257">
            <v>9.1832394170519003E-5</v>
          </cell>
          <cell r="M257">
            <v>0.99775480138507211</v>
          </cell>
          <cell r="N257" t="str">
            <v>C</v>
          </cell>
        </row>
        <row r="258">
          <cell r="B258">
            <v>89513</v>
          </cell>
          <cell r="C258" t="str">
            <v>SINAPI</v>
          </cell>
          <cell r="D258" t="str">
            <v>JOELHO 90 GRAUS, PVC, SOLDÁVEL, DN 75MM, INSTALADO EM PRUMADA DE ÁGUA - FORNECIMENTO E INSTALAÇÃO. AF_12/2014</v>
          </cell>
          <cell r="F258" t="str">
            <v>UN</v>
          </cell>
          <cell r="G258">
            <v>1</v>
          </cell>
          <cell r="H258">
            <v>69.180000000000007</v>
          </cell>
          <cell r="I258">
            <v>19.557200000000002</v>
          </cell>
          <cell r="J258">
            <v>88.737200000000001</v>
          </cell>
          <cell r="K258">
            <v>88.737200000000001</v>
          </cell>
          <cell r="L258">
            <v>8.9014807069540767E-5</v>
          </cell>
          <cell r="M258">
            <v>0.99784381619214169</v>
          </cell>
          <cell r="N258" t="str">
            <v>C</v>
          </cell>
        </row>
        <row r="259">
          <cell r="B259">
            <v>98102</v>
          </cell>
          <cell r="C259" t="str">
            <v>SINAPI</v>
          </cell>
          <cell r="D259" t="str">
            <v>CAIXA DE GORDURA SIMPLES, CIRCULAR, EM CONCRETO PRÉ-MOLDADO, DIÂMETRO INTERNO = 0,4 M, ALTURA INTERNA = 0,4 M. AF_05/2018</v>
          </cell>
          <cell r="F259" t="str">
            <v>UN</v>
          </cell>
          <cell r="G259">
            <v>1</v>
          </cell>
          <cell r="H259">
            <v>64.91</v>
          </cell>
          <cell r="I259">
            <v>18.350100000000001</v>
          </cell>
          <cell r="J259">
            <v>83.260099999999994</v>
          </cell>
          <cell r="K259">
            <v>83.260099999999994</v>
          </cell>
          <cell r="L259">
            <v>8.3520572410338286E-5</v>
          </cell>
          <cell r="M259">
            <v>0.99792733676455203</v>
          </cell>
          <cell r="N259" t="str">
            <v>C</v>
          </cell>
        </row>
        <row r="260">
          <cell r="B260" t="str">
            <v>COMP. 45</v>
          </cell>
          <cell r="C260" t="str">
            <v>COMPOSIÇÃO</v>
          </cell>
          <cell r="D260" t="str">
            <v>REMOÇÃO DE VASO SANITÁRIO</v>
          </cell>
          <cell r="F260" t="str">
            <v>UND</v>
          </cell>
          <cell r="G260">
            <v>7</v>
          </cell>
          <cell r="H260">
            <v>9.2089999999999996</v>
          </cell>
          <cell r="I260">
            <v>2.6034000000000002</v>
          </cell>
          <cell r="J260">
            <v>11.8124</v>
          </cell>
          <cell r="K260">
            <v>82.686800000000005</v>
          </cell>
          <cell r="L260">
            <v>8.2945478888196879E-5</v>
          </cell>
          <cell r="M260">
            <v>0.99801028224344024</v>
          </cell>
          <cell r="N260" t="str">
            <v>C</v>
          </cell>
        </row>
        <row r="261">
          <cell r="B261">
            <v>91959</v>
          </cell>
          <cell r="C261" t="str">
            <v>SINAPI</v>
          </cell>
          <cell r="D261" t="str">
            <v>INTERRUPTOR SIMPLES (2 MÓDULOS), 10A/250V, INCLUINDO SUPORTE E PLACA - FORNECIMENTO E INSTALAÇÃO. AF_12/2015</v>
          </cell>
          <cell r="F261" t="str">
            <v>UN</v>
          </cell>
          <cell r="G261">
            <v>2</v>
          </cell>
          <cell r="H261">
            <v>31.37</v>
          </cell>
          <cell r="I261">
            <v>8.8682999999999996</v>
          </cell>
          <cell r="J261">
            <v>40.238300000000002</v>
          </cell>
          <cell r="K261">
            <v>80.476600000000005</v>
          </cell>
          <cell r="L261">
            <v>8.0728364458339962E-5</v>
          </cell>
          <cell r="M261">
            <v>0.99809101060789862</v>
          </cell>
          <cell r="N261" t="str">
            <v>C</v>
          </cell>
        </row>
        <row r="262">
          <cell r="B262" t="str">
            <v>COMP. 120</v>
          </cell>
          <cell r="C262" t="str">
            <v>COMPOSIÇÃO</v>
          </cell>
          <cell r="D262" t="str">
            <v>JUNÇÃO SIMPLES, PVC, ESGOTO PREDIAL, DN 50 X 50 MM, JUNTA ELÁSTICA, FORNECIDO E INSTALADO EM RAMAL DE DESCARGA OU RAMAL DE ESGOTO SANITÁRIO. AF_12/2014</v>
          </cell>
          <cell r="F262" t="str">
            <v>UND</v>
          </cell>
          <cell r="G262">
            <v>4</v>
          </cell>
          <cell r="H262">
            <v>15.59</v>
          </cell>
          <cell r="I262">
            <v>4.4073000000000002</v>
          </cell>
          <cell r="J262">
            <v>19.997299999999999</v>
          </cell>
          <cell r="K262">
            <v>79.989199999999997</v>
          </cell>
          <cell r="L262">
            <v>8.0239439667320023E-5</v>
          </cell>
          <cell r="M262">
            <v>0.99817125004756591</v>
          </cell>
          <cell r="N262" t="str">
            <v>C</v>
          </cell>
        </row>
        <row r="263">
          <cell r="B263">
            <v>89544</v>
          </cell>
          <cell r="C263" t="str">
            <v>SINAPI</v>
          </cell>
          <cell r="D263" t="str">
            <v>LUVA SIMPLES, PVC, SERIE R, ÁGUA PLUVIAL, DN 40 MM, JUNTA SOLDÁVEL, FORNECIDO E INSTALADO EM RAMAL DE ENCAMINHAMENTO. AF_12/2014</v>
          </cell>
          <cell r="F263" t="str">
            <v>UN</v>
          </cell>
          <cell r="G263">
            <v>12</v>
          </cell>
          <cell r="H263">
            <v>5.14</v>
          </cell>
          <cell r="I263">
            <v>1.4531000000000001</v>
          </cell>
          <cell r="J263">
            <v>6.5930999999999997</v>
          </cell>
          <cell r="K263">
            <v>79.117199999999997</v>
          </cell>
          <cell r="L263">
            <v>7.9364711686668847E-5</v>
          </cell>
          <cell r="M263">
            <v>0.99825061475925259</v>
          </cell>
          <cell r="N263" t="str">
            <v>C</v>
          </cell>
        </row>
        <row r="264">
          <cell r="B264" t="str">
            <v>COMP. 119</v>
          </cell>
          <cell r="C264" t="str">
            <v>COMPOSIÇÃO</v>
          </cell>
          <cell r="D264" t="str">
            <v>JOELHO 90 GRAUS, PVC, ESGOTO PREDIAL, DN 75 MM, FORNECIDO E INSTALADO EM RAMAL DE DESCARGA OU RAMAL DE ESGOTO SANITÁRIO. AF_12/2014</v>
          </cell>
          <cell r="F264" t="str">
            <v>UND</v>
          </cell>
          <cell r="G264">
            <v>3</v>
          </cell>
          <cell r="H264">
            <v>20.11</v>
          </cell>
          <cell r="I264">
            <v>5.6851000000000003</v>
          </cell>
          <cell r="J264">
            <v>25.795100000000001</v>
          </cell>
          <cell r="K264">
            <v>77.385300000000001</v>
          </cell>
          <cell r="L264">
            <v>7.7627393579226441E-5</v>
          </cell>
          <cell r="M264">
            <v>0.99832824215283178</v>
          </cell>
          <cell r="N264" t="str">
            <v>C</v>
          </cell>
        </row>
        <row r="265">
          <cell r="B265">
            <v>94704</v>
          </cell>
          <cell r="C265" t="str">
            <v>SINAPI</v>
          </cell>
          <cell r="D265" t="str">
            <v>ADAPTADOR COM FLANGE E ANEL DE VEDAÇÃO, PVC, SOLDÁVEL, DN 32 MM X 1 , INSTALADO EM RESERVAÇÃO DE ÁGUA DE EDIFICAÇÃO QUE POSSUA RESERVATÓRIO DE FIBRA/FIBROCIMENTO   FORNECIMENTO E INSTALAÇÃO. AF_06/2016</v>
          </cell>
          <cell r="F265" t="str">
            <v>UN</v>
          </cell>
          <cell r="G265">
            <v>4</v>
          </cell>
          <cell r="H265">
            <v>15.05</v>
          </cell>
          <cell r="I265">
            <v>4.2545999999999999</v>
          </cell>
          <cell r="J265">
            <v>19.304600000000001</v>
          </cell>
          <cell r="K265">
            <v>77.218400000000003</v>
          </cell>
          <cell r="L265">
            <v>7.7459971446232543E-5</v>
          </cell>
          <cell r="M265">
            <v>0.99840570212427804</v>
          </cell>
          <cell r="N265" t="str">
            <v>C</v>
          </cell>
        </row>
        <row r="266">
          <cell r="B266" t="str">
            <v>COMP. 84</v>
          </cell>
          <cell r="C266" t="str">
            <v>COMPOSIÇÃO</v>
          </cell>
          <cell r="D266" t="str">
            <v>CURVA HORIZONTAL 100 X 50 MM PARA ELETROCALHA METÁLICA, COM ÂNGULO 90° (REF.: MOPA OU SIMILAR)</v>
          </cell>
          <cell r="F266" t="str">
            <v>UND.</v>
          </cell>
          <cell r="G266">
            <v>4</v>
          </cell>
          <cell r="H266">
            <v>14.77</v>
          </cell>
          <cell r="I266">
            <v>4.1755000000000004</v>
          </cell>
          <cell r="J266">
            <v>18.945499999999999</v>
          </cell>
          <cell r="K266">
            <v>75.781999999999996</v>
          </cell>
          <cell r="L266">
            <v>7.6019077786361721E-5</v>
          </cell>
          <cell r="M266">
            <v>0.99848172120206435</v>
          </cell>
          <cell r="N266" t="str">
            <v>C</v>
          </cell>
        </row>
        <row r="267">
          <cell r="B267" t="str">
            <v>79500/2</v>
          </cell>
          <cell r="C267" t="str">
            <v>SINAPI</v>
          </cell>
          <cell r="D267" t="str">
            <v>PINTURA ACRILICA EM PISO CIMENTADO, TRES DEMAOS</v>
          </cell>
          <cell r="F267" t="str">
            <v>M2</v>
          </cell>
          <cell r="G267">
            <v>3.7</v>
          </cell>
          <cell r="H267">
            <v>15.09</v>
          </cell>
          <cell r="I267">
            <v>4.2659000000000002</v>
          </cell>
          <cell r="J267">
            <v>19.355899999999998</v>
          </cell>
          <cell r="K267">
            <v>71.616799999999998</v>
          </cell>
          <cell r="L267">
            <v>7.1840847298966913E-5</v>
          </cell>
          <cell r="M267">
            <v>0.9985535620493633</v>
          </cell>
          <cell r="N267" t="str">
            <v>C</v>
          </cell>
        </row>
        <row r="268">
          <cell r="B268" t="str">
            <v>COMP. 108</v>
          </cell>
          <cell r="C268" t="str">
            <v>COMPOSIÇÃO</v>
          </cell>
          <cell r="D268" t="str">
            <v>TÊ HORIZONTAL 75 X 50 MM PARA ELETROCALHA METÁLICA (REF. MOPA OU SIMILAR)</v>
          </cell>
          <cell r="F268" t="str">
            <v>UND.</v>
          </cell>
          <cell r="G268">
            <v>3</v>
          </cell>
          <cell r="H268">
            <v>17.68</v>
          </cell>
          <cell r="I268">
            <v>4.9981</v>
          </cell>
          <cell r="J268">
            <v>22.678100000000001</v>
          </cell>
          <cell r="K268">
            <v>68.034300000000002</v>
          </cell>
          <cell r="L268">
            <v>6.8247139740844397E-5</v>
          </cell>
          <cell r="M268">
            <v>0.99862180918910415</v>
          </cell>
          <cell r="N268" t="str">
            <v>C</v>
          </cell>
        </row>
        <row r="269">
          <cell r="B269" t="str">
            <v>COMP. 141</v>
          </cell>
          <cell r="C269" t="str">
            <v>COMPOSIÇÃO</v>
          </cell>
          <cell r="D269" t="str">
            <v>BUCHA DE REDUÇÃO LONGA DE PVC RIGIDO SOLDÁVEL, MARROM, DIÂM = 75 X 50MM</v>
          </cell>
          <cell r="F269" t="str">
            <v>UND</v>
          </cell>
          <cell r="G269">
            <v>2</v>
          </cell>
          <cell r="H269">
            <v>24.67</v>
          </cell>
          <cell r="I269">
            <v>6.9741999999999997</v>
          </cell>
          <cell r="J269">
            <v>31.644200000000001</v>
          </cell>
          <cell r="K269">
            <v>63.288400000000003</v>
          </cell>
          <cell r="L269">
            <v>6.3486392581013645E-5</v>
          </cell>
          <cell r="M269">
            <v>0.99868529558168517</v>
          </cell>
          <cell r="N269" t="str">
            <v>C</v>
          </cell>
        </row>
        <row r="270">
          <cell r="B270" t="str">
            <v>COMP. 85</v>
          </cell>
          <cell r="C270" t="str">
            <v>COMPOSIÇÃO</v>
          </cell>
          <cell r="D270" t="str">
            <v>TÊ VERTICAL 100 X 50 MM PARA ELETROCALHA METÁLICA (REF. MOPA OU SIMILAR)</v>
          </cell>
          <cell r="F270" t="str">
            <v>UND.</v>
          </cell>
          <cell r="G270">
            <v>2</v>
          </cell>
          <cell r="H270">
            <v>24.36</v>
          </cell>
          <cell r="I270">
            <v>6.8865999999999996</v>
          </cell>
          <cell r="J270">
            <v>31.246600000000001</v>
          </cell>
          <cell r="K270">
            <v>62.493200000000002</v>
          </cell>
          <cell r="L270">
            <v>6.2688704862878534E-5</v>
          </cell>
          <cell r="M270">
            <v>0.9987479842865481</v>
          </cell>
          <cell r="N270" t="str">
            <v>C</v>
          </cell>
        </row>
        <row r="271">
          <cell r="B271">
            <v>98111</v>
          </cell>
          <cell r="C271" t="str">
            <v>SINAPI</v>
          </cell>
          <cell r="D271" t="str">
            <v>CAIXA DE INSPEÇÃO PARA ATERRAMENTO, CIRCULAR, EM POLIETILENO, DIÂMETRO INTERNO = 0,3 M. AF_05/2018</v>
          </cell>
          <cell r="F271" t="str">
            <v>UN</v>
          </cell>
          <cell r="G271">
            <v>3</v>
          </cell>
          <cell r="H271">
            <v>16.059999999999999</v>
          </cell>
          <cell r="I271">
            <v>4.5401999999999996</v>
          </cell>
          <cell r="J271">
            <v>20.600200000000001</v>
          </cell>
          <cell r="K271">
            <v>61.800600000000003</v>
          </cell>
          <cell r="L271">
            <v>6.1993938120448485E-5</v>
          </cell>
          <cell r="M271">
            <v>0.99880997822466855</v>
          </cell>
          <cell r="N271" t="str">
            <v>C</v>
          </cell>
        </row>
        <row r="272">
          <cell r="B272">
            <v>97645</v>
          </cell>
          <cell r="C272" t="str">
            <v>SINAPI</v>
          </cell>
          <cell r="D272" t="str">
            <v>REMOÇÃO DE JANELAS, DE FORMA MANUAL, SEM REAPROVEITAMENTO. AF_12/2017</v>
          </cell>
          <cell r="F272" t="str">
            <v>M2</v>
          </cell>
          <cell r="G272">
            <v>3.0249999999999999</v>
          </cell>
          <cell r="H272">
            <v>15.88</v>
          </cell>
          <cell r="I272">
            <v>4.4893000000000001</v>
          </cell>
          <cell r="J272">
            <v>20.369299999999999</v>
          </cell>
          <cell r="K272">
            <v>61.617100000000001</v>
          </cell>
          <cell r="L272">
            <v>6.180986405571282E-5</v>
          </cell>
          <cell r="M272">
            <v>0.99887178808872423</v>
          </cell>
          <cell r="N272" t="str">
            <v>C</v>
          </cell>
        </row>
        <row r="273">
          <cell r="B273">
            <v>89575</v>
          </cell>
          <cell r="C273" t="str">
            <v>SINAPI</v>
          </cell>
          <cell r="D273" t="str">
            <v>LUVA, PVC, SOLDÁVEL, DN 50MM, INSTALADO EM PRUMADA DE ÁGUA - FORNECIMENTO E INSTALAÇÃO. AF_12/2014</v>
          </cell>
          <cell r="F273" t="str">
            <v>UN</v>
          </cell>
          <cell r="G273">
            <v>7</v>
          </cell>
          <cell r="H273">
            <v>6.84</v>
          </cell>
          <cell r="I273">
            <v>1.9337</v>
          </cell>
          <cell r="J273">
            <v>8.7736999999999998</v>
          </cell>
          <cell r="K273">
            <v>61.415900000000001</v>
          </cell>
          <cell r="L273">
            <v>6.1608034617975421E-5</v>
          </cell>
          <cell r="M273">
            <v>0.9989333961233422</v>
          </cell>
          <cell r="N273" t="str">
            <v>C</v>
          </cell>
        </row>
        <row r="274">
          <cell r="B274" t="str">
            <v>COMP. 125</v>
          </cell>
          <cell r="C274" t="str">
            <v>COMPOSIÇÃO</v>
          </cell>
          <cell r="D274" t="str">
            <v>TE, PVC, ESGOTO PREDIAL, DN 100 X 100 MM, JUNTA ELÁSTICA, FORNECIDO E INSTALADO EM RAMAL DE DESCARGA OU RAMAL DE ESGOTO SANITÁRIO. AF_12/2014</v>
          </cell>
          <cell r="F274" t="str">
            <v>UND</v>
          </cell>
          <cell r="G274">
            <v>1</v>
          </cell>
          <cell r="H274">
            <v>46.63</v>
          </cell>
          <cell r="I274">
            <v>13.1823</v>
          </cell>
          <cell r="J274">
            <v>59.8123</v>
          </cell>
          <cell r="K274">
            <v>59.8123</v>
          </cell>
          <cell r="L274">
            <v>5.9999417886585252E-5</v>
          </cell>
          <cell r="M274">
            <v>0.99899339554122879</v>
          </cell>
          <cell r="N274" t="str">
            <v>C</v>
          </cell>
        </row>
        <row r="275">
          <cell r="B275" t="str">
            <v>COMP. 142</v>
          </cell>
          <cell r="C275" t="str">
            <v>COMPOSIÇÃO</v>
          </cell>
          <cell r="D275" t="str">
            <v>BUCHA DE REDUÇÃO LONGA DE PVC RÍGIDO SOLDÁVEL, MARROM, DIÂM = 50 X 25MM</v>
          </cell>
          <cell r="F275" t="str">
            <v>UND</v>
          </cell>
          <cell r="G275">
            <v>2</v>
          </cell>
          <cell r="H275">
            <v>20.87</v>
          </cell>
          <cell r="I275">
            <v>5.8998999999999997</v>
          </cell>
          <cell r="J275">
            <v>26.7699</v>
          </cell>
          <cell r="K275">
            <v>53.5398</v>
          </cell>
          <cell r="L275">
            <v>5.3707294883564038E-5</v>
          </cell>
          <cell r="M275">
            <v>0.99904710283611231</v>
          </cell>
          <cell r="N275" t="str">
            <v>C</v>
          </cell>
        </row>
        <row r="276">
          <cell r="B276">
            <v>89424</v>
          </cell>
          <cell r="C276" t="str">
            <v>SINAPI</v>
          </cell>
          <cell r="D276" t="str">
            <v>LUVA, PVC, SOLDÁVEL, DN 25MM, INSTALADO EM RAMAL DE DISTRIBUIÇÃO DE ÁGUA - FORNECIMENTO E INSTALAÇÃO. AF_12/2014</v>
          </cell>
          <cell r="F276" t="str">
            <v>UN</v>
          </cell>
          <cell r="G276">
            <v>13</v>
          </cell>
          <cell r="H276">
            <v>3.06</v>
          </cell>
          <cell r="I276">
            <v>0.86509999999999998</v>
          </cell>
          <cell r="J276">
            <v>3.9251</v>
          </cell>
          <cell r="K276">
            <v>51.026299999999999</v>
          </cell>
          <cell r="L276">
            <v>5.1185931604473745E-5</v>
          </cell>
          <cell r="M276">
            <v>0.99909828876771678</v>
          </cell>
          <cell r="N276" t="str">
            <v>C</v>
          </cell>
        </row>
        <row r="277">
          <cell r="B277">
            <v>89435</v>
          </cell>
          <cell r="C277" t="str">
            <v>SINAPI</v>
          </cell>
          <cell r="D277" t="str">
            <v>UNIÃO, PVC, SOLDÁVEL, DN 32MM, INSTALADO EM RAMAL DE DISTRIBUIÇÃO DE ÁGUA - FORNECIMENTO E INSTALAÇÃO. AF_12/2014</v>
          </cell>
          <cell r="F277" t="str">
            <v>UN</v>
          </cell>
          <cell r="G277">
            <v>3</v>
          </cell>
          <cell r="H277">
            <v>12.79</v>
          </cell>
          <cell r="I277">
            <v>3.6156999999999999</v>
          </cell>
          <cell r="J277">
            <v>16.4057</v>
          </cell>
          <cell r="K277">
            <v>49.217100000000002</v>
          </cell>
          <cell r="L277">
            <v>4.9371071670306197E-5</v>
          </cell>
          <cell r="M277">
            <v>0.99914765983938714</v>
          </cell>
          <cell r="N277" t="str">
            <v>C</v>
          </cell>
        </row>
        <row r="278">
          <cell r="B278" t="str">
            <v>COMP. 128</v>
          </cell>
          <cell r="C278" t="str">
            <v>COMPOSIÇÃO</v>
          </cell>
          <cell r="D278" t="str">
            <v>REDUÇÃO EXCÊNTRICA EM PVC RÍGIDO C/ ANÉIS, PARA ESGOTO PRIMÁRIO, DIÂM = 75 X 50MM</v>
          </cell>
          <cell r="F278" t="str">
            <v>UND</v>
          </cell>
          <cell r="G278">
            <v>3</v>
          </cell>
          <cell r="H278">
            <v>11.66</v>
          </cell>
          <cell r="I278">
            <v>3.2963</v>
          </cell>
          <cell r="J278">
            <v>14.956300000000001</v>
          </cell>
          <cell r="K278">
            <v>44.868899999999996</v>
          </cell>
          <cell r="L278">
            <v>4.5009268682384808E-5</v>
          </cell>
          <cell r="M278">
            <v>0.99919266910806948</v>
          </cell>
          <cell r="N278" t="str">
            <v>C</v>
          </cell>
        </row>
        <row r="279">
          <cell r="B279" t="str">
            <v>COMP. 112</v>
          </cell>
          <cell r="C279" t="str">
            <v>COMPOSIÇÃO</v>
          </cell>
          <cell r="D279" t="str">
            <v>JOELHO 45 GRAUS, PVC, ESGOTO PREDIAL, DN 40 MM, FORNECIDO E INSTALADO EM RAMAL DE DESCARGA OU RAMAL DE ESGOTO SANITÁRIO. AF_12/2014</v>
          </cell>
          <cell r="F279" t="str">
            <v>UND</v>
          </cell>
          <cell r="G279">
            <v>5</v>
          </cell>
          <cell r="H279">
            <v>6.86</v>
          </cell>
          <cell r="I279">
            <v>1.9393</v>
          </cell>
          <cell r="J279">
            <v>8.7993000000000006</v>
          </cell>
          <cell r="K279">
            <v>43.996499999999997</v>
          </cell>
          <cell r="L279">
            <v>4.4134139450366362E-5</v>
          </cell>
          <cell r="M279">
            <v>0.99923680324751984</v>
          </cell>
          <cell r="N279" t="str">
            <v>C</v>
          </cell>
        </row>
        <row r="280">
          <cell r="B280">
            <v>83693</v>
          </cell>
          <cell r="C280" t="str">
            <v>SINAPI</v>
          </cell>
          <cell r="D280" t="str">
            <v>CAIACAO EM MEIO FIO</v>
          </cell>
          <cell r="F280" t="str">
            <v>M2</v>
          </cell>
          <cell r="G280">
            <v>11.738999999999999</v>
          </cell>
          <cell r="H280">
            <v>2.81</v>
          </cell>
          <cell r="I280">
            <v>0.7944</v>
          </cell>
          <cell r="J280">
            <v>3.6044</v>
          </cell>
          <cell r="K280">
            <v>42.312100000000001</v>
          </cell>
          <cell r="L280">
            <v>4.2444469942787418E-5</v>
          </cell>
          <cell r="M280">
            <v>0.99927924771746268</v>
          </cell>
          <cell r="N280" t="str">
            <v>C</v>
          </cell>
        </row>
        <row r="281">
          <cell r="B281">
            <v>89363</v>
          </cell>
          <cell r="C281" t="str">
            <v>SINAPI</v>
          </cell>
          <cell r="D281" t="str">
            <v>JOELHO 45 GRAUS, PVC, SOLDÁVEL, DN 25MM, INSTALADO EM RAMAL OU SUB-RAMAL DE ÁGUA - FORNECIMENTO E INSTALAÇÃO. AF_12/2014</v>
          </cell>
          <cell r="F281" t="str">
            <v>UN</v>
          </cell>
          <cell r="G281">
            <v>5</v>
          </cell>
          <cell r="H281">
            <v>6.58</v>
          </cell>
          <cell r="I281">
            <v>1.8602000000000001</v>
          </cell>
          <cell r="J281">
            <v>8.4402000000000008</v>
          </cell>
          <cell r="K281">
            <v>42.201000000000001</v>
          </cell>
          <cell r="L281">
            <v>4.2333022375527852E-5</v>
          </cell>
          <cell r="M281">
            <v>0.99932158073983823</v>
          </cell>
          <cell r="N281" t="str">
            <v>C</v>
          </cell>
        </row>
        <row r="282">
          <cell r="B282">
            <v>89558</v>
          </cell>
          <cell r="C282" t="str">
            <v>SINAPI</v>
          </cell>
          <cell r="D282" t="str">
            <v>LUVA, PVC, SOLDÁVEL, DN 40MM, INSTALADO EM PRUMADA DE ÁGUA - FORNECIMENTO E INSTALAÇÃO. AF_12/2014</v>
          </cell>
          <cell r="F282" t="str">
            <v>UN</v>
          </cell>
          <cell r="G282">
            <v>6</v>
          </cell>
          <cell r="H282">
            <v>5.45</v>
          </cell>
          <cell r="I282">
            <v>1.5407</v>
          </cell>
          <cell r="J282">
            <v>6.9907000000000004</v>
          </cell>
          <cell r="K282">
            <v>41.944200000000002</v>
          </cell>
          <cell r="L282">
            <v>4.2075418997739749E-5</v>
          </cell>
          <cell r="M282">
            <v>0.99936365615883593</v>
          </cell>
          <cell r="N282" t="str">
            <v>C</v>
          </cell>
        </row>
        <row r="283">
          <cell r="B283">
            <v>86914</v>
          </cell>
          <cell r="C283" t="str">
            <v>SINAPI</v>
          </cell>
          <cell r="D283" t="str">
            <v>TORNEIRA CROMADA 1/2" OU 3/4" PARA TANQUE, PADRÃO MÉDIO - FORNECIMENTO E INSTALAÇÃO. AF_12/2013</v>
          </cell>
          <cell r="F283" t="str">
            <v>UN</v>
          </cell>
          <cell r="G283">
            <v>1</v>
          </cell>
          <cell r="H283">
            <v>32.380000000000003</v>
          </cell>
          <cell r="I283">
            <v>9.1538000000000004</v>
          </cell>
          <cell r="J283">
            <v>41.533799999999999</v>
          </cell>
          <cell r="K283">
            <v>41.533799999999999</v>
          </cell>
          <cell r="L283">
            <v>4.1663735094919516E-5</v>
          </cell>
          <cell r="M283">
            <v>0.99940531989393089</v>
          </cell>
          <cell r="N283" t="str">
            <v>C</v>
          </cell>
        </row>
        <row r="284">
          <cell r="B284">
            <v>93018</v>
          </cell>
          <cell r="C284" t="str">
            <v>SINAPI</v>
          </cell>
          <cell r="D284" t="str">
            <v>CURVA 90 GRAUS PARA ELETRODUTO, PVC, ROSCÁVEL, DN 50 MM (1 1/2") - FORNECIMENTO E INSTALAÇÃO. AF_12/2015</v>
          </cell>
          <cell r="F284" t="str">
            <v>UN</v>
          </cell>
          <cell r="G284">
            <v>2</v>
          </cell>
          <cell r="H284">
            <v>15.34</v>
          </cell>
          <cell r="I284">
            <v>4.3365999999999998</v>
          </cell>
          <cell r="J284">
            <v>19.676600000000001</v>
          </cell>
          <cell r="K284">
            <v>39.353200000000001</v>
          </cell>
          <cell r="L284">
            <v>3.9476313266240672E-5</v>
          </cell>
          <cell r="M284">
            <v>0.99944479620719717</v>
          </cell>
          <cell r="N284" t="str">
            <v>C</v>
          </cell>
        </row>
        <row r="285">
          <cell r="B285" t="str">
            <v>COMP. 77</v>
          </cell>
          <cell r="C285" t="str">
            <v>COMPOSIÇÃO</v>
          </cell>
          <cell r="D285" t="str">
            <v>TOMADA PARA LÓGICA, RJ45, COM PLACA</v>
          </cell>
          <cell r="F285" t="str">
            <v>UND.</v>
          </cell>
          <cell r="G285">
            <v>1</v>
          </cell>
          <cell r="H285">
            <v>29.85</v>
          </cell>
          <cell r="I285">
            <v>8.4385999999999992</v>
          </cell>
          <cell r="J285">
            <v>38.288600000000002</v>
          </cell>
          <cell r="K285">
            <v>38.288600000000002</v>
          </cell>
          <cell r="L285">
            <v>3.8408382752248423E-5</v>
          </cell>
          <cell r="M285">
            <v>0.99948320458994944</v>
          </cell>
          <cell r="N285" t="str">
            <v>C</v>
          </cell>
        </row>
        <row r="286">
          <cell r="B286">
            <v>89451</v>
          </cell>
          <cell r="C286" t="str">
            <v>SINAPI</v>
          </cell>
          <cell r="D286" t="str">
            <v>TUBO, PVC, SOLDÁVEL, DN 75MM, INSTALADO EM PRUMADA DE ÁGUA - FORNECIMENTO E INSTALAÇÃO. AF_12/2014</v>
          </cell>
          <cell r="F286" t="str">
            <v>M</v>
          </cell>
          <cell r="G286">
            <v>1</v>
          </cell>
          <cell r="H286">
            <v>29.14</v>
          </cell>
          <cell r="I286">
            <v>8.2378999999999998</v>
          </cell>
          <cell r="J286">
            <v>37.377899999999997</v>
          </cell>
          <cell r="K286">
            <v>37.377899999999997</v>
          </cell>
          <cell r="L286">
            <v>3.7494833701813752E-5</v>
          </cell>
          <cell r="M286">
            <v>0.99952069942365129</v>
          </cell>
          <cell r="N286" t="str">
            <v>C</v>
          </cell>
        </row>
        <row r="287">
          <cell r="B287" t="str">
            <v>COMP. 86</v>
          </cell>
          <cell r="C287" t="str">
            <v>COMPOSIÇÃO</v>
          </cell>
          <cell r="D287" t="str">
            <v>FLANGE DE LIGAÇÃO 100X50MM PARA ELETROCALHA METÁLICA (REF. MOPA OU SIMILAR)</v>
          </cell>
          <cell r="F287" t="str">
            <v>UND.</v>
          </cell>
          <cell r="G287">
            <v>2</v>
          </cell>
          <cell r="H287">
            <v>13.71</v>
          </cell>
          <cell r="I287">
            <v>3.8757999999999999</v>
          </cell>
          <cell r="J287">
            <v>17.585799999999999</v>
          </cell>
          <cell r="K287">
            <v>35.171599999999998</v>
          </cell>
          <cell r="L287">
            <v>3.5281631472787732E-5</v>
          </cell>
          <cell r="M287">
            <v>0.99955598105512411</v>
          </cell>
          <cell r="N287" t="str">
            <v>C</v>
          </cell>
        </row>
        <row r="288">
          <cell r="B288" t="str">
            <v>COMP. 139</v>
          </cell>
          <cell r="C288" t="str">
            <v>COMPOSIÇÃO</v>
          </cell>
          <cell r="D288" t="str">
            <v>BUCHA DE REDUÇÃO LONGA DE PVC RÍGIDO SOLDÁVEL, MARROM, DIÂM = 40 X 25MM</v>
          </cell>
          <cell r="F288" t="str">
            <v>UND</v>
          </cell>
          <cell r="G288">
            <v>3</v>
          </cell>
          <cell r="H288">
            <v>9.1300000000000008</v>
          </cell>
          <cell r="I288">
            <v>2.5811000000000002</v>
          </cell>
          <cell r="J288">
            <v>11.7111</v>
          </cell>
          <cell r="K288">
            <v>35.133299999999998</v>
          </cell>
          <cell r="L288">
            <v>3.5243211654371521E-5</v>
          </cell>
          <cell r="M288">
            <v>0.99959122426677849</v>
          </cell>
          <cell r="N288" t="str">
            <v>C</v>
          </cell>
        </row>
        <row r="289">
          <cell r="B289" t="str">
            <v>COMP. 111</v>
          </cell>
          <cell r="C289" t="str">
            <v>COMPOSIÇÃO</v>
          </cell>
          <cell r="D289" t="str">
            <v>SAÍDA HORIZONTAL DE ELETROCALHA PARA ELETRODUTO 1"</v>
          </cell>
          <cell r="F289" t="str">
            <v>UND.</v>
          </cell>
          <cell r="G289">
            <v>4</v>
          </cell>
          <cell r="H289">
            <v>6.45</v>
          </cell>
          <cell r="I289">
            <v>1.8233999999999999</v>
          </cell>
          <cell r="J289">
            <v>8.2734000000000005</v>
          </cell>
          <cell r="K289">
            <v>33.093600000000002</v>
          </cell>
          <cell r="L289">
            <v>3.319713061981395E-5</v>
          </cell>
          <cell r="M289">
            <v>0.99962442139739827</v>
          </cell>
          <cell r="N289" t="str">
            <v>C</v>
          </cell>
        </row>
        <row r="290">
          <cell r="B290">
            <v>89622</v>
          </cell>
          <cell r="C290" t="str">
            <v>SINAPI</v>
          </cell>
          <cell r="D290" t="str">
            <v>TÊ DE REDUÇÃO, PVC, SOLDÁVEL, DN 32MM X 25MM, INSTALADO EM PRUMADA DE ÁGUA - FORNECIMENTO E INSTALAÇÃO. AF_12/2014</v>
          </cell>
          <cell r="F290" t="str">
            <v>UN</v>
          </cell>
          <cell r="G290">
            <v>3</v>
          </cell>
          <cell r="H290">
            <v>8.42</v>
          </cell>
          <cell r="I290">
            <v>2.3803000000000001</v>
          </cell>
          <cell r="J290">
            <v>10.8003</v>
          </cell>
          <cell r="K290">
            <v>32.4009</v>
          </cell>
          <cell r="L290">
            <v>3.250226356454208E-5</v>
          </cell>
          <cell r="M290">
            <v>0.99965692366096282</v>
          </cell>
          <cell r="N290" t="str">
            <v>C</v>
          </cell>
        </row>
        <row r="291">
          <cell r="B291" t="str">
            <v>COMP. 107</v>
          </cell>
          <cell r="C291" t="str">
            <v>COMPOSIÇÃO</v>
          </cell>
          <cell r="D291" t="str">
            <v>CURVA DE INVERSÃO 75 X 50 MM PARA ELETROCALHA METÁLICA (REF.: MOPA OU SIMILAR)</v>
          </cell>
          <cell r="F291" t="str">
            <v>UND.</v>
          </cell>
          <cell r="G291">
            <v>1</v>
          </cell>
          <cell r="H291">
            <v>23.99</v>
          </cell>
          <cell r="I291">
            <v>6.782</v>
          </cell>
          <cell r="J291">
            <v>30.771999999999998</v>
          </cell>
          <cell r="K291">
            <v>30.771999999999998</v>
          </cell>
          <cell r="L291">
            <v>3.0868267684172005E-5</v>
          </cell>
          <cell r="M291">
            <v>0.99968779192864698</v>
          </cell>
          <cell r="N291" t="str">
            <v>C</v>
          </cell>
        </row>
        <row r="292">
          <cell r="B292">
            <v>89561</v>
          </cell>
          <cell r="C292" t="str">
            <v>SINAPI</v>
          </cell>
          <cell r="D292" t="str">
            <v>JUNÇÃO SIMPLES, PVC, SERIE R, ÁGUA PLUVIAL, DN 40 MM, JUNTA SOLDÁVEL, FORNECIDO E INSTALADO EM RAMAL DE ENCAMINHAMENTO. AF_12/2014</v>
          </cell>
          <cell r="F292" t="str">
            <v>UN</v>
          </cell>
          <cell r="G292">
            <v>3</v>
          </cell>
          <cell r="H292">
            <v>7.65</v>
          </cell>
          <cell r="I292">
            <v>2.1627000000000001</v>
          </cell>
          <cell r="J292">
            <v>9.8126999999999995</v>
          </cell>
          <cell r="K292">
            <v>29.438099999999999</v>
          </cell>
          <cell r="L292">
            <v>2.9530194687164434E-5</v>
          </cell>
          <cell r="M292">
            <v>0.9997173221233342</v>
          </cell>
          <cell r="N292" t="str">
            <v>C</v>
          </cell>
        </row>
        <row r="293">
          <cell r="B293" t="str">
            <v>COMP. 121</v>
          </cell>
          <cell r="C293" t="str">
            <v>COMPOSIÇÃO</v>
          </cell>
          <cell r="D293" t="str">
            <v>JUNÇÃO SIMPLES EM PVC RÍGIDO C/ ANÉIS, PARA ESGOTO PRIMÁRIO, DIÂM = 75 X 50MM</v>
          </cell>
          <cell r="F293" t="str">
            <v>UND</v>
          </cell>
          <cell r="G293">
            <v>1</v>
          </cell>
          <cell r="H293">
            <v>22.69</v>
          </cell>
          <cell r="I293">
            <v>6.4145000000000003</v>
          </cell>
          <cell r="J293">
            <v>29.104500000000002</v>
          </cell>
          <cell r="K293">
            <v>29.104500000000002</v>
          </cell>
          <cell r="L293">
            <v>2.9195551046860273E-5</v>
          </cell>
          <cell r="M293">
            <v>0.99974651767438105</v>
          </cell>
          <cell r="N293" t="str">
            <v>C</v>
          </cell>
        </row>
        <row r="294">
          <cell r="B294">
            <v>89497</v>
          </cell>
          <cell r="C294" t="str">
            <v>SINAPI</v>
          </cell>
          <cell r="D294" t="str">
            <v>JOELHO 90 GRAUS, PVC, SOLDÁVEL, DN 40MM, INSTALADO EM PRUMADA DE ÁGUA - FORNECIMENTO E INSTALAÇÃO. AF_12/2014</v>
          </cell>
          <cell r="F294" t="str">
            <v>UN</v>
          </cell>
          <cell r="G294">
            <v>3</v>
          </cell>
          <cell r="H294">
            <v>7.31</v>
          </cell>
          <cell r="I294">
            <v>2.0665</v>
          </cell>
          <cell r="J294">
            <v>9.3765000000000001</v>
          </cell>
          <cell r="K294">
            <v>28.1295</v>
          </cell>
          <cell r="L294">
            <v>2.8217500839136766E-5</v>
          </cell>
          <cell r="M294">
            <v>0.9997747351752202</v>
          </cell>
          <cell r="N294" t="str">
            <v>C</v>
          </cell>
        </row>
        <row r="295">
          <cell r="B295">
            <v>94490</v>
          </cell>
          <cell r="C295" t="str">
            <v>SINAPI</v>
          </cell>
          <cell r="D295" t="str">
            <v>REGISTRO DE ESFERA, PVC, SOLDÁVEL, DN  32 MM, INSTALADO EM RESERVAÇÃO DE ÁGUA DE EDIFICAÇÃO QUE POSSUA RESERVATÓRIO DE FIBRA/FIBROCIMENTO   FORNECIMENTO E INSTALAÇÃO. AF_06/2016</v>
          </cell>
          <cell r="F295" t="str">
            <v>UN</v>
          </cell>
          <cell r="G295">
            <v>1</v>
          </cell>
          <cell r="H295">
            <v>20.59</v>
          </cell>
          <cell r="I295">
            <v>5.8208000000000002</v>
          </cell>
          <cell r="J295">
            <v>26.410799999999998</v>
          </cell>
          <cell r="K295">
            <v>26.410799999999998</v>
          </cell>
          <cell r="L295">
            <v>2.6493424026814314E-5</v>
          </cell>
          <cell r="M295">
            <v>0.99980122859924703</v>
          </cell>
          <cell r="N295" t="str">
            <v>C</v>
          </cell>
        </row>
        <row r="296">
          <cell r="B296" t="str">
            <v>COMP. 118</v>
          </cell>
          <cell r="C296" t="str">
            <v>COMPOSIÇÃO</v>
          </cell>
          <cell r="D296" t="str">
            <v>JOELHO 45 GRAUS, PVC, ESGOTO PREDIAL, DN 75 MM, FORNECIDO E INSTALADO EM RAMAL DE DESCARGA OU RAMAL DE ESGOTO SANITÁRIO. AF_12/2014</v>
          </cell>
          <cell r="F296" t="str">
            <v>UND</v>
          </cell>
          <cell r="G296">
            <v>1</v>
          </cell>
          <cell r="H296">
            <v>18.190000000000001</v>
          </cell>
          <cell r="I296">
            <v>5.1422999999999996</v>
          </cell>
          <cell r="J296">
            <v>23.3323</v>
          </cell>
          <cell r="K296">
            <v>23.3323</v>
          </cell>
          <cell r="L296">
            <v>2.3405293191453483E-5</v>
          </cell>
          <cell r="M296">
            <v>0.99982463389243847</v>
          </cell>
          <cell r="N296" t="str">
            <v>C</v>
          </cell>
        </row>
        <row r="297">
          <cell r="B297">
            <v>89501</v>
          </cell>
          <cell r="C297" t="str">
            <v>SINAPI</v>
          </cell>
          <cell r="D297" t="str">
            <v>JOELHO 90 GRAUS, PVC, SOLDÁVEL, DN 50MM, INSTALADO EM PRUMADA DE ÁGUA - FORNECIMENTO E INSTALAÇÃO. AF_12/2014</v>
          </cell>
          <cell r="F297" t="str">
            <v>UN</v>
          </cell>
          <cell r="G297">
            <v>2</v>
          </cell>
          <cell r="H297">
            <v>8.7100000000000009</v>
          </cell>
          <cell r="I297">
            <v>2.4622999999999999</v>
          </cell>
          <cell r="J297">
            <v>11.1723</v>
          </cell>
          <cell r="K297">
            <v>22.3446</v>
          </cell>
          <cell r="L297">
            <v>2.2414503252819116E-5</v>
          </cell>
          <cell r="M297">
            <v>0.99984704839569127</v>
          </cell>
          <cell r="N297" t="str">
            <v>C</v>
          </cell>
        </row>
        <row r="298">
          <cell r="B298" t="str">
            <v>COMP. 146</v>
          </cell>
          <cell r="C298" t="str">
            <v>COMPOSIÇÃO</v>
          </cell>
          <cell r="D298" t="str">
            <v>TÊ DE REDUÇÃO 90º DE PVC RÍGIDO SOLDÁVEL, MARROM  DIÂM = 40 X 25MM</v>
          </cell>
          <cell r="F298" t="str">
            <v>UND</v>
          </cell>
          <cell r="G298">
            <v>1</v>
          </cell>
          <cell r="H298">
            <v>15.75</v>
          </cell>
          <cell r="I298">
            <v>4.4524999999999997</v>
          </cell>
          <cell r="J298">
            <v>20.202500000000001</v>
          </cell>
          <cell r="K298">
            <v>20.202500000000001</v>
          </cell>
          <cell r="L298">
            <v>2.0265701868240122E-5</v>
          </cell>
          <cell r="M298">
            <v>0.99986731409755947</v>
          </cell>
          <cell r="N298" t="str">
            <v>C</v>
          </cell>
        </row>
        <row r="299">
          <cell r="B299" t="str">
            <v>COMP. 129</v>
          </cell>
          <cell r="C299" t="str">
            <v>COMPOSIÇÃO</v>
          </cell>
          <cell r="D299" t="str">
            <v>REDUÇÃO EXCÊNTRICA EM PVC RÍGIDO C/ ANÉIS, PARA ESGOTO PRIMÁRIO, DIÂM =100 X 50MM</v>
          </cell>
          <cell r="F299" t="str">
            <v>UND</v>
          </cell>
          <cell r="G299">
            <v>1</v>
          </cell>
          <cell r="H299">
            <v>15.48</v>
          </cell>
          <cell r="I299">
            <v>4.3761999999999999</v>
          </cell>
          <cell r="J299">
            <v>19.856200000000001</v>
          </cell>
          <cell r="K299">
            <v>19.856200000000001</v>
          </cell>
          <cell r="L299">
            <v>1.9918318497025098E-5</v>
          </cell>
          <cell r="M299">
            <v>0.99988723241605648</v>
          </cell>
          <cell r="N299" t="str">
            <v>C</v>
          </cell>
        </row>
        <row r="300">
          <cell r="B300">
            <v>89625</v>
          </cell>
          <cell r="C300" t="str">
            <v>SINAPI</v>
          </cell>
          <cell r="D300" t="str">
            <v>TE, PVC, SOLDÁVEL, DN 50MM, INSTALADO EM PRUMADA DE ÁGUA - FORNECIMENTO E INSTALAÇÃO. AF_12/2014</v>
          </cell>
          <cell r="F300" t="str">
            <v>UN</v>
          </cell>
          <cell r="G300">
            <v>1</v>
          </cell>
          <cell r="H300">
            <v>13.54</v>
          </cell>
          <cell r="I300">
            <v>3.8277999999999999</v>
          </cell>
          <cell r="J300">
            <v>17.367799999999999</v>
          </cell>
          <cell r="K300">
            <v>17.367799999999999</v>
          </cell>
          <cell r="L300">
            <v>1.7422133741231072E-5</v>
          </cell>
          <cell r="M300">
            <v>0.99990465454979771</v>
          </cell>
          <cell r="N300" t="str">
            <v>C</v>
          </cell>
        </row>
        <row r="301">
          <cell r="B301">
            <v>89784</v>
          </cell>
          <cell r="C301" t="str">
            <v>SINAPI</v>
          </cell>
          <cell r="D301" t="str">
            <v>TE, PVC, SERIE NORMAL, ESGOTO PREDIAL, DN 50 X 50 MM, JUNTA ELÁSTICA, FORNECIDO E INSTALADO EM RAMAL DE DESCARGA OU RAMAL DE ESGOTO SANITÁRIO. AF_12/2014</v>
          </cell>
          <cell r="F301" t="str">
            <v>UN</v>
          </cell>
          <cell r="G301">
            <v>1</v>
          </cell>
          <cell r="H301">
            <v>12.58</v>
          </cell>
          <cell r="I301">
            <v>3.5564</v>
          </cell>
          <cell r="J301">
            <v>16.136399999999998</v>
          </cell>
          <cell r="K301">
            <v>16.136399999999998</v>
          </cell>
          <cell r="L301">
            <v>1.6186881407086739E-5</v>
          </cell>
          <cell r="M301">
            <v>0.99992084143120474</v>
          </cell>
          <cell r="N301" t="str">
            <v>C</v>
          </cell>
        </row>
        <row r="302">
          <cell r="B302">
            <v>89386</v>
          </cell>
          <cell r="C302" t="str">
            <v>SINAPI</v>
          </cell>
          <cell r="D302" t="str">
            <v>LUVA, PVC, SOLDÁVEL, DN 32MM, INSTALADO EM RAMAL OU SUB-RAMAL DE ÁGUA - FORNECIMENTO E INSTALAÇÃO. AF_12/2014</v>
          </cell>
          <cell r="F302" t="str">
            <v>UN</v>
          </cell>
          <cell r="G302">
            <v>2</v>
          </cell>
          <cell r="H302">
            <v>6</v>
          </cell>
          <cell r="I302">
            <v>1.6961999999999999</v>
          </cell>
          <cell r="J302">
            <v>7.6962000000000002</v>
          </cell>
          <cell r="K302">
            <v>15.3924</v>
          </cell>
          <cell r="L302">
            <v>1.5440553863962345E-5</v>
          </cell>
          <cell r="M302">
            <v>0.99993628198506868</v>
          </cell>
          <cell r="N302" t="str">
            <v>C</v>
          </cell>
        </row>
        <row r="303">
          <cell r="B303" t="str">
            <v>COMP. 137</v>
          </cell>
          <cell r="C303" t="str">
            <v>COMPOSIÇÃO</v>
          </cell>
          <cell r="D303" t="str">
            <v>JOELHO DE REDUÇÃO 90º DE PVC RÍGIDO SOLDÁVEL, MARROM  DIÂM = 32 X 25MM</v>
          </cell>
          <cell r="F303" t="str">
            <v>UND</v>
          </cell>
          <cell r="G303">
            <v>1</v>
          </cell>
          <cell r="H303">
            <v>9.09</v>
          </cell>
          <cell r="I303">
            <v>2.5697000000000001</v>
          </cell>
          <cell r="J303">
            <v>11.659700000000001</v>
          </cell>
          <cell r="K303">
            <v>11.659700000000001</v>
          </cell>
          <cell r="L303">
            <v>1.1696176417429494E-5</v>
          </cell>
          <cell r="M303">
            <v>0.99994797816148606</v>
          </cell>
          <cell r="N303" t="str">
            <v>C</v>
          </cell>
        </row>
        <row r="304">
          <cell r="B304" t="str">
            <v>COMP. 109</v>
          </cell>
          <cell r="C304" t="str">
            <v>COMPOSIÇÃO</v>
          </cell>
          <cell r="D304" t="str">
            <v>SUPORTE VERTICAL  75 X 50 MM  PARA FIXAÇÃO DE ELETROCALHA METÁLICA ( REF.: MOPA OU SIMILAR)</v>
          </cell>
          <cell r="F304" t="str">
            <v>UND.</v>
          </cell>
          <cell r="G304">
            <v>1</v>
          </cell>
          <cell r="H304">
            <v>8.4499999999999993</v>
          </cell>
          <cell r="I304">
            <v>2.3887999999999998</v>
          </cell>
          <cell r="J304">
            <v>10.838800000000001</v>
          </cell>
          <cell r="K304">
            <v>10.838800000000001</v>
          </cell>
          <cell r="L304">
            <v>1.0872708298947211E-5</v>
          </cell>
          <cell r="M304">
            <v>0.99995885086978498</v>
          </cell>
          <cell r="N304" t="str">
            <v>C</v>
          </cell>
        </row>
        <row r="305">
          <cell r="B305" t="str">
            <v>COMP. 138</v>
          </cell>
          <cell r="C305" t="str">
            <v>COMPOSIÇÃO</v>
          </cell>
          <cell r="D305" t="str">
            <v>BUCHA DE REDUÇÃO CURTA DE PVC RÍGIDO SOLDÁVEL, MARROM, DIÂM = 32 X 25MM</v>
          </cell>
          <cell r="F305" t="str">
            <v>UND</v>
          </cell>
          <cell r="G305">
            <v>2</v>
          </cell>
          <cell r="H305">
            <v>4.22</v>
          </cell>
          <cell r="I305">
            <v>1.1930000000000001</v>
          </cell>
          <cell r="J305">
            <v>5.4130000000000003</v>
          </cell>
          <cell r="K305">
            <v>10.826000000000001</v>
          </cell>
          <cell r="L305">
            <v>1.0859868255194534E-5</v>
          </cell>
          <cell r="M305">
            <v>0.9999697107380402</v>
          </cell>
          <cell r="N305" t="str">
            <v>C</v>
          </cell>
        </row>
        <row r="306">
          <cell r="B306">
            <v>89367</v>
          </cell>
          <cell r="C306" t="str">
            <v>SINAPI</v>
          </cell>
          <cell r="D306" t="str">
            <v>JOELHO 90 GRAUS, PVC, SOLDÁVEL, DN 32MM, INSTALADO EM RAMAL OU SUB-RAMAL DE ÁGUA - FORNECIMENTO E INSTALAÇÃO. AF_12/2014</v>
          </cell>
          <cell r="F306" t="str">
            <v>UN</v>
          </cell>
          <cell r="G306">
            <v>1</v>
          </cell>
          <cell r="H306">
            <v>8.19</v>
          </cell>
          <cell r="I306">
            <v>2.3153000000000001</v>
          </cell>
          <cell r="J306">
            <v>10.5053</v>
          </cell>
          <cell r="K306">
            <v>10.5053</v>
          </cell>
          <cell r="L306">
            <v>1.0538164971484864E-5</v>
          </cell>
          <cell r="M306">
            <v>0.99998024890301163</v>
          </cell>
          <cell r="N306" t="str">
            <v>C</v>
          </cell>
        </row>
        <row r="307">
          <cell r="B307" t="str">
            <v>COMP. 140</v>
          </cell>
          <cell r="C307" t="str">
            <v>COMPOSIÇÃO</v>
          </cell>
          <cell r="D307" t="str">
            <v>BUCHA DE REDUÇÃO CURTA DE PVC RÍGIDO SOLDÁVEL, MARROM, DIÂM = 50 X 40MM</v>
          </cell>
          <cell r="F307" t="str">
            <v>UND</v>
          </cell>
          <cell r="G307">
            <v>1</v>
          </cell>
          <cell r="H307">
            <v>8.11</v>
          </cell>
          <cell r="I307">
            <v>2.2927</v>
          </cell>
          <cell r="J307">
            <v>10.402699999999999</v>
          </cell>
          <cell r="K307">
            <v>10.402699999999999</v>
          </cell>
          <cell r="L307">
            <v>1.0435243995779804E-5</v>
          </cell>
          <cell r="M307">
            <v>0.99999068414700742</v>
          </cell>
          <cell r="N307" t="str">
            <v>C</v>
          </cell>
        </row>
        <row r="308">
          <cell r="B308" t="str">
            <v>COMP. 42</v>
          </cell>
          <cell r="C308" t="str">
            <v>COMPOSIÇÃO</v>
          </cell>
          <cell r="D308" t="str">
            <v>REMOÇÃO DE TAMPO DE PIA EM AÇO INOX</v>
          </cell>
          <cell r="F308" t="str">
            <v>M2</v>
          </cell>
          <cell r="G308">
            <v>0.48</v>
          </cell>
          <cell r="H308">
            <v>15.083500000000001</v>
          </cell>
          <cell r="I308">
            <v>4.2641</v>
          </cell>
          <cell r="J308">
            <v>19.3476</v>
          </cell>
          <cell r="K308">
            <v>9.2867999999999995</v>
          </cell>
          <cell r="L308">
            <v>9.3158529939350254E-6</v>
          </cell>
          <cell r="M308">
            <v>1.0000000000000013</v>
          </cell>
          <cell r="N308" t="str">
            <v>C</v>
          </cell>
        </row>
      </sheetData>
      <sheetData sheetId="1"/>
      <sheetData sheetId="2"/>
      <sheetData sheetId="3">
        <row r="1">
          <cell r="K1" t="str">
            <v>SE(E(F2&gt;0;EXT.TEXTO(A2;1;4)="COMP");"SUBÍTEM";SE(OU(E(F2=0;G2=0);F2="COEF.";F2&gt;0);"SUBÍTEM";SE(EXT.TEXTO(A2;1;5)="COMP.";SE(CONT.SE(ORÇAMENTO!$B$5:$B$10000;COMPOSIÇÕES!A2)=0;"NOK";SE(CONT.SE(ORÇAMENTO!$B$5:$B$10000;COMPOSIÇÕES!A2)&gt;0;"OK";"SUBÍTEM")))))</v>
          </cell>
          <cell r="L1" t="str">
            <v>CÓDIGOS NOVOS</v>
          </cell>
        </row>
        <row r="2">
          <cell r="L2">
            <v>0</v>
          </cell>
        </row>
        <row r="3">
          <cell r="K3" t="str">
            <v>COMPOSIÇÕES DE PREÇOS ANALÍTICAS</v>
          </cell>
          <cell r="L3" t="str">
            <v>COMPOSIÇÕES DE PREÇOS ANALÍTICAS</v>
          </cell>
        </row>
        <row r="4">
          <cell r="L4">
            <v>0</v>
          </cell>
        </row>
        <row r="5">
          <cell r="K5" t="str">
            <v xml:space="preserve"> OBRA:</v>
          </cell>
          <cell r="L5" t="str">
            <v xml:space="preserve"> OBRA:</v>
          </cell>
        </row>
        <row r="6">
          <cell r="K6" t="str">
            <v xml:space="preserve"> LOCAL:</v>
          </cell>
          <cell r="L6" t="str">
            <v xml:space="preserve"> LOCAL:</v>
          </cell>
        </row>
        <row r="7">
          <cell r="L7">
            <v>0</v>
          </cell>
        </row>
        <row r="8">
          <cell r="L8">
            <v>0</v>
          </cell>
        </row>
        <row r="9">
          <cell r="K9" t="str">
            <v>COD.</v>
          </cell>
          <cell r="L9" t="str">
            <v>COD.</v>
          </cell>
        </row>
        <row r="10">
          <cell r="K10" t="str">
            <v>COMP. 1</v>
          </cell>
          <cell r="L10" t="str">
            <v>COMP. 1</v>
          </cell>
        </row>
        <row r="11">
          <cell r="K11" t="str">
            <v>COMP. 2</v>
          </cell>
          <cell r="L11" t="str">
            <v>COMP. 2</v>
          </cell>
        </row>
        <row r="12">
          <cell r="K12" t="str">
            <v>COMP. 7</v>
          </cell>
          <cell r="L12" t="str">
            <v>COMP. 7</v>
          </cell>
        </row>
        <row r="13">
          <cell r="K13" t="str">
            <v>COMP. 10</v>
          </cell>
          <cell r="L13" t="str">
            <v>COMP. 10</v>
          </cell>
        </row>
        <row r="14">
          <cell r="K14">
            <v>87879</v>
          </cell>
          <cell r="L14">
            <v>87879</v>
          </cell>
        </row>
        <row r="15">
          <cell r="K15">
            <v>89173</v>
          </cell>
          <cell r="L15">
            <v>89173</v>
          </cell>
        </row>
        <row r="16">
          <cell r="K16" t="str">
            <v>Obs¹: composição/Base -  Composição Elaborada</v>
          </cell>
          <cell r="L16" t="str">
            <v>Obs¹: composição/Base -  Composição Elaborada</v>
          </cell>
        </row>
        <row r="18">
          <cell r="K18" t="str">
            <v>COD.</v>
          </cell>
          <cell r="L18" t="str">
            <v>COD.</v>
          </cell>
        </row>
        <row r="19">
          <cell r="K19" t="str">
            <v>COMP. 2</v>
          </cell>
          <cell r="L19" t="str">
            <v>COMP. 2</v>
          </cell>
        </row>
        <row r="20">
          <cell r="K20">
            <v>88316</v>
          </cell>
          <cell r="L20">
            <v>88316</v>
          </cell>
        </row>
        <row r="21">
          <cell r="K21" t="str">
            <v>Obs: composição/Base -  Composição ORSE - 17</v>
          </cell>
          <cell r="L21" t="str">
            <v>Obs: composição/Base -  Composição ORSE - 17</v>
          </cell>
        </row>
        <row r="23">
          <cell r="K23" t="str">
            <v>COD.</v>
          </cell>
          <cell r="L23" t="str">
            <v>COD.</v>
          </cell>
        </row>
        <row r="24">
          <cell r="K24" t="str">
            <v>COMP. 3</v>
          </cell>
          <cell r="L24" t="str">
            <v>COMP. 3</v>
          </cell>
        </row>
        <row r="25">
          <cell r="K25">
            <v>88309</v>
          </cell>
          <cell r="L25">
            <v>88309</v>
          </cell>
        </row>
        <row r="26">
          <cell r="K26">
            <v>88316</v>
          </cell>
          <cell r="L26">
            <v>88316</v>
          </cell>
        </row>
        <row r="27">
          <cell r="K27" t="str">
            <v>Obs: composição/Base -  Composição ORSE - 03240</v>
          </cell>
          <cell r="L27" t="str">
            <v>Obs: composição/Base -  Composição ORSE - 03240</v>
          </cell>
        </row>
        <row r="29">
          <cell r="K29" t="str">
            <v>COD.</v>
          </cell>
          <cell r="L29" t="str">
            <v>COD.</v>
          </cell>
        </row>
        <row r="30">
          <cell r="K30" t="str">
            <v>COMP. 4</v>
          </cell>
          <cell r="L30" t="str">
            <v>COMP. 4</v>
          </cell>
        </row>
        <row r="31">
          <cell r="K31">
            <v>88262</v>
          </cell>
          <cell r="L31">
            <v>88262</v>
          </cell>
        </row>
        <row r="32">
          <cell r="K32">
            <v>88316</v>
          </cell>
          <cell r="L32">
            <v>88316</v>
          </cell>
        </row>
        <row r="33">
          <cell r="K33">
            <v>3069</v>
          </cell>
          <cell r="L33">
            <v>3069</v>
          </cell>
        </row>
        <row r="34">
          <cell r="K34" t="str">
            <v>Obs: composição/Base -  ORSE -  3850</v>
          </cell>
          <cell r="L34" t="str">
            <v>Obs: composição/Base -  ORSE -  3850</v>
          </cell>
        </row>
        <row r="35">
          <cell r="K35" t="str">
            <v>Obs²: Assumimos uma possível pequena imprecisão ao utilizar os insumos e composição base do ORSE/SE de itens de baixa relevância.</v>
          </cell>
        </row>
        <row r="36">
          <cell r="K36" t="str">
            <v>COD.</v>
          </cell>
          <cell r="L36" t="str">
            <v>COD.</v>
          </cell>
        </row>
        <row r="37">
          <cell r="K37" t="str">
            <v>COMP. 5</v>
          </cell>
          <cell r="L37" t="str">
            <v>COMP. 5</v>
          </cell>
        </row>
        <row r="38">
          <cell r="K38">
            <v>88309</v>
          </cell>
          <cell r="L38">
            <v>88309</v>
          </cell>
        </row>
        <row r="39">
          <cell r="K39">
            <v>88316</v>
          </cell>
          <cell r="L39">
            <v>88316</v>
          </cell>
        </row>
        <row r="40">
          <cell r="K40">
            <v>12984</v>
          </cell>
          <cell r="L40">
            <v>12984</v>
          </cell>
        </row>
        <row r="41">
          <cell r="K41">
            <v>2511</v>
          </cell>
          <cell r="L41">
            <v>2511</v>
          </cell>
        </row>
        <row r="42">
          <cell r="K42" t="str">
            <v>Obs¹: composição/Base -  Composição  ORSE - 191</v>
          </cell>
          <cell r="L42" t="str">
            <v>Obs¹: composição/Base -  Composição  ORSE - 191</v>
          </cell>
        </row>
        <row r="43">
          <cell r="K43" t="str">
            <v>Obs²: Assumimos uma possível pequena imprecisão ao utilizar os insumos e composição base do ORSE/SE de itens de baixa relevância.</v>
          </cell>
        </row>
        <row r="44">
          <cell r="K44" t="str">
            <v>COD.</v>
          </cell>
          <cell r="L44" t="str">
            <v>COD.</v>
          </cell>
        </row>
        <row r="45">
          <cell r="K45" t="str">
            <v>COMP. 6</v>
          </cell>
          <cell r="L45" t="str">
            <v>COMP. 6</v>
          </cell>
        </row>
        <row r="46">
          <cell r="K46">
            <v>1527</v>
          </cell>
          <cell r="L46">
            <v>1527</v>
          </cell>
        </row>
        <row r="47">
          <cell r="K47">
            <v>92874</v>
          </cell>
          <cell r="L47">
            <v>92874</v>
          </cell>
        </row>
        <row r="48">
          <cell r="K48" t="str">
            <v>Obs: composição/Base -  Composição ORSE  7369</v>
          </cell>
          <cell r="L48" t="str">
            <v>Obs: composição/Base -  Composição ORSE  7369</v>
          </cell>
        </row>
        <row r="51">
          <cell r="K51" t="str">
            <v>COD.</v>
          </cell>
          <cell r="L51" t="str">
            <v>COD.</v>
          </cell>
        </row>
        <row r="52">
          <cell r="K52" t="str">
            <v>COMP. 7</v>
          </cell>
          <cell r="L52" t="str">
            <v>COMP. 7</v>
          </cell>
        </row>
        <row r="53">
          <cell r="K53">
            <v>88310</v>
          </cell>
          <cell r="L53">
            <v>88310</v>
          </cell>
        </row>
        <row r="54">
          <cell r="K54">
            <v>3767</v>
          </cell>
          <cell r="L54">
            <v>3767</v>
          </cell>
        </row>
        <row r="55">
          <cell r="K55" t="str">
            <v>Obs:  composição/Base - Composição ORSE 2344</v>
          </cell>
          <cell r="L55" t="str">
            <v>Obs:  composição/Base - Composição ORSE 2344</v>
          </cell>
        </row>
        <row r="57">
          <cell r="K57" t="str">
            <v>COD.</v>
          </cell>
          <cell r="L57" t="str">
            <v>COD.</v>
          </cell>
        </row>
        <row r="58">
          <cell r="K58" t="str">
            <v>COMP. 8</v>
          </cell>
          <cell r="L58" t="str">
            <v>COMP. 8</v>
          </cell>
        </row>
        <row r="59">
          <cell r="K59">
            <v>13</v>
          </cell>
          <cell r="L59">
            <v>13</v>
          </cell>
        </row>
        <row r="60">
          <cell r="K60">
            <v>5318</v>
          </cell>
          <cell r="L60">
            <v>5318</v>
          </cell>
        </row>
        <row r="61">
          <cell r="K61">
            <v>88316</v>
          </cell>
          <cell r="L61">
            <v>88316</v>
          </cell>
        </row>
        <row r="62">
          <cell r="K62" t="str">
            <v>Obs:  composição/Base - Composição ORSE - 2451</v>
          </cell>
          <cell r="L62" t="str">
            <v>Obs:  composição/Base - Composição ORSE - 2451</v>
          </cell>
        </row>
        <row r="64">
          <cell r="K64" t="str">
            <v>COD.</v>
          </cell>
          <cell r="L64" t="str">
            <v>COD.</v>
          </cell>
        </row>
        <row r="65">
          <cell r="K65" t="str">
            <v>COMP. 9</v>
          </cell>
          <cell r="L65" t="str">
            <v>COMP. 9</v>
          </cell>
        </row>
        <row r="66">
          <cell r="K66">
            <v>88316</v>
          </cell>
          <cell r="L66">
            <v>88316</v>
          </cell>
        </row>
        <row r="67">
          <cell r="K67" t="str">
            <v>Obs:  composição/Base - Composição ORSE - 42</v>
          </cell>
          <cell r="L67" t="str">
            <v>Obs:  composição/Base - Composição ORSE - 42</v>
          </cell>
        </row>
        <row r="70">
          <cell r="K70" t="str">
            <v>COD.</v>
          </cell>
          <cell r="L70" t="str">
            <v>COD.</v>
          </cell>
        </row>
        <row r="71">
          <cell r="K71" t="str">
            <v>COMP. 10</v>
          </cell>
          <cell r="L71" t="str">
            <v>COMP. 10</v>
          </cell>
        </row>
        <row r="72">
          <cell r="K72">
            <v>88309</v>
          </cell>
          <cell r="L72">
            <v>88309</v>
          </cell>
        </row>
        <row r="73">
          <cell r="K73">
            <v>88316</v>
          </cell>
          <cell r="L73">
            <v>88316</v>
          </cell>
        </row>
        <row r="74">
          <cell r="K74">
            <v>9238</v>
          </cell>
          <cell r="L74">
            <v>9238</v>
          </cell>
        </row>
        <row r="75">
          <cell r="K75" t="str">
            <v>Obs: composição/Base -  ORSE - 9360</v>
          </cell>
          <cell r="L75" t="str">
            <v>Obs: composição/Base -  ORSE - 9360</v>
          </cell>
        </row>
        <row r="76">
          <cell r="K76" t="str">
            <v>Obs²: Assumimos uma possível pequena imprecisão ao utilizar os insumos e composição base do ORSE/SE de itens de baixa relevância.</v>
          </cell>
        </row>
        <row r="77">
          <cell r="K77" t="str">
            <v>COD.</v>
          </cell>
          <cell r="L77" t="str">
            <v>COD.</v>
          </cell>
        </row>
        <row r="78">
          <cell r="K78" t="str">
            <v>COMP. 11</v>
          </cell>
          <cell r="L78" t="str">
            <v>COMP. 11</v>
          </cell>
        </row>
        <row r="79">
          <cell r="K79">
            <v>12793</v>
          </cell>
          <cell r="L79">
            <v>12793</v>
          </cell>
        </row>
        <row r="80">
          <cell r="K80">
            <v>88309</v>
          </cell>
          <cell r="L80">
            <v>88309</v>
          </cell>
        </row>
        <row r="81">
          <cell r="K81">
            <v>88316</v>
          </cell>
          <cell r="L81">
            <v>88316</v>
          </cell>
        </row>
        <row r="82">
          <cell r="K82">
            <v>87295</v>
          </cell>
          <cell r="L82">
            <v>87295</v>
          </cell>
        </row>
        <row r="83">
          <cell r="K83">
            <v>72117</v>
          </cell>
          <cell r="L83">
            <v>72117</v>
          </cell>
        </row>
        <row r="84">
          <cell r="K84" t="str">
            <v>Obs: composição/Base -  ORSE - 11944 + 72117/SINAPI</v>
          </cell>
          <cell r="L84" t="str">
            <v>Obs: composição/Base -  ORSE - 11944 + 72117/SINAPI</v>
          </cell>
        </row>
        <row r="86">
          <cell r="K86" t="str">
            <v>COD.</v>
          </cell>
          <cell r="L86" t="str">
            <v>COD.</v>
          </cell>
        </row>
        <row r="87">
          <cell r="K87" t="str">
            <v>COMP. 12</v>
          </cell>
          <cell r="L87" t="str">
            <v>COMP. 12</v>
          </cell>
        </row>
        <row r="88">
          <cell r="K88">
            <v>88316</v>
          </cell>
          <cell r="L88">
            <v>88316</v>
          </cell>
        </row>
        <row r="89">
          <cell r="K89">
            <v>88309</v>
          </cell>
          <cell r="L89">
            <v>88309</v>
          </cell>
        </row>
        <row r="90">
          <cell r="K90" t="str">
            <v>Obs: composição/Base -  Composição ORSE - 22</v>
          </cell>
          <cell r="L90" t="str">
            <v>Obs: composição/Base -  Composição ORSE - 22</v>
          </cell>
        </row>
        <row r="92">
          <cell r="K92" t="str">
            <v>COD.</v>
          </cell>
          <cell r="L92" t="str">
            <v>COD.</v>
          </cell>
        </row>
        <row r="93">
          <cell r="K93" t="str">
            <v>COMP. 13</v>
          </cell>
          <cell r="L93" t="str">
            <v>COMP. 13</v>
          </cell>
        </row>
        <row r="94">
          <cell r="K94" t="str">
            <v>Mercado/1</v>
          </cell>
          <cell r="L94" t="str">
            <v>Mercado/1</v>
          </cell>
        </row>
        <row r="95">
          <cell r="K95">
            <v>88316</v>
          </cell>
          <cell r="L95">
            <v>88316</v>
          </cell>
        </row>
        <row r="96">
          <cell r="K96">
            <v>88267</v>
          </cell>
          <cell r="L96">
            <v>88267</v>
          </cell>
        </row>
        <row r="97">
          <cell r="K97">
            <v>12057</v>
          </cell>
          <cell r="L97">
            <v>12057</v>
          </cell>
        </row>
        <row r="98">
          <cell r="K98">
            <v>981</v>
          </cell>
          <cell r="L98">
            <v>981</v>
          </cell>
        </row>
        <row r="99">
          <cell r="K99" t="str">
            <v>Obs: composição/Base -  Composição ORSE 11748 + COTAÇÃO</v>
          </cell>
          <cell r="L99" t="str">
            <v>Obs: composição/Base -  Composição ORSE 11748 + COTAÇÃO</v>
          </cell>
        </row>
        <row r="101">
          <cell r="K101" t="str">
            <v>COD.</v>
          </cell>
          <cell r="L101" t="str">
            <v>COD.</v>
          </cell>
        </row>
        <row r="102">
          <cell r="K102" t="str">
            <v>COMP. 14</v>
          </cell>
          <cell r="L102" t="str">
            <v>COMP. 14</v>
          </cell>
        </row>
        <row r="103">
          <cell r="K103">
            <v>2036</v>
          </cell>
          <cell r="L103">
            <v>2036</v>
          </cell>
        </row>
        <row r="104">
          <cell r="K104">
            <v>138</v>
          </cell>
          <cell r="L104">
            <v>138</v>
          </cell>
        </row>
        <row r="105">
          <cell r="K105">
            <v>20067</v>
          </cell>
          <cell r="L105">
            <v>20067</v>
          </cell>
        </row>
        <row r="106">
          <cell r="K106">
            <v>88267</v>
          </cell>
          <cell r="L106">
            <v>88267</v>
          </cell>
        </row>
        <row r="107">
          <cell r="K107">
            <v>88316</v>
          </cell>
          <cell r="L107">
            <v>88316</v>
          </cell>
        </row>
        <row r="108">
          <cell r="K108" t="str">
            <v>Obs: composição/Base -  ORSE - 09389</v>
          </cell>
          <cell r="L108" t="str">
            <v>Obs: composição/Base -  ORSE - 09389</v>
          </cell>
        </row>
        <row r="110">
          <cell r="K110" t="str">
            <v>COD.</v>
          </cell>
          <cell r="L110" t="str">
            <v>COD.</v>
          </cell>
        </row>
        <row r="111">
          <cell r="K111" t="str">
            <v>COMP. 15</v>
          </cell>
          <cell r="L111" t="str">
            <v>COMP. 15</v>
          </cell>
        </row>
        <row r="112">
          <cell r="K112">
            <v>20078</v>
          </cell>
          <cell r="L112">
            <v>20078</v>
          </cell>
        </row>
        <row r="113">
          <cell r="K113">
            <v>299</v>
          </cell>
          <cell r="L113">
            <v>299</v>
          </cell>
        </row>
        <row r="114">
          <cell r="K114">
            <v>9841</v>
          </cell>
          <cell r="L114">
            <v>9841</v>
          </cell>
        </row>
        <row r="115">
          <cell r="K115">
            <v>88267</v>
          </cell>
          <cell r="L115">
            <v>88267</v>
          </cell>
        </row>
        <row r="116">
          <cell r="K116">
            <v>88316</v>
          </cell>
          <cell r="L116">
            <v>88316</v>
          </cell>
        </row>
        <row r="117">
          <cell r="K117" t="str">
            <v>Obs: composição/Base -  ORSE - 09387</v>
          </cell>
          <cell r="L117" t="str">
            <v>Obs: composição/Base -  ORSE - 09387</v>
          </cell>
        </row>
        <row r="119">
          <cell r="K119" t="str">
            <v>COD.</v>
          </cell>
          <cell r="L119" t="str">
            <v>COD.</v>
          </cell>
        </row>
        <row r="120">
          <cell r="K120" t="str">
            <v>COMP. 16</v>
          </cell>
          <cell r="L120" t="str">
            <v>COMP. 16</v>
          </cell>
        </row>
        <row r="121">
          <cell r="K121">
            <v>20078</v>
          </cell>
          <cell r="L121">
            <v>20078</v>
          </cell>
        </row>
        <row r="122">
          <cell r="K122">
            <v>298</v>
          </cell>
          <cell r="L122">
            <v>298</v>
          </cell>
        </row>
        <row r="123">
          <cell r="K123">
            <v>9839</v>
          </cell>
          <cell r="L123">
            <v>9839</v>
          </cell>
        </row>
        <row r="124">
          <cell r="K124">
            <v>88267</v>
          </cell>
          <cell r="L124">
            <v>88267</v>
          </cell>
        </row>
        <row r="125">
          <cell r="K125" t="str">
            <v>Obs: composição/Base -  ORSE - 09386</v>
          </cell>
          <cell r="L125" t="str">
            <v>Obs: composição/Base -  ORSE - 09386</v>
          </cell>
        </row>
        <row r="127">
          <cell r="K127" t="str">
            <v>COD.</v>
          </cell>
          <cell r="L127" t="str">
            <v>COD.</v>
          </cell>
        </row>
        <row r="128">
          <cell r="K128" t="str">
            <v>COMP. 17</v>
          </cell>
          <cell r="L128" t="str">
            <v>COMP. 17</v>
          </cell>
        </row>
        <row r="129">
          <cell r="K129">
            <v>20078</v>
          </cell>
          <cell r="L129">
            <v>20078</v>
          </cell>
        </row>
        <row r="130">
          <cell r="K130">
            <v>20085</v>
          </cell>
          <cell r="L130">
            <v>20085</v>
          </cell>
        </row>
        <row r="131">
          <cell r="K131">
            <v>20068</v>
          </cell>
          <cell r="L131">
            <v>20068</v>
          </cell>
        </row>
        <row r="132">
          <cell r="K132">
            <v>88267</v>
          </cell>
          <cell r="L132">
            <v>88267</v>
          </cell>
        </row>
        <row r="133">
          <cell r="K133">
            <v>88316</v>
          </cell>
          <cell r="L133">
            <v>88316</v>
          </cell>
        </row>
        <row r="134">
          <cell r="K134" t="str">
            <v>Obs: composição/Base -  ORSE - 09385</v>
          </cell>
          <cell r="L134" t="str">
            <v>Obs: composição/Base -  ORSE - 09385</v>
          </cell>
        </row>
        <row r="135">
          <cell r="L135">
            <v>0</v>
          </cell>
        </row>
        <row r="136">
          <cell r="K136" t="str">
            <v>COD.</v>
          </cell>
          <cell r="L136" t="str">
            <v>COD.</v>
          </cell>
        </row>
        <row r="137">
          <cell r="K137" t="str">
            <v>COMP. 19</v>
          </cell>
          <cell r="L137" t="str">
            <v>COMP. 18</v>
          </cell>
        </row>
        <row r="138">
          <cell r="K138" t="str">
            <v>Mercado/2</v>
          </cell>
          <cell r="L138" t="str">
            <v>Mercado/2</v>
          </cell>
        </row>
        <row r="139">
          <cell r="K139">
            <v>88309</v>
          </cell>
          <cell r="L139">
            <v>88309</v>
          </cell>
        </row>
        <row r="140">
          <cell r="K140">
            <v>88316</v>
          </cell>
          <cell r="L140">
            <v>88316</v>
          </cell>
        </row>
        <row r="141">
          <cell r="K141">
            <v>94963</v>
          </cell>
          <cell r="L141">
            <v>94963</v>
          </cell>
        </row>
        <row r="142">
          <cell r="K142">
            <v>92921</v>
          </cell>
          <cell r="L142">
            <v>92921</v>
          </cell>
        </row>
        <row r="143">
          <cell r="K143">
            <v>87298</v>
          </cell>
          <cell r="L143">
            <v>87298</v>
          </cell>
        </row>
        <row r="144">
          <cell r="K144" t="str">
            <v>Mercado/3</v>
          </cell>
          <cell r="L144" t="str">
            <v>Mercado/3</v>
          </cell>
        </row>
        <row r="145">
          <cell r="K145">
            <v>88316</v>
          </cell>
          <cell r="L145">
            <v>88316</v>
          </cell>
        </row>
        <row r="146">
          <cell r="K146">
            <v>88267</v>
          </cell>
          <cell r="L146">
            <v>88267</v>
          </cell>
        </row>
        <row r="147">
          <cell r="K147" t="str">
            <v>Obs: composição/Base -  ORSE - 8365(Retirada a Bancada)+ COTAÇÕES DE EXPURGO COM TAMPA E SIFÃO</v>
          </cell>
          <cell r="L147" t="str">
            <v>Obs: composição/Base -  ORSE - 8365(Retirada a Bancada)+ COTAÇÕES DE EXPURGO COM TAMPA E SIFÃO</v>
          </cell>
        </row>
        <row r="149">
          <cell r="K149" t="str">
            <v>COD.</v>
          </cell>
          <cell r="L149" t="str">
            <v>COD.</v>
          </cell>
        </row>
        <row r="150">
          <cell r="K150" t="str">
            <v>COMP. 20</v>
          </cell>
          <cell r="L150" t="str">
            <v>COMP. 19</v>
          </cell>
        </row>
        <row r="151">
          <cell r="K151">
            <v>88309</v>
          </cell>
          <cell r="L151">
            <v>88309</v>
          </cell>
        </row>
        <row r="152">
          <cell r="K152">
            <v>88316</v>
          </cell>
          <cell r="L152">
            <v>88316</v>
          </cell>
        </row>
        <row r="153">
          <cell r="K153">
            <v>95574</v>
          </cell>
          <cell r="L153">
            <v>95574</v>
          </cell>
        </row>
        <row r="154">
          <cell r="K154">
            <v>2585</v>
          </cell>
          <cell r="L154">
            <v>2585</v>
          </cell>
        </row>
        <row r="155">
          <cell r="K155">
            <v>87298</v>
          </cell>
          <cell r="L155">
            <v>87298</v>
          </cell>
        </row>
        <row r="156">
          <cell r="K156">
            <v>12053</v>
          </cell>
          <cell r="L156">
            <v>12053</v>
          </cell>
        </row>
        <row r="157">
          <cell r="K157" t="str">
            <v>COMP. 21</v>
          </cell>
          <cell r="L157" t="str">
            <v>COMP. 20</v>
          </cell>
        </row>
        <row r="158">
          <cell r="K158" t="str">
            <v>Obs¹: composição/Base -  ORSE - 10759(BASE)adaptada + 9044/ORSE + 95574/SINAPI</v>
          </cell>
          <cell r="L158" t="str">
            <v>Obs¹: composição/Base -  ORSE - 10759(BASE)adaptada + 9044/ORSE + 95574/SINAPI</v>
          </cell>
        </row>
        <row r="159">
          <cell r="K159" t="str">
            <v>Obs²: Assumimos uma possível pequena imprecisão ao utilizar os insumos e composição base do ORSE/SE de itens de baixa relevância.</v>
          </cell>
        </row>
        <row r="160">
          <cell r="K160" t="str">
            <v>COD.</v>
          </cell>
          <cell r="L160" t="str">
            <v>COD.</v>
          </cell>
        </row>
        <row r="161">
          <cell r="K161" t="str">
            <v>COMP. 21</v>
          </cell>
          <cell r="L161" t="str">
            <v>COMP. 20</v>
          </cell>
        </row>
        <row r="162">
          <cell r="K162">
            <v>10841</v>
          </cell>
          <cell r="L162">
            <v>10841</v>
          </cell>
        </row>
        <row r="163">
          <cell r="K163">
            <v>88309</v>
          </cell>
          <cell r="L163">
            <v>88309</v>
          </cell>
        </row>
        <row r="164">
          <cell r="K164">
            <v>2683</v>
          </cell>
          <cell r="L164">
            <v>2683</v>
          </cell>
        </row>
        <row r="165">
          <cell r="K165" t="str">
            <v>Obs¹: composição/Base -  ORSE - 9044/ORSE</v>
          </cell>
          <cell r="L165" t="str">
            <v>Obs¹: composição/Base -  ORSE - 9044/ORSE</v>
          </cell>
        </row>
        <row r="166">
          <cell r="K166" t="str">
            <v>Obs²: Assumimos uma possível pequena imprecisão ao utilizar os insumos e composição base do ORSE/SE de itens de baixa relevância.</v>
          </cell>
        </row>
        <row r="167">
          <cell r="K167" t="str">
            <v>COD.</v>
          </cell>
          <cell r="L167" t="str">
            <v>COD.</v>
          </cell>
        </row>
        <row r="168">
          <cell r="K168" t="str">
            <v>COMP. 22</v>
          </cell>
          <cell r="L168" t="str">
            <v>COMP. 21</v>
          </cell>
        </row>
        <row r="169">
          <cell r="K169">
            <v>88309</v>
          </cell>
          <cell r="L169">
            <v>88309</v>
          </cell>
        </row>
        <row r="170">
          <cell r="K170">
            <v>88316</v>
          </cell>
          <cell r="L170">
            <v>88316</v>
          </cell>
        </row>
        <row r="171">
          <cell r="K171">
            <v>2585</v>
          </cell>
          <cell r="L171">
            <v>2585</v>
          </cell>
        </row>
        <row r="172">
          <cell r="K172">
            <v>87298</v>
          </cell>
          <cell r="L172">
            <v>87298</v>
          </cell>
        </row>
        <row r="173">
          <cell r="K173" t="str">
            <v>Obs¹: composição/Base -  ORSE - 10759 adaptada</v>
          </cell>
          <cell r="L173" t="str">
            <v>Obs¹: composição/Base -  ORSE - 10759 adaptada</v>
          </cell>
        </row>
        <row r="174">
          <cell r="K174" t="str">
            <v>Obs²: Assumimos uma possível pequena imprecisão ao utilizar os insumos e composição base do ORSE/SE de itens de baixa relevância.</v>
          </cell>
        </row>
        <row r="175">
          <cell r="K175" t="str">
            <v>COD.</v>
          </cell>
          <cell r="L175" t="str">
            <v>COD.</v>
          </cell>
        </row>
        <row r="176">
          <cell r="K176" t="str">
            <v>COMP. 23</v>
          </cell>
          <cell r="L176" t="str">
            <v>COMP. 22</v>
          </cell>
        </row>
        <row r="177">
          <cell r="K177">
            <v>1886</v>
          </cell>
          <cell r="L177">
            <v>1886</v>
          </cell>
        </row>
        <row r="178">
          <cell r="K178">
            <v>337</v>
          </cell>
          <cell r="L178">
            <v>337</v>
          </cell>
        </row>
        <row r="179">
          <cell r="K179">
            <v>202</v>
          </cell>
          <cell r="L179">
            <v>202</v>
          </cell>
        </row>
        <row r="180">
          <cell r="K180">
            <v>88262</v>
          </cell>
          <cell r="L180">
            <v>88262</v>
          </cell>
        </row>
        <row r="181">
          <cell r="K181">
            <v>1379</v>
          </cell>
          <cell r="L181">
            <v>1379</v>
          </cell>
        </row>
        <row r="182">
          <cell r="K182">
            <v>4721</v>
          </cell>
          <cell r="L182">
            <v>4721</v>
          </cell>
        </row>
        <row r="183">
          <cell r="K183">
            <v>88309</v>
          </cell>
          <cell r="L183">
            <v>88309</v>
          </cell>
        </row>
        <row r="184">
          <cell r="K184">
            <v>88316</v>
          </cell>
          <cell r="L184">
            <v>88316</v>
          </cell>
        </row>
        <row r="185">
          <cell r="K185">
            <v>10567</v>
          </cell>
          <cell r="L185">
            <v>10567</v>
          </cell>
        </row>
        <row r="186">
          <cell r="K186">
            <v>92917</v>
          </cell>
          <cell r="L186">
            <v>92917</v>
          </cell>
        </row>
        <row r="187">
          <cell r="K187" t="str">
            <v>Obs¹: composição/Base - ORSE - 304</v>
          </cell>
          <cell r="L187" t="str">
            <v>Obs¹: composição/Base - ORSE - 304</v>
          </cell>
        </row>
        <row r="188">
          <cell r="K188" t="str">
            <v>Obs²: Assumimos uma possível pequena imprecisão ao utilizar os insumos e composição base do ORSE/SE de itens de baixa relevância.</v>
          </cell>
        </row>
        <row r="189">
          <cell r="K189" t="str">
            <v>COD.</v>
          </cell>
          <cell r="L189" t="str">
            <v>COD.</v>
          </cell>
        </row>
        <row r="190">
          <cell r="K190" t="str">
            <v>COMP. 24</v>
          </cell>
          <cell r="L190" t="str">
            <v>COMP. 23</v>
          </cell>
        </row>
        <row r="191">
          <cell r="K191">
            <v>20078</v>
          </cell>
          <cell r="L191">
            <v>20078</v>
          </cell>
        </row>
        <row r="192">
          <cell r="K192">
            <v>299</v>
          </cell>
          <cell r="L192">
            <v>299</v>
          </cell>
        </row>
        <row r="193">
          <cell r="K193">
            <v>9841</v>
          </cell>
          <cell r="L193">
            <v>9841</v>
          </cell>
        </row>
        <row r="194">
          <cell r="K194">
            <v>88267</v>
          </cell>
          <cell r="L194">
            <v>88267</v>
          </cell>
        </row>
        <row r="195">
          <cell r="K195">
            <v>88316</v>
          </cell>
          <cell r="L195">
            <v>88316</v>
          </cell>
        </row>
        <row r="196">
          <cell r="K196" t="str">
            <v>Obs: composição/Base -  ORSE - 09388</v>
          </cell>
          <cell r="L196" t="str">
            <v>Obs: composição/Base -  ORSE - 09388</v>
          </cell>
        </row>
        <row r="197">
          <cell r="K197" t="str">
            <v>COD.</v>
          </cell>
          <cell r="L197" t="str">
            <v>COD.</v>
          </cell>
        </row>
        <row r="198">
          <cell r="K198" t="str">
            <v>COMP. 25</v>
          </cell>
          <cell r="L198" t="str">
            <v>COMP. 24</v>
          </cell>
        </row>
        <row r="199">
          <cell r="K199">
            <v>88309</v>
          </cell>
          <cell r="L199">
            <v>88309</v>
          </cell>
        </row>
        <row r="200">
          <cell r="K200">
            <v>88315</v>
          </cell>
          <cell r="L200">
            <v>88315</v>
          </cell>
        </row>
        <row r="201">
          <cell r="K201">
            <v>88316</v>
          </cell>
          <cell r="L201">
            <v>88316</v>
          </cell>
        </row>
        <row r="202">
          <cell r="K202">
            <v>88627</v>
          </cell>
          <cell r="L202">
            <v>88627</v>
          </cell>
        </row>
        <row r="203">
          <cell r="K203">
            <v>9256</v>
          </cell>
          <cell r="L203">
            <v>9256</v>
          </cell>
        </row>
        <row r="204">
          <cell r="K204" t="str">
            <v>Obs: composição/Base -  Composição -  SINAPI - 85010</v>
          </cell>
          <cell r="L204" t="str">
            <v>Obs: composição/Base -  Composição -  SINAPI - 85010</v>
          </cell>
        </row>
        <row r="205">
          <cell r="K205" t="str">
            <v>COD.</v>
          </cell>
          <cell r="L205" t="str">
            <v>COD.</v>
          </cell>
        </row>
        <row r="206">
          <cell r="K206" t="str">
            <v>COMP. 27</v>
          </cell>
          <cell r="L206" t="str">
            <v>COMP. 25</v>
          </cell>
        </row>
        <row r="207">
          <cell r="K207">
            <v>88309</v>
          </cell>
          <cell r="L207">
            <v>88309</v>
          </cell>
        </row>
        <row r="208">
          <cell r="K208">
            <v>88316</v>
          </cell>
          <cell r="L208">
            <v>88316</v>
          </cell>
        </row>
        <row r="209">
          <cell r="K209" t="str">
            <v>Obs: composição/Base -  Composição modificada ORSE - 8387 Adaptada</v>
          </cell>
          <cell r="L209" t="str">
            <v>Obs: composição/Base -  Composição modificada ORSE - 8387 Adaptada</v>
          </cell>
        </row>
        <row r="211">
          <cell r="K211" t="str">
            <v>COD.</v>
          </cell>
          <cell r="L211" t="str">
            <v>COD.</v>
          </cell>
        </row>
        <row r="212">
          <cell r="K212" t="str">
            <v>COMP. 28</v>
          </cell>
          <cell r="L212" t="str">
            <v>COMP. 26</v>
          </cell>
        </row>
        <row r="213">
          <cell r="K213">
            <v>88309</v>
          </cell>
          <cell r="L213">
            <v>88309</v>
          </cell>
        </row>
        <row r="214">
          <cell r="K214">
            <v>88628</v>
          </cell>
          <cell r="L214">
            <v>88628</v>
          </cell>
        </row>
        <row r="215">
          <cell r="K215">
            <v>1726</v>
          </cell>
          <cell r="L215">
            <v>1726</v>
          </cell>
        </row>
        <row r="216">
          <cell r="K216" t="str">
            <v>Obs: composição/Base -  ORSE - 1988</v>
          </cell>
          <cell r="L216" t="str">
            <v>Obs: composição/Base -  ORSE - 1988</v>
          </cell>
        </row>
        <row r="218">
          <cell r="K218" t="str">
            <v>COD.</v>
          </cell>
          <cell r="L218" t="str">
            <v>COD.</v>
          </cell>
        </row>
        <row r="219">
          <cell r="K219" t="str">
            <v>COMP. 29</v>
          </cell>
          <cell r="L219" t="str">
            <v>COMP. 27</v>
          </cell>
        </row>
        <row r="220">
          <cell r="K220">
            <v>599</v>
          </cell>
          <cell r="L220">
            <v>599</v>
          </cell>
        </row>
        <row r="221">
          <cell r="K221">
            <v>88309</v>
          </cell>
          <cell r="L221">
            <v>88309</v>
          </cell>
        </row>
        <row r="222">
          <cell r="K222">
            <v>88315</v>
          </cell>
          <cell r="L222">
            <v>88315</v>
          </cell>
        </row>
        <row r="223">
          <cell r="K223">
            <v>88316</v>
          </cell>
          <cell r="L223">
            <v>88316</v>
          </cell>
        </row>
        <row r="224">
          <cell r="K224">
            <v>88628</v>
          </cell>
          <cell r="L224">
            <v>88628</v>
          </cell>
        </row>
        <row r="225">
          <cell r="K225" t="str">
            <v>Obs: composição/Base -  SINAPI 85010</v>
          </cell>
          <cell r="L225" t="str">
            <v>Obs: composição/Base -  SINAPI 85010</v>
          </cell>
        </row>
        <row r="227">
          <cell r="K227" t="str">
            <v>COD.</v>
          </cell>
          <cell r="L227" t="str">
            <v>COD.</v>
          </cell>
        </row>
        <row r="228">
          <cell r="K228" t="str">
            <v>COMP. 30</v>
          </cell>
          <cell r="L228" t="str">
            <v>COMP. 28</v>
          </cell>
        </row>
        <row r="229">
          <cell r="K229">
            <v>1807</v>
          </cell>
          <cell r="L229">
            <v>1807</v>
          </cell>
        </row>
        <row r="230">
          <cell r="K230">
            <v>88262</v>
          </cell>
          <cell r="L230">
            <v>88262</v>
          </cell>
        </row>
        <row r="231">
          <cell r="K231">
            <v>1339</v>
          </cell>
          <cell r="L231">
            <v>1339</v>
          </cell>
        </row>
        <row r="232">
          <cell r="K232">
            <v>1341</v>
          </cell>
          <cell r="L232">
            <v>1341</v>
          </cell>
        </row>
        <row r="233">
          <cell r="K233">
            <v>5075</v>
          </cell>
          <cell r="L233">
            <v>5075</v>
          </cell>
        </row>
        <row r="234">
          <cell r="K234">
            <v>91293</v>
          </cell>
          <cell r="L234">
            <v>91293</v>
          </cell>
        </row>
        <row r="235">
          <cell r="K235">
            <v>90830</v>
          </cell>
          <cell r="L235">
            <v>90830</v>
          </cell>
        </row>
        <row r="236">
          <cell r="K236" t="str">
            <v>74047/2</v>
          </cell>
          <cell r="L236" t="str">
            <v>74047/2</v>
          </cell>
        </row>
        <row r="237">
          <cell r="K237" t="str">
            <v>Obs: composição/Base -  ORSE - 3764</v>
          </cell>
          <cell r="L237" t="str">
            <v>Obs: composição/Base -  ORSE - 3764</v>
          </cell>
        </row>
        <row r="239">
          <cell r="K239" t="str">
            <v>COD.</v>
          </cell>
          <cell r="L239" t="str">
            <v>COD.</v>
          </cell>
        </row>
        <row r="240">
          <cell r="K240" t="str">
            <v>COMP. 31</v>
          </cell>
          <cell r="L240" t="str">
            <v>COMP. 29</v>
          </cell>
        </row>
        <row r="241">
          <cell r="K241">
            <v>1808</v>
          </cell>
          <cell r="L241">
            <v>1808</v>
          </cell>
        </row>
        <row r="242">
          <cell r="K242">
            <v>88262</v>
          </cell>
          <cell r="L242">
            <v>88262</v>
          </cell>
        </row>
        <row r="243">
          <cell r="K243">
            <v>1339</v>
          </cell>
          <cell r="L243">
            <v>1339</v>
          </cell>
        </row>
        <row r="244">
          <cell r="K244">
            <v>1341</v>
          </cell>
          <cell r="L244">
            <v>1341</v>
          </cell>
        </row>
        <row r="245">
          <cell r="K245">
            <v>5075</v>
          </cell>
          <cell r="L245">
            <v>5075</v>
          </cell>
        </row>
        <row r="246">
          <cell r="K246">
            <v>91294</v>
          </cell>
          <cell r="L246">
            <v>91294</v>
          </cell>
        </row>
        <row r="247">
          <cell r="K247">
            <v>90830</v>
          </cell>
          <cell r="L247">
            <v>90830</v>
          </cell>
        </row>
        <row r="248">
          <cell r="K248" t="str">
            <v>74047/2</v>
          </cell>
          <cell r="L248" t="str">
            <v>74047/2</v>
          </cell>
        </row>
        <row r="249">
          <cell r="K249" t="str">
            <v>Obs: composição/Base -  ORSE - 9982</v>
          </cell>
          <cell r="L249" t="str">
            <v>Obs: composição/Base -  ORSE - 9982</v>
          </cell>
        </row>
        <row r="251">
          <cell r="K251" t="str">
            <v>COD.</v>
          </cell>
          <cell r="L251" t="str">
            <v>COD.</v>
          </cell>
        </row>
        <row r="252">
          <cell r="K252" t="str">
            <v>COMP. 32</v>
          </cell>
          <cell r="L252" t="str">
            <v>COMP. 30</v>
          </cell>
        </row>
        <row r="253">
          <cell r="K253">
            <v>1808</v>
          </cell>
          <cell r="L253">
            <v>1808</v>
          </cell>
        </row>
        <row r="254">
          <cell r="K254">
            <v>88262</v>
          </cell>
          <cell r="L254">
            <v>88262</v>
          </cell>
        </row>
        <row r="255">
          <cell r="K255">
            <v>1339</v>
          </cell>
          <cell r="L255">
            <v>1339</v>
          </cell>
        </row>
        <row r="256">
          <cell r="K256">
            <v>1341</v>
          </cell>
          <cell r="L256">
            <v>1341</v>
          </cell>
        </row>
        <row r="257">
          <cell r="K257">
            <v>5075</v>
          </cell>
          <cell r="L257">
            <v>5075</v>
          </cell>
        </row>
        <row r="258">
          <cell r="K258">
            <v>91294</v>
          </cell>
          <cell r="L258">
            <v>91294</v>
          </cell>
        </row>
        <row r="259">
          <cell r="K259">
            <v>90830</v>
          </cell>
          <cell r="L259">
            <v>90830</v>
          </cell>
        </row>
        <row r="260">
          <cell r="K260" t="str">
            <v>74047/2</v>
          </cell>
          <cell r="L260" t="str">
            <v>74047/2</v>
          </cell>
        </row>
        <row r="261">
          <cell r="K261">
            <v>6641</v>
          </cell>
          <cell r="L261">
            <v>6641</v>
          </cell>
        </row>
        <row r="262">
          <cell r="K262">
            <v>2062</v>
          </cell>
          <cell r="L262">
            <v>2062</v>
          </cell>
        </row>
        <row r="263">
          <cell r="K263" t="str">
            <v xml:space="preserve">Obs: composição/Base -  ORSE - 9982 + 6641 + 2062/ORSE INSUMO </v>
          </cell>
          <cell r="L263" t="str">
            <v xml:space="preserve">Obs: composição/Base -  ORSE - 9982 + 6641 + 2062/ORSE INSUMO </v>
          </cell>
        </row>
        <row r="265">
          <cell r="K265" t="str">
            <v>COD.</v>
          </cell>
          <cell r="L265" t="str">
            <v>COD.</v>
          </cell>
        </row>
        <row r="266">
          <cell r="K266" t="str">
            <v>COMP. 33</v>
          </cell>
          <cell r="L266" t="str">
            <v>COMP. 31</v>
          </cell>
        </row>
        <row r="267">
          <cell r="K267" t="str">
            <v>73933/1</v>
          </cell>
          <cell r="L267" t="str">
            <v>73933/1</v>
          </cell>
        </row>
        <row r="268">
          <cell r="K268">
            <v>95468</v>
          </cell>
          <cell r="L268">
            <v>95468</v>
          </cell>
        </row>
        <row r="269">
          <cell r="K269" t="str">
            <v>Obs: composição/Base -  SINAPI 73933/1 + 72200(SINAPI)</v>
          </cell>
          <cell r="L269" t="str">
            <v>Obs: composição/Base -  SINAPI 73933/1 + 72200(SINAPI)</v>
          </cell>
        </row>
        <row r="271">
          <cell r="K271" t="str">
            <v>COD.</v>
          </cell>
          <cell r="L271" t="str">
            <v>COD.</v>
          </cell>
        </row>
        <row r="272">
          <cell r="K272" t="str">
            <v>COMP. 34</v>
          </cell>
          <cell r="L272" t="str">
            <v>COMP. 32</v>
          </cell>
        </row>
        <row r="273">
          <cell r="K273">
            <v>36</v>
          </cell>
          <cell r="L273">
            <v>36</v>
          </cell>
        </row>
        <row r="274">
          <cell r="K274">
            <v>1734</v>
          </cell>
          <cell r="L274">
            <v>1734</v>
          </cell>
        </row>
        <row r="275">
          <cell r="K275">
            <v>559</v>
          </cell>
          <cell r="L275">
            <v>559</v>
          </cell>
        </row>
        <row r="276">
          <cell r="K276">
            <v>560</v>
          </cell>
          <cell r="L276">
            <v>560</v>
          </cell>
        </row>
        <row r="277">
          <cell r="K277">
            <v>88309</v>
          </cell>
          <cell r="L277">
            <v>88309</v>
          </cell>
        </row>
        <row r="278">
          <cell r="K278">
            <v>88316</v>
          </cell>
          <cell r="L278">
            <v>88316</v>
          </cell>
        </row>
        <row r="279">
          <cell r="K279" t="str">
            <v>Obs: composição/Base -  ORSE - 11111</v>
          </cell>
          <cell r="L279" t="str">
            <v>Obs: composição/Base -  ORSE - 11111</v>
          </cell>
        </row>
        <row r="281">
          <cell r="K281" t="str">
            <v>COD.</v>
          </cell>
          <cell r="L281" t="str">
            <v>COD.</v>
          </cell>
        </row>
        <row r="282">
          <cell r="K282" t="str">
            <v>COMP. 35</v>
          </cell>
          <cell r="L282" t="str">
            <v>COMP. 33</v>
          </cell>
        </row>
        <row r="283">
          <cell r="K283">
            <v>1808</v>
          </cell>
          <cell r="L283">
            <v>1808</v>
          </cell>
        </row>
        <row r="284">
          <cell r="K284">
            <v>1993</v>
          </cell>
          <cell r="L284">
            <v>1993</v>
          </cell>
        </row>
        <row r="285">
          <cell r="K285">
            <v>2277</v>
          </cell>
          <cell r="L285">
            <v>2277</v>
          </cell>
        </row>
        <row r="286">
          <cell r="K286">
            <v>2869</v>
          </cell>
          <cell r="L286">
            <v>2869</v>
          </cell>
        </row>
        <row r="287">
          <cell r="K287">
            <v>202</v>
          </cell>
          <cell r="L287">
            <v>202</v>
          </cell>
        </row>
        <row r="288">
          <cell r="K288">
            <v>88261</v>
          </cell>
          <cell r="L288">
            <v>88261</v>
          </cell>
        </row>
        <row r="289">
          <cell r="K289">
            <v>1379</v>
          </cell>
          <cell r="L289">
            <v>1379</v>
          </cell>
        </row>
        <row r="290">
          <cell r="K290">
            <v>88309</v>
          </cell>
          <cell r="L290">
            <v>88309</v>
          </cell>
        </row>
        <row r="291">
          <cell r="K291">
            <v>5075</v>
          </cell>
          <cell r="L291">
            <v>5075</v>
          </cell>
        </row>
        <row r="292">
          <cell r="K292">
            <v>88316</v>
          </cell>
          <cell r="L292">
            <v>88316</v>
          </cell>
        </row>
        <row r="293">
          <cell r="K293">
            <v>11482</v>
          </cell>
          <cell r="L293">
            <v>11482</v>
          </cell>
        </row>
        <row r="294">
          <cell r="K294">
            <v>11581</v>
          </cell>
          <cell r="L294">
            <v>11581</v>
          </cell>
        </row>
        <row r="295">
          <cell r="K295">
            <v>91294</v>
          </cell>
          <cell r="L295">
            <v>91294</v>
          </cell>
        </row>
        <row r="296">
          <cell r="K296">
            <v>72200</v>
          </cell>
          <cell r="L296">
            <v>72200</v>
          </cell>
        </row>
        <row r="297">
          <cell r="K297" t="str">
            <v>Obs: composição/Base -  ORSE - 8204 + 72200</v>
          </cell>
          <cell r="L297" t="str">
            <v>Obs: composição/Base -  ORSE - 8204 + 72200</v>
          </cell>
        </row>
        <row r="299">
          <cell r="K299" t="str">
            <v>COD.</v>
          </cell>
          <cell r="L299" t="str">
            <v>COD.</v>
          </cell>
        </row>
        <row r="300">
          <cell r="K300" t="str">
            <v>COMP. 36</v>
          </cell>
          <cell r="L300" t="str">
            <v>COMP. 34</v>
          </cell>
        </row>
        <row r="301">
          <cell r="K301">
            <v>1837</v>
          </cell>
          <cell r="L301">
            <v>1837</v>
          </cell>
        </row>
        <row r="302">
          <cell r="K302">
            <v>88261</v>
          </cell>
          <cell r="L302">
            <v>88261</v>
          </cell>
        </row>
        <row r="303">
          <cell r="K303">
            <v>88316</v>
          </cell>
          <cell r="L303">
            <v>88316</v>
          </cell>
        </row>
        <row r="304">
          <cell r="K304" t="str">
            <v>Obs: composição/Base -  ORSE - 5079</v>
          </cell>
          <cell r="L304" t="str">
            <v>Obs: composição/Base -  ORSE - 5079</v>
          </cell>
        </row>
        <row r="305">
          <cell r="K305" t="str">
            <v>COD.</v>
          </cell>
          <cell r="L305" t="str">
            <v>COD.</v>
          </cell>
        </row>
        <row r="306">
          <cell r="K306" t="str">
            <v>COMP. 37</v>
          </cell>
          <cell r="L306" t="str">
            <v>COMP. 35</v>
          </cell>
        </row>
        <row r="307">
          <cell r="K307">
            <v>1055</v>
          </cell>
          <cell r="L307">
            <v>1055</v>
          </cell>
        </row>
        <row r="308">
          <cell r="K308">
            <v>202</v>
          </cell>
          <cell r="L308">
            <v>202</v>
          </cell>
        </row>
        <row r="309">
          <cell r="K309">
            <v>1379</v>
          </cell>
          <cell r="L309">
            <v>1379</v>
          </cell>
        </row>
        <row r="310">
          <cell r="K310">
            <v>88309</v>
          </cell>
          <cell r="L310">
            <v>88309</v>
          </cell>
        </row>
        <row r="311">
          <cell r="K311">
            <v>88316</v>
          </cell>
          <cell r="L311">
            <v>88316</v>
          </cell>
        </row>
        <row r="312">
          <cell r="K312">
            <v>95468</v>
          </cell>
          <cell r="L312">
            <v>95468</v>
          </cell>
        </row>
        <row r="313">
          <cell r="K313" t="str">
            <v>Obs: composição/Base -  ORSE- 1849 + 95468/SINAPI</v>
          </cell>
          <cell r="L313" t="str">
            <v>Obs: composição/Base -  ORSE- 1849 + 95468/SINAPI</v>
          </cell>
        </row>
        <row r="315">
          <cell r="K315" t="str">
            <v>COD.</v>
          </cell>
          <cell r="L315" t="str">
            <v>COD.</v>
          </cell>
        </row>
        <row r="316">
          <cell r="K316" t="str">
            <v>COMP. 38</v>
          </cell>
          <cell r="L316" t="str">
            <v>COMP. 36</v>
          </cell>
        </row>
        <row r="317">
          <cell r="K317">
            <v>12733</v>
          </cell>
          <cell r="L317">
            <v>12733</v>
          </cell>
        </row>
        <row r="318">
          <cell r="K318">
            <v>88264</v>
          </cell>
          <cell r="L318">
            <v>88264</v>
          </cell>
        </row>
        <row r="319">
          <cell r="K319">
            <v>88316</v>
          </cell>
          <cell r="L319">
            <v>88316</v>
          </cell>
        </row>
        <row r="320">
          <cell r="K320" t="str">
            <v>Obs: composição/Base -  ORSE -  11890</v>
          </cell>
          <cell r="L320" t="str">
            <v>Obs: composição/Base -  ORSE -  11890</v>
          </cell>
        </row>
        <row r="323">
          <cell r="K323" t="str">
            <v>COD.</v>
          </cell>
          <cell r="L323" t="str">
            <v>COD.</v>
          </cell>
        </row>
        <row r="324">
          <cell r="K324" t="str">
            <v>COMP. 39</v>
          </cell>
          <cell r="L324" t="str">
            <v>COMP. 37</v>
          </cell>
        </row>
        <row r="325">
          <cell r="K325">
            <v>88309</v>
          </cell>
          <cell r="L325">
            <v>88309</v>
          </cell>
        </row>
        <row r="326">
          <cell r="K326">
            <v>88316</v>
          </cell>
          <cell r="L326">
            <v>88316</v>
          </cell>
        </row>
        <row r="327">
          <cell r="K327" t="str">
            <v>Obs: composição/Base -  ORSE - 16</v>
          </cell>
          <cell r="L327" t="str">
            <v>Obs: composição/Base -  ORSE - 16</v>
          </cell>
        </row>
        <row r="329">
          <cell r="K329" t="str">
            <v>COD.</v>
          </cell>
          <cell r="L329" t="str">
            <v>COD.</v>
          </cell>
        </row>
        <row r="330">
          <cell r="K330" t="str">
            <v>COMP. 40</v>
          </cell>
          <cell r="L330" t="str">
            <v>COMP. 38</v>
          </cell>
        </row>
        <row r="331">
          <cell r="K331">
            <v>88316</v>
          </cell>
          <cell r="L331">
            <v>88316</v>
          </cell>
        </row>
        <row r="332">
          <cell r="K332">
            <v>7088</v>
          </cell>
          <cell r="L332">
            <v>7088</v>
          </cell>
        </row>
        <row r="333">
          <cell r="K333">
            <v>1569</v>
          </cell>
          <cell r="L333">
            <v>1569</v>
          </cell>
        </row>
        <row r="334">
          <cell r="K334" t="str">
            <v>Obs: composição/Base -  ORSE - 7629</v>
          </cell>
          <cell r="L334" t="str">
            <v>Obs: composição/Base -  ORSE - 7629</v>
          </cell>
        </row>
        <row r="335">
          <cell r="K335" t="str">
            <v>Obs²: Assumimos uma possível pequena imprecisão ao utilizar os insumos e composição base do ORSE/SE de itens de baixa relevância.</v>
          </cell>
        </row>
        <row r="336">
          <cell r="K336" t="str">
            <v>COD.</v>
          </cell>
          <cell r="L336" t="str">
            <v>COD.</v>
          </cell>
        </row>
        <row r="337">
          <cell r="K337" t="str">
            <v>COMP. 42</v>
          </cell>
          <cell r="L337" t="str">
            <v>COMP. 39</v>
          </cell>
        </row>
        <row r="338">
          <cell r="K338">
            <v>88316</v>
          </cell>
          <cell r="L338">
            <v>88316</v>
          </cell>
        </row>
        <row r="339">
          <cell r="K339">
            <v>88261</v>
          </cell>
          <cell r="L339">
            <v>88261</v>
          </cell>
        </row>
        <row r="340">
          <cell r="K340" t="str">
            <v>Obs: composição/Base -  Composição ORSE - 31</v>
          </cell>
          <cell r="L340" t="str">
            <v>Obs: composição/Base -  Composição ORSE - 31</v>
          </cell>
        </row>
        <row r="341">
          <cell r="K341" t="str">
            <v>Obs²: Assumimos uma possível pequena imprecisão ao utilizar os insumos e composição base do ORSE/SE de itens de baixa relevância.</v>
          </cell>
        </row>
        <row r="343">
          <cell r="K343" t="str">
            <v>COD.</v>
          </cell>
          <cell r="L343" t="str">
            <v>COD.</v>
          </cell>
        </row>
        <row r="344">
          <cell r="K344" t="str">
            <v>COMP. 43</v>
          </cell>
          <cell r="L344" t="str">
            <v>COMP. 40</v>
          </cell>
        </row>
        <row r="345">
          <cell r="K345">
            <v>88316</v>
          </cell>
          <cell r="L345">
            <v>88316</v>
          </cell>
        </row>
        <row r="346">
          <cell r="K346">
            <v>88317</v>
          </cell>
          <cell r="L346">
            <v>88317</v>
          </cell>
        </row>
        <row r="347">
          <cell r="K347">
            <v>6789</v>
          </cell>
          <cell r="L347">
            <v>6789</v>
          </cell>
        </row>
        <row r="348">
          <cell r="K348">
            <v>4182</v>
          </cell>
          <cell r="L348">
            <v>4182</v>
          </cell>
        </row>
        <row r="349">
          <cell r="K349" t="str">
            <v>Obs: composição/Base -  Composição ORSE - 8344</v>
          </cell>
          <cell r="L349" t="str">
            <v>Obs: composição/Base -  Composição ORSE - 8344</v>
          </cell>
        </row>
        <row r="350">
          <cell r="K350" t="str">
            <v>Obs²: Assumimos uma possível pequena imprecisão ao utilizar os insumos e composição base do ORSE/SE de itens de baixa relevância.</v>
          </cell>
        </row>
        <row r="351">
          <cell r="L351">
            <v>0</v>
          </cell>
        </row>
        <row r="352">
          <cell r="K352" t="str">
            <v>COD.</v>
          </cell>
          <cell r="L352" t="str">
            <v>COD.</v>
          </cell>
        </row>
        <row r="353">
          <cell r="K353" t="str">
            <v>COMP. 44</v>
          </cell>
          <cell r="L353" t="str">
            <v>COMP. 41</v>
          </cell>
        </row>
        <row r="354">
          <cell r="K354">
            <v>88316</v>
          </cell>
          <cell r="L354">
            <v>88316</v>
          </cell>
        </row>
        <row r="355">
          <cell r="K355">
            <v>88309</v>
          </cell>
          <cell r="L355">
            <v>88309</v>
          </cell>
        </row>
        <row r="356">
          <cell r="K356" t="str">
            <v>Obs: composição/Base -  Composição ORSE - 8387</v>
          </cell>
          <cell r="L356" t="str">
            <v>Obs: composição/Base -  Composição ORSE - 8387</v>
          </cell>
        </row>
        <row r="358">
          <cell r="K358" t="str">
            <v>COD.</v>
          </cell>
          <cell r="L358" t="str">
            <v>COD.</v>
          </cell>
        </row>
        <row r="359">
          <cell r="K359" t="str">
            <v>COMP. 45</v>
          </cell>
          <cell r="L359" t="str">
            <v>COMP. 42</v>
          </cell>
        </row>
        <row r="360">
          <cell r="K360">
            <v>88316</v>
          </cell>
          <cell r="L360">
            <v>88316</v>
          </cell>
        </row>
        <row r="361">
          <cell r="K361">
            <v>88309</v>
          </cell>
          <cell r="L361">
            <v>88309</v>
          </cell>
        </row>
        <row r="362">
          <cell r="K362" t="str">
            <v>Obs: composição/Base -  Composição ORSE - 8039</v>
          </cell>
          <cell r="L362" t="str">
            <v>Obs: composição/Base -  Composição ORSE - 8039</v>
          </cell>
        </row>
        <row r="363">
          <cell r="K363" t="str">
            <v>COD.</v>
          </cell>
          <cell r="L363" t="str">
            <v>COD.</v>
          </cell>
        </row>
        <row r="364">
          <cell r="K364" t="str">
            <v>COMP. 46</v>
          </cell>
          <cell r="L364" t="str">
            <v>COMP. 43</v>
          </cell>
        </row>
        <row r="365">
          <cell r="K365">
            <v>88316</v>
          </cell>
          <cell r="L365">
            <v>88316</v>
          </cell>
        </row>
        <row r="366">
          <cell r="K366">
            <v>88309</v>
          </cell>
          <cell r="L366">
            <v>88309</v>
          </cell>
        </row>
        <row r="367">
          <cell r="K367" t="str">
            <v>Obs: composição/Base -  Composição ORSE - 3262</v>
          </cell>
          <cell r="L367" t="str">
            <v>Obs: composição/Base -  Composição ORSE - 3262</v>
          </cell>
        </row>
        <row r="369">
          <cell r="K369" t="str">
            <v>COD.</v>
          </cell>
          <cell r="L369" t="str">
            <v>COD.</v>
          </cell>
        </row>
        <row r="370">
          <cell r="K370" t="str">
            <v>COMP. 47</v>
          </cell>
          <cell r="L370" t="str">
            <v>COMP. 44</v>
          </cell>
        </row>
        <row r="371">
          <cell r="K371">
            <v>88316</v>
          </cell>
          <cell r="L371">
            <v>88316</v>
          </cell>
        </row>
        <row r="372">
          <cell r="K372">
            <v>88267</v>
          </cell>
          <cell r="L372">
            <v>88267</v>
          </cell>
        </row>
        <row r="373">
          <cell r="K373" t="str">
            <v>Obs: composição/Base -  Composição ORSE - 7215</v>
          </cell>
          <cell r="L373" t="str">
            <v>Obs: composição/Base -  Composição ORSE - 7215</v>
          </cell>
        </row>
        <row r="375">
          <cell r="K375" t="str">
            <v>COD.</v>
          </cell>
          <cell r="L375" t="str">
            <v>COD.</v>
          </cell>
        </row>
        <row r="376">
          <cell r="K376" t="str">
            <v>COMP. 48</v>
          </cell>
          <cell r="L376" t="str">
            <v>COMP. 45</v>
          </cell>
        </row>
        <row r="377">
          <cell r="K377">
            <v>88316</v>
          </cell>
          <cell r="L377">
            <v>88316</v>
          </cell>
        </row>
        <row r="378">
          <cell r="K378">
            <v>88309</v>
          </cell>
          <cell r="L378">
            <v>88309</v>
          </cell>
        </row>
        <row r="379">
          <cell r="K379" t="str">
            <v>Obs: composição/Base -  Composição ORSE - 2095</v>
          </cell>
          <cell r="L379" t="str">
            <v>Obs: composição/Base -  Composição ORSE - 2095</v>
          </cell>
        </row>
        <row r="380">
          <cell r="K380" t="str">
            <v>COD.</v>
          </cell>
          <cell r="L380" t="str">
            <v>COD.</v>
          </cell>
        </row>
        <row r="381">
          <cell r="K381" t="str">
            <v>COMP. 49</v>
          </cell>
          <cell r="L381" t="str">
            <v>COMP. 46</v>
          </cell>
        </row>
        <row r="382">
          <cell r="K382">
            <v>88316</v>
          </cell>
          <cell r="L382">
            <v>88316</v>
          </cell>
        </row>
        <row r="383">
          <cell r="K383">
            <v>2414</v>
          </cell>
          <cell r="L383">
            <v>2414</v>
          </cell>
        </row>
        <row r="384">
          <cell r="K384">
            <v>1997</v>
          </cell>
          <cell r="L384">
            <v>1997</v>
          </cell>
        </row>
        <row r="385">
          <cell r="K385" t="str">
            <v>Obs¹: composição/Base -  ORSE - 2450</v>
          </cell>
          <cell r="L385" t="str">
            <v>Obs¹: composição/Base -  ORSE - 2450</v>
          </cell>
        </row>
        <row r="386">
          <cell r="K386" t="str">
            <v>Obs²: Assumimos uma possível pequena imprecisão ao utilizar os insumos e composição base do ORSE/SE de itens de baixa relevância.</v>
          </cell>
          <cell r="L386" t="str">
            <v>Obs²: Assumimos uma possível pequena imprecisão ao utilizar os insumos e composição base do ORSE/SE de itens de baixa relevância.</v>
          </cell>
        </row>
        <row r="387">
          <cell r="K387" t="str">
            <v>COD.</v>
          </cell>
          <cell r="L387" t="str">
            <v>COD.</v>
          </cell>
        </row>
        <row r="388">
          <cell r="K388" t="str">
            <v>COMP. 50</v>
          </cell>
          <cell r="L388" t="str">
            <v>COMP. 47</v>
          </cell>
        </row>
        <row r="389">
          <cell r="K389">
            <v>88316</v>
          </cell>
          <cell r="L389">
            <v>88316</v>
          </cell>
        </row>
        <row r="390">
          <cell r="K390">
            <v>88309</v>
          </cell>
          <cell r="L390">
            <v>88309</v>
          </cell>
        </row>
        <row r="391">
          <cell r="K391">
            <v>6897</v>
          </cell>
          <cell r="L391">
            <v>6897</v>
          </cell>
        </row>
        <row r="392">
          <cell r="K392">
            <v>37595</v>
          </cell>
          <cell r="L392">
            <v>37595</v>
          </cell>
        </row>
        <row r="393">
          <cell r="K393">
            <v>34357</v>
          </cell>
          <cell r="L393">
            <v>34357</v>
          </cell>
        </row>
        <row r="394">
          <cell r="K394" t="str">
            <v>Obs¹: composição/Base -  ORSE - 7324(BASE) + 2720/ORSE INSUMO</v>
          </cell>
          <cell r="L394" t="str">
            <v>Obs¹: composição/Base -  ORSE - 7324(BASE) + 2720/ORSE INSUMO</v>
          </cell>
        </row>
        <row r="395">
          <cell r="K395" t="str">
            <v>Obs²: Assumimos uma possível pequena imprecisão ao utilizar os insumos e composição base do ORSE/SE de itens de baixa relevância.</v>
          </cell>
          <cell r="L395" t="str">
            <v>Obs²: Assumimos uma possível pequena imprecisão ao utilizar os insumos e composição base do ORSE/SE de itens de baixa relevância.</v>
          </cell>
        </row>
        <row r="396">
          <cell r="L396">
            <v>0</v>
          </cell>
        </row>
        <row r="397">
          <cell r="K397" t="str">
            <v>COD.</v>
          </cell>
          <cell r="L397" t="str">
            <v>COD.</v>
          </cell>
        </row>
        <row r="398">
          <cell r="K398" t="str">
            <v>COMP. 51</v>
          </cell>
          <cell r="L398" t="str">
            <v>COMP. 48</v>
          </cell>
        </row>
        <row r="399">
          <cell r="K399">
            <v>87304</v>
          </cell>
          <cell r="L399">
            <v>87304</v>
          </cell>
        </row>
        <row r="400">
          <cell r="K400">
            <v>88309</v>
          </cell>
          <cell r="L400">
            <v>88309</v>
          </cell>
        </row>
        <row r="401">
          <cell r="K401" t="str">
            <v>Obs: composição/Base - ORSE - 4295</v>
          </cell>
          <cell r="L401" t="str">
            <v>Obs: composição/Base - ORSE - 4295</v>
          </cell>
        </row>
        <row r="402">
          <cell r="K402" t="str">
            <v>COD.</v>
          </cell>
          <cell r="L402" t="str">
            <v>COD.</v>
          </cell>
        </row>
        <row r="403">
          <cell r="K403" t="str">
            <v>COMP. 52</v>
          </cell>
          <cell r="L403" t="str">
            <v>COMP. 49</v>
          </cell>
        </row>
        <row r="404">
          <cell r="K404">
            <v>88316</v>
          </cell>
          <cell r="L404">
            <v>88316</v>
          </cell>
        </row>
        <row r="405">
          <cell r="K405">
            <v>377</v>
          </cell>
          <cell r="L405">
            <v>377</v>
          </cell>
        </row>
        <row r="406">
          <cell r="K406" t="str">
            <v>Obs¹: composição/Base -  ORSE - 2066</v>
          </cell>
          <cell r="L406" t="str">
            <v>Obs¹: composição/Base -  ORSE - 2066</v>
          </cell>
        </row>
        <row r="407">
          <cell r="K407" t="str">
            <v>Obs²: Assumimos uma possível pequena imprecisão ao utilizar os insumos e composição base do ORSE/SE de itens de baixa relevância.</v>
          </cell>
          <cell r="L407" t="str">
            <v>Obs²: Assumimos uma possível pequena imprecisão ao utilizar os insumos e composição base do ORSE/SE de itens de baixa relevância.</v>
          </cell>
        </row>
        <row r="408">
          <cell r="K408" t="str">
            <v>COD.</v>
          </cell>
          <cell r="L408" t="str">
            <v>COD.</v>
          </cell>
        </row>
        <row r="409">
          <cell r="K409" t="str">
            <v>COMP. 53</v>
          </cell>
          <cell r="L409" t="str">
            <v>COMP. 50</v>
          </cell>
        </row>
        <row r="410">
          <cell r="K410">
            <v>6157</v>
          </cell>
          <cell r="L410">
            <v>6157</v>
          </cell>
        </row>
        <row r="411">
          <cell r="K411">
            <v>6141</v>
          </cell>
          <cell r="L411">
            <v>6141</v>
          </cell>
        </row>
        <row r="412">
          <cell r="K412">
            <v>88316</v>
          </cell>
          <cell r="L412">
            <v>88316</v>
          </cell>
        </row>
        <row r="413">
          <cell r="K413">
            <v>88267</v>
          </cell>
          <cell r="L413">
            <v>88267</v>
          </cell>
        </row>
        <row r="414">
          <cell r="K414">
            <v>1744</v>
          </cell>
          <cell r="L414">
            <v>1744</v>
          </cell>
        </row>
        <row r="415">
          <cell r="K415">
            <v>2016</v>
          </cell>
          <cell r="L415">
            <v>2016</v>
          </cell>
        </row>
        <row r="416">
          <cell r="K416" t="str">
            <v>Obs¹: composição/Base -  ORSE - 2020(Retiramos a torneira pois já está prevista na Planilha)</v>
          </cell>
          <cell r="L416" t="str">
            <v>Obs¹: composição/Base -  ORSE - 2020(Retiramos a torneira pois já está prevista na Planilha)</v>
          </cell>
        </row>
        <row r="417">
          <cell r="K417" t="str">
            <v>Obs²: Assumimos uma possível pequena imprecisão ao utilizar os insumos e composição base do ORSE/SE de itens de baixa relevância.</v>
          </cell>
          <cell r="L417" t="str">
            <v>Obs²: Assumimos uma possível pequena imprecisão ao utilizar os insumos e composição base do ORSE/SE de itens de baixa relevância.</v>
          </cell>
        </row>
        <row r="418">
          <cell r="K418" t="str">
            <v>COD.</v>
          </cell>
          <cell r="L418" t="str">
            <v>COD.</v>
          </cell>
        </row>
        <row r="419">
          <cell r="K419" t="str">
            <v>COMP. 54</v>
          </cell>
          <cell r="L419" t="str">
            <v>COMP. 51</v>
          </cell>
        </row>
        <row r="420">
          <cell r="K420">
            <v>981</v>
          </cell>
          <cell r="L420">
            <v>981</v>
          </cell>
        </row>
        <row r="421">
          <cell r="K421">
            <v>982</v>
          </cell>
          <cell r="L421">
            <v>982</v>
          </cell>
        </row>
        <row r="422">
          <cell r="K422">
            <v>1326</v>
          </cell>
          <cell r="L422">
            <v>1326</v>
          </cell>
        </row>
        <row r="423">
          <cell r="K423">
            <v>2384</v>
          </cell>
          <cell r="L423">
            <v>2384</v>
          </cell>
        </row>
        <row r="424">
          <cell r="K424">
            <v>88267</v>
          </cell>
          <cell r="L424">
            <v>88267</v>
          </cell>
        </row>
        <row r="425">
          <cell r="K425">
            <v>88316</v>
          </cell>
          <cell r="L425">
            <v>88316</v>
          </cell>
        </row>
        <row r="426">
          <cell r="K426">
            <v>6136</v>
          </cell>
          <cell r="L426">
            <v>6136</v>
          </cell>
        </row>
        <row r="427">
          <cell r="K427">
            <v>11683</v>
          </cell>
          <cell r="L427">
            <v>11683</v>
          </cell>
        </row>
        <row r="428">
          <cell r="K428" t="str">
            <v>Obs¹: composição/Base -  ORSE - 2005 (Retiramos o tipo de torneira)</v>
          </cell>
          <cell r="L428" t="str">
            <v>Obs¹: composição/Base -  ORSE - 2005 (Retiramos o tipo de torneira)</v>
          </cell>
        </row>
        <row r="429">
          <cell r="K429" t="str">
            <v>Obs²: Assumimos uma possível pequena imprecisão ao utilizar os insumos e composição base do ORSE/SE de itens de baixa relevância.</v>
          </cell>
          <cell r="L429" t="str">
            <v>Obs²: Assumimos uma possível pequena imprecisão ao utilizar os insumos e composição base do ORSE/SE de itens de baixa relevância.</v>
          </cell>
        </row>
        <row r="430">
          <cell r="K430" t="str">
            <v>COD.</v>
          </cell>
          <cell r="L430" t="str">
            <v>COD.</v>
          </cell>
        </row>
        <row r="431">
          <cell r="K431" t="str">
            <v>COMP. 55</v>
          </cell>
          <cell r="L431" t="str">
            <v>COMP. 52</v>
          </cell>
        </row>
        <row r="432">
          <cell r="K432">
            <v>11683</v>
          </cell>
          <cell r="L432">
            <v>11683</v>
          </cell>
        </row>
        <row r="433">
          <cell r="K433">
            <v>6136</v>
          </cell>
          <cell r="L433">
            <v>6136</v>
          </cell>
        </row>
        <row r="434">
          <cell r="K434">
            <v>88316</v>
          </cell>
          <cell r="L434">
            <v>88316</v>
          </cell>
        </row>
        <row r="435">
          <cell r="K435">
            <v>88267</v>
          </cell>
          <cell r="L435">
            <v>88267</v>
          </cell>
        </row>
        <row r="436">
          <cell r="K436">
            <v>6969</v>
          </cell>
          <cell r="L436">
            <v>6969</v>
          </cell>
        </row>
        <row r="437">
          <cell r="K437">
            <v>2384</v>
          </cell>
          <cell r="L437">
            <v>2384</v>
          </cell>
        </row>
        <row r="438">
          <cell r="K438">
            <v>982</v>
          </cell>
          <cell r="L438">
            <v>982</v>
          </cell>
        </row>
        <row r="439">
          <cell r="K439" t="str">
            <v>Obs¹: composição/Base -  ORSE - 7350</v>
          </cell>
          <cell r="L439" t="str">
            <v>Obs¹: composição/Base -  ORSE - 7350</v>
          </cell>
        </row>
        <row r="440">
          <cell r="K440" t="str">
            <v>Obs²: Assumimos uma possível pequena imprecisão ao utilizar os insumos e composição base do ORSE/SE de itens de baixa relevância.</v>
          </cell>
          <cell r="L440" t="str">
            <v>Obs²: Assumimos uma possível pequena imprecisão ao utilizar os insumos e composição base do ORSE/SE de itens de baixa relevância.</v>
          </cell>
        </row>
        <row r="441">
          <cell r="K441" t="str">
            <v>COD.</v>
          </cell>
          <cell r="L441" t="str">
            <v>COD.</v>
          </cell>
        </row>
        <row r="442">
          <cell r="K442" t="str">
            <v>COMP. 56</v>
          </cell>
          <cell r="L442" t="str">
            <v>COMP. 53</v>
          </cell>
        </row>
        <row r="443">
          <cell r="K443">
            <v>88309</v>
          </cell>
          <cell r="L443">
            <v>88309</v>
          </cell>
        </row>
        <row r="444">
          <cell r="K444">
            <v>12965</v>
          </cell>
          <cell r="L444">
            <v>12965</v>
          </cell>
        </row>
        <row r="445">
          <cell r="K445" t="str">
            <v>Obs¹: composição/Base -  ORSE -  8492</v>
          </cell>
          <cell r="L445" t="str">
            <v>Obs¹: composição/Base -  ORSE -  8492</v>
          </cell>
        </row>
        <row r="446">
          <cell r="K446" t="str">
            <v>Obs²: Assumimos uma possível pequena imprecisão ao utilizar os insumos e composição base do ORSE/SE de itens de baixa relevância.</v>
          </cell>
          <cell r="L446" t="str">
            <v>Obs²: Assumimos uma possível pequena imprecisão ao utilizar os insumos e composição base do ORSE/SE de itens de baixa relevância.</v>
          </cell>
        </row>
        <row r="447">
          <cell r="K447" t="str">
            <v>COD.</v>
          </cell>
          <cell r="L447" t="str">
            <v>COD.</v>
          </cell>
        </row>
        <row r="448">
          <cell r="K448" t="str">
            <v>COMP. 57</v>
          </cell>
          <cell r="L448" t="str">
            <v>COMP. 54</v>
          </cell>
        </row>
        <row r="449">
          <cell r="K449">
            <v>36209</v>
          </cell>
          <cell r="L449">
            <v>36209</v>
          </cell>
        </row>
        <row r="450">
          <cell r="K450">
            <v>88309</v>
          </cell>
          <cell r="L450">
            <v>88309</v>
          </cell>
        </row>
        <row r="451">
          <cell r="K451" t="str">
            <v>Obs¹: composição/Base -  ORSE - 12133(BASE) + 36207/SINAPI INSUMO</v>
          </cell>
          <cell r="L451" t="str">
            <v>Obs¹: composição/Base -  ORSE - 12133(BASE) + 36207/SINAPI INSUMO</v>
          </cell>
        </row>
        <row r="452">
          <cell r="K452" t="str">
            <v>Obs²: Assumimos uma possível pequena imprecisão ao utilizar os insumos e composição base do ORSE/SE de itens de baixa relevância.</v>
          </cell>
          <cell r="L452" t="str">
            <v>Obs²: Assumimos uma possível pequena imprecisão ao utilizar os insumos e composição base do ORSE/SE de itens de baixa relevância.</v>
          </cell>
        </row>
        <row r="453">
          <cell r="K453" t="str">
            <v>COD.</v>
          </cell>
          <cell r="L453" t="str">
            <v>COD.</v>
          </cell>
        </row>
        <row r="454">
          <cell r="K454" t="str">
            <v>COMP. 58</v>
          </cell>
          <cell r="L454" t="str">
            <v>COMP. 55</v>
          </cell>
        </row>
        <row r="455">
          <cell r="K455">
            <v>12967</v>
          </cell>
          <cell r="L455">
            <v>12967</v>
          </cell>
        </row>
        <row r="456">
          <cell r="K456">
            <v>88309</v>
          </cell>
          <cell r="L456">
            <v>88309</v>
          </cell>
        </row>
        <row r="457">
          <cell r="K457" t="str">
            <v>Obs¹: composição/Base -  ORSE - 12128(BASE) + 36207/SINAPI INSUMO</v>
          </cell>
          <cell r="L457" t="str">
            <v>Obs¹: composição/Base -  ORSE - 12128(BASE) + 36207/SINAPI INSUMO</v>
          </cell>
        </row>
        <row r="458">
          <cell r="K458" t="str">
            <v>Obs²: Assumimos uma possível pequena imprecisão ao utilizar os insumos e composição base do ORSE/SE de itens de baixa relevância.</v>
          </cell>
          <cell r="L458" t="str">
            <v>Obs²: Assumimos uma possível pequena imprecisão ao utilizar os insumos e composição base do ORSE/SE de itens de baixa relevância.</v>
          </cell>
        </row>
        <row r="459">
          <cell r="K459" t="str">
            <v>COD.</v>
          </cell>
          <cell r="L459" t="str">
            <v>COD.</v>
          </cell>
        </row>
        <row r="460">
          <cell r="K460" t="str">
            <v>COMP. 59</v>
          </cell>
          <cell r="L460" t="str">
            <v>COMP. 56</v>
          </cell>
        </row>
        <row r="461">
          <cell r="K461">
            <v>87298</v>
          </cell>
          <cell r="L461">
            <v>87298</v>
          </cell>
        </row>
        <row r="462">
          <cell r="K462">
            <v>88309</v>
          </cell>
          <cell r="L462">
            <v>88309</v>
          </cell>
        </row>
        <row r="463">
          <cell r="K463">
            <v>9262</v>
          </cell>
          <cell r="L463">
            <v>9262</v>
          </cell>
        </row>
        <row r="464">
          <cell r="K464" t="str">
            <v>Obs¹: composição/Base -  ORSE -  8974</v>
          </cell>
          <cell r="L464" t="str">
            <v>Obs¹: composição/Base -  ORSE -  8974</v>
          </cell>
        </row>
        <row r="465">
          <cell r="K465" t="str">
            <v>Obs²: Assumimos uma possível pequena imprecisão ao utilizar os insumos e composição base do ORSE/SE de itens de baixa relevância.</v>
          </cell>
          <cell r="L465" t="str">
            <v>Obs²: Assumimos uma possível pequena imprecisão ao utilizar os insumos e composição base do ORSE/SE de itens de baixa relevância.</v>
          </cell>
        </row>
        <row r="466">
          <cell r="K466" t="str">
            <v>COD.</v>
          </cell>
          <cell r="L466" t="str">
            <v>COD.</v>
          </cell>
        </row>
        <row r="467">
          <cell r="K467" t="str">
            <v>COMP. 60</v>
          </cell>
          <cell r="L467" t="str">
            <v>COMP. 57</v>
          </cell>
        </row>
        <row r="468">
          <cell r="K468">
            <v>717</v>
          </cell>
          <cell r="L468">
            <v>717</v>
          </cell>
        </row>
        <row r="469">
          <cell r="K469">
            <v>88267</v>
          </cell>
          <cell r="L469">
            <v>88267</v>
          </cell>
        </row>
        <row r="470">
          <cell r="K470">
            <v>88316</v>
          </cell>
          <cell r="L470">
            <v>88316</v>
          </cell>
        </row>
        <row r="471">
          <cell r="K471">
            <v>6136</v>
          </cell>
          <cell r="L471">
            <v>6136</v>
          </cell>
        </row>
        <row r="472">
          <cell r="K472">
            <v>6157</v>
          </cell>
          <cell r="L472">
            <v>6157</v>
          </cell>
        </row>
        <row r="473">
          <cell r="K473">
            <v>11683</v>
          </cell>
          <cell r="L473">
            <v>11683</v>
          </cell>
        </row>
        <row r="474">
          <cell r="K474" t="str">
            <v>Obs¹: composição/Base -  ORSE -  2086</v>
          </cell>
          <cell r="L474" t="str">
            <v>Obs¹: composição/Base -  ORSE -  2086</v>
          </cell>
        </row>
        <row r="475">
          <cell r="K475" t="str">
            <v>Obs²: Assumimos uma possível pequena imprecisão ao utilizar os insumos e composição base do ORSE/SE de itens de baixa relevância.</v>
          </cell>
          <cell r="L475" t="str">
            <v>Obs²: Assumimos uma possível pequena imprecisão ao utilizar os insumos e composição base do ORSE/SE de itens de baixa relevância.</v>
          </cell>
        </row>
        <row r="476">
          <cell r="K476" t="str">
            <v>COD.</v>
          </cell>
          <cell r="L476" t="str">
            <v>COD.</v>
          </cell>
        </row>
        <row r="477">
          <cell r="K477" t="str">
            <v>COMP. 61</v>
          </cell>
          <cell r="L477" t="str">
            <v>COMP. 58</v>
          </cell>
        </row>
        <row r="478">
          <cell r="K478">
            <v>11688</v>
          </cell>
          <cell r="L478">
            <v>11688</v>
          </cell>
        </row>
        <row r="479">
          <cell r="K479">
            <v>88267</v>
          </cell>
          <cell r="L479">
            <v>88267</v>
          </cell>
        </row>
        <row r="480">
          <cell r="K480">
            <v>2012</v>
          </cell>
          <cell r="L480">
            <v>2012</v>
          </cell>
        </row>
        <row r="481">
          <cell r="K481">
            <v>981</v>
          </cell>
          <cell r="L481">
            <v>981</v>
          </cell>
        </row>
        <row r="482">
          <cell r="K482">
            <v>668</v>
          </cell>
          <cell r="L482">
            <v>668</v>
          </cell>
        </row>
        <row r="483">
          <cell r="K483" t="str">
            <v>Obs¹: composição/Base -  ORSE - 2055(Retiramos a torneira pois já está prevista na Planilha)</v>
          </cell>
          <cell r="L483" t="str">
            <v>Obs¹: composição/Base -  ORSE - 2055(Retiramos a torneira pois já está prevista na Planilha)</v>
          </cell>
        </row>
        <row r="484">
          <cell r="K484" t="str">
            <v>Obs²: Assumimos uma possível pequena imprecisão ao utilizar os insumos e composição base do ORSE/SE de itens de baixa relevância.</v>
          </cell>
          <cell r="L484" t="str">
            <v>Obs²: Assumimos uma possível pequena imprecisão ao utilizar os insumos e composição base do ORSE/SE de itens de baixa relevância.</v>
          </cell>
        </row>
        <row r="485">
          <cell r="K485" t="str">
            <v>COD.</v>
          </cell>
          <cell r="L485" t="str">
            <v>COD.</v>
          </cell>
        </row>
        <row r="486">
          <cell r="K486" t="str">
            <v>COMP. 62</v>
          </cell>
          <cell r="L486" t="str">
            <v>COMP. 59</v>
          </cell>
        </row>
        <row r="487">
          <cell r="K487">
            <v>981</v>
          </cell>
          <cell r="L487">
            <v>981</v>
          </cell>
        </row>
        <row r="488">
          <cell r="K488">
            <v>7076</v>
          </cell>
          <cell r="L488">
            <v>7076</v>
          </cell>
        </row>
        <row r="489">
          <cell r="K489">
            <v>88316</v>
          </cell>
          <cell r="L489">
            <v>88316</v>
          </cell>
        </row>
        <row r="490">
          <cell r="K490">
            <v>88267</v>
          </cell>
          <cell r="L490">
            <v>88267</v>
          </cell>
        </row>
        <row r="491">
          <cell r="K491" t="str">
            <v>Obs¹: composição/Base -  ORSE - 7612</v>
          </cell>
          <cell r="L491" t="str">
            <v>Obs¹: composição/Base -  ORSE - 7612</v>
          </cell>
        </row>
        <row r="492">
          <cell r="K492" t="str">
            <v>Obs²: Assumimos uma possível pequena imprecisão ao utilizar os insumos e composição base do ORSE/SE de itens de baixa relevância.</v>
          </cell>
          <cell r="L492" t="str">
            <v>Obs²: Assumimos uma possível pequena imprecisão ao utilizar os insumos e composição base do ORSE/SE de itens de baixa relevância.</v>
          </cell>
        </row>
        <row r="493">
          <cell r="K493" t="str">
            <v>COD.</v>
          </cell>
          <cell r="L493" t="str">
            <v>COD.</v>
          </cell>
        </row>
        <row r="494">
          <cell r="K494" t="str">
            <v>COMP. 63</v>
          </cell>
          <cell r="L494" t="str">
            <v>COMP. 60</v>
          </cell>
        </row>
        <row r="495">
          <cell r="K495">
            <v>88309</v>
          </cell>
          <cell r="L495">
            <v>88309</v>
          </cell>
        </row>
        <row r="496">
          <cell r="K496">
            <v>7075</v>
          </cell>
          <cell r="L496">
            <v>7075</v>
          </cell>
        </row>
        <row r="497">
          <cell r="K497" t="str">
            <v>Obs¹: composição/Base -  ORSE - 7611</v>
          </cell>
          <cell r="L497" t="str">
            <v>Obs¹: composição/Base -  ORSE - 7611</v>
          </cell>
        </row>
        <row r="498">
          <cell r="K498" t="str">
            <v>Obs²: Assumimos uma possível pequena imprecisão ao utilizar os insumos e composição base do ORSE/SE de itens de baixa relevância.</v>
          </cell>
          <cell r="L498" t="str">
            <v>Obs²: Assumimos uma possível pequena imprecisão ao utilizar os insumos e composição base do ORSE/SE de itens de baixa relevância.</v>
          </cell>
        </row>
        <row r="499">
          <cell r="K499" t="str">
            <v>COD.</v>
          </cell>
          <cell r="L499" t="str">
            <v>COD.</v>
          </cell>
        </row>
        <row r="500">
          <cell r="K500" t="str">
            <v>COMP. 64</v>
          </cell>
          <cell r="L500" t="str">
            <v>COMP. 61</v>
          </cell>
        </row>
        <row r="501">
          <cell r="K501">
            <v>88309</v>
          </cell>
          <cell r="L501">
            <v>88309</v>
          </cell>
        </row>
        <row r="502">
          <cell r="K502">
            <v>13056</v>
          </cell>
          <cell r="L502">
            <v>13056</v>
          </cell>
        </row>
        <row r="503">
          <cell r="K503" t="str">
            <v>Obs¹: composição/Base -  ORSE - 12208</v>
          </cell>
          <cell r="L503" t="str">
            <v>Obs¹: composição/Base -  ORSE - 12208</v>
          </cell>
        </row>
        <row r="504">
          <cell r="K504" t="str">
            <v>Obs²: Assumimos uma possível pequena imprecisão ao utilizar os insumos e composição base do ORSE/SE de itens de baixa relevância.</v>
          </cell>
          <cell r="L504" t="str">
            <v>Obs²: Assumimos uma possível pequena imprecisão ao utilizar os insumos e composição base do ORSE/SE de itens de baixa relevância.</v>
          </cell>
        </row>
        <row r="505">
          <cell r="K505" t="str">
            <v>COD.</v>
          </cell>
          <cell r="L505" t="str">
            <v>COD.</v>
          </cell>
        </row>
        <row r="506">
          <cell r="K506" t="str">
            <v>COMP. 65</v>
          </cell>
          <cell r="L506" t="str">
            <v>COMP. 62</v>
          </cell>
        </row>
        <row r="507">
          <cell r="K507">
            <v>2926</v>
          </cell>
          <cell r="L507">
            <v>2926</v>
          </cell>
        </row>
        <row r="508">
          <cell r="K508" t="str">
            <v>Obs¹: composição/Base -  ORSE - 3724</v>
          </cell>
          <cell r="L508" t="str">
            <v>Obs¹: composição/Base -  ORSE - 3724</v>
          </cell>
        </row>
        <row r="509">
          <cell r="K509" t="str">
            <v>COD.</v>
          </cell>
          <cell r="L509" t="str">
            <v>COD.</v>
          </cell>
        </row>
        <row r="510">
          <cell r="K510" t="str">
            <v>COMP. 66</v>
          </cell>
          <cell r="L510" t="str">
            <v>COMP. 63</v>
          </cell>
        </row>
        <row r="511">
          <cell r="K511">
            <v>202</v>
          </cell>
          <cell r="L511">
            <v>202</v>
          </cell>
        </row>
        <row r="512">
          <cell r="K512">
            <v>88260</v>
          </cell>
          <cell r="L512">
            <v>88260</v>
          </cell>
        </row>
        <row r="513">
          <cell r="K513">
            <v>88316</v>
          </cell>
          <cell r="L513">
            <v>88316</v>
          </cell>
        </row>
        <row r="514">
          <cell r="K514">
            <v>88628</v>
          </cell>
          <cell r="L514">
            <v>88628</v>
          </cell>
        </row>
        <row r="515">
          <cell r="K515" t="str">
            <v>Obs¹: composição/Base -  ORSE - 2606</v>
          </cell>
          <cell r="L515" t="str">
            <v>Obs¹: composição/Base -  ORSE - 2606</v>
          </cell>
        </row>
        <row r="516">
          <cell r="K516" t="str">
            <v>COD.</v>
          </cell>
          <cell r="L516" t="str">
            <v>COD.</v>
          </cell>
        </row>
        <row r="517">
          <cell r="K517" t="str">
            <v>COMP. 67</v>
          </cell>
          <cell r="L517" t="str">
            <v>COMP. 64</v>
          </cell>
        </row>
        <row r="518">
          <cell r="K518">
            <v>88309</v>
          </cell>
          <cell r="L518">
            <v>88309</v>
          </cell>
        </row>
        <row r="519">
          <cell r="K519">
            <v>88316</v>
          </cell>
          <cell r="L519">
            <v>88316</v>
          </cell>
        </row>
        <row r="520">
          <cell r="K520">
            <v>94342</v>
          </cell>
          <cell r="L520">
            <v>94342</v>
          </cell>
        </row>
        <row r="521">
          <cell r="K521">
            <v>87304</v>
          </cell>
          <cell r="L521">
            <v>87304</v>
          </cell>
        </row>
        <row r="522">
          <cell r="K522">
            <v>93358</v>
          </cell>
          <cell r="L522">
            <v>93358</v>
          </cell>
        </row>
        <row r="523">
          <cell r="K523" t="str">
            <v>Obs¹: composição/Base -  ORSE - 4446</v>
          </cell>
          <cell r="L523" t="str">
            <v>Obs¹: composição/Base -  ORSE - 4446</v>
          </cell>
        </row>
        <row r="524">
          <cell r="K524" t="str">
            <v>COD.</v>
          </cell>
          <cell r="L524" t="str">
            <v>COD.</v>
          </cell>
        </row>
        <row r="525">
          <cell r="K525" t="str">
            <v>COMP. 68</v>
          </cell>
          <cell r="L525" t="str">
            <v>COMP. 65</v>
          </cell>
        </row>
        <row r="526">
          <cell r="K526">
            <v>94963</v>
          </cell>
          <cell r="L526">
            <v>94963</v>
          </cell>
        </row>
        <row r="527">
          <cell r="K527">
            <v>97082</v>
          </cell>
          <cell r="L527">
            <v>97082</v>
          </cell>
        </row>
        <row r="528">
          <cell r="K528">
            <v>96540</v>
          </cell>
          <cell r="L528">
            <v>96540</v>
          </cell>
        </row>
        <row r="529">
          <cell r="K529">
            <v>93382</v>
          </cell>
          <cell r="L529">
            <v>93382</v>
          </cell>
        </row>
        <row r="530">
          <cell r="K530">
            <v>6298</v>
          </cell>
          <cell r="L530">
            <v>6298</v>
          </cell>
        </row>
        <row r="531">
          <cell r="K531">
            <v>88267</v>
          </cell>
          <cell r="L531">
            <v>88267</v>
          </cell>
        </row>
        <row r="532">
          <cell r="K532">
            <v>1806</v>
          </cell>
          <cell r="L532">
            <v>1806</v>
          </cell>
        </row>
        <row r="533">
          <cell r="K533">
            <v>2313</v>
          </cell>
          <cell r="L533">
            <v>2313</v>
          </cell>
        </row>
        <row r="534">
          <cell r="K534">
            <v>95468</v>
          </cell>
          <cell r="L534">
            <v>95468</v>
          </cell>
        </row>
        <row r="535">
          <cell r="K535" t="str">
            <v>Obs¹: composição/Base -  Composição  ORSE - 4629 + 95468/SINAPI</v>
          </cell>
          <cell r="L535" t="str">
            <v>Obs¹: composição/Base -  Composição  ORSE - 4629 + 95468/SINAPI</v>
          </cell>
        </row>
        <row r="536">
          <cell r="K536" t="str">
            <v>Obs²: Assumimos uma possível pequena imprecisão ao utilizar os insumos e composição base do ORSE/SE de itens de baixa relevância.</v>
          </cell>
          <cell r="L536" t="str">
            <v>Obs²: Assumimos uma possível pequena imprecisão ao utilizar os insumos e composição base do ORSE/SE de itens de baixa relevância.</v>
          </cell>
        </row>
        <row r="537">
          <cell r="K537" t="str">
            <v>COD.</v>
          </cell>
          <cell r="L537" t="str">
            <v>COD.</v>
          </cell>
        </row>
        <row r="538">
          <cell r="K538" t="str">
            <v>COMP. 69</v>
          </cell>
          <cell r="L538" t="str">
            <v>COMP. 66</v>
          </cell>
        </row>
        <row r="539">
          <cell r="K539">
            <v>92431</v>
          </cell>
          <cell r="L539">
            <v>92431</v>
          </cell>
        </row>
        <row r="540">
          <cell r="K540">
            <v>92917</v>
          </cell>
          <cell r="L540">
            <v>92917</v>
          </cell>
        </row>
        <row r="541">
          <cell r="K541">
            <v>1527</v>
          </cell>
          <cell r="L541">
            <v>1527</v>
          </cell>
        </row>
        <row r="542">
          <cell r="K542">
            <v>92874</v>
          </cell>
          <cell r="L542">
            <v>92874</v>
          </cell>
        </row>
        <row r="543">
          <cell r="K543">
            <v>88309</v>
          </cell>
          <cell r="L543">
            <v>88309</v>
          </cell>
        </row>
        <row r="544">
          <cell r="K544">
            <v>88316</v>
          </cell>
          <cell r="L544">
            <v>88316</v>
          </cell>
        </row>
        <row r="545">
          <cell r="K545" t="str">
            <v>Obs¹: composição/Base -  ORSE - 3410</v>
          </cell>
          <cell r="L545" t="str">
            <v>Obs¹: composição/Base -  ORSE - 3410</v>
          </cell>
        </row>
        <row r="546">
          <cell r="K546" t="str">
            <v>Obs²: Assumimos uma possível pequena imprecisão ao utilizar os insumos e composição base do ORSE/SE de itens de baixa relevância.</v>
          </cell>
          <cell r="L546" t="str">
            <v>Obs²: Assumimos uma possível pequena imprecisão ao utilizar os insumos e composição base do ORSE/SE de itens de baixa relevância.</v>
          </cell>
        </row>
        <row r="547">
          <cell r="K547" t="str">
            <v>COD.</v>
          </cell>
          <cell r="L547" t="str">
            <v>COD.</v>
          </cell>
        </row>
        <row r="548">
          <cell r="K548" t="str">
            <v>COMP. 70</v>
          </cell>
          <cell r="L548" t="str">
            <v>COMP. 67</v>
          </cell>
        </row>
        <row r="549">
          <cell r="K549">
            <v>88309</v>
          </cell>
          <cell r="L549">
            <v>88309</v>
          </cell>
        </row>
        <row r="550">
          <cell r="K550">
            <v>88316</v>
          </cell>
          <cell r="L550">
            <v>88316</v>
          </cell>
        </row>
        <row r="551">
          <cell r="K551">
            <v>10606</v>
          </cell>
          <cell r="L551">
            <v>10606</v>
          </cell>
        </row>
        <row r="552">
          <cell r="K552">
            <v>37558</v>
          </cell>
          <cell r="L552">
            <v>37558</v>
          </cell>
        </row>
        <row r="553">
          <cell r="K553" t="str">
            <v>Obs: composição/Base -  Composição adaptada -  ORSE - 11853 + 7771(MÃO DE OBRA PARA APLICAÇÃO DE COLA) + 10606/ORSE INSUMO</v>
          </cell>
          <cell r="L553" t="str">
            <v>Obs: composição/Base -  Composição adaptada -  ORSE - 11853 + 7771(MÃO DE OBRA PARA APLICAÇÃO DE COLA) + 10606/ORSE INSUMO</v>
          </cell>
        </row>
        <row r="554">
          <cell r="K554" t="str">
            <v>Obs²: Assumimos uma possível pequena imprecisão ao utilizar os insumos e composição base do ORSE/SE de itens de baixa relevância.</v>
          </cell>
          <cell r="L554" t="str">
            <v>Obs²: Assumimos uma possível pequena imprecisão ao utilizar os insumos e composição base do ORSE/SE de itens de baixa relevância.</v>
          </cell>
        </row>
        <row r="555">
          <cell r="K555" t="str">
            <v>COD.</v>
          </cell>
          <cell r="L555" t="str">
            <v>COD.</v>
          </cell>
        </row>
        <row r="556">
          <cell r="K556" t="str">
            <v>COMP. 71</v>
          </cell>
          <cell r="L556" t="str">
            <v>COMP. 68</v>
          </cell>
        </row>
        <row r="557">
          <cell r="K557">
            <v>88309</v>
          </cell>
          <cell r="L557">
            <v>88309</v>
          </cell>
        </row>
        <row r="558">
          <cell r="K558">
            <v>88316</v>
          </cell>
          <cell r="L558">
            <v>88316</v>
          </cell>
        </row>
        <row r="559">
          <cell r="K559">
            <v>10606</v>
          </cell>
          <cell r="L559">
            <v>10606</v>
          </cell>
        </row>
        <row r="560">
          <cell r="K560">
            <v>37559</v>
          </cell>
          <cell r="L560">
            <v>37559</v>
          </cell>
        </row>
        <row r="561">
          <cell r="K561" t="str">
            <v>Obs: composição/Base -  Composição adaptada -  ORSE - 11853 + 7771(MÃO DE OBRA PARA APLICAÇÃO DE COLA) + 10606/ORSE INSUMO</v>
          </cell>
          <cell r="L561" t="str">
            <v>Obs: composição/Base -  Composição adaptada -  ORSE - 11853 + 7771(MÃO DE OBRA PARA APLICAÇÃO DE COLA) + 10606/ORSE INSUMO</v>
          </cell>
        </row>
        <row r="562">
          <cell r="K562" t="str">
            <v>Obs²: Assumimos uma possível pequena imprecisão ao utilizar os insumos e composição base do ORSE/SE de itens de baixa relevância.</v>
          </cell>
          <cell r="L562" t="str">
            <v>Obs²: Assumimos uma possível pequena imprecisão ao utilizar os insumos e composição base do ORSE/SE de itens de baixa relevância.</v>
          </cell>
        </row>
        <row r="563">
          <cell r="K563" t="str">
            <v>COD.</v>
          </cell>
          <cell r="L563" t="str">
            <v>COD.</v>
          </cell>
        </row>
        <row r="564">
          <cell r="K564" t="str">
            <v>COMP. 72</v>
          </cell>
          <cell r="L564" t="str">
            <v>COMP. 69</v>
          </cell>
        </row>
        <row r="565">
          <cell r="K565">
            <v>3162</v>
          </cell>
          <cell r="L565">
            <v>3162</v>
          </cell>
        </row>
        <row r="566">
          <cell r="K566">
            <v>88264</v>
          </cell>
          <cell r="L566">
            <v>88264</v>
          </cell>
        </row>
        <row r="567">
          <cell r="K567">
            <v>88316</v>
          </cell>
          <cell r="L567">
            <v>88316</v>
          </cell>
        </row>
        <row r="568">
          <cell r="K568" t="str">
            <v>Obs: composição/Base -  Composição adaptada -  ORSE - 11412</v>
          </cell>
          <cell r="L568" t="str">
            <v>Obs: composição/Base -  Composição adaptada -  ORSE - 11412</v>
          </cell>
        </row>
        <row r="569">
          <cell r="K569" t="str">
            <v>Obs²: Assumimos uma possível pequena imprecisão ao utilizar os insumos e composição base do ORSE/SE de itens de baixa relevância.</v>
          </cell>
          <cell r="L569" t="str">
            <v>Obs²: Assumimos uma possível pequena imprecisão ao utilizar os insumos e composição base do ORSE/SE de itens de baixa relevância.</v>
          </cell>
        </row>
        <row r="570">
          <cell r="K570" t="str">
            <v>COD.</v>
          </cell>
          <cell r="L570" t="str">
            <v>COD.</v>
          </cell>
        </row>
        <row r="571">
          <cell r="K571" t="str">
            <v>COMP. 73</v>
          </cell>
          <cell r="L571" t="str">
            <v>COMP. 70</v>
          </cell>
        </row>
        <row r="572">
          <cell r="K572">
            <v>39666</v>
          </cell>
          <cell r="L572">
            <v>39666</v>
          </cell>
        </row>
        <row r="573">
          <cell r="K573">
            <v>39741</v>
          </cell>
          <cell r="L573">
            <v>39741</v>
          </cell>
        </row>
        <row r="574">
          <cell r="K574">
            <v>88248</v>
          </cell>
          <cell r="L574">
            <v>88248</v>
          </cell>
        </row>
        <row r="575">
          <cell r="K575">
            <v>88267</v>
          </cell>
          <cell r="L575">
            <v>88267</v>
          </cell>
        </row>
        <row r="576">
          <cell r="K576" t="str">
            <v>Obs: composição/Base -  Composição adaptada -  SINAPI - 97328 + 39666/SINAPI INSUMO</v>
          </cell>
          <cell r="L576" t="str">
            <v>Obs: composição/Base -  Composição adaptada -  SINAPI - 97328 + 39666/SINAPI INSUMO</v>
          </cell>
        </row>
        <row r="577">
          <cell r="K577" t="str">
            <v>Obs²: Assumimos uma possível pequena imprecisão ao utilizar os insumos e composição base do ORSE/SE de itens de baixa relevância.</v>
          </cell>
          <cell r="L577" t="str">
            <v>Obs²: Assumimos uma possível pequena imprecisão ao utilizar os insumos e composição base do ORSE/SE de itens de baixa relevância.</v>
          </cell>
        </row>
        <row r="578">
          <cell r="K578" t="str">
            <v>COD.</v>
          </cell>
          <cell r="L578" t="str">
            <v>COD.</v>
          </cell>
        </row>
        <row r="579">
          <cell r="K579" t="str">
            <v>COMP. 74</v>
          </cell>
          <cell r="L579" t="str">
            <v>COMP. 71</v>
          </cell>
        </row>
        <row r="580">
          <cell r="K580">
            <v>4133</v>
          </cell>
          <cell r="L580">
            <v>4133</v>
          </cell>
        </row>
        <row r="581">
          <cell r="K581">
            <v>39846</v>
          </cell>
          <cell r="L581">
            <v>39846</v>
          </cell>
        </row>
        <row r="582">
          <cell r="K582" t="str">
            <v>Obs: composição/Base -  Composição adaptada -  ORSE - 4464 + 39846/SINAPI INSUMO</v>
          </cell>
          <cell r="L582" t="str">
            <v>Obs: composição/Base -  Composição adaptada -  ORSE - 4464 + 39846/SINAPI INSUMO</v>
          </cell>
        </row>
        <row r="583">
          <cell r="K583" t="str">
            <v>Obs²: Assumimos uma possível pequena imprecisão ao utilizar os insumos e composição base do ORSE/SE de itens de baixa relevância.</v>
          </cell>
          <cell r="L583" t="str">
            <v>Obs²: Assumimos uma possível pequena imprecisão ao utilizar os insumos e composição base do ORSE/SE de itens de baixa relevância.</v>
          </cell>
        </row>
        <row r="584">
          <cell r="K584" t="str">
            <v>COD.</v>
          </cell>
          <cell r="L584" t="str">
            <v>COD.</v>
          </cell>
        </row>
        <row r="585">
          <cell r="K585" t="str">
            <v>COMP. 75</v>
          </cell>
          <cell r="L585" t="str">
            <v>COMP. 72</v>
          </cell>
        </row>
        <row r="586">
          <cell r="K586">
            <v>4134</v>
          </cell>
          <cell r="L586">
            <v>4134</v>
          </cell>
        </row>
        <row r="587">
          <cell r="K587">
            <v>39847</v>
          </cell>
          <cell r="L587">
            <v>39847</v>
          </cell>
        </row>
        <row r="588">
          <cell r="K588" t="str">
            <v>Obs: composição/Base -  Composição adaptada -  ORSE - 4465 + 39847/SINAPI INSUMO</v>
          </cell>
          <cell r="L588" t="str">
            <v>Obs: composição/Base -  Composição adaptada -  ORSE - 4465 + 39847/SINAPI INSUMO</v>
          </cell>
        </row>
        <row r="589">
          <cell r="K589" t="str">
            <v>Obs²: Assumimos uma possível pequena imprecisão ao utilizar os insumos e composição base do ORSE/SE de itens de baixa relevância.</v>
          </cell>
          <cell r="L589" t="str">
            <v>Obs²: Assumimos uma possível pequena imprecisão ao utilizar os insumos e composição base do ORSE/SE de itens de baixa relevância.</v>
          </cell>
        </row>
        <row r="590">
          <cell r="K590" t="str">
            <v>COD.</v>
          </cell>
          <cell r="L590" t="str">
            <v>COD.</v>
          </cell>
        </row>
        <row r="591">
          <cell r="K591" t="str">
            <v>COMP. 76</v>
          </cell>
          <cell r="L591" t="str">
            <v>COMP. 73</v>
          </cell>
        </row>
        <row r="592">
          <cell r="K592">
            <v>4137</v>
          </cell>
          <cell r="L592">
            <v>4137</v>
          </cell>
        </row>
        <row r="593">
          <cell r="K593">
            <v>39844</v>
          </cell>
          <cell r="L593">
            <v>39844</v>
          </cell>
        </row>
        <row r="594">
          <cell r="K594" t="str">
            <v>Obs: composição/Base -  Composição adaptada -  ORSE - 4467 + 39844/SINAPI INSUMO</v>
          </cell>
          <cell r="L594" t="str">
            <v>Obs: composição/Base -  Composição adaptada -  ORSE - 4467 + 39844/SINAPI INSUMO</v>
          </cell>
        </row>
        <row r="595">
          <cell r="K595" t="str">
            <v>Obs²: Assumimos uma possível pequena imprecisão ao utilizar os insumos e composição base do ORSE/SE de itens de baixa relevância.</v>
          </cell>
          <cell r="L595" t="str">
            <v>Obs²: Assumimos uma possível pequena imprecisão ao utilizar os insumos e composição base do ORSE/SE de itens de baixa relevância.</v>
          </cell>
        </row>
        <row r="596">
          <cell r="K596" t="str">
            <v>COD.</v>
          </cell>
          <cell r="L596" t="str">
            <v>COD.</v>
          </cell>
        </row>
        <row r="597">
          <cell r="K597" t="str">
            <v>COMP. 77</v>
          </cell>
          <cell r="L597" t="str">
            <v>COMP. 74</v>
          </cell>
        </row>
        <row r="598">
          <cell r="K598">
            <v>6912</v>
          </cell>
          <cell r="L598">
            <v>6912</v>
          </cell>
        </row>
        <row r="599">
          <cell r="K599">
            <v>88264</v>
          </cell>
          <cell r="L599">
            <v>88264</v>
          </cell>
        </row>
        <row r="600">
          <cell r="K600">
            <v>88316</v>
          </cell>
          <cell r="L600">
            <v>88316</v>
          </cell>
        </row>
        <row r="601">
          <cell r="K601" t="str">
            <v>Obs: composição/Base -  Composição adaptada -  ORSE - 7872</v>
          </cell>
          <cell r="L601" t="str">
            <v>Obs: composição/Base -  Composição adaptada -  ORSE - 7872</v>
          </cell>
        </row>
        <row r="602">
          <cell r="K602" t="str">
            <v>Obs²: Assumimos uma possível pequena imprecisão ao utilizar os insumos e composição base do ORSE/SE de itens de baixa relevância.</v>
          </cell>
          <cell r="L602" t="str">
            <v>Obs²: Assumimos uma possível pequena imprecisão ao utilizar os insumos e composição base do ORSE/SE de itens de baixa relevância.</v>
          </cell>
        </row>
        <row r="603">
          <cell r="K603" t="str">
            <v>COD.</v>
          </cell>
          <cell r="L603" t="str">
            <v>COD.</v>
          </cell>
        </row>
        <row r="604">
          <cell r="K604" t="str">
            <v>COMP. 78</v>
          </cell>
          <cell r="L604" t="str">
            <v>COMP. 75</v>
          </cell>
        </row>
        <row r="605">
          <cell r="K605">
            <v>981</v>
          </cell>
          <cell r="L605">
            <v>981</v>
          </cell>
        </row>
        <row r="606">
          <cell r="K606">
            <v>12989</v>
          </cell>
          <cell r="L606">
            <v>12989</v>
          </cell>
        </row>
        <row r="607">
          <cell r="K607">
            <v>88264</v>
          </cell>
          <cell r="L607">
            <v>88264</v>
          </cell>
        </row>
        <row r="608">
          <cell r="K608">
            <v>88316</v>
          </cell>
          <cell r="L608">
            <v>88316</v>
          </cell>
        </row>
        <row r="609">
          <cell r="K609" t="str">
            <v>Obs: composição/Base -  Composição adaptada -  ORSE - 12157</v>
          </cell>
          <cell r="L609" t="str">
            <v>Obs: composição/Base -  Composição adaptada -  ORSE - 12157</v>
          </cell>
        </row>
        <row r="610">
          <cell r="K610" t="str">
            <v>Obs²: Assumimos uma possível pequena imprecisão ao utilizar os insumos e composição base do ORSE/SE de itens de baixa relevância.</v>
          </cell>
          <cell r="L610" t="str">
            <v>Obs²: Assumimos uma possível pequena imprecisão ao utilizar os insumos e composição base do ORSE/SE de itens de baixa relevância.</v>
          </cell>
        </row>
        <row r="611">
          <cell r="K611" t="str">
            <v>COD.</v>
          </cell>
          <cell r="L611" t="str">
            <v>COD.</v>
          </cell>
        </row>
        <row r="612">
          <cell r="K612" t="str">
            <v>COMP. 79</v>
          </cell>
          <cell r="L612" t="str">
            <v>COMP. 76</v>
          </cell>
        </row>
        <row r="613">
          <cell r="K613">
            <v>88264</v>
          </cell>
          <cell r="L613">
            <v>88264</v>
          </cell>
        </row>
        <row r="614">
          <cell r="K614">
            <v>423</v>
          </cell>
          <cell r="L614">
            <v>423</v>
          </cell>
        </row>
        <row r="615">
          <cell r="K615">
            <v>333</v>
          </cell>
          <cell r="L615">
            <v>333</v>
          </cell>
        </row>
        <row r="616">
          <cell r="K616">
            <v>88316</v>
          </cell>
          <cell r="L616">
            <v>88316</v>
          </cell>
        </row>
        <row r="617">
          <cell r="K617" t="str">
            <v>Obs: composição/Base -  Composição adaptada -  ORSE - 697</v>
          </cell>
          <cell r="L617" t="str">
            <v>Obs: composição/Base -  Composição adaptada -  ORSE - 697</v>
          </cell>
        </row>
        <row r="618">
          <cell r="K618" t="str">
            <v>Obs²: Assumimos uma possível pequena imprecisão ao utilizar os insumos e composição base do ORSE/SE de itens de baixa relevância.</v>
          </cell>
          <cell r="L618" t="str">
            <v>Obs²: Assumimos uma possível pequena imprecisão ao utilizar os insumos e composição base do ORSE/SE de itens de baixa relevância.</v>
          </cell>
        </row>
        <row r="619">
          <cell r="K619" t="str">
            <v>COD.</v>
          </cell>
          <cell r="L619" t="str">
            <v>COD.</v>
          </cell>
        </row>
        <row r="620">
          <cell r="K620" t="str">
            <v>COMP. 80</v>
          </cell>
          <cell r="L620" t="str">
            <v>COMP. 77</v>
          </cell>
        </row>
        <row r="621">
          <cell r="K621">
            <v>2242</v>
          </cell>
          <cell r="L621">
            <v>2242</v>
          </cell>
        </row>
        <row r="622">
          <cell r="K622">
            <v>88264</v>
          </cell>
          <cell r="L622">
            <v>88264</v>
          </cell>
        </row>
        <row r="623">
          <cell r="K623">
            <v>88316</v>
          </cell>
          <cell r="L623">
            <v>88316</v>
          </cell>
        </row>
        <row r="624">
          <cell r="K624" t="str">
            <v>Obs: composição/Base -  Composição adaptada -  ORSE - 11418</v>
          </cell>
          <cell r="L624" t="str">
            <v>Obs: composição/Base -  Composição adaptada -  ORSE - 11418</v>
          </cell>
        </row>
        <row r="625">
          <cell r="K625" t="str">
            <v>Obs²: Assumimos uma possível pequena imprecisão ao utilizar os insumos e composição base do ORSE/SE de itens de baixa relevância.</v>
          </cell>
          <cell r="L625" t="str">
            <v>Obs²: Assumimos uma possível pequena imprecisão ao utilizar os insumos e composição base do ORSE/SE de itens de baixa relevância.</v>
          </cell>
        </row>
        <row r="626">
          <cell r="K626" t="str">
            <v>COD.</v>
          </cell>
          <cell r="L626" t="str">
            <v>COD.</v>
          </cell>
        </row>
        <row r="627">
          <cell r="K627" t="str">
            <v>COMP. 81</v>
          </cell>
          <cell r="L627" t="str">
            <v>COMP. 78</v>
          </cell>
        </row>
        <row r="628">
          <cell r="K628">
            <v>7531</v>
          </cell>
          <cell r="L628">
            <v>7531</v>
          </cell>
        </row>
        <row r="629">
          <cell r="K629">
            <v>1872</v>
          </cell>
          <cell r="L629">
            <v>1872</v>
          </cell>
        </row>
        <row r="630">
          <cell r="K630">
            <v>88264</v>
          </cell>
          <cell r="L630">
            <v>88264</v>
          </cell>
        </row>
        <row r="631">
          <cell r="K631">
            <v>88316</v>
          </cell>
          <cell r="L631">
            <v>88316</v>
          </cell>
        </row>
        <row r="632">
          <cell r="K632" t="str">
            <v>Obs: composição/Base -  Composição adaptada -  ORSE - 7817</v>
          </cell>
          <cell r="L632" t="str">
            <v>Obs: composição/Base -  Composição adaptada -  ORSE - 7817</v>
          </cell>
        </row>
        <row r="633">
          <cell r="K633" t="str">
            <v>Obs²: Assumimos uma possível pequena imprecisão ao utilizar os insumos e composição base do ORSE/SE de itens de baixa relevância.</v>
          </cell>
          <cell r="L633" t="str">
            <v>Obs²: Assumimos uma possível pequena imprecisão ao utilizar os insumos e composição base do ORSE/SE de itens de baixa relevância.</v>
          </cell>
        </row>
        <row r="634">
          <cell r="K634" t="str">
            <v>COD.</v>
          </cell>
          <cell r="L634" t="str">
            <v>COD.</v>
          </cell>
        </row>
        <row r="635">
          <cell r="K635" t="str">
            <v>COMP. 82</v>
          </cell>
          <cell r="L635" t="str">
            <v>COMP. 79</v>
          </cell>
        </row>
        <row r="636">
          <cell r="K636">
            <v>2242</v>
          </cell>
          <cell r="L636">
            <v>2242</v>
          </cell>
        </row>
        <row r="637">
          <cell r="K637">
            <v>88264</v>
          </cell>
          <cell r="L637">
            <v>88264</v>
          </cell>
        </row>
        <row r="638">
          <cell r="K638">
            <v>88316</v>
          </cell>
          <cell r="L638">
            <v>88316</v>
          </cell>
        </row>
        <row r="639">
          <cell r="K639" t="str">
            <v>Obs: composição/Base -  Composição adaptada -  ORSE - 7792</v>
          </cell>
          <cell r="L639" t="str">
            <v>Obs: composição/Base -  Composição adaptada -  ORSE - 7792</v>
          </cell>
        </row>
        <row r="640">
          <cell r="K640" t="str">
            <v>Obs²: Assumimos uma possível pequena imprecisão ao utilizar os insumos e composição base do ORSE/SE de itens de baixa relevância.</v>
          </cell>
          <cell r="L640" t="str">
            <v>Obs²: Assumimos uma possível pequena imprecisão ao utilizar os insumos e composição base do ORSE/SE de itens de baixa relevância.</v>
          </cell>
        </row>
        <row r="641">
          <cell r="K641" t="str">
            <v>COD.</v>
          </cell>
          <cell r="L641" t="str">
            <v>COD.</v>
          </cell>
        </row>
        <row r="642">
          <cell r="K642" t="str">
            <v>COMP. 83</v>
          </cell>
          <cell r="L642" t="str">
            <v>COMP. 80</v>
          </cell>
        </row>
        <row r="643">
          <cell r="K643">
            <v>88264</v>
          </cell>
          <cell r="L643">
            <v>88264</v>
          </cell>
        </row>
        <row r="644">
          <cell r="K644">
            <v>1089</v>
          </cell>
          <cell r="L644">
            <v>1089</v>
          </cell>
        </row>
        <row r="645">
          <cell r="K645">
            <v>1659</v>
          </cell>
          <cell r="L645">
            <v>1659</v>
          </cell>
        </row>
        <row r="646">
          <cell r="K646">
            <v>1688</v>
          </cell>
          <cell r="L646">
            <v>1688</v>
          </cell>
        </row>
        <row r="647">
          <cell r="K647">
            <v>1710</v>
          </cell>
          <cell r="L647">
            <v>1710</v>
          </cell>
        </row>
        <row r="648">
          <cell r="K648">
            <v>1890</v>
          </cell>
          <cell r="L648">
            <v>1890</v>
          </cell>
        </row>
        <row r="649">
          <cell r="K649">
            <v>1902</v>
          </cell>
          <cell r="L649">
            <v>1902</v>
          </cell>
        </row>
        <row r="650">
          <cell r="K650">
            <v>1969</v>
          </cell>
          <cell r="L650">
            <v>1969</v>
          </cell>
        </row>
        <row r="651">
          <cell r="K651">
            <v>88316</v>
          </cell>
          <cell r="L651">
            <v>88316</v>
          </cell>
        </row>
        <row r="652">
          <cell r="K652" t="str">
            <v>Obs: composição/Base -  Composição adaptada -  ORSE - 8493</v>
          </cell>
          <cell r="L652" t="str">
            <v>Obs: composição/Base -  Composição adaptada -  ORSE - 8493</v>
          </cell>
        </row>
        <row r="653">
          <cell r="K653" t="str">
            <v>Obs²: Assumimos uma possível pequena imprecisão ao utilizar os insumos e composição base do ORSE/SE de itens de baixa relevância.</v>
          </cell>
          <cell r="L653" t="str">
            <v>Obs²: Assumimos uma possível pequena imprecisão ao utilizar os insumos e composição base do ORSE/SE de itens de baixa relevância.</v>
          </cell>
        </row>
        <row r="654">
          <cell r="K654" t="str">
            <v>COD.</v>
          </cell>
          <cell r="L654" t="str">
            <v>COD.</v>
          </cell>
        </row>
        <row r="655">
          <cell r="K655" t="str">
            <v>COMP. 84</v>
          </cell>
          <cell r="L655" t="str">
            <v>COMP. 81</v>
          </cell>
        </row>
        <row r="656">
          <cell r="K656">
            <v>860</v>
          </cell>
          <cell r="L656">
            <v>860</v>
          </cell>
        </row>
        <row r="657">
          <cell r="K657">
            <v>3990</v>
          </cell>
          <cell r="L657">
            <v>3990</v>
          </cell>
        </row>
        <row r="658">
          <cell r="K658">
            <v>88264</v>
          </cell>
          <cell r="L658">
            <v>88264</v>
          </cell>
        </row>
        <row r="659">
          <cell r="K659">
            <v>88316</v>
          </cell>
          <cell r="L659">
            <v>88316</v>
          </cell>
        </row>
        <row r="660">
          <cell r="K660" t="str">
            <v>Obs: composição/Base -  Composição adaptada -  ORSE - 8359</v>
          </cell>
          <cell r="L660" t="str">
            <v>Obs: composição/Base -  Composição adaptada -  ORSE - 8359</v>
          </cell>
        </row>
        <row r="661">
          <cell r="K661" t="str">
            <v>Obs²: Assumimos uma possível pequena imprecisão ao utilizar os insumos e composição base do ORSE/SE de itens de baixa relevância.</v>
          </cell>
          <cell r="L661" t="str">
            <v>Obs²: Assumimos uma possível pequena imprecisão ao utilizar os insumos e composição base do ORSE/SE de itens de baixa relevância.</v>
          </cell>
        </row>
        <row r="662">
          <cell r="K662" t="str">
            <v>COD.</v>
          </cell>
          <cell r="L662" t="str">
            <v>COD.</v>
          </cell>
        </row>
        <row r="663">
          <cell r="K663" t="str">
            <v>COMP. 85</v>
          </cell>
          <cell r="L663" t="str">
            <v>COMP. 82</v>
          </cell>
        </row>
        <row r="664">
          <cell r="K664">
            <v>857</v>
          </cell>
          <cell r="L664">
            <v>857</v>
          </cell>
        </row>
        <row r="665">
          <cell r="K665">
            <v>88264</v>
          </cell>
          <cell r="L665">
            <v>88264</v>
          </cell>
        </row>
        <row r="666">
          <cell r="K666">
            <v>88316</v>
          </cell>
          <cell r="L666">
            <v>88316</v>
          </cell>
        </row>
        <row r="667">
          <cell r="K667" t="str">
            <v>Obs: composição/Base -  Composição adaptada -  ORSE - 765</v>
          </cell>
          <cell r="L667" t="str">
            <v>Obs: composição/Base -  Composição adaptada -  ORSE - 765</v>
          </cell>
        </row>
        <row r="668">
          <cell r="K668" t="str">
            <v>Obs²: Assumimos uma possível pequena imprecisão ao utilizar os insumos e composição base do ORSE/SE de itens de baixa relevância.</v>
          </cell>
          <cell r="L668" t="str">
            <v>Obs²: Assumimos uma possível pequena imprecisão ao utilizar os insumos e composição base do ORSE/SE de itens de baixa relevância.</v>
          </cell>
        </row>
        <row r="669">
          <cell r="K669" t="str">
            <v>COD.</v>
          </cell>
          <cell r="L669" t="str">
            <v>COD.</v>
          </cell>
        </row>
        <row r="670">
          <cell r="K670" t="str">
            <v>COMP. 86</v>
          </cell>
          <cell r="L670" t="str">
            <v>COMP. 83</v>
          </cell>
        </row>
        <row r="671">
          <cell r="K671">
            <v>4032</v>
          </cell>
          <cell r="L671">
            <v>4032</v>
          </cell>
        </row>
        <row r="672">
          <cell r="K672">
            <v>88264</v>
          </cell>
          <cell r="L672">
            <v>88264</v>
          </cell>
        </row>
        <row r="673">
          <cell r="K673">
            <v>88316</v>
          </cell>
          <cell r="L673">
            <v>88316</v>
          </cell>
        </row>
        <row r="674">
          <cell r="K674" t="str">
            <v>Obs: composição/Base -  Composição adaptada -  ORSE - 7878</v>
          </cell>
          <cell r="L674" t="str">
            <v>Obs: composição/Base -  Composição adaptada -  ORSE - 7878</v>
          </cell>
        </row>
        <row r="675">
          <cell r="K675" t="str">
            <v>Obs²: Assumimos uma possível pequena imprecisão ao utilizar os insumos e composição base do ORSE/SE de itens de baixa relevância.</v>
          </cell>
          <cell r="L675" t="str">
            <v>Obs²: Assumimos uma possível pequena imprecisão ao utilizar os insumos e composição base do ORSE/SE de itens de baixa relevância.</v>
          </cell>
        </row>
        <row r="676">
          <cell r="K676" t="str">
            <v>COD.</v>
          </cell>
          <cell r="L676" t="str">
            <v>COD.</v>
          </cell>
        </row>
        <row r="677">
          <cell r="K677" t="str">
            <v>COMP. 87</v>
          </cell>
          <cell r="L677" t="str">
            <v>COMP. 84</v>
          </cell>
        </row>
        <row r="678">
          <cell r="K678">
            <v>3997</v>
          </cell>
          <cell r="L678">
            <v>3997</v>
          </cell>
        </row>
        <row r="679">
          <cell r="K679">
            <v>88264</v>
          </cell>
          <cell r="L679">
            <v>88264</v>
          </cell>
        </row>
        <row r="680">
          <cell r="K680">
            <v>88316</v>
          </cell>
          <cell r="L680">
            <v>88316</v>
          </cell>
        </row>
        <row r="681">
          <cell r="K681" t="str">
            <v>Obs: composição/Base -  Composição adaptada -  ORSE - 7877</v>
          </cell>
          <cell r="L681" t="str">
            <v>Obs: composição/Base -  Composição adaptada -  ORSE - 7877</v>
          </cell>
        </row>
        <row r="682">
          <cell r="K682" t="str">
            <v>Obs²: Assumimos uma possível pequena imprecisão ao utilizar os insumos e composição base do ORSE/SE de itens de baixa relevância.</v>
          </cell>
          <cell r="L682" t="str">
            <v>Obs²: Assumimos uma possível pequena imprecisão ao utilizar os insumos e composição base do ORSE/SE de itens de baixa relevância.</v>
          </cell>
        </row>
        <row r="683">
          <cell r="K683" t="str">
            <v>COD.</v>
          </cell>
          <cell r="L683" t="str">
            <v>COD.</v>
          </cell>
        </row>
        <row r="684">
          <cell r="K684" t="str">
            <v>COMP. 88</v>
          </cell>
          <cell r="L684" t="str">
            <v>COMP. 85</v>
          </cell>
        </row>
        <row r="685">
          <cell r="K685">
            <v>4086</v>
          </cell>
          <cell r="L685">
            <v>4086</v>
          </cell>
        </row>
        <row r="686">
          <cell r="K686">
            <v>88264</v>
          </cell>
          <cell r="L686">
            <v>88264</v>
          </cell>
        </row>
        <row r="687">
          <cell r="K687">
            <v>88316</v>
          </cell>
          <cell r="L687">
            <v>88316</v>
          </cell>
        </row>
        <row r="688">
          <cell r="K688" t="str">
            <v>Obs: composição/Base -  Composição adaptada -  ORSE - 8113</v>
          </cell>
          <cell r="L688" t="str">
            <v>Obs: composição/Base -  Composição adaptada -  ORSE - 8113</v>
          </cell>
        </row>
        <row r="689">
          <cell r="K689" t="str">
            <v>Obs²: Assumimos uma possível pequena imprecisão ao utilizar os insumos e composição base do ORSE/SE de itens de baixa relevância.</v>
          </cell>
          <cell r="L689" t="str">
            <v>Obs²: Assumimos uma possível pequena imprecisão ao utilizar os insumos e composição base do ORSE/SE de itens de baixa relevância.</v>
          </cell>
        </row>
        <row r="690">
          <cell r="K690" t="str">
            <v>COD.</v>
          </cell>
          <cell r="L690" t="str">
            <v>COD.</v>
          </cell>
        </row>
        <row r="691">
          <cell r="K691" t="str">
            <v>COMP. 89</v>
          </cell>
          <cell r="L691" t="str">
            <v>COMP. 86</v>
          </cell>
        </row>
        <row r="692">
          <cell r="K692">
            <v>6913</v>
          </cell>
          <cell r="L692">
            <v>6913</v>
          </cell>
        </row>
        <row r="693">
          <cell r="K693">
            <v>88264</v>
          </cell>
          <cell r="L693">
            <v>88264</v>
          </cell>
        </row>
        <row r="694">
          <cell r="K694">
            <v>88316</v>
          </cell>
          <cell r="L694">
            <v>88316</v>
          </cell>
        </row>
        <row r="695">
          <cell r="K695" t="str">
            <v>Obs: composição/Base -  Composição adaptada -  ORSE - 9533</v>
          </cell>
          <cell r="L695" t="str">
            <v>Obs: composição/Base -  Composição adaptada -  ORSE - 9533</v>
          </cell>
        </row>
        <row r="696">
          <cell r="K696" t="str">
            <v>Obs²: Assumimos uma possível pequena imprecisão ao utilizar os insumos e composição base do ORSE/SE de itens de baixa relevância.</v>
          </cell>
          <cell r="L696" t="str">
            <v>Obs²: Assumimos uma possível pequena imprecisão ao utilizar os insumos e composição base do ORSE/SE de itens de baixa relevância.</v>
          </cell>
        </row>
        <row r="697">
          <cell r="K697" t="str">
            <v>COD.</v>
          </cell>
          <cell r="L697" t="str">
            <v>COD.</v>
          </cell>
        </row>
        <row r="698">
          <cell r="K698" t="str">
            <v>COMP. 90</v>
          </cell>
          <cell r="L698" t="str">
            <v>COMP. 87</v>
          </cell>
        </row>
        <row r="699">
          <cell r="K699">
            <v>4031</v>
          </cell>
          <cell r="L699">
            <v>4031</v>
          </cell>
        </row>
        <row r="700">
          <cell r="K700">
            <v>88264</v>
          </cell>
          <cell r="L700">
            <v>88264</v>
          </cell>
        </row>
        <row r="701">
          <cell r="K701">
            <v>88316</v>
          </cell>
          <cell r="L701">
            <v>88316</v>
          </cell>
        </row>
        <row r="702">
          <cell r="K702" t="str">
            <v>Obs: composição/Base -  Composição adaptada -  ORSE - 7878(BASE) + 4031/ORSE INSUMO</v>
          </cell>
          <cell r="L702" t="str">
            <v>Obs: composição/Base -  Composição adaptada -  ORSE - 7878(BASE) + 4031/ORSE INSUMO</v>
          </cell>
        </row>
        <row r="703">
          <cell r="K703" t="str">
            <v>Obs²: Assumimos uma possível pequena imprecisão ao utilizar os insumos e composição base do ORSE/SE de itens de baixa relevância.</v>
          </cell>
          <cell r="L703" t="str">
            <v>Obs²: Assumimos uma possível pequena imprecisão ao utilizar os insumos e composição base do ORSE/SE de itens de baixa relevância.</v>
          </cell>
        </row>
        <row r="704">
          <cell r="K704" t="str">
            <v>COD.</v>
          </cell>
          <cell r="L704" t="str">
            <v>COD.</v>
          </cell>
        </row>
        <row r="705">
          <cell r="K705" t="str">
            <v>COMP. 91</v>
          </cell>
          <cell r="L705" t="str">
            <v>COMP. 88</v>
          </cell>
        </row>
        <row r="706">
          <cell r="K706">
            <v>2001</v>
          </cell>
          <cell r="L706">
            <v>2001</v>
          </cell>
        </row>
        <row r="707">
          <cell r="K707">
            <v>88264</v>
          </cell>
          <cell r="L707">
            <v>88264</v>
          </cell>
        </row>
        <row r="708">
          <cell r="K708">
            <v>88316</v>
          </cell>
          <cell r="L708">
            <v>88316</v>
          </cell>
        </row>
        <row r="709">
          <cell r="K709" t="str">
            <v>Obs: composição/Base -  Composição adaptada -  ORSE - 724</v>
          </cell>
          <cell r="L709" t="str">
            <v>Obs: composição/Base -  Composição adaptada -  ORSE - 724</v>
          </cell>
        </row>
        <row r="710">
          <cell r="K710" t="str">
            <v>Obs²: Assumimos uma possível pequena imprecisão ao utilizar os insumos e composição base do ORSE/SE de itens de baixa relevância.</v>
          </cell>
          <cell r="L710" t="str">
            <v>Obs²: Assumimos uma possível pequena imprecisão ao utilizar os insumos e composição base do ORSE/SE de itens de baixa relevância.</v>
          </cell>
        </row>
        <row r="711">
          <cell r="K711" t="str">
            <v>COD.</v>
          </cell>
          <cell r="L711" t="str">
            <v>COD.</v>
          </cell>
        </row>
        <row r="712">
          <cell r="K712" t="str">
            <v>COMP. 92</v>
          </cell>
          <cell r="L712" t="str">
            <v>COMP. 89</v>
          </cell>
        </row>
        <row r="713">
          <cell r="K713">
            <v>9163</v>
          </cell>
          <cell r="L713">
            <v>9163</v>
          </cell>
        </row>
        <row r="714">
          <cell r="K714">
            <v>88264</v>
          </cell>
          <cell r="L714">
            <v>88264</v>
          </cell>
        </row>
        <row r="715">
          <cell r="K715">
            <v>88316</v>
          </cell>
          <cell r="L715">
            <v>88316</v>
          </cell>
        </row>
        <row r="716">
          <cell r="K716" t="str">
            <v>Obs: composição/Base -  Composição adaptada -  ORSE - 8895</v>
          </cell>
          <cell r="L716" t="str">
            <v>Obs: composição/Base -  Composição adaptada -  ORSE - 8895</v>
          </cell>
        </row>
        <row r="717">
          <cell r="K717" t="str">
            <v>Obs²: Assumimos uma possível pequena imprecisão ao utilizar os insumos e composição base do ORSE/SE de itens de baixa relevância.</v>
          </cell>
          <cell r="L717" t="str">
            <v>Obs²: Assumimos uma possível pequena imprecisão ao utilizar os insumos e composição base do ORSE/SE de itens de baixa relevância.</v>
          </cell>
        </row>
        <row r="718">
          <cell r="K718" t="str">
            <v>COD.</v>
          </cell>
          <cell r="L718" t="str">
            <v>COD.</v>
          </cell>
        </row>
        <row r="719">
          <cell r="K719" t="str">
            <v>COMP. 93</v>
          </cell>
          <cell r="L719" t="str">
            <v>COMP. 90</v>
          </cell>
        </row>
        <row r="720">
          <cell r="K720">
            <v>202</v>
          </cell>
          <cell r="L720">
            <v>202</v>
          </cell>
        </row>
        <row r="721">
          <cell r="K721">
            <v>1379</v>
          </cell>
          <cell r="L721">
            <v>1379</v>
          </cell>
        </row>
        <row r="722">
          <cell r="K722">
            <v>39685</v>
          </cell>
          <cell r="L722">
            <v>39685</v>
          </cell>
        </row>
        <row r="723">
          <cell r="K723">
            <v>88309</v>
          </cell>
          <cell r="L723">
            <v>88309</v>
          </cell>
        </row>
        <row r="724">
          <cell r="K724">
            <v>88316</v>
          </cell>
          <cell r="L724">
            <v>88316</v>
          </cell>
        </row>
        <row r="725">
          <cell r="K725" t="str">
            <v>Obs: composição/Base -  Composição adaptada -  SINAPI - 68066(BASE) + 39685/SINAPI INSUMO</v>
          </cell>
          <cell r="L725" t="str">
            <v>Obs: composição/Base -  Composição adaptada -  SINAPI - 68066(BASE) + 39685/SINAPI INSUMO</v>
          </cell>
        </row>
        <row r="726">
          <cell r="K726" t="str">
            <v>Obs²: Assumimos uma possível pequena imprecisão ao utilizar os insumos e composição base do ORSE/SE de itens de baixa relevância.</v>
          </cell>
          <cell r="L726" t="str">
            <v>Obs²: Assumimos uma possível pequena imprecisão ao utilizar os insumos e composição base do ORSE/SE de itens de baixa relevância.</v>
          </cell>
        </row>
        <row r="727">
          <cell r="K727" t="str">
            <v>COD.</v>
          </cell>
          <cell r="L727" t="str">
            <v>COD.</v>
          </cell>
        </row>
        <row r="728">
          <cell r="K728" t="str">
            <v>COMP. 94</v>
          </cell>
          <cell r="L728" t="str">
            <v>COMP. 91</v>
          </cell>
        </row>
        <row r="729">
          <cell r="K729">
            <v>39762</v>
          </cell>
          <cell r="L729">
            <v>39762</v>
          </cell>
        </row>
        <row r="730">
          <cell r="K730">
            <v>88264</v>
          </cell>
          <cell r="L730">
            <v>88264</v>
          </cell>
        </row>
        <row r="731">
          <cell r="K731">
            <v>88316</v>
          </cell>
          <cell r="L731">
            <v>88316</v>
          </cell>
        </row>
        <row r="732">
          <cell r="K732" t="str">
            <v>Obs: composição/Base -  Composição adaptada -  SINAPI - 74131/7(BASE) + 39762/SINAPI INSUMO</v>
          </cell>
          <cell r="L732" t="str">
            <v>Obs: composição/Base -  Composição adaptada -  SINAPI - 74131/7(BASE) + 39762/SINAPI INSUMO</v>
          </cell>
        </row>
        <row r="733">
          <cell r="K733" t="str">
            <v>Obs²: Assumimos uma possível pequena imprecisão ao utilizar os insumos e composição base do ORSE/SE de itens de baixa relevância.</v>
          </cell>
          <cell r="L733" t="str">
            <v>Obs²: Assumimos uma possível pequena imprecisão ao utilizar os insumos e composição base do ORSE/SE de itens de baixa relevância.</v>
          </cell>
        </row>
        <row r="734">
          <cell r="K734" t="str">
            <v>COD.</v>
          </cell>
          <cell r="L734" t="str">
            <v>COD.</v>
          </cell>
        </row>
        <row r="735">
          <cell r="K735" t="str">
            <v>COMP. 95</v>
          </cell>
          <cell r="L735" t="str">
            <v>COMP. 92</v>
          </cell>
        </row>
        <row r="736">
          <cell r="K736">
            <v>11950</v>
          </cell>
          <cell r="L736">
            <v>11950</v>
          </cell>
        </row>
        <row r="737">
          <cell r="K737">
            <v>2579</v>
          </cell>
          <cell r="L737">
            <v>2579</v>
          </cell>
        </row>
        <row r="738">
          <cell r="K738">
            <v>88247</v>
          </cell>
          <cell r="L738">
            <v>88247</v>
          </cell>
        </row>
        <row r="739">
          <cell r="K739">
            <v>88264</v>
          </cell>
          <cell r="L739">
            <v>88264</v>
          </cell>
        </row>
        <row r="740">
          <cell r="K740" t="str">
            <v>Obs: composição/Base -  Composição adaptada -  SINAPI - 95816(BASE) + 2579/SINAPI INSUMO</v>
          </cell>
          <cell r="L740" t="str">
            <v>Obs: composição/Base -  Composição adaptada -  SINAPI - 95816(BASE) + 2579/SINAPI INSUMO</v>
          </cell>
        </row>
        <row r="741">
          <cell r="L741">
            <v>0</v>
          </cell>
        </row>
        <row r="742">
          <cell r="K742" t="str">
            <v>COD.</v>
          </cell>
          <cell r="L742" t="str">
            <v>COD.</v>
          </cell>
        </row>
        <row r="743">
          <cell r="K743" t="str">
            <v>COMP. 96</v>
          </cell>
          <cell r="L743" t="str">
            <v>COMP. 93</v>
          </cell>
        </row>
        <row r="744">
          <cell r="K744">
            <v>11950</v>
          </cell>
          <cell r="L744">
            <v>11950</v>
          </cell>
        </row>
        <row r="745">
          <cell r="K745">
            <v>2580</v>
          </cell>
          <cell r="L745">
            <v>2580</v>
          </cell>
        </row>
        <row r="746">
          <cell r="K746">
            <v>88247</v>
          </cell>
          <cell r="L746">
            <v>88247</v>
          </cell>
        </row>
        <row r="747">
          <cell r="K747">
            <v>88264</v>
          </cell>
          <cell r="L747">
            <v>88264</v>
          </cell>
        </row>
        <row r="748">
          <cell r="K748" t="str">
            <v>Obs: composição/Base -  Composição adaptada -  SINAPI - 95817(BASE) + 2580/SINAPI INSUMO</v>
          </cell>
          <cell r="L748" t="str">
            <v>Obs: composição/Base -  Composição adaptada -  SINAPI - 95817(BASE) + 2580/SINAPI INSUMO</v>
          </cell>
        </row>
        <row r="749">
          <cell r="L749">
            <v>0</v>
          </cell>
        </row>
        <row r="750">
          <cell r="K750" t="str">
            <v>COD.</v>
          </cell>
          <cell r="L750" t="str">
            <v>COD.</v>
          </cell>
        </row>
        <row r="751">
          <cell r="K751" t="str">
            <v>COMP. 97</v>
          </cell>
          <cell r="L751" t="str">
            <v>COMP. 94</v>
          </cell>
        </row>
        <row r="752">
          <cell r="K752">
            <v>11950</v>
          </cell>
          <cell r="L752">
            <v>11950</v>
          </cell>
        </row>
        <row r="753">
          <cell r="K753">
            <v>4892</v>
          </cell>
          <cell r="L753">
            <v>4892</v>
          </cell>
        </row>
        <row r="754">
          <cell r="K754">
            <v>88247</v>
          </cell>
          <cell r="L754">
            <v>88247</v>
          </cell>
        </row>
        <row r="755">
          <cell r="K755">
            <v>88264</v>
          </cell>
          <cell r="L755">
            <v>88264</v>
          </cell>
        </row>
        <row r="756">
          <cell r="K756" t="str">
            <v>Obs: composição/Base -  Composição adaptada -  SINAPI - 95817(BASE) + 4892/SINAPI INSUMO</v>
          </cell>
          <cell r="L756" t="str">
            <v>Obs: composição/Base -  Composição adaptada -  SINAPI - 95817(BASE) + 4892/SINAPI INSUMO</v>
          </cell>
        </row>
        <row r="757">
          <cell r="K757" t="str">
            <v>Obs²: Assumimos uma possível pequena imprecisão ao utilizar os insumos e composição base do ORSE/SE de itens de baixa relevância.</v>
          </cell>
          <cell r="L757" t="str">
            <v>Obs²: Assumimos uma possível pequena imprecisão ao utilizar os insumos e composição base do ORSE/SE de itens de baixa relevância.</v>
          </cell>
        </row>
        <row r="758">
          <cell r="K758" t="str">
            <v>COD.</v>
          </cell>
          <cell r="L758" t="str">
            <v>COD.</v>
          </cell>
        </row>
        <row r="759">
          <cell r="K759" t="str">
            <v>COMP. 98</v>
          </cell>
          <cell r="L759" t="str">
            <v>COMP. 95</v>
          </cell>
        </row>
        <row r="760">
          <cell r="K760">
            <v>405</v>
          </cell>
          <cell r="L760">
            <v>405</v>
          </cell>
        </row>
        <row r="761">
          <cell r="K761">
            <v>7863</v>
          </cell>
          <cell r="L761">
            <v>7863</v>
          </cell>
        </row>
        <row r="762">
          <cell r="K762">
            <v>7864</v>
          </cell>
          <cell r="L762">
            <v>7864</v>
          </cell>
        </row>
        <row r="763">
          <cell r="K763">
            <v>88316</v>
          </cell>
          <cell r="L763">
            <v>88316</v>
          </cell>
        </row>
        <row r="764">
          <cell r="K764">
            <v>88264</v>
          </cell>
          <cell r="L764">
            <v>88264</v>
          </cell>
        </row>
        <row r="765">
          <cell r="K765" t="str">
            <v>Obs: composição/Base -  Composição adaptada -  SINAPI - 11567(BASE) + 7863 + 7864/SINAPI INSUMO</v>
          </cell>
          <cell r="L765" t="str">
            <v>Obs: composição/Base -  Composição adaptada -  SINAPI - 11567(BASE) + 7863 + 7864/SINAPI INSUMO</v>
          </cell>
        </row>
        <row r="766">
          <cell r="K766" t="str">
            <v>Obs²: Assumimos uma possível pequena imprecisão ao utilizar os insumos e composição base do ORSE/SE de itens de baixa relevância.</v>
          </cell>
          <cell r="L766" t="str">
            <v>Obs²: Assumimos uma possível pequena imprecisão ao utilizar os insumos e composição base do ORSE/SE de itens de baixa relevância.</v>
          </cell>
        </row>
        <row r="767">
          <cell r="K767" t="str">
            <v>COD.</v>
          </cell>
          <cell r="L767" t="str">
            <v>COD.</v>
          </cell>
        </row>
        <row r="768">
          <cell r="K768" t="str">
            <v>COMP. 99</v>
          </cell>
          <cell r="L768" t="str">
            <v>COMP. 96</v>
          </cell>
        </row>
        <row r="769">
          <cell r="K769">
            <v>392</v>
          </cell>
          <cell r="L769">
            <v>392</v>
          </cell>
        </row>
        <row r="770">
          <cell r="K770">
            <v>88267</v>
          </cell>
          <cell r="L770">
            <v>88267</v>
          </cell>
        </row>
        <row r="771">
          <cell r="K771">
            <v>88316</v>
          </cell>
          <cell r="L771">
            <v>88316</v>
          </cell>
        </row>
        <row r="772">
          <cell r="K772" t="str">
            <v>Obs: composição/Base -  Composição adaptada -  ORSE 9975</v>
          </cell>
          <cell r="L772" t="str">
            <v>Obs: composição/Base -  Composição adaptada -  ORSE 9975</v>
          </cell>
        </row>
        <row r="773">
          <cell r="L773">
            <v>0</v>
          </cell>
        </row>
        <row r="774">
          <cell r="K774" t="str">
            <v>COD.</v>
          </cell>
          <cell r="L774" t="str">
            <v>COD.</v>
          </cell>
        </row>
        <row r="775">
          <cell r="K775" t="str">
            <v>COMP. 100</v>
          </cell>
          <cell r="L775" t="str">
            <v>COMP. 97</v>
          </cell>
        </row>
        <row r="776">
          <cell r="K776">
            <v>400</v>
          </cell>
          <cell r="L776">
            <v>400</v>
          </cell>
        </row>
        <row r="777">
          <cell r="K777">
            <v>88267</v>
          </cell>
          <cell r="L777">
            <v>88267</v>
          </cell>
        </row>
        <row r="778">
          <cell r="K778">
            <v>88316</v>
          </cell>
          <cell r="L778">
            <v>88316</v>
          </cell>
        </row>
        <row r="779">
          <cell r="K779" t="str">
            <v>Obs: composição/Base -  Composição adaptada -  ORSE 8441</v>
          </cell>
          <cell r="L779" t="str">
            <v>Obs: composição/Base -  Composição adaptada -  ORSE 8441</v>
          </cell>
        </row>
        <row r="780">
          <cell r="L780">
            <v>0</v>
          </cell>
        </row>
        <row r="781">
          <cell r="K781" t="str">
            <v>COD.</v>
          </cell>
          <cell r="L781" t="str">
            <v>COD.</v>
          </cell>
        </row>
        <row r="782">
          <cell r="K782" t="str">
            <v>COMP. 101</v>
          </cell>
          <cell r="L782" t="str">
            <v>COMP. 98</v>
          </cell>
        </row>
        <row r="783">
          <cell r="K783">
            <v>981</v>
          </cell>
          <cell r="L783">
            <v>981</v>
          </cell>
        </row>
        <row r="784">
          <cell r="K784">
            <v>88267</v>
          </cell>
          <cell r="L784">
            <v>88267</v>
          </cell>
        </row>
        <row r="785">
          <cell r="K785">
            <v>88316</v>
          </cell>
          <cell r="L785">
            <v>88316</v>
          </cell>
        </row>
        <row r="786">
          <cell r="K786">
            <v>9813</v>
          </cell>
          <cell r="L786">
            <v>9813</v>
          </cell>
        </row>
        <row r="787">
          <cell r="K787" t="str">
            <v>Obs: composição/Base -  Composição adaptada -  ORSE 1349</v>
          </cell>
          <cell r="L787" t="str">
            <v>Obs: composição/Base -  Composição adaptada -  ORSE 1349</v>
          </cell>
        </row>
        <row r="788">
          <cell r="K788" t="str">
            <v>Obs²: Assumimos uma possível pequena imprecisão ao utilizar os insumos e composição base do ORSE/SE de itens de baixa relevância.</v>
          </cell>
          <cell r="L788" t="str">
            <v>Obs²: Assumimos uma possível pequena imprecisão ao utilizar os insumos e composição base do ORSE/SE de itens de baixa relevância.</v>
          </cell>
        </row>
        <row r="789">
          <cell r="K789" t="str">
            <v>COD.</v>
          </cell>
          <cell r="L789" t="str">
            <v>COD.</v>
          </cell>
        </row>
        <row r="790">
          <cell r="K790" t="str">
            <v>COMP. 102</v>
          </cell>
          <cell r="L790" t="str">
            <v>COMP. 99</v>
          </cell>
        </row>
        <row r="791">
          <cell r="K791">
            <v>3331</v>
          </cell>
          <cell r="L791">
            <v>3331</v>
          </cell>
        </row>
        <row r="792">
          <cell r="K792">
            <v>88264</v>
          </cell>
          <cell r="L792">
            <v>88264</v>
          </cell>
        </row>
        <row r="793">
          <cell r="K793">
            <v>88316</v>
          </cell>
          <cell r="L793">
            <v>88316</v>
          </cell>
        </row>
        <row r="794">
          <cell r="K794" t="str">
            <v>Obs: composição/Base -  Composição adaptada -  ORSE 9391</v>
          </cell>
          <cell r="L794" t="str">
            <v>Obs: composição/Base -  Composição adaptada -  ORSE 9391</v>
          </cell>
        </row>
        <row r="795">
          <cell r="K795" t="str">
            <v>Obs²: Assumimos uma possível pequena imprecisão ao utilizar os insumos e composição base do ORSE/SE de itens de baixa relevância.</v>
          </cell>
          <cell r="L795" t="str">
            <v>Obs²: Assumimos uma possível pequena imprecisão ao utilizar os insumos e composição base do ORSE/SE de itens de baixa relevância.</v>
          </cell>
        </row>
        <row r="796">
          <cell r="K796" t="str">
            <v>COD.</v>
          </cell>
          <cell r="L796" t="str">
            <v>COD.</v>
          </cell>
        </row>
        <row r="797">
          <cell r="K797" t="str">
            <v>COMP. 103</v>
          </cell>
          <cell r="L797" t="str">
            <v>COMP. 100</v>
          </cell>
        </row>
        <row r="798">
          <cell r="K798">
            <v>3703</v>
          </cell>
          <cell r="L798">
            <v>3703</v>
          </cell>
        </row>
        <row r="799">
          <cell r="K799">
            <v>88264</v>
          </cell>
          <cell r="L799">
            <v>88264</v>
          </cell>
        </row>
        <row r="800">
          <cell r="K800">
            <v>88316</v>
          </cell>
          <cell r="L800">
            <v>88316</v>
          </cell>
        </row>
        <row r="801">
          <cell r="K801" t="str">
            <v>Obs: composição/Base -  Composição adaptada -  ORSE 9004</v>
          </cell>
          <cell r="L801" t="str">
            <v>Obs: composição/Base -  Composição adaptada -  ORSE 9004</v>
          </cell>
        </row>
        <row r="802">
          <cell r="K802" t="str">
            <v>Obs²: Assumimos uma possível pequena imprecisão ao utilizar os insumos e composição base do ORSE/SE de itens de baixa relevância.</v>
          </cell>
          <cell r="L802" t="str">
            <v>Obs²: Assumimos uma possível pequena imprecisão ao utilizar os insumos e composição base do ORSE/SE de itens de baixa relevância.</v>
          </cell>
        </row>
        <row r="803">
          <cell r="K803" t="str">
            <v>COD.</v>
          </cell>
          <cell r="L803" t="str">
            <v>COD.</v>
          </cell>
        </row>
        <row r="804">
          <cell r="K804" t="str">
            <v>COMP. 104</v>
          </cell>
          <cell r="L804" t="str">
            <v>COMP. 101</v>
          </cell>
        </row>
        <row r="805">
          <cell r="K805">
            <v>3703</v>
          </cell>
          <cell r="L805">
            <v>3703</v>
          </cell>
        </row>
        <row r="806">
          <cell r="K806">
            <v>88264</v>
          </cell>
          <cell r="L806">
            <v>88264</v>
          </cell>
        </row>
        <row r="807">
          <cell r="K807">
            <v>88316</v>
          </cell>
          <cell r="L807">
            <v>88316</v>
          </cell>
        </row>
        <row r="808">
          <cell r="K808" t="str">
            <v>Obs: composição/Base -  Composição adaptada -  ORSE 7994</v>
          </cell>
          <cell r="L808" t="str">
            <v>Obs: composição/Base -  Composição adaptada -  ORSE 7994</v>
          </cell>
        </row>
        <row r="809">
          <cell r="K809" t="str">
            <v>Obs²: Assumimos uma possível pequena imprecisão ao utilizar os insumos e composição base do ORSE/SE de itens de baixa relevância.</v>
          </cell>
          <cell r="L809" t="str">
            <v>Obs²: Assumimos uma possível pequena imprecisão ao utilizar os insumos e composição base do ORSE/SE de itens de baixa relevância.</v>
          </cell>
        </row>
        <row r="810">
          <cell r="K810" t="str">
            <v>COD.</v>
          </cell>
          <cell r="L810" t="str">
            <v>COD.</v>
          </cell>
        </row>
        <row r="811">
          <cell r="K811" t="str">
            <v>COMP. 105</v>
          </cell>
          <cell r="L811" t="str">
            <v>COMP. 102</v>
          </cell>
        </row>
        <row r="812">
          <cell r="K812">
            <v>3749</v>
          </cell>
          <cell r="L812">
            <v>3749</v>
          </cell>
        </row>
        <row r="813">
          <cell r="K813">
            <v>88264</v>
          </cell>
          <cell r="L813">
            <v>88264</v>
          </cell>
        </row>
        <row r="814">
          <cell r="K814">
            <v>88316</v>
          </cell>
          <cell r="L814">
            <v>88316</v>
          </cell>
        </row>
        <row r="815">
          <cell r="K815" t="str">
            <v>Obs: composição/Base -  Composição adaptada -  ORSE 8077</v>
          </cell>
          <cell r="L815" t="str">
            <v>Obs: composição/Base -  Composição adaptada -  ORSE 8077</v>
          </cell>
        </row>
        <row r="816">
          <cell r="K816" t="str">
            <v>Obs²: Assumimos uma possível pequena imprecisão ao utilizar os insumos e composição base do ORSE/SE de itens de baixa relevância.</v>
          </cell>
        </row>
        <row r="817">
          <cell r="K817" t="str">
            <v>COD.</v>
          </cell>
          <cell r="L817" t="str">
            <v>COD.</v>
          </cell>
        </row>
        <row r="818">
          <cell r="K818" t="str">
            <v>COMP. 106</v>
          </cell>
          <cell r="L818" t="str">
            <v>COMP. 103</v>
          </cell>
        </row>
        <row r="819">
          <cell r="K819">
            <v>9101</v>
          </cell>
          <cell r="L819">
            <v>9101</v>
          </cell>
        </row>
        <row r="820">
          <cell r="K820">
            <v>1872</v>
          </cell>
          <cell r="L820">
            <v>1872</v>
          </cell>
        </row>
        <row r="821">
          <cell r="K821">
            <v>88264</v>
          </cell>
          <cell r="L821">
            <v>88264</v>
          </cell>
        </row>
        <row r="822">
          <cell r="K822">
            <v>88316</v>
          </cell>
          <cell r="L822">
            <v>88316</v>
          </cell>
        </row>
        <row r="823">
          <cell r="K823" t="str">
            <v>Obs: composição/Base -  Composição adaptada -  ORSE 780</v>
          </cell>
          <cell r="L823" t="str">
            <v>Obs: composição/Base -  Composição adaptada -  ORSE 780</v>
          </cell>
        </row>
        <row r="824">
          <cell r="K824" t="str">
            <v>Obs²: Assumimos uma possível pequena imprecisão ao utilizar os insumos e composição base do ORSE/SE de itens de baixa relevância.</v>
          </cell>
        </row>
        <row r="825">
          <cell r="K825" t="str">
            <v>COD.</v>
          </cell>
          <cell r="L825" t="str">
            <v>COD.</v>
          </cell>
        </row>
        <row r="826">
          <cell r="K826" t="str">
            <v>COMP. 107</v>
          </cell>
          <cell r="L826" t="str">
            <v>COMP. 104</v>
          </cell>
        </row>
        <row r="827">
          <cell r="K827">
            <v>2052</v>
          </cell>
          <cell r="L827">
            <v>2052</v>
          </cell>
        </row>
        <row r="828">
          <cell r="K828">
            <v>4704</v>
          </cell>
          <cell r="L828">
            <v>4704</v>
          </cell>
        </row>
        <row r="829">
          <cell r="K829">
            <v>88264</v>
          </cell>
          <cell r="L829">
            <v>88264</v>
          </cell>
        </row>
        <row r="830">
          <cell r="K830">
            <v>3753</v>
          </cell>
          <cell r="L830">
            <v>3753</v>
          </cell>
        </row>
        <row r="831">
          <cell r="K831">
            <v>88316</v>
          </cell>
          <cell r="L831">
            <v>88316</v>
          </cell>
        </row>
        <row r="832">
          <cell r="K832">
            <v>12239</v>
          </cell>
          <cell r="L832">
            <v>12239</v>
          </cell>
        </row>
        <row r="833">
          <cell r="K833" t="str">
            <v>Obs: composição/Base -  Composição adaptada -  ORSE 3954</v>
          </cell>
          <cell r="L833" t="str">
            <v>Obs: composição/Base -  Composição adaptada -  ORSE 3954</v>
          </cell>
        </row>
        <row r="834">
          <cell r="K834" t="str">
            <v>Obs²: Assumimos uma possível pequena imprecisão ao utilizar os insumos e composição base do ORSE/SE de itens de baixa relevância.</v>
          </cell>
        </row>
        <row r="835">
          <cell r="K835" t="str">
            <v>COD.</v>
          </cell>
          <cell r="L835" t="str">
            <v>COD.</v>
          </cell>
        </row>
        <row r="836">
          <cell r="K836" t="str">
            <v>COMP. 109</v>
          </cell>
          <cell r="L836" t="str">
            <v>COMP. 105</v>
          </cell>
        </row>
        <row r="837">
          <cell r="K837">
            <v>858</v>
          </cell>
          <cell r="L837">
            <v>858</v>
          </cell>
        </row>
        <row r="838">
          <cell r="K838">
            <v>3561</v>
          </cell>
          <cell r="L838">
            <v>3561</v>
          </cell>
        </row>
        <row r="839">
          <cell r="K839">
            <v>88264</v>
          </cell>
          <cell r="L839">
            <v>88264</v>
          </cell>
        </row>
        <row r="840">
          <cell r="K840">
            <v>88316</v>
          </cell>
          <cell r="L840">
            <v>88316</v>
          </cell>
        </row>
        <row r="841">
          <cell r="K841" t="str">
            <v>Obs: composição/Base -  Composição adaptada -  ORSE 749</v>
          </cell>
          <cell r="L841" t="str">
            <v>Obs: composição/Base -  Composição adaptada -  ORSE 749</v>
          </cell>
        </row>
        <row r="842">
          <cell r="K842" t="str">
            <v>Obs²: Assumimos uma possível pequena imprecisão ao utilizar os insumos e composição base do ORSE/SE de itens de baixa relevância.</v>
          </cell>
        </row>
        <row r="843">
          <cell r="K843" t="str">
            <v>COD.</v>
          </cell>
          <cell r="L843" t="str">
            <v>COD.</v>
          </cell>
        </row>
        <row r="844">
          <cell r="K844" t="str">
            <v>COMP. 110</v>
          </cell>
          <cell r="L844" t="str">
            <v>COMP. 106</v>
          </cell>
        </row>
        <row r="845">
          <cell r="K845">
            <v>9189</v>
          </cell>
          <cell r="L845">
            <v>9189</v>
          </cell>
        </row>
        <row r="846">
          <cell r="K846">
            <v>88264</v>
          </cell>
          <cell r="L846">
            <v>88264</v>
          </cell>
        </row>
        <row r="847">
          <cell r="K847">
            <v>88316</v>
          </cell>
          <cell r="L847">
            <v>88316</v>
          </cell>
        </row>
        <row r="848">
          <cell r="K848" t="str">
            <v>Obs: composição/Base -  Composição adaptada -  ORSE - 7878(BASE) + 9189/ORSE INSUMO</v>
          </cell>
          <cell r="L848" t="str">
            <v>Obs: composição/Base -  Composição adaptada -  ORSE - 7878(BASE) + 9189/ORSE INSUMO</v>
          </cell>
        </row>
        <row r="849">
          <cell r="K849" t="str">
            <v>Obs²: Assumimos uma possível pequena imprecisão ao utilizar os insumos e composição base do ORSE/SE de itens de baixa relevância.</v>
          </cell>
          <cell r="L849" t="str">
            <v>Obs²: Assumimos uma possível pequena imprecisão ao utilizar os insumos e composição base do ORSE/SE de itens de baixa relevância.</v>
          </cell>
        </row>
        <row r="850">
          <cell r="K850" t="str">
            <v>COD.</v>
          </cell>
          <cell r="L850" t="str">
            <v>COD.</v>
          </cell>
        </row>
        <row r="851">
          <cell r="K851" t="str">
            <v>COMP. 111</v>
          </cell>
          <cell r="L851" t="str">
            <v>COMP. 107</v>
          </cell>
        </row>
        <row r="852">
          <cell r="K852">
            <v>12456</v>
          </cell>
          <cell r="L852">
            <v>12456</v>
          </cell>
        </row>
        <row r="853">
          <cell r="K853">
            <v>88264</v>
          </cell>
          <cell r="L853">
            <v>88264</v>
          </cell>
        </row>
        <row r="854">
          <cell r="K854">
            <v>88316</v>
          </cell>
          <cell r="L854">
            <v>88316</v>
          </cell>
        </row>
        <row r="855">
          <cell r="K855" t="str">
            <v>Obs: composição/Base -  Composição adaptada -  ORSE - 11522</v>
          </cell>
          <cell r="L855" t="str">
            <v>Obs: composição/Base -  Composição adaptada -  ORSE - 11522</v>
          </cell>
        </row>
        <row r="856">
          <cell r="K856" t="str">
            <v>Obs²: Assumimos uma possível pequena imprecisão ao utilizar os insumos e composição base do ORSE/SE de itens de baixa relevância.</v>
          </cell>
          <cell r="L856" t="str">
            <v>Obs²: Assumimos uma possível pequena imprecisão ao utilizar os insumos e composição base do ORSE/SE de itens de baixa relevância.</v>
          </cell>
        </row>
        <row r="857">
          <cell r="K857" t="str">
            <v>COD.</v>
          </cell>
          <cell r="L857" t="str">
            <v>COD.</v>
          </cell>
        </row>
        <row r="858">
          <cell r="K858" t="str">
            <v>COMP. 112</v>
          </cell>
          <cell r="L858" t="str">
            <v>COMP. 108</v>
          </cell>
        </row>
        <row r="859">
          <cell r="K859">
            <v>9768</v>
          </cell>
          <cell r="L859">
            <v>9768</v>
          </cell>
        </row>
        <row r="860">
          <cell r="K860">
            <v>88264</v>
          </cell>
          <cell r="L860">
            <v>88264</v>
          </cell>
        </row>
        <row r="861">
          <cell r="K861">
            <v>88316</v>
          </cell>
          <cell r="L861">
            <v>88316</v>
          </cell>
        </row>
        <row r="862">
          <cell r="K862" t="str">
            <v>Obs: composição/Base -  Composição adaptada -  ORSE - 9426</v>
          </cell>
          <cell r="L862" t="str">
            <v>Obs: composição/Base -  Composição adaptada -  ORSE - 9426</v>
          </cell>
        </row>
        <row r="863">
          <cell r="K863" t="str">
            <v>Obs²: Assumimos uma possível pequena imprecisão ao utilizar os insumos e composição base do ORSE/SE de itens de baixa relevância.</v>
          </cell>
          <cell r="L863" t="str">
            <v>Obs²: Assumimos uma possível pequena imprecisão ao utilizar os insumos e composição base do ORSE/SE de itens de baixa relevância.</v>
          </cell>
        </row>
        <row r="864">
          <cell r="K864" t="str">
            <v>COD.</v>
          </cell>
          <cell r="L864" t="str">
            <v>COD.</v>
          </cell>
        </row>
        <row r="865">
          <cell r="K865" t="str">
            <v>COMP. 113</v>
          </cell>
          <cell r="L865" t="str">
            <v>COMP. 109</v>
          </cell>
        </row>
        <row r="866">
          <cell r="K866">
            <v>8955</v>
          </cell>
          <cell r="L866">
            <v>8955</v>
          </cell>
        </row>
        <row r="867">
          <cell r="K867">
            <v>88264</v>
          </cell>
          <cell r="L867">
            <v>88264</v>
          </cell>
        </row>
        <row r="868">
          <cell r="K868">
            <v>88316</v>
          </cell>
          <cell r="L868">
            <v>88316</v>
          </cell>
        </row>
        <row r="869">
          <cell r="K869" t="str">
            <v>Obs: composição/Base -  Composição adaptada -  ORSE - 8697</v>
          </cell>
          <cell r="L869" t="str">
            <v>Obs: composição/Base -  Composição adaptada -  ORSE - 8697</v>
          </cell>
        </row>
        <row r="870">
          <cell r="K870" t="str">
            <v>Obs²: Assumimos uma possível pequena imprecisão ao utilizar os insumos e composição base do ORSE/SE de itens de baixa relevância.</v>
          </cell>
          <cell r="L870" t="str">
            <v>Obs²: Assumimos uma possível pequena imprecisão ao utilizar os insumos e composição base do ORSE/SE de itens de baixa relevância.</v>
          </cell>
        </row>
        <row r="871">
          <cell r="K871" t="str">
            <v>COD.</v>
          </cell>
          <cell r="L871" t="str">
            <v>COD.</v>
          </cell>
        </row>
        <row r="872">
          <cell r="K872" t="str">
            <v>COMP. 114</v>
          </cell>
          <cell r="L872" t="str">
            <v>COMP. 110</v>
          </cell>
        </row>
        <row r="873">
          <cell r="K873">
            <v>2003</v>
          </cell>
          <cell r="L873">
            <v>2003</v>
          </cell>
        </row>
        <row r="874">
          <cell r="K874">
            <v>88264</v>
          </cell>
          <cell r="L874">
            <v>88264</v>
          </cell>
        </row>
        <row r="875">
          <cell r="K875">
            <v>88316</v>
          </cell>
          <cell r="L875">
            <v>88316</v>
          </cell>
        </row>
        <row r="876">
          <cell r="K876" t="str">
            <v>Obs: composição/Base -  Composição adaptada -  ORSE - 723(BASE) + 2003/ORSE INSUMO</v>
          </cell>
          <cell r="L876" t="str">
            <v>Obs: composição/Base -  Composição adaptada -  ORSE - 723(BASE) + 2003/ORSE INSUMO</v>
          </cell>
        </row>
        <row r="877">
          <cell r="K877" t="str">
            <v>Obs²: Assumimos uma possível pequena imprecisão ao utilizar os insumos e composição base do ORSE/SE de itens de baixa relevância.</v>
          </cell>
          <cell r="L877" t="str">
            <v>Obs²: Assumimos uma possível pequena imprecisão ao utilizar os insumos e composição base do ORSE/SE de itens de baixa relevância.</v>
          </cell>
        </row>
        <row r="878">
          <cell r="K878" t="str">
            <v>COD.</v>
          </cell>
          <cell r="L878" t="str">
            <v>COD.</v>
          </cell>
        </row>
        <row r="879">
          <cell r="K879" t="str">
            <v>COMP. 115</v>
          </cell>
          <cell r="L879" t="str">
            <v>COMP. 111</v>
          </cell>
        </row>
        <row r="880">
          <cell r="K880">
            <v>2001</v>
          </cell>
          <cell r="L880">
            <v>2001</v>
          </cell>
        </row>
        <row r="881">
          <cell r="K881">
            <v>88264</v>
          </cell>
          <cell r="L881">
            <v>88264</v>
          </cell>
        </row>
        <row r="882">
          <cell r="K882">
            <v>88316</v>
          </cell>
          <cell r="L882">
            <v>88316</v>
          </cell>
        </row>
        <row r="883">
          <cell r="K883" t="str">
            <v>Obs: composição/Base -  Composição adaptada -  ORSE - 724(BASE) + 2001/ORSE INSUMO</v>
          </cell>
          <cell r="L883" t="str">
            <v>Obs: composição/Base -  Composição adaptada -  ORSE - 724(BASE) + 2001/ORSE INSUMO</v>
          </cell>
        </row>
        <row r="884">
          <cell r="K884" t="str">
            <v>Obs²: Assumimos uma possível pequena imprecisão ao utilizar os insumos e composição base do ORSE/SE de itens de baixa relevância.</v>
          </cell>
          <cell r="L884" t="str">
            <v>Obs²: Assumimos uma possível pequena imprecisão ao utilizar os insumos e composição base do ORSE/SE de itens de baixa relevância.</v>
          </cell>
        </row>
        <row r="885">
          <cell r="K885" t="str">
            <v>COD.</v>
          </cell>
          <cell r="L885" t="str">
            <v>COD.</v>
          </cell>
        </row>
        <row r="886">
          <cell r="K886" t="str">
            <v>COMP. 116</v>
          </cell>
          <cell r="L886" t="str">
            <v>COMP. 112</v>
          </cell>
        </row>
        <row r="887">
          <cell r="K887">
            <v>122</v>
          </cell>
          <cell r="L887">
            <v>122</v>
          </cell>
        </row>
        <row r="888">
          <cell r="K888">
            <v>20148</v>
          </cell>
          <cell r="L888">
            <v>20148</v>
          </cell>
        </row>
        <row r="889">
          <cell r="K889">
            <v>20083</v>
          </cell>
          <cell r="L889">
            <v>20083</v>
          </cell>
        </row>
        <row r="890">
          <cell r="K890">
            <v>38383</v>
          </cell>
          <cell r="L890">
            <v>38383</v>
          </cell>
        </row>
        <row r="891">
          <cell r="K891">
            <v>88248</v>
          </cell>
          <cell r="L891">
            <v>88248</v>
          </cell>
        </row>
        <row r="892">
          <cell r="K892">
            <v>88267</v>
          </cell>
          <cell r="L892">
            <v>88267</v>
          </cell>
        </row>
        <row r="893">
          <cell r="K893" t="str">
            <v>Obs: composição/Base -  Composição adaptada -  SINAPI - 89726(BASE) + 20148/SINAPI INSUMO</v>
          </cell>
          <cell r="L893" t="str">
            <v>Obs: composição/Base -  Composição adaptada -  SINAPI - 89726(BASE) + 20148/SINAPI INSUMO</v>
          </cell>
        </row>
        <row r="894">
          <cell r="L894">
            <v>0</v>
          </cell>
        </row>
        <row r="895">
          <cell r="K895" t="str">
            <v>COD.</v>
          </cell>
          <cell r="L895" t="str">
            <v>COD.</v>
          </cell>
        </row>
        <row r="896">
          <cell r="K896" t="str">
            <v>COMP. 117</v>
          </cell>
          <cell r="L896" t="str">
            <v>COMP. 113</v>
          </cell>
        </row>
        <row r="897">
          <cell r="K897">
            <v>122</v>
          </cell>
          <cell r="L897">
            <v>122</v>
          </cell>
        </row>
        <row r="898">
          <cell r="K898">
            <v>20154</v>
          </cell>
          <cell r="L898">
            <v>20154</v>
          </cell>
        </row>
        <row r="899">
          <cell r="K899">
            <v>20083</v>
          </cell>
          <cell r="L899">
            <v>20083</v>
          </cell>
        </row>
        <row r="900">
          <cell r="K900">
            <v>38383</v>
          </cell>
          <cell r="L900">
            <v>38383</v>
          </cell>
        </row>
        <row r="901">
          <cell r="K901">
            <v>88248</v>
          </cell>
          <cell r="L901">
            <v>88248</v>
          </cell>
        </row>
        <row r="902">
          <cell r="K902">
            <v>88267</v>
          </cell>
          <cell r="L902">
            <v>88267</v>
          </cell>
        </row>
        <row r="903">
          <cell r="K903" t="str">
            <v>Obs: composição/Base -  Composição adaptada -  SINAPI - 89724(BASE) + 20154/SINAPI INSUMO</v>
          </cell>
          <cell r="L903" t="str">
            <v>Obs: composição/Base -  Composição adaptada -  SINAPI - 89724(BASE) + 20154/SINAPI INSUMO</v>
          </cell>
        </row>
        <row r="904">
          <cell r="L904">
            <v>0</v>
          </cell>
        </row>
        <row r="905">
          <cell r="K905" t="str">
            <v>COD.</v>
          </cell>
          <cell r="L905" t="str">
            <v>COD.</v>
          </cell>
        </row>
        <row r="906">
          <cell r="K906" t="str">
            <v>COMP. 118</v>
          </cell>
          <cell r="L906" t="str">
            <v>COMP. 114</v>
          </cell>
        </row>
        <row r="907">
          <cell r="K907">
            <v>296</v>
          </cell>
          <cell r="L907">
            <v>296</v>
          </cell>
        </row>
        <row r="908">
          <cell r="K908">
            <v>20149</v>
          </cell>
          <cell r="L908">
            <v>20149</v>
          </cell>
        </row>
        <row r="909">
          <cell r="K909">
            <v>20078</v>
          </cell>
          <cell r="L909">
            <v>20078</v>
          </cell>
        </row>
        <row r="910">
          <cell r="K910">
            <v>88248</v>
          </cell>
          <cell r="L910">
            <v>88248</v>
          </cell>
        </row>
        <row r="911">
          <cell r="K911">
            <v>88267</v>
          </cell>
          <cell r="L911">
            <v>88267</v>
          </cell>
        </row>
        <row r="912">
          <cell r="K912" t="str">
            <v>Obs: composição/Base -  Composição adaptada -  SINAPI - 89732(BASE) + 20149/SINAPI INSUMO</v>
          </cell>
          <cell r="L912" t="str">
            <v>Obs: composição/Base -  Composição adaptada -  SINAPI - 89732(BASE) + 20149/SINAPI INSUMO</v>
          </cell>
        </row>
        <row r="913">
          <cell r="L913">
            <v>0</v>
          </cell>
        </row>
        <row r="914">
          <cell r="K914" t="str">
            <v>COD.</v>
          </cell>
          <cell r="L914" t="str">
            <v>COD.</v>
          </cell>
        </row>
        <row r="915">
          <cell r="K915" t="str">
            <v>COMP. 119</v>
          </cell>
          <cell r="L915" t="str">
            <v>COMP. 115</v>
          </cell>
        </row>
        <row r="916">
          <cell r="K916">
            <v>296</v>
          </cell>
          <cell r="L916">
            <v>296</v>
          </cell>
        </row>
        <row r="917">
          <cell r="K917">
            <v>20155</v>
          </cell>
          <cell r="L917">
            <v>20155</v>
          </cell>
        </row>
        <row r="918">
          <cell r="K918">
            <v>20078</v>
          </cell>
          <cell r="L918">
            <v>20078</v>
          </cell>
        </row>
        <row r="919">
          <cell r="K919">
            <v>88248</v>
          </cell>
          <cell r="L919">
            <v>88248</v>
          </cell>
        </row>
        <row r="920">
          <cell r="K920">
            <v>88267</v>
          </cell>
          <cell r="L920">
            <v>88267</v>
          </cell>
        </row>
        <row r="921">
          <cell r="K921" t="str">
            <v>Obs: composição/Base -  Composição adaptada -  SINAPI - 89731(BASE) + 20155/SINAPI INSUMO</v>
          </cell>
          <cell r="L921" t="str">
            <v>Obs: composição/Base -  Composição adaptada -  SINAPI - 89731(BASE) + 20155/SINAPI INSUMO</v>
          </cell>
        </row>
        <row r="923">
          <cell r="K923" t="str">
            <v>COD.</v>
          </cell>
          <cell r="L923" t="str">
            <v>COD.</v>
          </cell>
        </row>
        <row r="924">
          <cell r="K924" t="str">
            <v>COMP. 120</v>
          </cell>
          <cell r="L924" t="str">
            <v>COMP. 116</v>
          </cell>
        </row>
        <row r="925">
          <cell r="K925">
            <v>299</v>
          </cell>
          <cell r="L925">
            <v>299</v>
          </cell>
        </row>
        <row r="926">
          <cell r="K926">
            <v>20157</v>
          </cell>
          <cell r="L926">
            <v>20157</v>
          </cell>
        </row>
        <row r="927">
          <cell r="K927">
            <v>20078</v>
          </cell>
          <cell r="L927">
            <v>20078</v>
          </cell>
        </row>
        <row r="928">
          <cell r="K928">
            <v>88248</v>
          </cell>
          <cell r="L928">
            <v>88248</v>
          </cell>
        </row>
        <row r="929">
          <cell r="K929">
            <v>88267</v>
          </cell>
          <cell r="L929">
            <v>88267</v>
          </cell>
        </row>
        <row r="930">
          <cell r="K930" t="str">
            <v>Obs: composição/Base -  Composição adaptada -  SINAPI - 89744(BASE) + 20157/SINAPI INSUMO</v>
          </cell>
          <cell r="L930" t="str">
            <v>Obs: composição/Base -  Composição adaptada -  SINAPI - 89744(BASE) + 20157/SINAPI INSUMO</v>
          </cell>
        </row>
        <row r="932">
          <cell r="K932" t="str">
            <v>COD.</v>
          </cell>
          <cell r="L932" t="str">
            <v>COD.</v>
          </cell>
        </row>
        <row r="933">
          <cell r="K933" t="str">
            <v>COMP. 121</v>
          </cell>
          <cell r="L933" t="str">
            <v>COMP. 117</v>
          </cell>
        </row>
        <row r="934">
          <cell r="K934">
            <v>299</v>
          </cell>
          <cell r="L934">
            <v>299</v>
          </cell>
        </row>
        <row r="935">
          <cell r="K935">
            <v>20151</v>
          </cell>
          <cell r="L935">
            <v>20151</v>
          </cell>
        </row>
        <row r="936">
          <cell r="K936">
            <v>20078</v>
          </cell>
          <cell r="L936">
            <v>20078</v>
          </cell>
        </row>
        <row r="937">
          <cell r="K937">
            <v>88248</v>
          </cell>
          <cell r="L937">
            <v>88248</v>
          </cell>
        </row>
        <row r="938">
          <cell r="K938">
            <v>88267</v>
          </cell>
          <cell r="L938">
            <v>88267</v>
          </cell>
        </row>
        <row r="939">
          <cell r="K939" t="str">
            <v>Obs: composição/Base -  Composição adaptada -  SINAPI - 89746(BASE) + 20151/SINAPI INSUMO</v>
          </cell>
          <cell r="L939" t="str">
            <v>Obs: composição/Base -  Composição adaptada -  SINAPI - 89746(BASE) + 20151/SINAPI INSUMO</v>
          </cell>
        </row>
        <row r="941">
          <cell r="K941" t="str">
            <v>COD.</v>
          </cell>
          <cell r="L941" t="str">
            <v>COD.</v>
          </cell>
        </row>
        <row r="942">
          <cell r="K942" t="str">
            <v>COMP. 122</v>
          </cell>
          <cell r="L942" t="str">
            <v>COMP. 118</v>
          </cell>
        </row>
        <row r="943">
          <cell r="K943">
            <v>298</v>
          </cell>
          <cell r="L943">
            <v>298</v>
          </cell>
        </row>
        <row r="944">
          <cell r="K944">
            <v>20150</v>
          </cell>
          <cell r="L944">
            <v>20150</v>
          </cell>
        </row>
        <row r="945">
          <cell r="K945">
            <v>20078</v>
          </cell>
          <cell r="L945">
            <v>20078</v>
          </cell>
        </row>
        <row r="946">
          <cell r="K946">
            <v>88248</v>
          </cell>
          <cell r="L946">
            <v>88248</v>
          </cell>
        </row>
        <row r="947">
          <cell r="K947">
            <v>88267</v>
          </cell>
          <cell r="L947">
            <v>88267</v>
          </cell>
        </row>
        <row r="948">
          <cell r="K948" t="str">
            <v>Obs: composição/Base -  Composição adaptada -  SINAPI - 89739(BASE) + 20150/SINAPI INSUMO</v>
          </cell>
          <cell r="L948" t="str">
            <v>Obs: composição/Base -  Composição adaptada -  SINAPI - 89739(BASE) + 20150/SINAPI INSUMO</v>
          </cell>
        </row>
        <row r="950">
          <cell r="K950" t="str">
            <v>COD.</v>
          </cell>
          <cell r="L950" t="str">
            <v>COD.</v>
          </cell>
        </row>
        <row r="951">
          <cell r="K951" t="str">
            <v>COMP. 123</v>
          </cell>
          <cell r="L951" t="str">
            <v>COMP. 119</v>
          </cell>
        </row>
        <row r="952">
          <cell r="K952">
            <v>298</v>
          </cell>
          <cell r="L952">
            <v>298</v>
          </cell>
        </row>
        <row r="953">
          <cell r="K953">
            <v>20156</v>
          </cell>
          <cell r="L953">
            <v>20156</v>
          </cell>
        </row>
        <row r="954">
          <cell r="K954">
            <v>20078</v>
          </cell>
          <cell r="L954">
            <v>20078</v>
          </cell>
        </row>
        <row r="955">
          <cell r="K955">
            <v>88248</v>
          </cell>
          <cell r="L955">
            <v>88248</v>
          </cell>
        </row>
        <row r="956">
          <cell r="K956">
            <v>88267</v>
          </cell>
          <cell r="L956">
            <v>88267</v>
          </cell>
        </row>
        <row r="957">
          <cell r="K957" t="str">
            <v>Obs: composição/Base -  Composição adaptada -  SINAPI - 89737(BASE) + 20156/SINAPI INSUMO</v>
          </cell>
          <cell r="L957" t="str">
            <v>Obs: composição/Base -  Composição adaptada -  SINAPI - 89737(BASE) + 20156/SINAPI INSUMO</v>
          </cell>
        </row>
        <row r="959">
          <cell r="K959" t="str">
            <v>COD.</v>
          </cell>
          <cell r="L959" t="str">
            <v>COD.</v>
          </cell>
        </row>
        <row r="960">
          <cell r="K960" t="str">
            <v>COMP. 124</v>
          </cell>
          <cell r="L960" t="str">
            <v>COMP. 120</v>
          </cell>
        </row>
        <row r="961">
          <cell r="K961">
            <v>296</v>
          </cell>
          <cell r="L961">
            <v>296</v>
          </cell>
        </row>
        <row r="962">
          <cell r="K962">
            <v>20141</v>
          </cell>
          <cell r="L962">
            <v>20141</v>
          </cell>
        </row>
        <row r="963">
          <cell r="K963">
            <v>20078</v>
          </cell>
          <cell r="L963">
            <v>20078</v>
          </cell>
        </row>
        <row r="964">
          <cell r="K964">
            <v>88248</v>
          </cell>
          <cell r="L964">
            <v>88248</v>
          </cell>
        </row>
        <row r="965">
          <cell r="K965">
            <v>88267</v>
          </cell>
          <cell r="L965">
            <v>88267</v>
          </cell>
        </row>
        <row r="966">
          <cell r="K966" t="str">
            <v>Obs: composição/Base -  Composição adaptada -  SINAPI - 89785(BASE) + 20141/SINAPI INSUMO</v>
          </cell>
          <cell r="L966" t="str">
            <v>Obs: composição/Base -  Composição adaptada -  SINAPI - 89785(BASE) + 20141/SINAPI INSUMO</v>
          </cell>
        </row>
        <row r="968">
          <cell r="K968" t="str">
            <v>COD.</v>
          </cell>
          <cell r="L968" t="str">
            <v>COD.</v>
          </cell>
        </row>
        <row r="969">
          <cell r="K969" t="str">
            <v>COMP. 125</v>
          </cell>
          <cell r="L969" t="str">
            <v>COMP. 121</v>
          </cell>
        </row>
        <row r="970">
          <cell r="K970">
            <v>1703</v>
          </cell>
          <cell r="L970">
            <v>1703</v>
          </cell>
        </row>
        <row r="971">
          <cell r="K971">
            <v>296</v>
          </cell>
          <cell r="L971">
            <v>296</v>
          </cell>
        </row>
        <row r="972">
          <cell r="K972">
            <v>297</v>
          </cell>
          <cell r="L972">
            <v>297</v>
          </cell>
        </row>
        <row r="973">
          <cell r="K973">
            <v>88267</v>
          </cell>
          <cell r="L973">
            <v>88267</v>
          </cell>
        </row>
        <row r="974">
          <cell r="K974">
            <v>3661</v>
          </cell>
          <cell r="L974">
            <v>3661</v>
          </cell>
        </row>
        <row r="975">
          <cell r="K975">
            <v>88316</v>
          </cell>
          <cell r="L975">
            <v>88316</v>
          </cell>
        </row>
        <row r="976">
          <cell r="K976" t="str">
            <v>Obs: composição/Base -  Composição adaptada -  ORSE 1634</v>
          </cell>
          <cell r="L976" t="str">
            <v>Obs: composição/Base -  Composição adaptada -  ORSE 1634</v>
          </cell>
        </row>
        <row r="977">
          <cell r="K977" t="str">
            <v>Obs²: Assumimos uma possível pequena imprecisão ao utilizar os insumos e composição base do ORSE/SE de itens de baixa relevância.</v>
          </cell>
        </row>
        <row r="979">
          <cell r="K979" t="str">
            <v>COD.</v>
          </cell>
          <cell r="L979" t="str">
            <v>COD.</v>
          </cell>
        </row>
        <row r="980">
          <cell r="K980" t="str">
            <v>COMP. 126</v>
          </cell>
          <cell r="L980" t="str">
            <v>COMP. 122</v>
          </cell>
        </row>
        <row r="981">
          <cell r="K981">
            <v>1703</v>
          </cell>
          <cell r="L981">
            <v>1703</v>
          </cell>
        </row>
        <row r="982">
          <cell r="K982">
            <v>296</v>
          </cell>
          <cell r="L982">
            <v>296</v>
          </cell>
        </row>
        <row r="983">
          <cell r="K983">
            <v>301</v>
          </cell>
          <cell r="L983">
            <v>301</v>
          </cell>
        </row>
        <row r="984">
          <cell r="K984">
            <v>88267</v>
          </cell>
          <cell r="L984">
            <v>88267</v>
          </cell>
        </row>
        <row r="985">
          <cell r="K985">
            <v>1270</v>
          </cell>
          <cell r="L985">
            <v>1270</v>
          </cell>
        </row>
        <row r="986">
          <cell r="K986">
            <v>88316</v>
          </cell>
          <cell r="L986">
            <v>88316</v>
          </cell>
        </row>
        <row r="987">
          <cell r="K987" t="str">
            <v>Obs: composição/Base -  Composição adaptada -  ORSE 1636</v>
          </cell>
          <cell r="L987" t="str">
            <v>Obs: composição/Base -  Composição adaptada -  ORSE 1636</v>
          </cell>
        </row>
        <row r="988">
          <cell r="K988" t="str">
            <v>Obs²: Assumimos uma possível pequena imprecisão ao utilizar os insumos e composição base do ORSE/SE de itens de baixa relevância.</v>
          </cell>
        </row>
        <row r="989">
          <cell r="K989" t="str">
            <v>COD.</v>
          </cell>
          <cell r="L989" t="str">
            <v>COD.</v>
          </cell>
        </row>
        <row r="990">
          <cell r="K990" t="str">
            <v>COMP. 127</v>
          </cell>
          <cell r="L990" t="str">
            <v>COMP. 123</v>
          </cell>
        </row>
        <row r="991">
          <cell r="K991">
            <v>301</v>
          </cell>
          <cell r="L991">
            <v>301</v>
          </cell>
        </row>
        <row r="992">
          <cell r="K992">
            <v>20144</v>
          </cell>
          <cell r="L992">
            <v>20144</v>
          </cell>
        </row>
        <row r="993">
          <cell r="K993">
            <v>20078</v>
          </cell>
          <cell r="L993">
            <v>20078</v>
          </cell>
        </row>
        <row r="994">
          <cell r="K994">
            <v>88248</v>
          </cell>
          <cell r="L994">
            <v>88248</v>
          </cell>
        </row>
        <row r="995">
          <cell r="K995">
            <v>88267</v>
          </cell>
          <cell r="L995">
            <v>88267</v>
          </cell>
        </row>
        <row r="996">
          <cell r="K996" t="str">
            <v>Obs: composição/Base -  Composição adaptada -  SINAPI - 89797(BASE) + 20144/SINAPI INSUMO</v>
          </cell>
          <cell r="L996" t="str">
            <v>Obs: composição/Base -  Composição adaptada -  SINAPI - 89797(BASE) + 20144/SINAPI INSUMO</v>
          </cell>
        </row>
        <row r="998">
          <cell r="K998" t="str">
            <v>COD.</v>
          </cell>
          <cell r="L998" t="str">
            <v>COD.</v>
          </cell>
        </row>
        <row r="999">
          <cell r="K999" t="str">
            <v>COMP. 128</v>
          </cell>
          <cell r="L999" t="str">
            <v>COMP. 124</v>
          </cell>
        </row>
        <row r="1000">
          <cell r="K1000">
            <v>1703</v>
          </cell>
          <cell r="L1000">
            <v>1703</v>
          </cell>
        </row>
        <row r="1001">
          <cell r="K1001">
            <v>296</v>
          </cell>
          <cell r="L1001">
            <v>296</v>
          </cell>
        </row>
        <row r="1002">
          <cell r="K1002">
            <v>301</v>
          </cell>
          <cell r="L1002">
            <v>301</v>
          </cell>
        </row>
        <row r="1003">
          <cell r="K1003">
            <v>88267</v>
          </cell>
          <cell r="L1003">
            <v>88267</v>
          </cell>
        </row>
        <row r="1004">
          <cell r="K1004">
            <v>11655</v>
          </cell>
          <cell r="L1004">
            <v>11655</v>
          </cell>
        </row>
        <row r="1005">
          <cell r="K1005">
            <v>88316</v>
          </cell>
          <cell r="L1005">
            <v>88316</v>
          </cell>
        </row>
        <row r="1006">
          <cell r="K1006" t="str">
            <v>Obs: composição/Base -  Composição adaptada -  ORSE 1661</v>
          </cell>
          <cell r="L1006" t="str">
            <v>Obs: composição/Base -  Composição adaptada -  ORSE 1661</v>
          </cell>
        </row>
        <row r="1007">
          <cell r="K1007" t="str">
            <v>Obs²: Assumimos uma possível pequena imprecisão ao utilizar os insumos e composição base do ORSE/SE de itens de baixa relevância.</v>
          </cell>
        </row>
        <row r="1008">
          <cell r="K1008" t="str">
            <v>COD.</v>
          </cell>
          <cell r="L1008" t="str">
            <v>COD.</v>
          </cell>
        </row>
        <row r="1009">
          <cell r="K1009" t="str">
            <v>COMP. 129</v>
          </cell>
          <cell r="L1009" t="str">
            <v>COMP. 125</v>
          </cell>
        </row>
        <row r="1010">
          <cell r="K1010">
            <v>301</v>
          </cell>
          <cell r="L1010">
            <v>301</v>
          </cell>
        </row>
        <row r="1011">
          <cell r="K1011">
            <v>20179</v>
          </cell>
          <cell r="L1011">
            <v>20179</v>
          </cell>
        </row>
        <row r="1012">
          <cell r="K1012">
            <v>20078</v>
          </cell>
          <cell r="L1012">
            <v>20078</v>
          </cell>
        </row>
        <row r="1013">
          <cell r="K1013">
            <v>88248</v>
          </cell>
          <cell r="L1013">
            <v>88248</v>
          </cell>
        </row>
        <row r="1014">
          <cell r="K1014">
            <v>88267</v>
          </cell>
          <cell r="L1014">
            <v>88267</v>
          </cell>
        </row>
        <row r="1015">
          <cell r="K1015" t="str">
            <v>Obs: composição/Base -  Composição adaptada -  SINAPI - 89796(BASE) + 20179/SINAPI INSUMO</v>
          </cell>
          <cell r="L1015" t="str">
            <v>Obs: composição/Base -  Composição adaptada -  SINAPI - 89796(BASE) + 20179/SINAPI INSUMO</v>
          </cell>
        </row>
        <row r="1017">
          <cell r="K1017" t="str">
            <v>COD.</v>
          </cell>
          <cell r="L1017" t="str">
            <v>COD.</v>
          </cell>
        </row>
        <row r="1018">
          <cell r="K1018" t="str">
            <v>COMP. 130</v>
          </cell>
          <cell r="L1018" t="str">
            <v>COMP. 126</v>
          </cell>
        </row>
        <row r="1019">
          <cell r="K1019">
            <v>296</v>
          </cell>
          <cell r="L1019">
            <v>296</v>
          </cell>
        </row>
        <row r="1020">
          <cell r="K1020">
            <v>20168</v>
          </cell>
          <cell r="L1020">
            <v>20168</v>
          </cell>
        </row>
        <row r="1021">
          <cell r="K1021">
            <v>20078</v>
          </cell>
          <cell r="L1021">
            <v>20078</v>
          </cell>
        </row>
        <row r="1022">
          <cell r="K1022">
            <v>88248</v>
          </cell>
          <cell r="L1022">
            <v>88248</v>
          </cell>
        </row>
        <row r="1023">
          <cell r="K1023">
            <v>88267</v>
          </cell>
          <cell r="L1023">
            <v>88267</v>
          </cell>
        </row>
        <row r="1024">
          <cell r="K1024" t="str">
            <v>Obs: composição/Base -  Composição adaptada -  SINAPI - 89753(BASE) + 20168/SINAPI INSUMO</v>
          </cell>
          <cell r="L1024" t="str">
            <v>Obs: composição/Base -  Composição adaptada -  SINAPI - 89753(BASE) + 20168/SINAPI INSUMO</v>
          </cell>
        </row>
        <row r="1026">
          <cell r="K1026" t="str">
            <v>COD.</v>
          </cell>
          <cell r="L1026" t="str">
            <v>COD.</v>
          </cell>
        </row>
        <row r="1027">
          <cell r="K1027" t="str">
            <v>COMP. 131</v>
          </cell>
          <cell r="L1027" t="str">
            <v>COMP. 127</v>
          </cell>
        </row>
        <row r="1028">
          <cell r="K1028">
            <v>301</v>
          </cell>
          <cell r="L1028">
            <v>301</v>
          </cell>
        </row>
        <row r="1029">
          <cell r="K1029">
            <v>20170</v>
          </cell>
          <cell r="L1029">
            <v>20170</v>
          </cell>
        </row>
        <row r="1030">
          <cell r="K1030">
            <v>20078</v>
          </cell>
          <cell r="L1030">
            <v>20078</v>
          </cell>
        </row>
        <row r="1031">
          <cell r="K1031">
            <v>88248</v>
          </cell>
          <cell r="L1031">
            <v>88248</v>
          </cell>
        </row>
        <row r="1032">
          <cell r="K1032">
            <v>88267</v>
          </cell>
          <cell r="L1032">
            <v>88267</v>
          </cell>
        </row>
        <row r="1033">
          <cell r="K1033" t="str">
            <v>Obs: composição/Base -  Composição adaptada -  SINAPI - 89778(BASE) + 20170/SINAPI INSUMO</v>
          </cell>
          <cell r="L1033" t="str">
            <v>Obs: composição/Base -  Composição adaptada -  SINAPI - 89778(BASE) + 20170/SINAPI INSUMO</v>
          </cell>
        </row>
        <row r="1035">
          <cell r="K1035" t="str">
            <v>COD.</v>
          </cell>
          <cell r="L1035" t="str">
            <v>COD.</v>
          </cell>
        </row>
        <row r="1036">
          <cell r="K1036" t="str">
            <v>COMP. 132</v>
          </cell>
          <cell r="L1036" t="str">
            <v>COMP. 128</v>
          </cell>
        </row>
        <row r="1037">
          <cell r="K1037">
            <v>1703</v>
          </cell>
          <cell r="L1037">
            <v>1703</v>
          </cell>
        </row>
        <row r="1038">
          <cell r="K1038">
            <v>20045</v>
          </cell>
          <cell r="L1038">
            <v>20045</v>
          </cell>
        </row>
        <row r="1039">
          <cell r="K1039">
            <v>296</v>
          </cell>
          <cell r="L1039">
            <v>296</v>
          </cell>
        </row>
        <row r="1040">
          <cell r="K1040">
            <v>88267</v>
          </cell>
          <cell r="L1040">
            <v>88267</v>
          </cell>
        </row>
        <row r="1041">
          <cell r="K1041">
            <v>88316</v>
          </cell>
          <cell r="L1041">
            <v>88316</v>
          </cell>
        </row>
        <row r="1042">
          <cell r="K1042" t="str">
            <v>Obs: composição/Base -  Composição adaptada -  ORSE 1655</v>
          </cell>
          <cell r="L1042" t="str">
            <v>Obs: composição/Base -  Composição adaptada -  ORSE 1655</v>
          </cell>
        </row>
        <row r="1043">
          <cell r="K1043" t="str">
            <v>Obs²: Assumimos uma possível pequena imprecisão ao utilizar os insumos e composição base do ORSE/SE de itens de baixa relevância.</v>
          </cell>
        </row>
        <row r="1044">
          <cell r="K1044" t="str">
            <v>COD.</v>
          </cell>
          <cell r="L1044" t="str">
            <v>COD.</v>
          </cell>
        </row>
        <row r="1045">
          <cell r="K1045" t="str">
            <v>COMP. 133</v>
          </cell>
          <cell r="L1045" t="str">
            <v>COMP. 129</v>
          </cell>
        </row>
        <row r="1046">
          <cell r="K1046">
            <v>1703</v>
          </cell>
          <cell r="L1046">
            <v>1703</v>
          </cell>
        </row>
        <row r="1047">
          <cell r="K1047">
            <v>1937</v>
          </cell>
          <cell r="L1047">
            <v>1937</v>
          </cell>
        </row>
        <row r="1048">
          <cell r="K1048">
            <v>296</v>
          </cell>
          <cell r="L1048">
            <v>296</v>
          </cell>
        </row>
        <row r="1049">
          <cell r="K1049">
            <v>88267</v>
          </cell>
          <cell r="L1049">
            <v>88267</v>
          </cell>
        </row>
        <row r="1050">
          <cell r="K1050">
            <v>88316</v>
          </cell>
          <cell r="L1050">
            <v>88316</v>
          </cell>
        </row>
        <row r="1051">
          <cell r="K1051" t="str">
            <v>Obs: composição/Base -  Composição adaptada -  ORSE 1656</v>
          </cell>
          <cell r="L1051" t="str">
            <v>Obs: composição/Base -  Composição adaptada -  ORSE 1656</v>
          </cell>
        </row>
        <row r="1052">
          <cell r="K1052" t="str">
            <v>Obs²: Assumimos uma possível pequena imprecisão ao utilizar os insumos e composição base do ORSE/SE de itens de baixa relevância.</v>
          </cell>
        </row>
        <row r="1053">
          <cell r="K1053" t="str">
            <v>COD.</v>
          </cell>
          <cell r="L1053" t="str">
            <v>COD.</v>
          </cell>
        </row>
        <row r="1054">
          <cell r="K1054" t="str">
            <v>COMP. 134</v>
          </cell>
          <cell r="L1054" t="str">
            <v>COMP. 130</v>
          </cell>
        </row>
        <row r="1055">
          <cell r="K1055">
            <v>88316</v>
          </cell>
          <cell r="L1055">
            <v>88267</v>
          </cell>
        </row>
        <row r="1056">
          <cell r="K1056">
            <v>1076</v>
          </cell>
          <cell r="L1056">
            <v>88316</v>
          </cell>
        </row>
        <row r="1057">
          <cell r="K1057">
            <v>1076</v>
          </cell>
          <cell r="L1057">
            <v>11712</v>
          </cell>
        </row>
        <row r="1058">
          <cell r="K1058">
            <v>1822</v>
          </cell>
          <cell r="L1058">
            <v>1822</v>
          </cell>
        </row>
        <row r="1059">
          <cell r="K1059" t="str">
            <v>Obs: composição/Base -  Composição adaptada -  ORSE 10317 +1076+1822/ORSE INSUMO</v>
          </cell>
          <cell r="L1059" t="str">
            <v>Obs: composição/Base -  Composição adaptada -  ORSE 1695(BASE) +1822/ORSE INSUMO</v>
          </cell>
        </row>
        <row r="1060">
          <cell r="K1060" t="str">
            <v>Obs²: Assumimos uma possível pequena imprecisão ao utilizar os insumos e composição base do ORSE/SE de itens de baixa relevância.</v>
          </cell>
        </row>
        <row r="1061">
          <cell r="K1061" t="str">
            <v>COD.</v>
          </cell>
          <cell r="L1061" t="str">
            <v>COD.</v>
          </cell>
        </row>
        <row r="1062">
          <cell r="K1062" t="str">
            <v>COMP. 135</v>
          </cell>
          <cell r="L1062" t="str">
            <v>COMP. 131</v>
          </cell>
        </row>
        <row r="1063">
          <cell r="K1063">
            <v>90087</v>
          </cell>
          <cell r="L1063">
            <v>90087</v>
          </cell>
        </row>
        <row r="1064">
          <cell r="K1064">
            <v>96995</v>
          </cell>
          <cell r="L1064">
            <v>96995</v>
          </cell>
        </row>
        <row r="1065">
          <cell r="K1065">
            <v>72131</v>
          </cell>
          <cell r="L1065">
            <v>72131</v>
          </cell>
        </row>
        <row r="1066">
          <cell r="K1066">
            <v>95952</v>
          </cell>
          <cell r="L1066">
            <v>95952</v>
          </cell>
        </row>
        <row r="1067">
          <cell r="K1067">
            <v>95241</v>
          </cell>
          <cell r="L1067">
            <v>95241</v>
          </cell>
        </row>
        <row r="1068">
          <cell r="K1068">
            <v>89862</v>
          </cell>
          <cell r="L1068">
            <v>89862</v>
          </cell>
        </row>
        <row r="1069">
          <cell r="K1069">
            <v>90695</v>
          </cell>
          <cell r="L1069">
            <v>90695</v>
          </cell>
        </row>
        <row r="1070">
          <cell r="K1070" t="str">
            <v>Obs: composição/Base -  Elaborada conforme Projeto</v>
          </cell>
          <cell r="L1070" t="str">
            <v>Obs: composição/Base -  Elaborada conforme Projeto</v>
          </cell>
        </row>
        <row r="1071">
          <cell r="K1071" t="str">
            <v>Obs²: Assumimos uma possível pequena imprecisão ao utilizar os insumos e composição base do ORSE/SE de itens de baixa relevância.</v>
          </cell>
        </row>
        <row r="1072">
          <cell r="K1072" t="str">
            <v>COD.</v>
          </cell>
          <cell r="L1072" t="str">
            <v>COD.</v>
          </cell>
        </row>
        <row r="1073">
          <cell r="K1073" t="str">
            <v>COMP. 136</v>
          </cell>
          <cell r="L1073" t="str">
            <v>COMP. 132</v>
          </cell>
        </row>
        <row r="1074">
          <cell r="K1074">
            <v>90088</v>
          </cell>
          <cell r="L1074">
            <v>90088</v>
          </cell>
        </row>
        <row r="1075">
          <cell r="K1075">
            <v>96995</v>
          </cell>
          <cell r="L1075">
            <v>96995</v>
          </cell>
        </row>
        <row r="1076">
          <cell r="K1076">
            <v>72131</v>
          </cell>
          <cell r="L1076">
            <v>72131</v>
          </cell>
        </row>
        <row r="1077">
          <cell r="K1077">
            <v>95952</v>
          </cell>
          <cell r="L1077">
            <v>95952</v>
          </cell>
        </row>
        <row r="1078">
          <cell r="K1078">
            <v>6514</v>
          </cell>
          <cell r="L1078">
            <v>6514</v>
          </cell>
        </row>
        <row r="1079">
          <cell r="K1079">
            <v>95241</v>
          </cell>
          <cell r="L1079">
            <v>95241</v>
          </cell>
        </row>
        <row r="1080">
          <cell r="K1080" t="str">
            <v>Obs: composição/Base -  Elaborada conforme Projeto</v>
          </cell>
          <cell r="L1080" t="str">
            <v>Obs: composição/Base -  Elaborada conforme Projeto</v>
          </cell>
        </row>
        <row r="1081">
          <cell r="K1081" t="str">
            <v>Obs²: Assumimos uma possível pequena imprecisão ao utilizar os insumos e composição base do ORSE/SE de itens de baixa relevância.</v>
          </cell>
        </row>
        <row r="1082">
          <cell r="K1082" t="str">
            <v>COD.</v>
          </cell>
          <cell r="L1082" t="str">
            <v>COD.</v>
          </cell>
        </row>
        <row r="1083">
          <cell r="K1083" t="str">
            <v>COMP. 137</v>
          </cell>
          <cell r="L1083" t="str">
            <v>COMP. 133</v>
          </cell>
        </row>
        <row r="1084">
          <cell r="K1084">
            <v>90087</v>
          </cell>
          <cell r="L1084">
            <v>90087</v>
          </cell>
        </row>
        <row r="1085">
          <cell r="K1085">
            <v>96995</v>
          </cell>
          <cell r="L1085">
            <v>96995</v>
          </cell>
        </row>
        <row r="1086">
          <cell r="K1086">
            <v>72131</v>
          </cell>
          <cell r="L1086">
            <v>72131</v>
          </cell>
        </row>
        <row r="1087">
          <cell r="K1087">
            <v>95952</v>
          </cell>
          <cell r="L1087">
            <v>95952</v>
          </cell>
        </row>
        <row r="1088">
          <cell r="K1088">
            <v>95241</v>
          </cell>
          <cell r="L1088">
            <v>95241</v>
          </cell>
        </row>
        <row r="1089">
          <cell r="K1089">
            <v>89862</v>
          </cell>
          <cell r="L1089">
            <v>89862</v>
          </cell>
        </row>
        <row r="1090">
          <cell r="K1090">
            <v>90694</v>
          </cell>
          <cell r="L1090">
            <v>90694</v>
          </cell>
        </row>
        <row r="1091">
          <cell r="K1091" t="str">
            <v>Obs: composição/Base -  Elaborada conforme Projeto</v>
          </cell>
          <cell r="L1091" t="str">
            <v>Obs: composição/Base -  Elaborada conforme Projeto</v>
          </cell>
        </row>
        <row r="1092">
          <cell r="K1092" t="str">
            <v>Obs²: Assumimos uma possível pequena imprecisão ao utilizar os insumos e composição base do ORSE/SE de itens de baixa relevância.</v>
          </cell>
        </row>
        <row r="1093">
          <cell r="K1093" t="str">
            <v>COD.</v>
          </cell>
          <cell r="L1093" t="str">
            <v>COD.</v>
          </cell>
        </row>
        <row r="1094">
          <cell r="K1094" t="str">
            <v>COMP. 138</v>
          </cell>
          <cell r="L1094" t="str">
            <v>COMP. 134</v>
          </cell>
        </row>
        <row r="1095">
          <cell r="K1095">
            <v>462</v>
          </cell>
          <cell r="L1095">
            <v>462</v>
          </cell>
        </row>
        <row r="1096">
          <cell r="K1096">
            <v>3146</v>
          </cell>
          <cell r="L1096">
            <v>3146</v>
          </cell>
        </row>
        <row r="1097">
          <cell r="K1097">
            <v>6019</v>
          </cell>
          <cell r="L1097">
            <v>6019</v>
          </cell>
        </row>
        <row r="1098">
          <cell r="K1098">
            <v>71</v>
          </cell>
          <cell r="L1098">
            <v>71</v>
          </cell>
        </row>
        <row r="1099">
          <cell r="K1099">
            <v>99</v>
          </cell>
          <cell r="L1099">
            <v>99</v>
          </cell>
        </row>
        <row r="1100">
          <cell r="K1100">
            <v>73</v>
          </cell>
          <cell r="L1100">
            <v>73</v>
          </cell>
        </row>
        <row r="1101">
          <cell r="K1101">
            <v>3482</v>
          </cell>
          <cell r="L1101">
            <v>3482</v>
          </cell>
        </row>
        <row r="1102">
          <cell r="K1102">
            <v>3876</v>
          </cell>
          <cell r="L1102">
            <v>3876</v>
          </cell>
        </row>
        <row r="1103">
          <cell r="K1103">
            <v>3878</v>
          </cell>
          <cell r="L1103">
            <v>3878</v>
          </cell>
        </row>
        <row r="1104">
          <cell r="K1104">
            <v>3884</v>
          </cell>
          <cell r="L1104">
            <v>3884</v>
          </cell>
        </row>
        <row r="1105">
          <cell r="K1105">
            <v>9862</v>
          </cell>
          <cell r="L1105">
            <v>9862</v>
          </cell>
        </row>
        <row r="1106">
          <cell r="K1106">
            <v>9866</v>
          </cell>
          <cell r="L1106">
            <v>9866</v>
          </cell>
        </row>
        <row r="1107">
          <cell r="K1107">
            <v>11830</v>
          </cell>
          <cell r="L1107">
            <v>11830</v>
          </cell>
        </row>
        <row r="1108">
          <cell r="K1108">
            <v>34492</v>
          </cell>
          <cell r="L1108">
            <v>34492</v>
          </cell>
        </row>
        <row r="1109">
          <cell r="K1109">
            <v>25950</v>
          </cell>
          <cell r="L1109">
            <v>25950</v>
          </cell>
        </row>
        <row r="1110">
          <cell r="K1110">
            <v>92874</v>
          </cell>
          <cell r="L1110">
            <v>92874</v>
          </cell>
        </row>
        <row r="1111">
          <cell r="K1111">
            <v>88316</v>
          </cell>
          <cell r="L1111">
            <v>88316</v>
          </cell>
        </row>
        <row r="1112">
          <cell r="K1112">
            <v>88267</v>
          </cell>
          <cell r="L1112">
            <v>88267</v>
          </cell>
        </row>
        <row r="1113">
          <cell r="K1113" t="str">
            <v>COMP. 140</v>
          </cell>
          <cell r="L1113" t="str">
            <v>COMP. 136</v>
          </cell>
        </row>
        <row r="1114">
          <cell r="K1114" t="str">
            <v>Obs: composição/Base -  Composição -  ORSE - 1430</v>
          </cell>
          <cell r="L1114" t="str">
            <v>Obs: composição/Base -  Composição -  ORSE - 1430</v>
          </cell>
        </row>
        <row r="1115">
          <cell r="K1115" t="str">
            <v>Obs²: Assumimos uma possível pequena imprecisão ao utilizar os insumos e composição base do ORSE/SE de itens de baixa relevância.</v>
          </cell>
        </row>
        <row r="1116">
          <cell r="K1116" t="str">
            <v>COD.</v>
          </cell>
          <cell r="L1116" t="str">
            <v>COD.</v>
          </cell>
        </row>
        <row r="1117">
          <cell r="K1117" t="str">
            <v>COMP. 139</v>
          </cell>
          <cell r="L1117" t="str">
            <v>COMP. 135</v>
          </cell>
        </row>
        <row r="1118">
          <cell r="K1118">
            <v>4730</v>
          </cell>
          <cell r="L1118">
            <v>4730</v>
          </cell>
        </row>
        <row r="1119">
          <cell r="K1119">
            <v>4721</v>
          </cell>
          <cell r="L1119">
            <v>4721</v>
          </cell>
        </row>
        <row r="1120">
          <cell r="K1120">
            <v>1379</v>
          </cell>
          <cell r="L1120">
            <v>1379</v>
          </cell>
        </row>
        <row r="1121">
          <cell r="K1121">
            <v>202</v>
          </cell>
          <cell r="L1121">
            <v>202</v>
          </cell>
        </row>
        <row r="1122">
          <cell r="K1122">
            <v>10971</v>
          </cell>
          <cell r="L1122">
            <v>10971</v>
          </cell>
        </row>
        <row r="1123">
          <cell r="K1123" t="str">
            <v>COMP. 138</v>
          </cell>
          <cell r="L1123" t="str">
            <v>COMP. 134</v>
          </cell>
        </row>
        <row r="1124">
          <cell r="K1124" t="str">
            <v>Obs: composição/Base -  Composição -  ORSE - 10203 + 1430</v>
          </cell>
          <cell r="L1124" t="str">
            <v>Obs: composição/Base -  Composição -  ORSE - 10203 + 1430</v>
          </cell>
        </row>
        <row r="1125">
          <cell r="K1125" t="str">
            <v>Obs²: Assumimos uma possível pequena imprecisão ao utilizar os insumos e composição base do ORSE/SE de itens de baixa relevância.</v>
          </cell>
        </row>
        <row r="1126">
          <cell r="K1126" t="str">
            <v>COD.</v>
          </cell>
          <cell r="L1126" t="str">
            <v>COD.</v>
          </cell>
        </row>
        <row r="1127">
          <cell r="K1127" t="str">
            <v>COMP. 140</v>
          </cell>
          <cell r="L1127" t="str">
            <v>COMP. 136</v>
          </cell>
        </row>
        <row r="1128">
          <cell r="K1128">
            <v>1689</v>
          </cell>
          <cell r="L1128">
            <v>1689</v>
          </cell>
        </row>
        <row r="1129">
          <cell r="K1129">
            <v>392</v>
          </cell>
          <cell r="L1129">
            <v>392</v>
          </cell>
        </row>
        <row r="1130">
          <cell r="K1130">
            <v>1870</v>
          </cell>
          <cell r="L1130">
            <v>1870</v>
          </cell>
        </row>
        <row r="1131">
          <cell r="K1131">
            <v>88264</v>
          </cell>
          <cell r="L1131">
            <v>88264</v>
          </cell>
        </row>
        <row r="1132">
          <cell r="K1132">
            <v>2673</v>
          </cell>
          <cell r="L1132">
            <v>2673</v>
          </cell>
        </row>
        <row r="1133">
          <cell r="K1133">
            <v>88316</v>
          </cell>
          <cell r="L1133">
            <v>88316</v>
          </cell>
        </row>
        <row r="1134">
          <cell r="K1134">
            <v>7588</v>
          </cell>
          <cell r="L1134">
            <v>7588</v>
          </cell>
        </row>
        <row r="1135">
          <cell r="K1135">
            <v>11891</v>
          </cell>
          <cell r="L1135">
            <v>11891</v>
          </cell>
        </row>
        <row r="1136">
          <cell r="K1136" t="str">
            <v>Obs: composição/Base -  ORSE - 818</v>
          </cell>
          <cell r="L1136" t="str">
            <v>Obs: composição/Base -  ORSE - 818</v>
          </cell>
        </row>
        <row r="1137">
          <cell r="K1137" t="str">
            <v>Obs²: Assumimos uma possível pequena imprecisão ao utilizar os insumos e composição base do ORSE/SE de itens de baixa relevância.</v>
          </cell>
        </row>
        <row r="1138">
          <cell r="K1138" t="str">
            <v>COD.</v>
          </cell>
          <cell r="L1138" t="str">
            <v>COD.</v>
          </cell>
        </row>
        <row r="1139">
          <cell r="K1139" t="str">
            <v>COMP. 141</v>
          </cell>
          <cell r="L1139" t="str">
            <v>COMP. 137</v>
          </cell>
        </row>
        <row r="1140">
          <cell r="K1140">
            <v>88316</v>
          </cell>
          <cell r="L1140">
            <v>88316</v>
          </cell>
        </row>
        <row r="1141">
          <cell r="K1141">
            <v>3538</v>
          </cell>
          <cell r="L1141">
            <v>3538</v>
          </cell>
        </row>
        <row r="1142">
          <cell r="K1142">
            <v>88267</v>
          </cell>
          <cell r="L1142">
            <v>88267</v>
          </cell>
        </row>
        <row r="1143">
          <cell r="K1143">
            <v>2036</v>
          </cell>
          <cell r="L1143">
            <v>2036</v>
          </cell>
        </row>
        <row r="1144">
          <cell r="K1144">
            <v>138</v>
          </cell>
          <cell r="L1144">
            <v>138</v>
          </cell>
        </row>
        <row r="1145">
          <cell r="K1145" t="str">
            <v>Obs: composição/Base -  ORSE - 1144</v>
          </cell>
          <cell r="L1145" t="str">
            <v>Obs: composição/Base -  ORSE - 1144</v>
          </cell>
        </row>
        <row r="1146">
          <cell r="K1146" t="str">
            <v>Obs²: Assumimos uma possível pequena imprecisão ao utilizar os insumos e composição base do ORSE/SE de itens de baixa relevância.</v>
          </cell>
        </row>
        <row r="1147">
          <cell r="K1147" t="str">
            <v>COD.</v>
          </cell>
          <cell r="L1147" t="str">
            <v>COD.</v>
          </cell>
        </row>
        <row r="1148">
          <cell r="K1148" t="str">
            <v>COMP. 142</v>
          </cell>
          <cell r="L1148" t="str">
            <v>COMP. 138</v>
          </cell>
        </row>
        <row r="1149">
          <cell r="K1149">
            <v>88316</v>
          </cell>
          <cell r="L1149">
            <v>88316</v>
          </cell>
        </row>
        <row r="1150">
          <cell r="K1150">
            <v>88267</v>
          </cell>
          <cell r="L1150">
            <v>88267</v>
          </cell>
        </row>
        <row r="1151">
          <cell r="K1151">
            <v>829</v>
          </cell>
          <cell r="L1151">
            <v>829</v>
          </cell>
        </row>
        <row r="1152">
          <cell r="K1152">
            <v>2036</v>
          </cell>
          <cell r="L1152">
            <v>2036</v>
          </cell>
        </row>
        <row r="1153">
          <cell r="K1153">
            <v>138</v>
          </cell>
          <cell r="L1153">
            <v>138</v>
          </cell>
        </row>
        <row r="1154">
          <cell r="K1154" t="str">
            <v>Obs: composição/Base -  ORSE - 1072</v>
          </cell>
          <cell r="L1154" t="str">
            <v>Obs: composição/Base -  ORSE - 1072</v>
          </cell>
        </row>
        <row r="1155">
          <cell r="K1155" t="str">
            <v>Obs²: Assumimos uma possível pequena imprecisão ao utilizar os insumos e composição base do ORSE/SE de itens de baixa relevância.</v>
          </cell>
        </row>
        <row r="1156">
          <cell r="K1156" t="str">
            <v>COD.</v>
          </cell>
          <cell r="L1156" t="str">
            <v>COD.</v>
          </cell>
        </row>
        <row r="1157">
          <cell r="K1157" t="str">
            <v>COMP. 143</v>
          </cell>
          <cell r="L1157" t="str">
            <v>COMP. 139</v>
          </cell>
        </row>
        <row r="1158">
          <cell r="K1158">
            <v>88316</v>
          </cell>
          <cell r="L1158">
            <v>88316</v>
          </cell>
        </row>
        <row r="1159">
          <cell r="K1159">
            <v>88267</v>
          </cell>
          <cell r="L1159">
            <v>88267</v>
          </cell>
        </row>
        <row r="1160">
          <cell r="K1160">
            <v>829</v>
          </cell>
          <cell r="L1160">
            <v>829</v>
          </cell>
        </row>
        <row r="1161">
          <cell r="K1161">
            <v>2036</v>
          </cell>
          <cell r="L1161">
            <v>2036</v>
          </cell>
        </row>
        <row r="1162">
          <cell r="K1162">
            <v>138</v>
          </cell>
          <cell r="L1162">
            <v>138</v>
          </cell>
        </row>
        <row r="1163">
          <cell r="K1163" t="str">
            <v>Obs: composição/Base -  ORSE - 1081</v>
          </cell>
          <cell r="L1163" t="str">
            <v>Obs: composição/Base -  ORSE - 1081</v>
          </cell>
        </row>
        <row r="1164">
          <cell r="K1164" t="str">
            <v>Obs²: Assumimos uma possível pequena imprecisão ao utilizar os insumos e composição base do ORSE/SE de itens de baixa relevância.</v>
          </cell>
        </row>
        <row r="1165">
          <cell r="K1165" t="str">
            <v>COD.</v>
          </cell>
          <cell r="L1165" t="str">
            <v>COD.</v>
          </cell>
        </row>
        <row r="1166">
          <cell r="K1166" t="str">
            <v>COMP. 144</v>
          </cell>
          <cell r="L1166" t="str">
            <v>COMP. 140</v>
          </cell>
        </row>
        <row r="1167">
          <cell r="K1167">
            <v>88316</v>
          </cell>
          <cell r="L1167">
            <v>88316</v>
          </cell>
        </row>
        <row r="1168">
          <cell r="K1168">
            <v>88267</v>
          </cell>
          <cell r="L1168">
            <v>88267</v>
          </cell>
        </row>
        <row r="1169">
          <cell r="K1169">
            <v>819</v>
          </cell>
          <cell r="L1169">
            <v>819</v>
          </cell>
        </row>
        <row r="1170">
          <cell r="K1170">
            <v>2036</v>
          </cell>
          <cell r="L1170">
            <v>2036</v>
          </cell>
        </row>
        <row r="1171">
          <cell r="K1171">
            <v>138</v>
          </cell>
          <cell r="L1171">
            <v>138</v>
          </cell>
        </row>
        <row r="1172">
          <cell r="K1172" t="str">
            <v>Obs: composição/Base -  ORSE - 1074</v>
          </cell>
          <cell r="L1172" t="str">
            <v>Obs: composição/Base -  ORSE - 1074</v>
          </cell>
        </row>
        <row r="1173">
          <cell r="K1173" t="str">
            <v>Obs²: Assumimos uma possível pequena imprecisão ao utilizar os insumos e composição base do ORSE/SE de itens de baixa relevância.</v>
          </cell>
        </row>
        <row r="1174">
          <cell r="K1174" t="str">
            <v>COD.</v>
          </cell>
          <cell r="L1174" t="str">
            <v>COD.</v>
          </cell>
        </row>
        <row r="1175">
          <cell r="K1175" t="str">
            <v>COMP. 145</v>
          </cell>
          <cell r="L1175" t="str">
            <v>COMP. 141</v>
          </cell>
        </row>
        <row r="1176">
          <cell r="K1176">
            <v>88316</v>
          </cell>
          <cell r="L1176">
            <v>88316</v>
          </cell>
        </row>
        <row r="1177">
          <cell r="K1177">
            <v>88267</v>
          </cell>
          <cell r="L1177">
            <v>88267</v>
          </cell>
        </row>
        <row r="1178">
          <cell r="K1178">
            <v>821</v>
          </cell>
          <cell r="L1178">
            <v>821</v>
          </cell>
        </row>
        <row r="1179">
          <cell r="K1179">
            <v>2036</v>
          </cell>
          <cell r="L1179">
            <v>2036</v>
          </cell>
        </row>
        <row r="1180">
          <cell r="K1180">
            <v>138</v>
          </cell>
          <cell r="L1180">
            <v>138</v>
          </cell>
        </row>
        <row r="1181">
          <cell r="K1181" t="str">
            <v>Obs: composição/Base -  ORSE - 1089</v>
          </cell>
          <cell r="L1181" t="str">
            <v>Obs: composição/Base -  ORSE - 1089</v>
          </cell>
        </row>
        <row r="1182">
          <cell r="K1182" t="str">
            <v>Obs²: Assumimos uma possível pequena imprecisão ao utilizar os insumos e composição base do ORSE/SE de itens de baixa relevância.</v>
          </cell>
        </row>
        <row r="1183">
          <cell r="K1183" t="str">
            <v>COD.</v>
          </cell>
          <cell r="L1183" t="str">
            <v>COD.</v>
          </cell>
        </row>
        <row r="1184">
          <cell r="K1184" t="str">
            <v>COMP. 146</v>
          </cell>
          <cell r="L1184" t="str">
            <v>COMP. 142</v>
          </cell>
        </row>
        <row r="1185">
          <cell r="K1185">
            <v>88316</v>
          </cell>
          <cell r="L1185">
            <v>88316</v>
          </cell>
        </row>
        <row r="1186">
          <cell r="K1186">
            <v>88267</v>
          </cell>
          <cell r="L1186">
            <v>88267</v>
          </cell>
        </row>
        <row r="1187">
          <cell r="K1187">
            <v>821</v>
          </cell>
          <cell r="L1187">
            <v>821</v>
          </cell>
        </row>
        <row r="1188">
          <cell r="K1188">
            <v>2036</v>
          </cell>
          <cell r="L1188">
            <v>2036</v>
          </cell>
        </row>
        <row r="1189">
          <cell r="K1189">
            <v>138</v>
          </cell>
          <cell r="L1189">
            <v>138</v>
          </cell>
        </row>
        <row r="1190">
          <cell r="K1190" t="str">
            <v>Obs: composição/Base -  ORSE - 1083</v>
          </cell>
          <cell r="L1190" t="str">
            <v>Obs: composição/Base -  ORSE - 1083</v>
          </cell>
        </row>
        <row r="1191">
          <cell r="K1191" t="str">
            <v>Obs²: Assumimos uma possível pequena imprecisão ao utilizar os insumos e composição base do ORSE/SE de itens de baixa relevância.</v>
          </cell>
        </row>
        <row r="1192">
          <cell r="K1192" t="str">
            <v>COD.</v>
          </cell>
          <cell r="L1192" t="str">
            <v>COD.</v>
          </cell>
        </row>
        <row r="1193">
          <cell r="K1193" t="str">
            <v>COMP. 147</v>
          </cell>
          <cell r="L1193" t="str">
            <v>COMP. 143</v>
          </cell>
        </row>
        <row r="1194">
          <cell r="K1194">
            <v>88316</v>
          </cell>
          <cell r="L1194">
            <v>88316</v>
          </cell>
        </row>
        <row r="1195">
          <cell r="K1195">
            <v>3522</v>
          </cell>
          <cell r="L1195">
            <v>3522</v>
          </cell>
        </row>
        <row r="1196">
          <cell r="K1196">
            <v>88267</v>
          </cell>
          <cell r="L1196">
            <v>88267</v>
          </cell>
        </row>
        <row r="1197">
          <cell r="K1197">
            <v>2036</v>
          </cell>
          <cell r="L1197">
            <v>2036</v>
          </cell>
        </row>
        <row r="1198">
          <cell r="K1198">
            <v>138</v>
          </cell>
          <cell r="L1198">
            <v>138</v>
          </cell>
        </row>
        <row r="1199">
          <cell r="K1199" t="str">
            <v>Obs: composição/Base -  ORSE - 1143 + 3522/SINAPI INSUMO</v>
          </cell>
          <cell r="L1199" t="str">
            <v>Obs: composição/Base -  ORSE - 1143 + 3522/SINAPI INSUMO</v>
          </cell>
        </row>
        <row r="1200">
          <cell r="K1200" t="str">
            <v>Obs²: Assumimos uma possível pequena imprecisão ao utilizar os insumos e composição base do ORSE/SE de itens de baixa relevância.</v>
          </cell>
        </row>
        <row r="1201">
          <cell r="K1201" t="str">
            <v>COD.</v>
          </cell>
          <cell r="L1201" t="str">
            <v>COD.</v>
          </cell>
        </row>
        <row r="1202">
          <cell r="K1202" t="str">
            <v>COMP. 148</v>
          </cell>
          <cell r="L1202" t="str">
            <v>COMP. 144</v>
          </cell>
        </row>
        <row r="1203">
          <cell r="K1203">
            <v>88316</v>
          </cell>
          <cell r="L1203">
            <v>88316</v>
          </cell>
        </row>
        <row r="1204">
          <cell r="K1204">
            <v>88267</v>
          </cell>
          <cell r="L1204">
            <v>88267</v>
          </cell>
        </row>
        <row r="1205">
          <cell r="K1205">
            <v>1951</v>
          </cell>
          <cell r="L1205">
            <v>1951</v>
          </cell>
        </row>
        <row r="1206">
          <cell r="K1206">
            <v>981</v>
          </cell>
          <cell r="L1206">
            <v>981</v>
          </cell>
        </row>
        <row r="1207">
          <cell r="K1207" t="str">
            <v>Obs: composição/Base -  ORSE - 1457</v>
          </cell>
          <cell r="L1207" t="str">
            <v>Obs: composição/Base -  ORSE - 1457</v>
          </cell>
        </row>
        <row r="1208">
          <cell r="K1208" t="str">
            <v>Obs²: Assumimos uma possível pequena imprecisão ao utilizar os insumos e composição base do ORSE/SE de itens de baixa relevância.</v>
          </cell>
        </row>
        <row r="1209">
          <cell r="K1209" t="str">
            <v>COD.</v>
          </cell>
          <cell r="L1209" t="str">
            <v>COD.</v>
          </cell>
        </row>
        <row r="1210">
          <cell r="K1210" t="str">
            <v>COMP. 149</v>
          </cell>
          <cell r="L1210" t="str">
            <v>COMP. 145</v>
          </cell>
        </row>
        <row r="1211">
          <cell r="K1211">
            <v>88316</v>
          </cell>
          <cell r="L1211">
            <v>88316</v>
          </cell>
        </row>
        <row r="1212">
          <cell r="K1212">
            <v>88267</v>
          </cell>
          <cell r="L1212">
            <v>88267</v>
          </cell>
        </row>
        <row r="1213">
          <cell r="K1213">
            <v>6010</v>
          </cell>
          <cell r="L1213">
            <v>6010</v>
          </cell>
        </row>
        <row r="1214">
          <cell r="K1214">
            <v>981</v>
          </cell>
          <cell r="L1214">
            <v>981</v>
          </cell>
        </row>
        <row r="1215">
          <cell r="K1215" t="str">
            <v>Obs: composição/Base -  ORSE - 1459</v>
          </cell>
          <cell r="L1215" t="str">
            <v>Obs: composição/Base -  ORSE - 1459</v>
          </cell>
        </row>
        <row r="1216">
          <cell r="K1216" t="str">
            <v>Obs²: Assumimos uma possível pequena imprecisão ao utilizar os insumos e composição base do ORSE/SE de itens de baixa relevância.</v>
          </cell>
        </row>
        <row r="1217">
          <cell r="K1217" t="str">
            <v>COD.</v>
          </cell>
          <cell r="L1217" t="str">
            <v>COD.</v>
          </cell>
        </row>
        <row r="1218">
          <cell r="K1218" t="str">
            <v>COMP. 150</v>
          </cell>
          <cell r="L1218" t="str">
            <v>COMP. 146</v>
          </cell>
        </row>
        <row r="1219">
          <cell r="K1219">
            <v>88316</v>
          </cell>
          <cell r="L1219">
            <v>88316</v>
          </cell>
        </row>
        <row r="1220">
          <cell r="K1220">
            <v>88267</v>
          </cell>
          <cell r="L1220">
            <v>88267</v>
          </cell>
        </row>
        <row r="1221">
          <cell r="K1221">
            <v>2572</v>
          </cell>
          <cell r="L1221">
            <v>2572</v>
          </cell>
        </row>
        <row r="1222">
          <cell r="K1222">
            <v>2036</v>
          </cell>
          <cell r="L1222">
            <v>2036</v>
          </cell>
        </row>
        <row r="1223">
          <cell r="K1223">
            <v>138</v>
          </cell>
          <cell r="L1223">
            <v>138</v>
          </cell>
        </row>
        <row r="1224">
          <cell r="K1224" t="str">
            <v>Obs: composição/Base -  ORSE - 3147</v>
          </cell>
          <cell r="L1224" t="str">
            <v>Obs: composição/Base -  ORSE - 3147</v>
          </cell>
        </row>
        <row r="1225">
          <cell r="K1225" t="str">
            <v>Obs²: Assumimos uma possível pequena imprecisão ao utilizar os insumos e composição base do ORSE/SE de itens de baixa relevância.</v>
          </cell>
        </row>
        <row r="1226">
          <cell r="K1226" t="str">
            <v>COD.</v>
          </cell>
          <cell r="L1226" t="str">
            <v>COD.</v>
          </cell>
        </row>
        <row r="1227">
          <cell r="K1227" t="str">
            <v>COMP. 151</v>
          </cell>
          <cell r="L1227" t="str">
            <v>COMP. 147</v>
          </cell>
        </row>
        <row r="1228">
          <cell r="K1228">
            <v>88316</v>
          </cell>
          <cell r="L1228">
            <v>88316</v>
          </cell>
        </row>
        <row r="1229">
          <cell r="K1229">
            <v>88267</v>
          </cell>
          <cell r="L1229">
            <v>88267</v>
          </cell>
        </row>
        <row r="1230">
          <cell r="K1230">
            <v>7131</v>
          </cell>
          <cell r="L1230">
            <v>7131</v>
          </cell>
        </row>
        <row r="1231">
          <cell r="K1231">
            <v>2036</v>
          </cell>
          <cell r="L1231">
            <v>2036</v>
          </cell>
        </row>
        <row r="1232">
          <cell r="K1232">
            <v>138</v>
          </cell>
          <cell r="L1232">
            <v>138</v>
          </cell>
        </row>
        <row r="1233">
          <cell r="K1233" t="str">
            <v>Obs: composição/Base -  ORSE - 1182</v>
          </cell>
          <cell r="L1233" t="str">
            <v>Obs: composição/Base -  ORSE - 1182</v>
          </cell>
        </row>
        <row r="1234">
          <cell r="K1234" t="str">
            <v>Obs²: Assumimos uma possível pequena imprecisão ao utilizar os insumos e composição base do ORSE/SE de itens de baixa relevância.</v>
          </cell>
        </row>
        <row r="1235">
          <cell r="K1235" t="str">
            <v>COD.</v>
          </cell>
          <cell r="L1235" t="str">
            <v>COD.</v>
          </cell>
        </row>
        <row r="1236">
          <cell r="K1236" t="str">
            <v>COMP. 151</v>
          </cell>
          <cell r="L1236" t="str">
            <v>COMP. 148</v>
          </cell>
        </row>
        <row r="1237">
          <cell r="K1237">
            <v>88316</v>
          </cell>
          <cell r="L1237" t="str">
            <v>SMS29</v>
          </cell>
        </row>
        <row r="1238">
          <cell r="K1238">
            <v>88267</v>
          </cell>
          <cell r="L1238" t="str">
            <v>COMP. 149</v>
          </cell>
        </row>
        <row r="1239">
          <cell r="K1239">
            <v>88267</v>
          </cell>
          <cell r="L1239" t="str">
            <v>74209/1</v>
          </cell>
        </row>
        <row r="1240">
          <cell r="K1240">
            <v>88267</v>
          </cell>
          <cell r="L1240" t="str">
            <v>SMS01</v>
          </cell>
        </row>
        <row r="1241">
          <cell r="K1241">
            <v>88267</v>
          </cell>
          <cell r="L1241" t="str">
            <v>SMS10</v>
          </cell>
        </row>
        <row r="1242">
          <cell r="K1242">
            <v>88267</v>
          </cell>
          <cell r="L1242" t="str">
            <v>SMS21</v>
          </cell>
        </row>
        <row r="1243">
          <cell r="K1243" t="str">
            <v>Obs: composição/Base -  ORSE - 1182</v>
          </cell>
          <cell r="L1243" t="str">
            <v>Obs: composição/Base -  Elaborada conforme taxas e necessidades de Aprovações da Prefeitura</v>
          </cell>
        </row>
        <row r="1244">
          <cell r="K1244" t="str">
            <v>COD.</v>
          </cell>
          <cell r="L1244" t="str">
            <v>COD.</v>
          </cell>
        </row>
        <row r="1245">
          <cell r="K1245" t="str">
            <v>COMP. 151</v>
          </cell>
          <cell r="L1245" t="str">
            <v>COMP. 149</v>
          </cell>
        </row>
        <row r="1246">
          <cell r="K1246">
            <v>88316</v>
          </cell>
          <cell r="L1246">
            <v>93565</v>
          </cell>
        </row>
        <row r="1247">
          <cell r="K1247">
            <v>88267</v>
          </cell>
          <cell r="L1247">
            <v>93566</v>
          </cell>
        </row>
        <row r="1248">
          <cell r="K1248" t="str">
            <v>Obs: composição/Base -  ORSE - 1182</v>
          </cell>
          <cell r="L1248">
            <v>0</v>
          </cell>
        </row>
        <row r="1249">
          <cell r="K1249" t="str">
            <v>COD.</v>
          </cell>
          <cell r="L1249" t="str">
            <v>COD.</v>
          </cell>
        </row>
        <row r="1250">
          <cell r="K1250" t="str">
            <v>COMP. 151</v>
          </cell>
          <cell r="L1250" t="str">
            <v>COMP. 150</v>
          </cell>
        </row>
        <row r="1251">
          <cell r="K1251">
            <v>88316</v>
          </cell>
          <cell r="L1251">
            <v>1379</v>
          </cell>
        </row>
        <row r="1252">
          <cell r="K1252">
            <v>88267</v>
          </cell>
          <cell r="L1252">
            <v>12112</v>
          </cell>
        </row>
        <row r="1253">
          <cell r="K1253" t="str">
            <v>Obs: composição/Base -  ORSE - 1182</v>
          </cell>
          <cell r="L1253" t="str">
            <v>Obs: composição/Base - ORSE - 11233</v>
          </cell>
        </row>
        <row r="1254">
          <cell r="K1254" t="str">
            <v>COD.</v>
          </cell>
          <cell r="L1254" t="str">
            <v>COD.</v>
          </cell>
        </row>
        <row r="1255">
          <cell r="K1255" t="str">
            <v>COMP. 151</v>
          </cell>
          <cell r="L1255" t="str">
            <v>COMP. 151</v>
          </cell>
        </row>
        <row r="1256">
          <cell r="K1256">
            <v>88316</v>
          </cell>
          <cell r="L1256">
            <v>88316</v>
          </cell>
        </row>
        <row r="1257">
          <cell r="K1257">
            <v>88267</v>
          </cell>
          <cell r="L1257">
            <v>88309</v>
          </cell>
        </row>
        <row r="1258">
          <cell r="K1258" t="str">
            <v>Obs: composição/Base -  ORSE - 1182</v>
          </cell>
          <cell r="L1258" t="str">
            <v>Obs: composição/Base -  Composição ORSE - 7213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Imai03"/>
      <sheetName val="BEC0403"/>
      <sheetName val="Bso0503"/>
      <sheetName val="Ins0503_especif."/>
    </sheetNames>
    <sheetDataSet>
      <sheetData sheetId="0">
        <row r="2">
          <cell r="A2" t="str">
            <v>010000</v>
          </cell>
          <cell r="B2" t="str">
            <v>CANTEIRO DE OBRAS</v>
          </cell>
        </row>
        <row r="4">
          <cell r="A4" t="str">
            <v>020000</v>
          </cell>
          <cell r="B4" t="str">
            <v>SERVICOS TECNICOS</v>
          </cell>
        </row>
        <row r="5">
          <cell r="A5" t="str">
            <v>020101</v>
          </cell>
          <cell r="B5" t="str">
            <v>DETALHAMENTO DE PROJETO</v>
          </cell>
          <cell r="C5" t="str">
            <v>M</v>
          </cell>
          <cell r="D5">
            <v>3.99</v>
          </cell>
        </row>
        <row r="7">
          <cell r="A7" t="str">
            <v>020200</v>
          </cell>
          <cell r="B7" t="str">
            <v>LOCACAO E CADASTRO</v>
          </cell>
        </row>
        <row r="8">
          <cell r="A8" t="str">
            <v>020201</v>
          </cell>
          <cell r="B8" t="str">
            <v>LOCACAO DE REDES DE ESGOTO</v>
          </cell>
          <cell r="C8" t="str">
            <v>M</v>
          </cell>
          <cell r="D8">
            <v>0.25</v>
          </cell>
        </row>
        <row r="9">
          <cell r="A9" t="str">
            <v>020202</v>
          </cell>
          <cell r="B9" t="str">
            <v>LOCACAO DE ADUTORAS, COLETORES  TRONCOS E INTERCEPTORES</v>
          </cell>
          <cell r="C9" t="str">
            <v>M</v>
          </cell>
          <cell r="D9">
            <v>0.43</v>
          </cell>
        </row>
        <row r="10">
          <cell r="A10" t="str">
            <v>020204</v>
          </cell>
          <cell r="B10" t="str">
            <v>LOCACAO E ACOMPANHAMENTO TOPOGRAFICO DE OBRAS ESPECIAIS</v>
          </cell>
          <cell r="C10" t="str">
            <v>DIA</v>
          </cell>
          <cell r="D10">
            <v>275.64</v>
          </cell>
        </row>
        <row r="11">
          <cell r="A11" t="str">
            <v>020205</v>
          </cell>
          <cell r="B11" t="str">
            <v>CADASTRO DE REDES</v>
          </cell>
          <cell r="C11" t="str">
            <v>M</v>
          </cell>
          <cell r="D11">
            <v>0.71</v>
          </cell>
        </row>
        <row r="12">
          <cell r="A12" t="str">
            <v>020206</v>
          </cell>
          <cell r="B12" t="str">
            <v xml:space="preserve">CADASTRO DE ADUTORAS, COLETORES TRONCOS E INTERCEPTORES </v>
          </cell>
          <cell r="C12" t="str">
            <v>M</v>
          </cell>
          <cell r="D12">
            <v>1.62</v>
          </cell>
        </row>
        <row r="13">
          <cell r="A13" t="str">
            <v>020207</v>
          </cell>
          <cell r="B13" t="str">
            <v>CADASTRO DE LIGACOES</v>
          </cell>
          <cell r="C13" t="str">
            <v>UN</v>
          </cell>
          <cell r="D13">
            <v>5.61</v>
          </cell>
        </row>
        <row r="15">
          <cell r="A15" t="str">
            <v>030000</v>
          </cell>
          <cell r="B15" t="str">
            <v>SERVICOS PRELIMINARES</v>
          </cell>
        </row>
        <row r="16">
          <cell r="A16" t="str">
            <v>030100</v>
          </cell>
          <cell r="B16" t="str">
            <v>TRANSITO E SEGURANCA</v>
          </cell>
        </row>
        <row r="17">
          <cell r="A17" t="str">
            <v>030101</v>
          </cell>
          <cell r="B17" t="str">
            <v>SINALIZACAO DE TRANSITO</v>
          </cell>
          <cell r="C17" t="str">
            <v>M</v>
          </cell>
          <cell r="D17">
            <v>1.17</v>
          </cell>
        </row>
        <row r="18">
          <cell r="A18" t="str">
            <v>030102</v>
          </cell>
          <cell r="B18" t="str">
            <v>TAPUME CONTINUO EM CHAPAS DE MADEIRA OU DE ACO -  SEM ILUMINACAO SEGURANCA</v>
          </cell>
          <cell r="C18" t="str">
            <v>M</v>
          </cell>
          <cell r="D18">
            <v>1.8</v>
          </cell>
        </row>
        <row r="19">
          <cell r="A19" t="str">
            <v>030103</v>
          </cell>
          <cell r="B19" t="str">
            <v>TAPUME CONTINUO EM CHAPAS DE MADEIRA OU DE ACO -  COM ILUMINACAO SEGURANCA</v>
          </cell>
          <cell r="C19" t="str">
            <v>M</v>
          </cell>
          <cell r="D19">
            <v>2.99</v>
          </cell>
        </row>
        <row r="20">
          <cell r="A20" t="str">
            <v>030104</v>
          </cell>
          <cell r="B20" t="str">
            <v>TAPUME DE CHAPA DE MADEIRA COMPENSADA</v>
          </cell>
          <cell r="C20" t="str">
            <v>M2</v>
          </cell>
          <cell r="D20">
            <v>22.87</v>
          </cell>
        </row>
        <row r="22">
          <cell r="A22" t="str">
            <v>030200</v>
          </cell>
          <cell r="B22" t="str">
            <v>PASSADICOS E TRAVESSIAS</v>
          </cell>
        </row>
        <row r="23">
          <cell r="A23" t="str">
            <v>030201</v>
          </cell>
          <cell r="B23" t="str">
            <v>PASSADICOS DE MADEIRA PARA PEDESTRES</v>
          </cell>
          <cell r="C23" t="str">
            <v>M2</v>
          </cell>
          <cell r="D23">
            <v>25.05</v>
          </cell>
        </row>
        <row r="24">
          <cell r="A24" t="str">
            <v>030202</v>
          </cell>
          <cell r="B24" t="str">
            <v>TRAVESSIA DE MADEIRA PARA VEICULOS</v>
          </cell>
          <cell r="C24" t="str">
            <v>M2</v>
          </cell>
          <cell r="D24">
            <v>23.4</v>
          </cell>
        </row>
        <row r="25">
          <cell r="A25" t="str">
            <v>030203</v>
          </cell>
          <cell r="B25" t="str">
            <v>TRAVESSIA DE CHAPA METALICA PARA VEICULOS</v>
          </cell>
          <cell r="C25" t="str">
            <v>M2</v>
          </cell>
          <cell r="D25">
            <v>60.35</v>
          </cell>
        </row>
        <row r="27">
          <cell r="A27" t="str">
            <v>030300</v>
          </cell>
          <cell r="B27" t="str">
            <v>SUSTENTACAO DE ESTRUTURAS</v>
          </cell>
        </row>
        <row r="28">
          <cell r="A28" t="str">
            <v>030301</v>
          </cell>
          <cell r="B28" t="str">
            <v>ESCORAMENTO DE POSTES</v>
          </cell>
          <cell r="C28" t="str">
            <v>UN</v>
          </cell>
          <cell r="D28">
            <v>40.08</v>
          </cell>
        </row>
        <row r="29">
          <cell r="A29" t="str">
            <v>030302</v>
          </cell>
          <cell r="B29" t="str">
            <v>SUSTENTACAO DE TUBULACOES EXISTENTES - PRANCHAS DE PEROBA</v>
          </cell>
          <cell r="C29" t="str">
            <v>M3</v>
          </cell>
          <cell r="D29">
            <v>789.06</v>
          </cell>
        </row>
        <row r="30">
          <cell r="A30" t="str">
            <v>030303</v>
          </cell>
          <cell r="B30" t="str">
            <v>SUSTENTACAO DE TUBULACOES EXISTENTES - PERFIS METALICOS</v>
          </cell>
          <cell r="C30" t="str">
            <v>T</v>
          </cell>
          <cell r="D30">
            <v>351.89</v>
          </cell>
        </row>
        <row r="32">
          <cell r="A32" t="str">
            <v>030400</v>
          </cell>
          <cell r="B32" t="str">
            <v>ATERRO DE FOSSA</v>
          </cell>
        </row>
        <row r="33">
          <cell r="A33" t="str">
            <v>030401</v>
          </cell>
          <cell r="B33" t="str">
            <v>ATERRO DE FOSSA</v>
          </cell>
          <cell r="C33" t="str">
            <v>M3</v>
          </cell>
          <cell r="D33">
            <v>7.19</v>
          </cell>
        </row>
        <row r="34">
          <cell r="A34" t="str">
            <v>030402</v>
          </cell>
          <cell r="B34" t="str">
            <v>ATERRO DE FOSSA COM EXECUCAO DE VIGA DE CONCRETO PARA BERCO DA TUBULACAO</v>
          </cell>
          <cell r="C34" t="str">
            <v>M3</v>
          </cell>
          <cell r="D34">
            <v>49.17</v>
          </cell>
        </row>
        <row r="36">
          <cell r="A36" t="str">
            <v>030500</v>
          </cell>
          <cell r="B36" t="str">
            <v>DESMATAMENTO E LIMPEZA</v>
          </cell>
        </row>
        <row r="37">
          <cell r="A37" t="str">
            <v>030501</v>
          </cell>
          <cell r="B37" t="str">
            <v>CORTE DE ARVORE COM DESTOCAMENTO</v>
          </cell>
          <cell r="C37" t="str">
            <v>UN</v>
          </cell>
          <cell r="D37">
            <v>6.68</v>
          </cell>
        </row>
        <row r="38">
          <cell r="A38" t="str">
            <v>030502</v>
          </cell>
          <cell r="B38" t="str">
            <v>ROCADA E CAPINA</v>
          </cell>
          <cell r="C38" t="str">
            <v>M2</v>
          </cell>
          <cell r="D38">
            <v>0.94</v>
          </cell>
        </row>
        <row r="40">
          <cell r="A40" t="str">
            <v>040000</v>
          </cell>
          <cell r="B40" t="str">
            <v>MOVIMENTO DE TERRA</v>
          </cell>
        </row>
        <row r="41">
          <cell r="A41" t="str">
            <v>040100</v>
          </cell>
          <cell r="B41" t="str">
            <v>ESCAVACAO EM GERAL</v>
          </cell>
        </row>
        <row r="42">
          <cell r="A42" t="str">
            <v>040101</v>
          </cell>
          <cell r="B42" t="str">
            <v>REMOCAO DE TERRA VEGETAL</v>
          </cell>
          <cell r="C42" t="str">
            <v>M2</v>
          </cell>
          <cell r="D42">
            <v>0.47</v>
          </cell>
        </row>
        <row r="43">
          <cell r="A43" t="str">
            <v>040102</v>
          </cell>
          <cell r="B43" t="str">
            <v>ESCAVACAO DE AREAS, MECANIZADA, QUALQUER TERRENO, EXCETO ROCHA</v>
          </cell>
          <cell r="C43" t="str">
            <v>M3</v>
          </cell>
          <cell r="D43">
            <v>2.36</v>
          </cell>
        </row>
        <row r="44">
          <cell r="A44" t="str">
            <v>040103</v>
          </cell>
          <cell r="B44" t="str">
            <v>ESCAVACAO SUBMERSA (DRAGAGEM)</v>
          </cell>
          <cell r="C44" t="str">
            <v>M3</v>
          </cell>
          <cell r="D44">
            <v>14.86</v>
          </cell>
        </row>
        <row r="45">
          <cell r="A45" t="str">
            <v>040104</v>
          </cell>
          <cell r="B45" t="str">
            <v>ESCAVACAO DE JAZIDAS DE SOLO</v>
          </cell>
          <cell r="C45" t="str">
            <v>M3</v>
          </cell>
          <cell r="D45">
            <v>3.37</v>
          </cell>
        </row>
        <row r="46">
          <cell r="A46" t="str">
            <v>040105</v>
          </cell>
          <cell r="B46" t="str">
            <v>ESCAVACAO EM ROCHA DURA COM EXPLOSIVO</v>
          </cell>
          <cell r="C46" t="str">
            <v>M3</v>
          </cell>
          <cell r="D46">
            <v>45.04</v>
          </cell>
        </row>
        <row r="47">
          <cell r="A47" t="str">
            <v>040106</v>
          </cell>
          <cell r="B47" t="str">
            <v>ESCAVACAO EM ROCHA BRANDA OU MOLEDO A FRIO</v>
          </cell>
          <cell r="C47" t="str">
            <v>M3</v>
          </cell>
          <cell r="D47">
            <v>77.33</v>
          </cell>
        </row>
        <row r="49">
          <cell r="A49" t="str">
            <v>040200</v>
          </cell>
          <cell r="B49" t="str">
            <v>ESCAVACAO MANUAL, QUALQUER TERRENO EXCETO ROCHA, DE AREAS, VALAS, POCOS E CAVAS</v>
          </cell>
        </row>
        <row r="50">
          <cell r="A50" t="str">
            <v>040201</v>
          </cell>
          <cell r="B50" t="str">
            <v>ATE 2,00 M DE PROFUNDIDADE</v>
          </cell>
          <cell r="C50" t="str">
            <v>M3</v>
          </cell>
          <cell r="D50">
            <v>20</v>
          </cell>
        </row>
        <row r="51">
          <cell r="A51" t="str">
            <v>040202</v>
          </cell>
          <cell r="B51" t="str">
            <v>ALEM DE 2,00 M ATE 4,00 M DE PROFUNDIDADE</v>
          </cell>
          <cell r="C51" t="str">
            <v>M3</v>
          </cell>
          <cell r="D51">
            <v>23.27</v>
          </cell>
        </row>
        <row r="52">
          <cell r="A52" t="str">
            <v>040203</v>
          </cell>
          <cell r="B52" t="str">
            <v>ALEM DE 4,00 M ATE 6,00 M DE PROFUNDIDADE</v>
          </cell>
          <cell r="C52" t="str">
            <v>M3</v>
          </cell>
          <cell r="D52">
            <v>26.56</v>
          </cell>
        </row>
        <row r="54">
          <cell r="A54" t="str">
            <v>040300</v>
          </cell>
          <cell r="B54" t="str">
            <v>ESCAVACAO MANUAL, QQ TERRENO EXCETO ROCHA PARA EXECUCAO DE ESTACAO ELEVATORIA EM ADUELAS SUCESSIVAS</v>
          </cell>
        </row>
        <row r="55">
          <cell r="A55" t="str">
            <v>040301</v>
          </cell>
          <cell r="B55" t="str">
            <v>ATE 2,00 M DE PROFUNDIDADE</v>
          </cell>
          <cell r="C55" t="str">
            <v>M3</v>
          </cell>
          <cell r="D55">
            <v>34.28</v>
          </cell>
        </row>
        <row r="56">
          <cell r="A56" t="str">
            <v>040302</v>
          </cell>
          <cell r="B56" t="str">
            <v>ALEM DE 2,00 M ATE 4,00 M DE PROFUNDIDADE</v>
          </cell>
          <cell r="C56" t="str">
            <v>M3</v>
          </cell>
          <cell r="D56">
            <v>40.840000000000003</v>
          </cell>
        </row>
        <row r="57">
          <cell r="A57" t="str">
            <v>040303</v>
          </cell>
          <cell r="B57" t="str">
            <v>ALEM DE 4,00 M ATE 6,00 M DE PROFUNDIDADE</v>
          </cell>
          <cell r="C57" t="str">
            <v>M3</v>
          </cell>
          <cell r="D57">
            <v>50.67</v>
          </cell>
        </row>
        <row r="58">
          <cell r="A58" t="str">
            <v>040304</v>
          </cell>
          <cell r="B58" t="str">
            <v>ALEM DE 6,00 M ATE 8,00 M DE PROFUNDIDADE</v>
          </cell>
          <cell r="C58" t="str">
            <v>M3</v>
          </cell>
          <cell r="D58">
            <v>67.05</v>
          </cell>
        </row>
        <row r="60">
          <cell r="A60" t="str">
            <v>040400</v>
          </cell>
          <cell r="B60" t="str">
            <v>ESCAVACAO DE VALAS - REDES DE DISTRIBUICAO</v>
          </cell>
        </row>
        <row r="61">
          <cell r="A61" t="str">
            <v>040401</v>
          </cell>
          <cell r="B61" t="str">
            <v>ADICIONAL DE PRECO PARA ESCAVACAO EM ROCHA, PROFUNDIDADE ATE  1,50 M</v>
          </cell>
          <cell r="C61" t="str">
            <v>M3</v>
          </cell>
          <cell r="D61">
            <v>42.86</v>
          </cell>
        </row>
        <row r="62">
          <cell r="A62" t="str">
            <v>040402</v>
          </cell>
          <cell r="B62" t="str">
            <v>ADICIONAL DE PRECO PARA ESCAVACAO MANUAL, PROFUNDIDADE ATE 1,50 M</v>
          </cell>
          <cell r="C62" t="str">
            <v>M3</v>
          </cell>
          <cell r="D62">
            <v>12.56</v>
          </cell>
        </row>
        <row r="63">
          <cell r="A63" t="str">
            <v>040403</v>
          </cell>
          <cell r="B63" t="str">
            <v>ESCAVACAO QUALQUER TERRENO EXCETO ROCHA,  PROFUNDIDADE DE 1,50 M ATE 3,00 M</v>
          </cell>
          <cell r="C63" t="str">
            <v>M3</v>
          </cell>
          <cell r="D63">
            <v>3.37</v>
          </cell>
        </row>
        <row r="65">
          <cell r="A65" t="str">
            <v>040500</v>
          </cell>
          <cell r="B65" t="str">
            <v>ESCAVACAO DE VALAS - QUALQUER TERRENO EXCETO ROCHA- REDES COLETORAS</v>
          </cell>
        </row>
        <row r="66">
          <cell r="A66" t="str">
            <v>040501</v>
          </cell>
          <cell r="B66" t="str">
            <v>ATE 2,00 M DE PROFUNDIDADE (A)</v>
          </cell>
          <cell r="C66" t="str">
            <v>M3</v>
          </cell>
          <cell r="D66">
            <v>2.64</v>
          </cell>
        </row>
        <row r="67">
          <cell r="A67" t="str">
            <v>040502</v>
          </cell>
          <cell r="B67" t="str">
            <v>ATE 3,00 M DE PROFUNDIDADE (A)</v>
          </cell>
          <cell r="C67" t="str">
            <v>M3</v>
          </cell>
          <cell r="D67">
            <v>2.93</v>
          </cell>
        </row>
        <row r="68">
          <cell r="A68" t="str">
            <v>040503</v>
          </cell>
          <cell r="B68" t="str">
            <v>ATE 4,00 M DE PROFUNDIDADE (A)</v>
          </cell>
          <cell r="C68" t="str">
            <v>M3</v>
          </cell>
          <cell r="D68">
            <v>3.35</v>
          </cell>
        </row>
        <row r="69">
          <cell r="A69" t="str">
            <v>040504</v>
          </cell>
          <cell r="B69" t="str">
            <v>ATE 6,00 M DE PROFUNDIDADE (A)</v>
          </cell>
          <cell r="C69" t="str">
            <v>M3</v>
          </cell>
          <cell r="D69">
            <v>4.9400000000000004</v>
          </cell>
        </row>
        <row r="70">
          <cell r="A70" t="str">
            <v>040505</v>
          </cell>
          <cell r="B70" t="str">
            <v>ATE 8,00 M DE PROFUNDIDADE (A)</v>
          </cell>
          <cell r="C70" t="str">
            <v>M3</v>
          </cell>
          <cell r="D70">
            <v>7.64</v>
          </cell>
        </row>
        <row r="71">
          <cell r="A71" t="str">
            <v>040531</v>
          </cell>
          <cell r="B71" t="str">
            <v>ATE 2,00 M DE PROFUNDIDADE (B)</v>
          </cell>
          <cell r="C71" t="str">
            <v>M3</v>
          </cell>
          <cell r="D71">
            <v>2.11</v>
          </cell>
        </row>
        <row r="72">
          <cell r="A72" t="str">
            <v>040532</v>
          </cell>
          <cell r="B72" t="str">
            <v>ATE 3,00 M DE PROFUNDIDADE (B)</v>
          </cell>
          <cell r="C72" t="str">
            <v>M3</v>
          </cell>
          <cell r="D72">
            <v>2.3199999999999998</v>
          </cell>
        </row>
        <row r="73">
          <cell r="A73" t="str">
            <v>040533</v>
          </cell>
          <cell r="B73" t="str">
            <v>ATE 4,00 M DE PROFUNDIDADE (B)</v>
          </cell>
          <cell r="C73" t="str">
            <v>M3</v>
          </cell>
          <cell r="D73">
            <v>2.67</v>
          </cell>
        </row>
        <row r="74">
          <cell r="A74" t="str">
            <v>040534</v>
          </cell>
          <cell r="B74" t="str">
            <v>ATE 6,00 M DE PROFUNDIDADE (B)</v>
          </cell>
          <cell r="C74" t="str">
            <v>M3</v>
          </cell>
          <cell r="D74">
            <v>3.93</v>
          </cell>
        </row>
        <row r="75">
          <cell r="A75" t="str">
            <v>040535</v>
          </cell>
          <cell r="B75" t="str">
            <v>ATE 8,00 M DE PROFUNDIDADE (B)</v>
          </cell>
          <cell r="C75" t="str">
            <v>M3</v>
          </cell>
          <cell r="D75">
            <v>6.14</v>
          </cell>
        </row>
        <row r="76">
          <cell r="A76" t="str">
            <v>040551</v>
          </cell>
          <cell r="B76" t="str">
            <v>ATE 2,00 M DE PROFUNDIDADE (C)</v>
          </cell>
          <cell r="C76" t="str">
            <v>M3</v>
          </cell>
          <cell r="D76">
            <v>1.3</v>
          </cell>
        </row>
        <row r="77">
          <cell r="A77" t="str">
            <v>040552</v>
          </cell>
          <cell r="B77" t="str">
            <v>ATE 3,00 M DE PROFUNDIDADE (C)</v>
          </cell>
          <cell r="C77" t="str">
            <v>M3</v>
          </cell>
          <cell r="D77">
            <v>1.44</v>
          </cell>
        </row>
        <row r="78">
          <cell r="A78" t="str">
            <v>040553</v>
          </cell>
          <cell r="B78" t="str">
            <v>ATE 4,00 M DE PROFUNDIDADE (C)</v>
          </cell>
          <cell r="C78" t="str">
            <v>M3</v>
          </cell>
          <cell r="D78">
            <v>1.64</v>
          </cell>
        </row>
        <row r="79">
          <cell r="A79" t="str">
            <v>040554</v>
          </cell>
          <cell r="B79" t="str">
            <v>ATE 6,00 M DE PROFUNDIDADE (C)</v>
          </cell>
          <cell r="C79" t="str">
            <v>M3</v>
          </cell>
          <cell r="D79">
            <v>2.46</v>
          </cell>
        </row>
        <row r="80">
          <cell r="A80" t="str">
            <v>040555</v>
          </cell>
          <cell r="B80" t="str">
            <v>ATE 8,00 M DE PROFUNDIDADE (C)</v>
          </cell>
          <cell r="C80" t="str">
            <v>M3</v>
          </cell>
          <cell r="D80">
            <v>3.8</v>
          </cell>
        </row>
        <row r="82">
          <cell r="A82" t="str">
            <v>040600</v>
          </cell>
          <cell r="B82" t="str">
            <v>ESCAV.DE VALAS,QQ TERRENO EXCETO ROCHA-ADUTORAS,COLETORES TRONCO,INTERCEPTORES,EMISSARIOS E GALERIAS</v>
          </cell>
        </row>
        <row r="83">
          <cell r="A83" t="str">
            <v>040601</v>
          </cell>
          <cell r="B83" t="str">
            <v>ATE 2,00M DE PROFUNDIDADE (A)</v>
          </cell>
          <cell r="C83" t="str">
            <v>M3</v>
          </cell>
          <cell r="D83">
            <v>2.04</v>
          </cell>
        </row>
        <row r="84">
          <cell r="A84" t="str">
            <v>040602</v>
          </cell>
          <cell r="B84" t="str">
            <v>ALEM DE 2,00 M ATE 4,00 M DE PROFUNDIDADE (A)</v>
          </cell>
          <cell r="C84" t="str">
            <v>M3</v>
          </cell>
          <cell r="D84">
            <v>2.97</v>
          </cell>
        </row>
        <row r="85">
          <cell r="A85" t="str">
            <v>040603</v>
          </cell>
          <cell r="B85" t="str">
            <v>ALEM DE 4,00 M ATE 6,00 M DE PROFUNDIDADE (A)</v>
          </cell>
          <cell r="C85" t="str">
            <v>M3</v>
          </cell>
          <cell r="D85">
            <v>6.65</v>
          </cell>
        </row>
        <row r="86">
          <cell r="A86" t="str">
            <v>040604</v>
          </cell>
          <cell r="B86" t="str">
            <v>ALEM DE 6,00 M ATE 8,00 M DE PROFUNDIDADE (A)</v>
          </cell>
          <cell r="C86" t="str">
            <v>M3</v>
          </cell>
          <cell r="D86">
            <v>11.07</v>
          </cell>
        </row>
        <row r="87">
          <cell r="A87" t="str">
            <v>040631</v>
          </cell>
          <cell r="B87" t="str">
            <v>ATE 2,00 M DE PROFUNDIDADE (B)</v>
          </cell>
          <cell r="C87" t="str">
            <v>M3</v>
          </cell>
          <cell r="D87">
            <v>1.63</v>
          </cell>
        </row>
        <row r="88">
          <cell r="A88" t="str">
            <v>040632</v>
          </cell>
          <cell r="B88" t="str">
            <v>ALEM DE 2,00 M ATE 4,00 M DE PROFUNDIDADE (B)</v>
          </cell>
          <cell r="C88" t="str">
            <v>M3</v>
          </cell>
          <cell r="D88">
            <v>2.38</v>
          </cell>
        </row>
        <row r="89">
          <cell r="A89" t="str">
            <v>040633</v>
          </cell>
          <cell r="B89" t="str">
            <v>ALEM 4,00 M ATE 6,00 M DE PROFUNDIDADE (B)</v>
          </cell>
          <cell r="C89" t="str">
            <v>M3</v>
          </cell>
          <cell r="D89">
            <v>5.34</v>
          </cell>
        </row>
        <row r="90">
          <cell r="A90" t="str">
            <v>040634</v>
          </cell>
          <cell r="B90" t="str">
            <v>ALEM DE 6,00 M ATE 8,00 M DE PROFUNDIDADE (B)</v>
          </cell>
          <cell r="C90" t="str">
            <v>M3</v>
          </cell>
          <cell r="D90">
            <v>8.8800000000000008</v>
          </cell>
        </row>
        <row r="91">
          <cell r="A91" t="str">
            <v>040651</v>
          </cell>
          <cell r="B91" t="str">
            <v>ATE 2,00 M DE PROFUNDIDADE (C)</v>
          </cell>
          <cell r="C91" t="str">
            <v>M3</v>
          </cell>
          <cell r="D91">
            <v>1.01</v>
          </cell>
        </row>
        <row r="92">
          <cell r="A92" t="str">
            <v>040652</v>
          </cell>
          <cell r="B92" t="str">
            <v>ALEM DE 2,00 M ATE 4,00 M DE PROFUNDIDADE (C)</v>
          </cell>
          <cell r="C92" t="str">
            <v>M3</v>
          </cell>
          <cell r="D92">
            <v>1.48</v>
          </cell>
        </row>
        <row r="93">
          <cell r="A93" t="str">
            <v>040653</v>
          </cell>
          <cell r="B93" t="str">
            <v>ALEM DE 4,00 M ATE 6,00 M DE PROFUNDIDADE (C)</v>
          </cell>
          <cell r="C93" t="str">
            <v>M3</v>
          </cell>
          <cell r="D93">
            <v>3.32</v>
          </cell>
        </row>
        <row r="94">
          <cell r="A94" t="str">
            <v>040654</v>
          </cell>
          <cell r="B94" t="str">
            <v>ALEM DE 6,00 M ATE 8,00 M DE PROFUNDIDADE (C)</v>
          </cell>
          <cell r="C94" t="str">
            <v>M3</v>
          </cell>
          <cell r="D94">
            <v>5.51</v>
          </cell>
        </row>
        <row r="96">
          <cell r="A96" t="str">
            <v>040700</v>
          </cell>
          <cell r="B96" t="str">
            <v>ESCAVACAO MECANICA,QUALQUER TERRENO EXCETO ROCHA  DE POCOS E CAVAS</v>
          </cell>
        </row>
        <row r="97">
          <cell r="A97" t="str">
            <v>040701</v>
          </cell>
          <cell r="B97" t="str">
            <v>ATE 2,00M DE PROFUNDIDADE</v>
          </cell>
          <cell r="C97" t="str">
            <v>M3</v>
          </cell>
          <cell r="D97">
            <v>2.42</v>
          </cell>
        </row>
        <row r="98">
          <cell r="A98" t="str">
            <v>040702</v>
          </cell>
          <cell r="B98" t="str">
            <v>ALEM DE 2,00 M ATE 4,00 M DE PROFUNDIDADE</v>
          </cell>
          <cell r="C98" t="str">
            <v>M3</v>
          </cell>
          <cell r="D98">
            <v>3.51</v>
          </cell>
        </row>
        <row r="99">
          <cell r="A99" t="str">
            <v>040703</v>
          </cell>
          <cell r="B99" t="str">
            <v>ALEM DE 4,00 M ATE 6,00 M DE PROFUNDIDADE</v>
          </cell>
          <cell r="C99" t="str">
            <v>M3</v>
          </cell>
          <cell r="D99">
            <v>7.95</v>
          </cell>
        </row>
        <row r="100">
          <cell r="A100" t="str">
            <v>040704</v>
          </cell>
          <cell r="B100" t="str">
            <v>ALEM DE 6,00 M ATE 8,00 M DE PROFUNDIDADE</v>
          </cell>
          <cell r="C100" t="str">
            <v>M3</v>
          </cell>
          <cell r="D100">
            <v>13.28</v>
          </cell>
        </row>
        <row r="102">
          <cell r="A102" t="str">
            <v>040800</v>
          </cell>
          <cell r="B102" t="str">
            <v>ATERROS E RECOBRIMENTOS ESPECIAIS DE VALAS,CAVAS E POCOS</v>
          </cell>
        </row>
        <row r="103">
          <cell r="A103" t="str">
            <v>040801</v>
          </cell>
          <cell r="B103" t="str">
            <v>ADICIONAL DE PRECO PARA COMPACTACAO COM GC MAIOR OU IGUAL 95% PN, PROFUNDIDADE DA VALA ATE 1,50M (A)</v>
          </cell>
          <cell r="C103" t="str">
            <v>M3</v>
          </cell>
          <cell r="D103">
            <v>2.2000000000000002</v>
          </cell>
        </row>
        <row r="104">
          <cell r="A104" t="str">
            <v>040802</v>
          </cell>
          <cell r="B104" t="str">
            <v>ATERRO COMPACTADO SEM CONTROLE DE GC (A)</v>
          </cell>
          <cell r="C104" t="str">
            <v>M3</v>
          </cell>
          <cell r="D104">
            <v>5.51</v>
          </cell>
        </row>
        <row r="105">
          <cell r="A105" t="str">
            <v>040803</v>
          </cell>
          <cell r="B105" t="str">
            <v>ATERRO COMPACTADO COM GC MAIOR OU IGUAL 95 % PN (A)</v>
          </cell>
          <cell r="C105" t="str">
            <v>M3</v>
          </cell>
          <cell r="D105">
            <v>7.72</v>
          </cell>
        </row>
        <row r="106">
          <cell r="A106" t="str">
            <v>040804</v>
          </cell>
          <cell r="B106" t="str">
            <v>ATERRO COM AREIA (A)</v>
          </cell>
          <cell r="C106" t="str">
            <v>M3</v>
          </cell>
          <cell r="D106">
            <v>56.55</v>
          </cell>
        </row>
        <row r="107">
          <cell r="A107" t="str">
            <v>040805</v>
          </cell>
          <cell r="B107" t="str">
            <v>ENVOLTORIA COM AREIA (A)</v>
          </cell>
          <cell r="C107" t="str">
            <v>M3</v>
          </cell>
          <cell r="D107">
            <v>59.98</v>
          </cell>
        </row>
        <row r="108">
          <cell r="A108" t="str">
            <v>040806</v>
          </cell>
          <cell r="B108" t="str">
            <v>ENVOLTORIA DE CIMENTO E AREIA (A)</v>
          </cell>
          <cell r="C108" t="str">
            <v>M3</v>
          </cell>
          <cell r="D108">
            <v>151.93</v>
          </cell>
        </row>
        <row r="109">
          <cell r="A109" t="str">
            <v>040831</v>
          </cell>
          <cell r="B109" t="str">
            <v>ADICIONAL DE PRECO PARA COMPACTACAO COM GC MAIOR OU IGUAL 95% PN, PROFUNDIDADE DA VALA ATE 1,50M (B)</v>
          </cell>
          <cell r="C109" t="str">
            <v>M3</v>
          </cell>
          <cell r="D109">
            <v>1.78</v>
          </cell>
        </row>
        <row r="110">
          <cell r="A110" t="str">
            <v>040832</v>
          </cell>
          <cell r="B110" t="str">
            <v>ATERRO COMPACTADO SEM CONTROLE DE GC (B)</v>
          </cell>
          <cell r="C110" t="str">
            <v>M3</v>
          </cell>
          <cell r="D110">
            <v>4.4000000000000004</v>
          </cell>
        </row>
        <row r="111">
          <cell r="A111" t="str">
            <v>040833</v>
          </cell>
          <cell r="B111" t="str">
            <v>ATERRO COMPACTADO COM GC MAIOR OU IGUAL 95% PN (B)</v>
          </cell>
          <cell r="C111" t="str">
            <v>M3</v>
          </cell>
          <cell r="D111">
            <v>6.18</v>
          </cell>
        </row>
        <row r="112">
          <cell r="A112" t="str">
            <v>040834</v>
          </cell>
          <cell r="B112" t="str">
            <v>ATERRO COM AREIA (B)</v>
          </cell>
          <cell r="C112" t="str">
            <v>M3</v>
          </cell>
          <cell r="D112">
            <v>57.34</v>
          </cell>
        </row>
        <row r="113">
          <cell r="A113" t="str">
            <v>040835</v>
          </cell>
          <cell r="B113" t="str">
            <v>ENVOLTORIA COM AREIA (B)</v>
          </cell>
          <cell r="C113" t="str">
            <v>M3</v>
          </cell>
          <cell r="D113">
            <v>58</v>
          </cell>
        </row>
        <row r="114">
          <cell r="A114" t="str">
            <v>040836</v>
          </cell>
          <cell r="B114" t="str">
            <v>ENVOLTORIA DE CIMENTO COM AREIA (B)</v>
          </cell>
          <cell r="C114" t="str">
            <v>M3</v>
          </cell>
          <cell r="D114">
            <v>140.99</v>
          </cell>
        </row>
        <row r="115">
          <cell r="A115" t="str">
            <v>040851</v>
          </cell>
          <cell r="B115" t="str">
            <v>ADICIONAL DE PRECO PARA COMPACTACAO COM GC MAIOR OU IGUAL 95% PN, PROFUNDIDADE DA VALA ATE 1,50M (C)</v>
          </cell>
          <cell r="C115" t="str">
            <v>M3</v>
          </cell>
          <cell r="D115">
            <v>1.0900000000000001</v>
          </cell>
        </row>
        <row r="116">
          <cell r="A116" t="str">
            <v>040852</v>
          </cell>
          <cell r="B116" t="str">
            <v>ATERRO COMPACTADO SEM CONTROLE DE GC (C)</v>
          </cell>
          <cell r="C116" t="str">
            <v>M3</v>
          </cell>
          <cell r="D116">
            <v>2.75</v>
          </cell>
        </row>
        <row r="117">
          <cell r="A117" t="str">
            <v>040853</v>
          </cell>
          <cell r="B117" t="str">
            <v>ATERRO COMPACTADO COM GC MAIOR OU IGUAL A 95% PN (C)</v>
          </cell>
          <cell r="C117" t="str">
            <v>M3</v>
          </cell>
          <cell r="D117">
            <v>3.83</v>
          </cell>
        </row>
        <row r="118">
          <cell r="A118" t="str">
            <v>040854</v>
          </cell>
          <cell r="B118" t="str">
            <v>ATERRO COM AREIA (C)</v>
          </cell>
          <cell r="C118" t="str">
            <v>M3</v>
          </cell>
          <cell r="D118">
            <v>53.25</v>
          </cell>
        </row>
        <row r="119">
          <cell r="A119" t="str">
            <v>040855</v>
          </cell>
          <cell r="B119" t="str">
            <v>ENVOLTORIA COM AREIA (C)</v>
          </cell>
          <cell r="C119" t="str">
            <v>M3</v>
          </cell>
          <cell r="D119">
            <v>54.96</v>
          </cell>
        </row>
        <row r="120">
          <cell r="A120" t="str">
            <v>040856</v>
          </cell>
          <cell r="B120" t="str">
            <v>ENVOLTORIA DE CIMENTO E AREIA (C)</v>
          </cell>
          <cell r="C120" t="str">
            <v>M3</v>
          </cell>
          <cell r="D120">
            <v>124.55</v>
          </cell>
        </row>
        <row r="122">
          <cell r="A122" t="str">
            <v>040900</v>
          </cell>
          <cell r="B122" t="str">
            <v>MACICOS COMPACTADOS E COMPACTACAO DE AREAS</v>
          </cell>
        </row>
        <row r="123">
          <cell r="A123" t="str">
            <v>040901</v>
          </cell>
          <cell r="B123" t="str">
            <v>COMPACTACAO MECANIZADA DE AREAS COM GC MAIOR OU IGUAL 95 % PN</v>
          </cell>
          <cell r="C123" t="str">
            <v>M3</v>
          </cell>
          <cell r="D123">
            <v>2.48</v>
          </cell>
        </row>
        <row r="124">
          <cell r="A124" t="str">
            <v>040902</v>
          </cell>
          <cell r="B124" t="str">
            <v>COMPACTACAO MECANIZADA DE AREAS SEM CONTROLE DE GC</v>
          </cell>
          <cell r="C124" t="str">
            <v>M3</v>
          </cell>
          <cell r="D124">
            <v>1.18</v>
          </cell>
        </row>
        <row r="125">
          <cell r="A125" t="str">
            <v>040903</v>
          </cell>
          <cell r="B125" t="str">
            <v>MACICO DE TERRA (BARRAGENS)</v>
          </cell>
          <cell r="C125" t="str">
            <v>M3</v>
          </cell>
          <cell r="D125">
            <v>3.12</v>
          </cell>
        </row>
        <row r="126">
          <cell r="A126" t="str">
            <v>040904</v>
          </cell>
          <cell r="B126" t="str">
            <v>FILTRO DE AREIA</v>
          </cell>
          <cell r="C126" t="str">
            <v>M3</v>
          </cell>
          <cell r="D126">
            <v>77.59</v>
          </cell>
        </row>
        <row r="127">
          <cell r="A127" t="str">
            <v>040905</v>
          </cell>
          <cell r="B127" t="str">
            <v>FILTRO DE TRANSICAO</v>
          </cell>
          <cell r="C127" t="str">
            <v>M3</v>
          </cell>
          <cell r="D127">
            <v>70.37</v>
          </cell>
        </row>
        <row r="128">
          <cell r="A128" t="str">
            <v>040906</v>
          </cell>
          <cell r="B128" t="str">
            <v>MACICO DE ENROCAMENTO</v>
          </cell>
          <cell r="C128" t="str">
            <v>M3</v>
          </cell>
          <cell r="D128">
            <v>76.03</v>
          </cell>
        </row>
        <row r="129">
          <cell r="A129" t="str">
            <v>040907</v>
          </cell>
          <cell r="B129" t="str">
            <v>ENSECADEIRA COM SACOS DE AREIA (COM FORNECIMENTO DE AREIA)</v>
          </cell>
          <cell r="C129" t="str">
            <v>M3</v>
          </cell>
          <cell r="D129">
            <v>249.98</v>
          </cell>
        </row>
        <row r="130">
          <cell r="A130" t="str">
            <v>040908</v>
          </cell>
          <cell r="B130" t="str">
            <v>ENSECADEIRA COM SACOS (SEM FORNECIMENTO DE AREIA)</v>
          </cell>
          <cell r="C130" t="str">
            <v>M3</v>
          </cell>
          <cell r="D130">
            <v>204.02</v>
          </cell>
        </row>
        <row r="132">
          <cell r="A132" t="str">
            <v>041000</v>
          </cell>
          <cell r="B132" t="str">
            <v>CARGA, TRANSPORTE E DESCARGA</v>
          </cell>
        </row>
        <row r="133">
          <cell r="A133" t="str">
            <v>041001</v>
          </cell>
          <cell r="B133" t="str">
            <v>CARGA E DESCARGA DE SOLO (A)</v>
          </cell>
          <cell r="C133" t="str">
            <v>M3</v>
          </cell>
          <cell r="D133">
            <v>1.52</v>
          </cell>
        </row>
        <row r="134">
          <cell r="A134" t="str">
            <v>041002</v>
          </cell>
          <cell r="B134" t="str">
            <v>TRANSPORTE DE MATERIAL ESCAVADO - SOLO (A)</v>
          </cell>
          <cell r="C134" t="str">
            <v>M3XKM</v>
          </cell>
          <cell r="D134">
            <v>0.7</v>
          </cell>
        </row>
        <row r="135">
          <cell r="A135" t="str">
            <v>041003</v>
          </cell>
          <cell r="B135" t="str">
            <v>CARGA E DESCARGA DE ROCHA (A)</v>
          </cell>
          <cell r="C135" t="str">
            <v>M3</v>
          </cell>
          <cell r="D135">
            <v>1.82</v>
          </cell>
        </row>
        <row r="136">
          <cell r="A136" t="str">
            <v>041004</v>
          </cell>
          <cell r="B136" t="str">
            <v>TRANSPORTE DE MATERIAL ESCAVADO - ROCHA (A)</v>
          </cell>
          <cell r="C136" t="str">
            <v>M3XKM</v>
          </cell>
          <cell r="D136">
            <v>1.06</v>
          </cell>
        </row>
        <row r="137">
          <cell r="A137" t="str">
            <v>041031</v>
          </cell>
          <cell r="B137" t="str">
            <v>CARGA E DESCARGA DE SOLO (B)</v>
          </cell>
          <cell r="C137" t="str">
            <v>M3</v>
          </cell>
          <cell r="D137">
            <v>1.19</v>
          </cell>
        </row>
        <row r="138">
          <cell r="A138" t="str">
            <v>041032</v>
          </cell>
          <cell r="B138" t="str">
            <v>TRANSPORTE DE MATERIAL ESCAVADO - SOLO (B)</v>
          </cell>
          <cell r="C138" t="str">
            <v>M3XKM</v>
          </cell>
          <cell r="D138">
            <v>0.56999999999999995</v>
          </cell>
        </row>
        <row r="139">
          <cell r="A139" t="str">
            <v>041033</v>
          </cell>
          <cell r="B139" t="str">
            <v>CARGA E DESCARGA DE ROCHA (B)</v>
          </cell>
          <cell r="C139" t="str">
            <v>M3</v>
          </cell>
          <cell r="D139">
            <v>1.47</v>
          </cell>
        </row>
        <row r="140">
          <cell r="A140" t="str">
            <v>041034</v>
          </cell>
          <cell r="B140" t="str">
            <v>TRANSPORTE DE MATERIAL ESCAVADO - ROCHA (B)</v>
          </cell>
          <cell r="C140" t="str">
            <v>M3XKM</v>
          </cell>
          <cell r="D140">
            <v>0.85</v>
          </cell>
        </row>
        <row r="141">
          <cell r="A141" t="str">
            <v>041051</v>
          </cell>
          <cell r="B141" t="str">
            <v>CARGA E DESCARGA DE SOLO (C)</v>
          </cell>
          <cell r="C141" t="str">
            <v>M3</v>
          </cell>
          <cell r="D141">
            <v>0.73</v>
          </cell>
        </row>
        <row r="142">
          <cell r="A142" t="str">
            <v>041052</v>
          </cell>
          <cell r="B142" t="str">
            <v>TRANSPORTE DE MATERIAL ESCAVADO - SOLO (C)</v>
          </cell>
          <cell r="C142" t="str">
            <v>M3XKM</v>
          </cell>
          <cell r="D142">
            <v>0.34</v>
          </cell>
        </row>
        <row r="143">
          <cell r="A143" t="str">
            <v>041053</v>
          </cell>
          <cell r="B143" t="str">
            <v>CARGA E DESCARGA DE ROCHA (C)</v>
          </cell>
          <cell r="C143" t="str">
            <v>M3</v>
          </cell>
          <cell r="D143">
            <v>0.9</v>
          </cell>
        </row>
        <row r="144">
          <cell r="A144" t="str">
            <v>041054</v>
          </cell>
          <cell r="B144" t="str">
            <v>TRANSPORTE DE MATERIAL ESCAVADO - ROCHA (C)</v>
          </cell>
          <cell r="C144" t="str">
            <v>M3XKM</v>
          </cell>
          <cell r="D144">
            <v>0.53</v>
          </cell>
        </row>
        <row r="146">
          <cell r="A146" t="str">
            <v>050000</v>
          </cell>
          <cell r="B146" t="str">
            <v>ESCORAMENTOS</v>
          </cell>
        </row>
        <row r="147">
          <cell r="A147" t="str">
            <v>050100</v>
          </cell>
          <cell r="B147" t="str">
            <v>ESTRUTURAS DE ESCORAMENTO - MADEIRA</v>
          </cell>
        </row>
        <row r="148">
          <cell r="A148" t="str">
            <v>050101</v>
          </cell>
          <cell r="B148" t="str">
            <v>PONTALETEAMENTO (A)</v>
          </cell>
          <cell r="C148" t="str">
            <v>M2</v>
          </cell>
          <cell r="D148">
            <v>3.47</v>
          </cell>
        </row>
        <row r="149">
          <cell r="A149" t="str">
            <v>050102</v>
          </cell>
          <cell r="B149" t="str">
            <v>ESCORAMENTO DESCONTINUO (A)</v>
          </cell>
          <cell r="C149" t="str">
            <v>M2</v>
          </cell>
          <cell r="D149">
            <v>8.77</v>
          </cell>
        </row>
        <row r="150">
          <cell r="A150" t="str">
            <v>050103</v>
          </cell>
          <cell r="B150" t="str">
            <v>ESCORAMENTO CONTINUO (A)</v>
          </cell>
          <cell r="C150" t="str">
            <v>M2</v>
          </cell>
          <cell r="D150">
            <v>13.81</v>
          </cell>
        </row>
        <row r="151">
          <cell r="A151" t="str">
            <v>050104</v>
          </cell>
          <cell r="B151" t="str">
            <v>ESCORAMENTO ESPECIAL (A)</v>
          </cell>
          <cell r="C151" t="str">
            <v>M2</v>
          </cell>
          <cell r="D151">
            <v>23.58</v>
          </cell>
        </row>
        <row r="152">
          <cell r="A152" t="str">
            <v>050131</v>
          </cell>
          <cell r="B152" t="str">
            <v>PONTALETEAMENTO (B)</v>
          </cell>
          <cell r="C152" t="str">
            <v>M2</v>
          </cell>
          <cell r="D152">
            <v>3.08</v>
          </cell>
        </row>
        <row r="153">
          <cell r="A153" t="str">
            <v>050132</v>
          </cell>
          <cell r="B153" t="str">
            <v>ESCORAMENTO DESCONTINUO (B)</v>
          </cell>
          <cell r="C153" t="str">
            <v>M2</v>
          </cell>
          <cell r="D153">
            <v>7.83</v>
          </cell>
        </row>
        <row r="154">
          <cell r="A154" t="str">
            <v>050133</v>
          </cell>
          <cell r="B154" t="str">
            <v>ESCORAMENTO CONTINUO (B)</v>
          </cell>
          <cell r="C154" t="str">
            <v>M2</v>
          </cell>
          <cell r="D154">
            <v>12.36</v>
          </cell>
        </row>
        <row r="155">
          <cell r="A155" t="str">
            <v>050134</v>
          </cell>
          <cell r="B155" t="str">
            <v>ESCORAMENTO ESPECIAL (B)</v>
          </cell>
          <cell r="C155" t="str">
            <v>M2</v>
          </cell>
          <cell r="D155">
            <v>20.77</v>
          </cell>
        </row>
        <row r="156">
          <cell r="A156" t="str">
            <v>050151</v>
          </cell>
          <cell r="B156" t="str">
            <v>PONTALETEAMENTO (C)</v>
          </cell>
          <cell r="C156" t="str">
            <v>M2</v>
          </cell>
          <cell r="D156">
            <v>2.52</v>
          </cell>
        </row>
        <row r="157">
          <cell r="A157" t="str">
            <v>050152</v>
          </cell>
          <cell r="B157" t="str">
            <v>ESCORAMENTO DESCONTINUO (C)</v>
          </cell>
          <cell r="C157" t="str">
            <v>M2</v>
          </cell>
          <cell r="D157">
            <v>6.35</v>
          </cell>
        </row>
        <row r="158">
          <cell r="A158" t="str">
            <v>050153</v>
          </cell>
          <cell r="B158" t="str">
            <v>ESCORAMENTO CONTINUO (C)</v>
          </cell>
          <cell r="C158" t="str">
            <v>M2</v>
          </cell>
          <cell r="D158">
            <v>10.14</v>
          </cell>
        </row>
        <row r="159">
          <cell r="A159" t="str">
            <v>050154</v>
          </cell>
          <cell r="B159" t="str">
            <v>ESCORAMENTO ESPECIAL (C)</v>
          </cell>
          <cell r="C159" t="str">
            <v>M2</v>
          </cell>
          <cell r="D159">
            <v>16.579999999999998</v>
          </cell>
        </row>
        <row r="161">
          <cell r="A161" t="str">
            <v>050200</v>
          </cell>
          <cell r="B161" t="str">
            <v>ESTRUTURAS DE ESCORAMENTO METALICO - MADEIRA PARA VALAS</v>
          </cell>
        </row>
        <row r="162">
          <cell r="A162" t="str">
            <v>050201</v>
          </cell>
          <cell r="B162" t="str">
            <v>ESCORAMENTO COM 1 QUADRO  - LONGARINAS E ESTRONCAS METALICAS (A)</v>
          </cell>
          <cell r="C162" t="str">
            <v>M2</v>
          </cell>
          <cell r="D162">
            <v>53.33</v>
          </cell>
        </row>
        <row r="163">
          <cell r="A163" t="str">
            <v>050202</v>
          </cell>
          <cell r="B163" t="str">
            <v>ESCORAMENTO COM 2 QUADROS - LONGARINAS E ESTRONCAS METALICAS (A)</v>
          </cell>
          <cell r="C163" t="str">
            <v>M2</v>
          </cell>
          <cell r="D163">
            <v>56.61</v>
          </cell>
        </row>
        <row r="164">
          <cell r="A164" t="str">
            <v>050203</v>
          </cell>
          <cell r="B164" t="str">
            <v>ESCORAMENTO COM 3 QUADROS - LONGARINAS E ENTRONCAS METALICAS (A)</v>
          </cell>
          <cell r="C164" t="str">
            <v>M2</v>
          </cell>
          <cell r="D164">
            <v>61.33</v>
          </cell>
        </row>
        <row r="165">
          <cell r="A165" t="str">
            <v>050204</v>
          </cell>
          <cell r="B165" t="str">
            <v>ESCORAMENTO COM 1 QUADRO - ESTRONCAS DE MADEIRA SEM LONGARINAS (A)</v>
          </cell>
          <cell r="C165" t="str">
            <v>M2</v>
          </cell>
          <cell r="D165">
            <v>42.24</v>
          </cell>
        </row>
        <row r="166">
          <cell r="A166" t="str">
            <v>050205</v>
          </cell>
          <cell r="B166" t="str">
            <v>ESCORAMENTO COM 2 QUADROS - ESTRONCAS DE MADEIRA SEM LONGARINAS (A)</v>
          </cell>
          <cell r="C166" t="str">
            <v>M2</v>
          </cell>
          <cell r="D166">
            <v>45.63</v>
          </cell>
        </row>
        <row r="167">
          <cell r="A167" t="str">
            <v>050206</v>
          </cell>
          <cell r="B167" t="str">
            <v>ESCORAMENTO COM 3 QUADROS - ESTRONCAS DE MADEIRA SEM LONGARINAS (A)</v>
          </cell>
          <cell r="C167" t="str">
            <v>M2</v>
          </cell>
          <cell r="D167">
            <v>49.71</v>
          </cell>
        </row>
        <row r="168">
          <cell r="A168" t="str">
            <v>050231</v>
          </cell>
          <cell r="B168" t="str">
            <v>ESCORAMENTO COM 1 QUADRO - LONGARINAS E ESTRONCAS METALICAS (B)</v>
          </cell>
          <cell r="C168" t="str">
            <v>M2</v>
          </cell>
          <cell r="D168">
            <v>45.48</v>
          </cell>
        </row>
        <row r="169">
          <cell r="A169" t="str">
            <v>050232</v>
          </cell>
          <cell r="B169" t="str">
            <v>ESCORAMENTO COM 2 QUADROS - LONGARINAS E ESTRONCAS METALICAS (B)</v>
          </cell>
          <cell r="C169" t="str">
            <v>M2</v>
          </cell>
          <cell r="D169">
            <v>48.18</v>
          </cell>
        </row>
        <row r="170">
          <cell r="A170" t="str">
            <v>050233</v>
          </cell>
          <cell r="B170" t="str">
            <v>ESCORAMENTO COM 3 QUADROS - LONGARINAS E ESTRONCAS METALICAS (B)</v>
          </cell>
          <cell r="C170" t="str">
            <v>M2</v>
          </cell>
          <cell r="D170">
            <v>52.29</v>
          </cell>
        </row>
        <row r="171">
          <cell r="A171" t="str">
            <v>050234</v>
          </cell>
          <cell r="B171" t="str">
            <v>ESCORAMENTO COM 1 QUADRO - ESTRONCAS DE MADEIRA SEM LONGARINAS (B)</v>
          </cell>
          <cell r="C171" t="str">
            <v>M2</v>
          </cell>
          <cell r="D171">
            <v>35.799999999999997</v>
          </cell>
        </row>
        <row r="172">
          <cell r="A172" t="str">
            <v>050235</v>
          </cell>
          <cell r="B172" t="str">
            <v>ESCORAMENTO COM 2 QUADROS - ESTRONCAS DE MADEIRA SEM LONGARINAS (B)</v>
          </cell>
          <cell r="C172" t="str">
            <v>M2</v>
          </cell>
          <cell r="D172">
            <v>38.58</v>
          </cell>
        </row>
        <row r="173">
          <cell r="A173" t="str">
            <v>050236</v>
          </cell>
          <cell r="B173" t="str">
            <v>ESCORAMENTO COM 3 QUADROS - ESTRONCAS DE MADEIRA SEM LONGARINAS (B)</v>
          </cell>
          <cell r="C173" t="str">
            <v>M2</v>
          </cell>
          <cell r="D173">
            <v>42.01</v>
          </cell>
        </row>
        <row r="174">
          <cell r="A174" t="str">
            <v>050251</v>
          </cell>
          <cell r="B174" t="str">
            <v>ESCORAMENTO COM 1 QUADRO - LONGARINAS E ESTRONCAS METALICAS (C)</v>
          </cell>
          <cell r="C174" t="str">
            <v>M2</v>
          </cell>
          <cell r="D174">
            <v>33.75</v>
          </cell>
        </row>
        <row r="175">
          <cell r="A175" t="str">
            <v>050252</v>
          </cell>
          <cell r="B175" t="str">
            <v>ESCORAMENTO COM 2 QUADROS - LONGARINAS E ESTRONCAS METALICAS (C)</v>
          </cell>
          <cell r="C175" t="str">
            <v>M2</v>
          </cell>
          <cell r="D175">
            <v>35.64</v>
          </cell>
        </row>
        <row r="176">
          <cell r="A176" t="str">
            <v>050253</v>
          </cell>
          <cell r="B176" t="str">
            <v>ESCORAMENTO COM 3 QUADROS - LONGARINAS E ESTRONCAS METALICAS (C)</v>
          </cell>
          <cell r="C176" t="str">
            <v>M2</v>
          </cell>
          <cell r="D176">
            <v>38.71</v>
          </cell>
        </row>
        <row r="177">
          <cell r="A177" t="str">
            <v>050254</v>
          </cell>
          <cell r="B177" t="str">
            <v>ESCORAMENTO COM 1 QUADRO - ESTRONCAS DE MADEIRA SEM LONGARINAS (C)</v>
          </cell>
          <cell r="C177" t="str">
            <v>M2</v>
          </cell>
          <cell r="D177">
            <v>26.13</v>
          </cell>
        </row>
        <row r="178">
          <cell r="A178" t="str">
            <v>050255</v>
          </cell>
          <cell r="B178" t="str">
            <v>ESCORAMENTO COM 2 QUADROS - ESTRONCAS DE MADEIRA SEM LONGARINAS (C)</v>
          </cell>
          <cell r="C178" t="str">
            <v>M2</v>
          </cell>
          <cell r="D178">
            <v>28.1</v>
          </cell>
        </row>
        <row r="179">
          <cell r="A179" t="str">
            <v>050256</v>
          </cell>
          <cell r="B179" t="str">
            <v>ESCORAMENTO COM 3 QUADROS - ESTRONCAS DE MADEIRA SEM LONGARINAS (C)</v>
          </cell>
          <cell r="C179" t="str">
            <v>M2</v>
          </cell>
          <cell r="D179">
            <v>30.16</v>
          </cell>
        </row>
        <row r="181">
          <cell r="A181" t="str">
            <v>050300</v>
          </cell>
          <cell r="B181" t="str">
            <v>ESTRUTURAS DE ESCORAMENTO METALICO - MADEIRA PARA POCOS E CAVAS</v>
          </cell>
        </row>
        <row r="182">
          <cell r="A182" t="str">
            <v>050301</v>
          </cell>
          <cell r="B182" t="str">
            <v>ESCORAMENTO COM 1 QUADRO  - LONGARINAS E ESTRONCAS METALICAS</v>
          </cell>
          <cell r="C182" t="str">
            <v>M2</v>
          </cell>
          <cell r="D182">
            <v>65.099999999999994</v>
          </cell>
        </row>
        <row r="183">
          <cell r="A183" t="str">
            <v>050302</v>
          </cell>
          <cell r="B183" t="str">
            <v>ESCORAMENTO COM 2 QUADROS - LONGARINAS E ENTRONCAS METALICAS</v>
          </cell>
          <cell r="C183" t="str">
            <v>M2</v>
          </cell>
          <cell r="D183">
            <v>68.86</v>
          </cell>
        </row>
        <row r="184">
          <cell r="A184" t="str">
            <v>050303</v>
          </cell>
          <cell r="B184" t="str">
            <v>ESCORAMENTO COM 3 QUADROS - LONGARINAS E ESTRONCAS METALICAS</v>
          </cell>
          <cell r="C184" t="str">
            <v>M2</v>
          </cell>
          <cell r="D184">
            <v>74.489999999999995</v>
          </cell>
        </row>
        <row r="186">
          <cell r="A186" t="str">
            <v>050400</v>
          </cell>
          <cell r="B186" t="str">
            <v>SERVICOS E  ELEMENTOS ADICIONAIS AS ESTRUTURAS DE ESCORAMENTO EM MADEIRA E METALICO - MADEIRA</v>
          </cell>
        </row>
        <row r="187">
          <cell r="A187" t="str">
            <v>050401</v>
          </cell>
          <cell r="B187" t="str">
            <v>MATERIAL PERDIDO - MADEIRA</v>
          </cell>
          <cell r="C187" t="str">
            <v>M3</v>
          </cell>
          <cell r="D187">
            <v>250.04</v>
          </cell>
        </row>
        <row r="188">
          <cell r="A188" t="str">
            <v>050402</v>
          </cell>
          <cell r="B188" t="str">
            <v>MATERIAL PERDIDO - METALICO</v>
          </cell>
          <cell r="C188" t="str">
            <v>KG</v>
          </cell>
          <cell r="D188">
            <v>0.57999999999999996</v>
          </cell>
        </row>
        <row r="189">
          <cell r="A189" t="str">
            <v>050403</v>
          </cell>
          <cell r="B189" t="str">
            <v>MATERIAL PERDIDO - ESTRONCA DE EUCALIPTO</v>
          </cell>
          <cell r="C189" t="str">
            <v>M</v>
          </cell>
          <cell r="D189">
            <v>2.2799999999999998</v>
          </cell>
        </row>
        <row r="191">
          <cell r="A191" t="str">
            <v>050500</v>
          </cell>
          <cell r="B191" t="str">
            <v>ESTRUTURAS DE CIMBRAMENTO</v>
          </cell>
        </row>
        <row r="192">
          <cell r="A192" t="str">
            <v>050501</v>
          </cell>
          <cell r="B192" t="str">
            <v>CIMBRAMENTO DE MADEIRA</v>
          </cell>
          <cell r="C192" t="str">
            <v>M3</v>
          </cell>
          <cell r="D192">
            <v>17.86</v>
          </cell>
        </row>
        <row r="193">
          <cell r="A193" t="str">
            <v>050502</v>
          </cell>
          <cell r="B193" t="str">
            <v>CIMBRAMENTO TUBULAR</v>
          </cell>
          <cell r="C193" t="str">
            <v>M3XME</v>
          </cell>
          <cell r="D193">
            <v>8.1999999999999993</v>
          </cell>
        </row>
        <row r="195">
          <cell r="A195" t="str">
            <v>060000</v>
          </cell>
          <cell r="B195" t="str">
            <v>ESGOTAMENTOS</v>
          </cell>
        </row>
        <row r="196">
          <cell r="A196" t="str">
            <v>060100</v>
          </cell>
          <cell r="B196" t="str">
            <v>AGUAS SUPERFICIAIS</v>
          </cell>
        </row>
        <row r="197">
          <cell r="A197" t="str">
            <v>060101</v>
          </cell>
          <cell r="B197" t="str">
            <v>ESGOTAMENTO COM BOMBAS DE SUPERFICIE OU SUBMERSAS</v>
          </cell>
          <cell r="C197" t="str">
            <v>HPXH</v>
          </cell>
          <cell r="D197">
            <v>0.42</v>
          </cell>
        </row>
        <row r="199">
          <cell r="A199" t="str">
            <v>060200</v>
          </cell>
          <cell r="B199" t="str">
            <v>REBAIXAMENTO DE LENCOL FREATICO</v>
          </cell>
        </row>
        <row r="201">
          <cell r="A201" t="str">
            <v>060300</v>
          </cell>
          <cell r="B201" t="str">
            <v>MEIA CANA DE CONCRETO</v>
          </cell>
        </row>
        <row r="202">
          <cell r="A202" t="str">
            <v>060301</v>
          </cell>
          <cell r="B202" t="str">
            <v>MEIA CANA DE CONCRETO, DIAMETRO 200 MM</v>
          </cell>
          <cell r="C202" t="str">
            <v>M</v>
          </cell>
          <cell r="D202">
            <v>16.37</v>
          </cell>
        </row>
        <row r="203">
          <cell r="A203" t="str">
            <v>060302</v>
          </cell>
          <cell r="B203" t="str">
            <v>MEIA CANA DE CONCRETO, DIAMETRO 300 MM</v>
          </cell>
          <cell r="C203" t="str">
            <v>M</v>
          </cell>
          <cell r="D203">
            <v>22.26</v>
          </cell>
        </row>
        <row r="204">
          <cell r="A204" t="str">
            <v>060303</v>
          </cell>
          <cell r="B204" t="str">
            <v>MEIA CANA DE CONCRETO, DIAMETRO 400 MM</v>
          </cell>
          <cell r="C204" t="str">
            <v>M</v>
          </cell>
          <cell r="D204">
            <v>26.71</v>
          </cell>
        </row>
        <row r="205">
          <cell r="A205" t="str">
            <v>060304</v>
          </cell>
          <cell r="B205" t="str">
            <v>MEIA CANA DE CONCRETO, DIAMETRO 500 MM</v>
          </cell>
          <cell r="C205" t="str">
            <v>M</v>
          </cell>
          <cell r="D205">
            <v>40.4</v>
          </cell>
        </row>
        <row r="206">
          <cell r="A206" t="str">
            <v>060305</v>
          </cell>
          <cell r="B206" t="str">
            <v>MEIA CANA DE CONCRETO, DIAMETRO 600 MM</v>
          </cell>
          <cell r="C206" t="str">
            <v>M</v>
          </cell>
          <cell r="D206">
            <v>40.409999999999997</v>
          </cell>
        </row>
        <row r="208">
          <cell r="A208" t="str">
            <v>060400</v>
          </cell>
          <cell r="B208" t="str">
            <v>DRENAGEM SUBTERRANEA</v>
          </cell>
        </row>
        <row r="209">
          <cell r="A209" t="str">
            <v>060401</v>
          </cell>
          <cell r="B209" t="str">
            <v>DRENAGEM COM TUBOS DE PVC</v>
          </cell>
          <cell r="C209" t="str">
            <v>M</v>
          </cell>
          <cell r="D209">
            <v>35.67</v>
          </cell>
        </row>
        <row r="210">
          <cell r="A210" t="str">
            <v>060402</v>
          </cell>
          <cell r="B210" t="str">
            <v>DRENAGEM COM TUBOS CERAMICOS</v>
          </cell>
          <cell r="C210" t="str">
            <v>M</v>
          </cell>
          <cell r="D210">
            <v>26.22</v>
          </cell>
        </row>
        <row r="211">
          <cell r="A211" t="str">
            <v>060403</v>
          </cell>
          <cell r="B211" t="str">
            <v>DRENAGEM COM TUBOS DE CONCRETO</v>
          </cell>
          <cell r="C211" t="str">
            <v>M</v>
          </cell>
          <cell r="D211">
            <v>30.27</v>
          </cell>
        </row>
        <row r="212">
          <cell r="A212" t="str">
            <v>060404</v>
          </cell>
          <cell r="B212" t="str">
            <v>DRENAGEM COM MANTA NAO TECIDA DE POLIESTER</v>
          </cell>
          <cell r="C212" t="str">
            <v>M2</v>
          </cell>
          <cell r="D212">
            <v>3.95</v>
          </cell>
        </row>
        <row r="213">
          <cell r="A213" t="str">
            <v>060405</v>
          </cell>
          <cell r="B213" t="str">
            <v>DRENO VERTICAL DE PEDRISCO</v>
          </cell>
          <cell r="C213" t="str">
            <v>M</v>
          </cell>
          <cell r="D213">
            <v>9.84</v>
          </cell>
        </row>
        <row r="215">
          <cell r="A215" t="str">
            <v>060500</v>
          </cell>
          <cell r="B215" t="str">
            <v>DRENAGEM COM CALHA</v>
          </cell>
        </row>
        <row r="216">
          <cell r="A216" t="str">
            <v>060501</v>
          </cell>
          <cell r="B216" t="str">
            <v>DRENAGEM COM CANALETE 49 OU 45</v>
          </cell>
          <cell r="C216" t="str">
            <v>M</v>
          </cell>
          <cell r="D216">
            <v>20.079999999999998</v>
          </cell>
        </row>
        <row r="218">
          <cell r="A218" t="str">
            <v>070000</v>
          </cell>
          <cell r="B218" t="str">
            <v>OBRAS DE CONTENCAO</v>
          </cell>
        </row>
        <row r="219">
          <cell r="A219" t="str">
            <v>070100</v>
          </cell>
          <cell r="B219" t="str">
            <v>PROTECOES</v>
          </cell>
        </row>
        <row r="220">
          <cell r="A220" t="str">
            <v>070101</v>
          </cell>
          <cell r="B220" t="str">
            <v>PROTECAO COM PEDRA DE MAO SEM MANTA</v>
          </cell>
          <cell r="C220" t="str">
            <v>M3</v>
          </cell>
          <cell r="D220">
            <v>138.57</v>
          </cell>
        </row>
        <row r="221">
          <cell r="A221" t="str">
            <v>070102</v>
          </cell>
          <cell r="B221" t="str">
            <v>PROTECAO COM PEDRA DE MAO E MANTA</v>
          </cell>
          <cell r="C221" t="str">
            <v>M3</v>
          </cell>
          <cell r="D221">
            <v>144.62</v>
          </cell>
        </row>
        <row r="222">
          <cell r="A222" t="str">
            <v>070103</v>
          </cell>
          <cell r="B222" t="str">
            <v>PROTECAO COM GABIOES</v>
          </cell>
          <cell r="C222" t="str">
            <v>M3</v>
          </cell>
          <cell r="D222">
            <v>222.17</v>
          </cell>
        </row>
        <row r="223">
          <cell r="A223" t="str">
            <v>070104</v>
          </cell>
          <cell r="B223" t="str">
            <v>PROTECAO COM MANTA NAO TECIDA DE POLIESTER</v>
          </cell>
          <cell r="C223" t="str">
            <v>KG</v>
          </cell>
          <cell r="D223">
            <v>17.72</v>
          </cell>
        </row>
        <row r="224">
          <cell r="A224" t="str">
            <v>070105</v>
          </cell>
          <cell r="B224" t="str">
            <v>PROTECAO COM PINTURA BETUMINOSA</v>
          </cell>
          <cell r="C224" t="str">
            <v>M2</v>
          </cell>
          <cell r="D224">
            <v>9.76</v>
          </cell>
        </row>
        <row r="226">
          <cell r="A226" t="str">
            <v>080000</v>
          </cell>
          <cell r="B226" t="str">
            <v>FUNDACOES E ESTRUTURAS</v>
          </cell>
        </row>
        <row r="227">
          <cell r="A227" t="str">
            <v>080100</v>
          </cell>
          <cell r="B227" t="str">
            <v>ESTACAS</v>
          </cell>
        </row>
        <row r="228">
          <cell r="A228" t="str">
            <v>080101</v>
          </cell>
          <cell r="B228" t="str">
            <v>ESTACA DE EUCALIPTO (COM CASCA), DIAMETRO 20 CM</v>
          </cell>
          <cell r="C228" t="str">
            <v>M</v>
          </cell>
          <cell r="D228">
            <v>22.92</v>
          </cell>
        </row>
        <row r="229">
          <cell r="A229" t="str">
            <v>080102</v>
          </cell>
          <cell r="B229" t="str">
            <v>ESTACA DE EUCALIPTO (COM CASCA), DIAMETRO 25 CM</v>
          </cell>
          <cell r="C229" t="str">
            <v>M</v>
          </cell>
          <cell r="D229">
            <v>29.19</v>
          </cell>
        </row>
        <row r="230">
          <cell r="A230" t="str">
            <v>080103</v>
          </cell>
          <cell r="B230" t="str">
            <v>ESTACA DE EUCALIPTO (COM CASCA), DIAMETRO 30 CM</v>
          </cell>
          <cell r="C230" t="str">
            <v>M</v>
          </cell>
          <cell r="D230">
            <v>39.24</v>
          </cell>
        </row>
        <row r="231">
          <cell r="A231" t="str">
            <v>080104</v>
          </cell>
          <cell r="B231" t="str">
            <v>ESTACA DE CONCRETO, CAPACIDADE 20 T</v>
          </cell>
          <cell r="C231" t="str">
            <v>M</v>
          </cell>
          <cell r="D231">
            <v>39.11</v>
          </cell>
        </row>
        <row r="232">
          <cell r="A232" t="str">
            <v>080105</v>
          </cell>
          <cell r="B232" t="str">
            <v>ESTACA DE CONCRETO, CAPACIDADE 30 T</v>
          </cell>
          <cell r="C232" t="str">
            <v>M</v>
          </cell>
          <cell r="D232">
            <v>45.03</v>
          </cell>
        </row>
        <row r="233">
          <cell r="A233" t="str">
            <v>080106</v>
          </cell>
          <cell r="B233" t="str">
            <v>ESTACA DE CONCRETO, CAPACIDADE 40 T</v>
          </cell>
          <cell r="C233" t="str">
            <v>M</v>
          </cell>
          <cell r="D233">
            <v>53.43</v>
          </cell>
        </row>
        <row r="234">
          <cell r="A234" t="str">
            <v>080107</v>
          </cell>
          <cell r="B234" t="str">
            <v>ESTACA DE CONCRETO, CAPACIDADE 60 T</v>
          </cell>
          <cell r="C234" t="str">
            <v>M</v>
          </cell>
          <cell r="D234">
            <v>75.88</v>
          </cell>
        </row>
        <row r="235">
          <cell r="A235" t="str">
            <v>080108</v>
          </cell>
          <cell r="B235" t="str">
            <v>ESTACA DE CONCRETO, CAPACIDADE 80 T</v>
          </cell>
          <cell r="C235" t="str">
            <v>M</v>
          </cell>
          <cell r="D235">
            <v>103</v>
          </cell>
        </row>
        <row r="237">
          <cell r="A237" t="str">
            <v>080200</v>
          </cell>
          <cell r="B237" t="str">
            <v>BROCAS DE CONCRETO</v>
          </cell>
        </row>
        <row r="238">
          <cell r="A238" t="str">
            <v>080201</v>
          </cell>
          <cell r="B238" t="str">
            <v>BROCA DE CONCRETO, DIAMETRO 15 CM</v>
          </cell>
          <cell r="C238" t="str">
            <v>M</v>
          </cell>
          <cell r="D238">
            <v>19.489999999999998</v>
          </cell>
        </row>
        <row r="239">
          <cell r="A239" t="str">
            <v>080202</v>
          </cell>
          <cell r="B239" t="str">
            <v>BROCA DE CONCRETO, DIAMETRO 20 CM</v>
          </cell>
          <cell r="C239" t="str">
            <v>M</v>
          </cell>
          <cell r="D239">
            <v>24.95</v>
          </cell>
        </row>
        <row r="240">
          <cell r="A240" t="str">
            <v>080203</v>
          </cell>
          <cell r="B240" t="str">
            <v>BROCA DE CONCRETO, DIAMETRO 25 CM</v>
          </cell>
          <cell r="C240" t="str">
            <v>M</v>
          </cell>
          <cell r="D240">
            <v>34.22</v>
          </cell>
        </row>
        <row r="242">
          <cell r="A242" t="str">
            <v>080300</v>
          </cell>
          <cell r="B242" t="str">
            <v>TUBULOES</v>
          </cell>
        </row>
        <row r="243">
          <cell r="A243" t="str">
            <v>080301</v>
          </cell>
          <cell r="B243" t="str">
            <v>ESCAVACAO PARA TUBULAO - FUSTE</v>
          </cell>
          <cell r="C243" t="str">
            <v>M3</v>
          </cell>
          <cell r="D243">
            <v>156.68</v>
          </cell>
        </row>
        <row r="244">
          <cell r="A244" t="str">
            <v>080302</v>
          </cell>
          <cell r="B244" t="str">
            <v>ESCAVACAO PARA TUBULAO - BASE</v>
          </cell>
          <cell r="C244" t="str">
            <v>M3</v>
          </cell>
          <cell r="D244">
            <v>211.25</v>
          </cell>
        </row>
        <row r="246">
          <cell r="A246" t="str">
            <v>080400</v>
          </cell>
          <cell r="B246" t="str">
            <v>LASTROS</v>
          </cell>
        </row>
        <row r="247">
          <cell r="A247" t="str">
            <v>080401</v>
          </cell>
          <cell r="B247" t="str">
            <v>LASTRO DE AREIA (A)</v>
          </cell>
          <cell r="C247" t="str">
            <v>M3</v>
          </cell>
          <cell r="D247">
            <v>83.44</v>
          </cell>
        </row>
        <row r="248">
          <cell r="A248" t="str">
            <v>080402</v>
          </cell>
          <cell r="B248" t="str">
            <v>LASTRO DE PEDRA BRITADA (A)</v>
          </cell>
          <cell r="C248" t="str">
            <v>M3</v>
          </cell>
          <cell r="D248">
            <v>79.319999999999993</v>
          </cell>
        </row>
        <row r="249">
          <cell r="A249" t="str">
            <v>080403</v>
          </cell>
          <cell r="B249" t="str">
            <v>LASTRO DE PEDRA DE MAO (A)</v>
          </cell>
          <cell r="C249" t="str">
            <v>M3</v>
          </cell>
          <cell r="D249">
            <v>72.97</v>
          </cell>
        </row>
        <row r="250">
          <cell r="A250" t="str">
            <v>080404</v>
          </cell>
          <cell r="B250" t="str">
            <v>TAPETE DE ARGAMASSA (A)</v>
          </cell>
          <cell r="C250" t="str">
            <v>M3</v>
          </cell>
          <cell r="D250">
            <v>265.04000000000002</v>
          </cell>
        </row>
        <row r="251">
          <cell r="A251" t="str">
            <v>080431</v>
          </cell>
          <cell r="B251" t="str">
            <v>LASTRO DE AREIA (B)</v>
          </cell>
          <cell r="C251" t="str">
            <v>M3</v>
          </cell>
          <cell r="D251">
            <v>76.72</v>
          </cell>
        </row>
        <row r="252">
          <cell r="A252" t="str">
            <v>080432</v>
          </cell>
          <cell r="B252" t="str">
            <v>LASTRO DE PEDRA BRITADA (B)</v>
          </cell>
          <cell r="C252" t="str">
            <v>M3</v>
          </cell>
          <cell r="D252">
            <v>71.27</v>
          </cell>
        </row>
        <row r="253">
          <cell r="A253" t="str">
            <v>080433</v>
          </cell>
          <cell r="B253" t="str">
            <v>LASTRO DE PEDRA DE MAO (B)</v>
          </cell>
          <cell r="C253" t="str">
            <v>M3</v>
          </cell>
          <cell r="D253">
            <v>65.09</v>
          </cell>
        </row>
        <row r="254">
          <cell r="A254" t="str">
            <v>080434</v>
          </cell>
          <cell r="B254" t="str">
            <v>TAPETE DE ARGAMASSA (B)</v>
          </cell>
          <cell r="C254" t="str">
            <v>M3</v>
          </cell>
          <cell r="D254">
            <v>232.44</v>
          </cell>
        </row>
        <row r="255">
          <cell r="A255" t="str">
            <v>080451</v>
          </cell>
          <cell r="B255" t="str">
            <v>LASTRO DE AREIA (C)</v>
          </cell>
          <cell r="C255" t="str">
            <v>M3</v>
          </cell>
          <cell r="D255">
            <v>66.64</v>
          </cell>
        </row>
        <row r="256">
          <cell r="A256" t="str">
            <v>080452</v>
          </cell>
          <cell r="B256" t="str">
            <v>LASTRO DE PEDRA BRITADA (C)</v>
          </cell>
          <cell r="C256" t="str">
            <v>M3</v>
          </cell>
          <cell r="D256">
            <v>59.23</v>
          </cell>
        </row>
        <row r="257">
          <cell r="A257" t="str">
            <v>080453</v>
          </cell>
          <cell r="B257" t="str">
            <v>LASTRO DE PEDRA DE MAO (C)</v>
          </cell>
          <cell r="C257" t="str">
            <v>M3</v>
          </cell>
          <cell r="D257">
            <v>53.3</v>
          </cell>
        </row>
        <row r="258">
          <cell r="A258" t="str">
            <v>080454</v>
          </cell>
          <cell r="B258" t="str">
            <v>TAPETE DE ARGAMASSA (C)</v>
          </cell>
          <cell r="C258" t="str">
            <v>M3</v>
          </cell>
          <cell r="D258">
            <v>183.63</v>
          </cell>
        </row>
        <row r="260">
          <cell r="A260" t="str">
            <v>080500</v>
          </cell>
          <cell r="B260" t="str">
            <v>LASTRO PARA ASSENTAMENTO DE TUBOS E PECAS</v>
          </cell>
        </row>
        <row r="261">
          <cell r="A261" t="str">
            <v>080501</v>
          </cell>
          <cell r="B261" t="str">
            <v>PARA TUBOS E PECAS, DIAMETRO 100 MM (A)</v>
          </cell>
          <cell r="C261" t="str">
            <v>M</v>
          </cell>
          <cell r="D261">
            <v>11.74</v>
          </cell>
        </row>
        <row r="262">
          <cell r="A262" t="str">
            <v>080502</v>
          </cell>
          <cell r="B262" t="str">
            <v>PARA TUBOS E PECAS, DIAMETRO 150 MM (A)</v>
          </cell>
          <cell r="C262" t="str">
            <v>M</v>
          </cell>
          <cell r="D262">
            <v>12.34</v>
          </cell>
        </row>
        <row r="263">
          <cell r="A263" t="str">
            <v>080503</v>
          </cell>
          <cell r="B263" t="str">
            <v>PARA TUBOS E PECAS, DIAMETRO 175 MM (A)</v>
          </cell>
          <cell r="C263" t="str">
            <v>M</v>
          </cell>
          <cell r="D263">
            <v>12.64</v>
          </cell>
        </row>
        <row r="264">
          <cell r="A264" t="str">
            <v>080504</v>
          </cell>
          <cell r="B264" t="str">
            <v>PARA TUBOS E PECAS, DIAMETRO 200 MM (A)</v>
          </cell>
          <cell r="C264" t="str">
            <v>M</v>
          </cell>
          <cell r="D264">
            <v>12.94</v>
          </cell>
        </row>
        <row r="265">
          <cell r="A265" t="str">
            <v>080505</v>
          </cell>
          <cell r="B265" t="str">
            <v>PARA TUBOS E PECAS, DIAMETRO 250 MM (A)</v>
          </cell>
          <cell r="C265" t="str">
            <v>M</v>
          </cell>
          <cell r="D265">
            <v>13.53</v>
          </cell>
        </row>
        <row r="266">
          <cell r="A266" t="str">
            <v>080506</v>
          </cell>
          <cell r="B266" t="str">
            <v>PARA TUBOS E PECAS, DIAMETRO 300 MM (A)</v>
          </cell>
          <cell r="C266" t="str">
            <v>M</v>
          </cell>
          <cell r="D266">
            <v>14.12</v>
          </cell>
        </row>
        <row r="267">
          <cell r="A267" t="str">
            <v>080507</v>
          </cell>
          <cell r="B267" t="str">
            <v>PARA TUBOS E PECAS, DIAMETRO 350 MM (A)</v>
          </cell>
          <cell r="C267" t="str">
            <v>M</v>
          </cell>
          <cell r="D267">
            <v>14.72</v>
          </cell>
        </row>
        <row r="268">
          <cell r="A268" t="str">
            <v>080508</v>
          </cell>
          <cell r="B268" t="str">
            <v>PARA TUBOS E PECAS, DIAMETRO 375 MM (A)</v>
          </cell>
          <cell r="C268" t="str">
            <v>M</v>
          </cell>
          <cell r="D268">
            <v>15.08</v>
          </cell>
        </row>
        <row r="269">
          <cell r="A269" t="str">
            <v>080509</v>
          </cell>
          <cell r="B269" t="str">
            <v>PARA TUBOS E PECAS, DIAMETRO 400 MM (A)</v>
          </cell>
          <cell r="C269" t="str">
            <v>M</v>
          </cell>
          <cell r="D269">
            <v>15.32</v>
          </cell>
        </row>
        <row r="270">
          <cell r="A270" t="str">
            <v>080510</v>
          </cell>
          <cell r="B270" t="str">
            <v>PARA TUBOS E PECAS, DIAMETRO 450 MM (A)</v>
          </cell>
          <cell r="C270" t="str">
            <v>M</v>
          </cell>
          <cell r="D270">
            <v>15.9</v>
          </cell>
        </row>
        <row r="271">
          <cell r="A271" t="str">
            <v>080531</v>
          </cell>
          <cell r="B271" t="str">
            <v>PARA TUBOS E PECAS, DIAM. 100 MM (B)</v>
          </cell>
          <cell r="C271" t="str">
            <v>M</v>
          </cell>
          <cell r="D271">
            <v>10.16</v>
          </cell>
        </row>
        <row r="272">
          <cell r="A272" t="str">
            <v>080532</v>
          </cell>
          <cell r="B272" t="str">
            <v>PARA TUBOS E PECAS, DIAM. 150 MM (B)</v>
          </cell>
          <cell r="C272" t="str">
            <v>M</v>
          </cell>
          <cell r="D272">
            <v>10.69</v>
          </cell>
        </row>
        <row r="273">
          <cell r="A273" t="str">
            <v>080533</v>
          </cell>
          <cell r="B273" t="str">
            <v>PARA TUBOS E PECAS, DIAM. 175 MM (B)</v>
          </cell>
          <cell r="C273" t="str">
            <v>M</v>
          </cell>
          <cell r="D273">
            <v>10.97</v>
          </cell>
        </row>
        <row r="274">
          <cell r="A274" t="str">
            <v>080534</v>
          </cell>
          <cell r="B274" t="str">
            <v>PARA TUBOS E PECAS, DIAM. 200 MM (B)</v>
          </cell>
          <cell r="C274" t="str">
            <v>M</v>
          </cell>
          <cell r="D274">
            <v>11.22</v>
          </cell>
        </row>
        <row r="275">
          <cell r="A275" t="str">
            <v>080535</v>
          </cell>
          <cell r="B275" t="str">
            <v>PARA TUBOS E PECAS, DIAM. 250 MM (B)</v>
          </cell>
          <cell r="C275" t="str">
            <v>M</v>
          </cell>
          <cell r="D275">
            <v>11.77</v>
          </cell>
        </row>
        <row r="276">
          <cell r="A276" t="str">
            <v>080536</v>
          </cell>
          <cell r="B276" t="str">
            <v>PARA TUBOS E PECAS, DIAM. 300 MM (B)</v>
          </cell>
          <cell r="C276" t="str">
            <v>M</v>
          </cell>
          <cell r="D276">
            <v>12.3</v>
          </cell>
        </row>
        <row r="277">
          <cell r="A277" t="str">
            <v>080537</v>
          </cell>
          <cell r="B277" t="str">
            <v>PARA TUBOS E PECAS, DIAM. 350 MM (B)</v>
          </cell>
          <cell r="C277" t="str">
            <v>M</v>
          </cell>
          <cell r="D277">
            <v>12.83</v>
          </cell>
        </row>
        <row r="278">
          <cell r="A278" t="str">
            <v>080538</v>
          </cell>
          <cell r="B278" t="str">
            <v>PARA TUBOS E PECAS, DIAM. 375 MM (B)</v>
          </cell>
          <cell r="C278" t="str">
            <v>M</v>
          </cell>
          <cell r="D278">
            <v>13.15</v>
          </cell>
        </row>
        <row r="279">
          <cell r="A279" t="str">
            <v>080539</v>
          </cell>
          <cell r="B279" t="str">
            <v>PARA TUBOS E PECAS, DIAM. 400 MM (B)</v>
          </cell>
          <cell r="C279" t="str">
            <v>M</v>
          </cell>
          <cell r="D279">
            <v>13.36</v>
          </cell>
        </row>
        <row r="280">
          <cell r="A280" t="str">
            <v>080540</v>
          </cell>
          <cell r="B280" t="str">
            <v>PARA TUBOS E PECAS, DIAM. 450 MM (B)</v>
          </cell>
          <cell r="C280" t="str">
            <v>M</v>
          </cell>
          <cell r="D280">
            <v>13.89</v>
          </cell>
        </row>
        <row r="281">
          <cell r="A281" t="str">
            <v>080551</v>
          </cell>
          <cell r="B281" t="str">
            <v>PARA TUBOS E PECAS, DIAM. 100 MM (C)</v>
          </cell>
          <cell r="C281" t="str">
            <v>M</v>
          </cell>
          <cell r="D281">
            <v>7.8</v>
          </cell>
        </row>
        <row r="282">
          <cell r="A282" t="str">
            <v>080552</v>
          </cell>
          <cell r="B282" t="str">
            <v>PARA TUBOS E PECAS, DIAM. 150 MM (C)</v>
          </cell>
          <cell r="C282" t="str">
            <v>M</v>
          </cell>
          <cell r="D282">
            <v>8.24</v>
          </cell>
        </row>
        <row r="283">
          <cell r="A283" t="str">
            <v>080553</v>
          </cell>
          <cell r="B283" t="str">
            <v>PARA TUBOS E PECAS, DIAM. 175 MM (C)</v>
          </cell>
          <cell r="C283" t="str">
            <v>M</v>
          </cell>
          <cell r="D283">
            <v>8.4700000000000006</v>
          </cell>
        </row>
        <row r="284">
          <cell r="A284" t="str">
            <v>080554</v>
          </cell>
          <cell r="B284" t="str">
            <v>PARA TUBOS E PECAS, DIAM. 200 MM (C)</v>
          </cell>
          <cell r="C284" t="str">
            <v>M</v>
          </cell>
          <cell r="D284">
            <v>8.69</v>
          </cell>
        </row>
        <row r="285">
          <cell r="A285" t="str">
            <v>080555</v>
          </cell>
          <cell r="B285" t="str">
            <v>PARA TUBOS E PECAS, DIAM. 250 MM (C)</v>
          </cell>
          <cell r="C285" t="str">
            <v>M</v>
          </cell>
          <cell r="D285">
            <v>9.1300000000000008</v>
          </cell>
        </row>
        <row r="286">
          <cell r="A286" t="str">
            <v>080556</v>
          </cell>
          <cell r="B286" t="str">
            <v>PARA TUBOS E PECAS, DIAM. 300 MM (C)</v>
          </cell>
          <cell r="C286" t="str">
            <v>M</v>
          </cell>
          <cell r="D286">
            <v>9.57</v>
          </cell>
        </row>
        <row r="287">
          <cell r="A287" t="str">
            <v>080557</v>
          </cell>
          <cell r="B287" t="str">
            <v>PARA TUBOS E PECAS, 350 MM (C)</v>
          </cell>
          <cell r="C287" t="str">
            <v>M</v>
          </cell>
          <cell r="D287">
            <v>10.01</v>
          </cell>
        </row>
        <row r="288">
          <cell r="A288" t="str">
            <v>080558</v>
          </cell>
          <cell r="B288" t="str">
            <v>PARA TUBOS E PECAS, DIAM. 375 MM (C)</v>
          </cell>
          <cell r="C288" t="str">
            <v>M</v>
          </cell>
          <cell r="D288">
            <v>10.28</v>
          </cell>
        </row>
        <row r="289">
          <cell r="A289" t="str">
            <v>080559</v>
          </cell>
          <cell r="B289" t="str">
            <v>PARA TUBOS E PECAS, DIAM. 400 MM (C)</v>
          </cell>
          <cell r="C289" t="str">
            <v>M</v>
          </cell>
          <cell r="D289">
            <v>10.46</v>
          </cell>
        </row>
        <row r="290">
          <cell r="A290" t="str">
            <v>080560</v>
          </cell>
          <cell r="B290" t="str">
            <v>PARA TUBOS E PECAS, DIAM. 450 MM (C)</v>
          </cell>
          <cell r="C290" t="str">
            <v>M</v>
          </cell>
          <cell r="D290">
            <v>10.9</v>
          </cell>
        </row>
        <row r="292">
          <cell r="A292" t="str">
            <v>080600</v>
          </cell>
          <cell r="B292" t="str">
            <v>LASTRO, LAJE E BERCO PARA ASSENTAMENTO DE TUBOS E PECAS</v>
          </cell>
        </row>
        <row r="293">
          <cell r="A293" t="str">
            <v>080601</v>
          </cell>
          <cell r="B293" t="str">
            <v>PARA TUBOS E PECAS, DIAMETRO 100 MM (A)</v>
          </cell>
          <cell r="C293" t="str">
            <v>M</v>
          </cell>
          <cell r="D293">
            <v>33.01</v>
          </cell>
        </row>
        <row r="294">
          <cell r="A294" t="str">
            <v>080602</v>
          </cell>
          <cell r="B294" t="str">
            <v>PARA TUBOS E PECAS, DIAMETRO 150 MM (A)</v>
          </cell>
          <cell r="C294" t="str">
            <v>M</v>
          </cell>
          <cell r="D294">
            <v>33.92</v>
          </cell>
        </row>
        <row r="295">
          <cell r="A295" t="str">
            <v>080603</v>
          </cell>
          <cell r="B295" t="str">
            <v>PARA TUBOS E PECAS, DIAMETRO 175 MM (A)</v>
          </cell>
          <cell r="C295" t="str">
            <v>M</v>
          </cell>
          <cell r="D295">
            <v>37.950000000000003</v>
          </cell>
        </row>
        <row r="296">
          <cell r="A296" t="str">
            <v>080604</v>
          </cell>
          <cell r="B296" t="str">
            <v>PARA TUBOS E PECAS, DIAMETRO 200 MM (A)</v>
          </cell>
          <cell r="C296" t="str">
            <v>M</v>
          </cell>
          <cell r="D296">
            <v>40.76</v>
          </cell>
        </row>
        <row r="297">
          <cell r="A297" t="str">
            <v>080605</v>
          </cell>
          <cell r="B297" t="str">
            <v>PARA TUBOS E PECAS, DIAMETRO 250 MM (A)</v>
          </cell>
          <cell r="C297" t="str">
            <v>M</v>
          </cell>
          <cell r="D297">
            <v>43.99</v>
          </cell>
        </row>
        <row r="298">
          <cell r="A298" t="str">
            <v>080606</v>
          </cell>
          <cell r="B298" t="str">
            <v>PARA TUBOS E PECAS, DIAMETRO 300 MM (A)</v>
          </cell>
          <cell r="C298" t="str">
            <v>M</v>
          </cell>
          <cell r="D298">
            <v>49.82</v>
          </cell>
        </row>
        <row r="299">
          <cell r="A299" t="str">
            <v>080607</v>
          </cell>
          <cell r="B299" t="str">
            <v>PARA TUBOS E PECAS, DIAMETRO 350 MM (A)</v>
          </cell>
          <cell r="C299" t="str">
            <v>M</v>
          </cell>
          <cell r="D299">
            <v>53.02</v>
          </cell>
        </row>
        <row r="300">
          <cell r="A300" t="str">
            <v>080608</v>
          </cell>
          <cell r="B300" t="str">
            <v>PARA TUBOS E PECAS, DIAMETRO 375 MM (A)</v>
          </cell>
          <cell r="C300" t="str">
            <v>M</v>
          </cell>
          <cell r="D300">
            <v>57.12</v>
          </cell>
        </row>
        <row r="301">
          <cell r="A301" t="str">
            <v>080609</v>
          </cell>
          <cell r="B301" t="str">
            <v>PARA TUBOS E PECAS, DIAMETRO 400 MM (A)</v>
          </cell>
          <cell r="C301" t="str">
            <v>M</v>
          </cell>
          <cell r="D301">
            <v>58.79</v>
          </cell>
        </row>
        <row r="302">
          <cell r="A302" t="str">
            <v>080610</v>
          </cell>
          <cell r="B302" t="str">
            <v>PARA TUBOS E PECAS, DIAMETRO 450 MM (A)</v>
          </cell>
          <cell r="C302" t="str">
            <v>M</v>
          </cell>
          <cell r="D302">
            <v>64.989999999999995</v>
          </cell>
        </row>
        <row r="303">
          <cell r="A303" t="str">
            <v>080631</v>
          </cell>
          <cell r="B303" t="str">
            <v>PARA TUBOS E PECAS, DIAM. 100 MM (B)</v>
          </cell>
          <cell r="C303" t="str">
            <v>M</v>
          </cell>
          <cell r="D303">
            <v>29.95</v>
          </cell>
        </row>
        <row r="304">
          <cell r="A304" t="str">
            <v>080632</v>
          </cell>
          <cell r="B304" t="str">
            <v>PARA TUBOS E PECAS, DIAM. 150 MM (B)</v>
          </cell>
          <cell r="C304" t="str">
            <v>M</v>
          </cell>
          <cell r="D304">
            <v>30.78</v>
          </cell>
        </row>
        <row r="305">
          <cell r="A305" t="str">
            <v>080633</v>
          </cell>
          <cell r="B305" t="str">
            <v>PARA TUBOS E PECAS, DIAM. 175 MM (B)</v>
          </cell>
          <cell r="C305" t="str">
            <v>M</v>
          </cell>
          <cell r="D305">
            <v>34.47</v>
          </cell>
        </row>
        <row r="306">
          <cell r="A306" t="str">
            <v>080634</v>
          </cell>
          <cell r="B306" t="str">
            <v>PARA TUBOS E PECAS, DIAM. 200 MM (B)</v>
          </cell>
          <cell r="C306" t="str">
            <v>M</v>
          </cell>
          <cell r="D306">
            <v>37.130000000000003</v>
          </cell>
        </row>
        <row r="307">
          <cell r="A307" t="str">
            <v>080635</v>
          </cell>
          <cell r="B307" t="str">
            <v>PARA TUBOS E PECAS, DIAM. 250 MM (B)</v>
          </cell>
          <cell r="C307" t="str">
            <v>M</v>
          </cell>
          <cell r="D307">
            <v>40.17</v>
          </cell>
        </row>
        <row r="308">
          <cell r="A308" t="str">
            <v>080636</v>
          </cell>
          <cell r="B308" t="str">
            <v>PARA TUBOS E PECAS, DIAM. 300 MM (B)</v>
          </cell>
          <cell r="C308" t="str">
            <v>M</v>
          </cell>
          <cell r="D308">
            <v>45.64</v>
          </cell>
        </row>
        <row r="309">
          <cell r="A309" t="str">
            <v>080637</v>
          </cell>
          <cell r="B309" t="str">
            <v>PARA TUBOS E PECAS, DIAM. 350 MM (B)</v>
          </cell>
          <cell r="C309" t="str">
            <v>M</v>
          </cell>
          <cell r="D309">
            <v>48.66</v>
          </cell>
        </row>
        <row r="310">
          <cell r="A310" t="str">
            <v>080638</v>
          </cell>
          <cell r="B310" t="str">
            <v>PARA TUBOS E PECAS, DIAM. 375 MM (B)</v>
          </cell>
          <cell r="C310" t="str">
            <v>M</v>
          </cell>
          <cell r="D310">
            <v>52.48</v>
          </cell>
        </row>
        <row r="311">
          <cell r="A311" t="str">
            <v>080639</v>
          </cell>
          <cell r="B311" t="str">
            <v>PARA TUBOS E PECAS, DIAM. 400 MM (B)</v>
          </cell>
          <cell r="C311" t="str">
            <v>M</v>
          </cell>
          <cell r="D311">
            <v>54.06</v>
          </cell>
        </row>
        <row r="312">
          <cell r="A312" t="str">
            <v>080640</v>
          </cell>
          <cell r="B312" t="str">
            <v>PARA TUBOS E PECAS, DIAM. 450 MM (B)</v>
          </cell>
          <cell r="C312" t="str">
            <v>M</v>
          </cell>
          <cell r="D312">
            <v>59.88</v>
          </cell>
        </row>
        <row r="313">
          <cell r="A313" t="str">
            <v>080651</v>
          </cell>
          <cell r="B313" t="str">
            <v>PARA TUBOS E PECAS, DIAM. 100 MM (C)</v>
          </cell>
          <cell r="C313" t="str">
            <v>M</v>
          </cell>
          <cell r="D313">
            <v>25.42</v>
          </cell>
        </row>
        <row r="314">
          <cell r="A314" t="str">
            <v>080652</v>
          </cell>
          <cell r="B314" t="str">
            <v>PARA TUBOS E PECAS, DIAM. 150 MM (C)</v>
          </cell>
          <cell r="C314" t="str">
            <v>M</v>
          </cell>
          <cell r="D314">
            <v>25.25</v>
          </cell>
        </row>
        <row r="315">
          <cell r="A315" t="str">
            <v>080653</v>
          </cell>
          <cell r="B315" t="str">
            <v>PARA TUBOS E PECAS, DIAM. 175 MM (C)</v>
          </cell>
          <cell r="C315" t="str">
            <v>M</v>
          </cell>
          <cell r="D315">
            <v>29.35</v>
          </cell>
        </row>
        <row r="316">
          <cell r="A316" t="str">
            <v>080654</v>
          </cell>
          <cell r="B316" t="str">
            <v>PARA TUBOS E PECAS, DIAM. 200 MM (C)</v>
          </cell>
          <cell r="C316" t="str">
            <v>M</v>
          </cell>
          <cell r="D316">
            <v>31.8</v>
          </cell>
        </row>
        <row r="317">
          <cell r="A317" t="str">
            <v>080655</v>
          </cell>
          <cell r="B317" t="str">
            <v>PARA TUBOS E PECAS, DIAM. 250 MM (C)</v>
          </cell>
          <cell r="C317" t="str">
            <v>M</v>
          </cell>
          <cell r="D317">
            <v>34.549999999999997</v>
          </cell>
        </row>
        <row r="318">
          <cell r="A318" t="str">
            <v>080656</v>
          </cell>
          <cell r="B318" t="str">
            <v>PARA TUBOS E PECAS, DIAM. 300 MM (C)</v>
          </cell>
          <cell r="C318" t="str">
            <v>M</v>
          </cell>
          <cell r="D318">
            <v>39.47</v>
          </cell>
        </row>
        <row r="319">
          <cell r="A319" t="str">
            <v>080657</v>
          </cell>
          <cell r="B319" t="str">
            <v>PARA TUBOS E PECAS, DIAM. 350 MM (C)</v>
          </cell>
          <cell r="C319" t="str">
            <v>M</v>
          </cell>
          <cell r="D319">
            <v>42.21</v>
          </cell>
        </row>
        <row r="320">
          <cell r="A320" t="str">
            <v>080658</v>
          </cell>
          <cell r="B320" t="str">
            <v>PARA TUBOS E PECAS, DIAM. 375 MM (C)</v>
          </cell>
          <cell r="C320" t="str">
            <v>M</v>
          </cell>
          <cell r="D320">
            <v>45.61</v>
          </cell>
        </row>
        <row r="321">
          <cell r="A321" t="str">
            <v>080659</v>
          </cell>
          <cell r="B321" t="str">
            <v>PARA TUBOS E PECAS, DIAM. 400 MM (C)</v>
          </cell>
          <cell r="C321" t="str">
            <v>M</v>
          </cell>
          <cell r="D321">
            <v>47.08</v>
          </cell>
        </row>
        <row r="322">
          <cell r="A322" t="str">
            <v>080660</v>
          </cell>
          <cell r="B322" t="str">
            <v>PARA TUBOS E PECAS, DIAM. 450 MM (C)</v>
          </cell>
          <cell r="C322" t="str">
            <v>M</v>
          </cell>
          <cell r="D322">
            <v>52.33</v>
          </cell>
        </row>
        <row r="324">
          <cell r="A324" t="str">
            <v>080700</v>
          </cell>
          <cell r="B324" t="str">
            <v>ANCORAGEM PARA REDES</v>
          </cell>
        </row>
        <row r="325">
          <cell r="A325" t="str">
            <v>080701</v>
          </cell>
          <cell r="B325" t="str">
            <v>PONTALETE DE PEROBA</v>
          </cell>
          <cell r="C325" t="str">
            <v>UN</v>
          </cell>
          <cell r="D325">
            <v>14.17</v>
          </cell>
        </row>
        <row r="327">
          <cell r="A327" t="str">
            <v>080800</v>
          </cell>
          <cell r="B327" t="str">
            <v>ANCORAGEM EM CONCRETO PARA PECAS</v>
          </cell>
        </row>
        <row r="328">
          <cell r="A328" t="str">
            <v>080801</v>
          </cell>
          <cell r="B328" t="str">
            <v>CAP E PLUG, DIAMETRO 150 MM</v>
          </cell>
          <cell r="C328" t="str">
            <v>UN</v>
          </cell>
          <cell r="D328">
            <v>20.45</v>
          </cell>
        </row>
        <row r="329">
          <cell r="A329" t="str">
            <v>080802</v>
          </cell>
          <cell r="B329" t="str">
            <v>CAP E PLUG, DIAMETRO 200 MM</v>
          </cell>
          <cell r="C329" t="str">
            <v>UN</v>
          </cell>
          <cell r="D329">
            <v>29.11</v>
          </cell>
        </row>
        <row r="330">
          <cell r="A330" t="str">
            <v>080803</v>
          </cell>
          <cell r="B330" t="str">
            <v>CAP E PLUG, DIAMETRO 250 MM</v>
          </cell>
          <cell r="C330" t="str">
            <v>UN</v>
          </cell>
          <cell r="D330">
            <v>38.5</v>
          </cell>
        </row>
        <row r="331">
          <cell r="A331" t="str">
            <v>080804</v>
          </cell>
          <cell r="B331" t="str">
            <v>CAP E PLUG, DIAMETRO 300 MM</v>
          </cell>
          <cell r="C331" t="str">
            <v>UN</v>
          </cell>
          <cell r="D331">
            <v>48.85</v>
          </cell>
        </row>
        <row r="332">
          <cell r="A332" t="str">
            <v>080805</v>
          </cell>
          <cell r="B332" t="str">
            <v>CAP E PLUG, DIAMETRO 350 MM</v>
          </cell>
          <cell r="C332" t="str">
            <v>UN</v>
          </cell>
          <cell r="D332">
            <v>59.9</v>
          </cell>
        </row>
        <row r="333">
          <cell r="A333" t="str">
            <v>080806</v>
          </cell>
          <cell r="B333" t="str">
            <v>CAP E PLUG, DIAMETRO 400 MM</v>
          </cell>
          <cell r="C333" t="str">
            <v>UN</v>
          </cell>
          <cell r="D333">
            <v>71.959999999999994</v>
          </cell>
        </row>
        <row r="334">
          <cell r="A334" t="str">
            <v>080807</v>
          </cell>
          <cell r="B334" t="str">
            <v>CURVA 11 GRAUS 15 MIN., DIAMETRO 150 MM</v>
          </cell>
          <cell r="C334" t="str">
            <v>UN</v>
          </cell>
          <cell r="D334">
            <v>28.87</v>
          </cell>
        </row>
        <row r="335">
          <cell r="A335" t="str">
            <v>080808</v>
          </cell>
          <cell r="B335" t="str">
            <v>CURVA 11 GRAUS 15 MIN., DIAMETRO 200 MM</v>
          </cell>
          <cell r="C335" t="str">
            <v>UN</v>
          </cell>
          <cell r="D335">
            <v>36.36</v>
          </cell>
        </row>
        <row r="336">
          <cell r="A336" t="str">
            <v>080809</v>
          </cell>
          <cell r="B336" t="str">
            <v>CURVA 11 GRAUS 15 MIN., DIAMETRO 250 MM</v>
          </cell>
          <cell r="C336" t="str">
            <v>UN</v>
          </cell>
          <cell r="D336">
            <v>42.69</v>
          </cell>
        </row>
        <row r="337">
          <cell r="A337" t="str">
            <v>080810</v>
          </cell>
          <cell r="B337" t="str">
            <v>CURVA 11 GRAUS 15 MIN., DIAMETRO 300 MM</v>
          </cell>
          <cell r="C337" t="str">
            <v>UN</v>
          </cell>
          <cell r="D337">
            <v>51.13</v>
          </cell>
        </row>
        <row r="338">
          <cell r="A338" t="str">
            <v>080811</v>
          </cell>
          <cell r="B338" t="str">
            <v>CURVA 11 GRAUS 15 MIN., DIAMETRO 350 MM</v>
          </cell>
          <cell r="C338" t="str">
            <v>UN</v>
          </cell>
          <cell r="D338">
            <v>63.22</v>
          </cell>
        </row>
        <row r="339">
          <cell r="A339" t="str">
            <v>080812</v>
          </cell>
          <cell r="B339" t="str">
            <v>CURVA 11 GRAUS 15 MIN., DIAMETRO 400 MM</v>
          </cell>
          <cell r="C339" t="str">
            <v>UN</v>
          </cell>
          <cell r="D339">
            <v>80.02</v>
          </cell>
        </row>
        <row r="340">
          <cell r="A340" t="str">
            <v>080813</v>
          </cell>
          <cell r="B340" t="str">
            <v>CURVA 22 GRAUS 30 MIN., DIAMETRO 150 MM</v>
          </cell>
          <cell r="C340" t="str">
            <v>UN</v>
          </cell>
          <cell r="D340">
            <v>32.1</v>
          </cell>
        </row>
        <row r="341">
          <cell r="A341" t="str">
            <v>080814</v>
          </cell>
          <cell r="B341" t="str">
            <v>CURVA 22 GRAUS 30 MIN., DIAMETRO 200 MM</v>
          </cell>
          <cell r="C341" t="str">
            <v>UN</v>
          </cell>
          <cell r="D341">
            <v>39.68</v>
          </cell>
        </row>
        <row r="342">
          <cell r="A342" t="str">
            <v>080815</v>
          </cell>
          <cell r="B342" t="str">
            <v>CURVA 22 GRAUS 30 MIN., DIAMETRO 250 MM</v>
          </cell>
          <cell r="C342" t="str">
            <v>UN</v>
          </cell>
          <cell r="D342">
            <v>46.08</v>
          </cell>
        </row>
        <row r="343">
          <cell r="A343" t="str">
            <v>080816</v>
          </cell>
          <cell r="B343" t="str">
            <v>CURVA 22 GRAUS 30 MIN., DIAMETRO 300 MM</v>
          </cell>
          <cell r="C343" t="str">
            <v>UN</v>
          </cell>
          <cell r="D343">
            <v>55.14</v>
          </cell>
        </row>
        <row r="344">
          <cell r="A344" t="str">
            <v>080817</v>
          </cell>
          <cell r="B344" t="str">
            <v>CURVA 22 GRAUS 30 MIN., DIAMETRO 350 MM</v>
          </cell>
          <cell r="C344" t="str">
            <v>UN</v>
          </cell>
          <cell r="D344">
            <v>67.45</v>
          </cell>
        </row>
        <row r="345">
          <cell r="A345" t="str">
            <v>080818</v>
          </cell>
          <cell r="B345" t="str">
            <v>CURVA 22 GRAUS 30 MIN., DIAMETRO 400 MM</v>
          </cell>
          <cell r="C345" t="str">
            <v>UN</v>
          </cell>
          <cell r="D345">
            <v>84.72</v>
          </cell>
        </row>
        <row r="346">
          <cell r="A346" t="str">
            <v>080819</v>
          </cell>
          <cell r="B346" t="str">
            <v>CURVA 45 GRAUS DIAMETRO 150 MM</v>
          </cell>
          <cell r="C346" t="str">
            <v>UN</v>
          </cell>
          <cell r="D346">
            <v>30.51</v>
          </cell>
        </row>
        <row r="347">
          <cell r="A347" t="str">
            <v>080820</v>
          </cell>
          <cell r="B347" t="str">
            <v>CURVA 45 GRAUS DIAMETRO 200 MM</v>
          </cell>
          <cell r="C347" t="str">
            <v>UN</v>
          </cell>
          <cell r="D347">
            <v>38.72</v>
          </cell>
        </row>
        <row r="348">
          <cell r="A348" t="str">
            <v>080821</v>
          </cell>
          <cell r="B348" t="str">
            <v>CURVA 45 GRAUS DIAMETRO 250 MM</v>
          </cell>
          <cell r="C348" t="str">
            <v>UN</v>
          </cell>
          <cell r="D348">
            <v>46.69</v>
          </cell>
        </row>
        <row r="349">
          <cell r="A349" t="str">
            <v>080822</v>
          </cell>
          <cell r="B349" t="str">
            <v>CURVA 45 GRAUS DIAMETRO 300 MM</v>
          </cell>
          <cell r="C349" t="str">
            <v>UN</v>
          </cell>
          <cell r="D349">
            <v>55.96</v>
          </cell>
        </row>
        <row r="350">
          <cell r="A350" t="str">
            <v>080823</v>
          </cell>
          <cell r="B350" t="str">
            <v>CURVA 45 GRAUS DIAMETRO 350 MM</v>
          </cell>
          <cell r="C350" t="str">
            <v>UN</v>
          </cell>
          <cell r="D350">
            <v>72.209999999999994</v>
          </cell>
        </row>
        <row r="351">
          <cell r="A351" t="str">
            <v>080824</v>
          </cell>
          <cell r="B351" t="str">
            <v>CURVA 45 GRAUS DIAMETRO 400 MM</v>
          </cell>
          <cell r="C351" t="str">
            <v>UN</v>
          </cell>
          <cell r="D351">
            <v>92.74</v>
          </cell>
        </row>
        <row r="352">
          <cell r="A352" t="str">
            <v>080825</v>
          </cell>
          <cell r="B352" t="str">
            <v>CURVA 90 GRAUS E TE, DIAMETRO 150 MM</v>
          </cell>
          <cell r="C352" t="str">
            <v>UN</v>
          </cell>
          <cell r="D352">
            <v>52.05</v>
          </cell>
        </row>
        <row r="353">
          <cell r="A353" t="str">
            <v>080826</v>
          </cell>
          <cell r="B353" t="str">
            <v>CURVA 90 GRAUS E TE, DIAMETRO 200 MM</v>
          </cell>
          <cell r="C353" t="str">
            <v>UN</v>
          </cell>
          <cell r="D353">
            <v>56.17</v>
          </cell>
        </row>
        <row r="354">
          <cell r="A354" t="str">
            <v>080827</v>
          </cell>
          <cell r="B354" t="str">
            <v>CURVA 90 GRAUS E TE, DIAMETRO 250 MM</v>
          </cell>
          <cell r="C354" t="str">
            <v>UN</v>
          </cell>
          <cell r="D354">
            <v>77.849999999999994</v>
          </cell>
        </row>
        <row r="355">
          <cell r="A355" t="str">
            <v>080828</v>
          </cell>
          <cell r="B355" t="str">
            <v>CURVA 90 GRAUS E TE, DIAMETRO 300 MM</v>
          </cell>
          <cell r="C355" t="str">
            <v>UN</v>
          </cell>
          <cell r="D355">
            <v>99.44</v>
          </cell>
        </row>
        <row r="356">
          <cell r="A356" t="str">
            <v>080829</v>
          </cell>
          <cell r="B356" t="str">
            <v>CURVA 90 GRAUS E TE, DIAMETRO 350 MM</v>
          </cell>
          <cell r="C356" t="str">
            <v>UN</v>
          </cell>
          <cell r="D356">
            <v>127.46</v>
          </cell>
        </row>
        <row r="357">
          <cell r="A357" t="str">
            <v>080830</v>
          </cell>
          <cell r="B357" t="str">
            <v>CURVA 90 GRAUS E TE, DIAMETRO 400 MM</v>
          </cell>
          <cell r="C357" t="str">
            <v>UN</v>
          </cell>
          <cell r="D357">
            <v>159.22</v>
          </cell>
        </row>
        <row r="359">
          <cell r="A359" t="str">
            <v>080900</v>
          </cell>
          <cell r="B359" t="str">
            <v>FORMAS PARA CONCRETO</v>
          </cell>
        </row>
        <row r="360">
          <cell r="A360" t="str">
            <v>080901</v>
          </cell>
          <cell r="B360" t="str">
            <v>FORMA DE MADEIRA - COMUM</v>
          </cell>
          <cell r="C360" t="str">
            <v>M2</v>
          </cell>
          <cell r="D360">
            <v>23.35</v>
          </cell>
        </row>
        <row r="361">
          <cell r="A361" t="str">
            <v>080902</v>
          </cell>
          <cell r="B361" t="str">
            <v>FORMA PLANA DE MADEIRA - ESTRUTURA</v>
          </cell>
          <cell r="C361" t="str">
            <v>M2</v>
          </cell>
          <cell r="D361">
            <v>31.95</v>
          </cell>
        </row>
        <row r="362">
          <cell r="A362" t="str">
            <v>080903</v>
          </cell>
          <cell r="B362" t="str">
            <v>FORMA PLANA DE MADEIRA - APARENTE</v>
          </cell>
          <cell r="C362" t="str">
            <v>M2</v>
          </cell>
          <cell r="D362">
            <v>39.35</v>
          </cell>
        </row>
        <row r="363">
          <cell r="A363" t="str">
            <v>080904</v>
          </cell>
          <cell r="B363" t="str">
            <v>FORMA CURVA DE MADEIRA - ESTRUTURA</v>
          </cell>
          <cell r="C363" t="str">
            <v>M2</v>
          </cell>
          <cell r="D363">
            <v>58.13</v>
          </cell>
        </row>
        <row r="364">
          <cell r="A364" t="str">
            <v>080905</v>
          </cell>
          <cell r="B364" t="str">
            <v>FORMA CURVA DE MADEIRA - APARENTE</v>
          </cell>
          <cell r="C364" t="str">
            <v>M2</v>
          </cell>
          <cell r="D364">
            <v>63.93</v>
          </cell>
        </row>
        <row r="365">
          <cell r="A365" t="str">
            <v>080906</v>
          </cell>
          <cell r="B365" t="str">
            <v>FORMA METALICA - APARENTE</v>
          </cell>
          <cell r="C365" t="str">
            <v>M2</v>
          </cell>
          <cell r="D365">
            <v>60.8</v>
          </cell>
        </row>
        <row r="367">
          <cell r="A367" t="str">
            <v>081000</v>
          </cell>
          <cell r="B367" t="str">
            <v>ACOS PARA CONCRETO</v>
          </cell>
        </row>
        <row r="368">
          <cell r="A368" t="str">
            <v>081001</v>
          </cell>
          <cell r="B368" t="str">
            <v>ARMACAO EM ACO CA-25</v>
          </cell>
          <cell r="C368" t="str">
            <v>KG</v>
          </cell>
          <cell r="D368">
            <v>3.97</v>
          </cell>
        </row>
        <row r="369">
          <cell r="A369" t="str">
            <v>081002</v>
          </cell>
          <cell r="B369" t="str">
            <v>ARMACAO EM ACO CA-50</v>
          </cell>
          <cell r="C369" t="str">
            <v>KG</v>
          </cell>
          <cell r="D369">
            <v>3.96</v>
          </cell>
        </row>
        <row r="370">
          <cell r="A370" t="str">
            <v>081003</v>
          </cell>
          <cell r="B370" t="str">
            <v>ARMACAO EM ACO CA-60</v>
          </cell>
          <cell r="C370" t="str">
            <v>KG</v>
          </cell>
          <cell r="D370">
            <v>4.5599999999999996</v>
          </cell>
        </row>
        <row r="371">
          <cell r="A371" t="str">
            <v>081004</v>
          </cell>
          <cell r="B371" t="str">
            <v>ARMACAO EM TELA DE ACO</v>
          </cell>
          <cell r="C371" t="str">
            <v>KG</v>
          </cell>
          <cell r="D371">
            <v>3.24</v>
          </cell>
        </row>
        <row r="373">
          <cell r="A373" t="str">
            <v>081100</v>
          </cell>
          <cell r="B373" t="str">
            <v>CONCRETO NAO ESTRUTURAL</v>
          </cell>
        </row>
        <row r="374">
          <cell r="A374" t="str">
            <v>081101</v>
          </cell>
          <cell r="B374" t="str">
            <v>CONCRETO NAO ESTRUTURAL - CICLOPICO</v>
          </cell>
          <cell r="C374" t="str">
            <v>M3</v>
          </cell>
          <cell r="D374">
            <v>291.25</v>
          </cell>
        </row>
        <row r="375">
          <cell r="A375" t="str">
            <v>081102</v>
          </cell>
          <cell r="B375" t="str">
            <v>CONCRETO NAO ESTRUTURAL - MINIMO DE 150 KG DE CIMENTO/M3</v>
          </cell>
          <cell r="C375" t="str">
            <v>M3</v>
          </cell>
          <cell r="D375">
            <v>192.42</v>
          </cell>
        </row>
        <row r="376">
          <cell r="A376" t="str">
            <v>081103</v>
          </cell>
          <cell r="B376" t="str">
            <v>CONCRETO NAO ESTRUTURAL - MINIMO DE 210 KG DE CIMENTO/M3</v>
          </cell>
          <cell r="C376" t="str">
            <v>M3</v>
          </cell>
          <cell r="D376">
            <v>227.09</v>
          </cell>
        </row>
        <row r="377">
          <cell r="A377" t="str">
            <v>081104</v>
          </cell>
          <cell r="B377" t="str">
            <v>CONCRETO NAO ESTRUTURAL - MINIMO DE 300 KG DE CIMENTO/M3</v>
          </cell>
          <cell r="C377" t="str">
            <v>M3</v>
          </cell>
          <cell r="D377">
            <v>239.05</v>
          </cell>
        </row>
        <row r="379">
          <cell r="A379" t="str">
            <v>081200</v>
          </cell>
          <cell r="B379" t="str">
            <v>CONCRETO ESTRUTURAL PARA ESTRUTURAS NAO SUJEITAS A CONTATO COM AGUA OU ESGOTO</v>
          </cell>
        </row>
        <row r="380">
          <cell r="A380" t="str">
            <v>081201</v>
          </cell>
          <cell r="B380" t="str">
            <v>FCK = 15,0 MPA</v>
          </cell>
          <cell r="C380" t="str">
            <v>M3</v>
          </cell>
          <cell r="D380">
            <v>245.59</v>
          </cell>
        </row>
        <row r="381">
          <cell r="A381" t="str">
            <v>081202</v>
          </cell>
          <cell r="B381" t="str">
            <v>FCK = 20,0 MPA</v>
          </cell>
          <cell r="C381" t="str">
            <v>M3</v>
          </cell>
          <cell r="D381">
            <v>260.66000000000003</v>
          </cell>
        </row>
        <row r="382">
          <cell r="A382" t="str">
            <v>081203</v>
          </cell>
          <cell r="B382" t="str">
            <v>FCK = 25,0 MPA</v>
          </cell>
          <cell r="C382" t="str">
            <v>M3</v>
          </cell>
          <cell r="D382">
            <v>274.36</v>
          </cell>
        </row>
        <row r="384">
          <cell r="A384" t="str">
            <v>081300</v>
          </cell>
          <cell r="B384" t="str">
            <v>CONCRETO ESTRUTURAL PARA ESTRUTURAS EM CONTATO COM AGUA BRUTA,AGUA TRATADA,SOLOS E GASES AGRESSIVOS</v>
          </cell>
        </row>
        <row r="385">
          <cell r="A385" t="str">
            <v>081301</v>
          </cell>
          <cell r="B385" t="str">
            <v>FCK = 20,0 MPA, A/C MAX. 0,55 L/KG - MINIMO DE 320 KG DE CIMENTO/M3</v>
          </cell>
          <cell r="C385" t="str">
            <v>M3</v>
          </cell>
          <cell r="D385">
            <v>260.66000000000003</v>
          </cell>
        </row>
        <row r="386">
          <cell r="A386" t="str">
            <v>081302</v>
          </cell>
          <cell r="B386" t="str">
            <v>FCK = 25,0 MPA, A/C MAX. 0,55 L/KG - MINIMO DE 320 KG DE CIMENTO/M3</v>
          </cell>
          <cell r="C386" t="str">
            <v>M3</v>
          </cell>
          <cell r="D386">
            <v>274.36</v>
          </cell>
        </row>
        <row r="388">
          <cell r="A388" t="str">
            <v>081400</v>
          </cell>
          <cell r="B388" t="str">
            <v>CONCRETO ESTRUTURAL P/ESTRUT.EM CONTATO C/ESGOTO,GASES AGRES.,AMBIENTE MARITIMO E ESTRUT.P/TRAT.AGUA</v>
          </cell>
        </row>
        <row r="389">
          <cell r="A389" t="str">
            <v>081401</v>
          </cell>
          <cell r="B389" t="str">
            <v>FCK = 20,0 MPA, A/C MAX. 0,50 L/KG - MINIMO DE 350 KG DE CIMENTO/M3</v>
          </cell>
          <cell r="C389" t="str">
            <v>M3</v>
          </cell>
          <cell r="D389">
            <v>270.08</v>
          </cell>
        </row>
        <row r="390">
          <cell r="A390" t="str">
            <v>081402</v>
          </cell>
          <cell r="B390" t="str">
            <v>FCK = 25,0 MPA, A/C MAX. 0,50 L/KG - MINIMO DE 350 KG DE CIMENTO/M3</v>
          </cell>
          <cell r="C390" t="str">
            <v>M3</v>
          </cell>
          <cell r="D390">
            <v>291.07</v>
          </cell>
        </row>
        <row r="392">
          <cell r="A392" t="str">
            <v>081500</v>
          </cell>
          <cell r="B392" t="str">
            <v>CONCRETO ESTRUTURAL AUTO-ADENSAVEL</v>
          </cell>
        </row>
        <row r="393">
          <cell r="A393" t="str">
            <v>081501</v>
          </cell>
          <cell r="B393" t="str">
            <v>FCK = 15,0 MPA - AUTO ADENSAVEL</v>
          </cell>
          <cell r="C393" t="str">
            <v>M3</v>
          </cell>
          <cell r="D393">
            <v>266.14</v>
          </cell>
        </row>
        <row r="394">
          <cell r="A394" t="str">
            <v>081502</v>
          </cell>
          <cell r="B394" t="str">
            <v>FCK = 20,0 MPA - AUTO ADENSAVEL</v>
          </cell>
          <cell r="C394" t="str">
            <v>M3</v>
          </cell>
          <cell r="D394">
            <v>277.10000000000002</v>
          </cell>
        </row>
        <row r="396">
          <cell r="A396" t="str">
            <v>081600</v>
          </cell>
          <cell r="B396" t="str">
            <v>JUNTAS</v>
          </cell>
        </row>
        <row r="397">
          <cell r="A397" t="str">
            <v>081601</v>
          </cell>
          <cell r="B397" t="str">
            <v>JUNTA TIPO-O-12</v>
          </cell>
          <cell r="C397" t="str">
            <v>M</v>
          </cell>
          <cell r="D397">
            <v>49.52</v>
          </cell>
        </row>
        <row r="398">
          <cell r="A398" t="str">
            <v>081602</v>
          </cell>
          <cell r="B398" t="str">
            <v>JUNTA TIPO-O-22</v>
          </cell>
          <cell r="C398" t="str">
            <v>M</v>
          </cell>
          <cell r="D398">
            <v>63.85</v>
          </cell>
        </row>
        <row r="399">
          <cell r="A399" t="str">
            <v>081603</v>
          </cell>
          <cell r="B399" t="str">
            <v>JUNTA TIPO-O-35/6</v>
          </cell>
          <cell r="C399" t="str">
            <v>M</v>
          </cell>
          <cell r="D399">
            <v>98.45</v>
          </cell>
        </row>
        <row r="400">
          <cell r="A400" t="str">
            <v>081606</v>
          </cell>
          <cell r="B400" t="str">
            <v>JUNTA TIPO-M-35</v>
          </cell>
          <cell r="C400" t="str">
            <v>M</v>
          </cell>
          <cell r="D400">
            <v>132.74</v>
          </cell>
        </row>
        <row r="402">
          <cell r="A402" t="str">
            <v>081700</v>
          </cell>
          <cell r="B402" t="str">
            <v>SERVICOS COMPLEMENTARES PARA AS OBRAS DE CONCRETO</v>
          </cell>
        </row>
        <row r="403">
          <cell r="A403" t="str">
            <v>081701</v>
          </cell>
          <cell r="B403" t="str">
            <v>PLACA DE ISOPOR</v>
          </cell>
          <cell r="C403" t="str">
            <v>M2</v>
          </cell>
          <cell r="D403">
            <v>12.79</v>
          </cell>
        </row>
        <row r="404">
          <cell r="A404" t="str">
            <v>081702</v>
          </cell>
          <cell r="B404" t="str">
            <v>VEDACAO DE JUNTAS COM MASTIQUE ELASTICO</v>
          </cell>
          <cell r="C404" t="str">
            <v>M</v>
          </cell>
          <cell r="D404">
            <v>67.150000000000006</v>
          </cell>
        </row>
        <row r="405">
          <cell r="A405" t="str">
            <v>081703</v>
          </cell>
          <cell r="B405" t="str">
            <v>BOMBEAMENTO DE CONCRETO</v>
          </cell>
          <cell r="C405" t="str">
            <v>M3</v>
          </cell>
          <cell r="D405">
            <v>20.54</v>
          </cell>
        </row>
        <row r="406">
          <cell r="A406" t="str">
            <v>081704</v>
          </cell>
          <cell r="B406" t="str">
            <v>NUCLEO PERDIDO</v>
          </cell>
          <cell r="C406" t="str">
            <v>UN</v>
          </cell>
          <cell r="D406">
            <v>9.61</v>
          </cell>
        </row>
        <row r="408">
          <cell r="A408" t="str">
            <v>081800</v>
          </cell>
          <cell r="B408" t="str">
            <v>CONCRETO / ARGAMASSA PROJETADA</v>
          </cell>
        </row>
        <row r="409">
          <cell r="A409" t="str">
            <v>081801</v>
          </cell>
          <cell r="B409" t="str">
            <v>CONCRETO PROJETADO EM PAREDES</v>
          </cell>
          <cell r="C409" t="str">
            <v>M3</v>
          </cell>
          <cell r="D409">
            <v>852.09</v>
          </cell>
        </row>
        <row r="410">
          <cell r="A410" t="str">
            <v>081802</v>
          </cell>
          <cell r="B410" t="str">
            <v>CONCRETO PROJETADO EM TETOS</v>
          </cell>
          <cell r="C410" t="str">
            <v>M3</v>
          </cell>
          <cell r="D410">
            <v>940.74</v>
          </cell>
        </row>
        <row r="411">
          <cell r="A411" t="str">
            <v>081803</v>
          </cell>
          <cell r="B411" t="str">
            <v>ARGAMASSA PROJETADA EM PAREDES</v>
          </cell>
          <cell r="C411" t="str">
            <v>M3</v>
          </cell>
          <cell r="D411">
            <v>864.47</v>
          </cell>
        </row>
        <row r="412">
          <cell r="A412" t="str">
            <v>081804</v>
          </cell>
          <cell r="B412" t="str">
            <v>ARGAMASSA PROJETADA EM TETOS</v>
          </cell>
          <cell r="C412" t="str">
            <v>M3</v>
          </cell>
          <cell r="D412">
            <v>954.75</v>
          </cell>
        </row>
        <row r="414">
          <cell r="A414" t="str">
            <v>081900</v>
          </cell>
          <cell r="B414" t="str">
            <v>ADITIVOS</v>
          </cell>
        </row>
        <row r="416">
          <cell r="A416" t="str">
            <v>082000</v>
          </cell>
          <cell r="B416" t="str">
            <v>LAJE PRE-FABRICADA</v>
          </cell>
        </row>
        <row r="417">
          <cell r="A417" t="str">
            <v>082001</v>
          </cell>
          <cell r="B417" t="str">
            <v>LAJE PRE-FABRICADA H-8 PARA FORRO COM CAPA DE 3 CM</v>
          </cell>
          <cell r="C417" t="str">
            <v>M2</v>
          </cell>
          <cell r="D417">
            <v>54.1</v>
          </cell>
        </row>
        <row r="418">
          <cell r="A418" t="str">
            <v>082002</v>
          </cell>
          <cell r="B418" t="str">
            <v>LAJE PRE-FABRICADA H-8 PARA PISO COM CAPA DE 4 CM</v>
          </cell>
          <cell r="C418" t="str">
            <v>M2</v>
          </cell>
          <cell r="D418">
            <v>58.38</v>
          </cell>
        </row>
        <row r="419">
          <cell r="A419" t="str">
            <v>082003</v>
          </cell>
          <cell r="B419" t="str">
            <v>LAJE PRE-FABRICADA H-12 PARA PISO COM CAPA DE 4 CM</v>
          </cell>
          <cell r="C419" t="str">
            <v>M2</v>
          </cell>
          <cell r="D419">
            <v>63.05</v>
          </cell>
        </row>
        <row r="421">
          <cell r="A421" t="str">
            <v>082100</v>
          </cell>
          <cell r="B421" t="str">
            <v>POCO DE VISITA EM ALVENARIA OU ADUELAS DE CONCRETO- DIAMETRO 1,00 M PARA REDES COLETORAS</v>
          </cell>
        </row>
        <row r="422">
          <cell r="A422" t="str">
            <v>082101</v>
          </cell>
          <cell r="B422" t="str">
            <v>PROFUNDIDADE ATE 2,00 M</v>
          </cell>
          <cell r="C422" t="str">
            <v>UN</v>
          </cell>
          <cell r="D422">
            <v>1904.2</v>
          </cell>
        </row>
        <row r="423">
          <cell r="A423" t="str">
            <v>082102</v>
          </cell>
          <cell r="B423" t="str">
            <v>PROFUNDIDADE ATE 3,00 M</v>
          </cell>
          <cell r="C423" t="str">
            <v>UN</v>
          </cell>
          <cell r="D423">
            <v>2348.77</v>
          </cell>
        </row>
        <row r="424">
          <cell r="A424" t="str">
            <v>082103</v>
          </cell>
          <cell r="B424" t="str">
            <v>PROFUNDIDADE ATE 4,00 M</v>
          </cell>
          <cell r="C424" t="str">
            <v>UN</v>
          </cell>
          <cell r="D424">
            <v>3014.53</v>
          </cell>
        </row>
        <row r="425">
          <cell r="A425" t="str">
            <v>082104</v>
          </cell>
          <cell r="B425" t="str">
            <v>PROFUNDIDADE ATE 5,00 M</v>
          </cell>
          <cell r="C425" t="str">
            <v>UN</v>
          </cell>
          <cell r="D425">
            <v>3788.94</v>
          </cell>
        </row>
        <row r="426">
          <cell r="A426" t="str">
            <v>082105</v>
          </cell>
          <cell r="B426" t="str">
            <v>PROFUNDIDADE ATE 6.00 M</v>
          </cell>
          <cell r="C426" t="str">
            <v>UN</v>
          </cell>
          <cell r="D426">
            <v>4441.01</v>
          </cell>
        </row>
        <row r="427">
          <cell r="A427" t="str">
            <v>082106</v>
          </cell>
          <cell r="B427" t="str">
            <v>PROFUNDIDADE ATE 7.00 M</v>
          </cell>
          <cell r="C427" t="str">
            <v>UN</v>
          </cell>
          <cell r="D427">
            <v>5332.8</v>
          </cell>
        </row>
        <row r="429">
          <cell r="A429" t="str">
            <v>082200</v>
          </cell>
          <cell r="B429" t="str">
            <v>POCO DE VISITA EM ALVENARIA OU ADUELAS DE CONCRETO- DIAMETRO 1,20 M PARA REDES COLETORAS</v>
          </cell>
        </row>
        <row r="430">
          <cell r="A430" t="str">
            <v>082201</v>
          </cell>
          <cell r="B430" t="str">
            <v>PROFUNDIDADE ATE 2,00 M</v>
          </cell>
          <cell r="C430" t="str">
            <v>UN</v>
          </cell>
          <cell r="D430">
            <v>2322.2399999999998</v>
          </cell>
        </row>
        <row r="431">
          <cell r="A431" t="str">
            <v>082202</v>
          </cell>
          <cell r="B431" t="str">
            <v>PROFUNDIDADE ATE 3.00 M</v>
          </cell>
          <cell r="C431" t="str">
            <v>UN</v>
          </cell>
          <cell r="D431">
            <v>2832.58</v>
          </cell>
        </row>
        <row r="432">
          <cell r="A432" t="str">
            <v>082203</v>
          </cell>
          <cell r="B432" t="str">
            <v>PROFUNDIDADE ATE 4.00 M</v>
          </cell>
          <cell r="C432" t="str">
            <v>UN</v>
          </cell>
          <cell r="D432">
            <v>3559.55</v>
          </cell>
        </row>
        <row r="433">
          <cell r="A433" t="str">
            <v>082204</v>
          </cell>
          <cell r="B433" t="str">
            <v>PROFUNDIDADE ATE 5,00 M</v>
          </cell>
          <cell r="C433" t="str">
            <v>UN</v>
          </cell>
          <cell r="D433">
            <v>4452.21</v>
          </cell>
        </row>
        <row r="434">
          <cell r="A434" t="str">
            <v>082205</v>
          </cell>
          <cell r="B434" t="str">
            <v>PROFUNDIDADE ATE 6.00 M</v>
          </cell>
          <cell r="C434" t="str">
            <v>UN</v>
          </cell>
          <cell r="D434">
            <v>5209.82</v>
          </cell>
        </row>
        <row r="435">
          <cell r="A435" t="str">
            <v>082206</v>
          </cell>
          <cell r="B435" t="str">
            <v>PROFUNDIDADE ATE 7.00 M</v>
          </cell>
          <cell r="C435" t="str">
            <v>UN</v>
          </cell>
          <cell r="D435">
            <v>6203.25</v>
          </cell>
        </row>
        <row r="437">
          <cell r="A437" t="str">
            <v>082300</v>
          </cell>
          <cell r="B437" t="str">
            <v>POCO DE VISITA EM ALVENARIA OU ADUELAS DE CONCRETO-DIAM.1,00 M P/COLET.TRONCO,EMISS.E INTERCEPTORES</v>
          </cell>
        </row>
        <row r="438">
          <cell r="A438" t="str">
            <v>082301</v>
          </cell>
          <cell r="B438" t="str">
            <v>PROFUNDIDADE ATE 2,00 M</v>
          </cell>
          <cell r="C438" t="str">
            <v>UN</v>
          </cell>
          <cell r="D438">
            <v>1807.48</v>
          </cell>
        </row>
        <row r="439">
          <cell r="A439" t="str">
            <v>082302</v>
          </cell>
          <cell r="B439" t="str">
            <v>PROFUNDIDADE ATE 3,00 M</v>
          </cell>
          <cell r="C439" t="str">
            <v>UN</v>
          </cell>
          <cell r="D439">
            <v>2187.83</v>
          </cell>
        </row>
        <row r="440">
          <cell r="A440" t="str">
            <v>082303</v>
          </cell>
          <cell r="B440" t="str">
            <v>PROFUNDIDADE ATE 4,00 M</v>
          </cell>
          <cell r="C440" t="str">
            <v>UN</v>
          </cell>
          <cell r="D440">
            <v>2804.51</v>
          </cell>
        </row>
        <row r="441">
          <cell r="A441" t="str">
            <v>082304</v>
          </cell>
          <cell r="B441" t="str">
            <v>PROFUNDIDADE ATE 5,00 M</v>
          </cell>
          <cell r="C441" t="str">
            <v>UN</v>
          </cell>
          <cell r="D441">
            <v>3380.68</v>
          </cell>
        </row>
        <row r="442">
          <cell r="A442" t="str">
            <v>082305</v>
          </cell>
          <cell r="B442" t="str">
            <v>PROFUNDIDADE ATE 6,00 M</v>
          </cell>
          <cell r="C442" t="str">
            <v>UN</v>
          </cell>
          <cell r="D442">
            <v>3956.89</v>
          </cell>
        </row>
        <row r="443">
          <cell r="A443" t="str">
            <v>082306</v>
          </cell>
          <cell r="B443" t="str">
            <v>PROFUNDIDADE ATE 7,00 M</v>
          </cell>
          <cell r="C443" t="str">
            <v>UN</v>
          </cell>
          <cell r="D443">
            <v>4533.0600000000004</v>
          </cell>
        </row>
        <row r="445">
          <cell r="A445" t="str">
            <v>082400</v>
          </cell>
          <cell r="B445" t="str">
            <v>POCO DE VISITA EM ALVENARIA OU ADUELAS DE CONCRETO-DIAM.1,20 M P/COLET.TRONCO,EMISS E INTERCEPTORES</v>
          </cell>
        </row>
        <row r="446">
          <cell r="A446" t="str">
            <v>082401</v>
          </cell>
          <cell r="B446" t="str">
            <v>PROFUNDIDADE ATE 2,00 M</v>
          </cell>
          <cell r="C446" t="str">
            <v>UN</v>
          </cell>
          <cell r="D446">
            <v>2213.6999999999998</v>
          </cell>
        </row>
        <row r="447">
          <cell r="A447" t="str">
            <v>082402</v>
          </cell>
          <cell r="B447" t="str">
            <v>PROFUNDIDADE ATE 3,00 M</v>
          </cell>
          <cell r="C447" t="str">
            <v>UN</v>
          </cell>
          <cell r="D447">
            <v>2649.21</v>
          </cell>
        </row>
        <row r="448">
          <cell r="A448" t="str">
            <v>082403</v>
          </cell>
          <cell r="B448" t="str">
            <v>PROFUNDIDADE ATE 4,00 M</v>
          </cell>
          <cell r="C448" t="str">
            <v>UN</v>
          </cell>
          <cell r="D448">
            <v>3323.31</v>
          </cell>
        </row>
        <row r="449">
          <cell r="A449" t="str">
            <v>082404</v>
          </cell>
          <cell r="B449" t="str">
            <v>PROFUNDIDADE ATE 5,00 M</v>
          </cell>
          <cell r="C449" t="str">
            <v>UN</v>
          </cell>
          <cell r="D449">
            <v>3997.4</v>
          </cell>
        </row>
        <row r="450">
          <cell r="A450" t="str">
            <v>082405</v>
          </cell>
          <cell r="B450" t="str">
            <v>PROFUNDIDADE ATE 6,00 M</v>
          </cell>
          <cell r="C450" t="str">
            <v>UN</v>
          </cell>
          <cell r="D450">
            <v>4671.5</v>
          </cell>
        </row>
        <row r="451">
          <cell r="A451" t="str">
            <v>082406</v>
          </cell>
          <cell r="B451" t="str">
            <v>PROFUNDIDADE ATE 7,00 M</v>
          </cell>
          <cell r="C451" t="str">
            <v>UN</v>
          </cell>
          <cell r="D451">
            <v>5345.61</v>
          </cell>
        </row>
        <row r="453">
          <cell r="A453" t="str">
            <v>082500</v>
          </cell>
          <cell r="B453" t="str">
            <v>POCO DE INSPECAO - DIAMETRO 0,60 M</v>
          </cell>
        </row>
        <row r="454">
          <cell r="A454" t="str">
            <v>082501</v>
          </cell>
          <cell r="B454" t="str">
            <v>PROFUNDIDADE ATE 1,60 M - ALVENARIA</v>
          </cell>
          <cell r="C454" t="str">
            <v>UN</v>
          </cell>
          <cell r="D454">
            <v>944.32</v>
          </cell>
        </row>
        <row r="455">
          <cell r="A455" t="str">
            <v>082502</v>
          </cell>
          <cell r="B455" t="str">
            <v>PROFUNDIDADE ATE 1.60 M - ADUELA DE CONCRETO</v>
          </cell>
          <cell r="C455" t="str">
            <v>UN</v>
          </cell>
          <cell r="D455">
            <v>675.14</v>
          </cell>
        </row>
        <row r="456">
          <cell r="A456" t="str">
            <v>082503</v>
          </cell>
          <cell r="B456" t="str">
            <v>PROFUNDIDADE ATE 3.00 M - ADUELA DE CONCRETO</v>
          </cell>
          <cell r="C456" t="str">
            <v>UN</v>
          </cell>
          <cell r="D456">
            <v>890.16</v>
          </cell>
        </row>
        <row r="458">
          <cell r="A458" t="str">
            <v>082600</v>
          </cell>
          <cell r="B458" t="str">
            <v>ADUELA DE CONCRETO ARMADO, PRE-MOLDADA PONTA E BOLSA</v>
          </cell>
        </row>
        <row r="459">
          <cell r="A459" t="str">
            <v>082601</v>
          </cell>
          <cell r="B459" t="str">
            <v>DIAMETRO 0,80 M, H = 1,00 M</v>
          </cell>
          <cell r="C459" t="str">
            <v>UN</v>
          </cell>
          <cell r="D459">
            <v>171.7</v>
          </cell>
        </row>
        <row r="460">
          <cell r="A460" t="str">
            <v>082602</v>
          </cell>
          <cell r="B460" t="str">
            <v>DIAMETRO 1,00 M, H = 0,50 M</v>
          </cell>
          <cell r="C460" t="str">
            <v>UN</v>
          </cell>
          <cell r="D460">
            <v>114.61</v>
          </cell>
        </row>
        <row r="461">
          <cell r="A461" t="str">
            <v>082603</v>
          </cell>
          <cell r="B461" t="str">
            <v>DIAMETRO 1,20 M, H = 0,50 M</v>
          </cell>
          <cell r="C461" t="str">
            <v>UN</v>
          </cell>
          <cell r="D461">
            <v>132.1</v>
          </cell>
        </row>
        <row r="462">
          <cell r="A462" t="str">
            <v>082604</v>
          </cell>
          <cell r="B462" t="str">
            <v>DIAMETRO 1,30 M, H = 0,50 M</v>
          </cell>
          <cell r="C462" t="str">
            <v>UN</v>
          </cell>
          <cell r="D462">
            <v>151.52000000000001</v>
          </cell>
        </row>
        <row r="463">
          <cell r="A463" t="str">
            <v>082605</v>
          </cell>
          <cell r="B463" t="str">
            <v>DIAMETRO 1,50 M, H = 0,50 M</v>
          </cell>
          <cell r="C463" t="str">
            <v>UN</v>
          </cell>
          <cell r="D463">
            <v>171.3</v>
          </cell>
        </row>
        <row r="464">
          <cell r="A464" t="str">
            <v>082606</v>
          </cell>
          <cell r="B464" t="str">
            <v>DIAMETRO 1,80 M, H = 0,50 M</v>
          </cell>
          <cell r="C464" t="str">
            <v>UN</v>
          </cell>
          <cell r="D464">
            <v>282.43</v>
          </cell>
        </row>
        <row r="465">
          <cell r="A465" t="str">
            <v>082607</v>
          </cell>
          <cell r="B465" t="str">
            <v>DIAMETRO 2,12 M, H = 0,50 M</v>
          </cell>
          <cell r="C465" t="str">
            <v>UN</v>
          </cell>
          <cell r="D465">
            <v>385.48</v>
          </cell>
        </row>
        <row r="466">
          <cell r="A466" t="str">
            <v>082608</v>
          </cell>
          <cell r="B466" t="str">
            <v>DIAMETRO 2,50 M, H = 0,50 M</v>
          </cell>
          <cell r="C466" t="str">
            <v>UN</v>
          </cell>
          <cell r="D466">
            <v>486.59</v>
          </cell>
        </row>
        <row r="467">
          <cell r="A467" t="str">
            <v>082609</v>
          </cell>
          <cell r="B467" t="str">
            <v>DIAMETRO 3,00 M, H = 0,50 M</v>
          </cell>
          <cell r="C467" t="str">
            <v>UN</v>
          </cell>
          <cell r="D467">
            <v>560.27</v>
          </cell>
        </row>
        <row r="469">
          <cell r="A469" t="str">
            <v>082700</v>
          </cell>
          <cell r="B469" t="str">
            <v>ADUELA SUCESSIVAS DE CONCRETO ARMADO, MOLDADA IN LOCO</v>
          </cell>
        </row>
        <row r="470">
          <cell r="A470" t="str">
            <v>082701</v>
          </cell>
          <cell r="B470" t="str">
            <v>DIAMETRO 1,50 M</v>
          </cell>
          <cell r="C470" t="str">
            <v>M</v>
          </cell>
          <cell r="D470">
            <v>1375.07</v>
          </cell>
        </row>
        <row r="471">
          <cell r="A471" t="str">
            <v>082702</v>
          </cell>
          <cell r="B471" t="str">
            <v>DIAMETRO 2,00 M</v>
          </cell>
          <cell r="C471" t="str">
            <v>M</v>
          </cell>
          <cell r="D471">
            <v>1779.55</v>
          </cell>
        </row>
        <row r="472">
          <cell r="A472" t="str">
            <v>082703</v>
          </cell>
          <cell r="B472" t="str">
            <v>DIAMETRO 2,50 M</v>
          </cell>
          <cell r="C472" t="str">
            <v>M</v>
          </cell>
          <cell r="D472">
            <v>2184.08</v>
          </cell>
        </row>
        <row r="473">
          <cell r="A473" t="str">
            <v>082704</v>
          </cell>
          <cell r="B473" t="str">
            <v>DIAMETRO 3,00 M</v>
          </cell>
          <cell r="C473" t="str">
            <v>M</v>
          </cell>
          <cell r="D473">
            <v>2588.44</v>
          </cell>
        </row>
        <row r="474">
          <cell r="A474" t="str">
            <v>082705</v>
          </cell>
          <cell r="B474" t="str">
            <v>DIAMETRO 3,80 M</v>
          </cell>
          <cell r="C474" t="str">
            <v>M</v>
          </cell>
          <cell r="D474">
            <v>3235.58</v>
          </cell>
        </row>
        <row r="476">
          <cell r="A476" t="str">
            <v>082800</v>
          </cell>
          <cell r="B476" t="str">
            <v>DISPOSITIVOS ESPECIAIS E ESTRUTURAS ACESSORIAS</v>
          </cell>
        </row>
        <row r="477">
          <cell r="A477" t="str">
            <v>082801</v>
          </cell>
          <cell r="B477" t="str">
            <v>INSTALACAO DE HIDRANTES DE COLUNA</v>
          </cell>
          <cell r="C477" t="str">
            <v>UN</v>
          </cell>
          <cell r="D477">
            <v>223.08</v>
          </cell>
        </row>
        <row r="478">
          <cell r="A478" t="str">
            <v>082802</v>
          </cell>
          <cell r="B478" t="str">
            <v>INSTALACAO DE HIDRANTES SUBTERRANEO</v>
          </cell>
          <cell r="C478" t="str">
            <v>UN</v>
          </cell>
          <cell r="D478">
            <v>232.76</v>
          </cell>
        </row>
        <row r="479">
          <cell r="A479" t="str">
            <v>082803</v>
          </cell>
          <cell r="B479" t="str">
            <v>ASSENTAMENTO DE TUBOS DE QUEDA</v>
          </cell>
          <cell r="C479" t="str">
            <v>M</v>
          </cell>
          <cell r="D479">
            <v>115.35</v>
          </cell>
        </row>
        <row r="480">
          <cell r="A480" t="str">
            <v>082804</v>
          </cell>
          <cell r="B480" t="str">
            <v>ASSENTAMENTO DE TAMPAO DE FERRO FUNDIDO 600 MM</v>
          </cell>
          <cell r="C480" t="str">
            <v>UN</v>
          </cell>
          <cell r="D480">
            <v>35.93</v>
          </cell>
        </row>
        <row r="481">
          <cell r="A481" t="str">
            <v>082805</v>
          </cell>
          <cell r="B481" t="str">
            <v>ASSENTAMENTO DE TAMPAO DE FERRO FUNDIDO 900 MM</v>
          </cell>
          <cell r="C481" t="str">
            <v>UN</v>
          </cell>
          <cell r="D481">
            <v>53.95</v>
          </cell>
        </row>
        <row r="482">
          <cell r="A482" t="str">
            <v>082806</v>
          </cell>
          <cell r="B482" t="str">
            <v>TERMINAL DE LIMPEZA</v>
          </cell>
          <cell r="C482" t="str">
            <v>UN</v>
          </cell>
          <cell r="D482">
            <v>201.86</v>
          </cell>
        </row>
        <row r="483">
          <cell r="A483" t="str">
            <v>082807</v>
          </cell>
          <cell r="B483" t="str">
            <v>DISPOSITIVO DE PROTECAO PARA  REGISTRO EM TUBO DE CONCRETO</v>
          </cell>
          <cell r="C483" t="str">
            <v>UN</v>
          </cell>
          <cell r="D483">
            <v>66.709999999999994</v>
          </cell>
        </row>
        <row r="484">
          <cell r="A484" t="str">
            <v>082808</v>
          </cell>
          <cell r="B484" t="str">
            <v>DISPOSITIVO DE PROTECAO PARA REGISTRO EM TUBO CERAMICO</v>
          </cell>
          <cell r="C484" t="str">
            <v>UN</v>
          </cell>
          <cell r="D484">
            <v>38.380000000000003</v>
          </cell>
        </row>
        <row r="485">
          <cell r="A485" t="str">
            <v>082809</v>
          </cell>
          <cell r="B485" t="str">
            <v>CAIXA PASSAGEM PARA MUDANCA DIAMETRO E/OU DIRECAO - ATE 200 MM</v>
          </cell>
          <cell r="C485" t="str">
            <v>UN</v>
          </cell>
          <cell r="D485">
            <v>163.12</v>
          </cell>
        </row>
        <row r="486">
          <cell r="A486" t="str">
            <v>082810</v>
          </cell>
          <cell r="B486" t="str">
            <v>CAIXA PASSAGEM PARA MUDANCA DIAMETRO E/OU DIRECAO - 250 MM A 450 MM</v>
          </cell>
          <cell r="C486" t="str">
            <v>UN</v>
          </cell>
          <cell r="D486">
            <v>281.7</v>
          </cell>
        </row>
        <row r="487">
          <cell r="A487" t="str">
            <v>082811</v>
          </cell>
          <cell r="B487" t="str">
            <v>BOCA DE LOBO</v>
          </cell>
          <cell r="C487" t="str">
            <v>UN</v>
          </cell>
          <cell r="D487">
            <v>562.88</v>
          </cell>
        </row>
        <row r="488">
          <cell r="A488" t="str">
            <v>082812</v>
          </cell>
          <cell r="B488" t="str">
            <v>EXECUCAO DE TAMPA DE BOCA DE LOBO</v>
          </cell>
          <cell r="C488" t="str">
            <v>UN</v>
          </cell>
          <cell r="D488">
            <v>57.81</v>
          </cell>
        </row>
        <row r="489">
          <cell r="A489" t="str">
            <v>082813</v>
          </cell>
          <cell r="B489" t="str">
            <v>TAMPA DE INSPECAO EM CONCRETO ARMADO</v>
          </cell>
          <cell r="C489" t="str">
            <v>M3</v>
          </cell>
          <cell r="D489">
            <v>842.91</v>
          </cell>
        </row>
        <row r="490">
          <cell r="A490" t="str">
            <v>082814</v>
          </cell>
          <cell r="B490" t="str">
            <v>SAIDA JUNTO AO CORREGO DIAM. ATE 250 MM</v>
          </cell>
          <cell r="C490" t="str">
            <v>UN</v>
          </cell>
          <cell r="D490">
            <v>147.44</v>
          </cell>
        </row>
        <row r="491">
          <cell r="A491" t="str">
            <v>082815</v>
          </cell>
          <cell r="B491" t="str">
            <v>SAIDA JUNTO AO CORREGO DIAM. DE 300 MM A 350 MM</v>
          </cell>
          <cell r="C491" t="str">
            <v>UN</v>
          </cell>
          <cell r="D491">
            <v>169.96</v>
          </cell>
        </row>
        <row r="492">
          <cell r="A492" t="str">
            <v>082816</v>
          </cell>
          <cell r="B492" t="str">
            <v>SAIDA JUNTO AO CORREGO DIAM. DE 400 MM A 600 MM</v>
          </cell>
          <cell r="C492" t="str">
            <v>UN</v>
          </cell>
          <cell r="D492">
            <v>241.32</v>
          </cell>
        </row>
        <row r="494">
          <cell r="A494" t="str">
            <v>082900</v>
          </cell>
          <cell r="B494" t="str">
            <v>CAIXA DE ALVENARIA DE 1 TIJOLO</v>
          </cell>
        </row>
        <row r="495">
          <cell r="A495" t="str">
            <v>082901</v>
          </cell>
          <cell r="B495" t="str">
            <v>(0,80 X 0,80) M</v>
          </cell>
          <cell r="C495" t="str">
            <v>M</v>
          </cell>
          <cell r="D495">
            <v>470.04</v>
          </cell>
        </row>
        <row r="496">
          <cell r="A496" t="str">
            <v>082902</v>
          </cell>
          <cell r="B496" t="str">
            <v>(0,80 X 1,00) M</v>
          </cell>
          <cell r="C496" t="str">
            <v>M</v>
          </cell>
          <cell r="D496">
            <v>524.30999999999995</v>
          </cell>
        </row>
        <row r="497">
          <cell r="A497" t="str">
            <v>082903</v>
          </cell>
          <cell r="B497" t="str">
            <v>(1,00 X 1,00) M</v>
          </cell>
          <cell r="C497" t="str">
            <v>M</v>
          </cell>
          <cell r="D497">
            <v>581.58000000000004</v>
          </cell>
        </row>
        <row r="498">
          <cell r="A498" t="str">
            <v>082904</v>
          </cell>
          <cell r="B498" t="str">
            <v>(1,00 X 1,10) M</v>
          </cell>
          <cell r="C498" t="str">
            <v>M</v>
          </cell>
          <cell r="D498">
            <v>610.32000000000005</v>
          </cell>
        </row>
        <row r="499">
          <cell r="A499" t="str">
            <v>082905</v>
          </cell>
          <cell r="B499" t="str">
            <v>(1,00 X 1,20) M</v>
          </cell>
          <cell r="C499" t="str">
            <v>M</v>
          </cell>
          <cell r="D499">
            <v>631.03</v>
          </cell>
        </row>
        <row r="500">
          <cell r="A500" t="str">
            <v>082906</v>
          </cell>
          <cell r="B500" t="str">
            <v>(1,00 X 1,35) M</v>
          </cell>
          <cell r="C500" t="str">
            <v>M</v>
          </cell>
          <cell r="D500">
            <v>681.98</v>
          </cell>
        </row>
        <row r="501">
          <cell r="A501" t="str">
            <v>082907</v>
          </cell>
          <cell r="B501" t="str">
            <v>(1,00 X 1,50) M</v>
          </cell>
          <cell r="C501" t="str">
            <v>M</v>
          </cell>
          <cell r="D501">
            <v>767.98</v>
          </cell>
        </row>
        <row r="502">
          <cell r="A502" t="str">
            <v>082908</v>
          </cell>
          <cell r="B502" t="str">
            <v>(1,10 X 1,10) M</v>
          </cell>
          <cell r="C502" t="str">
            <v>M</v>
          </cell>
          <cell r="D502">
            <v>639.76</v>
          </cell>
        </row>
        <row r="503">
          <cell r="A503" t="str">
            <v>082909</v>
          </cell>
          <cell r="B503" t="str">
            <v>(1,20 X 1,20) M</v>
          </cell>
          <cell r="C503" t="str">
            <v>M</v>
          </cell>
          <cell r="D503">
            <v>699.43</v>
          </cell>
        </row>
        <row r="504">
          <cell r="A504" t="str">
            <v>082910</v>
          </cell>
          <cell r="B504" t="str">
            <v>(1,20 X 1,50) M</v>
          </cell>
          <cell r="C504" t="str">
            <v>M</v>
          </cell>
          <cell r="D504">
            <v>790.04</v>
          </cell>
        </row>
        <row r="505">
          <cell r="A505" t="str">
            <v>082911</v>
          </cell>
          <cell r="B505" t="str">
            <v>(1,50 X 1,50) M</v>
          </cell>
          <cell r="C505" t="str">
            <v>M</v>
          </cell>
          <cell r="D505">
            <v>887.61</v>
          </cell>
        </row>
        <row r="506">
          <cell r="A506" t="str">
            <v>082912</v>
          </cell>
          <cell r="B506" t="str">
            <v>(1,50 X 2,00) M</v>
          </cell>
          <cell r="C506" t="str">
            <v>M</v>
          </cell>
          <cell r="D506">
            <v>1050.1600000000001</v>
          </cell>
        </row>
        <row r="507">
          <cell r="A507" t="str">
            <v>082913</v>
          </cell>
          <cell r="B507" t="str">
            <v>(2,00 X 2,00) M</v>
          </cell>
          <cell r="C507" t="str">
            <v>M</v>
          </cell>
          <cell r="D507">
            <v>1231.9100000000001</v>
          </cell>
        </row>
        <row r="508">
          <cell r="A508" t="str">
            <v>082914</v>
          </cell>
          <cell r="B508" t="str">
            <v>(2,00 X 2,50) M</v>
          </cell>
          <cell r="C508" t="str">
            <v>M</v>
          </cell>
          <cell r="D508">
            <v>1413.67</v>
          </cell>
        </row>
        <row r="510">
          <cell r="A510" t="str">
            <v>083000</v>
          </cell>
          <cell r="B510" t="str">
            <v>CAIXA DE ALVENARIA DE 1/2 TIJOLO</v>
          </cell>
        </row>
        <row r="511">
          <cell r="A511" t="str">
            <v>083001</v>
          </cell>
          <cell r="B511" t="str">
            <v>(0,60 X 0,60) M</v>
          </cell>
          <cell r="C511" t="str">
            <v>M</v>
          </cell>
          <cell r="D511">
            <v>235.15</v>
          </cell>
        </row>
        <row r="512">
          <cell r="A512" t="str">
            <v>083002</v>
          </cell>
          <cell r="B512" t="str">
            <v>(0,80 X 0,80) M</v>
          </cell>
          <cell r="C512" t="str">
            <v>M</v>
          </cell>
          <cell r="D512">
            <v>317.19</v>
          </cell>
        </row>
        <row r="513">
          <cell r="A513" t="str">
            <v>083003</v>
          </cell>
          <cell r="B513" t="str">
            <v>(0,90 X 0,90) M</v>
          </cell>
          <cell r="C513" t="str">
            <v>M</v>
          </cell>
          <cell r="D513">
            <v>357.33</v>
          </cell>
        </row>
        <row r="514">
          <cell r="A514" t="str">
            <v>083004</v>
          </cell>
          <cell r="B514" t="str">
            <v>(1,00 X 0,80) M</v>
          </cell>
          <cell r="C514" t="str">
            <v>M</v>
          </cell>
          <cell r="D514">
            <v>356.51</v>
          </cell>
        </row>
        <row r="515">
          <cell r="A515" t="str">
            <v>083005</v>
          </cell>
          <cell r="B515" t="str">
            <v>(1,00 X 1,00) M</v>
          </cell>
          <cell r="C515" t="str">
            <v>M</v>
          </cell>
          <cell r="D515">
            <v>400.1</v>
          </cell>
        </row>
        <row r="516">
          <cell r="A516" t="str">
            <v>083006</v>
          </cell>
          <cell r="B516" t="str">
            <v>(1,00 X 1,20) M</v>
          </cell>
          <cell r="C516" t="str">
            <v>M</v>
          </cell>
          <cell r="D516">
            <v>445.78</v>
          </cell>
        </row>
        <row r="518">
          <cell r="A518" t="str">
            <v>083100</v>
          </cell>
          <cell r="B518" t="str">
            <v>DISPOSITIVOS PARA LAGOA</v>
          </cell>
        </row>
        <row r="519">
          <cell r="A519" t="str">
            <v>083101</v>
          </cell>
          <cell r="B519" t="str">
            <v>PLACA DE CONCRETO</v>
          </cell>
          <cell r="C519" t="str">
            <v>M2</v>
          </cell>
          <cell r="D519">
            <v>66.23</v>
          </cell>
        </row>
        <row r="520">
          <cell r="A520" t="str">
            <v>083102</v>
          </cell>
          <cell r="B520" t="str">
            <v>ABRIGO PADRAO</v>
          </cell>
          <cell r="C520" t="str">
            <v>UN</v>
          </cell>
          <cell r="D520">
            <v>7447.21</v>
          </cell>
        </row>
        <row r="521">
          <cell r="A521" t="str">
            <v>083103</v>
          </cell>
          <cell r="B521" t="str">
            <v>CAIXA "1" (1,50 X 1,30) M</v>
          </cell>
          <cell r="C521" t="str">
            <v>M</v>
          </cell>
          <cell r="D521">
            <v>2484.86</v>
          </cell>
        </row>
        <row r="522">
          <cell r="A522" t="str">
            <v>083104</v>
          </cell>
          <cell r="B522" t="str">
            <v>CAIXA "2" (2,40 X 0,80) M</v>
          </cell>
          <cell r="C522" t="str">
            <v>M</v>
          </cell>
          <cell r="D522">
            <v>989.13</v>
          </cell>
        </row>
        <row r="523">
          <cell r="A523" t="str">
            <v>083105</v>
          </cell>
          <cell r="B523" t="str">
            <v>CAIXA "3" (1,60 X 0,80) M</v>
          </cell>
          <cell r="C523" t="str">
            <v>M</v>
          </cell>
          <cell r="D523">
            <v>1140.8699999999999</v>
          </cell>
        </row>
        <row r="524">
          <cell r="A524" t="str">
            <v>083106</v>
          </cell>
          <cell r="B524" t="str">
            <v>CAIXA "4" (0,60 X 0,60) M</v>
          </cell>
          <cell r="C524" t="str">
            <v>M</v>
          </cell>
          <cell r="D524">
            <v>301.35000000000002</v>
          </cell>
        </row>
        <row r="525">
          <cell r="A525" t="str">
            <v>083107</v>
          </cell>
          <cell r="B525" t="str">
            <v>CAIXA "6" (1,50 X 1,00) M</v>
          </cell>
          <cell r="C525" t="str">
            <v>M</v>
          </cell>
          <cell r="D525">
            <v>1224.9100000000001</v>
          </cell>
        </row>
        <row r="526">
          <cell r="A526" t="str">
            <v>083108</v>
          </cell>
          <cell r="B526" t="str">
            <v>CAIXA "7" (0,80 X 0,80) M</v>
          </cell>
          <cell r="C526" t="str">
            <v>M</v>
          </cell>
          <cell r="D526">
            <v>879.66</v>
          </cell>
        </row>
        <row r="527">
          <cell r="A527" t="str">
            <v>083109</v>
          </cell>
          <cell r="B527" t="str">
            <v>CAIXA DE INSPECAO (0,60 X 0,60) M</v>
          </cell>
          <cell r="C527" t="str">
            <v>M</v>
          </cell>
          <cell r="D527">
            <v>419.78</v>
          </cell>
        </row>
        <row r="528">
          <cell r="A528" t="str">
            <v>083110</v>
          </cell>
          <cell r="B528" t="str">
            <v>CAIXA DE INSPECAO (0,80 X 0,80) M</v>
          </cell>
          <cell r="C528" t="str">
            <v>M</v>
          </cell>
          <cell r="D528">
            <v>583.35</v>
          </cell>
        </row>
        <row r="529">
          <cell r="A529" t="str">
            <v>083111</v>
          </cell>
          <cell r="B529" t="str">
            <v>DISPOSITIVO DE SAIDA "A"</v>
          </cell>
          <cell r="C529" t="str">
            <v>UN</v>
          </cell>
          <cell r="D529">
            <v>1022.8</v>
          </cell>
        </row>
        <row r="530">
          <cell r="A530" t="str">
            <v>083112</v>
          </cell>
          <cell r="B530" t="str">
            <v>DISPOSITIVO DE SAIDA "E"</v>
          </cell>
          <cell r="C530" t="str">
            <v>UN</v>
          </cell>
          <cell r="D530">
            <v>8209.8700000000008</v>
          </cell>
        </row>
        <row r="532">
          <cell r="A532" t="str">
            <v>090000</v>
          </cell>
          <cell r="B532" t="str">
            <v>ASSENTAMENTO</v>
          </cell>
        </row>
        <row r="533">
          <cell r="A533" t="str">
            <v>090100</v>
          </cell>
          <cell r="B533" t="str">
            <v>ASSENTAMENTO DE TUBOS E PECAS DE PVC RIGIDO E PVC RIGIDO DEFOFO PARA REDES DE DISTRIBUICAO DE AGUA</v>
          </cell>
        </row>
        <row r="534">
          <cell r="A534" t="str">
            <v>090101</v>
          </cell>
          <cell r="B534" t="str">
            <v>TUBOS E PECAS, DIAMETRO 50 MM - PVC RIGIDO (A)</v>
          </cell>
          <cell r="C534" t="str">
            <v>M</v>
          </cell>
          <cell r="D534">
            <v>4.8600000000000003</v>
          </cell>
        </row>
        <row r="535">
          <cell r="A535" t="str">
            <v>090102</v>
          </cell>
          <cell r="B535" t="str">
            <v>TUBOS E PECAS, DIAMETRO 75 MM - PVC RIGIDO (A)</v>
          </cell>
          <cell r="C535" t="str">
            <v>M</v>
          </cell>
          <cell r="D535">
            <v>5.0199999999999996</v>
          </cell>
        </row>
        <row r="536">
          <cell r="A536" t="str">
            <v>090103</v>
          </cell>
          <cell r="B536" t="str">
            <v>TUBOS E PECAS, DIAMETRO 100 MM - PVC RIGIDO E PVC RIGIDO DEFOFO (A)</v>
          </cell>
          <cell r="C536" t="str">
            <v>M</v>
          </cell>
          <cell r="D536">
            <v>5.28</v>
          </cell>
        </row>
        <row r="537">
          <cell r="A537" t="str">
            <v>090104</v>
          </cell>
          <cell r="B537" t="str">
            <v>TUBOS E PECAS, DIAMETRO 150 MM - PVC RIGIDO E PVC  RIGIDO DEFOFO (A)</v>
          </cell>
          <cell r="C537" t="str">
            <v>M</v>
          </cell>
          <cell r="D537">
            <v>5.85</v>
          </cell>
        </row>
        <row r="538">
          <cell r="A538" t="str">
            <v>090105</v>
          </cell>
          <cell r="B538" t="str">
            <v>TUBOS E PECAS, DIAMETRO 200 MM - PVC RIGIDO E PVC RIGIDO DEFOFO (A)</v>
          </cell>
          <cell r="C538" t="str">
            <v>M</v>
          </cell>
          <cell r="D538">
            <v>6.74</v>
          </cell>
        </row>
        <row r="539">
          <cell r="A539" t="str">
            <v>090106</v>
          </cell>
          <cell r="B539" t="str">
            <v>TUBOS E PECAS, DIAMETRO 250 MM - PVC RIGIDO DEFOFO (A)</v>
          </cell>
          <cell r="C539" t="str">
            <v>M</v>
          </cell>
          <cell r="D539">
            <v>7.94</v>
          </cell>
        </row>
        <row r="540">
          <cell r="A540" t="str">
            <v>090107</v>
          </cell>
          <cell r="B540" t="str">
            <v>TUBOS E PECAS, DIAMETRO 300 MM - PVC RIGIDO DEFOFO (A)</v>
          </cell>
          <cell r="C540" t="str">
            <v>M</v>
          </cell>
          <cell r="D540">
            <v>8.85</v>
          </cell>
        </row>
        <row r="541">
          <cell r="A541" t="str">
            <v>090131</v>
          </cell>
          <cell r="B541" t="str">
            <v>TUBOS E PECAS, DIAM. 50 MM - PVC RIGIDO (B)</v>
          </cell>
          <cell r="C541" t="str">
            <v>M</v>
          </cell>
          <cell r="D541">
            <v>3.85</v>
          </cell>
        </row>
        <row r="542">
          <cell r="A542" t="str">
            <v>090132</v>
          </cell>
          <cell r="B542" t="str">
            <v>TUBOS E PECAS, DIAM. 75 MM - PVC RIGIDO (B)</v>
          </cell>
          <cell r="C542" t="str">
            <v>M</v>
          </cell>
          <cell r="D542">
            <v>4.04</v>
          </cell>
        </row>
        <row r="543">
          <cell r="A543" t="str">
            <v>090133</v>
          </cell>
          <cell r="B543" t="str">
            <v>TUBOS E PECAS, DIAM. 100 MM - PVC RIGIDO E PVC RIGIDO DEFOFO (B)</v>
          </cell>
          <cell r="C543" t="str">
            <v>M</v>
          </cell>
          <cell r="D543">
            <v>4.18</v>
          </cell>
        </row>
        <row r="544">
          <cell r="A544" t="str">
            <v>090134</v>
          </cell>
          <cell r="B544" t="str">
            <v>TUBOS E PECAS, DIAM. 150 MM - PVC RIGIDO E PVC RIGIDO DEFOFO (B)</v>
          </cell>
          <cell r="C544" t="str">
            <v>M</v>
          </cell>
          <cell r="D544">
            <v>4.37</v>
          </cell>
        </row>
        <row r="545">
          <cell r="A545" t="str">
            <v>090135</v>
          </cell>
          <cell r="B545" t="str">
            <v>TUBOS E PECAS, DIAM. 200 MM - PVC RIGIDO E PVC RIGIDO DEFOFO (B)</v>
          </cell>
          <cell r="C545" t="str">
            <v>M</v>
          </cell>
          <cell r="D545">
            <v>5.38</v>
          </cell>
        </row>
        <row r="546">
          <cell r="A546" t="str">
            <v>090136</v>
          </cell>
          <cell r="B546" t="str">
            <v>TUBOS E PECAS, DIAM. 250 MM - PVC RIGIDO DEFOFO (B)</v>
          </cell>
          <cell r="C546" t="str">
            <v>M</v>
          </cell>
          <cell r="D546">
            <v>6.33</v>
          </cell>
        </row>
        <row r="547">
          <cell r="A547" t="str">
            <v>090137</v>
          </cell>
          <cell r="B547" t="str">
            <v>TUBOS E PECAS, DIAM. 300 MM - PVC RIGIDO DEFOFO (B)</v>
          </cell>
          <cell r="C547" t="str">
            <v>M</v>
          </cell>
          <cell r="D547">
            <v>7.1</v>
          </cell>
        </row>
        <row r="548">
          <cell r="A548" t="str">
            <v>090151</v>
          </cell>
          <cell r="B548" t="str">
            <v>TUBOS E PECAS, DIAM. 50 MM - PVC RIGIDO (C)</v>
          </cell>
          <cell r="C548" t="str">
            <v>M</v>
          </cell>
          <cell r="D548">
            <v>2.38</v>
          </cell>
        </row>
        <row r="549">
          <cell r="A549" t="str">
            <v>090152</v>
          </cell>
          <cell r="B549" t="str">
            <v>TUBOS E PECAS, DIAM. 75 MM - PVC RIGIDO (C)</v>
          </cell>
          <cell r="C549" t="str">
            <v>M</v>
          </cell>
          <cell r="D549">
            <v>2.4700000000000002</v>
          </cell>
        </row>
        <row r="550">
          <cell r="A550" t="str">
            <v>090153</v>
          </cell>
          <cell r="B550" t="str">
            <v>TUBOS E PECAS, DIAM. 100 MM - PVC RIGIDO DEFOFO (C)</v>
          </cell>
          <cell r="C550" t="str">
            <v>M</v>
          </cell>
          <cell r="D550">
            <v>2.58</v>
          </cell>
        </row>
        <row r="551">
          <cell r="A551" t="str">
            <v>090154</v>
          </cell>
          <cell r="B551" t="str">
            <v>TUBOS E PECAS, DIAM. 150 MM - PVC RIGIDO E PVC RIGIDO DEFOFO (C)</v>
          </cell>
          <cell r="C551" t="str">
            <v>M</v>
          </cell>
          <cell r="D551">
            <v>2.84</v>
          </cell>
        </row>
        <row r="552">
          <cell r="A552" t="str">
            <v>090155</v>
          </cell>
          <cell r="B552" t="str">
            <v>TUBOS E PECAS, DIAM. 200 MM - PVC RIGIDO E PVC RIGIDO DEFOFO (C)</v>
          </cell>
          <cell r="C552" t="str">
            <v>M</v>
          </cell>
          <cell r="D552">
            <v>3.33</v>
          </cell>
        </row>
        <row r="553">
          <cell r="A553" t="str">
            <v>090156</v>
          </cell>
          <cell r="B553" t="str">
            <v>TUBOS E PECAS, DIAM. 250 MM - PVC RIGIDO DEFOFO (C)</v>
          </cell>
          <cell r="C553" t="str">
            <v>M</v>
          </cell>
          <cell r="D553">
            <v>3.95</v>
          </cell>
        </row>
        <row r="554">
          <cell r="A554" t="str">
            <v>090157</v>
          </cell>
          <cell r="B554" t="str">
            <v>TUBOS E PECAS, DIAM. 300 MM - PVC RIGIDO DEFOFO (C)</v>
          </cell>
          <cell r="C554" t="str">
            <v>M</v>
          </cell>
          <cell r="D554">
            <v>4.37</v>
          </cell>
        </row>
        <row r="556">
          <cell r="A556" t="str">
            <v>090200</v>
          </cell>
          <cell r="B556" t="str">
            <v>ASSENTAMENTO DE TUBOS E PECAS DE FERRO FUNDIDO PARA REDES DE DISTRIBUICAO DE AGUA</v>
          </cell>
        </row>
        <row r="557">
          <cell r="A557" t="str">
            <v>090201</v>
          </cell>
          <cell r="B557" t="str">
            <v>TUBOS E PECAS, DIAMETRO 50 MM (A)</v>
          </cell>
          <cell r="C557" t="str">
            <v>M</v>
          </cell>
          <cell r="D557">
            <v>6.15</v>
          </cell>
        </row>
        <row r="558">
          <cell r="A558" t="str">
            <v>090202</v>
          </cell>
          <cell r="B558" t="str">
            <v>TUBOS E PECAS, DIAMETRO 75 MM (A)</v>
          </cell>
          <cell r="C558" t="str">
            <v>M</v>
          </cell>
          <cell r="D558">
            <v>6.86</v>
          </cell>
        </row>
        <row r="559">
          <cell r="A559" t="str">
            <v>090203</v>
          </cell>
          <cell r="B559" t="str">
            <v>TUBOS E PECAS, DIAMETRO 100 MM (A)</v>
          </cell>
          <cell r="C559" t="str">
            <v>M</v>
          </cell>
          <cell r="D559">
            <v>7.78</v>
          </cell>
        </row>
        <row r="560">
          <cell r="A560" t="str">
            <v>090204</v>
          </cell>
          <cell r="B560" t="str">
            <v>TUBOS E PECAS, DIAMETRO 150 MM (A)</v>
          </cell>
          <cell r="C560" t="str">
            <v>M</v>
          </cell>
          <cell r="D560">
            <v>9.56</v>
          </cell>
        </row>
        <row r="561">
          <cell r="A561" t="str">
            <v>090205</v>
          </cell>
          <cell r="B561" t="str">
            <v>TUBOS E PECAS, DIAMETRO 200 MM (A)</v>
          </cell>
          <cell r="C561" t="str">
            <v>M</v>
          </cell>
          <cell r="D561">
            <v>10.65</v>
          </cell>
        </row>
        <row r="562">
          <cell r="A562" t="str">
            <v>090206</v>
          </cell>
          <cell r="B562" t="str">
            <v>TUBOS E PECAS, DIAMETRO 250 MM (A)</v>
          </cell>
          <cell r="C562" t="str">
            <v>M</v>
          </cell>
          <cell r="D562">
            <v>11.87</v>
          </cell>
        </row>
        <row r="563">
          <cell r="A563" t="str">
            <v>090207</v>
          </cell>
          <cell r="B563" t="str">
            <v>TUBOS E PECAS, DIAMETRO 300 MM (A)</v>
          </cell>
          <cell r="C563" t="str">
            <v>M</v>
          </cell>
          <cell r="D563">
            <v>14.21</v>
          </cell>
        </row>
        <row r="564">
          <cell r="A564" t="str">
            <v>090208</v>
          </cell>
          <cell r="B564" t="str">
            <v>TUBOS E PECAS, DIAMETRO 400 MM (A)</v>
          </cell>
          <cell r="C564" t="str">
            <v>M</v>
          </cell>
          <cell r="D564">
            <v>17.260000000000002</v>
          </cell>
        </row>
        <row r="565">
          <cell r="A565" t="str">
            <v>090209</v>
          </cell>
          <cell r="B565" t="str">
            <v>TUBOS E PECAS, DIAMETRO 500 MM (A)</v>
          </cell>
          <cell r="C565" t="str">
            <v>M</v>
          </cell>
          <cell r="D565">
            <v>20.57</v>
          </cell>
        </row>
        <row r="566">
          <cell r="A566" t="str">
            <v>090210</v>
          </cell>
          <cell r="B566" t="str">
            <v>TUBOS E PECAS, DIAMETRO 600 MM (A)</v>
          </cell>
          <cell r="C566" t="str">
            <v>M</v>
          </cell>
          <cell r="D566">
            <v>24.44</v>
          </cell>
        </row>
        <row r="567">
          <cell r="A567" t="str">
            <v>090231</v>
          </cell>
          <cell r="B567" t="str">
            <v>TUBOS E PECAS, DIAM. 50 MM (B)</v>
          </cell>
          <cell r="C567" t="str">
            <v>M</v>
          </cell>
          <cell r="D567">
            <v>4.92</v>
          </cell>
        </row>
        <row r="568">
          <cell r="A568" t="str">
            <v>090232</v>
          </cell>
          <cell r="B568" t="str">
            <v>TUBOS E PECAS, DIAM. 75 MM (B)</v>
          </cell>
          <cell r="C568" t="str">
            <v>M</v>
          </cell>
          <cell r="D568">
            <v>5.49</v>
          </cell>
        </row>
        <row r="569">
          <cell r="A569" t="str">
            <v>090233</v>
          </cell>
          <cell r="B569" t="str">
            <v>TUBOS E PECAS, DIAM. 100 MM (B)</v>
          </cell>
          <cell r="C569" t="str">
            <v>M</v>
          </cell>
          <cell r="D569">
            <v>6.19</v>
          </cell>
        </row>
        <row r="570">
          <cell r="A570" t="str">
            <v>090234</v>
          </cell>
          <cell r="B570" t="str">
            <v>TUBOS E PECAS, DIAM. 150 MM (B)</v>
          </cell>
          <cell r="C570" t="str">
            <v>M</v>
          </cell>
          <cell r="D570">
            <v>7.66</v>
          </cell>
        </row>
        <row r="571">
          <cell r="A571" t="str">
            <v>090235</v>
          </cell>
          <cell r="B571" t="str">
            <v>TUBOS E PECAS, DIAM. 200 MM (B)</v>
          </cell>
          <cell r="C571" t="str">
            <v>M</v>
          </cell>
          <cell r="D571">
            <v>8.48</v>
          </cell>
        </row>
        <row r="572">
          <cell r="A572" t="str">
            <v>090236</v>
          </cell>
          <cell r="B572" t="str">
            <v>TUBOS E PECAS, DIAM. 250 MM (B)</v>
          </cell>
          <cell r="C572" t="str">
            <v>M</v>
          </cell>
          <cell r="D572">
            <v>9.48</v>
          </cell>
        </row>
        <row r="573">
          <cell r="A573" t="str">
            <v>090237</v>
          </cell>
          <cell r="B573" t="str">
            <v>TUBOS E PECAS, DIAM. 300 MM (B)</v>
          </cell>
          <cell r="C573" t="str">
            <v>M</v>
          </cell>
          <cell r="D573">
            <v>11.37</v>
          </cell>
        </row>
        <row r="574">
          <cell r="A574" t="str">
            <v>090238</v>
          </cell>
          <cell r="B574" t="str">
            <v>TUBOS E PECAS, DIAM. 400 MM (B)</v>
          </cell>
          <cell r="C574" t="str">
            <v>M</v>
          </cell>
          <cell r="D574">
            <v>13.77</v>
          </cell>
        </row>
        <row r="575">
          <cell r="A575" t="str">
            <v>090239</v>
          </cell>
          <cell r="B575" t="str">
            <v>TUBOS E PECAS, DIAMETRO, 500 MM (B)</v>
          </cell>
          <cell r="C575" t="str">
            <v>M</v>
          </cell>
          <cell r="D575">
            <v>16.46</v>
          </cell>
        </row>
        <row r="576">
          <cell r="A576" t="str">
            <v>090240</v>
          </cell>
          <cell r="B576" t="str">
            <v>TUBOS E PECAS, DIAM. 600 MM (B)</v>
          </cell>
          <cell r="C576" t="str">
            <v>M</v>
          </cell>
          <cell r="D576">
            <v>17.48</v>
          </cell>
        </row>
        <row r="577">
          <cell r="A577" t="str">
            <v>090251</v>
          </cell>
          <cell r="B577" t="str">
            <v>TUBOS E PECAS, DIAM. 50 MM (C)</v>
          </cell>
          <cell r="C577" t="str">
            <v>M</v>
          </cell>
          <cell r="D577">
            <v>3.03</v>
          </cell>
        </row>
        <row r="578">
          <cell r="A578" t="str">
            <v>090252</v>
          </cell>
          <cell r="B578" t="str">
            <v>TUBOS E PECAS, DIAM. 75 MM (C)</v>
          </cell>
          <cell r="C578" t="str">
            <v>M</v>
          </cell>
          <cell r="D578">
            <v>3.39</v>
          </cell>
        </row>
        <row r="579">
          <cell r="A579" t="str">
            <v>090253</v>
          </cell>
          <cell r="B579" t="str">
            <v>TUBOS E PECAS, DIAM. 100 MM (C)</v>
          </cell>
          <cell r="C579" t="str">
            <v>M</v>
          </cell>
          <cell r="D579">
            <v>3.84</v>
          </cell>
        </row>
        <row r="580">
          <cell r="A580" t="str">
            <v>090254</v>
          </cell>
          <cell r="B580" t="str">
            <v>TUBOS E PECAS, DIAM. 150 MM (C)</v>
          </cell>
          <cell r="C580" t="str">
            <v>M</v>
          </cell>
          <cell r="D580">
            <v>4.7</v>
          </cell>
        </row>
        <row r="581">
          <cell r="A581" t="str">
            <v>090255</v>
          </cell>
          <cell r="B581" t="str">
            <v>TUBOS E PECAS, DIAM. 200 MM (C)</v>
          </cell>
          <cell r="C581" t="str">
            <v>M</v>
          </cell>
          <cell r="D581">
            <v>5.25</v>
          </cell>
        </row>
        <row r="582">
          <cell r="A582" t="str">
            <v>090256</v>
          </cell>
          <cell r="B582" t="str">
            <v>TUBOS E PECAS, DIAM. 250 MM (C)</v>
          </cell>
          <cell r="C582" t="str">
            <v>M</v>
          </cell>
          <cell r="D582">
            <v>5.89</v>
          </cell>
        </row>
        <row r="583">
          <cell r="A583" t="str">
            <v>090257</v>
          </cell>
          <cell r="B583" t="str">
            <v>TUBOS E PECAS, DIAM. 300 MM (C)</v>
          </cell>
          <cell r="C583" t="str">
            <v>M</v>
          </cell>
          <cell r="D583">
            <v>7.04</v>
          </cell>
        </row>
        <row r="584">
          <cell r="A584" t="str">
            <v>090258</v>
          </cell>
          <cell r="B584" t="str">
            <v>TUBOS E PECAS, DIAM. 400 MM (C)</v>
          </cell>
          <cell r="C584" t="str">
            <v>M</v>
          </cell>
          <cell r="D584">
            <v>8.56</v>
          </cell>
        </row>
        <row r="585">
          <cell r="A585" t="str">
            <v>090259</v>
          </cell>
          <cell r="B585" t="str">
            <v>TUBOS E PECAS, DIAM. 500 MM (C)</v>
          </cell>
          <cell r="C585" t="str">
            <v>M</v>
          </cell>
          <cell r="D585">
            <v>10.220000000000001</v>
          </cell>
        </row>
        <row r="586">
          <cell r="A586" t="str">
            <v>090260</v>
          </cell>
          <cell r="B586" t="str">
            <v>TUBOS E PECAS, DIAM. 600 MM (C)</v>
          </cell>
          <cell r="C586" t="str">
            <v>M</v>
          </cell>
          <cell r="D586">
            <v>12.12</v>
          </cell>
        </row>
        <row r="588">
          <cell r="A588" t="str">
            <v>090400</v>
          </cell>
          <cell r="B588" t="str">
            <v>ASSENTAMENTO SIMPLES DE TUBOS E PECAS DE CERAMICA</v>
          </cell>
        </row>
        <row r="589">
          <cell r="A589" t="str">
            <v>090401</v>
          </cell>
          <cell r="B589" t="str">
            <v>TUBOS E PECAS, DIAMETRO 100 MM (A)</v>
          </cell>
          <cell r="C589" t="str">
            <v>M</v>
          </cell>
          <cell r="D589">
            <v>5.24</v>
          </cell>
        </row>
        <row r="590">
          <cell r="A590" t="str">
            <v>090402</v>
          </cell>
          <cell r="B590" t="str">
            <v>TUBOS E PECAS, DIAMETRO 150 MM (A)</v>
          </cell>
          <cell r="C590" t="str">
            <v>M</v>
          </cell>
          <cell r="D590">
            <v>6.63</v>
          </cell>
        </row>
        <row r="591">
          <cell r="A591" t="str">
            <v>090403</v>
          </cell>
          <cell r="B591" t="str">
            <v>TUBOS E PECAS, DIAMETRO 200 MM (A)</v>
          </cell>
          <cell r="C591" t="str">
            <v>M</v>
          </cell>
          <cell r="D591">
            <v>8.07</v>
          </cell>
        </row>
        <row r="592">
          <cell r="A592" t="str">
            <v>090404</v>
          </cell>
          <cell r="B592" t="str">
            <v>TUBOS E PECAS, DIAMETRO 250 MM (A)</v>
          </cell>
          <cell r="C592" t="str">
            <v>M</v>
          </cell>
          <cell r="D592">
            <v>9.65</v>
          </cell>
        </row>
        <row r="593">
          <cell r="A593" t="str">
            <v>090405</v>
          </cell>
          <cell r="B593" t="str">
            <v>TUBOS E PECAS, DIAMETRO 300 MM (A)</v>
          </cell>
          <cell r="C593" t="str">
            <v>M</v>
          </cell>
          <cell r="D593">
            <v>11.03</v>
          </cell>
        </row>
        <row r="594">
          <cell r="A594" t="str">
            <v>090406</v>
          </cell>
          <cell r="B594" t="str">
            <v>TUBOS E PECAS, DIAMETRO 375 MM (A)</v>
          </cell>
          <cell r="C594" t="str">
            <v>M</v>
          </cell>
          <cell r="D594">
            <v>12.6</v>
          </cell>
        </row>
        <row r="595">
          <cell r="A595" t="str">
            <v>090407</v>
          </cell>
          <cell r="B595" t="str">
            <v>TUBOS E PECAS, DIAMETRO 450 MM (A)</v>
          </cell>
          <cell r="C595" t="str">
            <v>M</v>
          </cell>
          <cell r="D595">
            <v>14.37</v>
          </cell>
        </row>
        <row r="596">
          <cell r="A596" t="str">
            <v>090431</v>
          </cell>
          <cell r="B596" t="str">
            <v>TUBOS E PECAS, DIAM. 100 MM (B)</v>
          </cell>
          <cell r="C596" t="str">
            <v>M</v>
          </cell>
          <cell r="D596">
            <v>4.6100000000000003</v>
          </cell>
        </row>
        <row r="597">
          <cell r="A597" t="str">
            <v>090432</v>
          </cell>
          <cell r="B597" t="str">
            <v>TUBOS E PECAS, DIAM. 150 MM (B)</v>
          </cell>
          <cell r="C597" t="str">
            <v>M</v>
          </cell>
          <cell r="D597">
            <v>5.79</v>
          </cell>
        </row>
        <row r="598">
          <cell r="A598" t="str">
            <v>090433</v>
          </cell>
          <cell r="B598" t="str">
            <v>TUBOS E PECAS, DIAM. 200 MM (B)</v>
          </cell>
          <cell r="C598" t="str">
            <v>M</v>
          </cell>
          <cell r="D598">
            <v>6.98</v>
          </cell>
        </row>
        <row r="599">
          <cell r="A599" t="str">
            <v>090434</v>
          </cell>
          <cell r="B599" t="str">
            <v>TUBOS E PECAS, DIAM. 250 MM (B)</v>
          </cell>
          <cell r="C599" t="str">
            <v>M</v>
          </cell>
          <cell r="D599">
            <v>8.4700000000000006</v>
          </cell>
        </row>
        <row r="600">
          <cell r="A600" t="str">
            <v>090435</v>
          </cell>
          <cell r="B600" t="str">
            <v>TUBOS E PECAS, DIAM. 300 MM (B)</v>
          </cell>
          <cell r="C600" t="str">
            <v>M</v>
          </cell>
          <cell r="D600">
            <v>9.77</v>
          </cell>
        </row>
        <row r="601">
          <cell r="A601" t="str">
            <v>090436</v>
          </cell>
          <cell r="B601" t="str">
            <v>TUBOS E PECAS, DIAM. 375 MM (B)</v>
          </cell>
          <cell r="C601" t="str">
            <v>M</v>
          </cell>
          <cell r="D601">
            <v>11.25</v>
          </cell>
        </row>
        <row r="602">
          <cell r="A602" t="str">
            <v>090437</v>
          </cell>
          <cell r="B602" t="str">
            <v>TUBOS E PECAS, DIAM. 450 MM (B)</v>
          </cell>
          <cell r="C602" t="str">
            <v>M</v>
          </cell>
          <cell r="D602">
            <v>12.92</v>
          </cell>
        </row>
        <row r="603">
          <cell r="A603" t="str">
            <v>090451</v>
          </cell>
          <cell r="B603" t="str">
            <v>TUBOS E PECAS, DIAM. 100 MM (C)</v>
          </cell>
          <cell r="C603" t="str">
            <v>M</v>
          </cell>
          <cell r="D603">
            <v>3.67</v>
          </cell>
        </row>
        <row r="604">
          <cell r="A604" t="str">
            <v>090452</v>
          </cell>
          <cell r="B604" t="str">
            <v>TUBOS E PECAS, DIAM. 150 MM (C)</v>
          </cell>
          <cell r="C604" t="str">
            <v>M</v>
          </cell>
          <cell r="D604">
            <v>4.53</v>
          </cell>
        </row>
        <row r="605">
          <cell r="A605" t="str">
            <v>090453</v>
          </cell>
          <cell r="B605" t="str">
            <v>TUBOS E PECAS, DIAM. 200 MM (C)</v>
          </cell>
          <cell r="C605" t="str">
            <v>M</v>
          </cell>
          <cell r="D605">
            <v>5.41</v>
          </cell>
        </row>
        <row r="606">
          <cell r="A606" t="str">
            <v>090454</v>
          </cell>
          <cell r="B606" t="str">
            <v>TUBOS E PECAS, DIAM. 250 MM (C)</v>
          </cell>
          <cell r="C606" t="str">
            <v>M</v>
          </cell>
          <cell r="D606">
            <v>6.7</v>
          </cell>
        </row>
        <row r="607">
          <cell r="A607" t="str">
            <v>090455</v>
          </cell>
          <cell r="B607" t="str">
            <v>TUBOS E PECAS, DIAM. 300 MM (C)</v>
          </cell>
          <cell r="C607" t="str">
            <v>M</v>
          </cell>
          <cell r="D607">
            <v>7.88</v>
          </cell>
        </row>
        <row r="608">
          <cell r="A608" t="str">
            <v>090456</v>
          </cell>
          <cell r="B608" t="str">
            <v>TUBOS E PECAS, DIAM. 375 MM (C)</v>
          </cell>
          <cell r="C608" t="str">
            <v>M</v>
          </cell>
          <cell r="D608">
            <v>9.24</v>
          </cell>
        </row>
        <row r="609">
          <cell r="A609" t="str">
            <v>090457</v>
          </cell>
          <cell r="B609" t="str">
            <v>TUBOS E PECAS, DIAM. 450 MM (C)</v>
          </cell>
          <cell r="C609" t="str">
            <v>M</v>
          </cell>
          <cell r="D609">
            <v>10.69</v>
          </cell>
        </row>
        <row r="611">
          <cell r="A611" t="str">
            <v>090600</v>
          </cell>
          <cell r="B611" t="str">
            <v>ASSENTAMENTO SIMPLES DE TUBOS E PECAS DE PVC RIGIDO E PVC RIGIDO DEFOFO</v>
          </cell>
        </row>
        <row r="612">
          <cell r="A612" t="str">
            <v>090601</v>
          </cell>
          <cell r="B612" t="str">
            <v>TUBOS E PECAS, DIAMETRO 50 MM (A)</v>
          </cell>
          <cell r="C612" t="str">
            <v>M</v>
          </cell>
          <cell r="D612">
            <v>0.43</v>
          </cell>
        </row>
        <row r="613">
          <cell r="A613" t="str">
            <v>090602</v>
          </cell>
          <cell r="B613" t="str">
            <v>TUBOS E PECAS, DIAMETRO 75 MM (A)</v>
          </cell>
          <cell r="C613" t="str">
            <v>M</v>
          </cell>
          <cell r="D613">
            <v>0.51</v>
          </cell>
        </row>
        <row r="614">
          <cell r="A614" t="str">
            <v>090603</v>
          </cell>
          <cell r="B614" t="str">
            <v>TUBOS E PECAS, DIAMETRO 100 MM (A)</v>
          </cell>
          <cell r="C614" t="str">
            <v>M</v>
          </cell>
          <cell r="D614">
            <v>0.7</v>
          </cell>
        </row>
        <row r="615">
          <cell r="A615" t="str">
            <v>090604</v>
          </cell>
          <cell r="B615" t="str">
            <v>TUBOS E PECAS, DIAMETRO 150 MM (A)</v>
          </cell>
          <cell r="C615" t="str">
            <v>M</v>
          </cell>
          <cell r="D615">
            <v>1.1100000000000001</v>
          </cell>
        </row>
        <row r="616">
          <cell r="A616" t="str">
            <v>090605</v>
          </cell>
          <cell r="B616" t="str">
            <v>TUBOS E PECAS, DIAMETRO 200 MM (A)</v>
          </cell>
          <cell r="C616" t="str">
            <v>M</v>
          </cell>
          <cell r="D616">
            <v>1.4</v>
          </cell>
        </row>
        <row r="617">
          <cell r="A617" t="str">
            <v>090606</v>
          </cell>
          <cell r="B617" t="str">
            <v>TUBOS E PECAS, DIAMETRO 300 MM (A)</v>
          </cell>
          <cell r="C617" t="str">
            <v>M</v>
          </cell>
          <cell r="D617">
            <v>2.2599999999999998</v>
          </cell>
        </row>
        <row r="618">
          <cell r="A618" t="str">
            <v>090607</v>
          </cell>
          <cell r="B618" t="str">
            <v>TUBOS E PECAS, DIAMETRO 400 MM (A)</v>
          </cell>
          <cell r="C618" t="str">
            <v>M</v>
          </cell>
          <cell r="D618">
            <v>2.85</v>
          </cell>
        </row>
        <row r="619">
          <cell r="A619" t="str">
            <v>090631</v>
          </cell>
          <cell r="B619" t="str">
            <v>TUBOS E PECAS, DIAM. 50 MM (B)</v>
          </cell>
          <cell r="C619" t="str">
            <v>M</v>
          </cell>
          <cell r="D619">
            <v>0.31</v>
          </cell>
        </row>
        <row r="620">
          <cell r="A620" t="str">
            <v>090632</v>
          </cell>
          <cell r="B620" t="str">
            <v>TUBOS E PECAS, DIAM. 75 MM (B)</v>
          </cell>
          <cell r="C620" t="str">
            <v>M</v>
          </cell>
          <cell r="D620">
            <v>0.43</v>
          </cell>
        </row>
        <row r="621">
          <cell r="A621" t="str">
            <v>090633</v>
          </cell>
          <cell r="B621" t="str">
            <v>TUBOS E PECAS, DIAM. 100 MM (B)</v>
          </cell>
          <cell r="C621" t="str">
            <v>M</v>
          </cell>
          <cell r="D621">
            <v>0.51</v>
          </cell>
        </row>
        <row r="622">
          <cell r="A622" t="str">
            <v>090634</v>
          </cell>
          <cell r="B622" t="str">
            <v>TUBOS E PECAS, DIAM. 150 MM (B)</v>
          </cell>
          <cell r="C622" t="str">
            <v>M</v>
          </cell>
          <cell r="D622">
            <v>0.9</v>
          </cell>
        </row>
        <row r="623">
          <cell r="A623" t="str">
            <v>090635</v>
          </cell>
          <cell r="B623" t="str">
            <v>TUBOS E PECAS, DIAM. 200 MM (B)</v>
          </cell>
          <cell r="C623" t="str">
            <v>M</v>
          </cell>
          <cell r="D623">
            <v>1.1100000000000001</v>
          </cell>
        </row>
        <row r="624">
          <cell r="A624" t="str">
            <v>090636</v>
          </cell>
          <cell r="B624" t="str">
            <v>TUBOS E PECAS, DIAM. 300 MM (B)</v>
          </cell>
          <cell r="C624" t="str">
            <v>M</v>
          </cell>
          <cell r="D624">
            <v>1.82</v>
          </cell>
        </row>
        <row r="625">
          <cell r="A625" t="str">
            <v>090637</v>
          </cell>
          <cell r="B625" t="str">
            <v>TUBOS E PECAS, DIAM. 400 MM (B)</v>
          </cell>
          <cell r="C625" t="str">
            <v>M</v>
          </cell>
          <cell r="D625">
            <v>2.2599999999999998</v>
          </cell>
        </row>
        <row r="626">
          <cell r="A626" t="str">
            <v>090651</v>
          </cell>
          <cell r="B626" t="str">
            <v>TUBOS E PECAS, DIAM. 50 MM (C)</v>
          </cell>
          <cell r="C626" t="str">
            <v>M</v>
          </cell>
          <cell r="D626">
            <v>0.19</v>
          </cell>
        </row>
        <row r="627">
          <cell r="A627" t="str">
            <v>090652</v>
          </cell>
          <cell r="B627" t="str">
            <v>TUBOS E PECAS, DIAM. 75 MM (C)</v>
          </cell>
          <cell r="C627" t="str">
            <v>M</v>
          </cell>
          <cell r="D627">
            <v>0.25</v>
          </cell>
        </row>
        <row r="628">
          <cell r="A628" t="str">
            <v>090653</v>
          </cell>
          <cell r="B628" t="str">
            <v>TUBOS E PECAS, DIAM. 100 MM (C)</v>
          </cell>
          <cell r="C628" t="str">
            <v>M</v>
          </cell>
          <cell r="D628">
            <v>0.31</v>
          </cell>
        </row>
        <row r="629">
          <cell r="A629" t="str">
            <v>090654</v>
          </cell>
          <cell r="B629" t="str">
            <v>TUBOS E PECAS, DIAM. 150 MM (C)</v>
          </cell>
          <cell r="C629" t="str">
            <v>M</v>
          </cell>
          <cell r="D629">
            <v>0.51</v>
          </cell>
        </row>
        <row r="630">
          <cell r="A630" t="str">
            <v>090655</v>
          </cell>
          <cell r="B630" t="str">
            <v>TUBOS E PECAS, DIAM. 200 MM (C)</v>
          </cell>
          <cell r="C630" t="str">
            <v>M</v>
          </cell>
          <cell r="D630">
            <v>0.7</v>
          </cell>
        </row>
        <row r="631">
          <cell r="A631" t="str">
            <v>090656</v>
          </cell>
          <cell r="B631" t="str">
            <v>TUBOS E PECAS, DIAM. 300 MM (C)</v>
          </cell>
          <cell r="C631" t="str">
            <v>M</v>
          </cell>
          <cell r="D631">
            <v>1.1100000000000001</v>
          </cell>
        </row>
        <row r="632">
          <cell r="A632" t="str">
            <v>090657</v>
          </cell>
          <cell r="B632" t="str">
            <v>TUBOS E PECAS, DIAM. 400 MM (C)</v>
          </cell>
          <cell r="C632" t="str">
            <v>M</v>
          </cell>
          <cell r="D632">
            <v>1.4</v>
          </cell>
        </row>
        <row r="634">
          <cell r="A634" t="str">
            <v>090700</v>
          </cell>
          <cell r="B634" t="str">
            <v>ASSENTAMENTO SIMPLES DE TUBOS E PECAS DE FERRO FUNDIDO</v>
          </cell>
        </row>
        <row r="635">
          <cell r="A635" t="str">
            <v>090701</v>
          </cell>
          <cell r="B635" t="str">
            <v>TUBOS E PECAS, DIAMETRO 50 MM (A)</v>
          </cell>
          <cell r="C635" t="str">
            <v>M</v>
          </cell>
          <cell r="D635">
            <v>1.72</v>
          </cell>
        </row>
        <row r="636">
          <cell r="A636" t="str">
            <v>090702</v>
          </cell>
          <cell r="B636" t="str">
            <v>TUBOS E PECAS, DIAMETRO 75 MM (A)</v>
          </cell>
          <cell r="C636" t="str">
            <v>M</v>
          </cell>
          <cell r="D636">
            <v>2.35</v>
          </cell>
        </row>
        <row r="637">
          <cell r="A637" t="str">
            <v>090703</v>
          </cell>
          <cell r="B637" t="str">
            <v>TUBOS E PECAS, DIAMETRO 100 MM (A)</v>
          </cell>
          <cell r="C637" t="str">
            <v>M</v>
          </cell>
          <cell r="D637">
            <v>3.2</v>
          </cell>
        </row>
        <row r="638">
          <cell r="A638" t="str">
            <v>090704</v>
          </cell>
          <cell r="B638" t="str">
            <v>TUBOS E PECAS, DIAMETRO 150 MM (A)</v>
          </cell>
          <cell r="C638" t="str">
            <v>M</v>
          </cell>
          <cell r="D638">
            <v>4.82</v>
          </cell>
        </row>
        <row r="639">
          <cell r="A639" t="str">
            <v>090705</v>
          </cell>
          <cell r="B639" t="str">
            <v>TUBOS E PECAS, DIAMETRO 200 MM (A)</v>
          </cell>
          <cell r="C639" t="str">
            <v>M</v>
          </cell>
          <cell r="D639">
            <v>5.32</v>
          </cell>
        </row>
        <row r="640">
          <cell r="A640" t="str">
            <v>090706</v>
          </cell>
          <cell r="B640" t="str">
            <v>TUBOS E PECAS, DIAMETRO 250 MM (A)</v>
          </cell>
          <cell r="C640" t="str">
            <v>M</v>
          </cell>
          <cell r="D640">
            <v>5.93</v>
          </cell>
        </row>
        <row r="641">
          <cell r="A641" t="str">
            <v>090707</v>
          </cell>
          <cell r="B641" t="str">
            <v>TUBOS E PECAS, DIAMETRO 300 MM (A)</v>
          </cell>
          <cell r="C641" t="str">
            <v>M</v>
          </cell>
          <cell r="D641">
            <v>7.62</v>
          </cell>
        </row>
        <row r="642">
          <cell r="A642" t="str">
            <v>090708</v>
          </cell>
          <cell r="B642" t="str">
            <v>TUBOS E PECAS, DIAMETRO 400 MM (A)</v>
          </cell>
          <cell r="C642" t="str">
            <v>M</v>
          </cell>
          <cell r="D642">
            <v>9.33</v>
          </cell>
        </row>
        <row r="643">
          <cell r="A643" t="str">
            <v>090709</v>
          </cell>
          <cell r="B643" t="str">
            <v>TUBOS E PECAS, DIAMETRO 500 MM (A)</v>
          </cell>
          <cell r="C643" t="str">
            <v>M</v>
          </cell>
          <cell r="D643">
            <v>11.25</v>
          </cell>
        </row>
        <row r="644">
          <cell r="A644" t="str">
            <v>090710</v>
          </cell>
          <cell r="B644" t="str">
            <v>TUBOS E PECAS, DIAMETRO 600 MM (A)</v>
          </cell>
          <cell r="C644" t="str">
            <v>M</v>
          </cell>
          <cell r="D644">
            <v>13.63</v>
          </cell>
        </row>
        <row r="645">
          <cell r="A645" t="str">
            <v>090711</v>
          </cell>
          <cell r="B645" t="str">
            <v>TUBOS E PECAS, DIAMETRO 700 MM (A)</v>
          </cell>
          <cell r="C645" t="str">
            <v>M</v>
          </cell>
          <cell r="D645">
            <v>17.38</v>
          </cell>
        </row>
        <row r="646">
          <cell r="A646" t="str">
            <v>090712</v>
          </cell>
          <cell r="B646" t="str">
            <v>TUBOS E PECAS, DIAMETRO 800 MM (A)</v>
          </cell>
          <cell r="C646" t="str">
            <v>M</v>
          </cell>
          <cell r="D646">
            <v>21.74</v>
          </cell>
        </row>
        <row r="647">
          <cell r="A647" t="str">
            <v>090731</v>
          </cell>
          <cell r="B647" t="str">
            <v>TUBOS E PECAS, DIAM. 50 MM (B)</v>
          </cell>
          <cell r="C647" t="str">
            <v>M</v>
          </cell>
          <cell r="D647">
            <v>1.38</v>
          </cell>
        </row>
        <row r="648">
          <cell r="A648" t="str">
            <v>090732</v>
          </cell>
          <cell r="B648" t="str">
            <v>TUBOS E PECAS, DIAM. 75 MM (B)</v>
          </cell>
          <cell r="C648" t="str">
            <v>M</v>
          </cell>
          <cell r="D648">
            <v>1.88</v>
          </cell>
        </row>
        <row r="649">
          <cell r="A649" t="str">
            <v>090733</v>
          </cell>
          <cell r="B649" t="str">
            <v>TUBOS E PECAS, DIAM. 100 MM (B)</v>
          </cell>
          <cell r="C649" t="str">
            <v>M</v>
          </cell>
          <cell r="D649">
            <v>2.52</v>
          </cell>
        </row>
        <row r="650">
          <cell r="A650" t="str">
            <v>090734</v>
          </cell>
          <cell r="B650" t="str">
            <v>TUBOS E PECAS, DIAM. 150 MM (B)</v>
          </cell>
          <cell r="C650" t="str">
            <v>M</v>
          </cell>
          <cell r="D650">
            <v>3.87</v>
          </cell>
        </row>
        <row r="651">
          <cell r="A651" t="str">
            <v>090735</v>
          </cell>
          <cell r="B651" t="str">
            <v>TUBOS E PECAS, DIAM. 200 MM (B)</v>
          </cell>
          <cell r="C651" t="str">
            <v>M</v>
          </cell>
          <cell r="D651">
            <v>4.21</v>
          </cell>
        </row>
        <row r="652">
          <cell r="A652" t="str">
            <v>090736</v>
          </cell>
          <cell r="B652" t="str">
            <v>TUBOS E PECAS, DIAM. 250 MM (B)</v>
          </cell>
          <cell r="C652" t="str">
            <v>M</v>
          </cell>
          <cell r="D652">
            <v>4.7300000000000004</v>
          </cell>
        </row>
        <row r="653">
          <cell r="A653" t="str">
            <v>090737</v>
          </cell>
          <cell r="B653" t="str">
            <v>TUBOS E PECAS, DIAM. 300 MM (B)</v>
          </cell>
          <cell r="C653" t="str">
            <v>M</v>
          </cell>
          <cell r="D653">
            <v>6.09</v>
          </cell>
        </row>
        <row r="654">
          <cell r="A654" t="str">
            <v>090738</v>
          </cell>
          <cell r="B654" t="str">
            <v>TUBOS E PECAS, DIAM. 400 MM (B)</v>
          </cell>
          <cell r="C654" t="str">
            <v>M</v>
          </cell>
          <cell r="D654">
            <v>7.44</v>
          </cell>
        </row>
        <row r="655">
          <cell r="A655" t="str">
            <v>090739</v>
          </cell>
          <cell r="B655" t="str">
            <v>TUBOS E PECAS, DIAM. 500 MM (B)</v>
          </cell>
          <cell r="C655" t="str">
            <v>M</v>
          </cell>
          <cell r="D655">
            <v>9</v>
          </cell>
        </row>
        <row r="656">
          <cell r="A656" t="str">
            <v>090740</v>
          </cell>
          <cell r="B656" t="str">
            <v>TUBOS E PECAS, DIAM. 600 MM (B)</v>
          </cell>
          <cell r="C656" t="str">
            <v>M</v>
          </cell>
          <cell r="D656">
            <v>10.89</v>
          </cell>
        </row>
        <row r="657">
          <cell r="A657" t="str">
            <v>090741</v>
          </cell>
          <cell r="B657" t="str">
            <v>TUBOS E PECAS, DIAM. 700 MM (B)</v>
          </cell>
          <cell r="C657" t="str">
            <v>M</v>
          </cell>
          <cell r="D657">
            <v>13.91</v>
          </cell>
        </row>
        <row r="658">
          <cell r="A658" t="str">
            <v>090742</v>
          </cell>
          <cell r="B658" t="str">
            <v>TUBOS E PECAS, DIAM. 800 MM (B)</v>
          </cell>
          <cell r="C658" t="str">
            <v>M</v>
          </cell>
          <cell r="D658">
            <v>17.39</v>
          </cell>
        </row>
        <row r="659">
          <cell r="A659" t="str">
            <v>090751</v>
          </cell>
          <cell r="B659" t="str">
            <v>TUBOS E PECAS, DIAM. 50 MM (C)</v>
          </cell>
          <cell r="C659" t="str">
            <v>M</v>
          </cell>
          <cell r="D659">
            <v>0.85</v>
          </cell>
        </row>
        <row r="660">
          <cell r="A660" t="str">
            <v>090752</v>
          </cell>
          <cell r="B660" t="str">
            <v>TUBOS E PECAS, DIAM. 75 MM (C)</v>
          </cell>
          <cell r="C660" t="str">
            <v>M</v>
          </cell>
          <cell r="D660">
            <v>1.17</v>
          </cell>
        </row>
        <row r="661">
          <cell r="A661" t="str">
            <v>090753</v>
          </cell>
          <cell r="B661" t="str">
            <v>TUBOS E PECAS, DIAM. 100 MM (C)</v>
          </cell>
          <cell r="C661" t="str">
            <v>M</v>
          </cell>
          <cell r="D661">
            <v>1.58</v>
          </cell>
        </row>
        <row r="662">
          <cell r="A662" t="str">
            <v>090754</v>
          </cell>
          <cell r="B662" t="str">
            <v>TUBOS E PECAS, DIAM. 150 MM (C)</v>
          </cell>
          <cell r="C662" t="str">
            <v>M</v>
          </cell>
          <cell r="D662">
            <v>2.38</v>
          </cell>
        </row>
        <row r="663">
          <cell r="A663" t="str">
            <v>090755</v>
          </cell>
          <cell r="B663" t="str">
            <v>TUBOS E PECAS, DIAM. 200 MM (C)</v>
          </cell>
          <cell r="C663" t="str">
            <v>M</v>
          </cell>
          <cell r="D663">
            <v>2.62</v>
          </cell>
        </row>
        <row r="664">
          <cell r="A664" t="str">
            <v>090756</v>
          </cell>
          <cell r="B664" t="str">
            <v>TUBOS E PECAS, DIAM. 250 MM (C)</v>
          </cell>
          <cell r="C664" t="str">
            <v>M</v>
          </cell>
          <cell r="D664">
            <v>2.93</v>
          </cell>
        </row>
        <row r="665">
          <cell r="A665" t="str">
            <v>090757</v>
          </cell>
          <cell r="B665" t="str">
            <v>TUBOS E PECAS, DIAM. 300 MM (C)</v>
          </cell>
          <cell r="C665" t="str">
            <v>M</v>
          </cell>
          <cell r="D665">
            <v>3.79</v>
          </cell>
        </row>
        <row r="666">
          <cell r="A666" t="str">
            <v>090758</v>
          </cell>
          <cell r="B666" t="str">
            <v>TUBOS E PECAS, DIAM. 400 MM (C)</v>
          </cell>
          <cell r="C666" t="str">
            <v>M</v>
          </cell>
          <cell r="D666">
            <v>4.6399999999999997</v>
          </cell>
        </row>
        <row r="667">
          <cell r="A667" t="str">
            <v>090759</v>
          </cell>
          <cell r="B667" t="str">
            <v>TUBOS E PECAS, DIAM. 500 MM (C)</v>
          </cell>
          <cell r="C667" t="str">
            <v>M</v>
          </cell>
          <cell r="D667">
            <v>5.59</v>
          </cell>
        </row>
        <row r="668">
          <cell r="A668" t="str">
            <v>090760</v>
          </cell>
          <cell r="B668" t="str">
            <v>TUBOS E PECAS, DIAM. 600 MM (C)</v>
          </cell>
          <cell r="C668" t="str">
            <v>M</v>
          </cell>
          <cell r="D668">
            <v>6.78</v>
          </cell>
        </row>
        <row r="669">
          <cell r="A669" t="str">
            <v>090761</v>
          </cell>
          <cell r="B669" t="str">
            <v>TUBOS E PECAS, DIAM. 700 MM (C)</v>
          </cell>
          <cell r="C669" t="str">
            <v>M</v>
          </cell>
          <cell r="D669">
            <v>8.67</v>
          </cell>
        </row>
        <row r="670">
          <cell r="A670" t="str">
            <v>090762</v>
          </cell>
          <cell r="B670" t="str">
            <v>TUBOS E PECAS, DIAM. 800 MM (C)</v>
          </cell>
          <cell r="C670" t="str">
            <v>M</v>
          </cell>
          <cell r="D670">
            <v>10.85</v>
          </cell>
        </row>
        <row r="672">
          <cell r="A672" t="str">
            <v>090800</v>
          </cell>
          <cell r="B672" t="str">
            <v>MONTAGEM DE PECAS ESPECIAIS</v>
          </cell>
        </row>
        <row r="673">
          <cell r="A673" t="str">
            <v>090801</v>
          </cell>
          <cell r="B673" t="str">
            <v>PECAS ESPECIAIS</v>
          </cell>
          <cell r="C673" t="str">
            <v>KG</v>
          </cell>
          <cell r="D673">
            <v>1.1299999999999999</v>
          </cell>
        </row>
        <row r="675">
          <cell r="A675" t="str">
            <v>090900</v>
          </cell>
          <cell r="B675" t="str">
            <v>ASSENTAMENTO SIMPLES DE TUBOS DE CONCRETO PARA AGUAS PLUVIAIS</v>
          </cell>
        </row>
        <row r="676">
          <cell r="A676" t="str">
            <v>090901</v>
          </cell>
          <cell r="B676" t="str">
            <v>TUBOS, DIAMETRO 300 MM (A)</v>
          </cell>
          <cell r="C676" t="str">
            <v>M</v>
          </cell>
          <cell r="D676">
            <v>3.19</v>
          </cell>
        </row>
        <row r="677">
          <cell r="A677" t="str">
            <v>090902</v>
          </cell>
          <cell r="B677" t="str">
            <v>TUBOS, DIAMETRO 400 MM (A)</v>
          </cell>
          <cell r="C677" t="str">
            <v>M</v>
          </cell>
          <cell r="D677">
            <v>4.09</v>
          </cell>
        </row>
        <row r="678">
          <cell r="A678" t="str">
            <v>090903</v>
          </cell>
          <cell r="B678" t="str">
            <v>TUBOS, DIAMETRO 500 MM (A)</v>
          </cell>
          <cell r="C678" t="str">
            <v>M</v>
          </cell>
          <cell r="D678">
            <v>6.72</v>
          </cell>
        </row>
        <row r="679">
          <cell r="A679" t="str">
            <v>090904</v>
          </cell>
          <cell r="B679" t="str">
            <v>TUBOS, DIAMETRO 600 MM (A)</v>
          </cell>
          <cell r="C679" t="str">
            <v>M</v>
          </cell>
          <cell r="D679">
            <v>7.96</v>
          </cell>
        </row>
        <row r="680">
          <cell r="A680" t="str">
            <v>090905</v>
          </cell>
          <cell r="B680" t="str">
            <v>TUBOS, DIAMETRO 700 MM (A)</v>
          </cell>
          <cell r="C680" t="str">
            <v>M</v>
          </cell>
          <cell r="D680">
            <v>11.55</v>
          </cell>
        </row>
        <row r="681">
          <cell r="A681" t="str">
            <v>090906</v>
          </cell>
          <cell r="B681" t="str">
            <v>TUBOS, DIAMETRO 800 MM (A)</v>
          </cell>
          <cell r="C681" t="str">
            <v>M</v>
          </cell>
          <cell r="D681">
            <v>13.81</v>
          </cell>
        </row>
        <row r="682">
          <cell r="A682" t="str">
            <v>090907</v>
          </cell>
          <cell r="B682" t="str">
            <v>TUBOS, DIAMETRO 900 MM (A)</v>
          </cell>
          <cell r="C682" t="str">
            <v>M</v>
          </cell>
          <cell r="D682">
            <v>18.73</v>
          </cell>
        </row>
        <row r="683">
          <cell r="A683" t="str">
            <v>090908</v>
          </cell>
          <cell r="B683" t="str">
            <v>TUBOS, DIAMETRO 1000 MM (A)</v>
          </cell>
          <cell r="C683" t="str">
            <v>M</v>
          </cell>
          <cell r="D683">
            <v>22.35</v>
          </cell>
        </row>
        <row r="684">
          <cell r="A684" t="str">
            <v>090909</v>
          </cell>
          <cell r="B684" t="str">
            <v>TUBOS, DIAMETRO 1100 MM (A)</v>
          </cell>
          <cell r="C684" t="str">
            <v>M</v>
          </cell>
          <cell r="D684">
            <v>24.39</v>
          </cell>
        </row>
        <row r="685">
          <cell r="A685" t="str">
            <v>090910</v>
          </cell>
          <cell r="B685" t="str">
            <v>TUBOS, DIAMETRO 1200 MM (A)</v>
          </cell>
          <cell r="C685" t="str">
            <v>M</v>
          </cell>
          <cell r="D685">
            <v>33.43</v>
          </cell>
        </row>
        <row r="686">
          <cell r="A686" t="str">
            <v>090911</v>
          </cell>
          <cell r="B686" t="str">
            <v>TUBOS, DIAMETRO 1500 MM (A)</v>
          </cell>
          <cell r="C686" t="str">
            <v>M</v>
          </cell>
          <cell r="D686">
            <v>50.97</v>
          </cell>
        </row>
        <row r="687">
          <cell r="A687" t="str">
            <v>090912</v>
          </cell>
          <cell r="B687" t="str">
            <v>TUBOS, DIAMETRO 2000 MM (A)</v>
          </cell>
          <cell r="C687" t="str">
            <v>M</v>
          </cell>
          <cell r="D687">
            <v>89.93</v>
          </cell>
        </row>
        <row r="688">
          <cell r="A688" t="str">
            <v>090931</v>
          </cell>
          <cell r="B688" t="str">
            <v>TUBOS, DIAM. 300 MM (B)</v>
          </cell>
          <cell r="C688" t="str">
            <v>M</v>
          </cell>
          <cell r="D688">
            <v>2.63</v>
          </cell>
        </row>
        <row r="689">
          <cell r="A689" t="str">
            <v>090932</v>
          </cell>
          <cell r="B689" t="str">
            <v>TUBOS, DIAM. 400 MM (B)</v>
          </cell>
          <cell r="C689" t="str">
            <v>M</v>
          </cell>
          <cell r="D689">
            <v>3.41</v>
          </cell>
        </row>
        <row r="690">
          <cell r="A690" t="str">
            <v>090933</v>
          </cell>
          <cell r="B690" t="str">
            <v>TUBOS, DIAM. 500 MM (B)</v>
          </cell>
          <cell r="C690" t="str">
            <v>M</v>
          </cell>
          <cell r="D690">
            <v>5.65</v>
          </cell>
        </row>
        <row r="691">
          <cell r="A691" t="str">
            <v>090934</v>
          </cell>
          <cell r="B691" t="str">
            <v>TUBOS, DIAM. 600 MM (B)</v>
          </cell>
          <cell r="C691" t="str">
            <v>M</v>
          </cell>
          <cell r="D691">
            <v>6.65</v>
          </cell>
        </row>
        <row r="692">
          <cell r="A692" t="str">
            <v>090935</v>
          </cell>
          <cell r="B692" t="str">
            <v>TUBOS, DIAM. 700 MM (B)</v>
          </cell>
          <cell r="C692" t="str">
            <v>M</v>
          </cell>
          <cell r="D692">
            <v>9.8800000000000008</v>
          </cell>
        </row>
        <row r="693">
          <cell r="A693" t="str">
            <v>090936</v>
          </cell>
          <cell r="B693" t="str">
            <v>TUBOS, DIAM. 800 MM (B)</v>
          </cell>
          <cell r="C693" t="str">
            <v>M</v>
          </cell>
          <cell r="D693">
            <v>11.75</v>
          </cell>
        </row>
        <row r="694">
          <cell r="A694" t="str">
            <v>090937</v>
          </cell>
          <cell r="B694" t="str">
            <v>TUBOS, DIAM. 900 MM (B)</v>
          </cell>
          <cell r="C694" t="str">
            <v>M</v>
          </cell>
          <cell r="D694">
            <v>15.93</v>
          </cell>
        </row>
        <row r="695">
          <cell r="A695" t="str">
            <v>090938</v>
          </cell>
          <cell r="B695" t="str">
            <v>TUBOS, DIAM. 1000 MM (B)</v>
          </cell>
          <cell r="C695" t="str">
            <v>M</v>
          </cell>
          <cell r="D695">
            <v>18.989999999999998</v>
          </cell>
        </row>
        <row r="696">
          <cell r="A696" t="str">
            <v>090939</v>
          </cell>
          <cell r="B696" t="str">
            <v>TUBOS, DIAM. 1100 MM (B)</v>
          </cell>
          <cell r="C696" t="str">
            <v>M</v>
          </cell>
          <cell r="D696">
            <v>20.7</v>
          </cell>
        </row>
        <row r="697">
          <cell r="A697" t="str">
            <v>090940</v>
          </cell>
          <cell r="B697" t="str">
            <v>TUBOS, DIAM. 1200 MM (B)</v>
          </cell>
          <cell r="C697" t="str">
            <v>M</v>
          </cell>
          <cell r="D697">
            <v>28.42</v>
          </cell>
        </row>
        <row r="698">
          <cell r="A698" t="str">
            <v>090941</v>
          </cell>
          <cell r="B698" t="str">
            <v>TUBOS, DIAM. 1500 MM (B)</v>
          </cell>
          <cell r="C698" t="str">
            <v>M</v>
          </cell>
          <cell r="D698">
            <v>43.07</v>
          </cell>
        </row>
        <row r="699">
          <cell r="A699" t="str">
            <v>090942</v>
          </cell>
          <cell r="B699" t="str">
            <v>TUBOS, DIAM. 2000 MM (B)</v>
          </cell>
          <cell r="C699" t="str">
            <v>M</v>
          </cell>
          <cell r="D699">
            <v>77.08</v>
          </cell>
        </row>
        <row r="700">
          <cell r="A700" t="str">
            <v>090951</v>
          </cell>
          <cell r="B700" t="str">
            <v>TUBOS, DIAM. 300 MM (C)</v>
          </cell>
          <cell r="C700" t="str">
            <v>M</v>
          </cell>
          <cell r="D700">
            <v>1.83</v>
          </cell>
        </row>
        <row r="701">
          <cell r="A701" t="str">
            <v>090952</v>
          </cell>
          <cell r="B701" t="str">
            <v>TUBOS, DIAM. 400 MM (C)</v>
          </cell>
          <cell r="C701" t="str">
            <v>M</v>
          </cell>
          <cell r="D701">
            <v>2.4700000000000002</v>
          </cell>
        </row>
        <row r="702">
          <cell r="A702" t="str">
            <v>090953</v>
          </cell>
          <cell r="B702" t="str">
            <v>TUBOS, DIAM. 500 MM (C)</v>
          </cell>
          <cell r="C702" t="str">
            <v>M</v>
          </cell>
          <cell r="D702">
            <v>4.01</v>
          </cell>
        </row>
        <row r="703">
          <cell r="A703" t="str">
            <v>090954</v>
          </cell>
          <cell r="B703" t="str">
            <v>TUBOS, DIAM. 600 MM (C)</v>
          </cell>
          <cell r="C703" t="str">
            <v>M</v>
          </cell>
          <cell r="D703">
            <v>4.6500000000000004</v>
          </cell>
        </row>
        <row r="704">
          <cell r="A704" t="str">
            <v>090955</v>
          </cell>
          <cell r="B704" t="str">
            <v>TUBOS, DIAM. 700 MM (C)</v>
          </cell>
          <cell r="C704" t="str">
            <v>M</v>
          </cell>
          <cell r="D704">
            <v>7.36</v>
          </cell>
        </row>
        <row r="705">
          <cell r="A705" t="str">
            <v>090956</v>
          </cell>
          <cell r="B705" t="str">
            <v>TUBOS, DIAM. 800 MM (C)</v>
          </cell>
          <cell r="C705" t="str">
            <v>M</v>
          </cell>
          <cell r="D705">
            <v>8.6300000000000008</v>
          </cell>
        </row>
        <row r="706">
          <cell r="A706" t="str">
            <v>090957</v>
          </cell>
          <cell r="B706" t="str">
            <v>TUBOS, DIAM. 900 MM (C)</v>
          </cell>
          <cell r="C706" t="str">
            <v>M</v>
          </cell>
          <cell r="D706">
            <v>11.81</v>
          </cell>
        </row>
        <row r="707">
          <cell r="A707" t="str">
            <v>090958</v>
          </cell>
          <cell r="B707" t="str">
            <v>TUBOS, DIAM.1000 MM (C)</v>
          </cell>
          <cell r="C707" t="str">
            <v>M</v>
          </cell>
          <cell r="D707">
            <v>13.96</v>
          </cell>
        </row>
        <row r="708">
          <cell r="A708" t="str">
            <v>090959</v>
          </cell>
          <cell r="B708" t="str">
            <v>TUBOS, DIAM. 1100 MM (C)</v>
          </cell>
          <cell r="C708" t="str">
            <v>M</v>
          </cell>
          <cell r="D708">
            <v>15.18</v>
          </cell>
        </row>
        <row r="709">
          <cell r="A709" t="str">
            <v>090960</v>
          </cell>
          <cell r="B709" t="str">
            <v>TUBOS, DIAM. 1200 MM (C)</v>
          </cell>
          <cell r="C709" t="str">
            <v>M</v>
          </cell>
          <cell r="D709">
            <v>20.85</v>
          </cell>
        </row>
        <row r="710">
          <cell r="A710" t="str">
            <v>090961</v>
          </cell>
          <cell r="B710" t="str">
            <v>TUBOS, DIAM. 1500 MM (C)</v>
          </cell>
          <cell r="C710" t="str">
            <v>M</v>
          </cell>
          <cell r="D710">
            <v>31.24</v>
          </cell>
        </row>
        <row r="711">
          <cell r="A711" t="str">
            <v>090962</v>
          </cell>
          <cell r="B711" t="str">
            <v>TUBOS, DIAM. 2000 MM (C)</v>
          </cell>
          <cell r="C711" t="str">
            <v>M</v>
          </cell>
          <cell r="D711">
            <v>57.84</v>
          </cell>
        </row>
        <row r="713">
          <cell r="A713" t="str">
            <v>091000</v>
          </cell>
          <cell r="B713" t="str">
            <v>ASSENTAMENTO SIMPLES DE TUBOS DE CONCRETO PARA ESGOTOS SANITARIOS</v>
          </cell>
        </row>
        <row r="714">
          <cell r="A714" t="str">
            <v>091001</v>
          </cell>
          <cell r="B714" t="str">
            <v>TUBOS, DIAMETRO   400 MM (A)</v>
          </cell>
          <cell r="C714" t="str">
            <v>M</v>
          </cell>
          <cell r="D714">
            <v>6.01</v>
          </cell>
        </row>
        <row r="715">
          <cell r="A715" t="str">
            <v>091002</v>
          </cell>
          <cell r="B715" t="str">
            <v>TUBOS, DIAMETRO   500 MM (A)</v>
          </cell>
          <cell r="C715" t="str">
            <v>M</v>
          </cell>
          <cell r="D715">
            <v>8.84</v>
          </cell>
        </row>
        <row r="716">
          <cell r="A716" t="str">
            <v>091003</v>
          </cell>
          <cell r="B716" t="str">
            <v>TUBOS, DIAMETRO   600 MM (A)</v>
          </cell>
          <cell r="C716" t="str">
            <v>M</v>
          </cell>
          <cell r="D716">
            <v>10.54</v>
          </cell>
        </row>
        <row r="717">
          <cell r="A717" t="str">
            <v>091004</v>
          </cell>
          <cell r="B717" t="str">
            <v>TUBOS, DIAMETRO   700 MM (A)</v>
          </cell>
          <cell r="C717" t="str">
            <v>M</v>
          </cell>
          <cell r="D717">
            <v>12.47</v>
          </cell>
        </row>
        <row r="718">
          <cell r="A718" t="str">
            <v>091005</v>
          </cell>
          <cell r="B718" t="str">
            <v>TUBOS, DIAMETRO   800 MM (A)</v>
          </cell>
          <cell r="C718" t="str">
            <v>M</v>
          </cell>
          <cell r="D718">
            <v>15.48</v>
          </cell>
        </row>
        <row r="719">
          <cell r="A719" t="str">
            <v>091006</v>
          </cell>
          <cell r="B719" t="str">
            <v>TUBOS, DIAMETRO   900 MM (A)</v>
          </cell>
          <cell r="C719" t="str">
            <v>M</v>
          </cell>
          <cell r="D719">
            <v>19.690000000000001</v>
          </cell>
        </row>
        <row r="720">
          <cell r="A720" t="str">
            <v>091007</v>
          </cell>
          <cell r="B720" t="str">
            <v>TUBOS, DIAMETRO 1.000 MM (A)</v>
          </cell>
          <cell r="C720" t="str">
            <v>M</v>
          </cell>
          <cell r="D720">
            <v>24.43</v>
          </cell>
        </row>
        <row r="721">
          <cell r="A721" t="str">
            <v>091008</v>
          </cell>
          <cell r="B721" t="str">
            <v>TUBOS, DIAMETRO 1.100 MM (A)</v>
          </cell>
          <cell r="C721" t="str">
            <v>M</v>
          </cell>
          <cell r="D721">
            <v>32.590000000000003</v>
          </cell>
        </row>
        <row r="722">
          <cell r="A722" t="str">
            <v>091009</v>
          </cell>
          <cell r="B722" t="str">
            <v>TUBOS, DIAMETRO 1.200 MM (A)</v>
          </cell>
          <cell r="C722" t="str">
            <v>M</v>
          </cell>
          <cell r="D722">
            <v>46.51</v>
          </cell>
        </row>
        <row r="723">
          <cell r="A723" t="str">
            <v>091010</v>
          </cell>
          <cell r="B723" t="str">
            <v>TUBOS, DIAMETRO 1.500 MM (A)</v>
          </cell>
          <cell r="C723" t="str">
            <v>M</v>
          </cell>
          <cell r="D723">
            <v>64.73</v>
          </cell>
        </row>
        <row r="724">
          <cell r="A724" t="str">
            <v>091011</v>
          </cell>
          <cell r="B724" t="str">
            <v>TUBOS, DIAMETRO 2.000 MM (A)</v>
          </cell>
          <cell r="C724" t="str">
            <v>M</v>
          </cell>
          <cell r="D724">
            <v>95.87</v>
          </cell>
        </row>
        <row r="725">
          <cell r="A725" t="str">
            <v>091031</v>
          </cell>
          <cell r="B725" t="str">
            <v>TUBOS, DIAM. 400 MM (B)</v>
          </cell>
          <cell r="C725" t="str">
            <v>M</v>
          </cell>
          <cell r="D725">
            <v>4.82</v>
          </cell>
        </row>
        <row r="726">
          <cell r="A726" t="str">
            <v>091032</v>
          </cell>
          <cell r="B726" t="str">
            <v>TUBOS, DIAM. 500 MM (B)</v>
          </cell>
          <cell r="C726" t="str">
            <v>M</v>
          </cell>
          <cell r="D726">
            <v>7.07</v>
          </cell>
        </row>
        <row r="727">
          <cell r="A727" t="str">
            <v>091033</v>
          </cell>
          <cell r="B727" t="str">
            <v>TUBOS, DIAM. 600 MM (B)</v>
          </cell>
          <cell r="C727" t="str">
            <v>M</v>
          </cell>
          <cell r="D727">
            <v>8.43</v>
          </cell>
        </row>
        <row r="728">
          <cell r="A728" t="str">
            <v>091034</v>
          </cell>
          <cell r="B728" t="str">
            <v>TUBOS, DIAM. 700 MM (B)</v>
          </cell>
          <cell r="C728" t="str">
            <v>M</v>
          </cell>
          <cell r="D728">
            <v>9.9700000000000006</v>
          </cell>
        </row>
        <row r="729">
          <cell r="A729" t="str">
            <v>091035</v>
          </cell>
          <cell r="B729" t="str">
            <v>TUBOS, DIAM. 800 MM (B)</v>
          </cell>
          <cell r="C729" t="str">
            <v>M</v>
          </cell>
          <cell r="D729">
            <v>12.39</v>
          </cell>
        </row>
        <row r="730">
          <cell r="A730" t="str">
            <v>091036</v>
          </cell>
          <cell r="B730" t="str">
            <v>TUBOS, DIAM. 900 MM (B)</v>
          </cell>
          <cell r="C730" t="str">
            <v>M</v>
          </cell>
          <cell r="D730">
            <v>15.76</v>
          </cell>
        </row>
        <row r="731">
          <cell r="A731" t="str">
            <v>091037</v>
          </cell>
          <cell r="B731" t="str">
            <v>TUBOS, DIAM. 1000 MM (B)</v>
          </cell>
          <cell r="C731" t="str">
            <v>M</v>
          </cell>
          <cell r="D731">
            <v>19.53</v>
          </cell>
        </row>
        <row r="732">
          <cell r="A732" t="str">
            <v>091038</v>
          </cell>
          <cell r="B732" t="str">
            <v>TUBOS, DIAM. 1100 MM (B)</v>
          </cell>
          <cell r="C732" t="str">
            <v>M</v>
          </cell>
          <cell r="D732">
            <v>26.06</v>
          </cell>
        </row>
        <row r="733">
          <cell r="A733" t="str">
            <v>091039</v>
          </cell>
          <cell r="B733" t="str">
            <v>TUBOS, DIAM. 1200 MM (B)</v>
          </cell>
          <cell r="C733" t="str">
            <v>M</v>
          </cell>
          <cell r="D733">
            <v>37.17</v>
          </cell>
        </row>
        <row r="734">
          <cell r="A734" t="str">
            <v>091040</v>
          </cell>
          <cell r="B734" t="str">
            <v>TUBOS, DIAM. 1500 MM (B)</v>
          </cell>
          <cell r="C734" t="str">
            <v>M</v>
          </cell>
          <cell r="D734">
            <v>51.76</v>
          </cell>
        </row>
        <row r="735">
          <cell r="A735" t="str">
            <v>091041</v>
          </cell>
          <cell r="B735" t="str">
            <v>TUBOS, DIAM. 2000 MM (B)</v>
          </cell>
          <cell r="C735" t="str">
            <v>M</v>
          </cell>
          <cell r="D735">
            <v>76.680000000000007</v>
          </cell>
        </row>
        <row r="736">
          <cell r="A736" t="str">
            <v>091051</v>
          </cell>
          <cell r="B736" t="str">
            <v>TUBOS, DIAM. 400 MM (C)</v>
          </cell>
          <cell r="C736" t="str">
            <v>M</v>
          </cell>
          <cell r="D736">
            <v>2.99</v>
          </cell>
        </row>
        <row r="737">
          <cell r="A737" t="str">
            <v>091052</v>
          </cell>
          <cell r="B737" t="str">
            <v>TUBOS, DIAM. 500 MM (C)</v>
          </cell>
          <cell r="C737" t="str">
            <v>M</v>
          </cell>
          <cell r="D737">
            <v>4.41</v>
          </cell>
        </row>
        <row r="738">
          <cell r="A738" t="str">
            <v>091053</v>
          </cell>
          <cell r="B738" t="str">
            <v>TUBOS, DIAM. 600 MM (C)</v>
          </cell>
          <cell r="C738" t="str">
            <v>M</v>
          </cell>
          <cell r="D738">
            <v>5.26</v>
          </cell>
        </row>
        <row r="739">
          <cell r="A739" t="str">
            <v>091054</v>
          </cell>
          <cell r="B739" t="str">
            <v>TUBOS, DIAM. 700 MM (C)</v>
          </cell>
          <cell r="C739" t="str">
            <v>M</v>
          </cell>
          <cell r="D739">
            <v>6.21</v>
          </cell>
        </row>
        <row r="740">
          <cell r="A740" t="str">
            <v>091055</v>
          </cell>
          <cell r="B740" t="str">
            <v>TUBOS, DIAM. 800 MM (C)</v>
          </cell>
          <cell r="C740" t="str">
            <v>M</v>
          </cell>
          <cell r="D740">
            <v>7.72</v>
          </cell>
        </row>
        <row r="741">
          <cell r="A741" t="str">
            <v>091056</v>
          </cell>
          <cell r="B741" t="str">
            <v>TUBOS, DIAM. 900 MM (C)</v>
          </cell>
          <cell r="C741" t="str">
            <v>M</v>
          </cell>
          <cell r="D741">
            <v>9.84</v>
          </cell>
        </row>
        <row r="742">
          <cell r="A742" t="str">
            <v>091057</v>
          </cell>
          <cell r="B742" t="str">
            <v>TUBOS, DIAM. 1000 MM (C)</v>
          </cell>
          <cell r="C742" t="str">
            <v>M</v>
          </cell>
          <cell r="D742">
            <v>12.2</v>
          </cell>
        </row>
        <row r="743">
          <cell r="A743" t="str">
            <v>091058</v>
          </cell>
          <cell r="B743" t="str">
            <v>TUBOS, DIAM. 1100 MM (C)</v>
          </cell>
          <cell r="C743" t="str">
            <v>M</v>
          </cell>
          <cell r="D743">
            <v>16.29</v>
          </cell>
        </row>
        <row r="744">
          <cell r="A744" t="str">
            <v>091059</v>
          </cell>
          <cell r="B744" t="str">
            <v>TUBOS, DIAM. 1200 MM (C)</v>
          </cell>
          <cell r="C744" t="str">
            <v>M</v>
          </cell>
          <cell r="D744">
            <v>23.24</v>
          </cell>
        </row>
        <row r="745">
          <cell r="A745" t="str">
            <v>091060</v>
          </cell>
          <cell r="B745" t="str">
            <v>TUBOS, DIAM. 1500 MM (C)</v>
          </cell>
          <cell r="C745" t="str">
            <v>M</v>
          </cell>
          <cell r="D745">
            <v>32.35</v>
          </cell>
        </row>
        <row r="746">
          <cell r="A746" t="str">
            <v>091061</v>
          </cell>
          <cell r="B746" t="str">
            <v>TUBOS, DIAM. 2000 MM (C)</v>
          </cell>
          <cell r="C746" t="str">
            <v>M</v>
          </cell>
          <cell r="D746">
            <v>47.93</v>
          </cell>
        </row>
        <row r="748">
          <cell r="A748" t="str">
            <v>091100</v>
          </cell>
          <cell r="B748" t="str">
            <v>ASSENTAMENTO DE TUBOS E PECAS DE ACO ( INCLUINDO SOLDAGEM DAS JUNTAS )</v>
          </cell>
        </row>
        <row r="749">
          <cell r="A749" t="str">
            <v>091101</v>
          </cell>
          <cell r="B749" t="str">
            <v>TUBOS E PECAS,DIAMETRO 28 POL (A)</v>
          </cell>
          <cell r="C749" t="str">
            <v>M</v>
          </cell>
          <cell r="D749">
            <v>75.62</v>
          </cell>
        </row>
        <row r="750">
          <cell r="A750" t="str">
            <v>091102</v>
          </cell>
          <cell r="B750" t="str">
            <v>TUBOS E PECAS,DIAMETRO 30 POL (A)</v>
          </cell>
          <cell r="C750" t="str">
            <v>M</v>
          </cell>
          <cell r="D750">
            <v>78.489999999999995</v>
          </cell>
        </row>
        <row r="751">
          <cell r="A751" t="str">
            <v>091103</v>
          </cell>
          <cell r="B751" t="str">
            <v>TUBOS E PECAS,DIAMETRO 32 POL (A)</v>
          </cell>
          <cell r="C751" t="str">
            <v>M</v>
          </cell>
          <cell r="D751">
            <v>81.39</v>
          </cell>
        </row>
        <row r="752">
          <cell r="A752" t="str">
            <v>091104</v>
          </cell>
          <cell r="B752" t="str">
            <v>TUBOS E PECAS DIAMETRO 36 POL (A)</v>
          </cell>
          <cell r="C752" t="str">
            <v>M</v>
          </cell>
          <cell r="D752">
            <v>87.28</v>
          </cell>
        </row>
        <row r="753">
          <cell r="A753" t="str">
            <v>091105</v>
          </cell>
          <cell r="B753" t="str">
            <v>TUBOS E PECAS,DIAMETRO 40 POL (A)</v>
          </cell>
          <cell r="C753" t="str">
            <v>M</v>
          </cell>
          <cell r="D753">
            <v>93.44</v>
          </cell>
        </row>
        <row r="754">
          <cell r="A754" t="str">
            <v>091106</v>
          </cell>
          <cell r="B754" t="str">
            <v>TUBOS E PECAS,DIAMETRO 42 POL (A)</v>
          </cell>
          <cell r="C754" t="str">
            <v>M</v>
          </cell>
          <cell r="D754">
            <v>122.24</v>
          </cell>
        </row>
        <row r="755">
          <cell r="A755" t="str">
            <v>091107</v>
          </cell>
          <cell r="B755" t="str">
            <v>TUBOS E PECAS,DIAMETRO 48 POL (A)</v>
          </cell>
          <cell r="C755" t="str">
            <v>M</v>
          </cell>
          <cell r="D755">
            <v>135.36000000000001</v>
          </cell>
        </row>
        <row r="756">
          <cell r="A756" t="str">
            <v>091108</v>
          </cell>
          <cell r="B756" t="str">
            <v>TUBOS E PECAS,DIAMETRO 60 POL (A)</v>
          </cell>
          <cell r="C756" t="str">
            <v>M</v>
          </cell>
          <cell r="D756">
            <v>173.64</v>
          </cell>
        </row>
        <row r="757">
          <cell r="A757" t="str">
            <v>091109</v>
          </cell>
          <cell r="B757" t="str">
            <v>TUBOS E PECAS,DIAMETRO 72 POL (A)</v>
          </cell>
          <cell r="C757" t="str">
            <v>M</v>
          </cell>
          <cell r="D757">
            <v>212.38</v>
          </cell>
        </row>
        <row r="758">
          <cell r="A758" t="str">
            <v>091110</v>
          </cell>
          <cell r="B758" t="str">
            <v>TUBOS E PACAS,DIAMETRO 84 POL (A)</v>
          </cell>
          <cell r="C758" t="str">
            <v>M</v>
          </cell>
          <cell r="D758">
            <v>283.17</v>
          </cell>
        </row>
        <row r="759">
          <cell r="A759" t="str">
            <v>091111</v>
          </cell>
          <cell r="B759" t="str">
            <v>TUBOS E PECAS,DIAMETRO 100 POL (A)</v>
          </cell>
          <cell r="C759" t="str">
            <v>M</v>
          </cell>
          <cell r="D759">
            <v>431.49</v>
          </cell>
        </row>
        <row r="760">
          <cell r="A760" t="str">
            <v>091131</v>
          </cell>
          <cell r="B760" t="str">
            <v>TUBOS E PECAS, DIAM. 28 POL (B)</v>
          </cell>
          <cell r="C760" t="str">
            <v>M</v>
          </cell>
          <cell r="D760">
            <v>61.1</v>
          </cell>
        </row>
        <row r="761">
          <cell r="A761" t="str">
            <v>091132</v>
          </cell>
          <cell r="B761" t="str">
            <v>TUBOS E PECAS, DIAM. 30 POL (B)</v>
          </cell>
          <cell r="C761" t="str">
            <v>M</v>
          </cell>
          <cell r="D761">
            <v>63.45</v>
          </cell>
        </row>
        <row r="762">
          <cell r="A762" t="str">
            <v>091133</v>
          </cell>
          <cell r="B762" t="str">
            <v>TUBOS E PECAS, DIAM. 32 POL (B)</v>
          </cell>
          <cell r="C762" t="str">
            <v>M</v>
          </cell>
          <cell r="D762">
            <v>65.78</v>
          </cell>
        </row>
        <row r="763">
          <cell r="A763" t="str">
            <v>091134</v>
          </cell>
          <cell r="B763" t="str">
            <v>TUBOS E PECAS, DIAM. 36 POL (B)</v>
          </cell>
          <cell r="C763" t="str">
            <v>M</v>
          </cell>
          <cell r="D763">
            <v>70.59</v>
          </cell>
        </row>
        <row r="764">
          <cell r="A764" t="str">
            <v>091135</v>
          </cell>
          <cell r="B764" t="str">
            <v>TUBOS E PECAS, 40 POL (B)</v>
          </cell>
          <cell r="C764" t="str">
            <v>M</v>
          </cell>
          <cell r="D764">
            <v>75.66</v>
          </cell>
        </row>
        <row r="765">
          <cell r="A765" t="str">
            <v>091136</v>
          </cell>
          <cell r="B765" t="str">
            <v>TUBOS E PECAS, DIAM. 42 POL (B)</v>
          </cell>
          <cell r="C765" t="str">
            <v>M</v>
          </cell>
          <cell r="D765">
            <v>99.21</v>
          </cell>
        </row>
        <row r="766">
          <cell r="A766" t="str">
            <v>091137</v>
          </cell>
          <cell r="B766" t="str">
            <v>TUBOS E PECAS, DIAM. 48 POL (B)</v>
          </cell>
          <cell r="C766" t="str">
            <v>M</v>
          </cell>
          <cell r="D766">
            <v>109.92</v>
          </cell>
        </row>
        <row r="767">
          <cell r="A767" t="str">
            <v>091138</v>
          </cell>
          <cell r="B767" t="str">
            <v>TUBOS E PECAS, DIAM. 60 POL (B)</v>
          </cell>
          <cell r="C767" t="str">
            <v>M</v>
          </cell>
          <cell r="D767">
            <v>140.97999999999999</v>
          </cell>
        </row>
        <row r="768">
          <cell r="A768" t="str">
            <v>091139</v>
          </cell>
          <cell r="B768" t="str">
            <v>TUBOS E PECAS, DIAM. 72 POL (B)</v>
          </cell>
          <cell r="C768" t="str">
            <v>M</v>
          </cell>
          <cell r="D768">
            <v>172.39</v>
          </cell>
        </row>
        <row r="769">
          <cell r="A769" t="str">
            <v>091140</v>
          </cell>
          <cell r="B769" t="str">
            <v>TUBOS E PECAS, DIAM. 84 POL (B)</v>
          </cell>
          <cell r="C769" t="str">
            <v>M</v>
          </cell>
          <cell r="D769">
            <v>230.07</v>
          </cell>
        </row>
        <row r="770">
          <cell r="A770" t="str">
            <v>091141</v>
          </cell>
          <cell r="B770" t="str">
            <v>TUBOS E PECAS, DIAM. 100 POL (B)</v>
          </cell>
          <cell r="C770" t="str">
            <v>M</v>
          </cell>
          <cell r="D770">
            <v>349.68</v>
          </cell>
        </row>
        <row r="771">
          <cell r="A771" t="str">
            <v>091151</v>
          </cell>
          <cell r="B771" t="str">
            <v>TUBOS E PECAS, DIAM. 28 POL (C)</v>
          </cell>
          <cell r="C771" t="str">
            <v>M</v>
          </cell>
          <cell r="D771">
            <v>39.35</v>
          </cell>
        </row>
        <row r="772">
          <cell r="A772" t="str">
            <v>091152</v>
          </cell>
          <cell r="B772" t="str">
            <v>TUBOS E PECAS, DIAM. 30 POL (C)</v>
          </cell>
          <cell r="C772" t="str">
            <v>M</v>
          </cell>
          <cell r="D772">
            <v>40.92</v>
          </cell>
        </row>
        <row r="773">
          <cell r="A773" t="str">
            <v>091153</v>
          </cell>
          <cell r="B773" t="str">
            <v>TUBOS E PECAS, DIAM. 32 POL (C)</v>
          </cell>
          <cell r="C773" t="str">
            <v>M</v>
          </cell>
          <cell r="D773">
            <v>42.48</v>
          </cell>
        </row>
        <row r="774">
          <cell r="A774" t="str">
            <v>091154</v>
          </cell>
          <cell r="B774" t="str">
            <v>TUBOS E PECAS, DIAM. 36 POL (C)</v>
          </cell>
          <cell r="C774" t="str">
            <v>M</v>
          </cell>
          <cell r="D774">
            <v>45.64</v>
          </cell>
        </row>
        <row r="775">
          <cell r="A775" t="str">
            <v>091155</v>
          </cell>
          <cell r="B775" t="str">
            <v>TUBOS E PECAS, DIAM. 40 POL (C)</v>
          </cell>
          <cell r="C775" t="str">
            <v>M</v>
          </cell>
          <cell r="D775">
            <v>48.97</v>
          </cell>
        </row>
        <row r="776">
          <cell r="A776" t="str">
            <v>091156</v>
          </cell>
          <cell r="B776" t="str">
            <v>TUBOS E PECAS, DIAM. 42 POL (C)</v>
          </cell>
          <cell r="C776" t="str">
            <v>M</v>
          </cell>
          <cell r="D776">
            <v>64.53</v>
          </cell>
        </row>
        <row r="777">
          <cell r="A777" t="str">
            <v>091157</v>
          </cell>
          <cell r="B777" t="str">
            <v>TUBOS E PECAS, DIAM. 48 POL (C)</v>
          </cell>
          <cell r="C777" t="str">
            <v>M</v>
          </cell>
          <cell r="D777">
            <v>71.55</v>
          </cell>
        </row>
        <row r="778">
          <cell r="A778" t="str">
            <v>091158</v>
          </cell>
          <cell r="B778" t="str">
            <v>TUBOS E PECAS, DIAM. 60 POL (C)</v>
          </cell>
          <cell r="C778" t="str">
            <v>M</v>
          </cell>
          <cell r="D778">
            <v>91.66</v>
          </cell>
        </row>
        <row r="779">
          <cell r="A779" t="str">
            <v>091159</v>
          </cell>
          <cell r="B779" t="str">
            <v>TUBOS E PECAS, DIAM. 72 POL (C)</v>
          </cell>
          <cell r="C779" t="str">
            <v>M</v>
          </cell>
          <cell r="D779">
            <v>112.03</v>
          </cell>
        </row>
        <row r="780">
          <cell r="A780" t="str">
            <v>091160</v>
          </cell>
          <cell r="B780" t="str">
            <v>TUBOS E PECAS, DIAM. 84 POL (C)</v>
          </cell>
          <cell r="C780" t="str">
            <v>M</v>
          </cell>
          <cell r="D780">
            <v>149.5</v>
          </cell>
        </row>
        <row r="781">
          <cell r="A781" t="str">
            <v>091161</v>
          </cell>
          <cell r="B781" t="str">
            <v>TUBOS E PECAS, DIAM. 100 POL (C)</v>
          </cell>
          <cell r="C781" t="str">
            <v>M</v>
          </cell>
          <cell r="D781">
            <v>227.09</v>
          </cell>
        </row>
        <row r="783">
          <cell r="A783" t="str">
            <v>091300</v>
          </cell>
          <cell r="B783" t="str">
            <v>ANEIS DE MASTIQUE BETUMINOSO - TUBULACOES DE ACO</v>
          </cell>
        </row>
        <row r="784">
          <cell r="A784" t="str">
            <v>091301</v>
          </cell>
          <cell r="B784" t="str">
            <v>ANEL DE MASTIQUE BETUMINOSO,DIAMETRO 28 POL</v>
          </cell>
          <cell r="C784" t="str">
            <v>UN</v>
          </cell>
          <cell r="D784">
            <v>27.78</v>
          </cell>
        </row>
        <row r="785">
          <cell r="A785" t="str">
            <v>091302</v>
          </cell>
          <cell r="B785" t="str">
            <v>ANEL DE MASTIQUE BETUMINOSO,DIAMETRO 30 POL</v>
          </cell>
          <cell r="C785" t="str">
            <v>UN</v>
          </cell>
          <cell r="D785">
            <v>29.81</v>
          </cell>
        </row>
        <row r="786">
          <cell r="A786" t="str">
            <v>091303</v>
          </cell>
          <cell r="B786" t="str">
            <v>ANEL DE MASTIQUE BETUMINOSO,DIAMETRO 32 POL</v>
          </cell>
          <cell r="C786" t="str">
            <v>UN</v>
          </cell>
          <cell r="D786">
            <v>31.85</v>
          </cell>
        </row>
        <row r="787">
          <cell r="A787" t="str">
            <v>091304</v>
          </cell>
          <cell r="B787" t="str">
            <v>ANEL DE MASTIQUE BETUMINOSO,DIAMETRO 36 POL</v>
          </cell>
          <cell r="C787" t="str">
            <v>UN</v>
          </cell>
          <cell r="D787">
            <v>35.71</v>
          </cell>
        </row>
        <row r="788">
          <cell r="A788" t="str">
            <v>091305</v>
          </cell>
          <cell r="B788" t="str">
            <v>ANEL DE MASTIQUE BETUMINOSO,DIAMETRO 40 POL</v>
          </cell>
          <cell r="C788" t="str">
            <v>UN</v>
          </cell>
          <cell r="D788">
            <v>39.6</v>
          </cell>
        </row>
        <row r="789">
          <cell r="A789" t="str">
            <v>091306</v>
          </cell>
          <cell r="B789" t="str">
            <v>ANEL DE MASTIQUE BETUMINOSO,DIAMETRO 42 POL</v>
          </cell>
          <cell r="C789" t="str">
            <v>UN</v>
          </cell>
          <cell r="D789">
            <v>41.61</v>
          </cell>
        </row>
        <row r="790">
          <cell r="A790" t="str">
            <v>091307</v>
          </cell>
          <cell r="B790" t="str">
            <v>ANEL DE MASTIQUE BETUMINOSO,DIAMETRO 48 POL</v>
          </cell>
          <cell r="C790" t="str">
            <v>UN</v>
          </cell>
          <cell r="D790">
            <v>47.56</v>
          </cell>
        </row>
        <row r="791">
          <cell r="A791" t="str">
            <v>091308</v>
          </cell>
          <cell r="B791" t="str">
            <v>ANEL DE MASTIQUE BETUMINOSO,DIAMETRO 60 POL</v>
          </cell>
          <cell r="C791" t="str">
            <v>UN</v>
          </cell>
          <cell r="D791">
            <v>59.35</v>
          </cell>
        </row>
        <row r="792">
          <cell r="A792" t="str">
            <v>091309</v>
          </cell>
          <cell r="B792" t="str">
            <v>ANEL DE MASTIQUE BETUMINOSO,DIAMETRO 72 POL</v>
          </cell>
          <cell r="C792" t="str">
            <v>UN</v>
          </cell>
          <cell r="D792">
            <v>71.319999999999993</v>
          </cell>
        </row>
        <row r="793">
          <cell r="A793" t="str">
            <v>091310</v>
          </cell>
          <cell r="B793" t="str">
            <v>ANEL DE MASTIQUE BETUMINOSO,DIAMETRO 84 POL</v>
          </cell>
          <cell r="C793" t="str">
            <v>UN</v>
          </cell>
          <cell r="D793">
            <v>83.29</v>
          </cell>
        </row>
        <row r="794">
          <cell r="A794" t="str">
            <v>091311</v>
          </cell>
          <cell r="B794" t="str">
            <v>ANEL DE MASTIQUE BETUMINOSO,DIAMETRO 100 POL</v>
          </cell>
          <cell r="C794" t="str">
            <v>UN</v>
          </cell>
          <cell r="D794">
            <v>99.15</v>
          </cell>
        </row>
        <row r="796">
          <cell r="A796" t="str">
            <v>091400</v>
          </cell>
          <cell r="B796" t="str">
            <v>FABRICACAO DE CURVAS, A PARTIR DE TUBOS DE ACO, 3 A 22,5 GR</v>
          </cell>
        </row>
        <row r="797">
          <cell r="A797" t="str">
            <v>091401</v>
          </cell>
          <cell r="B797" t="str">
            <v>CURVA DE ACO DIAMETRO 28 POL</v>
          </cell>
          <cell r="C797" t="str">
            <v>UN</v>
          </cell>
          <cell r="D797">
            <v>695.92</v>
          </cell>
        </row>
        <row r="798">
          <cell r="A798" t="str">
            <v>091402</v>
          </cell>
          <cell r="B798" t="str">
            <v>CURVA DE ACO DIAMETRO 30 POL</v>
          </cell>
          <cell r="C798" t="str">
            <v>UN</v>
          </cell>
          <cell r="D798">
            <v>752.87</v>
          </cell>
        </row>
        <row r="799">
          <cell r="A799" t="str">
            <v>091403</v>
          </cell>
          <cell r="B799" t="str">
            <v>CURVA DE ACO DIAMETRO 32 POL</v>
          </cell>
          <cell r="C799" t="str">
            <v>UN</v>
          </cell>
          <cell r="D799">
            <v>800.5</v>
          </cell>
        </row>
        <row r="800">
          <cell r="A800" t="str">
            <v>091404</v>
          </cell>
          <cell r="B800" t="str">
            <v>CURVA DE ACO DIAMETRO 36 POL</v>
          </cell>
          <cell r="C800" t="str">
            <v>UN</v>
          </cell>
          <cell r="D800">
            <v>905.49</v>
          </cell>
        </row>
        <row r="801">
          <cell r="A801" t="str">
            <v>091405</v>
          </cell>
          <cell r="B801" t="str">
            <v>CURVA DE ACO DIAMETRO 40 POL</v>
          </cell>
          <cell r="C801" t="str">
            <v>UN</v>
          </cell>
          <cell r="D801">
            <v>1045.1500000000001</v>
          </cell>
        </row>
        <row r="802">
          <cell r="A802" t="str">
            <v>091406</v>
          </cell>
          <cell r="B802" t="str">
            <v>CURVA DE ACO DIAMETRO 42 POL.</v>
          </cell>
          <cell r="C802" t="str">
            <v>UN</v>
          </cell>
          <cell r="D802">
            <v>1435.72</v>
          </cell>
        </row>
        <row r="803">
          <cell r="A803" t="str">
            <v>091407</v>
          </cell>
          <cell r="B803" t="str">
            <v>CURVA DE ACO DIAMETRO 48 POL.</v>
          </cell>
          <cell r="C803" t="str">
            <v>UN</v>
          </cell>
          <cell r="D803">
            <v>1945.82</v>
          </cell>
        </row>
        <row r="804">
          <cell r="A804" t="str">
            <v>091408</v>
          </cell>
          <cell r="B804" t="str">
            <v>CURVA DE ACO DIAMETRO 60 POL.</v>
          </cell>
          <cell r="C804" t="str">
            <v>UN</v>
          </cell>
          <cell r="D804">
            <v>2520.5300000000002</v>
          </cell>
        </row>
        <row r="805">
          <cell r="A805" t="str">
            <v>091409</v>
          </cell>
          <cell r="B805" t="str">
            <v>CURVA DE ACO DIAMETRO 72 POL.</v>
          </cell>
          <cell r="C805" t="str">
            <v>UN</v>
          </cell>
          <cell r="D805">
            <v>3120.92</v>
          </cell>
        </row>
        <row r="806">
          <cell r="A806" t="str">
            <v>091410</v>
          </cell>
          <cell r="B806" t="str">
            <v>CURVA DE ACO DIAMETRO 84 POL.</v>
          </cell>
          <cell r="C806" t="str">
            <v>UN</v>
          </cell>
          <cell r="D806">
            <v>4142.76</v>
          </cell>
        </row>
        <row r="807">
          <cell r="A807" t="str">
            <v>091411</v>
          </cell>
          <cell r="B807" t="str">
            <v>CURVA DE ACO DIAMETRO 100 POL.</v>
          </cell>
          <cell r="C807" t="str">
            <v>UN</v>
          </cell>
          <cell r="D807">
            <v>5613.58</v>
          </cell>
        </row>
        <row r="809">
          <cell r="A809" t="str">
            <v>091500</v>
          </cell>
          <cell r="B809" t="str">
            <v>FABRICACAO  DE  CURVAS, A PARTIR  DE TUBO DE ACO, 22,51 A 45 GRAUS</v>
          </cell>
        </row>
        <row r="810">
          <cell r="A810" t="str">
            <v>091501</v>
          </cell>
          <cell r="B810" t="str">
            <v>CURVA DE ACO DIAMETRO 28 POL</v>
          </cell>
          <cell r="C810" t="str">
            <v>UN</v>
          </cell>
          <cell r="D810">
            <v>1105.68</v>
          </cell>
        </row>
        <row r="811">
          <cell r="A811" t="str">
            <v>091502</v>
          </cell>
          <cell r="B811" t="str">
            <v>CURVA DE ACO DIAMETRO 30 POL</v>
          </cell>
          <cell r="C811" t="str">
            <v>UN</v>
          </cell>
          <cell r="D811">
            <v>1201.8399999999999</v>
          </cell>
        </row>
        <row r="812">
          <cell r="A812" t="str">
            <v>091503</v>
          </cell>
          <cell r="B812" t="str">
            <v>CURVA DE ACO DIAMETRO 32 POL</v>
          </cell>
          <cell r="C812" t="str">
            <v>UN</v>
          </cell>
          <cell r="D812">
            <v>1261.97</v>
          </cell>
        </row>
        <row r="813">
          <cell r="A813" t="str">
            <v>091504</v>
          </cell>
          <cell r="B813" t="str">
            <v>CURVA DE ACO DIAMETRO 36 POL</v>
          </cell>
          <cell r="C813" t="str">
            <v>UN</v>
          </cell>
          <cell r="D813">
            <v>1476.33</v>
          </cell>
        </row>
        <row r="814">
          <cell r="A814" t="str">
            <v>091505</v>
          </cell>
          <cell r="B814" t="str">
            <v>CURVA DE ACO DIAMETRO 40 POL</v>
          </cell>
          <cell r="C814" t="str">
            <v>UN</v>
          </cell>
          <cell r="D814">
            <v>1655.18</v>
          </cell>
        </row>
        <row r="815">
          <cell r="A815" t="str">
            <v>091506</v>
          </cell>
          <cell r="B815" t="str">
            <v>CURVA DE ACO DIAMETRO 42</v>
          </cell>
          <cell r="C815" t="str">
            <v>UN</v>
          </cell>
          <cell r="D815">
            <v>2274.7199999999998</v>
          </cell>
        </row>
        <row r="816">
          <cell r="A816" t="str">
            <v>091507</v>
          </cell>
          <cell r="B816" t="str">
            <v>CURVA DE ACO DIAMETRO 48 POL.</v>
          </cell>
          <cell r="C816" t="str">
            <v>UN</v>
          </cell>
          <cell r="D816">
            <v>2884.46</v>
          </cell>
        </row>
        <row r="817">
          <cell r="A817" t="str">
            <v>091508</v>
          </cell>
          <cell r="B817" t="str">
            <v>CURVA DE ACO DIAMETRO 60 POL.</v>
          </cell>
          <cell r="C817" t="str">
            <v>UN</v>
          </cell>
          <cell r="D817">
            <v>3925.77</v>
          </cell>
        </row>
        <row r="818">
          <cell r="A818" t="str">
            <v>091509</v>
          </cell>
          <cell r="B818" t="str">
            <v>CURVA DE ACO DIAMETRO 72 POL.</v>
          </cell>
          <cell r="C818" t="str">
            <v>UN</v>
          </cell>
          <cell r="D818">
            <v>4798.22</v>
          </cell>
        </row>
        <row r="819">
          <cell r="A819" t="str">
            <v>091510</v>
          </cell>
          <cell r="B819" t="str">
            <v>CURVA DE ACO DIAMETRO 84 POL.</v>
          </cell>
          <cell r="C819" t="str">
            <v>UN</v>
          </cell>
          <cell r="D819">
            <v>5884.07</v>
          </cell>
        </row>
        <row r="820">
          <cell r="A820" t="str">
            <v>091511</v>
          </cell>
          <cell r="B820" t="str">
            <v>CURVA DE ACO DIAMETRO 100 POL.</v>
          </cell>
          <cell r="C820" t="str">
            <v>UN</v>
          </cell>
          <cell r="D820">
            <v>8033.66</v>
          </cell>
        </row>
        <row r="822">
          <cell r="A822" t="str">
            <v>091600</v>
          </cell>
          <cell r="B822" t="str">
            <v>FABRICACAO  DE  CURVAS, A PARTIR DE TUBOS DE ACO, 45,01 A 67,5 GR</v>
          </cell>
        </row>
        <row r="823">
          <cell r="A823" t="str">
            <v>091601</v>
          </cell>
          <cell r="B823" t="str">
            <v>CURVA DE ACO DIAMETRO 28 POL</v>
          </cell>
          <cell r="C823" t="str">
            <v>UN</v>
          </cell>
          <cell r="D823">
            <v>1612.71</v>
          </cell>
        </row>
        <row r="824">
          <cell r="A824" t="str">
            <v>091602</v>
          </cell>
          <cell r="B824" t="str">
            <v>CURVA DE ACO DIAMETRO 30 POL</v>
          </cell>
          <cell r="C824" t="str">
            <v>UN</v>
          </cell>
          <cell r="D824">
            <v>1760.82</v>
          </cell>
        </row>
        <row r="825">
          <cell r="A825" t="str">
            <v>091603</v>
          </cell>
          <cell r="B825" t="str">
            <v>CURVA DE ACO DIAMETRO 32 POL</v>
          </cell>
          <cell r="C825" t="str">
            <v>UN</v>
          </cell>
          <cell r="D825">
            <v>1892.96</v>
          </cell>
        </row>
        <row r="826">
          <cell r="A826" t="str">
            <v>091604</v>
          </cell>
          <cell r="B826" t="str">
            <v>CURVA DE ACO DIAMETRO 36 POL</v>
          </cell>
          <cell r="C826" t="str">
            <v>UN</v>
          </cell>
          <cell r="D826">
            <v>2156.58</v>
          </cell>
        </row>
        <row r="827">
          <cell r="A827" t="str">
            <v>091605</v>
          </cell>
          <cell r="B827" t="str">
            <v>CURVA DE ACO DIAMETRO 40 POL</v>
          </cell>
          <cell r="C827" t="str">
            <v>UN</v>
          </cell>
          <cell r="D827">
            <v>2435.4899999999998</v>
          </cell>
        </row>
        <row r="828">
          <cell r="A828" t="str">
            <v>091606</v>
          </cell>
          <cell r="B828" t="str">
            <v>CURVA DE ACO DIAMETRO 42 POL.</v>
          </cell>
          <cell r="C828" t="str">
            <v>UN</v>
          </cell>
          <cell r="D828">
            <v>3384.41</v>
          </cell>
        </row>
        <row r="829">
          <cell r="A829" t="str">
            <v>091607</v>
          </cell>
          <cell r="B829" t="str">
            <v>CURVA DE ACO DIAMETRO 48 POL.</v>
          </cell>
          <cell r="C829" t="str">
            <v>UN</v>
          </cell>
          <cell r="D829">
            <v>4214.25</v>
          </cell>
        </row>
        <row r="830">
          <cell r="A830" t="str">
            <v>091608</v>
          </cell>
          <cell r="B830" t="str">
            <v>CURVA DE ACO DIAMETRO 60 POL.</v>
          </cell>
          <cell r="C830" t="str">
            <v>UN</v>
          </cell>
          <cell r="D830">
            <v>5829.08</v>
          </cell>
        </row>
        <row r="831">
          <cell r="A831" t="str">
            <v>091609</v>
          </cell>
          <cell r="B831" t="str">
            <v>CURVA DE ACO DIAMETRO 72 POL.</v>
          </cell>
          <cell r="C831" t="str">
            <v>UN</v>
          </cell>
          <cell r="D831">
            <v>7160.04</v>
          </cell>
        </row>
        <row r="832">
          <cell r="A832" t="str">
            <v>091610</v>
          </cell>
          <cell r="B832" t="str">
            <v>CURVA DE ACO DIAMETRO 84 POL.</v>
          </cell>
          <cell r="C832" t="str">
            <v>UN</v>
          </cell>
          <cell r="D832">
            <v>8776.84</v>
          </cell>
        </row>
        <row r="833">
          <cell r="A833" t="str">
            <v>091611</v>
          </cell>
          <cell r="B833" t="str">
            <v>CURVA DE ACO DIAMETRO 100 POL.</v>
          </cell>
          <cell r="C833" t="str">
            <v>UN</v>
          </cell>
          <cell r="D833">
            <v>11956.62</v>
          </cell>
        </row>
        <row r="835">
          <cell r="A835" t="str">
            <v>091700</v>
          </cell>
          <cell r="B835" t="str">
            <v>F0BRICACAO  DE  CURVAS, A PARTIR DE TUBOS DE ACO, 67,51 A 90 GR</v>
          </cell>
        </row>
        <row r="836">
          <cell r="A836" t="str">
            <v>091701</v>
          </cell>
          <cell r="B836" t="str">
            <v>CURVA DE ACO DIAMETRO 28 POL</v>
          </cell>
          <cell r="C836" t="str">
            <v>UN</v>
          </cell>
          <cell r="D836">
            <v>2127.65</v>
          </cell>
        </row>
        <row r="837">
          <cell r="A837" t="str">
            <v>091702</v>
          </cell>
          <cell r="B837" t="str">
            <v>CURVA DE ACO DIAMETRO 30 POL</v>
          </cell>
          <cell r="C837" t="str">
            <v>UN</v>
          </cell>
          <cell r="D837">
            <v>2305.15</v>
          </cell>
        </row>
        <row r="838">
          <cell r="A838" t="str">
            <v>091703</v>
          </cell>
          <cell r="B838" t="str">
            <v>CURVA DE ACO DIAMETRO 32 POL</v>
          </cell>
          <cell r="C838" t="str">
            <v>UN</v>
          </cell>
          <cell r="D838">
            <v>2481.3200000000002</v>
          </cell>
        </row>
        <row r="839">
          <cell r="A839" t="str">
            <v>091704</v>
          </cell>
          <cell r="B839" t="str">
            <v>CURVA DE ACO DIAMETRO 36 POL</v>
          </cell>
          <cell r="C839" t="str">
            <v>UN</v>
          </cell>
          <cell r="D839">
            <v>2838.15</v>
          </cell>
        </row>
        <row r="840">
          <cell r="A840" t="str">
            <v>091705</v>
          </cell>
          <cell r="B840" t="str">
            <v>CURVA DE ACO DIAMETRO 40 POL</v>
          </cell>
          <cell r="C840" t="str">
            <v>UN</v>
          </cell>
          <cell r="D840">
            <v>3193.15</v>
          </cell>
        </row>
        <row r="841">
          <cell r="A841" t="str">
            <v>091706</v>
          </cell>
          <cell r="B841" t="str">
            <v>CURVA DE ACO DIAMETRO 42 POL.</v>
          </cell>
          <cell r="C841" t="str">
            <v>UN</v>
          </cell>
          <cell r="D841">
            <v>4450.83</v>
          </cell>
        </row>
        <row r="842">
          <cell r="A842" t="str">
            <v>091707</v>
          </cell>
          <cell r="B842" t="str">
            <v>CURVA DE ACO DIAMETRO 48 POL.</v>
          </cell>
          <cell r="C842" t="str">
            <v>UN</v>
          </cell>
          <cell r="D842">
            <v>5526.61</v>
          </cell>
        </row>
        <row r="843">
          <cell r="A843" t="str">
            <v>091708</v>
          </cell>
          <cell r="B843" t="str">
            <v>CURVA DE ACO DIAMETRO 60 POL.</v>
          </cell>
          <cell r="C843" t="str">
            <v>UN</v>
          </cell>
          <cell r="D843">
            <v>7697.46</v>
          </cell>
        </row>
        <row r="844">
          <cell r="A844" t="str">
            <v>091709</v>
          </cell>
          <cell r="B844" t="str">
            <v>CURVA DE ACO DIAMETRO 72 POL.</v>
          </cell>
          <cell r="C844" t="str">
            <v>UN</v>
          </cell>
          <cell r="D844">
            <v>9247.51</v>
          </cell>
        </row>
        <row r="845">
          <cell r="A845" t="str">
            <v>091710</v>
          </cell>
          <cell r="B845" t="str">
            <v>CURVA DE ACO DIAMETRO 84 POL.</v>
          </cell>
          <cell r="C845" t="str">
            <v>UN</v>
          </cell>
          <cell r="D845">
            <v>11380.57</v>
          </cell>
        </row>
        <row r="846">
          <cell r="A846" t="str">
            <v>091711</v>
          </cell>
          <cell r="B846" t="str">
            <v>CURVA DE ACO DIAMETRO 100 POL.</v>
          </cell>
          <cell r="C846" t="str">
            <v>UN</v>
          </cell>
          <cell r="D846">
            <v>15527.9</v>
          </cell>
        </row>
        <row r="848">
          <cell r="A848" t="str">
            <v>091800</v>
          </cell>
          <cell r="B848" t="str">
            <v>CORTE E BISELAMENTO EM TUBOS DE ACO E = 5/16 POLEGADA</v>
          </cell>
        </row>
        <row r="849">
          <cell r="A849" t="str">
            <v>091801</v>
          </cell>
          <cell r="B849" t="str">
            <v>DIAMETRO 4  POLEGADA</v>
          </cell>
          <cell r="C849" t="str">
            <v>UN</v>
          </cell>
          <cell r="D849">
            <v>11.27</v>
          </cell>
        </row>
        <row r="850">
          <cell r="A850" t="str">
            <v>091802</v>
          </cell>
          <cell r="B850" t="str">
            <v>DIAMETRO 6  POLEGADA</v>
          </cell>
          <cell r="C850" t="str">
            <v>UN</v>
          </cell>
          <cell r="D850">
            <v>16.91</v>
          </cell>
        </row>
        <row r="851">
          <cell r="A851" t="str">
            <v>091803</v>
          </cell>
          <cell r="B851" t="str">
            <v>DIAMETRO 8  POLEGADA</v>
          </cell>
          <cell r="C851" t="str">
            <v>UN</v>
          </cell>
          <cell r="D851">
            <v>22.55</v>
          </cell>
        </row>
        <row r="852">
          <cell r="A852" t="str">
            <v>091804</v>
          </cell>
          <cell r="B852" t="str">
            <v>DIAMETRO 10 POLEGADA</v>
          </cell>
          <cell r="C852" t="str">
            <v>UN</v>
          </cell>
          <cell r="D852">
            <v>28.19</v>
          </cell>
        </row>
        <row r="853">
          <cell r="A853" t="str">
            <v>091805</v>
          </cell>
          <cell r="B853" t="str">
            <v>DIAMETRO 12 POLEGADA</v>
          </cell>
          <cell r="C853" t="str">
            <v>UN</v>
          </cell>
          <cell r="D853">
            <v>33.83</v>
          </cell>
        </row>
        <row r="854">
          <cell r="A854" t="str">
            <v>091806</v>
          </cell>
          <cell r="B854" t="str">
            <v>DIAMETRO 16 POLEGADA</v>
          </cell>
          <cell r="C854" t="str">
            <v>UN</v>
          </cell>
          <cell r="D854">
            <v>45.12</v>
          </cell>
        </row>
        <row r="855">
          <cell r="A855" t="str">
            <v>091807</v>
          </cell>
          <cell r="B855" t="str">
            <v>DIAMETRO 20 POLEGADA</v>
          </cell>
          <cell r="C855" t="str">
            <v>UN</v>
          </cell>
          <cell r="D855">
            <v>56.4</v>
          </cell>
        </row>
        <row r="856">
          <cell r="A856" t="str">
            <v>091808</v>
          </cell>
          <cell r="B856" t="str">
            <v>DIAMETRO 24 POLEGADA</v>
          </cell>
          <cell r="C856" t="str">
            <v>UN</v>
          </cell>
          <cell r="D856">
            <v>67.680000000000007</v>
          </cell>
        </row>
        <row r="857">
          <cell r="A857" t="str">
            <v>091809</v>
          </cell>
          <cell r="B857" t="str">
            <v>DIAMETRO 28 POLEGADA</v>
          </cell>
          <cell r="C857" t="str">
            <v>UN</v>
          </cell>
          <cell r="D857">
            <v>78.97</v>
          </cell>
        </row>
        <row r="858">
          <cell r="A858" t="str">
            <v>091810</v>
          </cell>
          <cell r="B858" t="str">
            <v>DIAMETRO 30 POLEGADA</v>
          </cell>
          <cell r="C858" t="str">
            <v>UN</v>
          </cell>
          <cell r="D858">
            <v>84.61</v>
          </cell>
        </row>
        <row r="859">
          <cell r="A859" t="str">
            <v>091811</v>
          </cell>
          <cell r="B859" t="str">
            <v>DIAMETRO 32 POLEGADA</v>
          </cell>
          <cell r="C859" t="str">
            <v>UN</v>
          </cell>
          <cell r="D859">
            <v>90.25</v>
          </cell>
        </row>
        <row r="860">
          <cell r="A860" t="str">
            <v>091812</v>
          </cell>
          <cell r="B860" t="str">
            <v>DIAMETRO 36 POLEGADA</v>
          </cell>
          <cell r="C860" t="str">
            <v>UN</v>
          </cell>
          <cell r="D860">
            <v>101.53</v>
          </cell>
        </row>
        <row r="861">
          <cell r="A861" t="str">
            <v>091813</v>
          </cell>
          <cell r="B861" t="str">
            <v>DIAMETRO 40 POLEGADA</v>
          </cell>
          <cell r="C861" t="str">
            <v>UN</v>
          </cell>
          <cell r="D861">
            <v>112.81</v>
          </cell>
        </row>
        <row r="863">
          <cell r="A863" t="str">
            <v>091900</v>
          </cell>
          <cell r="B863" t="str">
            <v>CORTE E BISELAMENTO EM TUBOS DE ACO E = 7/16 POLEGADA</v>
          </cell>
        </row>
        <row r="864">
          <cell r="A864" t="str">
            <v>091914</v>
          </cell>
          <cell r="B864" t="str">
            <v>DIAMETRO - 42 POL.</v>
          </cell>
          <cell r="C864" t="str">
            <v>UN</v>
          </cell>
          <cell r="D864">
            <v>167.68</v>
          </cell>
        </row>
        <row r="865">
          <cell r="A865" t="str">
            <v>091915</v>
          </cell>
          <cell r="B865" t="str">
            <v>DIAMETRO - 48 POL.</v>
          </cell>
          <cell r="C865" t="str">
            <v>UN</v>
          </cell>
          <cell r="D865">
            <v>191.63</v>
          </cell>
        </row>
        <row r="867">
          <cell r="A867" t="str">
            <v>092100</v>
          </cell>
          <cell r="B867" t="str">
            <v>SOLDA EM TUBOS DE ACO E = 5/16 POLEGADA</v>
          </cell>
        </row>
        <row r="868">
          <cell r="A868" t="str">
            <v>092101</v>
          </cell>
          <cell r="B868" t="str">
            <v>DIAMETRO 4  POLEGADA</v>
          </cell>
          <cell r="C868" t="str">
            <v>UN</v>
          </cell>
          <cell r="D868">
            <v>21.01</v>
          </cell>
        </row>
        <row r="869">
          <cell r="A869" t="str">
            <v>092102</v>
          </cell>
          <cell r="B869" t="str">
            <v>DIAMETRO 6  POLEGADA</v>
          </cell>
          <cell r="C869" t="str">
            <v>UN</v>
          </cell>
          <cell r="D869">
            <v>31.52</v>
          </cell>
        </row>
        <row r="870">
          <cell r="A870" t="str">
            <v>092103</v>
          </cell>
          <cell r="B870" t="str">
            <v>DIAMETRO 8  POLEGADA</v>
          </cell>
          <cell r="C870" t="str">
            <v>UN</v>
          </cell>
          <cell r="D870">
            <v>42.02</v>
          </cell>
        </row>
        <row r="871">
          <cell r="A871" t="str">
            <v>092104</v>
          </cell>
          <cell r="B871" t="str">
            <v>DIAMETRO 10 POLEGADA</v>
          </cell>
          <cell r="C871" t="str">
            <v>UN</v>
          </cell>
          <cell r="D871">
            <v>52.54</v>
          </cell>
        </row>
        <row r="872">
          <cell r="A872" t="str">
            <v>092105</v>
          </cell>
          <cell r="B872" t="str">
            <v>DIAMETRO 12 POLEGADA</v>
          </cell>
          <cell r="C872" t="str">
            <v>UN</v>
          </cell>
          <cell r="D872">
            <v>63.05</v>
          </cell>
        </row>
        <row r="873">
          <cell r="A873" t="str">
            <v>092106</v>
          </cell>
          <cell r="B873" t="str">
            <v>DIAMETRO 16 POLEGADA</v>
          </cell>
          <cell r="C873" t="str">
            <v>UN</v>
          </cell>
          <cell r="D873">
            <v>84.06</v>
          </cell>
        </row>
        <row r="874">
          <cell r="A874" t="str">
            <v>092107</v>
          </cell>
          <cell r="B874" t="str">
            <v>DIAMETRO 20 POLEGADA</v>
          </cell>
          <cell r="C874" t="str">
            <v>UN</v>
          </cell>
          <cell r="D874">
            <v>105.09</v>
          </cell>
        </row>
        <row r="875">
          <cell r="A875" t="str">
            <v>092108</v>
          </cell>
          <cell r="B875" t="str">
            <v>DIAMETRO 24 POLEGADA</v>
          </cell>
          <cell r="C875" t="str">
            <v>UN</v>
          </cell>
          <cell r="D875">
            <v>126.11</v>
          </cell>
        </row>
        <row r="876">
          <cell r="A876" t="str">
            <v>092109</v>
          </cell>
          <cell r="B876" t="str">
            <v>DIAMETRO 28 POLEGADA</v>
          </cell>
          <cell r="C876" t="str">
            <v>UN</v>
          </cell>
          <cell r="D876">
            <v>147.13</v>
          </cell>
        </row>
        <row r="877">
          <cell r="A877" t="str">
            <v>092110</v>
          </cell>
          <cell r="B877" t="str">
            <v>DIAMETRO 30 POLEGADA</v>
          </cell>
          <cell r="C877" t="str">
            <v>UN</v>
          </cell>
          <cell r="D877">
            <v>157.63999999999999</v>
          </cell>
        </row>
        <row r="878">
          <cell r="A878" t="str">
            <v>092111</v>
          </cell>
          <cell r="B878" t="str">
            <v>DIAMETRO 32 POLEGADA</v>
          </cell>
          <cell r="C878" t="str">
            <v>UN</v>
          </cell>
          <cell r="D878">
            <v>168.15</v>
          </cell>
        </row>
        <row r="879">
          <cell r="A879" t="str">
            <v>092112</v>
          </cell>
          <cell r="B879" t="str">
            <v>DIAMETRO 36 POLEGADA</v>
          </cell>
          <cell r="C879" t="str">
            <v>UN</v>
          </cell>
          <cell r="D879">
            <v>189.16</v>
          </cell>
        </row>
        <row r="880">
          <cell r="A880" t="str">
            <v>092113</v>
          </cell>
          <cell r="B880" t="str">
            <v>DIAMETRO 40 POLEGADA</v>
          </cell>
          <cell r="C880" t="str">
            <v>UN</v>
          </cell>
          <cell r="D880">
            <v>210.19</v>
          </cell>
        </row>
        <row r="882">
          <cell r="A882" t="str">
            <v>092200</v>
          </cell>
          <cell r="B882" t="str">
            <v>SOLDA EM TUBOS DE ACO E = 7/16 POLEGADA</v>
          </cell>
        </row>
        <row r="883">
          <cell r="A883" t="str">
            <v>092214</v>
          </cell>
          <cell r="B883" t="str">
            <v>DIAMETRO - 42 POL.</v>
          </cell>
          <cell r="C883" t="str">
            <v>UN</v>
          </cell>
          <cell r="D883">
            <v>312.82</v>
          </cell>
        </row>
        <row r="884">
          <cell r="A884" t="str">
            <v>092215</v>
          </cell>
          <cell r="B884" t="str">
            <v>DIAMETRO - 48 POL.</v>
          </cell>
          <cell r="C884" t="str">
            <v>UN</v>
          </cell>
          <cell r="D884">
            <v>357.53</v>
          </cell>
        </row>
        <row r="886">
          <cell r="A886" t="str">
            <v>092400</v>
          </cell>
          <cell r="B886" t="str">
            <v>REVESTIMENTO DE PROTECAO EXTERNA DE JUNTAS SOLDADAS - ACO</v>
          </cell>
        </row>
        <row r="887">
          <cell r="A887" t="str">
            <v>092401</v>
          </cell>
          <cell r="B887" t="str">
            <v>DIAMETRO 4  POLEGADA</v>
          </cell>
          <cell r="C887" t="str">
            <v>UN</v>
          </cell>
          <cell r="D887">
            <v>4.24</v>
          </cell>
        </row>
        <row r="888">
          <cell r="A888" t="str">
            <v>092402</v>
          </cell>
          <cell r="B888" t="str">
            <v>DIAMETRO 6  POLEGADA</v>
          </cell>
          <cell r="C888" t="str">
            <v>UN</v>
          </cell>
          <cell r="D888">
            <v>6.35</v>
          </cell>
        </row>
        <row r="889">
          <cell r="A889" t="str">
            <v>092403</v>
          </cell>
          <cell r="B889" t="str">
            <v>DIAMETRO 8  POLEGADA</v>
          </cell>
          <cell r="C889" t="str">
            <v>UN</v>
          </cell>
          <cell r="D889">
            <v>8.48</v>
          </cell>
        </row>
        <row r="890">
          <cell r="A890" t="str">
            <v>092404</v>
          </cell>
          <cell r="B890" t="str">
            <v>DIAMETRO 10 POLEGADA</v>
          </cell>
          <cell r="C890" t="str">
            <v>UN</v>
          </cell>
          <cell r="D890">
            <v>10.62</v>
          </cell>
        </row>
        <row r="891">
          <cell r="A891" t="str">
            <v>092405</v>
          </cell>
          <cell r="B891" t="str">
            <v>DIAMETRO 12 POLEGADA</v>
          </cell>
          <cell r="C891" t="str">
            <v>UN</v>
          </cell>
          <cell r="D891">
            <v>12.74</v>
          </cell>
        </row>
        <row r="892">
          <cell r="A892" t="str">
            <v>092406</v>
          </cell>
          <cell r="B892" t="str">
            <v>DIAMETRO 16 POLEGADA</v>
          </cell>
          <cell r="C892" t="str">
            <v>UN</v>
          </cell>
          <cell r="D892">
            <v>16.98</v>
          </cell>
        </row>
        <row r="893">
          <cell r="A893" t="str">
            <v>092407</v>
          </cell>
          <cell r="B893" t="str">
            <v>DIAMETRO 20 POLEGADA</v>
          </cell>
          <cell r="C893" t="str">
            <v>UN</v>
          </cell>
          <cell r="D893">
            <v>21.24</v>
          </cell>
        </row>
        <row r="894">
          <cell r="A894" t="str">
            <v>092408</v>
          </cell>
          <cell r="B894" t="str">
            <v>DIAMETRO 24 POLEGADA</v>
          </cell>
          <cell r="C894" t="str">
            <v>UN</v>
          </cell>
          <cell r="D894">
            <v>25.48</v>
          </cell>
        </row>
        <row r="895">
          <cell r="A895" t="str">
            <v>092409</v>
          </cell>
          <cell r="B895" t="str">
            <v>DIAMETRO 28 POLEGADA</v>
          </cell>
          <cell r="C895" t="str">
            <v>UN</v>
          </cell>
          <cell r="D895">
            <v>29.73</v>
          </cell>
        </row>
        <row r="896">
          <cell r="A896" t="str">
            <v>092410</v>
          </cell>
          <cell r="B896" t="str">
            <v>DIAMETRO 30 POLEGADA</v>
          </cell>
          <cell r="C896" t="str">
            <v>UN</v>
          </cell>
          <cell r="D896">
            <v>63.73</v>
          </cell>
        </row>
        <row r="897">
          <cell r="A897" t="str">
            <v>092411</v>
          </cell>
          <cell r="B897" t="str">
            <v>DIAMETRO 32 POLEGADA</v>
          </cell>
          <cell r="C897" t="str">
            <v>UN</v>
          </cell>
          <cell r="D897">
            <v>67.97</v>
          </cell>
        </row>
        <row r="898">
          <cell r="A898" t="str">
            <v>092412</v>
          </cell>
          <cell r="B898" t="str">
            <v>DIAMETRO 36 POLEGADA</v>
          </cell>
          <cell r="C898" t="str">
            <v>UN</v>
          </cell>
          <cell r="D898">
            <v>95.6</v>
          </cell>
        </row>
        <row r="899">
          <cell r="A899" t="str">
            <v>092413</v>
          </cell>
          <cell r="B899" t="str">
            <v>DIAMETRO 40 POLEGADA</v>
          </cell>
          <cell r="C899" t="str">
            <v>UN</v>
          </cell>
          <cell r="D899">
            <v>106.21</v>
          </cell>
        </row>
        <row r="901">
          <cell r="A901" t="str">
            <v>092500</v>
          </cell>
          <cell r="B901" t="str">
            <v>PINTURA DE TUBOS E PECAS DE ACO EM EPOXI</v>
          </cell>
        </row>
        <row r="902">
          <cell r="A902" t="str">
            <v>092501</v>
          </cell>
          <cell r="B902" t="str">
            <v>PINTURA DE TUBOS E PECAS DE ACO EM EPOXI</v>
          </cell>
          <cell r="C902" t="str">
            <v>M2</v>
          </cell>
          <cell r="D902">
            <v>58.97</v>
          </cell>
        </row>
        <row r="904">
          <cell r="A904" t="str">
            <v>092600</v>
          </cell>
          <cell r="B904" t="str">
            <v>PINTURA DE CONEXOES E PECAS EM GERAL COM COALTAR  EPOXI - ACO</v>
          </cell>
        </row>
        <row r="905">
          <cell r="A905" t="str">
            <v>092601</v>
          </cell>
          <cell r="B905" t="str">
            <v>PINTURA DE CONEXOES E PECAS EM GERAL COM COALTAR  EPOXI</v>
          </cell>
          <cell r="C905" t="str">
            <v>M2</v>
          </cell>
          <cell r="D905">
            <v>52.26</v>
          </cell>
        </row>
        <row r="907">
          <cell r="A907" t="str">
            <v>092700</v>
          </cell>
          <cell r="B907" t="str">
            <v>PINTURA DE TUBOS DE ACO COM COALTAR EPOXI - ACO</v>
          </cell>
        </row>
        <row r="908">
          <cell r="A908" t="str">
            <v>092701</v>
          </cell>
          <cell r="B908" t="str">
            <v>DIAMETRO 4  POLEGADA</v>
          </cell>
          <cell r="C908" t="str">
            <v>M</v>
          </cell>
          <cell r="D908">
            <v>21.91</v>
          </cell>
        </row>
        <row r="909">
          <cell r="A909" t="str">
            <v>092702</v>
          </cell>
          <cell r="B909" t="str">
            <v>DIAMETRO 6  POLEGADA</v>
          </cell>
          <cell r="C909" t="str">
            <v>M</v>
          </cell>
          <cell r="D909">
            <v>32.94</v>
          </cell>
        </row>
        <row r="910">
          <cell r="A910" t="str">
            <v>092703</v>
          </cell>
          <cell r="B910" t="str">
            <v>DIAMETRO 8  POLEGADA</v>
          </cell>
          <cell r="C910" t="str">
            <v>M</v>
          </cell>
          <cell r="D910">
            <v>43.9</v>
          </cell>
        </row>
        <row r="911">
          <cell r="A911" t="str">
            <v>092704</v>
          </cell>
          <cell r="B911" t="str">
            <v>DIAMETRO 10 POLEGADA</v>
          </cell>
          <cell r="C911" t="str">
            <v>M</v>
          </cell>
          <cell r="D911">
            <v>54.94</v>
          </cell>
        </row>
        <row r="912">
          <cell r="A912" t="str">
            <v>092705</v>
          </cell>
          <cell r="B912" t="str">
            <v>DIAMETRO 12 POLEGADA</v>
          </cell>
          <cell r="C912" t="str">
            <v>M</v>
          </cell>
          <cell r="D912">
            <v>65.88</v>
          </cell>
        </row>
        <row r="913">
          <cell r="A913" t="str">
            <v>092706</v>
          </cell>
          <cell r="B913" t="str">
            <v>DIAMETRO 16 POLEGADA</v>
          </cell>
          <cell r="C913" t="str">
            <v>M</v>
          </cell>
          <cell r="D913">
            <v>87.7</v>
          </cell>
        </row>
        <row r="914">
          <cell r="A914" t="str">
            <v>092707</v>
          </cell>
          <cell r="B914" t="str">
            <v>DIAMETRO 20 POLEGADA</v>
          </cell>
          <cell r="C914" t="str">
            <v>M</v>
          </cell>
          <cell r="D914">
            <v>109.88</v>
          </cell>
        </row>
        <row r="915">
          <cell r="A915" t="str">
            <v>092708</v>
          </cell>
          <cell r="B915" t="str">
            <v>DIAMETRO 24 POLEGADA</v>
          </cell>
          <cell r="C915" t="str">
            <v>M</v>
          </cell>
          <cell r="D915">
            <v>131.81</v>
          </cell>
        </row>
        <row r="916">
          <cell r="A916" t="str">
            <v>092709</v>
          </cell>
          <cell r="B916" t="str">
            <v>DIAMETRO 28 POLEGADA</v>
          </cell>
          <cell r="C916" t="str">
            <v>M</v>
          </cell>
          <cell r="D916">
            <v>153.81</v>
          </cell>
        </row>
        <row r="917">
          <cell r="A917" t="str">
            <v>092710</v>
          </cell>
          <cell r="B917" t="str">
            <v>DIAMETRO 30 POLEGADA</v>
          </cell>
          <cell r="C917" t="str">
            <v>M</v>
          </cell>
          <cell r="D917">
            <v>164.88</v>
          </cell>
        </row>
        <row r="918">
          <cell r="A918" t="str">
            <v>092711</v>
          </cell>
          <cell r="B918" t="str">
            <v>DIAMETRO 32 POLEGADA</v>
          </cell>
          <cell r="C918" t="str">
            <v>M</v>
          </cell>
          <cell r="D918">
            <v>175.86</v>
          </cell>
        </row>
        <row r="919">
          <cell r="A919" t="str">
            <v>092712</v>
          </cell>
          <cell r="B919" t="str">
            <v>DIAMETRO 36 POLEGADA</v>
          </cell>
          <cell r="C919" t="str">
            <v>M</v>
          </cell>
          <cell r="D919">
            <v>197.85</v>
          </cell>
        </row>
        <row r="920">
          <cell r="A920" t="str">
            <v>092713</v>
          </cell>
          <cell r="B920" t="str">
            <v>DIAMETRO 40 POLEGADA</v>
          </cell>
          <cell r="C920" t="str">
            <v>M</v>
          </cell>
          <cell r="D920">
            <v>219.86</v>
          </cell>
        </row>
        <row r="922">
          <cell r="A922" t="str">
            <v>092800</v>
          </cell>
          <cell r="B922" t="str">
            <v>FABRICACAO E MONTAGEM DE PECAS DE ACO NO CAMPO</v>
          </cell>
        </row>
        <row r="923">
          <cell r="A923" t="str">
            <v>092801</v>
          </cell>
          <cell r="B923" t="str">
            <v>FABRICACAO DE PECAS</v>
          </cell>
          <cell r="C923" t="str">
            <v>KG</v>
          </cell>
          <cell r="D923">
            <v>6.71</v>
          </cell>
        </row>
        <row r="924">
          <cell r="A924" t="str">
            <v>092802</v>
          </cell>
          <cell r="B924" t="str">
            <v>MONTAGEM DE PECAS E MISCELANEAS</v>
          </cell>
          <cell r="C924" t="str">
            <v>KG</v>
          </cell>
          <cell r="D924">
            <v>2.69</v>
          </cell>
        </row>
        <row r="926">
          <cell r="A926" t="str">
            <v>092900</v>
          </cell>
          <cell r="B926" t="str">
            <v>CARGA, TRANSPORTE ATE 10 KM E DESCARGA DE TUBOS E PECAS DE PVC RIGIDO E PVC RIGIDO DEFOFO</v>
          </cell>
        </row>
        <row r="927">
          <cell r="A927" t="str">
            <v>092901</v>
          </cell>
          <cell r="B927" t="str">
            <v>TUBOS E PECAS, DIAMETRO  50 MM</v>
          </cell>
          <cell r="C927" t="str">
            <v>KM</v>
          </cell>
          <cell r="D927">
            <v>49.76</v>
          </cell>
        </row>
        <row r="928">
          <cell r="A928" t="str">
            <v>092902</v>
          </cell>
          <cell r="B928" t="str">
            <v>TUBOS E PECAS, DIAMETRO  75 MM</v>
          </cell>
          <cell r="C928" t="str">
            <v>KM</v>
          </cell>
          <cell r="D928">
            <v>139.35</v>
          </cell>
        </row>
        <row r="929">
          <cell r="A929" t="str">
            <v>092903</v>
          </cell>
          <cell r="B929" t="str">
            <v>TUBOS E PECAS, DIAMETRO 100M</v>
          </cell>
          <cell r="C929" t="str">
            <v>KM</v>
          </cell>
          <cell r="D929">
            <v>152.65</v>
          </cell>
        </row>
        <row r="930">
          <cell r="A930" t="str">
            <v>092904</v>
          </cell>
          <cell r="B930" t="str">
            <v>TUBOS E PECAS, DIAMETRO 150MM</v>
          </cell>
          <cell r="C930" t="str">
            <v>KM</v>
          </cell>
          <cell r="D930">
            <v>232.27</v>
          </cell>
        </row>
        <row r="931">
          <cell r="A931" t="str">
            <v>092905</v>
          </cell>
          <cell r="B931" t="str">
            <v>TUBOS E PECAS, DIAMETRO 200 MM</v>
          </cell>
          <cell r="C931" t="str">
            <v>KM</v>
          </cell>
          <cell r="D931">
            <v>305.32</v>
          </cell>
        </row>
        <row r="932">
          <cell r="A932" t="str">
            <v>092906</v>
          </cell>
          <cell r="B932" t="str">
            <v>TUBOS E PECAS, DIAMETRO 250MM</v>
          </cell>
          <cell r="C932" t="str">
            <v>KM</v>
          </cell>
          <cell r="D932">
            <v>384.92</v>
          </cell>
        </row>
        <row r="933">
          <cell r="A933" t="str">
            <v>092907</v>
          </cell>
          <cell r="B933" t="str">
            <v>TUBOS E PECAS, DIAMETRO 300 MM</v>
          </cell>
          <cell r="C933" t="str">
            <v>KM</v>
          </cell>
          <cell r="D933">
            <v>464.54</v>
          </cell>
        </row>
        <row r="934">
          <cell r="A934" t="str">
            <v>092908</v>
          </cell>
          <cell r="B934" t="str">
            <v>TUBO E PECAS, DIAMETRO 350 MM</v>
          </cell>
          <cell r="C934" t="str">
            <v>KM</v>
          </cell>
          <cell r="D934">
            <v>537.59</v>
          </cell>
        </row>
        <row r="935">
          <cell r="A935" t="str">
            <v>092909</v>
          </cell>
          <cell r="B935" t="str">
            <v>TUBOS E PECAS, DIAMETRO 400 MM</v>
          </cell>
          <cell r="C935" t="str">
            <v>KM</v>
          </cell>
          <cell r="D935">
            <v>610.65</v>
          </cell>
        </row>
        <row r="937">
          <cell r="A937" t="str">
            <v>093000</v>
          </cell>
          <cell r="B937" t="str">
            <v>TRANSPORTE EXCEDENTE A 10 KM DE TUBOS E PECAS DE PVC RIGIDO E PVC RIGIDO DE FOFO</v>
          </cell>
        </row>
        <row r="938">
          <cell r="A938" t="str">
            <v>093001</v>
          </cell>
          <cell r="B938" t="str">
            <v>TUBOS E PECAS, DIAMETRO  50 MM</v>
          </cell>
          <cell r="C938" t="str">
            <v>KMXKM</v>
          </cell>
          <cell r="D938">
            <v>1.94</v>
          </cell>
        </row>
        <row r="939">
          <cell r="A939" t="str">
            <v>093002</v>
          </cell>
          <cell r="B939" t="str">
            <v>TUBOS E PECAS, DIAMETRO  75 MM</v>
          </cell>
          <cell r="C939" t="str">
            <v>KMXKM</v>
          </cell>
          <cell r="D939">
            <v>2.08</v>
          </cell>
        </row>
        <row r="940">
          <cell r="A940" t="str">
            <v>093003</v>
          </cell>
          <cell r="B940" t="str">
            <v>TUBOS E PECAS, DIAMETRO 100 MM</v>
          </cell>
          <cell r="C940" t="str">
            <v>KMXKM</v>
          </cell>
          <cell r="D940">
            <v>2.3199999999999998</v>
          </cell>
        </row>
        <row r="941">
          <cell r="A941" t="str">
            <v>093004</v>
          </cell>
          <cell r="B941" t="str">
            <v>TUBOS E PECAS, DIAMETRO 150 MM</v>
          </cell>
          <cell r="C941" t="str">
            <v>KMXKM</v>
          </cell>
          <cell r="D941">
            <v>2.73</v>
          </cell>
        </row>
        <row r="942">
          <cell r="A942" t="str">
            <v>093005</v>
          </cell>
          <cell r="B942" t="str">
            <v>TUBOS E PECAS, DIAMETRO 200 MM</v>
          </cell>
          <cell r="C942" t="str">
            <v>KMXKM</v>
          </cell>
          <cell r="D942">
            <v>3.16</v>
          </cell>
        </row>
        <row r="943">
          <cell r="A943" t="str">
            <v>093006</v>
          </cell>
          <cell r="B943" t="str">
            <v>TUBOS E PECAS, DIAMETRO 250 MM</v>
          </cell>
          <cell r="C943" t="str">
            <v>KMXKM</v>
          </cell>
          <cell r="D943">
            <v>3.93</v>
          </cell>
        </row>
        <row r="944">
          <cell r="A944" t="str">
            <v>093007</v>
          </cell>
          <cell r="B944" t="str">
            <v>TUBOS E PECAS, DIAMETRO 300 MM</v>
          </cell>
          <cell r="C944" t="str">
            <v>KMXKM</v>
          </cell>
          <cell r="D944">
            <v>4.88</v>
          </cell>
        </row>
        <row r="945">
          <cell r="A945" t="str">
            <v>093008</v>
          </cell>
          <cell r="B945" t="str">
            <v>TUBOS E PECAS, DIAMETRO 350 MM</v>
          </cell>
          <cell r="C945" t="str">
            <v>KMXKM</v>
          </cell>
          <cell r="D945">
            <v>5.89</v>
          </cell>
        </row>
        <row r="946">
          <cell r="A946" t="str">
            <v>093009</v>
          </cell>
          <cell r="B946" t="str">
            <v>TUBOS E PECAS, DIAMETRO 400 MM</v>
          </cell>
          <cell r="C946" t="str">
            <v>KMXKM</v>
          </cell>
          <cell r="D946">
            <v>7.38</v>
          </cell>
        </row>
        <row r="948">
          <cell r="A948" t="str">
            <v>093100</v>
          </cell>
          <cell r="B948" t="str">
            <v>CARGA, TRANSPORTE E  DESCARGA DE TUBOS E PECAS DE FERRO FUNDIDO</v>
          </cell>
        </row>
        <row r="949">
          <cell r="A949" t="str">
            <v>093101</v>
          </cell>
          <cell r="B949" t="str">
            <v>CARGA E DESCARGA</v>
          </cell>
          <cell r="C949" t="str">
            <v>T</v>
          </cell>
          <cell r="D949">
            <v>28.04</v>
          </cell>
        </row>
        <row r="950">
          <cell r="A950" t="str">
            <v>093102</v>
          </cell>
          <cell r="B950" t="str">
            <v>TRANSPORTE</v>
          </cell>
          <cell r="C950" t="str">
            <v>TXKM</v>
          </cell>
          <cell r="D950">
            <v>1.05</v>
          </cell>
        </row>
        <row r="952">
          <cell r="A952" t="str">
            <v>093200</v>
          </cell>
          <cell r="B952" t="str">
            <v>CARGA, TRANSPORTE ATE 10 KM E DESCARGA DE TUBOS E PECAS DE FIBRO CIMENTO</v>
          </cell>
        </row>
        <row r="953">
          <cell r="A953" t="str">
            <v>093201</v>
          </cell>
          <cell r="B953" t="str">
            <v>TUBOS E PECAS, DIAMETRO 50 MM</v>
          </cell>
          <cell r="C953" t="str">
            <v>KM</v>
          </cell>
          <cell r="D953">
            <v>261.22000000000003</v>
          </cell>
        </row>
        <row r="954">
          <cell r="A954" t="str">
            <v>093202</v>
          </cell>
          <cell r="B954" t="str">
            <v>TUBOS E PECAS, DIAMETRO 75MM</v>
          </cell>
          <cell r="C954" t="str">
            <v>KM</v>
          </cell>
          <cell r="D954">
            <v>273.18</v>
          </cell>
        </row>
        <row r="955">
          <cell r="A955" t="str">
            <v>093203</v>
          </cell>
          <cell r="B955" t="str">
            <v>TUBOS E PECAS, DIAMETRO 100 MM</v>
          </cell>
          <cell r="C955" t="str">
            <v>KM</v>
          </cell>
          <cell r="D955">
            <v>318.27999999999997</v>
          </cell>
        </row>
        <row r="956">
          <cell r="A956" t="str">
            <v>093204</v>
          </cell>
          <cell r="B956" t="str">
            <v>TUBOS E PECAS, DIAMETRO 150 MM</v>
          </cell>
          <cell r="C956" t="str">
            <v>KM</v>
          </cell>
          <cell r="D956">
            <v>447.58</v>
          </cell>
        </row>
        <row r="957">
          <cell r="A957" t="str">
            <v>093205</v>
          </cell>
          <cell r="B957" t="str">
            <v>TUBOS E PECAS, DIAMETRO 175 MM</v>
          </cell>
          <cell r="C957" t="str">
            <v>KM</v>
          </cell>
          <cell r="D957">
            <v>546.32000000000005</v>
          </cell>
        </row>
        <row r="958">
          <cell r="A958" t="str">
            <v>093206</v>
          </cell>
          <cell r="B958" t="str">
            <v>TUBOS E PECAS, DIAMETRO 200 MM</v>
          </cell>
          <cell r="C958" t="str">
            <v>KM</v>
          </cell>
          <cell r="D958">
            <v>641.76</v>
          </cell>
        </row>
        <row r="959">
          <cell r="A959" t="str">
            <v>093207</v>
          </cell>
          <cell r="B959" t="str">
            <v>TUBOS E PECAS, DIAMETRO 250 MM</v>
          </cell>
          <cell r="C959" t="str">
            <v>KM</v>
          </cell>
          <cell r="D959">
            <v>1119.27</v>
          </cell>
        </row>
        <row r="960">
          <cell r="A960" t="str">
            <v>093208</v>
          </cell>
          <cell r="B960" t="str">
            <v>TUBOS E PECAS, DIAMETRO 300 MM</v>
          </cell>
          <cell r="C960" t="str">
            <v>KM</v>
          </cell>
          <cell r="D960">
            <v>1372.67</v>
          </cell>
        </row>
        <row r="961">
          <cell r="A961" t="str">
            <v>093209</v>
          </cell>
          <cell r="B961" t="str">
            <v>TUBOS E PECAS, DIAMETRO 350 MM</v>
          </cell>
          <cell r="C961" t="str">
            <v>KM</v>
          </cell>
          <cell r="D961">
            <v>2024.52</v>
          </cell>
        </row>
        <row r="962">
          <cell r="A962" t="str">
            <v>093210</v>
          </cell>
          <cell r="B962" t="str">
            <v>TUBOS E PECAS, DIAMETRO 400 MM</v>
          </cell>
          <cell r="C962" t="str">
            <v>KM</v>
          </cell>
          <cell r="D962">
            <v>2688.31</v>
          </cell>
        </row>
        <row r="963">
          <cell r="A963" t="str">
            <v>093211</v>
          </cell>
          <cell r="B963" t="str">
            <v>TUBOS E PECAS, DIAMETRO 450 MM</v>
          </cell>
          <cell r="C963" t="str">
            <v>KM</v>
          </cell>
          <cell r="D963">
            <v>3300.7</v>
          </cell>
        </row>
        <row r="965">
          <cell r="A965" t="str">
            <v>093300</v>
          </cell>
          <cell r="B965" t="str">
            <v>TRANSPORTE EXCEDENTE A 10 KM DE TUBOS E PECAS DE FIBRO CIMENTO</v>
          </cell>
        </row>
        <row r="966">
          <cell r="A966" t="str">
            <v>093301</v>
          </cell>
          <cell r="B966" t="str">
            <v>TUBOS E PECAS, DIAMETRO  50 MM</v>
          </cell>
          <cell r="C966" t="str">
            <v>KMXKM</v>
          </cell>
          <cell r="D966">
            <v>2.93</v>
          </cell>
        </row>
        <row r="967">
          <cell r="A967" t="str">
            <v>093302</v>
          </cell>
          <cell r="B967" t="str">
            <v>TUBOS E PECAS, DIAMETRO  75 MM</v>
          </cell>
          <cell r="C967" t="str">
            <v>KMXKM</v>
          </cell>
          <cell r="D967">
            <v>3.07</v>
          </cell>
        </row>
        <row r="968">
          <cell r="A968" t="str">
            <v>093303</v>
          </cell>
          <cell r="B968" t="str">
            <v>TUBOS E PECAS, DIAMETRO 100 MM</v>
          </cell>
          <cell r="C968" t="str">
            <v>KMXKM</v>
          </cell>
          <cell r="D968">
            <v>3.28</v>
          </cell>
        </row>
        <row r="969">
          <cell r="A969" t="str">
            <v>093304</v>
          </cell>
          <cell r="B969" t="str">
            <v>TUBOS E PECAS, DIAMETRO 150 MM</v>
          </cell>
          <cell r="C969" t="str">
            <v>KMXKM</v>
          </cell>
          <cell r="D969">
            <v>3.68</v>
          </cell>
        </row>
        <row r="970">
          <cell r="A970" t="str">
            <v>093305</v>
          </cell>
          <cell r="B970" t="str">
            <v>TUBOS E PECAS, DIAMETRO 175 MM</v>
          </cell>
          <cell r="C970" t="str">
            <v>KMXKM</v>
          </cell>
          <cell r="D970">
            <v>3.93</v>
          </cell>
        </row>
        <row r="971">
          <cell r="A971" t="str">
            <v>093306</v>
          </cell>
          <cell r="B971" t="str">
            <v>TUBOS E PECAS, DIAMETRO 200 MM</v>
          </cell>
          <cell r="C971" t="str">
            <v>KMXKM</v>
          </cell>
          <cell r="D971">
            <v>4.88</v>
          </cell>
        </row>
        <row r="972">
          <cell r="A972" t="str">
            <v>093307</v>
          </cell>
          <cell r="B972" t="str">
            <v>TUBOS E PECAS, DIAMETRO 250 MM</v>
          </cell>
          <cell r="C972" t="str">
            <v>KMXKM</v>
          </cell>
          <cell r="D972">
            <v>5.89</v>
          </cell>
        </row>
        <row r="973">
          <cell r="A973" t="str">
            <v>093308</v>
          </cell>
          <cell r="B973" t="str">
            <v>TUBOS E PECAS, DIAMETRO 300 MM</v>
          </cell>
          <cell r="C973" t="str">
            <v>KMXKM</v>
          </cell>
          <cell r="D973">
            <v>7.38</v>
          </cell>
        </row>
        <row r="974">
          <cell r="A974" t="str">
            <v>093309</v>
          </cell>
          <cell r="B974" t="str">
            <v>TUBOS E PECAS, DIAMETRO 350 MM</v>
          </cell>
          <cell r="C974" t="str">
            <v>KMXKM</v>
          </cell>
          <cell r="D974">
            <v>9.8800000000000008</v>
          </cell>
        </row>
        <row r="975">
          <cell r="A975" t="str">
            <v>093310</v>
          </cell>
          <cell r="B975" t="str">
            <v>TUBOS E PECAS, DIAMETRO 400 MM</v>
          </cell>
          <cell r="C975" t="str">
            <v>KMXKM</v>
          </cell>
          <cell r="D975">
            <v>11.81</v>
          </cell>
        </row>
        <row r="976">
          <cell r="A976" t="str">
            <v>093311</v>
          </cell>
          <cell r="B976" t="str">
            <v>TUBOS E PECAS, DIAMETRO 450 MM</v>
          </cell>
          <cell r="C976" t="str">
            <v>KMXKM</v>
          </cell>
          <cell r="D976">
            <v>14.8</v>
          </cell>
        </row>
        <row r="978">
          <cell r="A978" t="str">
            <v>093400</v>
          </cell>
          <cell r="B978" t="str">
            <v>CARGA, TRANSPORTE ATE 10 KM E DESCARGA DE TUBOS E PECAS DE CERAMICA</v>
          </cell>
        </row>
        <row r="979">
          <cell r="A979" t="str">
            <v>093401</v>
          </cell>
          <cell r="B979" t="str">
            <v>TUBOS E PECAS, DIAMETRO 100 MM</v>
          </cell>
          <cell r="C979" t="str">
            <v>KM</v>
          </cell>
          <cell r="D979">
            <v>351.43</v>
          </cell>
        </row>
        <row r="980">
          <cell r="A980" t="str">
            <v>093402</v>
          </cell>
          <cell r="B980" t="str">
            <v>TUBOS E PECAS, DIAMETRO 150 MM</v>
          </cell>
          <cell r="C980" t="str">
            <v>KM</v>
          </cell>
          <cell r="D980">
            <v>497.31</v>
          </cell>
        </row>
        <row r="981">
          <cell r="A981" t="str">
            <v>093403</v>
          </cell>
          <cell r="B981" t="str">
            <v>TUBOS E PECAS, DIAMETRO 200 MM</v>
          </cell>
          <cell r="C981" t="str">
            <v>KM</v>
          </cell>
          <cell r="D981">
            <v>712.72</v>
          </cell>
        </row>
        <row r="982">
          <cell r="A982" t="str">
            <v>093404</v>
          </cell>
          <cell r="B982" t="str">
            <v>TUBOS E PECAS, DIAMETRO 250 MM</v>
          </cell>
          <cell r="C982" t="str">
            <v>KM</v>
          </cell>
          <cell r="D982">
            <v>1243.29</v>
          </cell>
        </row>
        <row r="983">
          <cell r="A983" t="str">
            <v>093405</v>
          </cell>
          <cell r="B983" t="str">
            <v>TUBOS E PECAS, DIAMETRO 300 MM</v>
          </cell>
          <cell r="C983" t="str">
            <v>KM</v>
          </cell>
          <cell r="D983">
            <v>1525.2</v>
          </cell>
        </row>
        <row r="984">
          <cell r="A984" t="str">
            <v>093406</v>
          </cell>
          <cell r="B984" t="str">
            <v>TUBOS E PECAS, DIAMETRO 375 MM</v>
          </cell>
          <cell r="C984" t="str">
            <v>KM</v>
          </cell>
          <cell r="D984">
            <v>2503.21</v>
          </cell>
        </row>
        <row r="985">
          <cell r="A985" t="str">
            <v>093407</v>
          </cell>
          <cell r="B985" t="str">
            <v>TUBOS E PECAS, DIAMETRO 450 MM</v>
          </cell>
          <cell r="C985" t="str">
            <v>KM</v>
          </cell>
          <cell r="D985">
            <v>3666.73</v>
          </cell>
        </row>
        <row r="987">
          <cell r="A987" t="str">
            <v>093500</v>
          </cell>
          <cell r="B987" t="str">
            <v>TRANSPORTE EXCEDENTE A 10 KM DE TUBOS E PECAS DE CERAMICA</v>
          </cell>
        </row>
        <row r="988">
          <cell r="A988" t="str">
            <v>093501</v>
          </cell>
          <cell r="B988" t="str">
            <v>TUBOS E PECAS, DIAMETRO 100 MM</v>
          </cell>
          <cell r="C988" t="str">
            <v>KMXKM</v>
          </cell>
          <cell r="D988">
            <v>5.24</v>
          </cell>
        </row>
        <row r="989">
          <cell r="A989" t="str">
            <v>093502</v>
          </cell>
          <cell r="B989" t="str">
            <v>TUBOS E PECAS, DIAMETRO 150 MM</v>
          </cell>
          <cell r="C989" t="str">
            <v>KMXKM</v>
          </cell>
          <cell r="D989">
            <v>6.55</v>
          </cell>
        </row>
        <row r="990">
          <cell r="A990" t="str">
            <v>093503</v>
          </cell>
          <cell r="B990" t="str">
            <v>TUBOS E PECAS, DIAMETRO 200 MM</v>
          </cell>
          <cell r="C990" t="str">
            <v>KMXKM</v>
          </cell>
          <cell r="D990">
            <v>7.87</v>
          </cell>
        </row>
        <row r="991">
          <cell r="A991" t="str">
            <v>093504</v>
          </cell>
          <cell r="B991" t="str">
            <v>TUBOS E PECAS, DIAMETRO 250 MM</v>
          </cell>
          <cell r="C991" t="str">
            <v>KMXKM</v>
          </cell>
          <cell r="D991">
            <v>9.8800000000000008</v>
          </cell>
        </row>
        <row r="992">
          <cell r="A992" t="str">
            <v>093505</v>
          </cell>
          <cell r="B992" t="str">
            <v>TUBOS E PECAS, DIAMETRO 300 MM</v>
          </cell>
          <cell r="C992" t="str">
            <v>KMXKM</v>
          </cell>
          <cell r="D992">
            <v>13.12</v>
          </cell>
        </row>
        <row r="993">
          <cell r="A993" t="str">
            <v>093506</v>
          </cell>
          <cell r="B993" t="str">
            <v>TUBOS E PECAS, DIAMETRO 375 MM</v>
          </cell>
          <cell r="C993" t="str">
            <v>KMXKM</v>
          </cell>
          <cell r="D993">
            <v>15.76</v>
          </cell>
        </row>
        <row r="994">
          <cell r="A994" t="str">
            <v>093507</v>
          </cell>
          <cell r="B994" t="str">
            <v>TUBOS E PECAS, DIAMETRO 450 MM</v>
          </cell>
          <cell r="C994" t="str">
            <v>KMXKM</v>
          </cell>
          <cell r="D994">
            <v>19.690000000000001</v>
          </cell>
        </row>
        <row r="996">
          <cell r="A996" t="str">
            <v>093600</v>
          </cell>
          <cell r="B996" t="str">
            <v>CARGA, TRANSPORTE E  DESCARGA DE TUBOS DE CONCRETO</v>
          </cell>
        </row>
        <row r="997">
          <cell r="A997" t="str">
            <v>093601</v>
          </cell>
          <cell r="B997" t="str">
            <v>CARGA E DESCARGA</v>
          </cell>
          <cell r="C997" t="str">
            <v>T</v>
          </cell>
          <cell r="D997">
            <v>31.2</v>
          </cell>
        </row>
        <row r="998">
          <cell r="A998" t="str">
            <v>093602</v>
          </cell>
          <cell r="B998" t="str">
            <v>TRANSPORTE</v>
          </cell>
          <cell r="C998" t="str">
            <v>TXKM</v>
          </cell>
          <cell r="D998">
            <v>1.05</v>
          </cell>
        </row>
        <row r="1000">
          <cell r="A1000" t="str">
            <v>093700</v>
          </cell>
          <cell r="B1000" t="str">
            <v>CARGA, TRANSPORTE E DESCARGA DE TUBOS E PECAS DE ACO</v>
          </cell>
        </row>
        <row r="1001">
          <cell r="A1001" t="str">
            <v>093701</v>
          </cell>
          <cell r="B1001" t="str">
            <v>CARGA E DESCARGA</v>
          </cell>
          <cell r="C1001" t="str">
            <v>T</v>
          </cell>
          <cell r="D1001">
            <v>28.66</v>
          </cell>
        </row>
        <row r="1002">
          <cell r="A1002" t="str">
            <v>093702</v>
          </cell>
          <cell r="B1002" t="str">
            <v>TRANSPORTE</v>
          </cell>
          <cell r="C1002" t="str">
            <v>TXKM</v>
          </cell>
          <cell r="D1002">
            <v>1.05</v>
          </cell>
        </row>
        <row r="1004">
          <cell r="A1004" t="str">
            <v>100000</v>
          </cell>
          <cell r="B1004" t="str">
            <v>PAVIMENTACAO</v>
          </cell>
        </row>
        <row r="1005">
          <cell r="A1005" t="str">
            <v>100100</v>
          </cell>
          <cell r="B1005" t="str">
            <v>LEVANTAMENTO DE PAVIMENTACAO</v>
          </cell>
        </row>
        <row r="1006">
          <cell r="A1006" t="str">
            <v>100101</v>
          </cell>
          <cell r="B1006" t="str">
            <v>LEVANTAMENTO DE PAVIMENTACAO ASFALTICA (A)</v>
          </cell>
          <cell r="C1006" t="str">
            <v>M2</v>
          </cell>
          <cell r="D1006">
            <v>8.19</v>
          </cell>
        </row>
        <row r="1007">
          <cell r="A1007" t="str">
            <v>100102</v>
          </cell>
          <cell r="B1007" t="str">
            <v>LEVANTAMENTO DE PAVIMENTACAO PARALELEPIPEDO OU BLOCO (A)</v>
          </cell>
          <cell r="C1007" t="str">
            <v>M2</v>
          </cell>
          <cell r="D1007">
            <v>6.45</v>
          </cell>
        </row>
        <row r="1008">
          <cell r="A1008" t="str">
            <v>100103</v>
          </cell>
          <cell r="B1008" t="str">
            <v>LEVANTAMENTO DE PASSEIOS CIMENTADOS (A)</v>
          </cell>
          <cell r="C1008" t="str">
            <v>M2</v>
          </cell>
          <cell r="D1008">
            <v>5</v>
          </cell>
        </row>
        <row r="1009">
          <cell r="A1009" t="str">
            <v>100104</v>
          </cell>
          <cell r="B1009" t="str">
            <v>LEVANTAMENTO DE PASSEIOS EM LADRILHOS (A)</v>
          </cell>
          <cell r="C1009" t="str">
            <v>M2</v>
          </cell>
          <cell r="D1009">
            <v>5.77</v>
          </cell>
        </row>
        <row r="1010">
          <cell r="A1010" t="str">
            <v>100105</v>
          </cell>
          <cell r="B1010" t="str">
            <v>LEVANTAMENTO DE PASSEIOS EM MOSAICO (A)</v>
          </cell>
          <cell r="C1010" t="str">
            <v>M2</v>
          </cell>
          <cell r="D1010">
            <v>6.45</v>
          </cell>
        </row>
        <row r="1011">
          <cell r="A1011" t="str">
            <v>100106</v>
          </cell>
          <cell r="B1011" t="str">
            <v>LEVANTAMENTO DE SARJETAS (A)</v>
          </cell>
          <cell r="C1011" t="str">
            <v>M3</v>
          </cell>
          <cell r="D1011">
            <v>34.869999999999997</v>
          </cell>
        </row>
        <row r="1012">
          <cell r="A1012" t="str">
            <v>100107</v>
          </cell>
          <cell r="B1012" t="str">
            <v>LEVANTAMENTO DE GUIAS (A)</v>
          </cell>
          <cell r="C1012" t="str">
            <v>M</v>
          </cell>
          <cell r="D1012">
            <v>6.45</v>
          </cell>
        </row>
        <row r="1013">
          <cell r="A1013" t="str">
            <v>100131</v>
          </cell>
          <cell r="B1013" t="str">
            <v>LEVANTAMENTO DE PAVIMENTACAO ASFALTICA (B)</v>
          </cell>
          <cell r="C1013" t="str">
            <v>M2</v>
          </cell>
          <cell r="D1013">
            <v>6.55</v>
          </cell>
        </row>
        <row r="1014">
          <cell r="A1014" t="str">
            <v>100132</v>
          </cell>
          <cell r="B1014" t="str">
            <v>LEVANTAMENTO DE PAVIMENTACAO PARALELEPIPEDO OU BLOCO (B)</v>
          </cell>
          <cell r="C1014" t="str">
            <v>M2</v>
          </cell>
          <cell r="D1014">
            <v>5.12</v>
          </cell>
        </row>
        <row r="1015">
          <cell r="A1015" t="str">
            <v>100133</v>
          </cell>
          <cell r="B1015" t="str">
            <v>LEVANTAMENTO DE PASSEIOS CIMENTADOS (B)</v>
          </cell>
          <cell r="C1015" t="str">
            <v>M2</v>
          </cell>
          <cell r="D1015">
            <v>3.99</v>
          </cell>
        </row>
        <row r="1016">
          <cell r="A1016" t="str">
            <v>100134</v>
          </cell>
          <cell r="B1016" t="str">
            <v>LEVANTAMENTO DE PASSEIOS EM LADRILHOS (B)</v>
          </cell>
          <cell r="C1016" t="str">
            <v>M2</v>
          </cell>
          <cell r="D1016">
            <v>4.6100000000000003</v>
          </cell>
        </row>
        <row r="1017">
          <cell r="A1017" t="str">
            <v>100135</v>
          </cell>
          <cell r="B1017" t="str">
            <v>LEVANTAMENTO DE PASSEIOS EM MOSAICO (B)</v>
          </cell>
          <cell r="C1017" t="str">
            <v>M2</v>
          </cell>
          <cell r="D1017">
            <v>5.12</v>
          </cell>
        </row>
        <row r="1018">
          <cell r="A1018" t="str">
            <v>100136</v>
          </cell>
          <cell r="B1018" t="str">
            <v>LEVANTAMENTO DE SARJETAS (B)</v>
          </cell>
          <cell r="C1018" t="str">
            <v>M3</v>
          </cell>
          <cell r="D1018">
            <v>27.89</v>
          </cell>
        </row>
        <row r="1019">
          <cell r="A1019" t="str">
            <v>100137</v>
          </cell>
          <cell r="B1019" t="str">
            <v>LEVANTAMENTO DE GUIAS (B)</v>
          </cell>
          <cell r="C1019" t="str">
            <v>M</v>
          </cell>
          <cell r="D1019">
            <v>5.12</v>
          </cell>
        </row>
        <row r="1020">
          <cell r="A1020" t="str">
            <v>100151</v>
          </cell>
          <cell r="B1020" t="str">
            <v>LEVANTAMENTO DE PAVIMENTACAO ASFALTICA (C)</v>
          </cell>
          <cell r="C1020" t="str">
            <v>M2</v>
          </cell>
          <cell r="D1020">
            <v>4.08</v>
          </cell>
        </row>
        <row r="1021">
          <cell r="A1021" t="str">
            <v>100152</v>
          </cell>
          <cell r="B1021" t="str">
            <v>LEVANTAMENTO DE PAVIMENTACAO PARALELEPIPEDO OU BLOCO (C)</v>
          </cell>
          <cell r="C1021" t="str">
            <v>M2</v>
          </cell>
          <cell r="D1021">
            <v>3.2</v>
          </cell>
        </row>
        <row r="1022">
          <cell r="A1022" t="str">
            <v>100153</v>
          </cell>
          <cell r="B1022" t="str">
            <v>LEVANTAMENTO DE PASSEIOS CIMENTADOS (C)</v>
          </cell>
          <cell r="C1022" t="str">
            <v>M2</v>
          </cell>
          <cell r="D1022">
            <v>2.48</v>
          </cell>
        </row>
        <row r="1023">
          <cell r="A1023" t="str">
            <v>100154</v>
          </cell>
          <cell r="B1023" t="str">
            <v>LEVANTAMENTO DE PASSEIOS EM LADRILHOS (C)</v>
          </cell>
          <cell r="C1023" t="str">
            <v>M2</v>
          </cell>
          <cell r="D1023">
            <v>2.87</v>
          </cell>
        </row>
        <row r="1024">
          <cell r="A1024" t="str">
            <v>100155</v>
          </cell>
          <cell r="B1024" t="str">
            <v>LEVANTAMENTO DE PASSEIOS EM MOSAICO (C)</v>
          </cell>
          <cell r="C1024" t="str">
            <v>M2</v>
          </cell>
          <cell r="D1024">
            <v>3.2</v>
          </cell>
        </row>
        <row r="1025">
          <cell r="A1025" t="str">
            <v>100156</v>
          </cell>
          <cell r="B1025" t="str">
            <v>LEVANTAMENTO DE SARJETAS (C)</v>
          </cell>
          <cell r="C1025" t="str">
            <v>M3</v>
          </cell>
          <cell r="D1025">
            <v>17.399999999999999</v>
          </cell>
        </row>
        <row r="1026">
          <cell r="A1026" t="str">
            <v>100157</v>
          </cell>
          <cell r="B1026" t="str">
            <v>LEVANTAMENTO DE GUIAS (B)</v>
          </cell>
          <cell r="C1026" t="str">
            <v>M</v>
          </cell>
          <cell r="D1026">
            <v>3.2</v>
          </cell>
        </row>
        <row r="1028">
          <cell r="A1028" t="str">
            <v>100200</v>
          </cell>
          <cell r="B1028" t="str">
            <v>REGULARIZACAO E REVESTIMENTO</v>
          </cell>
        </row>
        <row r="1029">
          <cell r="A1029" t="str">
            <v>100201</v>
          </cell>
          <cell r="B1029" t="str">
            <v>REGULARIZACAO MECANIZADA DE SUPERFICIES (A)</v>
          </cell>
          <cell r="C1029" t="str">
            <v>M2</v>
          </cell>
          <cell r="D1029">
            <v>0.3</v>
          </cell>
        </row>
        <row r="1030">
          <cell r="A1030" t="str">
            <v>100202</v>
          </cell>
          <cell r="B1030" t="str">
            <v>REVESTIMENTO COM CASCALHO OU PEDREGULHO (A)</v>
          </cell>
          <cell r="C1030" t="str">
            <v>M3</v>
          </cell>
          <cell r="D1030">
            <v>44.84</v>
          </cell>
        </row>
        <row r="1031">
          <cell r="A1031" t="str">
            <v>100203</v>
          </cell>
          <cell r="B1031" t="str">
            <v>REVESTIMENTO COM BRITA (A)</v>
          </cell>
          <cell r="C1031" t="str">
            <v>M3</v>
          </cell>
          <cell r="D1031">
            <v>44.04</v>
          </cell>
        </row>
        <row r="1032">
          <cell r="A1032" t="str">
            <v>100204</v>
          </cell>
          <cell r="B1032" t="str">
            <v>REVESTIMENTO COM MACADAME HIDRAULICO (A)</v>
          </cell>
          <cell r="C1032" t="str">
            <v>M3</v>
          </cell>
          <cell r="D1032">
            <v>55.75</v>
          </cell>
        </row>
        <row r="1033">
          <cell r="A1033" t="str">
            <v>100231</v>
          </cell>
          <cell r="B1033" t="str">
            <v>REGULARIZACAO MECANIZADA DE SUPERFICIES (B)</v>
          </cell>
          <cell r="C1033" t="str">
            <v>M2</v>
          </cell>
          <cell r="D1033">
            <v>0.23</v>
          </cell>
        </row>
        <row r="1034">
          <cell r="A1034" t="str">
            <v>100232</v>
          </cell>
          <cell r="B1034" t="str">
            <v>REVESTIMENTO COM CASCALHO OU PEDREGULHO (B)</v>
          </cell>
          <cell r="C1034" t="str">
            <v>M3</v>
          </cell>
          <cell r="D1034">
            <v>44.16</v>
          </cell>
        </row>
        <row r="1035">
          <cell r="A1035" t="str">
            <v>100233</v>
          </cell>
          <cell r="B1035" t="str">
            <v>REVESTIMENTO COM BRITA (B)</v>
          </cell>
          <cell r="C1035" t="str">
            <v>M3</v>
          </cell>
          <cell r="D1035">
            <v>43.37</v>
          </cell>
        </row>
        <row r="1036">
          <cell r="A1036" t="str">
            <v>100234</v>
          </cell>
          <cell r="B1036" t="str">
            <v>REVESTIMENTO COM MACADAME HIDRAULICO (B)</v>
          </cell>
          <cell r="C1036" t="str">
            <v>M3</v>
          </cell>
          <cell r="D1036">
            <v>55.07</v>
          </cell>
        </row>
        <row r="1037">
          <cell r="A1037" t="str">
            <v>100251</v>
          </cell>
          <cell r="B1037" t="str">
            <v>REGULARIZACAO MECANIZADA DE SUPERFICIES (C)</v>
          </cell>
          <cell r="C1037" t="str">
            <v>M2</v>
          </cell>
          <cell r="D1037">
            <v>0.14000000000000001</v>
          </cell>
        </row>
        <row r="1038">
          <cell r="A1038" t="str">
            <v>100252</v>
          </cell>
          <cell r="B1038" t="str">
            <v>REVESTIMENTO COM CASCALHO OU PEDREGULHO (C)</v>
          </cell>
          <cell r="C1038" t="str">
            <v>M3</v>
          </cell>
          <cell r="D1038">
            <v>43.17</v>
          </cell>
        </row>
        <row r="1039">
          <cell r="A1039" t="str">
            <v>100253</v>
          </cell>
          <cell r="B1039" t="str">
            <v>REVESTIMENTO COM BRITA (C)</v>
          </cell>
          <cell r="C1039" t="str">
            <v>M3</v>
          </cell>
          <cell r="D1039">
            <v>42.37</v>
          </cell>
        </row>
        <row r="1040">
          <cell r="A1040" t="str">
            <v>100254</v>
          </cell>
          <cell r="B1040" t="str">
            <v>REVESTIMENTO COM MACADAME HIDRAULICO (C)</v>
          </cell>
          <cell r="C1040" t="str">
            <v>M3</v>
          </cell>
          <cell r="D1040">
            <v>54.07</v>
          </cell>
        </row>
        <row r="1042">
          <cell r="A1042" t="str">
            <v>100300</v>
          </cell>
          <cell r="B1042" t="str">
            <v>EXECUCAO DE PAVIMENTACAO</v>
          </cell>
        </row>
        <row r="1043">
          <cell r="A1043" t="str">
            <v>100301</v>
          </cell>
          <cell r="B1043" t="str">
            <v>ASSENTAMENTO DE PARALELEPIPEDO (A)</v>
          </cell>
          <cell r="C1043" t="str">
            <v>M2</v>
          </cell>
          <cell r="D1043">
            <v>27.73</v>
          </cell>
        </row>
        <row r="1044">
          <cell r="A1044" t="str">
            <v>100302</v>
          </cell>
          <cell r="B1044" t="str">
            <v>FORNECIMENTO DE PARALELEPIPEDO</v>
          </cell>
          <cell r="C1044" t="str">
            <v>M2</v>
          </cell>
          <cell r="D1044">
            <v>27.11</v>
          </cell>
        </row>
        <row r="1045">
          <cell r="A1045" t="str">
            <v>100303</v>
          </cell>
          <cell r="B1045" t="str">
            <v>ASSENTAMENTO DE BLOCOS DE CONCRETO (A)</v>
          </cell>
          <cell r="C1045" t="str">
            <v>M2</v>
          </cell>
          <cell r="D1045">
            <v>22.26</v>
          </cell>
        </row>
        <row r="1046">
          <cell r="A1046" t="str">
            <v>100304</v>
          </cell>
          <cell r="B1046" t="str">
            <v>FORNECIMENTO DE BLOCOS DE CONCRETO</v>
          </cell>
          <cell r="C1046" t="str">
            <v>M2</v>
          </cell>
          <cell r="D1046">
            <v>39.159999999999997</v>
          </cell>
        </row>
        <row r="1047">
          <cell r="A1047" t="str">
            <v>100305</v>
          </cell>
          <cell r="B1047" t="str">
            <v>EXECUCAO DE PASSEIOS CIMENTADOS (A)</v>
          </cell>
          <cell r="C1047" t="str">
            <v>M2</v>
          </cell>
          <cell r="D1047">
            <v>34.71</v>
          </cell>
        </row>
        <row r="1048">
          <cell r="A1048" t="str">
            <v>100306</v>
          </cell>
          <cell r="B1048" t="str">
            <v>EXECUCAO DE PASSEIOS EM LADRILHOS HIDRAULICOS (A)</v>
          </cell>
          <cell r="C1048" t="str">
            <v>M2</v>
          </cell>
          <cell r="D1048">
            <v>24.57</v>
          </cell>
        </row>
        <row r="1049">
          <cell r="A1049" t="str">
            <v>100307</v>
          </cell>
          <cell r="B1049" t="str">
            <v>FORNECIMENTO DE LADRILHOS HIDRAULICOS</v>
          </cell>
          <cell r="C1049" t="str">
            <v>M2</v>
          </cell>
          <cell r="D1049">
            <v>18.510000000000002</v>
          </cell>
        </row>
        <row r="1050">
          <cell r="A1050" t="str">
            <v>100308</v>
          </cell>
          <cell r="B1050" t="str">
            <v>EXECUCAO DE PASSEIOS EM MOSAICOS (A)</v>
          </cell>
          <cell r="C1050" t="str">
            <v>M2</v>
          </cell>
          <cell r="D1050">
            <v>13.27</v>
          </cell>
        </row>
        <row r="1051">
          <cell r="A1051" t="str">
            <v>100309</v>
          </cell>
          <cell r="B1051" t="str">
            <v>FORNECIMENTO DE MOSAICOS</v>
          </cell>
          <cell r="C1051" t="str">
            <v>M2</v>
          </cell>
          <cell r="D1051">
            <v>26.12</v>
          </cell>
        </row>
        <row r="1052">
          <cell r="A1052" t="str">
            <v>100310</v>
          </cell>
          <cell r="B1052" t="str">
            <v>ASSENTAMENTO DE GUIAS (A)</v>
          </cell>
          <cell r="C1052" t="str">
            <v>M</v>
          </cell>
          <cell r="D1052">
            <v>4.9000000000000004</v>
          </cell>
        </row>
        <row r="1053">
          <cell r="A1053" t="str">
            <v>100311</v>
          </cell>
          <cell r="B1053" t="str">
            <v>FORNECIMENTO DE GUIAS</v>
          </cell>
          <cell r="C1053" t="str">
            <v>M</v>
          </cell>
          <cell r="D1053">
            <v>11.3</v>
          </cell>
        </row>
        <row r="1054">
          <cell r="A1054" t="str">
            <v>100312</v>
          </cell>
          <cell r="B1054" t="str">
            <v>CONSTRUCAO DE SARJETAS (A)</v>
          </cell>
          <cell r="C1054" t="str">
            <v>M3</v>
          </cell>
          <cell r="D1054">
            <v>277.18</v>
          </cell>
        </row>
        <row r="1055">
          <cell r="A1055" t="str">
            <v>100331</v>
          </cell>
          <cell r="B1055" t="str">
            <v>ASSENTAMENTO DE PARALELEPIPEDO (B)</v>
          </cell>
          <cell r="C1055" t="str">
            <v>M2</v>
          </cell>
          <cell r="D1055">
            <v>24.53</v>
          </cell>
        </row>
        <row r="1056">
          <cell r="A1056" t="str">
            <v>100333</v>
          </cell>
          <cell r="B1056" t="str">
            <v>ASSENTAMENTO DE BLOCOS DE CONCRETO (B)</v>
          </cell>
          <cell r="C1056" t="str">
            <v>M2</v>
          </cell>
          <cell r="D1056">
            <v>19.2</v>
          </cell>
        </row>
        <row r="1057">
          <cell r="A1057" t="str">
            <v>100335</v>
          </cell>
          <cell r="B1057" t="str">
            <v>ASSENTAMENTO DE PASSEIOS CIMENTADOS (B)</v>
          </cell>
          <cell r="C1057" t="str">
            <v>M2</v>
          </cell>
          <cell r="D1057">
            <v>31.5</v>
          </cell>
        </row>
        <row r="1058">
          <cell r="A1058" t="str">
            <v>100336</v>
          </cell>
          <cell r="B1058" t="str">
            <v>EXECUCAO DE PASSEIOS EM LADRILHOS HIDRAULICOS (B)</v>
          </cell>
          <cell r="C1058" t="str">
            <v>M2</v>
          </cell>
          <cell r="D1058">
            <v>22.62</v>
          </cell>
        </row>
        <row r="1059">
          <cell r="A1059" t="str">
            <v>100338</v>
          </cell>
          <cell r="B1059" t="str">
            <v>EXECUCAO DE PASSEIOS EM MOSAICO (B)</v>
          </cell>
          <cell r="C1059" t="str">
            <v>M2</v>
          </cell>
          <cell r="D1059">
            <v>11.94</v>
          </cell>
        </row>
        <row r="1060">
          <cell r="A1060" t="str">
            <v>100340</v>
          </cell>
          <cell r="B1060" t="str">
            <v>ASSENTAMENTO DE GUIAS (B)</v>
          </cell>
          <cell r="C1060" t="str">
            <v>M</v>
          </cell>
          <cell r="D1060">
            <v>4.68</v>
          </cell>
        </row>
        <row r="1061">
          <cell r="A1061" t="str">
            <v>100342</v>
          </cell>
          <cell r="B1061" t="str">
            <v>CONSTRUCAO DE SARJETAS (B)</v>
          </cell>
          <cell r="C1061" t="str">
            <v>M3</v>
          </cell>
          <cell r="D1061">
            <v>265.04000000000002</v>
          </cell>
        </row>
        <row r="1062">
          <cell r="A1062" t="str">
            <v>100351</v>
          </cell>
          <cell r="B1062" t="str">
            <v>ASSENTAMENTO DE PARALELEPIPEDO (C)</v>
          </cell>
          <cell r="C1062" t="str">
            <v>M2</v>
          </cell>
          <cell r="D1062">
            <v>19.8</v>
          </cell>
        </row>
        <row r="1063">
          <cell r="A1063" t="str">
            <v>100353</v>
          </cell>
          <cell r="B1063" t="str">
            <v>ASSENTAMENTO DE BLOCOS DE CONCRETO (C)</v>
          </cell>
          <cell r="C1063" t="str">
            <v>M2</v>
          </cell>
          <cell r="D1063">
            <v>14.64</v>
          </cell>
        </row>
        <row r="1064">
          <cell r="A1064" t="str">
            <v>100355</v>
          </cell>
          <cell r="B1064" t="str">
            <v>EXECUCAO DE PASSEIOS CIMENTADOS (C)</v>
          </cell>
          <cell r="C1064" t="str">
            <v>M2</v>
          </cell>
          <cell r="D1064">
            <v>26.75</v>
          </cell>
        </row>
        <row r="1065">
          <cell r="A1065" t="str">
            <v>100356</v>
          </cell>
          <cell r="B1065" t="str">
            <v>EXECUCAO DE PASSEIOS EM LADRILHOS HIDRAULICOS (C)</v>
          </cell>
          <cell r="C1065" t="str">
            <v>M2</v>
          </cell>
          <cell r="D1065">
            <v>19.75</v>
          </cell>
        </row>
        <row r="1066">
          <cell r="A1066" t="str">
            <v>100358</v>
          </cell>
          <cell r="B1066" t="str">
            <v>EXECUCAO DE PASSEIOS EM MOSAICO (C)</v>
          </cell>
          <cell r="C1066" t="str">
            <v>M2</v>
          </cell>
          <cell r="D1066">
            <v>9.9700000000000006</v>
          </cell>
        </row>
        <row r="1067">
          <cell r="A1067" t="str">
            <v>100360</v>
          </cell>
          <cell r="B1067" t="str">
            <v>ASSENTAMENTO DE GUIAS (C)</v>
          </cell>
          <cell r="C1067" t="str">
            <v>M</v>
          </cell>
          <cell r="D1067">
            <v>4.34</v>
          </cell>
        </row>
        <row r="1068">
          <cell r="A1068" t="str">
            <v>100362</v>
          </cell>
          <cell r="B1068" t="str">
            <v>CONSTRUCAO DE SARJETAS (C)</v>
          </cell>
          <cell r="C1068" t="str">
            <v>M3</v>
          </cell>
          <cell r="D1068">
            <v>246.83</v>
          </cell>
        </row>
        <row r="1070">
          <cell r="A1070" t="str">
            <v>100400</v>
          </cell>
          <cell r="B1070" t="str">
            <v>PAVIMENTACAO ASFALTICA ESPECIAL</v>
          </cell>
        </row>
        <row r="1071">
          <cell r="A1071" t="str">
            <v>100401</v>
          </cell>
          <cell r="B1071" t="str">
            <v>PREPARO DE CAIXA (A)</v>
          </cell>
          <cell r="C1071" t="str">
            <v>M2</v>
          </cell>
          <cell r="D1071">
            <v>5.0999999999999996</v>
          </cell>
        </row>
        <row r="1072">
          <cell r="A1072" t="str">
            <v>100402</v>
          </cell>
          <cell r="B1072" t="str">
            <v>SUB BASE EM BRITA GRADUADA OU MACADAME HIDRAULICO (A)</v>
          </cell>
          <cell r="C1072" t="str">
            <v>M3</v>
          </cell>
          <cell r="D1072">
            <v>74.930000000000007</v>
          </cell>
        </row>
        <row r="1073">
          <cell r="A1073" t="str">
            <v>100403</v>
          </cell>
          <cell r="B1073" t="str">
            <v>BASE DE MACADAME BETUMINOSO (A)</v>
          </cell>
          <cell r="C1073" t="str">
            <v>M3</v>
          </cell>
          <cell r="D1073">
            <v>258.11</v>
          </cell>
        </row>
        <row r="1074">
          <cell r="A1074" t="str">
            <v>100404</v>
          </cell>
          <cell r="B1074" t="str">
            <v>IMPRIMACAO LIGANTE (A)</v>
          </cell>
          <cell r="C1074" t="str">
            <v>M2</v>
          </cell>
          <cell r="D1074">
            <v>3.01</v>
          </cell>
        </row>
        <row r="1075">
          <cell r="A1075" t="str">
            <v>100405</v>
          </cell>
          <cell r="B1075" t="str">
            <v>BINDER (A)</v>
          </cell>
          <cell r="C1075" t="str">
            <v>M3</v>
          </cell>
          <cell r="D1075">
            <v>334.17</v>
          </cell>
        </row>
        <row r="1076">
          <cell r="A1076" t="str">
            <v>100406</v>
          </cell>
          <cell r="B1076" t="str">
            <v>CAPA DE CONCRETO ASFALTICO (A)</v>
          </cell>
          <cell r="C1076" t="str">
            <v>M3</v>
          </cell>
          <cell r="D1076">
            <v>478.64</v>
          </cell>
        </row>
        <row r="1077">
          <cell r="A1077" t="str">
            <v>100407</v>
          </cell>
          <cell r="B1077" t="str">
            <v>CONCRETO PARA FECHAMENTO DE VALAS (A)</v>
          </cell>
          <cell r="C1077" t="str">
            <v>M3</v>
          </cell>
          <cell r="D1077">
            <v>209.11</v>
          </cell>
        </row>
        <row r="1078">
          <cell r="A1078" t="str">
            <v>100431</v>
          </cell>
          <cell r="B1078" t="str">
            <v>PREPARO DE CAIXA (B)</v>
          </cell>
          <cell r="C1078" t="str">
            <v>M2</v>
          </cell>
          <cell r="D1078">
            <v>4.0599999999999996</v>
          </cell>
        </row>
        <row r="1079">
          <cell r="A1079" t="str">
            <v>100432</v>
          </cell>
          <cell r="B1079" t="str">
            <v>SUB BASE ME BRITA GRADUADA OU MACADAME HIDRAULICO (B)</v>
          </cell>
          <cell r="C1079" t="str">
            <v>M3</v>
          </cell>
          <cell r="D1079">
            <v>71.27</v>
          </cell>
        </row>
        <row r="1080">
          <cell r="A1080" t="str">
            <v>100433</v>
          </cell>
          <cell r="B1080" t="str">
            <v>BASE DE MACADAME BETUMINOSO (B)</v>
          </cell>
          <cell r="C1080" t="str">
            <v>M3</v>
          </cell>
          <cell r="D1080">
            <v>250.93</v>
          </cell>
        </row>
        <row r="1081">
          <cell r="A1081" t="str">
            <v>100434</v>
          </cell>
          <cell r="B1081" t="str">
            <v>IMPRAMACAO LIGANTE (B)</v>
          </cell>
          <cell r="C1081" t="str">
            <v>M2</v>
          </cell>
          <cell r="D1081">
            <v>2.92</v>
          </cell>
        </row>
        <row r="1082">
          <cell r="A1082" t="str">
            <v>100435</v>
          </cell>
          <cell r="B1082" t="str">
            <v>BINDER (B)</v>
          </cell>
          <cell r="C1082" t="str">
            <v>M3</v>
          </cell>
          <cell r="D1082">
            <v>315.75</v>
          </cell>
        </row>
        <row r="1083">
          <cell r="A1083" t="str">
            <v>100436</v>
          </cell>
          <cell r="B1083" t="str">
            <v>CAPA DE CONCRETO ASFALTICO (B)</v>
          </cell>
          <cell r="C1083" t="str">
            <v>M3</v>
          </cell>
          <cell r="D1083">
            <v>456.04</v>
          </cell>
        </row>
        <row r="1084">
          <cell r="A1084" t="str">
            <v>100437</v>
          </cell>
          <cell r="B1084" t="str">
            <v>CONCRETO PARA FECHAMENTO DE VALAS (B)</v>
          </cell>
          <cell r="C1084" t="str">
            <v>M3</v>
          </cell>
          <cell r="D1084">
            <v>206.09</v>
          </cell>
        </row>
        <row r="1085">
          <cell r="A1085" t="str">
            <v>100451</v>
          </cell>
          <cell r="B1085" t="str">
            <v>PREPARO DE CAIXA (C)</v>
          </cell>
          <cell r="C1085" t="str">
            <v>M2</v>
          </cell>
          <cell r="D1085">
            <v>2.54</v>
          </cell>
        </row>
        <row r="1086">
          <cell r="A1086" t="str">
            <v>100452</v>
          </cell>
          <cell r="B1086" t="str">
            <v>SUB BASE EM BRITA GRADUADA OU MACADAME HIDRAULICO (C)</v>
          </cell>
          <cell r="C1086" t="str">
            <v>M3</v>
          </cell>
          <cell r="D1086">
            <v>65.84</v>
          </cell>
        </row>
        <row r="1087">
          <cell r="A1087" t="str">
            <v>100453</v>
          </cell>
          <cell r="B1087" t="str">
            <v>BASE DE MACADAME BETUMINOSO (C)</v>
          </cell>
          <cell r="C1087" t="str">
            <v>M3</v>
          </cell>
          <cell r="D1087">
            <v>240.14</v>
          </cell>
        </row>
        <row r="1088">
          <cell r="A1088" t="str">
            <v>100454</v>
          </cell>
          <cell r="B1088" t="str">
            <v>IMPRIMACAO LIGANTE (C)</v>
          </cell>
          <cell r="C1088" t="str">
            <v>M2</v>
          </cell>
          <cell r="D1088">
            <v>2.76</v>
          </cell>
        </row>
        <row r="1089">
          <cell r="A1089" t="str">
            <v>100455</v>
          </cell>
          <cell r="B1089" t="str">
            <v>BINDER (C)</v>
          </cell>
          <cell r="C1089" t="str">
            <v>M3</v>
          </cell>
          <cell r="D1089">
            <v>288.02</v>
          </cell>
        </row>
        <row r="1090">
          <cell r="A1090" t="str">
            <v>100456</v>
          </cell>
          <cell r="B1090" t="str">
            <v>CAPA DE CONCRETO ASFALTICO (C)</v>
          </cell>
          <cell r="C1090" t="str">
            <v>M3</v>
          </cell>
          <cell r="D1090">
            <v>422.07</v>
          </cell>
        </row>
        <row r="1091">
          <cell r="A1091" t="str">
            <v>100457</v>
          </cell>
          <cell r="B1091" t="str">
            <v>CONCRETO PARA FECHAMENTO DE VALAS (C)</v>
          </cell>
          <cell r="C1091" t="str">
            <v>M3</v>
          </cell>
          <cell r="D1091">
            <v>201.64</v>
          </cell>
        </row>
        <row r="1093">
          <cell r="A1093" t="str">
            <v>110000</v>
          </cell>
          <cell r="B1093" t="str">
            <v>LIGACOES PREDIAIS</v>
          </cell>
        </row>
        <row r="1094">
          <cell r="A1094" t="str">
            <v>110100</v>
          </cell>
          <cell r="B1094" t="str">
            <v>LIGACOES DOMICILIARES DE AGUA</v>
          </cell>
        </row>
        <row r="1095">
          <cell r="A1095" t="str">
            <v>110101</v>
          </cell>
          <cell r="B1095" t="str">
            <v>LIGACAO DE AGUA A REDE PUBLICA</v>
          </cell>
          <cell r="C1095" t="str">
            <v>UN</v>
          </cell>
          <cell r="D1095">
            <v>34.15</v>
          </cell>
        </row>
        <row r="1096">
          <cell r="A1096" t="str">
            <v>110102</v>
          </cell>
          <cell r="B1096" t="str">
            <v>ASSENTAMENTO DE TUBULACAO (PAD E FERRO GALVANIZADO)</v>
          </cell>
          <cell r="C1096" t="str">
            <v>M</v>
          </cell>
          <cell r="D1096">
            <v>6.21</v>
          </cell>
        </row>
        <row r="1098">
          <cell r="A1098" t="str">
            <v>110200</v>
          </cell>
          <cell r="B1098" t="str">
            <v>LIGACOES DOMICILIARES DE ESGOTOS - DIAMETRO 100 MM</v>
          </cell>
        </row>
        <row r="1099">
          <cell r="A1099" t="str">
            <v>110201</v>
          </cell>
          <cell r="B1099" t="str">
            <v>NO PASSEIO, COMPLETA - DIAMETRO 100 MM</v>
          </cell>
          <cell r="C1099" t="str">
            <v>UN</v>
          </cell>
          <cell r="D1099">
            <v>43.98</v>
          </cell>
        </row>
        <row r="1100">
          <cell r="A1100" t="str">
            <v>110202</v>
          </cell>
          <cell r="B1100" t="str">
            <v>NO TERCO, COMPLETA - DIAMETRO 100 MM</v>
          </cell>
          <cell r="C1100" t="str">
            <v>UN</v>
          </cell>
          <cell r="D1100">
            <v>108.68</v>
          </cell>
        </row>
        <row r="1101">
          <cell r="A1101" t="str">
            <v>110203</v>
          </cell>
          <cell r="B1101" t="str">
            <v>NO EIXO, COMPLETA - DIAMETRO 100 MM</v>
          </cell>
          <cell r="C1101" t="str">
            <v>UN</v>
          </cell>
          <cell r="D1101">
            <v>141.04</v>
          </cell>
        </row>
        <row r="1102">
          <cell r="A1102" t="str">
            <v>110204</v>
          </cell>
          <cell r="B1102" t="str">
            <v>NO TERCO OPOSTO, COMPLETA - DIAMETRO 100 MM</v>
          </cell>
          <cell r="C1102" t="str">
            <v>UN</v>
          </cell>
          <cell r="D1102">
            <v>173.39</v>
          </cell>
        </row>
        <row r="1103">
          <cell r="A1103" t="str">
            <v>110205</v>
          </cell>
          <cell r="B1103" t="str">
            <v>NO PASSEIO, SEM CONEXAO - DIAMETRO 100 MM</v>
          </cell>
          <cell r="C1103" t="str">
            <v>UN</v>
          </cell>
          <cell r="D1103">
            <v>32.340000000000003</v>
          </cell>
        </row>
        <row r="1104">
          <cell r="A1104" t="str">
            <v>110206</v>
          </cell>
          <cell r="B1104" t="str">
            <v>NO TERCO, SEM CONEXAO - DIAMETRO 100 MM</v>
          </cell>
          <cell r="C1104" t="str">
            <v>UN</v>
          </cell>
          <cell r="D1104">
            <v>97.05</v>
          </cell>
        </row>
        <row r="1105">
          <cell r="A1105" t="str">
            <v>110207</v>
          </cell>
          <cell r="B1105" t="str">
            <v>NO EIXO, SEM CONEXAO - DIAMETRO 100 MM</v>
          </cell>
          <cell r="C1105" t="str">
            <v>UN</v>
          </cell>
          <cell r="D1105">
            <v>129.4</v>
          </cell>
        </row>
        <row r="1106">
          <cell r="A1106" t="str">
            <v>110208</v>
          </cell>
          <cell r="B1106" t="str">
            <v>NO TERCO OPOSTO, SEM CONEXAO - DIAMETRO 100 MM</v>
          </cell>
          <cell r="C1106" t="str">
            <v>UN</v>
          </cell>
          <cell r="D1106">
            <v>161.75</v>
          </cell>
        </row>
        <row r="1107">
          <cell r="A1107" t="str">
            <v>110209</v>
          </cell>
          <cell r="B1107" t="str">
            <v>CONEXAO POSTERIOR - DIAMETRO 100 MM</v>
          </cell>
          <cell r="C1107" t="str">
            <v>UN</v>
          </cell>
          <cell r="D1107">
            <v>44.19</v>
          </cell>
        </row>
        <row r="1108">
          <cell r="A1108" t="str">
            <v>110210</v>
          </cell>
          <cell r="B1108" t="str">
            <v>NO PASSEIO OPOSTO, COMPLETA - DIAMETRO 100 MM</v>
          </cell>
          <cell r="C1108" t="str">
            <v>UN</v>
          </cell>
          <cell r="D1108">
            <v>238.09</v>
          </cell>
        </row>
        <row r="1109">
          <cell r="A1109" t="str">
            <v>110211</v>
          </cell>
          <cell r="B1109" t="str">
            <v>NO PASSEIO OPOSTO, SEM CONEXAO - DIAMETRO 100 MM</v>
          </cell>
          <cell r="C1109" t="str">
            <v>UN</v>
          </cell>
          <cell r="D1109">
            <v>226.45</v>
          </cell>
        </row>
        <row r="1111">
          <cell r="A1111" t="str">
            <v>110300</v>
          </cell>
          <cell r="B1111" t="str">
            <v>LIGACOES DOMICILIARES DE ESGOTOS - DIAMETRO 150 MM</v>
          </cell>
        </row>
        <row r="1112">
          <cell r="A1112" t="str">
            <v>110301</v>
          </cell>
          <cell r="B1112" t="str">
            <v>NO PASSEIO, COMPLETA - DIAMETRO 150 MM</v>
          </cell>
          <cell r="C1112" t="str">
            <v>UN</v>
          </cell>
          <cell r="D1112">
            <v>47.68</v>
          </cell>
        </row>
        <row r="1113">
          <cell r="A1113" t="str">
            <v>110302</v>
          </cell>
          <cell r="B1113" t="str">
            <v>NO TERCO, COMPLETA - DIAMETRO 150 MM</v>
          </cell>
          <cell r="C1113" t="str">
            <v>UN</v>
          </cell>
          <cell r="D1113">
            <v>117.01</v>
          </cell>
        </row>
        <row r="1114">
          <cell r="A1114" t="str">
            <v>110303</v>
          </cell>
          <cell r="B1114" t="str">
            <v>NO EIXO, COMPLETA - DIAMETRO 150 MM</v>
          </cell>
          <cell r="C1114" t="str">
            <v>UN</v>
          </cell>
          <cell r="D1114">
            <v>151.68</v>
          </cell>
        </row>
        <row r="1115">
          <cell r="A1115" t="str">
            <v>110304</v>
          </cell>
          <cell r="B1115" t="str">
            <v>NO TERCO OPOSTO, COMPLETA - DIAMETRO 150 MM</v>
          </cell>
          <cell r="C1115" t="str">
            <v>UN</v>
          </cell>
          <cell r="D1115">
            <v>186.34</v>
          </cell>
        </row>
        <row r="1116">
          <cell r="A1116" t="str">
            <v>110305</v>
          </cell>
          <cell r="B1116" t="str">
            <v>NO PASSEIO, SEM CONEXAO - DIAMETRO 150 MM</v>
          </cell>
          <cell r="C1116" t="str">
            <v>UN</v>
          </cell>
          <cell r="D1116">
            <v>34.65</v>
          </cell>
        </row>
        <row r="1117">
          <cell r="A1117" t="str">
            <v>110306</v>
          </cell>
          <cell r="B1117" t="str">
            <v>NO TERCO, SEM CONEXAO - DIAMETRO 150 MM</v>
          </cell>
          <cell r="C1117" t="str">
            <v>UN</v>
          </cell>
          <cell r="D1117">
            <v>103.99</v>
          </cell>
        </row>
        <row r="1118">
          <cell r="A1118" t="str">
            <v>110307</v>
          </cell>
          <cell r="B1118" t="str">
            <v>NO EIXO, SEM CONEXAO - DIAMETRO 150 MM</v>
          </cell>
          <cell r="C1118" t="str">
            <v>UN</v>
          </cell>
          <cell r="D1118">
            <v>138.66</v>
          </cell>
        </row>
        <row r="1119">
          <cell r="A1119" t="str">
            <v>110308</v>
          </cell>
          <cell r="B1119" t="str">
            <v>NO TERCO OPOSTO, SEM CONEXAO - DIAMETRO 150 MM</v>
          </cell>
          <cell r="C1119" t="str">
            <v>UN</v>
          </cell>
          <cell r="D1119">
            <v>173.32</v>
          </cell>
        </row>
        <row r="1120">
          <cell r="A1120" t="str">
            <v>110309</v>
          </cell>
          <cell r="B1120" t="str">
            <v>CONEXAO POSTERIOR - DIAMETRO 150 MM</v>
          </cell>
          <cell r="C1120" t="str">
            <v>UN</v>
          </cell>
          <cell r="D1120">
            <v>44.88</v>
          </cell>
        </row>
        <row r="1122">
          <cell r="A1122" t="str">
            <v>110400</v>
          </cell>
          <cell r="B1122" t="str">
            <v>CARGA, TRANSPORTE ATE 10 KM E DESCARGA DE TUBOS E PECAS DE PEAD E/OU FERRO GALVANIZADO</v>
          </cell>
        </row>
        <row r="1123">
          <cell r="A1123" t="str">
            <v>110401</v>
          </cell>
          <cell r="B1123" t="str">
            <v>TUBOS E PECAS PARA LIGACOES</v>
          </cell>
          <cell r="C1123" t="str">
            <v>KM</v>
          </cell>
          <cell r="D1123">
            <v>27.19</v>
          </cell>
        </row>
        <row r="1125">
          <cell r="A1125" t="str">
            <v>110500</v>
          </cell>
          <cell r="B1125" t="str">
            <v>TRANSPORTE EXCEDENTE A 10 KM DE TUBOS E PECAS DE PEAD E/OU FERRO GALVANIZADO</v>
          </cell>
        </row>
        <row r="1126">
          <cell r="A1126" t="str">
            <v>110501</v>
          </cell>
          <cell r="B1126" t="str">
            <v>TUBOS E PECAS PARA LIGACOES</v>
          </cell>
          <cell r="C1126" t="str">
            <v>KMXKM</v>
          </cell>
          <cell r="D1126">
            <v>0.77</v>
          </cell>
        </row>
        <row r="1128">
          <cell r="A1128" t="str">
            <v>120000</v>
          </cell>
          <cell r="B1128" t="str">
            <v>FECHAMENTO</v>
          </cell>
        </row>
        <row r="1129">
          <cell r="A1129" t="str">
            <v>120100</v>
          </cell>
          <cell r="B1129" t="str">
            <v>ALVENARIA</v>
          </cell>
        </row>
        <row r="1130">
          <cell r="A1130" t="str">
            <v>120101</v>
          </cell>
          <cell r="B1130" t="str">
            <v>ALVENARIA DE TIJOLOS COMUNS SEM ANDAIMES</v>
          </cell>
          <cell r="C1130" t="str">
            <v>M3</v>
          </cell>
          <cell r="D1130">
            <v>294.36</v>
          </cell>
        </row>
        <row r="1131">
          <cell r="A1131" t="str">
            <v>120102</v>
          </cell>
          <cell r="B1131" t="str">
            <v>ALVENARIA DE BLOCOS DE CONCRETO SEM ANDAIMES</v>
          </cell>
          <cell r="C1131" t="str">
            <v>M3</v>
          </cell>
          <cell r="D1131">
            <v>204.88</v>
          </cell>
        </row>
        <row r="1132">
          <cell r="A1132" t="str">
            <v>120103</v>
          </cell>
          <cell r="B1132" t="str">
            <v>ALVENARIA DE TIJOLOS BAIANOS SEM ANDAIMES</v>
          </cell>
          <cell r="C1132" t="str">
            <v>M3</v>
          </cell>
          <cell r="D1132">
            <v>166.17</v>
          </cell>
        </row>
        <row r="1133">
          <cell r="A1133" t="str">
            <v>120104</v>
          </cell>
          <cell r="B1133" t="str">
            <v>ALVENARIA DE ELEVACAO, EM CUTELO TIJOLO COMUM, SEM ANDAIMES</v>
          </cell>
          <cell r="C1133" t="str">
            <v>M2</v>
          </cell>
          <cell r="D1133">
            <v>22.06</v>
          </cell>
        </row>
        <row r="1134">
          <cell r="A1134" t="str">
            <v>120105</v>
          </cell>
          <cell r="B1134" t="str">
            <v>ALVENARIA DE ELEVACAO, 1/2 TIJOLO COMUM</v>
          </cell>
          <cell r="C1134" t="str">
            <v>M2</v>
          </cell>
          <cell r="D1134">
            <v>38.06</v>
          </cell>
        </row>
        <row r="1135">
          <cell r="A1135" t="str">
            <v>120106</v>
          </cell>
          <cell r="B1135" t="str">
            <v>ALVENARIA DE ELEVACAO, 1 TIJOLO COMUM</v>
          </cell>
          <cell r="C1135" t="str">
            <v>M2</v>
          </cell>
          <cell r="D1135">
            <v>68.58</v>
          </cell>
        </row>
        <row r="1136">
          <cell r="A1136" t="str">
            <v>120107</v>
          </cell>
          <cell r="B1136" t="str">
            <v>ALVENARIA DE ELEVACAO, 1 1/2 TIJOLO COMUM</v>
          </cell>
          <cell r="C1136" t="str">
            <v>M2</v>
          </cell>
          <cell r="D1136">
            <v>106.67</v>
          </cell>
        </row>
        <row r="1137">
          <cell r="A1137" t="str">
            <v>120108</v>
          </cell>
          <cell r="B1137" t="str">
            <v>ALVENARIA DE ELEVACAO, 1/2 TIJOLO A VISTA</v>
          </cell>
          <cell r="C1137" t="str">
            <v>M2</v>
          </cell>
          <cell r="D1137">
            <v>76.540000000000006</v>
          </cell>
        </row>
        <row r="1138">
          <cell r="A1138" t="str">
            <v>120109</v>
          </cell>
          <cell r="B1138" t="str">
            <v>ALVENARIA DE ELEVACAO, 1 TIJOLO A VISTA</v>
          </cell>
          <cell r="C1138" t="str">
            <v>M2</v>
          </cell>
          <cell r="D1138">
            <v>143.05000000000001</v>
          </cell>
        </row>
        <row r="1139">
          <cell r="A1139" t="str">
            <v>120110</v>
          </cell>
          <cell r="B1139" t="str">
            <v>ALVENARIA DE ELEVACAO, TIJOLO CERAMICO 8 FUROS, ESPELHO</v>
          </cell>
          <cell r="C1139" t="str">
            <v>M2</v>
          </cell>
          <cell r="D1139">
            <v>23.55</v>
          </cell>
        </row>
        <row r="1140">
          <cell r="A1140" t="str">
            <v>120111</v>
          </cell>
          <cell r="B1140" t="str">
            <v>ALVENARIA DE ELEVACAO, TIJOLO CERAMICO 8 FUROS,CHATO</v>
          </cell>
          <cell r="C1140" t="str">
            <v>M2</v>
          </cell>
          <cell r="D1140">
            <v>44.87</v>
          </cell>
        </row>
        <row r="1141">
          <cell r="A1141" t="str">
            <v>120112</v>
          </cell>
          <cell r="B1141" t="str">
            <v>alvenaria de elevacao, blocos de concreto 9 x 19 x 39 cm</v>
          </cell>
          <cell r="C1141" t="str">
            <v>M2</v>
          </cell>
          <cell r="D1141">
            <v>24.72</v>
          </cell>
        </row>
        <row r="1142">
          <cell r="A1142" t="str">
            <v>120113</v>
          </cell>
          <cell r="B1142" t="str">
            <v>alvenaria de elevacao, blocos de concreto 14 x 19 x 39 cm</v>
          </cell>
          <cell r="C1142" t="str">
            <v>M2</v>
          </cell>
          <cell r="D1142">
            <v>32.81</v>
          </cell>
        </row>
        <row r="1143">
          <cell r="A1143" t="str">
            <v>120114</v>
          </cell>
          <cell r="B1143" t="str">
            <v>alvenaria de elevacao, blocos de concreto 19 x 19 x 39 cm</v>
          </cell>
          <cell r="C1143" t="str">
            <v>M2</v>
          </cell>
          <cell r="D1143">
            <v>41.41</v>
          </cell>
        </row>
        <row r="1144">
          <cell r="A1144" t="str">
            <v>120115</v>
          </cell>
          <cell r="B1144" t="str">
            <v>alvenaria de blocos estruturais 19 x 19 x 39 cm, com ferragens e grout</v>
          </cell>
          <cell r="C1144" t="str">
            <v>M2</v>
          </cell>
          <cell r="D1144">
            <v>66.53</v>
          </cell>
        </row>
        <row r="1145">
          <cell r="A1145" t="str">
            <v>120116</v>
          </cell>
          <cell r="B1145" t="str">
            <v>ALVENARIA COM ELEMENTO VAZADO - CERAMICO</v>
          </cell>
          <cell r="C1145" t="str">
            <v>M2</v>
          </cell>
          <cell r="D1145">
            <v>67.33</v>
          </cell>
        </row>
        <row r="1146">
          <cell r="A1146" t="str">
            <v>120117</v>
          </cell>
          <cell r="B1146" t="str">
            <v>ALVENARIA COM ELEMENTO VAZADO - CONCRETO</v>
          </cell>
          <cell r="C1146" t="str">
            <v>M2</v>
          </cell>
          <cell r="D1146">
            <v>77.709999999999994</v>
          </cell>
        </row>
        <row r="1148">
          <cell r="A1148" t="str">
            <v>120200</v>
          </cell>
          <cell r="B1148" t="str">
            <v>COBERTURA, MADEIRAMENTO, CONDUTOR, CALHAS E RUFOS</v>
          </cell>
        </row>
        <row r="1149">
          <cell r="A1149" t="str">
            <v>120201</v>
          </cell>
          <cell r="B1149" t="str">
            <v>COBERTURA COM TELHA FRANCESA</v>
          </cell>
          <cell r="C1149" t="str">
            <v>M2</v>
          </cell>
          <cell r="D1149">
            <v>71.819999999999993</v>
          </cell>
        </row>
        <row r="1150">
          <cell r="A1150" t="str">
            <v>120202</v>
          </cell>
          <cell r="B1150" t="str">
            <v>COBERTURA COM TELHA DE FIBROCIMENTO ONDULADA - 6 MM</v>
          </cell>
          <cell r="C1150" t="str">
            <v>M2</v>
          </cell>
          <cell r="D1150">
            <v>60.03</v>
          </cell>
        </row>
        <row r="1151">
          <cell r="A1151" t="str">
            <v>120203</v>
          </cell>
          <cell r="B1151" t="str">
            <v>COBERTURA COM TELHA DE FIBROCIMENTO ONDULADA - 8 MM</v>
          </cell>
          <cell r="C1151" t="str">
            <v>M2</v>
          </cell>
          <cell r="D1151">
            <v>64.02</v>
          </cell>
        </row>
        <row r="1152">
          <cell r="A1152" t="str">
            <v>120204</v>
          </cell>
          <cell r="B1152" t="str">
            <v>COBERTURA COM TELHA DE FIBROCIMENTO ESTRUTURAL L=49CM</v>
          </cell>
          <cell r="C1152" t="str">
            <v>M2</v>
          </cell>
          <cell r="D1152">
            <v>60.22</v>
          </cell>
        </row>
        <row r="1153">
          <cell r="A1153" t="str">
            <v>120205</v>
          </cell>
          <cell r="B1153" t="str">
            <v>COBERTURA COM TELHA DE FIBROCIMENTO ESTRUTURAL L=90CM</v>
          </cell>
          <cell r="C1153" t="str">
            <v>M2</v>
          </cell>
          <cell r="D1153">
            <v>43.35</v>
          </cell>
        </row>
        <row r="1154">
          <cell r="A1154" t="str">
            <v>120206</v>
          </cell>
          <cell r="B1154" t="str">
            <v>CONDUTOR EM CHAPA GALVANIZADA N 24 DESENV 0,25M</v>
          </cell>
          <cell r="C1154" t="str">
            <v>M</v>
          </cell>
          <cell r="D1154">
            <v>20.64</v>
          </cell>
        </row>
        <row r="1155">
          <cell r="A1155" t="str">
            <v>120207</v>
          </cell>
          <cell r="B1155" t="str">
            <v>CONDUTOR EM CHAPA GALVANIZADA N 24 DESENV 0,33 M</v>
          </cell>
          <cell r="C1155" t="str">
            <v>M</v>
          </cell>
          <cell r="D1155">
            <v>26.61</v>
          </cell>
        </row>
        <row r="1156">
          <cell r="A1156" t="str">
            <v>120208</v>
          </cell>
          <cell r="B1156" t="str">
            <v>CALHA OU AGUA FURTADA EM CHAPA GALV. N 24 CORTE - 0,33M</v>
          </cell>
          <cell r="C1156" t="str">
            <v>M</v>
          </cell>
          <cell r="D1156">
            <v>23.42</v>
          </cell>
        </row>
        <row r="1157">
          <cell r="A1157" t="str">
            <v>120209</v>
          </cell>
          <cell r="B1157" t="str">
            <v>CALHA OU AGUA FURTADA EM CHAPA GALV. N 24 CORTE - 0,50M</v>
          </cell>
          <cell r="C1157" t="str">
            <v>M</v>
          </cell>
          <cell r="D1157">
            <v>31.5</v>
          </cell>
        </row>
        <row r="1158">
          <cell r="A1158" t="str">
            <v>120210</v>
          </cell>
          <cell r="B1158" t="str">
            <v>RUFO EM CHAPA GALVANIZADA N 24 CORTE 0,10 M</v>
          </cell>
          <cell r="C1158" t="str">
            <v>M</v>
          </cell>
          <cell r="D1158">
            <v>11.73</v>
          </cell>
        </row>
        <row r="1159">
          <cell r="A1159" t="str">
            <v>120211</v>
          </cell>
          <cell r="B1159" t="str">
            <v>RUFO EM CHAPA GALVANIZADA N 24 CORTE 0,16 M</v>
          </cell>
          <cell r="C1159" t="str">
            <v>M</v>
          </cell>
          <cell r="D1159">
            <v>12.14</v>
          </cell>
        </row>
        <row r="1160">
          <cell r="A1160" t="str">
            <v>120212</v>
          </cell>
          <cell r="B1160" t="str">
            <v>RUFO EM CHAPA GALVANIZADA N 24 CORTE 0,25 M</v>
          </cell>
          <cell r="C1160" t="str">
            <v>M</v>
          </cell>
          <cell r="D1160">
            <v>13.69</v>
          </cell>
        </row>
        <row r="1161">
          <cell r="A1161" t="str">
            <v>120213</v>
          </cell>
          <cell r="B1161" t="str">
            <v>RUFO EM CHAPA GALVANIZADA N 24 CORTE 0,33 M</v>
          </cell>
          <cell r="C1161" t="str">
            <v>M</v>
          </cell>
          <cell r="D1161">
            <v>17.510000000000002</v>
          </cell>
        </row>
        <row r="1162">
          <cell r="A1162" t="str">
            <v>120214</v>
          </cell>
          <cell r="B1162" t="str">
            <v>RUFO EM CHAPA GALVANIZADA N 24 CORTE 0,50 M</v>
          </cell>
          <cell r="C1162" t="str">
            <v>M</v>
          </cell>
          <cell r="D1162">
            <v>30.05</v>
          </cell>
        </row>
        <row r="1164">
          <cell r="A1164" t="str">
            <v>120300</v>
          </cell>
          <cell r="B1164" t="str">
            <v>ESQUADRIAS DE MADEIRA</v>
          </cell>
        </row>
        <row r="1165">
          <cell r="A1165" t="str">
            <v>120301</v>
          </cell>
          <cell r="B1165" t="str">
            <v>PORTA EXTERNA DE CEDRO, 1 FOLHA</v>
          </cell>
          <cell r="C1165" t="str">
            <v>M2</v>
          </cell>
          <cell r="D1165">
            <v>129.91</v>
          </cell>
        </row>
        <row r="1166">
          <cell r="A1166" t="str">
            <v>120302</v>
          </cell>
          <cell r="B1166" t="str">
            <v>PORTA EXTERNA DE CERRO, 2 FOLHAS</v>
          </cell>
          <cell r="C1166" t="str">
            <v>M2</v>
          </cell>
          <cell r="D1166">
            <v>135.38999999999999</v>
          </cell>
        </row>
        <row r="1167">
          <cell r="A1167" t="str">
            <v>120303</v>
          </cell>
          <cell r="B1167" t="str">
            <v>PORTA INTERNA DE CEDRO, 1 FOLHA</v>
          </cell>
          <cell r="C1167" t="str">
            <v>M2</v>
          </cell>
          <cell r="D1167">
            <v>187.84</v>
          </cell>
        </row>
        <row r="1168">
          <cell r="A1168" t="str">
            <v>120304</v>
          </cell>
          <cell r="B1168" t="str">
            <v>PORTA INTERNA DE CEDRO, 2 FOLHAS</v>
          </cell>
          <cell r="C1168" t="str">
            <v>M2</v>
          </cell>
          <cell r="D1168">
            <v>119.93</v>
          </cell>
        </row>
        <row r="1169">
          <cell r="A1169" t="str">
            <v>120305</v>
          </cell>
          <cell r="B1169" t="str">
            <v>ALCAPAO 0,60X0,60 M</v>
          </cell>
          <cell r="C1169" t="str">
            <v>UN</v>
          </cell>
          <cell r="D1169">
            <v>71.239999999999995</v>
          </cell>
        </row>
        <row r="1170">
          <cell r="A1170" t="str">
            <v>120306</v>
          </cell>
          <cell r="B1170" t="str">
            <v>JANELA TIPO GUILHOTINA COM VENEZIANAS DE PEROBA</v>
          </cell>
          <cell r="C1170" t="str">
            <v>M2</v>
          </cell>
          <cell r="D1170">
            <v>223.81</v>
          </cell>
        </row>
        <row r="1172">
          <cell r="A1172" t="str">
            <v>120400</v>
          </cell>
          <cell r="B1172" t="str">
            <v>ESQUADRIAS METALICAS</v>
          </cell>
        </row>
        <row r="1173">
          <cell r="A1173" t="str">
            <v>120401</v>
          </cell>
          <cell r="B1173" t="str">
            <v>PORTA METALICA COM VIDRO</v>
          </cell>
          <cell r="C1173" t="str">
            <v>M2</v>
          </cell>
          <cell r="D1173">
            <v>268.04000000000002</v>
          </cell>
        </row>
        <row r="1174">
          <cell r="A1174" t="str">
            <v>120402</v>
          </cell>
          <cell r="B1174" t="str">
            <v>PORTA METALICA COM TELA</v>
          </cell>
          <cell r="C1174" t="str">
            <v>M2</v>
          </cell>
          <cell r="D1174">
            <v>269.39</v>
          </cell>
        </row>
        <row r="1175">
          <cell r="A1175" t="str">
            <v>120403</v>
          </cell>
          <cell r="B1175" t="str">
            <v>PORTA METALICA EXTERNA - 2 FOLHAS, 2,00 X 2,60 M</v>
          </cell>
          <cell r="C1175" t="str">
            <v>UN</v>
          </cell>
          <cell r="D1175">
            <v>1859.48</v>
          </cell>
        </row>
        <row r="1176">
          <cell r="A1176" t="str">
            <v>120404</v>
          </cell>
          <cell r="B1176" t="str">
            <v>JANELA BASCULANTE DE FERRO</v>
          </cell>
          <cell r="C1176" t="str">
            <v>M2</v>
          </cell>
          <cell r="D1176">
            <v>238.49</v>
          </cell>
        </row>
        <row r="1177">
          <cell r="A1177" t="str">
            <v>120405</v>
          </cell>
          <cell r="B1177" t="str">
            <v>JANELA DE CORRER OU MAXIM-AIR DE FERRO</v>
          </cell>
          <cell r="C1177" t="str">
            <v>M2</v>
          </cell>
          <cell r="D1177">
            <v>243.46</v>
          </cell>
        </row>
        <row r="1178">
          <cell r="A1178" t="str">
            <v>120406</v>
          </cell>
          <cell r="B1178" t="str">
            <v>JANELA BASCULANTE DE ALUMINIO</v>
          </cell>
          <cell r="C1178" t="str">
            <v>M2</v>
          </cell>
          <cell r="D1178">
            <v>370.65</v>
          </cell>
        </row>
        <row r="1179">
          <cell r="A1179" t="str">
            <v>120407</v>
          </cell>
          <cell r="B1179" t="str">
            <v>JANELA DE CORRER OU MAXIM-AIR DE ALUMINIO</v>
          </cell>
          <cell r="C1179" t="str">
            <v>M2</v>
          </cell>
          <cell r="D1179">
            <v>396.31</v>
          </cell>
        </row>
        <row r="1180">
          <cell r="A1180" t="str">
            <v>120408</v>
          </cell>
          <cell r="B1180" t="str">
            <v>PORTAS DE ENTRADA EM ALUMINIO COM 1 FOLHA DE ABRIR</v>
          </cell>
          <cell r="C1180" t="str">
            <v>M2</v>
          </cell>
          <cell r="D1180">
            <v>336.56</v>
          </cell>
        </row>
        <row r="1181">
          <cell r="A1181" t="str">
            <v>120409</v>
          </cell>
          <cell r="B1181" t="str">
            <v>PORTAS DE ENTRADA EM ALUMINIO COM 2 FOLHA DE ABRIR</v>
          </cell>
          <cell r="C1181" t="str">
            <v>M2</v>
          </cell>
          <cell r="D1181">
            <v>357.62</v>
          </cell>
        </row>
        <row r="1182">
          <cell r="A1182" t="str">
            <v>120410</v>
          </cell>
          <cell r="B1182" t="str">
            <v>PORTAS DE ENTRADA EM ALUMINIO DE CORRER</v>
          </cell>
          <cell r="C1182" t="str">
            <v>M2</v>
          </cell>
          <cell r="D1182">
            <v>194.57</v>
          </cell>
        </row>
        <row r="1184">
          <cell r="A1184" t="str">
            <v>120500</v>
          </cell>
          <cell r="B1184" t="str">
            <v>FERRAGENS</v>
          </cell>
        </row>
        <row r="1185">
          <cell r="A1185" t="str">
            <v>120501</v>
          </cell>
          <cell r="B1185" t="str">
            <v>FECHADURA PARA PORTA EXTERNA</v>
          </cell>
          <cell r="C1185" t="str">
            <v>UN</v>
          </cell>
          <cell r="D1185">
            <v>73.98</v>
          </cell>
        </row>
        <row r="1186">
          <cell r="A1186" t="str">
            <v>120502</v>
          </cell>
          <cell r="B1186" t="str">
            <v>FECHADURA PARA PORTA INTERNA</v>
          </cell>
          <cell r="C1186" t="str">
            <v>UN</v>
          </cell>
          <cell r="D1186">
            <v>24.48</v>
          </cell>
        </row>
        <row r="1187">
          <cell r="A1187" t="str">
            <v>120503</v>
          </cell>
          <cell r="B1187" t="str">
            <v>FECHADURA PARA PORTA WC</v>
          </cell>
          <cell r="C1187" t="str">
            <v>UN</v>
          </cell>
          <cell r="D1187">
            <v>23.76</v>
          </cell>
        </row>
        <row r="1188">
          <cell r="A1188" t="str">
            <v>120504</v>
          </cell>
          <cell r="B1188" t="str">
            <v>FERRAGEM PARA JANELA DE MADEIRA TIPO GUILHOTINA COM VENEZIANAS</v>
          </cell>
          <cell r="C1188" t="str">
            <v>CJ</v>
          </cell>
          <cell r="D1188">
            <v>264.08</v>
          </cell>
        </row>
        <row r="1190">
          <cell r="A1190" t="str">
            <v>120600</v>
          </cell>
          <cell r="B1190" t="str">
            <v>VIDROS</v>
          </cell>
        </row>
        <row r="1191">
          <cell r="A1191" t="str">
            <v>120601</v>
          </cell>
          <cell r="B1191" t="str">
            <v>VIDRO PLANO DUPLO TRANSPARENTE 3 MM</v>
          </cell>
          <cell r="C1191" t="str">
            <v>M2</v>
          </cell>
          <cell r="D1191">
            <v>62.27</v>
          </cell>
        </row>
        <row r="1192">
          <cell r="A1192" t="str">
            <v>120602</v>
          </cell>
          <cell r="B1192" t="str">
            <v>VIDRO PLANO DUPLO TRANSLUCIDO 3 MM</v>
          </cell>
          <cell r="C1192" t="str">
            <v>M2</v>
          </cell>
          <cell r="D1192">
            <v>58.04</v>
          </cell>
        </row>
        <row r="1193">
          <cell r="A1193" t="str">
            <v>120603</v>
          </cell>
          <cell r="B1193" t="str">
            <v>VIDRO PLANO TRIPLO TRANSPARENTE DE 4 MM</v>
          </cell>
          <cell r="C1193" t="str">
            <v>M2</v>
          </cell>
          <cell r="D1193">
            <v>78.150000000000006</v>
          </cell>
        </row>
        <row r="1194">
          <cell r="A1194" t="str">
            <v>120604</v>
          </cell>
          <cell r="B1194" t="str">
            <v>VIDRO PLANO TRIPLO TRANSPARENTE DE 5 MM</v>
          </cell>
          <cell r="C1194" t="str">
            <v>M2</v>
          </cell>
          <cell r="D1194">
            <v>85.73</v>
          </cell>
        </row>
        <row r="1195">
          <cell r="A1195" t="str">
            <v>120605</v>
          </cell>
          <cell r="B1195" t="str">
            <v>VIDRO PLANO TEMPERADO INCOLOR DE 6 MM</v>
          </cell>
          <cell r="C1195" t="str">
            <v>M2</v>
          </cell>
          <cell r="D1195">
            <v>194.83</v>
          </cell>
        </row>
        <row r="1196">
          <cell r="A1196" t="str">
            <v>120606</v>
          </cell>
          <cell r="B1196" t="str">
            <v>VIDRO PLANO TEMPERADO INCOLOR DE 8 MM</v>
          </cell>
          <cell r="C1196" t="str">
            <v>M2</v>
          </cell>
          <cell r="D1196">
            <v>250.89</v>
          </cell>
        </row>
        <row r="1197">
          <cell r="A1197" t="str">
            <v>120607</v>
          </cell>
          <cell r="B1197" t="str">
            <v>VIDRO PLANO TEMPERADO INCOLOR DE 10MM</v>
          </cell>
          <cell r="C1197" t="str">
            <v>M2</v>
          </cell>
          <cell r="D1197">
            <v>273.98</v>
          </cell>
        </row>
        <row r="1199">
          <cell r="A1199" t="str">
            <v>120700</v>
          </cell>
          <cell r="B1199" t="str">
            <v>ESCADA - TIPO MARINHEIRO</v>
          </cell>
        </row>
        <row r="1200">
          <cell r="A1200" t="str">
            <v>120701</v>
          </cell>
          <cell r="B1200" t="str">
            <v>GALVANIZADO</v>
          </cell>
          <cell r="C1200" t="str">
            <v>M</v>
          </cell>
          <cell r="D1200">
            <v>45.97</v>
          </cell>
        </row>
        <row r="1202">
          <cell r="A1202" t="str">
            <v>120800</v>
          </cell>
          <cell r="B1202" t="str">
            <v>GUARDA-CORPO</v>
          </cell>
        </row>
        <row r="1203">
          <cell r="A1203" t="str">
            <v>120801</v>
          </cell>
          <cell r="B1203" t="str">
            <v>DIAMETRO 25 MM - (1 POL.)</v>
          </cell>
          <cell r="C1203" t="str">
            <v>M</v>
          </cell>
          <cell r="D1203">
            <v>76</v>
          </cell>
        </row>
        <row r="1204">
          <cell r="A1204" t="str">
            <v>120802</v>
          </cell>
          <cell r="B1204" t="str">
            <v>DIAMETRO 40 MM - (1 1/2 POL.)</v>
          </cell>
          <cell r="C1204" t="str">
            <v>M</v>
          </cell>
          <cell r="D1204">
            <v>94.78</v>
          </cell>
        </row>
        <row r="1205">
          <cell r="A1205" t="str">
            <v>120803</v>
          </cell>
          <cell r="B1205" t="str">
            <v>BARRA 2 X 5/16 POLEGADA</v>
          </cell>
          <cell r="C1205" t="str">
            <v>M</v>
          </cell>
          <cell r="D1205">
            <v>41.25</v>
          </cell>
        </row>
        <row r="1207">
          <cell r="A1207" t="str">
            <v>120900</v>
          </cell>
          <cell r="B1207" t="str">
            <v>GRADES METALICAS</v>
          </cell>
        </row>
        <row r="1208">
          <cell r="A1208" t="str">
            <v>120901</v>
          </cell>
          <cell r="B1208" t="str">
            <v>BARRAS 3/4 X 1/8 POLEGADA - ESPACAMENTO 1,5 CM</v>
          </cell>
          <cell r="C1208" t="str">
            <v>M2</v>
          </cell>
          <cell r="D1208">
            <v>134.1</v>
          </cell>
        </row>
        <row r="1209">
          <cell r="A1209" t="str">
            <v>120902</v>
          </cell>
          <cell r="B1209" t="str">
            <v>BARRAS 1 X 3/16 POLEGADA - ESPACAMENTO 2,0 CM</v>
          </cell>
          <cell r="C1209" t="str">
            <v>M2</v>
          </cell>
          <cell r="D1209">
            <v>177.94</v>
          </cell>
        </row>
        <row r="1210">
          <cell r="A1210" t="str">
            <v>120903</v>
          </cell>
          <cell r="B1210" t="str">
            <v>BARRAS 1 1/2 X 1/4 POLEGADA - ESPACAMENTO 2,5 CM</v>
          </cell>
          <cell r="C1210" t="str">
            <v>M2</v>
          </cell>
          <cell r="D1210">
            <v>265.74</v>
          </cell>
        </row>
        <row r="1211">
          <cell r="A1211" t="str">
            <v>120904</v>
          </cell>
          <cell r="B1211" t="str">
            <v>BARRAS 2 X 3/8 POLEGADA - ESPACAMENTO 2,5 CM</v>
          </cell>
          <cell r="C1211" t="str">
            <v>M2</v>
          </cell>
          <cell r="D1211">
            <v>501.21</v>
          </cell>
        </row>
        <row r="1212">
          <cell r="A1212" t="str">
            <v>120905</v>
          </cell>
          <cell r="B1212" t="str">
            <v>BARRAS DE 3/8 X 1 1/2 POLEGADA - ESPACAMENTO 1,976 CM</v>
          </cell>
          <cell r="C1212" t="str">
            <v>M2</v>
          </cell>
          <cell r="D1212">
            <v>441.3</v>
          </cell>
        </row>
        <row r="1213">
          <cell r="A1213" t="str">
            <v>120906</v>
          </cell>
          <cell r="B1213" t="str">
            <v>BARRAS DE 3/8 X 1 1/2 POLEGADA - ESPACAMENTO 3,35  CM</v>
          </cell>
          <cell r="C1213" t="str">
            <v>M2</v>
          </cell>
          <cell r="D1213">
            <v>362.09</v>
          </cell>
        </row>
        <row r="1215">
          <cell r="A1215" t="str">
            <v>121000</v>
          </cell>
          <cell r="B1215" t="str">
            <v>TAMPA DE INSPECAO METALICA</v>
          </cell>
        </row>
        <row r="1216">
          <cell r="A1216" t="str">
            <v>121001</v>
          </cell>
          <cell r="B1216" t="str">
            <v>0,70 X 0,70 M</v>
          </cell>
          <cell r="C1216" t="str">
            <v>UN</v>
          </cell>
          <cell r="D1216">
            <v>154.66</v>
          </cell>
        </row>
        <row r="1217">
          <cell r="A1217" t="str">
            <v>121002</v>
          </cell>
          <cell r="B1217" t="str">
            <v>0,95 X 0,90 M</v>
          </cell>
          <cell r="C1217" t="str">
            <v>UN</v>
          </cell>
          <cell r="D1217">
            <v>229.21</v>
          </cell>
        </row>
        <row r="1218">
          <cell r="A1218" t="str">
            <v>121003</v>
          </cell>
          <cell r="B1218" t="str">
            <v>0,80 X 1,40 M</v>
          </cell>
          <cell r="C1218" t="str">
            <v>UN</v>
          </cell>
          <cell r="D1218">
            <v>284.10000000000002</v>
          </cell>
        </row>
        <row r="1220">
          <cell r="A1220" t="str">
            <v>121100</v>
          </cell>
          <cell r="B1220" t="str">
            <v>GRELHAS</v>
          </cell>
        </row>
        <row r="1221">
          <cell r="A1221" t="str">
            <v>121101</v>
          </cell>
          <cell r="B1221" t="str">
            <v>GRELHA DE FERRO PERFILADO PECA DE 1,00X0,40 M</v>
          </cell>
          <cell r="C1221" t="str">
            <v>UN</v>
          </cell>
          <cell r="D1221">
            <v>314.10000000000002</v>
          </cell>
        </row>
        <row r="1222">
          <cell r="A1222" t="str">
            <v>121102</v>
          </cell>
          <cell r="B1222" t="str">
            <v>GRELHA DE FERRO PERFILADO PECA DE 1,00X0,50 M</v>
          </cell>
          <cell r="C1222" t="str">
            <v>UN</v>
          </cell>
          <cell r="D1222">
            <v>389.18</v>
          </cell>
        </row>
        <row r="1224">
          <cell r="A1224" t="str">
            <v>121200</v>
          </cell>
          <cell r="B1224" t="str">
            <v>COMPLEMENTOS ARQUITETONICOS E DIVISORIAS</v>
          </cell>
        </row>
        <row r="1225">
          <cell r="A1225" t="str">
            <v>121201</v>
          </cell>
          <cell r="B1225" t="str">
            <v>BALCAO DE ATENDIMENTO PUBLICO</v>
          </cell>
          <cell r="C1225" t="str">
            <v>M2</v>
          </cell>
          <cell r="D1225">
            <v>152.88</v>
          </cell>
        </row>
        <row r="1226">
          <cell r="A1226" t="str">
            <v>121202</v>
          </cell>
          <cell r="B1226" t="str">
            <v>BALCAO DE FORMICA</v>
          </cell>
          <cell r="C1226" t="str">
            <v>M2</v>
          </cell>
          <cell r="D1226">
            <v>359.1</v>
          </cell>
        </row>
        <row r="1227">
          <cell r="A1227" t="str">
            <v>121203</v>
          </cell>
          <cell r="B1227" t="str">
            <v>ARMARIO DE FORMICA SOB PIA</v>
          </cell>
          <cell r="C1227" t="str">
            <v>M2</v>
          </cell>
          <cell r="D1227">
            <v>184.6</v>
          </cell>
        </row>
        <row r="1228">
          <cell r="A1228" t="str">
            <v>121204</v>
          </cell>
          <cell r="B1228" t="str">
            <v>PRATELEIRA</v>
          </cell>
          <cell r="C1228" t="str">
            <v>M2</v>
          </cell>
          <cell r="D1228">
            <v>71.989999999999995</v>
          </cell>
        </row>
        <row r="1229">
          <cell r="A1229" t="str">
            <v>121205</v>
          </cell>
          <cell r="B1229" t="str">
            <v>ESTRADO DE MADEIRA</v>
          </cell>
          <cell r="C1229" t="str">
            <v>M2</v>
          </cell>
          <cell r="D1229">
            <v>31.41</v>
          </cell>
        </row>
        <row r="1230">
          <cell r="A1230" t="str">
            <v>121206</v>
          </cell>
          <cell r="B1230" t="str">
            <v>DIVISORIA DE GRANILITE H: 2,15 M - E: 5 CM</v>
          </cell>
          <cell r="C1230" t="str">
            <v>M</v>
          </cell>
          <cell r="D1230">
            <v>250.9</v>
          </cell>
        </row>
        <row r="1232">
          <cell r="A1232" t="str">
            <v>130000</v>
          </cell>
          <cell r="B1232" t="str">
            <v>REVESTIMENTO E TRATAMENTO DE SUPERFICIE</v>
          </cell>
        </row>
        <row r="1233">
          <cell r="A1233" t="str">
            <v>130100</v>
          </cell>
          <cell r="B1233" t="str">
            <v>PISOS, TETOS E PAREDES</v>
          </cell>
        </row>
        <row r="1234">
          <cell r="A1234" t="str">
            <v>130101</v>
          </cell>
          <cell r="B1234" t="str">
            <v>ENCHIMENTO COM ARGAMASSA DE CIMENTO E AREIA 1:3</v>
          </cell>
          <cell r="C1234" t="str">
            <v>M3</v>
          </cell>
          <cell r="D1234">
            <v>266.86</v>
          </cell>
        </row>
        <row r="1235">
          <cell r="A1235" t="str">
            <v>130102</v>
          </cell>
          <cell r="B1235" t="str">
            <v>CHAPISCO</v>
          </cell>
          <cell r="C1235" t="str">
            <v>M2</v>
          </cell>
          <cell r="D1235">
            <v>4.3600000000000003</v>
          </cell>
        </row>
        <row r="1236">
          <cell r="A1236" t="str">
            <v>130103</v>
          </cell>
          <cell r="B1236" t="str">
            <v>EMBOCO</v>
          </cell>
          <cell r="C1236" t="str">
            <v>M2</v>
          </cell>
          <cell r="D1236">
            <v>14.24</v>
          </cell>
        </row>
        <row r="1237">
          <cell r="A1237" t="str">
            <v>130104</v>
          </cell>
          <cell r="B1237" t="str">
            <v>REBOCO</v>
          </cell>
          <cell r="C1237" t="str">
            <v>M2</v>
          </cell>
          <cell r="D1237">
            <v>8.33</v>
          </cell>
        </row>
        <row r="1238">
          <cell r="A1238" t="str">
            <v>130105</v>
          </cell>
          <cell r="B1238" t="str">
            <v>REVESTIMENTO DE PAREDE COM AZULEJO 15X15CM - ASSENTAMENTO COLADO OU ARGAMASSA</v>
          </cell>
          <cell r="C1238" t="str">
            <v>M2</v>
          </cell>
          <cell r="D1238">
            <v>45.88</v>
          </cell>
        </row>
        <row r="1239">
          <cell r="A1239" t="str">
            <v>130106</v>
          </cell>
          <cell r="B1239" t="str">
            <v>REVESTIMENTO DE PAREDE COM LITOCERAMICA</v>
          </cell>
          <cell r="C1239" t="str">
            <v>M2</v>
          </cell>
          <cell r="D1239">
            <v>60.19</v>
          </cell>
        </row>
        <row r="1240">
          <cell r="A1240" t="str">
            <v>130107</v>
          </cell>
          <cell r="B1240" t="str">
            <v>REVESTIMENTO COM TELA E IMPERMEABILIZACAO RIGIDA COM ARGAMASSA</v>
          </cell>
          <cell r="C1240" t="str">
            <v>M2</v>
          </cell>
          <cell r="D1240">
            <v>46.74</v>
          </cell>
        </row>
        <row r="1241">
          <cell r="A1241" t="str">
            <v>130108</v>
          </cell>
          <cell r="B1241" t="str">
            <v>CONTRAPISO DE CONCRETO NAO ESTRUTURAL</v>
          </cell>
          <cell r="C1241" t="str">
            <v>M3</v>
          </cell>
          <cell r="D1241">
            <v>273.35000000000002</v>
          </cell>
        </row>
        <row r="1242">
          <cell r="A1242" t="str">
            <v>130109</v>
          </cell>
          <cell r="B1242" t="str">
            <v>PISO EXTERNO DE CONCRETO NAO ESTRUTURAL</v>
          </cell>
          <cell r="C1242" t="str">
            <v>M3</v>
          </cell>
          <cell r="D1242">
            <v>263.44</v>
          </cell>
        </row>
        <row r="1243">
          <cell r="A1243" t="str">
            <v>130110</v>
          </cell>
          <cell r="B1243" t="str">
            <v>PISO CIMENTADO LISO</v>
          </cell>
          <cell r="C1243" t="str">
            <v>M2</v>
          </cell>
          <cell r="D1243">
            <v>19.510000000000002</v>
          </cell>
        </row>
        <row r="1244">
          <cell r="A1244" t="str">
            <v>130111</v>
          </cell>
          <cell r="B1244" t="str">
            <v>PISO DE CERAMICA</v>
          </cell>
          <cell r="C1244" t="str">
            <v>M2</v>
          </cell>
          <cell r="D1244">
            <v>41.23</v>
          </cell>
        </row>
        <row r="1245">
          <cell r="A1245" t="str">
            <v>130112</v>
          </cell>
          <cell r="B1245" t="str">
            <v>PISO DE CERAMICA VITRIFICADA</v>
          </cell>
          <cell r="C1245" t="str">
            <v>M2</v>
          </cell>
          <cell r="D1245">
            <v>39.18</v>
          </cell>
        </row>
        <row r="1246">
          <cell r="A1246" t="str">
            <v>130113</v>
          </cell>
          <cell r="B1246" t="str">
            <v>PISO DE CHAPA VINILICA</v>
          </cell>
          <cell r="C1246" t="str">
            <v>M2</v>
          </cell>
          <cell r="D1246">
            <v>67.17</v>
          </cell>
        </row>
        <row r="1247">
          <cell r="A1247" t="str">
            <v>130114</v>
          </cell>
          <cell r="B1247" t="str">
            <v>PISO EM PLACA DE BORRACHA</v>
          </cell>
          <cell r="C1247" t="str">
            <v>M2</v>
          </cell>
          <cell r="D1247">
            <v>95.79</v>
          </cell>
        </row>
        <row r="1249">
          <cell r="A1249" t="str">
            <v>130200</v>
          </cell>
          <cell r="B1249" t="str">
            <v>IMPERMEABILIZACAO</v>
          </cell>
        </row>
        <row r="1250">
          <cell r="A1250" t="str">
            <v>130201</v>
          </cell>
          <cell r="B1250" t="str">
            <v>PROTECAO TERMICA EM CONCRETO CELULAR</v>
          </cell>
          <cell r="C1250" t="str">
            <v>M3</v>
          </cell>
          <cell r="D1250">
            <v>331.48</v>
          </cell>
        </row>
        <row r="1251">
          <cell r="A1251" t="str">
            <v>130202</v>
          </cell>
          <cell r="B1251" t="str">
            <v>PROTECAO TERMICA EM CONCRETO COM AGREGADO LEVE</v>
          </cell>
          <cell r="C1251" t="str">
            <v>M3</v>
          </cell>
          <cell r="D1251">
            <v>381.9</v>
          </cell>
        </row>
        <row r="1252">
          <cell r="A1252" t="str">
            <v>130203</v>
          </cell>
          <cell r="B1252" t="str">
            <v>IMPERMEABILIZACAO RIGIDA COM ARGAMASSA</v>
          </cell>
          <cell r="C1252" t="str">
            <v>M2</v>
          </cell>
          <cell r="D1252">
            <v>35.17</v>
          </cell>
        </row>
        <row r="1253">
          <cell r="A1253" t="str">
            <v>130204</v>
          </cell>
          <cell r="B1253" t="str">
            <v>IMPERMEABILIZACAO BETUMINOSA</v>
          </cell>
          <cell r="C1253" t="str">
            <v>M2</v>
          </cell>
          <cell r="D1253">
            <v>5.18</v>
          </cell>
        </row>
        <row r="1254">
          <cell r="A1254" t="str">
            <v>130205</v>
          </cell>
          <cell r="B1254" t="str">
            <v>IMPERMEABILIZACAO COM MANTA BUTILICA</v>
          </cell>
          <cell r="C1254" t="str">
            <v>M2</v>
          </cell>
          <cell r="D1254">
            <v>75.05</v>
          </cell>
        </row>
        <row r="1255">
          <cell r="A1255" t="str">
            <v>130207</v>
          </cell>
          <cell r="B1255" t="str">
            <v>IMPERMEABILIZACAO COM MANTA GEOTEXTIL IMPREGNADA  COM ASFALTO</v>
          </cell>
          <cell r="C1255" t="str">
            <v>M2</v>
          </cell>
          <cell r="D1255">
            <v>46.47</v>
          </cell>
        </row>
        <row r="1256">
          <cell r="A1256" t="str">
            <v>130208</v>
          </cell>
          <cell r="B1256" t="str">
            <v>IMPERMEABILIZACAO COM CIMENTO CRISTALIZANTE</v>
          </cell>
          <cell r="C1256" t="str">
            <v>M2</v>
          </cell>
          <cell r="D1256">
            <v>16.03</v>
          </cell>
        </row>
        <row r="1257">
          <cell r="A1257" t="str">
            <v>130209</v>
          </cell>
          <cell r="B1257" t="str">
            <v>IMPERMEABILIZACAO COM CIMENTO CRISTALIZANTE - BASE ACRILICA</v>
          </cell>
          <cell r="C1257" t="str">
            <v>M2</v>
          </cell>
          <cell r="D1257">
            <v>31.01</v>
          </cell>
        </row>
        <row r="1258">
          <cell r="A1258" t="str">
            <v>130210</v>
          </cell>
          <cell r="B1258" t="str">
            <v>PROTECAO MECANICA COM ARGAMASSA DE CIMENTO E AREIA</v>
          </cell>
          <cell r="C1258" t="str">
            <v>M3</v>
          </cell>
          <cell r="D1258">
            <v>313.36</v>
          </cell>
        </row>
        <row r="1259">
          <cell r="A1259" t="str">
            <v>130211</v>
          </cell>
          <cell r="B1259" t="str">
            <v>REGULARIZACAO DE BASE COM ARGAMASSA DE CIMENTO E AREIA</v>
          </cell>
          <cell r="C1259" t="str">
            <v>M3</v>
          </cell>
          <cell r="D1259">
            <v>279.02</v>
          </cell>
        </row>
        <row r="1260">
          <cell r="A1260" t="str">
            <v>130212</v>
          </cell>
          <cell r="B1260" t="str">
            <v>JUNTA DE DILATACAO ASFALTICA</v>
          </cell>
          <cell r="C1260" t="str">
            <v>M</v>
          </cell>
          <cell r="D1260">
            <v>2.23</v>
          </cell>
        </row>
        <row r="1261">
          <cell r="A1261" t="str">
            <v>130213</v>
          </cell>
          <cell r="B1261" t="str">
            <v>APLICACAO DE SODA CAUSTICA - SOLO</v>
          </cell>
          <cell r="C1261" t="str">
            <v>M2</v>
          </cell>
          <cell r="D1261">
            <v>0.05</v>
          </cell>
        </row>
        <row r="1263">
          <cell r="A1263" t="str">
            <v>130300</v>
          </cell>
          <cell r="B1263" t="str">
            <v>PINTURAS</v>
          </cell>
        </row>
        <row r="1264">
          <cell r="A1264" t="str">
            <v>130301</v>
          </cell>
          <cell r="B1264" t="str">
            <v>PINTURA A CAL</v>
          </cell>
          <cell r="C1264" t="str">
            <v>M2</v>
          </cell>
          <cell r="D1264">
            <v>3.13</v>
          </cell>
        </row>
        <row r="1265">
          <cell r="A1265" t="str">
            <v>130302</v>
          </cell>
          <cell r="B1265" t="str">
            <v>PINTURA LATEX, SEM MASSA CORRIDA</v>
          </cell>
          <cell r="C1265" t="str">
            <v>M2</v>
          </cell>
          <cell r="D1265">
            <v>9.65</v>
          </cell>
        </row>
        <row r="1266">
          <cell r="A1266" t="str">
            <v>130303</v>
          </cell>
          <cell r="B1266" t="str">
            <v>PINTURA LATEX, COM MASSA CORRIDA</v>
          </cell>
          <cell r="C1266" t="str">
            <v>M2</v>
          </cell>
          <cell r="D1266">
            <v>12.36</v>
          </cell>
        </row>
        <row r="1267">
          <cell r="A1267" t="str">
            <v>130304</v>
          </cell>
          <cell r="B1267" t="str">
            <v>PINTURA A OLEO EM PAREDE, SEM MASSA CORRIDA</v>
          </cell>
          <cell r="C1267" t="str">
            <v>M2</v>
          </cell>
          <cell r="D1267">
            <v>7.78</v>
          </cell>
        </row>
        <row r="1268">
          <cell r="A1268" t="str">
            <v>130305</v>
          </cell>
          <cell r="B1268" t="str">
            <v>PINTURA A OLEO EM PAREDE, COM MASSA CORRIDA</v>
          </cell>
          <cell r="C1268" t="str">
            <v>M2</v>
          </cell>
          <cell r="D1268">
            <v>14.82</v>
          </cell>
        </row>
        <row r="1269">
          <cell r="A1269" t="str">
            <v>130306</v>
          </cell>
          <cell r="B1269" t="str">
            <v>PINTURA A OLEO EM MADEIRA, SEM MASSA CORRIDA</v>
          </cell>
          <cell r="C1269" t="str">
            <v>M2</v>
          </cell>
          <cell r="D1269">
            <v>9.49</v>
          </cell>
        </row>
        <row r="1270">
          <cell r="A1270" t="str">
            <v>130307</v>
          </cell>
          <cell r="B1270" t="str">
            <v>PINTURA A OLEO EM MADEIRA, COM MASSA CORRIDA</v>
          </cell>
          <cell r="C1270" t="str">
            <v>M2</v>
          </cell>
          <cell r="D1270">
            <v>16.350000000000001</v>
          </cell>
        </row>
        <row r="1271">
          <cell r="A1271" t="str">
            <v>130308</v>
          </cell>
          <cell r="B1271" t="str">
            <v>PINTURA A ESMALTE EM MADEIRA, SEM MASSA CORRIDA</v>
          </cell>
          <cell r="C1271" t="str">
            <v>M2</v>
          </cell>
          <cell r="D1271">
            <v>10.42</v>
          </cell>
        </row>
        <row r="1272">
          <cell r="A1272" t="str">
            <v>130309</v>
          </cell>
          <cell r="B1272" t="str">
            <v>PINTURA A ESMALTE EM MADEIRA, COM MASSA CORRIDA</v>
          </cell>
          <cell r="C1272" t="str">
            <v>M2</v>
          </cell>
          <cell r="D1272">
            <v>17.29</v>
          </cell>
        </row>
        <row r="1273">
          <cell r="A1273" t="str">
            <v>130310</v>
          </cell>
          <cell r="B1273" t="str">
            <v>PINTURA A VERNIZ EM MADEIRA</v>
          </cell>
          <cell r="C1273" t="str">
            <v>M2</v>
          </cell>
          <cell r="D1273">
            <v>7.64</v>
          </cell>
        </row>
        <row r="1274">
          <cell r="A1274" t="str">
            <v>130311</v>
          </cell>
          <cell r="B1274" t="str">
            <v>PINTURA GRAFITE EM METAL</v>
          </cell>
          <cell r="C1274" t="str">
            <v>M2</v>
          </cell>
          <cell r="D1274">
            <v>16.39</v>
          </cell>
        </row>
        <row r="1275">
          <cell r="A1275" t="str">
            <v>130312</v>
          </cell>
          <cell r="B1275" t="str">
            <v>PINTURA A OLEO EM METAL</v>
          </cell>
          <cell r="C1275" t="str">
            <v>M2</v>
          </cell>
          <cell r="D1275">
            <v>15.06</v>
          </cell>
        </row>
        <row r="1276">
          <cell r="A1276" t="str">
            <v>130313</v>
          </cell>
          <cell r="B1276" t="str">
            <v>PINTURA A ESMALTE EM METAL</v>
          </cell>
          <cell r="C1276" t="str">
            <v>M2</v>
          </cell>
          <cell r="D1276">
            <v>15.99</v>
          </cell>
        </row>
        <row r="1277">
          <cell r="A1277" t="str">
            <v>130314</v>
          </cell>
          <cell r="B1277" t="str">
            <v>PINTURA COM SILICONE</v>
          </cell>
          <cell r="C1277" t="str">
            <v>M2</v>
          </cell>
          <cell r="D1277">
            <v>9.6199999999999992</v>
          </cell>
        </row>
        <row r="1278">
          <cell r="A1278" t="str">
            <v>130315</v>
          </cell>
          <cell r="B1278" t="str">
            <v>PINTURA COM EPOXI SEM MASSA EPOXI</v>
          </cell>
          <cell r="C1278" t="str">
            <v>M2</v>
          </cell>
          <cell r="D1278">
            <v>40.15</v>
          </cell>
        </row>
        <row r="1279">
          <cell r="A1279" t="str">
            <v>130316</v>
          </cell>
          <cell r="B1279" t="str">
            <v>PINTURA COM EPOXI COM MASSA EPOXI</v>
          </cell>
          <cell r="C1279" t="str">
            <v>M2</v>
          </cell>
          <cell r="D1279">
            <v>52.74</v>
          </cell>
        </row>
        <row r="1280">
          <cell r="A1280" t="str">
            <v>130317</v>
          </cell>
          <cell r="B1280" t="str">
            <v>PINTURA LATEX ACRILICA, SEM MASSA</v>
          </cell>
          <cell r="C1280" t="str">
            <v>M2</v>
          </cell>
          <cell r="D1280">
            <v>13.84</v>
          </cell>
        </row>
        <row r="1281">
          <cell r="A1281" t="str">
            <v>130318</v>
          </cell>
          <cell r="B1281" t="str">
            <v>PINTURA LATEX ACRILICA, COM MASSA</v>
          </cell>
          <cell r="C1281" t="str">
            <v>M2</v>
          </cell>
          <cell r="D1281">
            <v>26.89</v>
          </cell>
        </row>
        <row r="1282">
          <cell r="A1282" t="str">
            <v>130319</v>
          </cell>
          <cell r="B1282" t="str">
            <v>PINTURA DO LOGOTIPO</v>
          </cell>
          <cell r="C1282" t="str">
            <v>UN</v>
          </cell>
          <cell r="D1282">
            <v>176.74</v>
          </cell>
        </row>
        <row r="1283">
          <cell r="A1283" t="str">
            <v>130320</v>
          </cell>
          <cell r="B1283" t="str">
            <v>PINTURA A BASE DE CIMENTO</v>
          </cell>
          <cell r="C1283" t="str">
            <v>M2</v>
          </cell>
          <cell r="D1283">
            <v>4.41</v>
          </cell>
        </row>
        <row r="1284">
          <cell r="A1284" t="str">
            <v>130321</v>
          </cell>
          <cell r="B1284" t="str">
            <v>PINTURA DE PISO COM TINTA NOVA COR OU SIMILAR</v>
          </cell>
          <cell r="C1284" t="str">
            <v>M2</v>
          </cell>
          <cell r="D1284">
            <v>5.83</v>
          </cell>
        </row>
        <row r="1286">
          <cell r="A1286" t="str">
            <v>130400</v>
          </cell>
          <cell r="B1286" t="str">
            <v>ANDAIMES E BALANCINS PARA FACHADA</v>
          </cell>
        </row>
        <row r="1287">
          <cell r="A1287" t="str">
            <v>130401</v>
          </cell>
          <cell r="B1287" t="str">
            <v>ANDAIMES</v>
          </cell>
          <cell r="C1287" t="str">
            <v>M2XME</v>
          </cell>
          <cell r="D1287">
            <v>5.17</v>
          </cell>
        </row>
        <row r="1288">
          <cell r="A1288" t="str">
            <v>130402</v>
          </cell>
          <cell r="B1288" t="str">
            <v>BALANCIM</v>
          </cell>
          <cell r="C1288" t="str">
            <v>UNXME</v>
          </cell>
          <cell r="D1288">
            <v>113.58</v>
          </cell>
        </row>
        <row r="1290">
          <cell r="A1290" t="str">
            <v>140000</v>
          </cell>
          <cell r="B1290" t="str">
            <v>INSTALACOES PREDIAIS</v>
          </cell>
        </row>
        <row r="1291">
          <cell r="A1291" t="str">
            <v>140100</v>
          </cell>
          <cell r="B1291" t="str">
            <v>TUBULACOES E CONEXOES DE AGUA EM PVC RIGIDO</v>
          </cell>
        </row>
        <row r="1292">
          <cell r="A1292" t="str">
            <v>140101</v>
          </cell>
          <cell r="B1292" t="str">
            <v>DIAMETRO 20 MM -DIAM. REF. 1/2 POLEGADA</v>
          </cell>
          <cell r="C1292" t="str">
            <v>M</v>
          </cell>
          <cell r="D1292">
            <v>7.22</v>
          </cell>
        </row>
        <row r="1293">
          <cell r="A1293" t="str">
            <v>140102</v>
          </cell>
          <cell r="B1293" t="str">
            <v>DIAMETRO 25 MM - DIAM. REF. 3/4 POLEGADA</v>
          </cell>
          <cell r="C1293" t="str">
            <v>M</v>
          </cell>
          <cell r="D1293">
            <v>8.85</v>
          </cell>
        </row>
        <row r="1294">
          <cell r="A1294" t="str">
            <v>140103</v>
          </cell>
          <cell r="B1294" t="str">
            <v>DIAMETRO 32 MM - DIAM. REF. 1 POLEGADA</v>
          </cell>
          <cell r="C1294" t="str">
            <v>M</v>
          </cell>
          <cell r="D1294">
            <v>11.5</v>
          </cell>
        </row>
        <row r="1295">
          <cell r="A1295" t="str">
            <v>140104</v>
          </cell>
          <cell r="B1295" t="str">
            <v>DIAMETRO 40 MM - DIAM. REF. 1 1/4 POLEGADA</v>
          </cell>
          <cell r="C1295" t="str">
            <v>M</v>
          </cell>
          <cell r="D1295">
            <v>15.37</v>
          </cell>
        </row>
        <row r="1296">
          <cell r="A1296" t="str">
            <v>140105</v>
          </cell>
          <cell r="B1296" t="str">
            <v>DIAMETRO 50 MM - DIAM. REF. 1 1/2 POLEGADA</v>
          </cell>
          <cell r="C1296" t="str">
            <v>M</v>
          </cell>
          <cell r="D1296">
            <v>16.66</v>
          </cell>
        </row>
        <row r="1297">
          <cell r="A1297" t="str">
            <v>140106</v>
          </cell>
          <cell r="B1297" t="str">
            <v>DIAMETRO 60 MM - DIAM. REF. 2 POLEGADA</v>
          </cell>
          <cell r="C1297" t="str">
            <v>M</v>
          </cell>
          <cell r="D1297">
            <v>20.84</v>
          </cell>
        </row>
        <row r="1298">
          <cell r="A1298" t="str">
            <v>140107</v>
          </cell>
          <cell r="B1298" t="str">
            <v>DIAMETRO 75 MM - DIAM. REF. 2 1/2 POLEGADA</v>
          </cell>
          <cell r="C1298" t="str">
            <v>M</v>
          </cell>
          <cell r="D1298">
            <v>26.16</v>
          </cell>
        </row>
        <row r="1299">
          <cell r="A1299" t="str">
            <v>140108</v>
          </cell>
          <cell r="B1299" t="str">
            <v>DIAMETRO 85 MM - DIAM. REF. 3 POLEGADA</v>
          </cell>
          <cell r="C1299" t="str">
            <v>M</v>
          </cell>
          <cell r="D1299">
            <v>30.7</v>
          </cell>
        </row>
        <row r="1300">
          <cell r="A1300" t="str">
            <v>140109</v>
          </cell>
          <cell r="B1300" t="str">
            <v>DIAMETRO 110MM - DIAM. REF. 4 POLEGADA</v>
          </cell>
          <cell r="C1300" t="str">
            <v>M</v>
          </cell>
          <cell r="D1300">
            <v>42.98</v>
          </cell>
        </row>
        <row r="1302">
          <cell r="A1302" t="str">
            <v>140200</v>
          </cell>
          <cell r="B1302" t="str">
            <v>TUBULACOES E CONEXOES DE AGUA EM FERRO GALVANIZADO</v>
          </cell>
        </row>
        <row r="1303">
          <cell r="A1303" t="str">
            <v>140201</v>
          </cell>
          <cell r="B1303" t="str">
            <v>DIAMETRO 1/2 POLEGADA</v>
          </cell>
          <cell r="C1303" t="str">
            <v>M</v>
          </cell>
          <cell r="D1303">
            <v>13.52</v>
          </cell>
        </row>
        <row r="1304">
          <cell r="A1304" t="str">
            <v>140202</v>
          </cell>
          <cell r="B1304" t="str">
            <v>DIAMETRO 3/4 POLEGADA</v>
          </cell>
          <cell r="C1304" t="str">
            <v>M</v>
          </cell>
          <cell r="D1304">
            <v>17.34</v>
          </cell>
        </row>
        <row r="1305">
          <cell r="A1305" t="str">
            <v>140203</v>
          </cell>
          <cell r="B1305" t="str">
            <v>DIAMETRO 1 POLEGADA</v>
          </cell>
          <cell r="C1305" t="str">
            <v>M</v>
          </cell>
          <cell r="D1305">
            <v>21.86</v>
          </cell>
        </row>
        <row r="1306">
          <cell r="A1306" t="str">
            <v>140204</v>
          </cell>
          <cell r="B1306" t="str">
            <v>DIAMETRO 1 1/4 POLEGADA</v>
          </cell>
          <cell r="C1306" t="str">
            <v>M</v>
          </cell>
          <cell r="D1306">
            <v>23.52</v>
          </cell>
        </row>
        <row r="1307">
          <cell r="A1307" t="str">
            <v>140205</v>
          </cell>
          <cell r="B1307" t="str">
            <v>DIAMETRO 1 1/2 POLEGADA</v>
          </cell>
          <cell r="C1307" t="str">
            <v>M</v>
          </cell>
          <cell r="D1307">
            <v>26.09</v>
          </cell>
        </row>
        <row r="1308">
          <cell r="A1308" t="str">
            <v>140206</v>
          </cell>
          <cell r="B1308" t="str">
            <v>DIAMETRO 2 POLEGADA</v>
          </cell>
          <cell r="C1308" t="str">
            <v>M</v>
          </cell>
          <cell r="D1308">
            <v>31.17</v>
          </cell>
        </row>
        <row r="1310">
          <cell r="A1310" t="str">
            <v>140300</v>
          </cell>
          <cell r="B1310" t="str">
            <v>TUBULACOES E CONEXOES DE ESGOTO EM PVC RIGIDO</v>
          </cell>
        </row>
        <row r="1311">
          <cell r="A1311" t="str">
            <v>140301</v>
          </cell>
          <cell r="B1311" t="str">
            <v>DIAMETRO 40 MM - DIAM. REF. 1 1/4 POLEGADA</v>
          </cell>
          <cell r="C1311" t="str">
            <v>M</v>
          </cell>
          <cell r="D1311">
            <v>17.010000000000002</v>
          </cell>
        </row>
        <row r="1312">
          <cell r="A1312" t="str">
            <v>140302</v>
          </cell>
          <cell r="B1312" t="str">
            <v>DIAMETRO 50 MM - DIAM. REF. 2 POLEGADA</v>
          </cell>
          <cell r="C1312" t="str">
            <v>M</v>
          </cell>
          <cell r="D1312">
            <v>20.170000000000002</v>
          </cell>
        </row>
        <row r="1313">
          <cell r="A1313" t="str">
            <v>140303</v>
          </cell>
          <cell r="B1313" t="str">
            <v>DIAMETRO 75 MM - DIAM. REF. 3 POLEGADA</v>
          </cell>
          <cell r="C1313" t="str">
            <v>M</v>
          </cell>
          <cell r="D1313">
            <v>29.55</v>
          </cell>
        </row>
        <row r="1314">
          <cell r="A1314" t="str">
            <v>140304</v>
          </cell>
          <cell r="B1314" t="str">
            <v>DIAMETRO 100MM - DIAM. REF. 4 POLEGADA</v>
          </cell>
          <cell r="C1314" t="str">
            <v>M</v>
          </cell>
          <cell r="D1314">
            <v>32.81</v>
          </cell>
        </row>
        <row r="1316">
          <cell r="A1316" t="str">
            <v>140400</v>
          </cell>
          <cell r="B1316" t="str">
            <v>PECAS E APARELHOS HIDRAULICO SANITARIOS</v>
          </cell>
        </row>
        <row r="1317">
          <cell r="A1317" t="str">
            <v>140401</v>
          </cell>
          <cell r="B1317" t="str">
            <v>CAIXA SIFONADA DIAMETRO 150 MM</v>
          </cell>
          <cell r="C1317" t="str">
            <v>UN</v>
          </cell>
          <cell r="D1317">
            <v>19.39</v>
          </cell>
        </row>
        <row r="1318">
          <cell r="A1318" t="str">
            <v>140402</v>
          </cell>
          <cell r="B1318" t="str">
            <v>RALO SIFONADO ALT. REGUL. DIAMETRO 100 MM</v>
          </cell>
          <cell r="C1318" t="str">
            <v>UN</v>
          </cell>
          <cell r="D1318">
            <v>12.23</v>
          </cell>
        </row>
        <row r="1319">
          <cell r="A1319" t="str">
            <v>140403</v>
          </cell>
          <cell r="B1319" t="str">
            <v>RALO SECO QUADRADO 100 X 100 MM</v>
          </cell>
          <cell r="C1319" t="str">
            <v>UN</v>
          </cell>
          <cell r="D1319">
            <v>12.12</v>
          </cell>
        </row>
        <row r="1320">
          <cell r="A1320" t="str">
            <v>140404</v>
          </cell>
          <cell r="B1320" t="str">
            <v>GRELHA DE PVC CROMADO, COM PORTA GRELHA, REDONDA DIAMETRO 150 MM</v>
          </cell>
          <cell r="C1320" t="str">
            <v>UN</v>
          </cell>
          <cell r="D1320">
            <v>16.29</v>
          </cell>
        </row>
        <row r="1321">
          <cell r="A1321" t="str">
            <v>140405</v>
          </cell>
          <cell r="B1321" t="str">
            <v>VALVULA DE DESCARGA DIAMETRO 40 MM (1 1/2 POL.)</v>
          </cell>
          <cell r="C1321" t="str">
            <v>UN</v>
          </cell>
          <cell r="D1321">
            <v>64.5</v>
          </cell>
        </row>
        <row r="1322">
          <cell r="A1322" t="str">
            <v>140406</v>
          </cell>
          <cell r="B1322" t="str">
            <v>CAIXA DE DESCARGA</v>
          </cell>
          <cell r="C1322" t="str">
            <v>UN</v>
          </cell>
          <cell r="D1322">
            <v>97.75</v>
          </cell>
        </row>
        <row r="1323">
          <cell r="A1323" t="str">
            <v>140407</v>
          </cell>
          <cell r="B1323" t="str">
            <v>VALVULA DE BOIA</v>
          </cell>
          <cell r="C1323" t="str">
            <v>UN</v>
          </cell>
          <cell r="D1323">
            <v>34.28</v>
          </cell>
        </row>
        <row r="1324">
          <cell r="A1324" t="str">
            <v>140408</v>
          </cell>
          <cell r="B1324" t="str">
            <v>REGISTRO DE PRESSAO COM CANOPLA DIAMETRO INTERNO 20 MM</v>
          </cell>
          <cell r="C1324" t="str">
            <v>UN</v>
          </cell>
          <cell r="D1324">
            <v>38.76</v>
          </cell>
        </row>
        <row r="1325">
          <cell r="A1325" t="str">
            <v>140409</v>
          </cell>
          <cell r="B1325" t="str">
            <v>REGISTRO DE GAVETA CROMADO COM CANOPLA LISA, DIAMETRO INTERNO 20 MM</v>
          </cell>
          <cell r="C1325" t="str">
            <v>UN</v>
          </cell>
          <cell r="D1325">
            <v>35.65</v>
          </cell>
        </row>
        <row r="1326">
          <cell r="A1326" t="str">
            <v>140410</v>
          </cell>
          <cell r="B1326" t="str">
            <v>REGISTRO DE GAVETA CROMADO COM CANOPLA LISA, DIAMETRO INTERNO 25 MM</v>
          </cell>
          <cell r="C1326" t="str">
            <v>UN</v>
          </cell>
          <cell r="D1326">
            <v>37.61</v>
          </cell>
        </row>
        <row r="1327">
          <cell r="A1327" t="str">
            <v>140411</v>
          </cell>
          <cell r="B1327" t="str">
            <v>REGISTRO DE GAVETA CROMADO COM CANOPLA LISA, DIAMETRO INTERNO 32 MM</v>
          </cell>
          <cell r="C1327" t="str">
            <v>UN</v>
          </cell>
          <cell r="D1327">
            <v>55.64</v>
          </cell>
        </row>
        <row r="1328">
          <cell r="A1328" t="str">
            <v>140412</v>
          </cell>
          <cell r="B1328" t="str">
            <v>REGISTRO DE GAVETA CROMADO COM CANOPLA LISA, DIAMETRO INTERNO 40 MM</v>
          </cell>
          <cell r="C1328" t="str">
            <v>UN</v>
          </cell>
          <cell r="D1328">
            <v>58.28</v>
          </cell>
        </row>
        <row r="1329">
          <cell r="A1329" t="str">
            <v>140414</v>
          </cell>
          <cell r="B1329" t="str">
            <v>REGISTRO DE GAVETA, DIAMETRO INTERNO 20 MM</v>
          </cell>
          <cell r="C1329" t="str">
            <v>UN</v>
          </cell>
          <cell r="D1329">
            <v>16.77</v>
          </cell>
        </row>
        <row r="1330">
          <cell r="A1330" t="str">
            <v>140415</v>
          </cell>
          <cell r="B1330" t="str">
            <v>REGISTRO DE GAVETA, DIAMETRO INTERNO 25 MM</v>
          </cell>
          <cell r="C1330" t="str">
            <v>UN</v>
          </cell>
          <cell r="D1330">
            <v>22.15</v>
          </cell>
        </row>
        <row r="1331">
          <cell r="A1331" t="str">
            <v>140416</v>
          </cell>
          <cell r="B1331" t="str">
            <v>REGISTRO DE GAVETA, DIAMETRO INTERNO 32 MM</v>
          </cell>
          <cell r="C1331" t="str">
            <v>UN</v>
          </cell>
          <cell r="D1331">
            <v>27.71</v>
          </cell>
        </row>
        <row r="1332">
          <cell r="A1332" t="str">
            <v>140417</v>
          </cell>
          <cell r="B1332" t="str">
            <v>REGISTRO DE GAVETA, DIAMETRO INTERNO 40 MM</v>
          </cell>
          <cell r="C1332" t="str">
            <v>UN</v>
          </cell>
          <cell r="D1332">
            <v>34.65</v>
          </cell>
        </row>
        <row r="1333">
          <cell r="A1333" t="str">
            <v>140418</v>
          </cell>
          <cell r="B1333" t="str">
            <v>REGISTRO DE GAVETA, DIAMETRO INTERNO 50 MM</v>
          </cell>
          <cell r="C1333" t="str">
            <v>UN</v>
          </cell>
          <cell r="D1333">
            <v>51.77</v>
          </cell>
        </row>
        <row r="1334">
          <cell r="A1334" t="str">
            <v>140419</v>
          </cell>
          <cell r="B1334" t="str">
            <v>CAIXA D'AGUA DE 250 LITROS</v>
          </cell>
          <cell r="C1334" t="str">
            <v>UN</v>
          </cell>
          <cell r="D1334">
            <v>101.54</v>
          </cell>
        </row>
        <row r="1335">
          <cell r="A1335" t="str">
            <v>140420</v>
          </cell>
          <cell r="B1335" t="str">
            <v>CAIXA D'AGUA DE 500 LITROS</v>
          </cell>
          <cell r="C1335" t="str">
            <v>UN</v>
          </cell>
          <cell r="D1335">
            <v>126.01</v>
          </cell>
        </row>
        <row r="1336">
          <cell r="A1336" t="str">
            <v>140421</v>
          </cell>
          <cell r="B1336" t="str">
            <v>CAIXA D'AGUA DE 1.000 LITROS</v>
          </cell>
          <cell r="C1336" t="str">
            <v>UN</v>
          </cell>
          <cell r="D1336">
            <v>276.82</v>
          </cell>
        </row>
        <row r="1337">
          <cell r="A1337" t="str">
            <v>140422</v>
          </cell>
          <cell r="B1337" t="str">
            <v>BACIA SANITARIA</v>
          </cell>
          <cell r="C1337" t="str">
            <v>UN</v>
          </cell>
          <cell r="D1337">
            <v>153.49</v>
          </cell>
        </row>
        <row r="1338">
          <cell r="A1338" t="str">
            <v>140423</v>
          </cell>
          <cell r="B1338" t="str">
            <v>LAVATORIO</v>
          </cell>
          <cell r="C1338" t="str">
            <v>UN</v>
          </cell>
          <cell r="D1338">
            <v>133.53</v>
          </cell>
        </row>
        <row r="1339">
          <cell r="A1339" t="str">
            <v>140424</v>
          </cell>
          <cell r="B1339" t="str">
            <v>ARMARIO PARA BANHEIRO</v>
          </cell>
          <cell r="C1339" t="str">
            <v>UN</v>
          </cell>
          <cell r="D1339">
            <v>77.59</v>
          </cell>
        </row>
        <row r="1340">
          <cell r="A1340" t="str">
            <v>140425</v>
          </cell>
          <cell r="B1340" t="str">
            <v>PAPELEIRA</v>
          </cell>
          <cell r="C1340" t="str">
            <v>UN</v>
          </cell>
          <cell r="D1340">
            <v>22.87</v>
          </cell>
        </row>
        <row r="1341">
          <cell r="A1341" t="str">
            <v>140426</v>
          </cell>
          <cell r="B1341" t="str">
            <v>SABONETEIRA</v>
          </cell>
          <cell r="C1341" t="str">
            <v>UN</v>
          </cell>
          <cell r="D1341">
            <v>24.6</v>
          </cell>
        </row>
        <row r="1342">
          <cell r="A1342" t="str">
            <v>140427</v>
          </cell>
          <cell r="B1342" t="str">
            <v>PORTA TOALHA</v>
          </cell>
          <cell r="C1342" t="str">
            <v>UN</v>
          </cell>
          <cell r="D1342">
            <v>22.41</v>
          </cell>
        </row>
        <row r="1343">
          <cell r="A1343" t="str">
            <v>140428</v>
          </cell>
          <cell r="B1343" t="str">
            <v>CHUVEIRO</v>
          </cell>
          <cell r="C1343" t="str">
            <v>UN</v>
          </cell>
          <cell r="D1343">
            <v>48.46</v>
          </cell>
        </row>
        <row r="1344">
          <cell r="A1344" t="str">
            <v>140429</v>
          </cell>
          <cell r="B1344" t="str">
            <v>TORNEIRA CROMADA, LONGA PARA PIA</v>
          </cell>
          <cell r="C1344" t="str">
            <v>UN</v>
          </cell>
          <cell r="D1344">
            <v>130.07</v>
          </cell>
        </row>
        <row r="1345">
          <cell r="A1345" t="str">
            <v>140430</v>
          </cell>
          <cell r="B1345" t="str">
            <v>TORNEIRA CROMADA PARA JARDIM</v>
          </cell>
          <cell r="C1345" t="str">
            <v>UN</v>
          </cell>
          <cell r="D1345">
            <v>58.85</v>
          </cell>
        </row>
        <row r="1346">
          <cell r="A1346" t="str">
            <v>140431</v>
          </cell>
          <cell r="B1346" t="str">
            <v>TORNEIRA SIMPLES PARA JARDIM</v>
          </cell>
          <cell r="C1346" t="str">
            <v>UN</v>
          </cell>
          <cell r="D1346">
            <v>26.93</v>
          </cell>
        </row>
        <row r="1347">
          <cell r="A1347" t="str">
            <v>140432</v>
          </cell>
          <cell r="B1347" t="str">
            <v>PIA DE ACO INOX (4,00 X 0,60)M COM CUBA DE (0,56 X 0,33 X 0,16)M</v>
          </cell>
          <cell r="C1347" t="str">
            <v>UN</v>
          </cell>
          <cell r="D1347">
            <v>1123.46</v>
          </cell>
        </row>
        <row r="1348">
          <cell r="A1348" t="str">
            <v>140433</v>
          </cell>
          <cell r="B1348" t="str">
            <v>PIA DE ACO INOX (3,60 X 0,60)M COM CUBA DE (0,56 X 0,33 X 0,16)M</v>
          </cell>
          <cell r="C1348" t="str">
            <v>UN</v>
          </cell>
          <cell r="D1348">
            <v>1018</v>
          </cell>
        </row>
        <row r="1349">
          <cell r="A1349" t="str">
            <v>140434</v>
          </cell>
          <cell r="B1349" t="str">
            <v>PIA DE ACO INOX (3,00 X 0,60)M COM CUBA DE (0,56 X 0,33 X 0,16)M</v>
          </cell>
          <cell r="C1349" t="str">
            <v>UN</v>
          </cell>
          <cell r="D1349">
            <v>859.77</v>
          </cell>
        </row>
        <row r="1350">
          <cell r="A1350" t="str">
            <v>140435</v>
          </cell>
          <cell r="B1350" t="str">
            <v>PIA DE ACO INOX (4,00 X 0,60)M COM CUBA DE (0,50 X 0,40 X 0,40)M</v>
          </cell>
          <cell r="C1350" t="str">
            <v>UN</v>
          </cell>
          <cell r="D1350">
            <v>1417.46</v>
          </cell>
        </row>
        <row r="1351">
          <cell r="A1351" t="str">
            <v>140436</v>
          </cell>
          <cell r="B1351" t="str">
            <v>PIA DE ACO INOX (3,60 X 0,60)M COM CUBA DE (0,50 X 0,40 X 0,40)M</v>
          </cell>
          <cell r="C1351" t="str">
            <v>UN</v>
          </cell>
          <cell r="D1351">
            <v>1311.99</v>
          </cell>
        </row>
        <row r="1352">
          <cell r="A1352" t="str">
            <v>140437</v>
          </cell>
          <cell r="B1352" t="str">
            <v>PIA DE ACO INOX (3,00 X 0,60)M COM CUBA DE (0,50 X 0,40 X 0,40)M</v>
          </cell>
          <cell r="C1352" t="str">
            <v>UN</v>
          </cell>
          <cell r="D1352">
            <v>1153.77</v>
          </cell>
        </row>
        <row r="1353">
          <cell r="A1353" t="str">
            <v>140438</v>
          </cell>
          <cell r="B1353" t="str">
            <v>PIA DE ACO INOX (4,00 X 0,60)M COM CUBA DE (1,12 X 0,50 X 0,40)M</v>
          </cell>
          <cell r="C1353" t="str">
            <v>UN</v>
          </cell>
          <cell r="D1353">
            <v>2046.19</v>
          </cell>
        </row>
        <row r="1354">
          <cell r="A1354" t="str">
            <v>140439</v>
          </cell>
          <cell r="B1354" t="str">
            <v>PIA DE ACO INOX (3,60 X 0,60)M COM CUBA DE (1,12 X 0,50 X 0,40)M</v>
          </cell>
          <cell r="C1354" t="str">
            <v>UN</v>
          </cell>
          <cell r="D1354">
            <v>1940.72</v>
          </cell>
        </row>
        <row r="1355">
          <cell r="A1355" t="str">
            <v>140440</v>
          </cell>
          <cell r="B1355" t="str">
            <v>PIA DE ACO INOX (3,00 X 0,60)M COM CUBA DE (1,12 X 0,50 X 0,40)M</v>
          </cell>
          <cell r="C1355" t="str">
            <v>UN</v>
          </cell>
          <cell r="D1355">
            <v>1782.5</v>
          </cell>
        </row>
        <row r="1356">
          <cell r="A1356" t="str">
            <v>140441</v>
          </cell>
          <cell r="B1356" t="str">
            <v>PIA DE MARMORE (1,60 X 0,60)M - COM CUBA</v>
          </cell>
          <cell r="C1356" t="str">
            <v>UN</v>
          </cell>
          <cell r="D1356">
            <v>339.78</v>
          </cell>
        </row>
        <row r="1357">
          <cell r="A1357" t="str">
            <v>140442</v>
          </cell>
          <cell r="B1357" t="str">
            <v>PIA DE MARMORE (2,10 X 0,60)M - COM CUBA</v>
          </cell>
          <cell r="C1357" t="str">
            <v>UN</v>
          </cell>
          <cell r="D1357">
            <v>418.27</v>
          </cell>
        </row>
        <row r="1359">
          <cell r="A1359" t="str">
            <v>140500</v>
          </cell>
          <cell r="B1359" t="str">
            <v>FOSSAS E POCOS</v>
          </cell>
        </row>
        <row r="1360">
          <cell r="A1360" t="str">
            <v>140501</v>
          </cell>
          <cell r="B1360" t="str">
            <v>FOSSA SEPTICA</v>
          </cell>
          <cell r="C1360" t="str">
            <v>UN</v>
          </cell>
          <cell r="D1360">
            <v>233.84</v>
          </cell>
        </row>
        <row r="1361">
          <cell r="A1361" t="str">
            <v>140502</v>
          </cell>
          <cell r="B1361" t="str">
            <v>POCO ABSORVENTE</v>
          </cell>
          <cell r="C1361" t="str">
            <v>UN</v>
          </cell>
          <cell r="D1361">
            <v>664.72</v>
          </cell>
        </row>
        <row r="1363">
          <cell r="A1363" t="str">
            <v>140600</v>
          </cell>
          <cell r="B1363" t="str">
            <v>FIOS ELETRICOS</v>
          </cell>
        </row>
        <row r="1364">
          <cell r="A1364" t="str">
            <v>140601</v>
          </cell>
          <cell r="B1364" t="str">
            <v>FIO 0,75 MM2 - N. 18</v>
          </cell>
          <cell r="C1364" t="str">
            <v>M</v>
          </cell>
          <cell r="D1364">
            <v>1.44</v>
          </cell>
        </row>
        <row r="1365">
          <cell r="A1365" t="str">
            <v>140602</v>
          </cell>
          <cell r="B1365" t="str">
            <v>FIO 1,00 MM2 - N. 16</v>
          </cell>
          <cell r="C1365" t="str">
            <v>M</v>
          </cell>
          <cell r="D1365">
            <v>1.68</v>
          </cell>
        </row>
        <row r="1366">
          <cell r="A1366" t="str">
            <v>140603</v>
          </cell>
          <cell r="B1366" t="str">
            <v>FIO 1,50 MM2 - N. 14</v>
          </cell>
          <cell r="C1366" t="str">
            <v>M</v>
          </cell>
          <cell r="D1366">
            <v>1.92</v>
          </cell>
        </row>
        <row r="1367">
          <cell r="A1367" t="str">
            <v>140604</v>
          </cell>
          <cell r="B1367" t="str">
            <v>FIO 2,50 MM2 - N. 12</v>
          </cell>
          <cell r="C1367" t="str">
            <v>M</v>
          </cell>
          <cell r="D1367">
            <v>2.23</v>
          </cell>
        </row>
        <row r="1368">
          <cell r="A1368" t="str">
            <v>140605</v>
          </cell>
          <cell r="B1368" t="str">
            <v>FIO 4,00 MM2 - N. 10</v>
          </cell>
          <cell r="C1368" t="str">
            <v>M</v>
          </cell>
          <cell r="D1368">
            <v>2.68</v>
          </cell>
        </row>
        <row r="1369">
          <cell r="A1369" t="str">
            <v>140606</v>
          </cell>
          <cell r="B1369" t="str">
            <v>FIO 6,00 MM2 - N. 8</v>
          </cell>
          <cell r="C1369" t="str">
            <v>M</v>
          </cell>
          <cell r="D1369">
            <v>3.17</v>
          </cell>
        </row>
        <row r="1370">
          <cell r="A1370" t="str">
            <v>140607</v>
          </cell>
          <cell r="B1370" t="str">
            <v>FIO 10,00MM2 - N. 6</v>
          </cell>
          <cell r="C1370" t="str">
            <v>M</v>
          </cell>
          <cell r="D1370">
            <v>4.24</v>
          </cell>
        </row>
        <row r="1371">
          <cell r="A1371" t="str">
            <v>140608</v>
          </cell>
          <cell r="B1371" t="str">
            <v>FIO 16,00MM2 - N. 4</v>
          </cell>
          <cell r="C1371" t="str">
            <v>M</v>
          </cell>
          <cell r="D1371">
            <v>5.63</v>
          </cell>
        </row>
        <row r="1373">
          <cell r="A1373" t="str">
            <v>140700</v>
          </cell>
          <cell r="B1373" t="str">
            <v>CABOS ELETRICOS</v>
          </cell>
        </row>
        <row r="1374">
          <cell r="A1374" t="str">
            <v>140701</v>
          </cell>
          <cell r="B1374" t="str">
            <v>CABO 1,5 MM2 - N. 14</v>
          </cell>
          <cell r="C1374" t="str">
            <v>M</v>
          </cell>
          <cell r="D1374">
            <v>1.96</v>
          </cell>
        </row>
        <row r="1375">
          <cell r="A1375" t="str">
            <v>140702</v>
          </cell>
          <cell r="B1375" t="str">
            <v>CABO 2,5 MM2 - N. 12</v>
          </cell>
          <cell r="C1375" t="str">
            <v>M</v>
          </cell>
          <cell r="D1375">
            <v>2.34</v>
          </cell>
        </row>
        <row r="1376">
          <cell r="A1376" t="str">
            <v>140703</v>
          </cell>
          <cell r="B1376" t="str">
            <v>CABO 4,0 MM2 - N. 10</v>
          </cell>
          <cell r="C1376" t="str">
            <v>M</v>
          </cell>
          <cell r="D1376">
            <v>2.77</v>
          </cell>
        </row>
        <row r="1377">
          <cell r="A1377" t="str">
            <v>140704</v>
          </cell>
          <cell r="B1377" t="str">
            <v>CABO 6,0 MM2 - N. 8</v>
          </cell>
          <cell r="C1377" t="str">
            <v>M</v>
          </cell>
          <cell r="D1377">
            <v>3.25</v>
          </cell>
        </row>
        <row r="1378">
          <cell r="A1378" t="str">
            <v>140705</v>
          </cell>
          <cell r="B1378" t="str">
            <v>CABO 10,0 MM2 - N. 6</v>
          </cell>
          <cell r="C1378" t="str">
            <v>M</v>
          </cell>
          <cell r="D1378">
            <v>4.4000000000000004</v>
          </cell>
        </row>
        <row r="1379">
          <cell r="A1379" t="str">
            <v>140706</v>
          </cell>
          <cell r="B1379" t="str">
            <v>CABO 16,0 MM2 - N. 4</v>
          </cell>
          <cell r="C1379" t="str">
            <v>M</v>
          </cell>
          <cell r="D1379">
            <v>5.83</v>
          </cell>
        </row>
        <row r="1380">
          <cell r="A1380" t="str">
            <v>140707</v>
          </cell>
          <cell r="B1380" t="str">
            <v>CABO 25,0 MM2 - N. 2</v>
          </cell>
          <cell r="C1380" t="str">
            <v>M</v>
          </cell>
          <cell r="D1380">
            <v>7.83</v>
          </cell>
        </row>
        <row r="1381">
          <cell r="A1381" t="str">
            <v>140708</v>
          </cell>
          <cell r="B1381" t="str">
            <v>CABO 35,0 MM2 - N. 1/0</v>
          </cell>
          <cell r="C1381" t="str">
            <v>M</v>
          </cell>
          <cell r="D1381">
            <v>10.36</v>
          </cell>
        </row>
        <row r="1382">
          <cell r="A1382" t="str">
            <v>140709</v>
          </cell>
          <cell r="B1382" t="str">
            <v>CABO 50,0 MM2 - N. 2/0</v>
          </cell>
          <cell r="C1382" t="str">
            <v>M</v>
          </cell>
          <cell r="D1382">
            <v>14.76</v>
          </cell>
        </row>
        <row r="1383">
          <cell r="A1383" t="str">
            <v>140710</v>
          </cell>
          <cell r="B1383" t="str">
            <v>CABO 70,0 MM2 - N. 3/0</v>
          </cell>
          <cell r="C1383" t="str">
            <v>M</v>
          </cell>
          <cell r="D1383">
            <v>18.91</v>
          </cell>
        </row>
        <row r="1384">
          <cell r="A1384" t="str">
            <v>140711</v>
          </cell>
          <cell r="B1384" t="str">
            <v>CABO 95,0 MM2 - N. 4/0</v>
          </cell>
          <cell r="C1384" t="str">
            <v>M</v>
          </cell>
          <cell r="D1384">
            <v>24.57</v>
          </cell>
        </row>
        <row r="1385">
          <cell r="A1385" t="str">
            <v>140712</v>
          </cell>
          <cell r="B1385" t="str">
            <v>CABO 120,0 MM2 - N. 250</v>
          </cell>
          <cell r="C1385" t="str">
            <v>M</v>
          </cell>
          <cell r="D1385">
            <v>31.72</v>
          </cell>
        </row>
        <row r="1387">
          <cell r="A1387" t="str">
            <v>140800</v>
          </cell>
          <cell r="B1387" t="str">
            <v>CABO DE COBRE NU</v>
          </cell>
        </row>
        <row r="1388">
          <cell r="A1388" t="str">
            <v>140801</v>
          </cell>
          <cell r="B1388" t="str">
            <v>CABO DE COBRE NU 2,5 MM2</v>
          </cell>
          <cell r="C1388" t="str">
            <v>M</v>
          </cell>
          <cell r="D1388">
            <v>2.08</v>
          </cell>
        </row>
        <row r="1389">
          <cell r="A1389" t="str">
            <v>140802</v>
          </cell>
          <cell r="B1389" t="str">
            <v>CABO DE COBRE NU 10,0 MM2</v>
          </cell>
          <cell r="C1389" t="str">
            <v>M</v>
          </cell>
          <cell r="D1389">
            <v>3.72</v>
          </cell>
        </row>
        <row r="1390">
          <cell r="A1390" t="str">
            <v>140803</v>
          </cell>
          <cell r="B1390" t="str">
            <v>CABO DE COBRE NU 35,0 MM2</v>
          </cell>
          <cell r="C1390" t="str">
            <v>M</v>
          </cell>
          <cell r="D1390">
            <v>8.7100000000000009</v>
          </cell>
        </row>
        <row r="1391">
          <cell r="A1391" t="str">
            <v>140804</v>
          </cell>
          <cell r="B1391" t="str">
            <v>CABO DE COBRE NU 70,0 MM2</v>
          </cell>
          <cell r="C1391" t="str">
            <v>M</v>
          </cell>
          <cell r="D1391">
            <v>15.81</v>
          </cell>
        </row>
        <row r="1392">
          <cell r="A1392" t="str">
            <v>140805</v>
          </cell>
          <cell r="B1392" t="str">
            <v>CABO DE COBRE NU 120,0 MM2</v>
          </cell>
          <cell r="C1392" t="str">
            <v>M</v>
          </cell>
          <cell r="D1392">
            <v>24.16</v>
          </cell>
        </row>
        <row r="1394">
          <cell r="A1394" t="str">
            <v>140900</v>
          </cell>
          <cell r="B1394" t="str">
            <v>ELETRODUTOS DE PVC</v>
          </cell>
        </row>
        <row r="1395">
          <cell r="A1395" t="str">
            <v>140901</v>
          </cell>
          <cell r="B1395" t="str">
            <v>DIAMETRO   1/2 POLEGADA</v>
          </cell>
          <cell r="C1395" t="str">
            <v>M</v>
          </cell>
          <cell r="D1395">
            <v>5.98</v>
          </cell>
        </row>
        <row r="1396">
          <cell r="A1396" t="str">
            <v>140902</v>
          </cell>
          <cell r="B1396" t="str">
            <v>DIAMETRO   3/4 POLEGADA</v>
          </cell>
          <cell r="C1396" t="str">
            <v>M</v>
          </cell>
          <cell r="D1396">
            <v>6.53</v>
          </cell>
        </row>
        <row r="1397">
          <cell r="A1397" t="str">
            <v>140903</v>
          </cell>
          <cell r="B1397" t="str">
            <v>DIAMETRO 1     POLEGADA</v>
          </cell>
          <cell r="C1397" t="str">
            <v>M</v>
          </cell>
          <cell r="D1397">
            <v>9.74</v>
          </cell>
        </row>
        <row r="1398">
          <cell r="A1398" t="str">
            <v>140904</v>
          </cell>
          <cell r="B1398" t="str">
            <v>DIAMETRO 1 1/4 POLEGADA</v>
          </cell>
          <cell r="C1398" t="str">
            <v>M</v>
          </cell>
          <cell r="D1398">
            <v>11.63</v>
          </cell>
        </row>
        <row r="1399">
          <cell r="A1399" t="str">
            <v>140905</v>
          </cell>
          <cell r="B1399" t="str">
            <v>DIAMETRO 1 1/2 POLEGADA</v>
          </cell>
          <cell r="C1399" t="str">
            <v>M</v>
          </cell>
          <cell r="D1399">
            <v>14.16</v>
          </cell>
        </row>
        <row r="1400">
          <cell r="A1400" t="str">
            <v>140906</v>
          </cell>
          <cell r="B1400" t="str">
            <v>DIAMETRO 2     POLEGADA</v>
          </cell>
          <cell r="C1400" t="str">
            <v>M</v>
          </cell>
          <cell r="D1400">
            <v>17.21</v>
          </cell>
        </row>
        <row r="1401">
          <cell r="A1401" t="str">
            <v>140907</v>
          </cell>
          <cell r="B1401" t="str">
            <v>DIAMETRO 2 1/2 POLEGADA</v>
          </cell>
          <cell r="C1401" t="str">
            <v>M</v>
          </cell>
          <cell r="D1401">
            <v>27.37</v>
          </cell>
        </row>
        <row r="1402">
          <cell r="A1402" t="str">
            <v>140908</v>
          </cell>
          <cell r="B1402" t="str">
            <v>DIAMETRO 3    POLEGADA</v>
          </cell>
          <cell r="C1402" t="str">
            <v>M</v>
          </cell>
          <cell r="D1402">
            <v>32.18</v>
          </cell>
        </row>
        <row r="1403">
          <cell r="A1403" t="str">
            <v>140909</v>
          </cell>
          <cell r="B1403" t="str">
            <v>DIAMETRO 4    POLEGADA</v>
          </cell>
          <cell r="C1403" t="str">
            <v>M</v>
          </cell>
          <cell r="D1403">
            <v>44.14</v>
          </cell>
        </row>
        <row r="1405">
          <cell r="A1405" t="str">
            <v>141000</v>
          </cell>
          <cell r="B1405" t="str">
            <v>ELETRODUTOS DE FERRO ESMALTADO</v>
          </cell>
        </row>
        <row r="1406">
          <cell r="A1406" t="str">
            <v>141001</v>
          </cell>
          <cell r="B1406" t="str">
            <v>DIAMETRO   1/2 POLEGADA</v>
          </cell>
          <cell r="C1406" t="str">
            <v>M</v>
          </cell>
          <cell r="D1406">
            <v>6.7</v>
          </cell>
        </row>
        <row r="1407">
          <cell r="A1407" t="str">
            <v>141002</v>
          </cell>
          <cell r="B1407" t="str">
            <v>DIAMETRO   3/4 POLEGADA</v>
          </cell>
          <cell r="C1407" t="str">
            <v>M</v>
          </cell>
          <cell r="D1407">
            <v>9.68</v>
          </cell>
        </row>
        <row r="1408">
          <cell r="A1408" t="str">
            <v>141003</v>
          </cell>
          <cell r="B1408" t="str">
            <v>DIAMETRO 1     POLEGADA</v>
          </cell>
          <cell r="C1408" t="str">
            <v>M</v>
          </cell>
          <cell r="D1408">
            <v>13</v>
          </cell>
        </row>
        <row r="1409">
          <cell r="A1409" t="str">
            <v>141004</v>
          </cell>
          <cell r="B1409" t="str">
            <v>DIAMETRO 1 1/4 POLEGADA</v>
          </cell>
          <cell r="C1409" t="str">
            <v>M</v>
          </cell>
          <cell r="D1409">
            <v>19.05</v>
          </cell>
        </row>
        <row r="1410">
          <cell r="A1410" t="str">
            <v>141005</v>
          </cell>
          <cell r="B1410" t="str">
            <v>DIAMETRO 1 1/2 POLEGADA</v>
          </cell>
          <cell r="C1410" t="str">
            <v>M</v>
          </cell>
          <cell r="D1410">
            <v>22.57</v>
          </cell>
        </row>
        <row r="1411">
          <cell r="A1411" t="str">
            <v>141006</v>
          </cell>
          <cell r="B1411" t="str">
            <v>DIAMETRO 2     POLEGADA</v>
          </cell>
          <cell r="C1411" t="str">
            <v>M</v>
          </cell>
          <cell r="D1411">
            <v>27.29</v>
          </cell>
        </row>
        <row r="1412">
          <cell r="A1412" t="str">
            <v>141007</v>
          </cell>
          <cell r="B1412" t="str">
            <v>DIAMETRO 2 1/2 POLEGADA</v>
          </cell>
          <cell r="C1412" t="str">
            <v>M</v>
          </cell>
          <cell r="D1412">
            <v>41.64</v>
          </cell>
        </row>
        <row r="1413">
          <cell r="A1413" t="str">
            <v>141008</v>
          </cell>
          <cell r="B1413" t="str">
            <v>DIAMETRO 3    POLEGADA</v>
          </cell>
          <cell r="C1413" t="str">
            <v>M</v>
          </cell>
          <cell r="D1413">
            <v>48.89</v>
          </cell>
        </row>
        <row r="1414">
          <cell r="A1414" t="str">
            <v>141009</v>
          </cell>
          <cell r="B1414" t="str">
            <v>DIAMETRO 3 1/2 POLEGADAS</v>
          </cell>
          <cell r="C1414" t="str">
            <v>M</v>
          </cell>
          <cell r="D1414">
            <v>56.97</v>
          </cell>
        </row>
        <row r="1415">
          <cell r="A1415" t="str">
            <v>141010</v>
          </cell>
          <cell r="B1415" t="str">
            <v>DIAMETRO 4    POLEGADA</v>
          </cell>
          <cell r="C1415" t="str">
            <v>M</v>
          </cell>
          <cell r="D1415">
            <v>64.11</v>
          </cell>
        </row>
        <row r="1417">
          <cell r="A1417" t="str">
            <v>141100</v>
          </cell>
          <cell r="B1417" t="str">
            <v>ELETRODUTO DE FERRO GALVANIZADO</v>
          </cell>
        </row>
        <row r="1418">
          <cell r="A1418" t="str">
            <v>141101</v>
          </cell>
          <cell r="B1418" t="str">
            <v>DIAMETRO   3/4 POLEGADA</v>
          </cell>
          <cell r="C1418" t="str">
            <v>M</v>
          </cell>
          <cell r="D1418">
            <v>11.47</v>
          </cell>
        </row>
        <row r="1419">
          <cell r="A1419" t="str">
            <v>141102</v>
          </cell>
          <cell r="B1419" t="str">
            <v>DIAMETRO 1     POLEGADA</v>
          </cell>
          <cell r="C1419" t="str">
            <v>M</v>
          </cell>
          <cell r="D1419">
            <v>14.01</v>
          </cell>
        </row>
        <row r="1420">
          <cell r="A1420" t="str">
            <v>141103</v>
          </cell>
          <cell r="B1420" t="str">
            <v>DIAMETRO 1 1/4 POLEGADA</v>
          </cell>
          <cell r="C1420" t="str">
            <v>M</v>
          </cell>
          <cell r="D1420">
            <v>18.93</v>
          </cell>
        </row>
        <row r="1421">
          <cell r="A1421" t="str">
            <v>141104</v>
          </cell>
          <cell r="B1421" t="str">
            <v>DIAMETRO 1 1/2 POLEGADA</v>
          </cell>
          <cell r="C1421" t="str">
            <v>M</v>
          </cell>
          <cell r="D1421">
            <v>20.78</v>
          </cell>
        </row>
        <row r="1422">
          <cell r="A1422" t="str">
            <v>141105</v>
          </cell>
          <cell r="B1422" t="str">
            <v>DIAMETRO 2     POLEGADA</v>
          </cell>
          <cell r="C1422" t="str">
            <v>M</v>
          </cell>
          <cell r="D1422">
            <v>25.23</v>
          </cell>
        </row>
        <row r="1423">
          <cell r="A1423" t="str">
            <v>141106</v>
          </cell>
          <cell r="B1423" t="str">
            <v>DIAMETRO 2 1/2 POLEGADA</v>
          </cell>
          <cell r="C1423" t="str">
            <v>M</v>
          </cell>
          <cell r="D1423">
            <v>42.18</v>
          </cell>
        </row>
        <row r="1424">
          <cell r="A1424" t="str">
            <v>141107</v>
          </cell>
          <cell r="B1424" t="str">
            <v>DIAMETRO 3    POLEGADA</v>
          </cell>
          <cell r="C1424" t="str">
            <v>M</v>
          </cell>
          <cell r="D1424">
            <v>50.77</v>
          </cell>
        </row>
        <row r="1425">
          <cell r="A1425" t="str">
            <v>141108</v>
          </cell>
          <cell r="B1425" t="str">
            <v>DIAMETRO 3 1/2 POLEGADA</v>
          </cell>
          <cell r="C1425" t="str">
            <v>M .</v>
          </cell>
          <cell r="D1425">
            <v>57.82</v>
          </cell>
        </row>
        <row r="1426">
          <cell r="A1426" t="str">
            <v>141109</v>
          </cell>
          <cell r="B1426" t="str">
            <v>DIAMETRO 4    POLEGADA</v>
          </cell>
          <cell r="C1426" t="str">
            <v>M</v>
          </cell>
          <cell r="D1426">
            <v>66.2</v>
          </cell>
        </row>
        <row r="1428">
          <cell r="A1428" t="str">
            <v>141200</v>
          </cell>
          <cell r="B1428" t="str">
            <v>ELETRODUTO DE POLIETILENO FLEXIVEL</v>
          </cell>
        </row>
        <row r="1429">
          <cell r="A1429" t="str">
            <v>141201</v>
          </cell>
          <cell r="B1429" t="str">
            <v>DIAMETRO   1/2 POLEGADA</v>
          </cell>
          <cell r="C1429" t="str">
            <v>M</v>
          </cell>
          <cell r="D1429">
            <v>6.34</v>
          </cell>
        </row>
        <row r="1430">
          <cell r="A1430" t="str">
            <v>141202</v>
          </cell>
          <cell r="B1430" t="str">
            <v>DIAMETRO   3/4 POLEGADA</v>
          </cell>
          <cell r="C1430" t="str">
            <v>M</v>
          </cell>
          <cell r="D1430">
            <v>6.95</v>
          </cell>
        </row>
        <row r="1431">
          <cell r="A1431" t="str">
            <v>141203</v>
          </cell>
          <cell r="B1431" t="str">
            <v>DIAMETRO 1     POLEGADA</v>
          </cell>
          <cell r="C1431" t="str">
            <v>M</v>
          </cell>
          <cell r="D1431">
            <v>9.0299999999999994</v>
          </cell>
        </row>
        <row r="1432">
          <cell r="A1432" t="str">
            <v>141204</v>
          </cell>
          <cell r="B1432" t="str">
            <v>DIAMETRO 1 1/2 POLEGADA</v>
          </cell>
          <cell r="C1432" t="str">
            <v>M</v>
          </cell>
          <cell r="D1432">
            <v>16.23</v>
          </cell>
        </row>
        <row r="1433">
          <cell r="A1433" t="str">
            <v>141205</v>
          </cell>
          <cell r="B1433" t="str">
            <v>DIAMETRO 2     POLEGADA</v>
          </cell>
          <cell r="C1433" t="str">
            <v>M</v>
          </cell>
          <cell r="D1433">
            <v>22.15</v>
          </cell>
        </row>
        <row r="1435">
          <cell r="A1435" t="str">
            <v>141300</v>
          </cell>
          <cell r="B1435" t="str">
            <v>PECAS E APARELHOS ELETRICOS</v>
          </cell>
        </row>
        <row r="1436">
          <cell r="A1436" t="str">
            <v>141301</v>
          </cell>
          <cell r="B1436" t="str">
            <v>CAIXA DE FERRO 4 X 4 POLEGADA, OCTOG.</v>
          </cell>
          <cell r="C1436" t="str">
            <v>UN</v>
          </cell>
          <cell r="D1436">
            <v>5</v>
          </cell>
        </row>
        <row r="1437">
          <cell r="A1437" t="str">
            <v>141302</v>
          </cell>
          <cell r="B1437" t="str">
            <v>CAIXA DE FERRO 3 X 3 POLEGADA, SEXTAV.</v>
          </cell>
          <cell r="C1437" t="str">
            <v>UN</v>
          </cell>
          <cell r="D1437">
            <v>3.45</v>
          </cell>
        </row>
        <row r="1438">
          <cell r="A1438" t="str">
            <v>141303</v>
          </cell>
          <cell r="B1438" t="str">
            <v>CAIXA DE FERRO 4 X 4 POLEGADA</v>
          </cell>
          <cell r="C1438" t="str">
            <v>UN</v>
          </cell>
          <cell r="D1438">
            <v>5</v>
          </cell>
        </row>
        <row r="1439">
          <cell r="A1439" t="str">
            <v>141304</v>
          </cell>
          <cell r="B1439" t="str">
            <v>CAIXA DE FERRO 4 X 2 POLEGADA</v>
          </cell>
          <cell r="C1439" t="str">
            <v>UN</v>
          </cell>
          <cell r="D1439">
            <v>3.45</v>
          </cell>
        </row>
        <row r="1440">
          <cell r="A1440" t="str">
            <v>141305</v>
          </cell>
          <cell r="B1440" t="str">
            <v>PLACA 4 X 2 POLEGADA PARA PONTO DE CHUVEIRO OU EXAUSTOR</v>
          </cell>
          <cell r="C1440" t="str">
            <v>UN</v>
          </cell>
          <cell r="D1440">
            <v>2.02</v>
          </cell>
        </row>
        <row r="1441">
          <cell r="A1441" t="str">
            <v>141306</v>
          </cell>
          <cell r="B1441" t="str">
            <v>CONJUNTO DE PLACA 4 X 2 POLEGADA COM 1 INTERRUPTOR SIMPLES</v>
          </cell>
          <cell r="C1441" t="str">
            <v>UN</v>
          </cell>
          <cell r="D1441">
            <v>5.87</v>
          </cell>
        </row>
        <row r="1442">
          <cell r="A1442" t="str">
            <v>141307</v>
          </cell>
          <cell r="B1442" t="str">
            <v>CONJUNTO DE PLACA 4 X 2 POLEGADA COM 1 TOMADA REDONDA</v>
          </cell>
          <cell r="C1442" t="str">
            <v>UN</v>
          </cell>
          <cell r="D1442">
            <v>6.27</v>
          </cell>
        </row>
        <row r="1443">
          <cell r="A1443" t="str">
            <v>141308</v>
          </cell>
          <cell r="B1443" t="str">
            <v>CONJUNTO DE PLACA 4 X 2 POLEGADA COM 2 INTERRUPTORES SIMPLES</v>
          </cell>
          <cell r="C1443" t="str">
            <v>UN</v>
          </cell>
          <cell r="D1443">
            <v>9.42</v>
          </cell>
        </row>
        <row r="1444">
          <cell r="A1444" t="str">
            <v>141309</v>
          </cell>
          <cell r="B1444" t="str">
            <v>CONJUNTO DE PLACA 4 X 2 POLEGADA COM 1 INTERRUPTOR SIMPLES E 1 TOMADA</v>
          </cell>
          <cell r="C1444" t="str">
            <v>UN</v>
          </cell>
          <cell r="D1444">
            <v>9.4600000000000009</v>
          </cell>
        </row>
        <row r="1445">
          <cell r="A1445" t="str">
            <v>141310</v>
          </cell>
          <cell r="B1445" t="str">
            <v>CONJUNTO DE PLACA 4 X 2 POLEGADA COM 1 INTERRUPTOR BIPOLAR SIMPLES (TECLA DUPLA)</v>
          </cell>
          <cell r="C1445" t="str">
            <v>UN</v>
          </cell>
          <cell r="D1445">
            <v>15.68</v>
          </cell>
        </row>
        <row r="1446">
          <cell r="A1446" t="str">
            <v>141311</v>
          </cell>
          <cell r="B1446" t="str">
            <v>CONJUNTO DE PLACA 4 X 2 POLEGADA COM 3 INTERRUPTORES SIMPLES</v>
          </cell>
          <cell r="C1446" t="str">
            <v>UN</v>
          </cell>
          <cell r="D1446">
            <v>11.73</v>
          </cell>
        </row>
        <row r="1447">
          <cell r="A1447" t="str">
            <v>141312</v>
          </cell>
          <cell r="B1447" t="str">
            <v>CONJUNTO DE PLACA 4 X 4 POLEGADA COM 2 TOMADAS REDONDAS</v>
          </cell>
          <cell r="C1447" t="str">
            <v>UN</v>
          </cell>
          <cell r="D1447">
            <v>11.91</v>
          </cell>
        </row>
        <row r="1448">
          <cell r="A1448" t="str">
            <v>141313</v>
          </cell>
          <cell r="B1448" t="str">
            <v>PLACA 4 X 4 POLEGADA FECHADA</v>
          </cell>
          <cell r="C1448" t="str">
            <v>UN</v>
          </cell>
          <cell r="D1448">
            <v>3.59</v>
          </cell>
        </row>
        <row r="1449">
          <cell r="A1449" t="str">
            <v>141314</v>
          </cell>
          <cell r="B1449" t="str">
            <v>CONJUNTO DE PLACA 4 X 4 POLEGADA COM 1 INTERRUPTOR BIPOLAR SIMPLES (TECLA DUPLA) E 1 TOMADA REDONDA</v>
          </cell>
          <cell r="C1449" t="str">
            <v>UN</v>
          </cell>
          <cell r="D1449">
            <v>17.11</v>
          </cell>
        </row>
        <row r="1450">
          <cell r="A1450" t="str">
            <v>141315</v>
          </cell>
          <cell r="B1450" t="str">
            <v>CONJUNTO DE PLACA 4 X 4 POLEGADA COM 2 INTERRUPTORES BIPOLARES SIMPLES (TECLA DUPLA)</v>
          </cell>
          <cell r="C1450" t="str">
            <v>UN</v>
          </cell>
          <cell r="D1450">
            <v>18</v>
          </cell>
        </row>
        <row r="1451">
          <cell r="A1451" t="str">
            <v>141316</v>
          </cell>
          <cell r="B1451" t="str">
            <v>CONJUNTO DE PLACA 4 X 4 POLEGADA COM 1 INTERRUPTOR TRIPOLAR E 1 TOMADA REDONDA</v>
          </cell>
          <cell r="C1451" t="str">
            <v>UN</v>
          </cell>
          <cell r="D1451">
            <v>18.27</v>
          </cell>
        </row>
        <row r="1452">
          <cell r="A1452" t="str">
            <v>141317</v>
          </cell>
          <cell r="B1452" t="str">
            <v>LUMINARIA TIPO ARANDELA 45 GRAUS, COM DIFUSOR E CAIXA DE LIGACAO</v>
          </cell>
          <cell r="C1452" t="str">
            <v>UN</v>
          </cell>
          <cell r="D1452">
            <v>136.04</v>
          </cell>
        </row>
        <row r="1453">
          <cell r="A1453" t="str">
            <v>141318</v>
          </cell>
          <cell r="B1453" t="str">
            <v>LUMINARIA TIPO ARANDELA 45 GRAUS E CAIXA DE LIGACAO</v>
          </cell>
          <cell r="C1453" t="str">
            <v>UN</v>
          </cell>
          <cell r="D1453">
            <v>99.73</v>
          </cell>
        </row>
        <row r="1454">
          <cell r="A1454" t="str">
            <v>141319</v>
          </cell>
          <cell r="B1454" t="str">
            <v>LUMINARIA TIPO TP 217 DA TROPICO OU SIMILAR</v>
          </cell>
          <cell r="C1454" t="str">
            <v>UN</v>
          </cell>
          <cell r="D1454">
            <v>229.94</v>
          </cell>
        </row>
        <row r="1455">
          <cell r="A1455" t="str">
            <v>141320</v>
          </cell>
          <cell r="B1455" t="str">
            <v>LUMINARIA TIPO PLAFONIER</v>
          </cell>
          <cell r="C1455" t="str">
            <v>UN</v>
          </cell>
          <cell r="D1455">
            <v>12.26</v>
          </cell>
        </row>
        <row r="1456">
          <cell r="A1456" t="str">
            <v>141321</v>
          </cell>
          <cell r="B1456" t="str">
            <v>ARANDELA TIPO DROPS</v>
          </cell>
          <cell r="C1456" t="str">
            <v>UN</v>
          </cell>
          <cell r="D1456">
            <v>14.19</v>
          </cell>
        </row>
        <row r="1457">
          <cell r="A1457" t="str">
            <v>141322</v>
          </cell>
          <cell r="B1457" t="str">
            <v>LUMINARIA FLUORESCENTE PARA 1 LAMPADA 220 V/40 W</v>
          </cell>
          <cell r="C1457" t="str">
            <v>UN</v>
          </cell>
          <cell r="D1457">
            <v>44.18</v>
          </cell>
        </row>
        <row r="1458">
          <cell r="A1458" t="str">
            <v>141323</v>
          </cell>
          <cell r="B1458" t="str">
            <v>LUMINARIA FLUORESCENTE PARA 2 LAMPADAS 220V/40W</v>
          </cell>
          <cell r="C1458" t="str">
            <v>UN</v>
          </cell>
          <cell r="D1458">
            <v>63.58</v>
          </cell>
        </row>
        <row r="1459">
          <cell r="A1459" t="str">
            <v>141324</v>
          </cell>
          <cell r="B1459" t="str">
            <v>LUMINARIA FLUORESCENTE PARA 4 LAMPADAS 220V/40W</v>
          </cell>
          <cell r="C1459" t="str">
            <v>UN</v>
          </cell>
          <cell r="D1459">
            <v>104.8</v>
          </cell>
        </row>
        <row r="1460">
          <cell r="A1460" t="str">
            <v>141325</v>
          </cell>
          <cell r="B1460" t="str">
            <v>LUMINARIA FLUORESCENTE PARA 2 LAMPADAS 220V/20W</v>
          </cell>
          <cell r="C1460" t="str">
            <v>UN</v>
          </cell>
          <cell r="D1460">
            <v>62.25</v>
          </cell>
        </row>
        <row r="1461">
          <cell r="A1461" t="str">
            <v>141326</v>
          </cell>
          <cell r="B1461" t="str">
            <v>LUMINARIA FLUORESCENTE PARA 4 LAMPADAS 220V/20W</v>
          </cell>
          <cell r="C1461" t="str">
            <v>UN</v>
          </cell>
          <cell r="D1461">
            <v>96.75</v>
          </cell>
        </row>
        <row r="1462">
          <cell r="A1462" t="str">
            <v>141327</v>
          </cell>
          <cell r="B1462" t="str">
            <v>REATOR PARA LAMPADA FLUORESCENTE PARTIDA RAPIDA, ALTO FATOR DE POTENCIA - SIMPLES 220 V/1 X 20 W</v>
          </cell>
          <cell r="C1462" t="str">
            <v>UN</v>
          </cell>
          <cell r="D1462">
            <v>30.43</v>
          </cell>
        </row>
        <row r="1463">
          <cell r="A1463" t="str">
            <v>141328</v>
          </cell>
          <cell r="B1463" t="str">
            <v>REATOR PARA LAMPADA FLUORESCENTE PARTIDA RAPIDA, ALTO FATOR DE POTENCIA - SIMPLES 220 V/1 X 40 W</v>
          </cell>
          <cell r="C1463" t="str">
            <v>UN</v>
          </cell>
          <cell r="D1463">
            <v>30.49</v>
          </cell>
        </row>
        <row r="1464">
          <cell r="A1464" t="str">
            <v>141329</v>
          </cell>
          <cell r="B1464" t="str">
            <v>REATOR PARA LAMPADA FLUORESCENTE PARTIDA RAPIDA, ALTO FATOR DE POTENCIA - DUPLO 220 V/2 X 20 W</v>
          </cell>
          <cell r="C1464" t="str">
            <v>UN</v>
          </cell>
          <cell r="D1464">
            <v>42.33</v>
          </cell>
        </row>
        <row r="1465">
          <cell r="A1465" t="str">
            <v>141331</v>
          </cell>
          <cell r="B1465" t="str">
            <v>DISJUNTOR AUTOMATICO TIPO QUICK DE 10A A 30A</v>
          </cell>
          <cell r="C1465" t="str">
            <v>UN</v>
          </cell>
          <cell r="D1465">
            <v>12.03</v>
          </cell>
        </row>
        <row r="1466">
          <cell r="A1466" t="str">
            <v>141332</v>
          </cell>
          <cell r="B1466" t="str">
            <v>LAMPADA LUZ MISTA 250 W/220 V</v>
          </cell>
          <cell r="C1466" t="str">
            <v>UN</v>
          </cell>
          <cell r="D1466">
            <v>17.510000000000002</v>
          </cell>
        </row>
        <row r="1467">
          <cell r="A1467" t="str">
            <v>141333</v>
          </cell>
          <cell r="B1467" t="str">
            <v>LAMPADA LUZ MISTA 160 W/220 V</v>
          </cell>
          <cell r="C1467" t="str">
            <v>UN</v>
          </cell>
          <cell r="D1467">
            <v>14.37</v>
          </cell>
        </row>
        <row r="1468">
          <cell r="A1468" t="str">
            <v>141334</v>
          </cell>
          <cell r="B1468" t="str">
            <v>LAMPADA INCANDESCENTE 100 W/120 V</v>
          </cell>
          <cell r="C1468" t="str">
            <v>UN</v>
          </cell>
          <cell r="D1468">
            <v>3.05</v>
          </cell>
        </row>
        <row r="1469">
          <cell r="A1469" t="str">
            <v>141335</v>
          </cell>
          <cell r="B1469" t="str">
            <v>LAMPADA INCANDESCENTE 100 W/220 V</v>
          </cell>
          <cell r="C1469" t="str">
            <v>UN</v>
          </cell>
          <cell r="D1469">
            <v>3.05</v>
          </cell>
        </row>
        <row r="1470">
          <cell r="A1470" t="str">
            <v>141336</v>
          </cell>
          <cell r="B1470" t="str">
            <v>LAMPADA INCANDESCENTE  60 W/ 120 V</v>
          </cell>
          <cell r="C1470" t="str">
            <v>UN</v>
          </cell>
          <cell r="D1470">
            <v>2.73</v>
          </cell>
        </row>
        <row r="1471">
          <cell r="A1471" t="str">
            <v>141337</v>
          </cell>
          <cell r="B1471" t="str">
            <v>LAMPADA INCANDESCENTE  60 W/220 V</v>
          </cell>
          <cell r="C1471" t="str">
            <v>UN</v>
          </cell>
          <cell r="D1471">
            <v>2.73</v>
          </cell>
        </row>
        <row r="1472">
          <cell r="A1472" t="str">
            <v>141338</v>
          </cell>
          <cell r="B1472" t="str">
            <v>LAMPADA INCANDESCENTE 40 W/120 V</v>
          </cell>
          <cell r="C1472" t="str">
            <v>UN</v>
          </cell>
          <cell r="D1472">
            <v>3.13</v>
          </cell>
        </row>
        <row r="1473">
          <cell r="A1473" t="str">
            <v>141339</v>
          </cell>
          <cell r="B1473" t="str">
            <v>LAMPADA INCANDESCENTE 40 W/220 V</v>
          </cell>
          <cell r="C1473" t="str">
            <v>UN</v>
          </cell>
          <cell r="D1473">
            <v>3.13</v>
          </cell>
        </row>
        <row r="1474">
          <cell r="A1474" t="str">
            <v>141340</v>
          </cell>
          <cell r="B1474" t="str">
            <v>QUADRO DE LUZ QUICK-LAGS 4 DISJUNTORES</v>
          </cell>
          <cell r="C1474" t="str">
            <v>UN</v>
          </cell>
          <cell r="D1474">
            <v>214.03</v>
          </cell>
        </row>
        <row r="1475">
          <cell r="A1475" t="str">
            <v>141341</v>
          </cell>
          <cell r="B1475" t="str">
            <v>QUADRO DE LUZ QUICK-LAGS 6 DISJUNTORES</v>
          </cell>
          <cell r="C1475" t="str">
            <v>UN</v>
          </cell>
          <cell r="D1475">
            <v>183.02</v>
          </cell>
        </row>
        <row r="1476">
          <cell r="A1476" t="str">
            <v>141342</v>
          </cell>
          <cell r="B1476" t="str">
            <v>EXAUSTOR DOMICILIAR</v>
          </cell>
          <cell r="C1476" t="str">
            <v>UN</v>
          </cell>
          <cell r="D1476">
            <v>125.23</v>
          </cell>
        </row>
        <row r="1477">
          <cell r="A1477" t="str">
            <v>141344</v>
          </cell>
          <cell r="B1477" t="str">
            <v>CONECTOR TIPO SPLIT BOLT PARA CABO 10,0 MM2</v>
          </cell>
          <cell r="C1477" t="str">
            <v>UN</v>
          </cell>
          <cell r="D1477">
            <v>3.53</v>
          </cell>
        </row>
        <row r="1478">
          <cell r="A1478" t="str">
            <v>141345</v>
          </cell>
          <cell r="B1478" t="str">
            <v>CONECTOR TIPO SPLIT BOLT PARA CABO 35,0 MM2</v>
          </cell>
          <cell r="C1478" t="str">
            <v>UN</v>
          </cell>
          <cell r="D1478">
            <v>4.54</v>
          </cell>
        </row>
        <row r="1479">
          <cell r="A1479" t="str">
            <v>141346</v>
          </cell>
          <cell r="B1479" t="str">
            <v>CONECTOR TIPO SPLIT BOLT PARA CABO 70,0 MM2</v>
          </cell>
          <cell r="C1479" t="str">
            <v>UN</v>
          </cell>
          <cell r="D1479">
            <v>10.64</v>
          </cell>
        </row>
        <row r="1480">
          <cell r="A1480" t="str">
            <v>141347</v>
          </cell>
          <cell r="B1480" t="str">
            <v>CONECTOR TIPO SPLIT BOLT PARA CABO 120 MM2</v>
          </cell>
          <cell r="C1480" t="str">
            <v>UN</v>
          </cell>
          <cell r="D1480">
            <v>18.079999999999998</v>
          </cell>
        </row>
        <row r="1481">
          <cell r="A1481" t="str">
            <v>141348</v>
          </cell>
          <cell r="B1481" t="str">
            <v>HASTE DE ATERRAMENTO COPPERWELD 3 M X DIAMETRO 5/8 POLEGADA</v>
          </cell>
          <cell r="C1481" t="str">
            <v>UN</v>
          </cell>
          <cell r="D1481">
            <v>68.88</v>
          </cell>
        </row>
        <row r="1482">
          <cell r="A1482" t="str">
            <v>141349</v>
          </cell>
          <cell r="B1482" t="str">
            <v>POSTE DE ENGASTAR MODELO LP 500/30 DA TROPICO OU SIMILAR</v>
          </cell>
          <cell r="C1482" t="str">
            <v>UN</v>
          </cell>
          <cell r="D1482">
            <v>541.88</v>
          </cell>
        </row>
        <row r="1483">
          <cell r="A1483" t="str">
            <v>141350</v>
          </cell>
          <cell r="B1483" t="str">
            <v>POSTE DE FERRO, DIAMETRO 102 MM, h : 7 M</v>
          </cell>
          <cell r="C1483" t="str">
            <v>UN</v>
          </cell>
          <cell r="D1483">
            <v>546.53</v>
          </cell>
        </row>
        <row r="1484">
          <cell r="A1484" t="str">
            <v>141351</v>
          </cell>
          <cell r="B1484" t="str">
            <v>CONDULETE   1/2 POLEGADA</v>
          </cell>
          <cell r="C1484" t="str">
            <v>UN</v>
          </cell>
          <cell r="D1484">
            <v>5.81</v>
          </cell>
        </row>
        <row r="1485">
          <cell r="A1485" t="str">
            <v>141352</v>
          </cell>
          <cell r="B1485" t="str">
            <v>CONDULETE   3/4 POLEGADA</v>
          </cell>
          <cell r="C1485" t="str">
            <v>UN</v>
          </cell>
          <cell r="D1485">
            <v>5.83</v>
          </cell>
        </row>
        <row r="1486">
          <cell r="A1486" t="str">
            <v>141353</v>
          </cell>
          <cell r="B1486" t="str">
            <v>CONDULETE 1     POLEGADA</v>
          </cell>
          <cell r="C1486" t="str">
            <v>UN</v>
          </cell>
          <cell r="D1486">
            <v>8.32</v>
          </cell>
        </row>
        <row r="1487">
          <cell r="A1487" t="str">
            <v>141354</v>
          </cell>
          <cell r="B1487" t="str">
            <v>CONDULETE 1 1/4 POLEGADA</v>
          </cell>
          <cell r="C1487" t="str">
            <v>UN</v>
          </cell>
          <cell r="D1487">
            <v>12.34</v>
          </cell>
        </row>
        <row r="1488">
          <cell r="A1488" t="str">
            <v>141355</v>
          </cell>
          <cell r="B1488" t="str">
            <v>CONDULETE 1 1/2 POLEGADA</v>
          </cell>
          <cell r="C1488" t="str">
            <v>UN</v>
          </cell>
          <cell r="D1488">
            <v>17.899999999999999</v>
          </cell>
        </row>
        <row r="1489">
          <cell r="A1489" t="str">
            <v>141356</v>
          </cell>
          <cell r="B1489" t="str">
            <v>CONDULETE 2     POLEGADA</v>
          </cell>
          <cell r="C1489" t="str">
            <v>UN</v>
          </cell>
          <cell r="D1489">
            <v>18.16</v>
          </cell>
        </row>
        <row r="1490">
          <cell r="A1490" t="str">
            <v>141357</v>
          </cell>
          <cell r="B1490" t="str">
            <v>CONDULETE 2 1/2 POLEGADA</v>
          </cell>
          <cell r="C1490" t="str">
            <v>UN</v>
          </cell>
          <cell r="D1490">
            <v>42.81</v>
          </cell>
        </row>
        <row r="1491">
          <cell r="A1491" t="str">
            <v>141358</v>
          </cell>
          <cell r="B1491" t="str">
            <v>CONDULETE 3     POLEGADA</v>
          </cell>
          <cell r="C1491" t="str">
            <v>UN</v>
          </cell>
          <cell r="D1491">
            <v>58.75</v>
          </cell>
        </row>
        <row r="1492">
          <cell r="A1492" t="str">
            <v>141359</v>
          </cell>
          <cell r="B1492" t="str">
            <v>CONDULETE 3 1/2 POLEGADA</v>
          </cell>
          <cell r="C1492" t="str">
            <v>UN</v>
          </cell>
          <cell r="D1492">
            <v>67.08</v>
          </cell>
        </row>
        <row r="1493">
          <cell r="A1493" t="str">
            <v>141360</v>
          </cell>
          <cell r="B1493" t="str">
            <v>CONDULETE 4     POLEGADA</v>
          </cell>
          <cell r="C1493" t="str">
            <v>UN</v>
          </cell>
          <cell r="D1493">
            <v>101.73</v>
          </cell>
        </row>
        <row r="1495">
          <cell r="A1495" t="str">
            <v>141400</v>
          </cell>
          <cell r="B1495" t="str">
            <v>ENTRADA GERAL</v>
          </cell>
        </row>
        <row r="1496">
          <cell r="A1496" t="str">
            <v>141401</v>
          </cell>
          <cell r="B1496" t="str">
            <v>CARGA GERAL ATE 10 KW</v>
          </cell>
          <cell r="C1496" t="str">
            <v>UN</v>
          </cell>
          <cell r="D1496">
            <v>680.77</v>
          </cell>
        </row>
        <row r="1497">
          <cell r="A1497" t="str">
            <v>141402</v>
          </cell>
          <cell r="B1497" t="str">
            <v>CARGA DE 10,5 KW A 20 KW</v>
          </cell>
          <cell r="C1497" t="str">
            <v>UN</v>
          </cell>
          <cell r="D1497">
            <v>778.23</v>
          </cell>
        </row>
        <row r="1498">
          <cell r="A1498" t="str">
            <v>141403</v>
          </cell>
          <cell r="B1498" t="str">
            <v>CARGA DE 20,5 KW A 40 KW</v>
          </cell>
          <cell r="C1498" t="str">
            <v>UN</v>
          </cell>
          <cell r="D1498">
            <v>988.07</v>
          </cell>
        </row>
        <row r="1499">
          <cell r="A1499" t="str">
            <v>141404</v>
          </cell>
          <cell r="B1499" t="str">
            <v>CARGA DE 40,5 KW A 60 KW</v>
          </cell>
          <cell r="C1499" t="str">
            <v>UN</v>
          </cell>
          <cell r="D1499">
            <v>1116.28</v>
          </cell>
        </row>
        <row r="1500">
          <cell r="A1500" t="str">
            <v>141405</v>
          </cell>
          <cell r="B1500" t="str">
            <v>CARGA DE 60,5 KW A 80 KW</v>
          </cell>
          <cell r="C1500" t="str">
            <v>UN</v>
          </cell>
          <cell r="D1500">
            <v>1256.1099999999999</v>
          </cell>
        </row>
        <row r="1501">
          <cell r="A1501" t="str">
            <v>141406</v>
          </cell>
          <cell r="B1501" t="str">
            <v>CARGA ACIMA DE 80 KW</v>
          </cell>
          <cell r="C1501" t="str">
            <v>UN</v>
          </cell>
          <cell r="D1501">
            <v>1296.1500000000001</v>
          </cell>
        </row>
        <row r="1503">
          <cell r="A1503" t="str">
            <v>141500</v>
          </cell>
          <cell r="B1503" t="str">
            <v>CAIXA DE MEDIDORES</v>
          </cell>
        </row>
        <row r="1504">
          <cell r="A1504" t="str">
            <v>141501</v>
          </cell>
          <cell r="B1504" t="str">
            <v>ATE 50 A</v>
          </cell>
          <cell r="C1504" t="str">
            <v>UN</v>
          </cell>
          <cell r="D1504">
            <v>729.09</v>
          </cell>
        </row>
        <row r="1505">
          <cell r="A1505" t="str">
            <v>141502</v>
          </cell>
          <cell r="B1505" t="str">
            <v>ACIMA DE 50 A</v>
          </cell>
          <cell r="C1505" t="str">
            <v>UN</v>
          </cell>
          <cell r="D1505">
            <v>1187.8800000000001</v>
          </cell>
        </row>
        <row r="1507">
          <cell r="A1507" t="str">
            <v>141600</v>
          </cell>
          <cell r="B1507" t="str">
            <v>CAIXA DE QUADRO ELETRICO DE COMANDO</v>
          </cell>
        </row>
        <row r="1508">
          <cell r="A1508" t="str">
            <v>141601</v>
          </cell>
          <cell r="B1508" t="str">
            <v>TIPO 1</v>
          </cell>
          <cell r="C1508" t="str">
            <v>UN</v>
          </cell>
          <cell r="D1508">
            <v>1094.03</v>
          </cell>
        </row>
        <row r="1509">
          <cell r="A1509" t="str">
            <v>141602</v>
          </cell>
          <cell r="B1509" t="str">
            <v>TIPO 2</v>
          </cell>
          <cell r="C1509" t="str">
            <v>UN</v>
          </cell>
          <cell r="D1509">
            <v>1294.44</v>
          </cell>
        </row>
        <row r="1510">
          <cell r="A1510" t="str">
            <v>141603</v>
          </cell>
          <cell r="B1510" t="str">
            <v>TIPO 3</v>
          </cell>
          <cell r="C1510" t="str">
            <v>UN</v>
          </cell>
          <cell r="D1510">
            <v>1681.42</v>
          </cell>
        </row>
        <row r="1511">
          <cell r="A1511" t="str">
            <v>141604</v>
          </cell>
          <cell r="B1511" t="str">
            <v>TIPO 4</v>
          </cell>
          <cell r="C1511" t="str">
            <v>UN</v>
          </cell>
          <cell r="D1511">
            <v>904.58</v>
          </cell>
        </row>
        <row r="1512">
          <cell r="A1512" t="str">
            <v>141605</v>
          </cell>
          <cell r="B1512" t="str">
            <v>TIPO 5</v>
          </cell>
          <cell r="C1512" t="str">
            <v>UN</v>
          </cell>
          <cell r="D1512">
            <v>1132.3699999999999</v>
          </cell>
        </row>
        <row r="1513">
          <cell r="A1513" t="str">
            <v>141606</v>
          </cell>
          <cell r="B1513" t="str">
            <v>TIPO 6</v>
          </cell>
          <cell r="C1513" t="str">
            <v>UN</v>
          </cell>
          <cell r="D1513">
            <v>1509.78</v>
          </cell>
        </row>
        <row r="1514">
          <cell r="A1514" t="str">
            <v>141607</v>
          </cell>
          <cell r="B1514" t="str">
            <v>TIPO 7</v>
          </cell>
          <cell r="C1514" t="str">
            <v>UN</v>
          </cell>
          <cell r="D1514">
            <v>1907.55</v>
          </cell>
        </row>
        <row r="1515">
          <cell r="A1515" t="str">
            <v>141608</v>
          </cell>
          <cell r="B1515" t="str">
            <v>TIPO 8</v>
          </cell>
          <cell r="C1515" t="str">
            <v>UN</v>
          </cell>
          <cell r="D1515">
            <v>1428.2</v>
          </cell>
        </row>
        <row r="1516">
          <cell r="A1516" t="str">
            <v>141609</v>
          </cell>
          <cell r="B1516" t="str">
            <v>TIPO 9</v>
          </cell>
          <cell r="C1516" t="str">
            <v>UN</v>
          </cell>
          <cell r="D1516">
            <v>1698.22</v>
          </cell>
        </row>
        <row r="1517">
          <cell r="A1517" t="str">
            <v>141610</v>
          </cell>
          <cell r="B1517" t="str">
            <v>TIPO 10</v>
          </cell>
          <cell r="C1517" t="str">
            <v>UN</v>
          </cell>
          <cell r="D1517">
            <v>1910.81</v>
          </cell>
        </row>
        <row r="1519">
          <cell r="A1519" t="str">
            <v>150000</v>
          </cell>
          <cell r="B1519" t="str">
            <v>INSTALACOES</v>
          </cell>
        </row>
        <row r="1520">
          <cell r="A1520" t="str">
            <v>150100</v>
          </cell>
          <cell r="B1520" t="str">
            <v>INSTALACOES</v>
          </cell>
        </row>
        <row r="1522">
          <cell r="A1522" t="str">
            <v>160000</v>
          </cell>
          <cell r="B1522" t="str">
            <v>INSTALACOES DE PRODUCAO</v>
          </cell>
        </row>
        <row r="1523">
          <cell r="A1523" t="str">
            <v>160100</v>
          </cell>
          <cell r="B1523" t="str">
            <v>INSTALACAO ELETRO-MECANICA DE CONJUNTO MOTO-BOMBA</v>
          </cell>
        </row>
        <row r="1524">
          <cell r="A1524" t="str">
            <v>160101</v>
          </cell>
          <cell r="B1524" t="str">
            <v>DE 01 A 15 CV</v>
          </cell>
          <cell r="C1524" t="str">
            <v>UN</v>
          </cell>
          <cell r="D1524">
            <v>536.74</v>
          </cell>
        </row>
        <row r="1525">
          <cell r="A1525" t="str">
            <v>160102</v>
          </cell>
          <cell r="B1525" t="str">
            <v>DE 15,5 A 50 CV</v>
          </cell>
          <cell r="C1525" t="str">
            <v>UN</v>
          </cell>
          <cell r="D1525">
            <v>722.78</v>
          </cell>
        </row>
        <row r="1526">
          <cell r="A1526" t="str">
            <v>160103</v>
          </cell>
          <cell r="B1526" t="str">
            <v>DE 50,5 A 100 CV</v>
          </cell>
          <cell r="C1526" t="str">
            <v>UN</v>
          </cell>
          <cell r="D1526">
            <v>908.77</v>
          </cell>
        </row>
        <row r="1527">
          <cell r="A1527" t="str">
            <v>160104</v>
          </cell>
          <cell r="B1527" t="str">
            <v>DE 100,5 A 200 CV</v>
          </cell>
          <cell r="C1527" t="str">
            <v>UN</v>
          </cell>
          <cell r="D1527">
            <v>1194.02</v>
          </cell>
        </row>
        <row r="1528">
          <cell r="A1528" t="str">
            <v>160105</v>
          </cell>
          <cell r="B1528" t="str">
            <v>DE 200,5 A 500 CV</v>
          </cell>
          <cell r="C1528" t="str">
            <v>UN</v>
          </cell>
          <cell r="D1528">
            <v>1817.57</v>
          </cell>
        </row>
        <row r="1530">
          <cell r="A1530" t="str">
            <v>160200</v>
          </cell>
          <cell r="B1530" t="str">
            <v>INSTALACAO DE PERFIL I</v>
          </cell>
        </row>
        <row r="1531">
          <cell r="A1531" t="str">
            <v>160201</v>
          </cell>
          <cell r="B1531" t="str">
            <v>4  POLEGADA</v>
          </cell>
          <cell r="C1531" t="str">
            <v>M</v>
          </cell>
          <cell r="D1531">
            <v>51.96</v>
          </cell>
        </row>
        <row r="1532">
          <cell r="A1532" t="str">
            <v>160202</v>
          </cell>
          <cell r="B1532" t="str">
            <v>6  POLEGADA</v>
          </cell>
          <cell r="C1532" t="str">
            <v>M</v>
          </cell>
          <cell r="D1532">
            <v>81.44</v>
          </cell>
        </row>
        <row r="1533">
          <cell r="A1533" t="str">
            <v>160203</v>
          </cell>
          <cell r="B1533" t="str">
            <v>8  POLEGADA</v>
          </cell>
          <cell r="C1533" t="str">
            <v>M</v>
          </cell>
          <cell r="D1533">
            <v>109.23</v>
          </cell>
        </row>
        <row r="1534">
          <cell r="A1534" t="str">
            <v>160204</v>
          </cell>
          <cell r="B1534" t="str">
            <v>10 POLEGADA</v>
          </cell>
          <cell r="C1534" t="str">
            <v>M</v>
          </cell>
          <cell r="D1534">
            <v>152.96</v>
          </cell>
        </row>
        <row r="1535">
          <cell r="A1535" t="str">
            <v>160205</v>
          </cell>
          <cell r="B1535" t="str">
            <v>12 POLEGADA</v>
          </cell>
          <cell r="C1535" t="str">
            <v>M</v>
          </cell>
          <cell r="D1535">
            <v>205.51</v>
          </cell>
        </row>
        <row r="1537">
          <cell r="A1537" t="str">
            <v>160300</v>
          </cell>
          <cell r="B1537" t="str">
            <v>MODULO DOS DECANTADORES DA ETA</v>
          </cell>
        </row>
        <row r="1538">
          <cell r="A1538" t="str">
            <v>160301</v>
          </cell>
          <cell r="B1538" t="str">
            <v>12 L/S</v>
          </cell>
          <cell r="C1538" t="str">
            <v>UN</v>
          </cell>
          <cell r="D1538">
            <v>168.8</v>
          </cell>
        </row>
        <row r="1539">
          <cell r="A1539" t="str">
            <v>160302</v>
          </cell>
          <cell r="B1539" t="str">
            <v>16 L/S</v>
          </cell>
          <cell r="C1539" t="str">
            <v>UN</v>
          </cell>
          <cell r="D1539">
            <v>196.36</v>
          </cell>
        </row>
        <row r="1540">
          <cell r="A1540" t="str">
            <v>160303</v>
          </cell>
          <cell r="B1540" t="str">
            <v>20 L/S</v>
          </cell>
          <cell r="C1540" t="str">
            <v>UN</v>
          </cell>
          <cell r="D1540">
            <v>207.3</v>
          </cell>
        </row>
        <row r="1541">
          <cell r="A1541" t="str">
            <v>160304</v>
          </cell>
          <cell r="B1541" t="str">
            <v>25 L/S</v>
          </cell>
          <cell r="C1541" t="str">
            <v>UN</v>
          </cell>
          <cell r="D1541">
            <v>251.99</v>
          </cell>
        </row>
        <row r="1543">
          <cell r="A1543" t="str">
            <v>160400</v>
          </cell>
          <cell r="B1543" t="str">
            <v>CALHA DE AGUA DE LAVAGEM DA ETA</v>
          </cell>
        </row>
        <row r="1544">
          <cell r="A1544" t="str">
            <v>160401</v>
          </cell>
          <cell r="B1544" t="str">
            <v>12 L/S</v>
          </cell>
          <cell r="C1544" t="str">
            <v>UN</v>
          </cell>
          <cell r="D1544">
            <v>88.47</v>
          </cell>
        </row>
        <row r="1545">
          <cell r="A1545" t="str">
            <v>160402</v>
          </cell>
          <cell r="B1545" t="str">
            <v>16 L/S</v>
          </cell>
          <cell r="C1545" t="str">
            <v>UN</v>
          </cell>
          <cell r="D1545">
            <v>98.77</v>
          </cell>
        </row>
        <row r="1546">
          <cell r="A1546" t="str">
            <v>160403</v>
          </cell>
          <cell r="B1546" t="str">
            <v>20 L/S</v>
          </cell>
          <cell r="C1546" t="str">
            <v>UN</v>
          </cell>
          <cell r="D1546">
            <v>116.3</v>
          </cell>
        </row>
        <row r="1547">
          <cell r="A1547" t="str">
            <v>160404</v>
          </cell>
          <cell r="B1547" t="str">
            <v>25 L/S</v>
          </cell>
          <cell r="C1547" t="str">
            <v>UN</v>
          </cell>
          <cell r="D1547">
            <v>137.63999999999999</v>
          </cell>
        </row>
        <row r="1549">
          <cell r="A1549" t="str">
            <v>160500</v>
          </cell>
          <cell r="B1549" t="str">
            <v>STOP LOG</v>
          </cell>
        </row>
        <row r="1550">
          <cell r="A1550" t="str">
            <v>160501</v>
          </cell>
          <cell r="B1550" t="str">
            <v>MADEIRA</v>
          </cell>
          <cell r="C1550" t="str">
            <v>M2</v>
          </cell>
          <cell r="D1550">
            <v>118.64</v>
          </cell>
        </row>
        <row r="1551">
          <cell r="A1551" t="str">
            <v>160502</v>
          </cell>
          <cell r="B1551" t="str">
            <v>FIBER GLASS</v>
          </cell>
          <cell r="C1551" t="str">
            <v>M2</v>
          </cell>
          <cell r="D1551">
            <v>140.55000000000001</v>
          </cell>
        </row>
        <row r="1552">
          <cell r="A1552" t="str">
            <v>160503</v>
          </cell>
          <cell r="B1552" t="str">
            <v>ACO OU ALUMINIO</v>
          </cell>
          <cell r="C1552" t="str">
            <v>M2</v>
          </cell>
          <cell r="D1552">
            <v>865.68</v>
          </cell>
        </row>
        <row r="1554">
          <cell r="A1554" t="str">
            <v>160600</v>
          </cell>
          <cell r="B1554" t="str">
            <v>MONTAGEM DE COMPORTA CIRCULAR DE FERRO FUNDIDO TIPO SENTIDO DUPLO</v>
          </cell>
        </row>
        <row r="1555">
          <cell r="A1555" t="str">
            <v>160601</v>
          </cell>
          <cell r="B1555" t="str">
            <v>DIAMETRO 200 MM</v>
          </cell>
          <cell r="C1555" t="str">
            <v>UN</v>
          </cell>
          <cell r="D1555">
            <v>596.91</v>
          </cell>
        </row>
        <row r="1556">
          <cell r="A1556" t="str">
            <v>160602</v>
          </cell>
          <cell r="B1556" t="str">
            <v>DIAMETRO 300 MM</v>
          </cell>
          <cell r="C1556" t="str">
            <v>UN</v>
          </cell>
          <cell r="D1556">
            <v>878.39</v>
          </cell>
        </row>
        <row r="1557">
          <cell r="A1557" t="str">
            <v>160603</v>
          </cell>
          <cell r="B1557" t="str">
            <v>DIAMETRO 400 MM</v>
          </cell>
          <cell r="C1557" t="str">
            <v>UN</v>
          </cell>
          <cell r="D1557">
            <v>1051.8800000000001</v>
          </cell>
        </row>
        <row r="1558">
          <cell r="A1558" t="str">
            <v>160604</v>
          </cell>
          <cell r="B1558" t="str">
            <v>DIAMETRO 500 MM</v>
          </cell>
          <cell r="C1558" t="str">
            <v>UN</v>
          </cell>
          <cell r="D1558">
            <v>1297.68</v>
          </cell>
        </row>
        <row r="1559">
          <cell r="A1559" t="str">
            <v>160605</v>
          </cell>
          <cell r="B1559" t="str">
            <v>DIAMETRO 600 MM</v>
          </cell>
          <cell r="C1559" t="str">
            <v>UN</v>
          </cell>
          <cell r="D1559">
            <v>1538.74</v>
          </cell>
        </row>
        <row r="1560">
          <cell r="A1560" t="str">
            <v>160606</v>
          </cell>
          <cell r="B1560" t="str">
            <v>DIAMETRO 700 MM</v>
          </cell>
          <cell r="C1560" t="str">
            <v>UN</v>
          </cell>
          <cell r="D1560">
            <v>1714.52</v>
          </cell>
        </row>
        <row r="1561">
          <cell r="A1561" t="str">
            <v>160607</v>
          </cell>
          <cell r="B1561" t="str">
            <v>DIAMETRO 800 MM</v>
          </cell>
          <cell r="C1561" t="str">
            <v>UN</v>
          </cell>
          <cell r="D1561">
            <v>1935.98</v>
          </cell>
        </row>
        <row r="1562">
          <cell r="A1562" t="str">
            <v>160608</v>
          </cell>
          <cell r="B1562" t="str">
            <v>DIAMETRO 900 MM</v>
          </cell>
          <cell r="C1562" t="str">
            <v>UN</v>
          </cell>
          <cell r="D1562">
            <v>2063.89</v>
          </cell>
        </row>
        <row r="1563">
          <cell r="A1563" t="str">
            <v>160609</v>
          </cell>
          <cell r="B1563" t="str">
            <v>DIAMETRO 1000 MM</v>
          </cell>
          <cell r="C1563" t="str">
            <v>UN</v>
          </cell>
          <cell r="D1563">
            <v>2393.7800000000002</v>
          </cell>
        </row>
        <row r="1564">
          <cell r="A1564" t="str">
            <v>160610</v>
          </cell>
          <cell r="B1564" t="str">
            <v>DIAMETRO 1200 MM</v>
          </cell>
          <cell r="C1564" t="str">
            <v>UN</v>
          </cell>
          <cell r="D1564">
            <v>2719.27</v>
          </cell>
        </row>
        <row r="1565">
          <cell r="A1565" t="str">
            <v>160611</v>
          </cell>
          <cell r="B1565" t="str">
            <v>DIAMETRO 1400 MM</v>
          </cell>
          <cell r="C1565" t="str">
            <v>UN</v>
          </cell>
          <cell r="D1565">
            <v>2974.69</v>
          </cell>
        </row>
        <row r="1566">
          <cell r="A1566" t="str">
            <v>160612</v>
          </cell>
          <cell r="B1566" t="str">
            <v>DIAMETRO 1500 MM</v>
          </cell>
          <cell r="C1566" t="str">
            <v>UN</v>
          </cell>
          <cell r="D1566">
            <v>3346</v>
          </cell>
        </row>
        <row r="1567">
          <cell r="A1567" t="str">
            <v>160613</v>
          </cell>
          <cell r="B1567" t="str">
            <v>DIAMETRO 1800 MM</v>
          </cell>
          <cell r="C1567" t="str">
            <v>UN</v>
          </cell>
          <cell r="D1567">
            <v>4010</v>
          </cell>
        </row>
        <row r="1569">
          <cell r="A1569" t="str">
            <v>160700</v>
          </cell>
          <cell r="B1569" t="str">
            <v>MONTAGEM DE COMPORTA CIRCULAR DE FERRO FUNDIDO TIPO SENTIDO UNICO</v>
          </cell>
        </row>
        <row r="1570">
          <cell r="A1570" t="str">
            <v>160701</v>
          </cell>
          <cell r="B1570" t="str">
            <v>DIAMETRO 200 MM</v>
          </cell>
          <cell r="C1570" t="str">
            <v>UN</v>
          </cell>
          <cell r="D1570">
            <v>459.7</v>
          </cell>
        </row>
        <row r="1571">
          <cell r="A1571" t="str">
            <v>160702</v>
          </cell>
          <cell r="B1571" t="str">
            <v>DIAMETRO 300 MM</v>
          </cell>
          <cell r="C1571" t="str">
            <v>UN</v>
          </cell>
          <cell r="D1571">
            <v>792.98</v>
          </cell>
        </row>
        <row r="1572">
          <cell r="A1572" t="str">
            <v>160703</v>
          </cell>
          <cell r="B1572" t="str">
            <v>DIAMETRO 400 MM</v>
          </cell>
          <cell r="C1572" t="str">
            <v>UN</v>
          </cell>
          <cell r="D1572">
            <v>1044.44</v>
          </cell>
        </row>
        <row r="1573">
          <cell r="A1573" t="str">
            <v>160704</v>
          </cell>
          <cell r="B1573" t="str">
            <v>DIAMETRO 500 MM</v>
          </cell>
          <cell r="C1573" t="str">
            <v>UN</v>
          </cell>
          <cell r="D1573">
            <v>1408.27</v>
          </cell>
        </row>
        <row r="1574">
          <cell r="A1574" t="str">
            <v>160705</v>
          </cell>
          <cell r="B1574" t="str">
            <v>DIAMETRO 600 MM</v>
          </cell>
          <cell r="C1574" t="str">
            <v>UN</v>
          </cell>
          <cell r="D1574">
            <v>1530.83</v>
          </cell>
        </row>
        <row r="1575">
          <cell r="A1575" t="str">
            <v>160706</v>
          </cell>
          <cell r="B1575" t="str">
            <v>DIAMETRO 700 MM</v>
          </cell>
          <cell r="C1575" t="str">
            <v>UN</v>
          </cell>
          <cell r="D1575">
            <v>1732.75</v>
          </cell>
        </row>
        <row r="1576">
          <cell r="A1576" t="str">
            <v>160707</v>
          </cell>
          <cell r="B1576" t="str">
            <v>DIAMETRO 800 MM</v>
          </cell>
          <cell r="C1576" t="str">
            <v>UN</v>
          </cell>
          <cell r="D1576">
            <v>1907.28</v>
          </cell>
        </row>
        <row r="1577">
          <cell r="A1577" t="str">
            <v>160708</v>
          </cell>
          <cell r="B1577" t="str">
            <v>DIAMETRO 900 MM</v>
          </cell>
          <cell r="C1577" t="str">
            <v>UN</v>
          </cell>
          <cell r="D1577">
            <v>2152.3200000000002</v>
          </cell>
        </row>
        <row r="1578">
          <cell r="A1578" t="str">
            <v>160709</v>
          </cell>
          <cell r="B1578" t="str">
            <v>DIAMETRO 1000 MM</v>
          </cell>
          <cell r="C1578" t="str">
            <v>UN</v>
          </cell>
          <cell r="D1578">
            <v>2371.44</v>
          </cell>
        </row>
        <row r="1579">
          <cell r="A1579" t="str">
            <v>160710</v>
          </cell>
          <cell r="B1579" t="str">
            <v>DIAMETRO 1200 MM</v>
          </cell>
          <cell r="C1579" t="str">
            <v>UN</v>
          </cell>
          <cell r="D1579">
            <v>3412.46</v>
          </cell>
        </row>
        <row r="1581">
          <cell r="A1581" t="str">
            <v>160800</v>
          </cell>
          <cell r="B1581" t="str">
            <v>MONTAGEM DE ADUFAS SIMPLES DE PAREDE DE FERRO FUNDIDO</v>
          </cell>
        </row>
        <row r="1582">
          <cell r="A1582" t="str">
            <v>160801</v>
          </cell>
          <cell r="B1582" t="str">
            <v>DIAMETRO 100 MM</v>
          </cell>
          <cell r="C1582" t="str">
            <v>UN</v>
          </cell>
          <cell r="D1582">
            <v>205.11</v>
          </cell>
        </row>
        <row r="1583">
          <cell r="A1583" t="str">
            <v>160802</v>
          </cell>
          <cell r="B1583" t="str">
            <v>DIAMETRO 150 MM</v>
          </cell>
          <cell r="C1583" t="str">
            <v>UN</v>
          </cell>
          <cell r="D1583">
            <v>272.42</v>
          </cell>
        </row>
        <row r="1584">
          <cell r="A1584" t="str">
            <v>160803</v>
          </cell>
          <cell r="B1584" t="str">
            <v>DIAMETRO 200 MM</v>
          </cell>
          <cell r="C1584" t="str">
            <v>UN</v>
          </cell>
          <cell r="D1584">
            <v>346.94</v>
          </cell>
        </row>
        <row r="1585">
          <cell r="A1585" t="str">
            <v>160804</v>
          </cell>
          <cell r="B1585" t="str">
            <v>DIAMETRO 250 MM</v>
          </cell>
          <cell r="C1585" t="str">
            <v>UN</v>
          </cell>
          <cell r="D1585">
            <v>467.96</v>
          </cell>
        </row>
        <row r="1586">
          <cell r="A1586" t="str">
            <v>160805</v>
          </cell>
          <cell r="B1586" t="str">
            <v>DIAMETRO 300 MM</v>
          </cell>
          <cell r="C1586" t="str">
            <v>UN</v>
          </cell>
          <cell r="D1586">
            <v>540.69000000000005</v>
          </cell>
        </row>
        <row r="1587">
          <cell r="A1587" t="str">
            <v>160806</v>
          </cell>
          <cell r="B1587" t="str">
            <v>DIAMETRO 400 MM</v>
          </cell>
          <cell r="C1587" t="str">
            <v>UN</v>
          </cell>
          <cell r="D1587">
            <v>721.8</v>
          </cell>
        </row>
        <row r="1588">
          <cell r="A1588" t="str">
            <v>160807</v>
          </cell>
          <cell r="B1588" t="str">
            <v>DIAMETRO 500 MM</v>
          </cell>
          <cell r="C1588" t="str">
            <v>UN</v>
          </cell>
          <cell r="D1588">
            <v>856.33</v>
          </cell>
        </row>
        <row r="1589">
          <cell r="A1589" t="str">
            <v>160808</v>
          </cell>
          <cell r="B1589" t="str">
            <v>DIAMETRO 600 MM</v>
          </cell>
          <cell r="C1589" t="str">
            <v>UN</v>
          </cell>
          <cell r="D1589">
            <v>1084.94</v>
          </cell>
        </row>
        <row r="1591">
          <cell r="A1591" t="str">
            <v>160900</v>
          </cell>
          <cell r="B1591" t="str">
            <v>MONTAGEM DE ADUFAS SIMPLES DE FUNDO DE FERRO FUNDIDO</v>
          </cell>
        </row>
        <row r="1592">
          <cell r="A1592" t="str">
            <v>160901</v>
          </cell>
          <cell r="B1592" t="str">
            <v>DIAMETRO 100 MM</v>
          </cell>
          <cell r="C1592" t="str">
            <v>UN</v>
          </cell>
          <cell r="D1592">
            <v>183.88</v>
          </cell>
        </row>
        <row r="1593">
          <cell r="A1593" t="str">
            <v>160902</v>
          </cell>
          <cell r="B1593" t="str">
            <v>DIAMETRO 150 MM</v>
          </cell>
          <cell r="C1593" t="str">
            <v>UN</v>
          </cell>
          <cell r="D1593">
            <v>270.08</v>
          </cell>
        </row>
        <row r="1594">
          <cell r="A1594" t="str">
            <v>160903</v>
          </cell>
          <cell r="B1594" t="str">
            <v>DIAMETRO 200 MM</v>
          </cell>
          <cell r="C1594" t="str">
            <v>UN</v>
          </cell>
          <cell r="D1594">
            <v>296.92</v>
          </cell>
        </row>
        <row r="1595">
          <cell r="A1595" t="str">
            <v>160904</v>
          </cell>
          <cell r="B1595" t="str">
            <v>DIAMETRO 250 MM</v>
          </cell>
          <cell r="C1595" t="str">
            <v>UN</v>
          </cell>
          <cell r="D1595">
            <v>328.96</v>
          </cell>
        </row>
        <row r="1596">
          <cell r="A1596" t="str">
            <v>160905</v>
          </cell>
          <cell r="B1596" t="str">
            <v>DIAMETRO 300 MM</v>
          </cell>
          <cell r="C1596" t="str">
            <v>UN</v>
          </cell>
          <cell r="D1596">
            <v>399.53</v>
          </cell>
        </row>
        <row r="1597">
          <cell r="A1597" t="str">
            <v>160906</v>
          </cell>
          <cell r="B1597" t="str">
            <v>DIAMETRO 400 MM</v>
          </cell>
          <cell r="C1597" t="str">
            <v>UN</v>
          </cell>
          <cell r="D1597">
            <v>515.6</v>
          </cell>
        </row>
        <row r="1599">
          <cell r="A1599" t="str">
            <v>161000</v>
          </cell>
          <cell r="B1599" t="str">
            <v>MONTAGEM EM GERAL</v>
          </cell>
        </row>
        <row r="1600">
          <cell r="A1600" t="str">
            <v>161001</v>
          </cell>
          <cell r="B1600" t="str">
            <v>CHICANAS DO FLOCULADOR</v>
          </cell>
          <cell r="C1600" t="str">
            <v>M2</v>
          </cell>
          <cell r="D1600">
            <v>87.71</v>
          </cell>
        </row>
        <row r="1601">
          <cell r="A1601" t="str">
            <v>161002</v>
          </cell>
          <cell r="B1601" t="str">
            <v>CORTINA DE MADEIRA</v>
          </cell>
          <cell r="C1601" t="str">
            <v>M2</v>
          </cell>
          <cell r="D1601">
            <v>101.51</v>
          </cell>
        </row>
        <row r="1602">
          <cell r="A1602" t="str">
            <v>161003</v>
          </cell>
          <cell r="B1602" t="str">
            <v>DISPOSITIVO BASCULANTE</v>
          </cell>
          <cell r="C1602" t="str">
            <v>UN</v>
          </cell>
          <cell r="D1602">
            <v>60.11</v>
          </cell>
        </row>
        <row r="1603">
          <cell r="A1603" t="str">
            <v>161004</v>
          </cell>
          <cell r="B1603" t="str">
            <v>VERTEDOR RETANGULAR DE MADEIRA</v>
          </cell>
          <cell r="C1603" t="str">
            <v>M2</v>
          </cell>
          <cell r="D1603">
            <v>237.84</v>
          </cell>
        </row>
        <row r="1604">
          <cell r="A1604" t="str">
            <v>161005</v>
          </cell>
          <cell r="B1604" t="str">
            <v>VERTEDOR TRIANGULAR DE ALUMINIO</v>
          </cell>
          <cell r="C1604" t="str">
            <v>M2</v>
          </cell>
          <cell r="D1604">
            <v>505.42</v>
          </cell>
        </row>
        <row r="1605">
          <cell r="A1605" t="str">
            <v>161006</v>
          </cell>
          <cell r="B1605" t="str">
            <v>ALAVANCA DE MANOBRA VALVULA BORBOLETA</v>
          </cell>
          <cell r="C1605" t="str">
            <v>UN</v>
          </cell>
          <cell r="D1605">
            <v>417.03</v>
          </cell>
        </row>
        <row r="1606">
          <cell r="A1606" t="str">
            <v>161007</v>
          </cell>
          <cell r="B1606" t="str">
            <v>SARILHO</v>
          </cell>
          <cell r="C1606" t="str">
            <v>UN</v>
          </cell>
          <cell r="D1606">
            <v>590.54</v>
          </cell>
        </row>
        <row r="1607">
          <cell r="A1607" t="str">
            <v>161008</v>
          </cell>
          <cell r="B1607" t="str">
            <v>PLACA DE ORIFICIO</v>
          </cell>
          <cell r="C1607" t="str">
            <v>UN</v>
          </cell>
          <cell r="D1607">
            <v>50.92</v>
          </cell>
        </row>
        <row r="1608">
          <cell r="A1608" t="str">
            <v>161009</v>
          </cell>
          <cell r="B1608" t="str">
            <v>MEDIDOR DE VAZAO</v>
          </cell>
          <cell r="C1608" t="str">
            <v>UN</v>
          </cell>
          <cell r="D1608">
            <v>54.83</v>
          </cell>
        </row>
        <row r="1609">
          <cell r="A1609" t="str">
            <v>161010</v>
          </cell>
          <cell r="B1609" t="str">
            <v>DISPOSITIVO DE COLETA DE AGUA DECANTADA</v>
          </cell>
          <cell r="C1609" t="str">
            <v>M</v>
          </cell>
          <cell r="D1609">
            <v>46.97</v>
          </cell>
        </row>
        <row r="1610">
          <cell r="A1610" t="str">
            <v>161011</v>
          </cell>
          <cell r="B1610" t="str">
            <v>INSTALACAO DE AGITADOR</v>
          </cell>
          <cell r="C1610" t="str">
            <v>UN</v>
          </cell>
          <cell r="D1610">
            <v>33.44</v>
          </cell>
        </row>
        <row r="1611">
          <cell r="A1611" t="str">
            <v>161012</v>
          </cell>
          <cell r="B1611" t="str">
            <v>INSTALACAO DE BOMBA DOSADORA</v>
          </cell>
          <cell r="C1611" t="str">
            <v>UN</v>
          </cell>
          <cell r="D1611">
            <v>65.099999999999994</v>
          </cell>
        </row>
        <row r="1612">
          <cell r="A1612" t="str">
            <v>161013</v>
          </cell>
          <cell r="B1612" t="str">
            <v>COCHO DE MADEIRA</v>
          </cell>
          <cell r="C1612" t="str">
            <v>UN</v>
          </cell>
          <cell r="D1612">
            <v>63.6</v>
          </cell>
        </row>
        <row r="1613">
          <cell r="A1613" t="str">
            <v>161014</v>
          </cell>
          <cell r="B1613" t="str">
            <v>INSTALACAO DE CORRENTE DE FERRO</v>
          </cell>
          <cell r="C1613" t="str">
            <v>KG</v>
          </cell>
          <cell r="D1613">
            <v>6.27</v>
          </cell>
        </row>
        <row r="1614">
          <cell r="A1614" t="str">
            <v>161015</v>
          </cell>
          <cell r="B1614" t="str">
            <v>INSTALACAO DE CESTO METALICO</v>
          </cell>
          <cell r="C1614" t="str">
            <v>UN</v>
          </cell>
          <cell r="D1614">
            <v>361.7</v>
          </cell>
        </row>
        <row r="1615">
          <cell r="A1615" t="str">
            <v>161016</v>
          </cell>
          <cell r="B1615" t="str">
            <v>INSTALACAO DE ANTEPARO</v>
          </cell>
          <cell r="C1615" t="str">
            <v>UN</v>
          </cell>
          <cell r="D1615">
            <v>63.65</v>
          </cell>
        </row>
        <row r="1616">
          <cell r="A1616" t="str">
            <v>161017</v>
          </cell>
          <cell r="B1616" t="str">
            <v>INSTALACAO DE HASTE DE PROLONGAMENTO COM VOLANTE</v>
          </cell>
          <cell r="C1616" t="str">
            <v>M</v>
          </cell>
          <cell r="D1616">
            <v>34.83</v>
          </cell>
        </row>
        <row r="1617">
          <cell r="A1617" t="str">
            <v>161018</v>
          </cell>
          <cell r="B1617" t="str">
            <v>INSTALACAO DE RESPIRO</v>
          </cell>
          <cell r="C1617" t="str">
            <v>UN</v>
          </cell>
          <cell r="D1617">
            <v>100.85</v>
          </cell>
        </row>
        <row r="1618">
          <cell r="A1618" t="str">
            <v>161019</v>
          </cell>
          <cell r="B1618" t="str">
            <v>COLOCACAO DE CALHA PARSHALL W: 6 POLEGADA</v>
          </cell>
          <cell r="C1618" t="str">
            <v>UN</v>
          </cell>
          <cell r="D1618">
            <v>1061.27</v>
          </cell>
        </row>
        <row r="1619">
          <cell r="A1619" t="str">
            <v>161020</v>
          </cell>
          <cell r="B1619" t="str">
            <v>COLOCACAO DE CALHA PARSHALL W : 3 POLEGADA</v>
          </cell>
          <cell r="C1619" t="str">
            <v>UN</v>
          </cell>
          <cell r="D1619">
            <v>622.37</v>
          </cell>
        </row>
        <row r="1620">
          <cell r="A1620" t="str">
            <v>161021</v>
          </cell>
          <cell r="B1620" t="str">
            <v>INSTALACAO DE TALHA E TROLEY MANUAL DE 1 TONELADA</v>
          </cell>
          <cell r="C1620" t="str">
            <v>UN</v>
          </cell>
          <cell r="D1620">
            <v>1939.48</v>
          </cell>
        </row>
        <row r="1622">
          <cell r="A1622" t="str">
            <v>161100</v>
          </cell>
          <cell r="B1622" t="str">
            <v>LEITO FILTRANTE</v>
          </cell>
        </row>
        <row r="1623">
          <cell r="A1623" t="str">
            <v>161101</v>
          </cell>
          <cell r="B1623" t="str">
            <v>COLOCACAO E APILOAMENTO DE TERRA NO FILTRO</v>
          </cell>
          <cell r="C1623" t="str">
            <v>M3</v>
          </cell>
          <cell r="D1623">
            <v>29.43</v>
          </cell>
        </row>
        <row r="1624">
          <cell r="A1624" t="str">
            <v>161102</v>
          </cell>
          <cell r="B1624" t="str">
            <v>FORNECIMENTO E ENCHIMENTO DO FILTRO COM BRITA N. 4</v>
          </cell>
          <cell r="C1624" t="str">
            <v>M3</v>
          </cell>
          <cell r="D1624">
            <v>70.64</v>
          </cell>
        </row>
        <row r="1625">
          <cell r="A1625" t="str">
            <v>161103</v>
          </cell>
          <cell r="B1625" t="str">
            <v>COLOCACAO DE AREIA NOS FILTROS</v>
          </cell>
          <cell r="C1625" t="str">
            <v>M3</v>
          </cell>
          <cell r="D1625">
            <v>29.43</v>
          </cell>
        </row>
        <row r="1626">
          <cell r="A1626" t="str">
            <v>161104</v>
          </cell>
          <cell r="B1626" t="str">
            <v>COLOCACAO DE PEDREGULHO NOS FILTROS</v>
          </cell>
          <cell r="C1626" t="str">
            <v>M3</v>
          </cell>
          <cell r="D1626">
            <v>32.21</v>
          </cell>
        </row>
        <row r="1627">
          <cell r="A1627" t="str">
            <v>161105</v>
          </cell>
          <cell r="B1627" t="str">
            <v>COLOCACAO DE ANTRACITO NOS FILTROS</v>
          </cell>
          <cell r="C1627" t="str">
            <v>M3</v>
          </cell>
          <cell r="D1627">
            <v>29.43</v>
          </cell>
        </row>
        <row r="1628">
          <cell r="A1628" t="str">
            <v>161106</v>
          </cell>
          <cell r="B1628" t="str">
            <v>ASSENTAMENTO DE BLOCOS LEOPOLD</v>
          </cell>
          <cell r="C1628" t="str">
            <v>M2</v>
          </cell>
          <cell r="D1628">
            <v>35.43</v>
          </cell>
        </row>
        <row r="1629">
          <cell r="A1629" t="str">
            <v>161107</v>
          </cell>
          <cell r="B1629" t="str">
            <v>COLOCACAO DE LONA PLASTICA</v>
          </cell>
          <cell r="C1629" t="str">
            <v>M2</v>
          </cell>
          <cell r="D1629">
            <v>6.61</v>
          </cell>
        </row>
        <row r="1631">
          <cell r="A1631" t="str">
            <v>161200</v>
          </cell>
          <cell r="B1631" t="str">
            <v>MONTAGEM DE TUBOS DE FERRO FUNDIDO (P/P)</v>
          </cell>
        </row>
        <row r="1632">
          <cell r="A1632" t="str">
            <v>161201</v>
          </cell>
          <cell r="B1632" t="str">
            <v>DIAMETRO 100 MM</v>
          </cell>
          <cell r="C1632" t="str">
            <v>M</v>
          </cell>
          <cell r="D1632">
            <v>5.41</v>
          </cell>
        </row>
        <row r="1633">
          <cell r="A1633" t="str">
            <v>161202</v>
          </cell>
          <cell r="B1633" t="str">
            <v>DIAMETRO 150 MM</v>
          </cell>
          <cell r="C1633" t="str">
            <v>M</v>
          </cell>
          <cell r="D1633">
            <v>7.12</v>
          </cell>
        </row>
        <row r="1634">
          <cell r="A1634" t="str">
            <v>161203</v>
          </cell>
          <cell r="B1634" t="str">
            <v>DIAMETRO 200 MM</v>
          </cell>
          <cell r="C1634" t="str">
            <v>M</v>
          </cell>
          <cell r="D1634">
            <v>14.94</v>
          </cell>
        </row>
        <row r="1635">
          <cell r="A1635" t="str">
            <v>161204</v>
          </cell>
          <cell r="B1635" t="str">
            <v>DIAMETRO 250 MM</v>
          </cell>
          <cell r="C1635" t="str">
            <v>M</v>
          </cell>
          <cell r="D1635">
            <v>18.260000000000002</v>
          </cell>
        </row>
        <row r="1636">
          <cell r="A1636" t="str">
            <v>161205</v>
          </cell>
          <cell r="B1636" t="str">
            <v>DIAMETRO 300 MM</v>
          </cell>
          <cell r="C1636" t="str">
            <v>M</v>
          </cell>
          <cell r="D1636">
            <v>21.61</v>
          </cell>
        </row>
        <row r="1637">
          <cell r="A1637" t="str">
            <v>161206</v>
          </cell>
          <cell r="B1637" t="str">
            <v>DIAMETRO 400 MM</v>
          </cell>
          <cell r="C1637" t="str">
            <v>M</v>
          </cell>
          <cell r="D1637">
            <v>28.87</v>
          </cell>
        </row>
        <row r="1638">
          <cell r="A1638" t="str">
            <v>161207</v>
          </cell>
          <cell r="B1638" t="str">
            <v>DIAMETRO 500 MM</v>
          </cell>
          <cell r="C1638" t="str">
            <v>M</v>
          </cell>
          <cell r="D1638">
            <v>37.75</v>
          </cell>
        </row>
        <row r="1639">
          <cell r="A1639" t="str">
            <v>161208</v>
          </cell>
          <cell r="B1639" t="str">
            <v>DIAMETRO 600 MM</v>
          </cell>
          <cell r="C1639" t="str">
            <v>M</v>
          </cell>
          <cell r="D1639">
            <v>23.47</v>
          </cell>
        </row>
        <row r="1640">
          <cell r="A1640" t="str">
            <v>161209</v>
          </cell>
          <cell r="B1640" t="str">
            <v>DIAMETRO 700 MM</v>
          </cell>
          <cell r="C1640" t="str">
            <v>M</v>
          </cell>
          <cell r="D1640">
            <v>29.02</v>
          </cell>
        </row>
        <row r="1641">
          <cell r="A1641" t="str">
            <v>161210</v>
          </cell>
          <cell r="B1641" t="str">
            <v>DIAMETRO 800 MM</v>
          </cell>
          <cell r="C1641" t="str">
            <v>M</v>
          </cell>
          <cell r="D1641">
            <v>35.47</v>
          </cell>
        </row>
        <row r="1642">
          <cell r="A1642" t="str">
            <v>161211</v>
          </cell>
          <cell r="B1642" t="str">
            <v>DIAMETRO 900 MM</v>
          </cell>
          <cell r="C1642" t="str">
            <v>M</v>
          </cell>
          <cell r="D1642">
            <v>41.56</v>
          </cell>
        </row>
        <row r="1643">
          <cell r="A1643" t="str">
            <v>161212</v>
          </cell>
          <cell r="B1643" t="str">
            <v>DIAMETRO 1000 MM</v>
          </cell>
          <cell r="C1643" t="str">
            <v>M</v>
          </cell>
          <cell r="D1643">
            <v>50.65</v>
          </cell>
        </row>
        <row r="1645">
          <cell r="A1645" t="str">
            <v>161300</v>
          </cell>
          <cell r="B1645" t="str">
            <v>MONTAGEM DE CONEXOES DE JUNTA TIPO JM (B/F)</v>
          </cell>
        </row>
        <row r="1646">
          <cell r="A1646" t="str">
            <v>161301</v>
          </cell>
          <cell r="B1646" t="str">
            <v>DIAMETRO 100 MM</v>
          </cell>
          <cell r="C1646" t="str">
            <v>UN</v>
          </cell>
          <cell r="D1646">
            <v>4.5599999999999996</v>
          </cell>
        </row>
        <row r="1647">
          <cell r="A1647" t="str">
            <v>161302</v>
          </cell>
          <cell r="B1647" t="str">
            <v>DIAMETRO 150 MM</v>
          </cell>
          <cell r="C1647" t="str">
            <v>UN</v>
          </cell>
          <cell r="D1647">
            <v>6.37</v>
          </cell>
        </row>
        <row r="1648">
          <cell r="A1648" t="str">
            <v>161303</v>
          </cell>
          <cell r="B1648" t="str">
            <v>DIAMETRO 200 MM</v>
          </cell>
          <cell r="C1648" t="str">
            <v>UN</v>
          </cell>
          <cell r="D1648">
            <v>7.63</v>
          </cell>
        </row>
        <row r="1649">
          <cell r="A1649" t="str">
            <v>161304</v>
          </cell>
          <cell r="B1649" t="str">
            <v>DIAMETRO 250 MM</v>
          </cell>
          <cell r="C1649" t="str">
            <v>UN</v>
          </cell>
          <cell r="D1649">
            <v>9.8800000000000008</v>
          </cell>
        </row>
        <row r="1650">
          <cell r="A1650" t="str">
            <v>161305</v>
          </cell>
          <cell r="B1650" t="str">
            <v>DIAMETRO 300 MM</v>
          </cell>
          <cell r="C1650" t="str">
            <v>UN</v>
          </cell>
          <cell r="D1650">
            <v>12.83</v>
          </cell>
        </row>
        <row r="1651">
          <cell r="A1651" t="str">
            <v>161306</v>
          </cell>
          <cell r="B1651" t="str">
            <v>DIAMETRO 400 MM</v>
          </cell>
          <cell r="C1651" t="str">
            <v>UN</v>
          </cell>
          <cell r="D1651">
            <v>17.48</v>
          </cell>
        </row>
        <row r="1652">
          <cell r="A1652" t="str">
            <v>161307</v>
          </cell>
          <cell r="B1652" t="str">
            <v>DIAMETRO 500 MM</v>
          </cell>
          <cell r="C1652" t="str">
            <v>UN</v>
          </cell>
          <cell r="D1652">
            <v>22.75</v>
          </cell>
        </row>
        <row r="1653">
          <cell r="A1653" t="str">
            <v>161308</v>
          </cell>
          <cell r="B1653" t="str">
            <v>DIAMETRO 600 MM</v>
          </cell>
          <cell r="C1653" t="str">
            <v>UN</v>
          </cell>
          <cell r="D1653">
            <v>29.45</v>
          </cell>
        </row>
        <row r="1654">
          <cell r="A1654" t="str">
            <v>161309</v>
          </cell>
          <cell r="B1654" t="str">
            <v>DIAMETRO 700 MM</v>
          </cell>
          <cell r="C1654" t="str">
            <v>UN</v>
          </cell>
          <cell r="D1654">
            <v>39.42</v>
          </cell>
        </row>
        <row r="1655">
          <cell r="A1655" t="str">
            <v>161310</v>
          </cell>
          <cell r="B1655" t="str">
            <v>DIAMETRO 800 MM</v>
          </cell>
          <cell r="C1655" t="str">
            <v>UN</v>
          </cell>
          <cell r="D1655">
            <v>55.36</v>
          </cell>
        </row>
        <row r="1656">
          <cell r="A1656" t="str">
            <v>161311</v>
          </cell>
          <cell r="B1656" t="str">
            <v>DIAMETRO 900 MM</v>
          </cell>
          <cell r="C1656" t="str">
            <v>UN</v>
          </cell>
          <cell r="D1656">
            <v>66.459999999999994</v>
          </cell>
        </row>
        <row r="1657">
          <cell r="A1657" t="str">
            <v>161312</v>
          </cell>
          <cell r="B1657" t="str">
            <v>DIAMETRO 1000 MM</v>
          </cell>
          <cell r="C1657" t="str">
            <v>UN</v>
          </cell>
          <cell r="D1657">
            <v>80.02</v>
          </cell>
        </row>
        <row r="1659">
          <cell r="A1659" t="str">
            <v>161400</v>
          </cell>
          <cell r="B1659" t="str">
            <v>MONTAGEM DE CONEXOES DE JUNTA TIPO JE (PB)</v>
          </cell>
        </row>
        <row r="1660">
          <cell r="A1660" t="str">
            <v>161401</v>
          </cell>
          <cell r="B1660" t="str">
            <v>DIAMETRO 100 MM</v>
          </cell>
          <cell r="C1660" t="str">
            <v>UN</v>
          </cell>
          <cell r="D1660">
            <v>4.04</v>
          </cell>
        </row>
        <row r="1661">
          <cell r="A1661" t="str">
            <v>161402</v>
          </cell>
          <cell r="B1661" t="str">
            <v>DIAMETRO 150 MM</v>
          </cell>
          <cell r="C1661" t="str">
            <v>UN</v>
          </cell>
          <cell r="D1661">
            <v>4.4400000000000004</v>
          </cell>
        </row>
        <row r="1662">
          <cell r="A1662" t="str">
            <v>161403</v>
          </cell>
          <cell r="B1662" t="str">
            <v>DIAMETRO 200 MM</v>
          </cell>
          <cell r="C1662" t="str">
            <v>UN</v>
          </cell>
          <cell r="D1662">
            <v>5.87</v>
          </cell>
        </row>
        <row r="1663">
          <cell r="A1663" t="str">
            <v>161404</v>
          </cell>
          <cell r="B1663" t="str">
            <v>DIAMETRO 250 MM</v>
          </cell>
          <cell r="C1663" t="str">
            <v>UN</v>
          </cell>
          <cell r="D1663">
            <v>7.08</v>
          </cell>
        </row>
        <row r="1664">
          <cell r="A1664" t="str">
            <v>161405</v>
          </cell>
          <cell r="B1664" t="str">
            <v>DIAMETRO 300 MM</v>
          </cell>
          <cell r="C1664" t="str">
            <v>UN</v>
          </cell>
          <cell r="D1664">
            <v>8.59</v>
          </cell>
        </row>
        <row r="1665">
          <cell r="A1665" t="str">
            <v>161406</v>
          </cell>
          <cell r="B1665" t="str">
            <v>DIAMETRO 400 MM</v>
          </cell>
          <cell r="C1665" t="str">
            <v>UN</v>
          </cell>
          <cell r="D1665">
            <v>11.18</v>
          </cell>
        </row>
        <row r="1666">
          <cell r="A1666" t="str">
            <v>161407</v>
          </cell>
          <cell r="B1666" t="str">
            <v>DIAMETRO 500 MM</v>
          </cell>
          <cell r="C1666" t="str">
            <v>UN</v>
          </cell>
          <cell r="D1666">
            <v>13.61</v>
          </cell>
        </row>
        <row r="1667">
          <cell r="A1667" t="str">
            <v>161408</v>
          </cell>
          <cell r="B1667" t="str">
            <v>DIAMETRO 600 MM</v>
          </cell>
          <cell r="C1667" t="str">
            <v>UN</v>
          </cell>
          <cell r="D1667">
            <v>16.45</v>
          </cell>
        </row>
        <row r="1668">
          <cell r="A1668" t="str">
            <v>161409</v>
          </cell>
          <cell r="B1668" t="str">
            <v>DIAMETRO 700 MM</v>
          </cell>
          <cell r="C1668" t="str">
            <v>UN</v>
          </cell>
          <cell r="D1668">
            <v>20.45</v>
          </cell>
        </row>
        <row r="1669">
          <cell r="A1669" t="str">
            <v>161410</v>
          </cell>
          <cell r="B1669" t="str">
            <v>DIAMETRO 800 MM</v>
          </cell>
          <cell r="C1669" t="str">
            <v>UN</v>
          </cell>
          <cell r="D1669">
            <v>24.67</v>
          </cell>
        </row>
        <row r="1670">
          <cell r="A1670" t="str">
            <v>161411</v>
          </cell>
          <cell r="B1670" t="str">
            <v>DIAMETRO 900 MM</v>
          </cell>
          <cell r="C1670" t="str">
            <v>UN</v>
          </cell>
          <cell r="D1670">
            <v>29.64</v>
          </cell>
        </row>
        <row r="1671">
          <cell r="A1671" t="str">
            <v>161412</v>
          </cell>
          <cell r="B1671" t="str">
            <v>DIAMETRO 1000 MM</v>
          </cell>
          <cell r="C1671" t="str">
            <v>UN</v>
          </cell>
          <cell r="D1671">
            <v>35.93</v>
          </cell>
        </row>
        <row r="1673">
          <cell r="A1673" t="str">
            <v>161500</v>
          </cell>
          <cell r="B1673" t="str">
            <v>MONTAGEM DE CONEXOES DE JUNTA FLAGEADA</v>
          </cell>
        </row>
        <row r="1674">
          <cell r="A1674" t="str">
            <v>161501</v>
          </cell>
          <cell r="B1674" t="str">
            <v>DIAMETRO 100 MM</v>
          </cell>
          <cell r="C1674" t="str">
            <v>UN</v>
          </cell>
          <cell r="D1674">
            <v>4.93</v>
          </cell>
        </row>
        <row r="1675">
          <cell r="A1675" t="str">
            <v>161502</v>
          </cell>
          <cell r="B1675" t="str">
            <v>DIAMETRO 150 MM</v>
          </cell>
          <cell r="C1675" t="str">
            <v>UN</v>
          </cell>
          <cell r="D1675">
            <v>6.96</v>
          </cell>
        </row>
        <row r="1676">
          <cell r="A1676" t="str">
            <v>161503</v>
          </cell>
          <cell r="B1676" t="str">
            <v>DIAMETRO 200 MM</v>
          </cell>
          <cell r="C1676" t="str">
            <v>UN</v>
          </cell>
          <cell r="D1676">
            <v>8.4499999999999993</v>
          </cell>
        </row>
        <row r="1677">
          <cell r="A1677" t="str">
            <v>161504</v>
          </cell>
          <cell r="B1677" t="str">
            <v>DIAMETRO 250 MM</v>
          </cell>
          <cell r="C1677" t="str">
            <v>UN</v>
          </cell>
          <cell r="D1677">
            <v>11.02</v>
          </cell>
        </row>
        <row r="1678">
          <cell r="A1678" t="str">
            <v>161505</v>
          </cell>
          <cell r="B1678" t="str">
            <v>DIAMETRO 300 MM</v>
          </cell>
          <cell r="C1678" t="str">
            <v>UN</v>
          </cell>
          <cell r="D1678">
            <v>14.32</v>
          </cell>
        </row>
        <row r="1679">
          <cell r="A1679" t="str">
            <v>161506</v>
          </cell>
          <cell r="B1679" t="str">
            <v>DIAMETRO 400 MM</v>
          </cell>
          <cell r="C1679" t="str">
            <v>UN</v>
          </cell>
          <cell r="D1679">
            <v>19.41</v>
          </cell>
        </row>
        <row r="1680">
          <cell r="A1680" t="str">
            <v>161507</v>
          </cell>
          <cell r="B1680" t="str">
            <v>DIAMETRO 500 MM</v>
          </cell>
          <cell r="C1680" t="str">
            <v>UN</v>
          </cell>
          <cell r="D1680">
            <v>25.29</v>
          </cell>
        </row>
        <row r="1681">
          <cell r="A1681" t="str">
            <v>161508</v>
          </cell>
          <cell r="B1681" t="str">
            <v>DIAMETRO 600 MM</v>
          </cell>
          <cell r="C1681" t="str">
            <v>UN</v>
          </cell>
          <cell r="D1681">
            <v>32.82</v>
          </cell>
        </row>
        <row r="1682">
          <cell r="A1682" t="str">
            <v>161509</v>
          </cell>
          <cell r="B1682" t="str">
            <v>DIAMETRO 700 MM</v>
          </cell>
          <cell r="C1682" t="str">
            <v>UN</v>
          </cell>
          <cell r="D1682">
            <v>42.62</v>
          </cell>
        </row>
        <row r="1683">
          <cell r="A1683" t="str">
            <v>161510</v>
          </cell>
          <cell r="B1683" t="str">
            <v>DIAMETRO 800 MM</v>
          </cell>
          <cell r="C1683" t="str">
            <v>UN</v>
          </cell>
          <cell r="D1683">
            <v>59.27</v>
          </cell>
        </row>
        <row r="1684">
          <cell r="A1684" t="str">
            <v>161511</v>
          </cell>
          <cell r="B1684" t="str">
            <v>DIAMETRO 900 MM</v>
          </cell>
          <cell r="C1684" t="str">
            <v>UN</v>
          </cell>
          <cell r="D1684">
            <v>71.58</v>
          </cell>
        </row>
        <row r="1685">
          <cell r="A1685" t="str">
            <v>161512</v>
          </cell>
          <cell r="B1685" t="str">
            <v>DIAMETRO 1000 MM</v>
          </cell>
          <cell r="C1685" t="str">
            <v>UN</v>
          </cell>
          <cell r="D1685">
            <v>86.07</v>
          </cell>
        </row>
        <row r="1687">
          <cell r="A1687" t="str">
            <v>161600</v>
          </cell>
          <cell r="B1687" t="str">
            <v>MONTAGEM DE CURVAS DE FERRO FUNDIDO 90 GR TIPO JM</v>
          </cell>
        </row>
        <row r="1688">
          <cell r="A1688" t="str">
            <v>161601</v>
          </cell>
          <cell r="B1688" t="str">
            <v>DIAMETRO 300 MM</v>
          </cell>
          <cell r="C1688" t="str">
            <v>UN</v>
          </cell>
          <cell r="D1688">
            <v>34.479999999999997</v>
          </cell>
        </row>
        <row r="1690">
          <cell r="A1690" t="str">
            <v>161700</v>
          </cell>
          <cell r="B1690" t="str">
            <v>MONTAGEM DE CURVAS DE FERRO FUNDIDO 45 GR TIPO JM</v>
          </cell>
        </row>
        <row r="1691">
          <cell r="A1691" t="str">
            <v>161701</v>
          </cell>
          <cell r="B1691" t="str">
            <v>DIAMETRO 300 MM</v>
          </cell>
          <cell r="C1691" t="str">
            <v>UN</v>
          </cell>
          <cell r="D1691">
            <v>32.409999999999997</v>
          </cell>
        </row>
        <row r="1692">
          <cell r="A1692" t="str">
            <v>161702</v>
          </cell>
          <cell r="B1692" t="str">
            <v>DIAMETRO 400 MM</v>
          </cell>
          <cell r="C1692" t="str">
            <v>UN</v>
          </cell>
          <cell r="D1692">
            <v>52.57</v>
          </cell>
        </row>
        <row r="1693">
          <cell r="A1693" t="str">
            <v>161703</v>
          </cell>
          <cell r="B1693" t="str">
            <v>DIAMETRO 500 MM</v>
          </cell>
          <cell r="C1693" t="str">
            <v>UN</v>
          </cell>
          <cell r="D1693">
            <v>67.25</v>
          </cell>
        </row>
        <row r="1694">
          <cell r="A1694" t="str">
            <v>161704</v>
          </cell>
          <cell r="B1694" t="str">
            <v>DIAMETRO 600 MM</v>
          </cell>
          <cell r="C1694" t="str">
            <v>UN</v>
          </cell>
          <cell r="D1694">
            <v>93</v>
          </cell>
        </row>
        <row r="1695">
          <cell r="A1695" t="str">
            <v>161705</v>
          </cell>
          <cell r="B1695" t="str">
            <v>DIAMETRO 700 MM</v>
          </cell>
          <cell r="C1695" t="str">
            <v>UN</v>
          </cell>
          <cell r="D1695">
            <v>127.21</v>
          </cell>
        </row>
        <row r="1696">
          <cell r="A1696" t="str">
            <v>161706</v>
          </cell>
          <cell r="B1696" t="str">
            <v>DIAMETRO 800 MM</v>
          </cell>
          <cell r="C1696" t="str">
            <v>UN</v>
          </cell>
          <cell r="D1696">
            <v>167.08</v>
          </cell>
        </row>
        <row r="1697">
          <cell r="A1697" t="str">
            <v>161707</v>
          </cell>
          <cell r="B1697" t="str">
            <v>DIAMETRO 900 MM</v>
          </cell>
          <cell r="C1697" t="str">
            <v>UN</v>
          </cell>
          <cell r="D1697">
            <v>198.91</v>
          </cell>
        </row>
        <row r="1698">
          <cell r="A1698" t="str">
            <v>161708</v>
          </cell>
          <cell r="B1698" t="str">
            <v>DIAMETRO 1000 MM</v>
          </cell>
          <cell r="C1698" t="str">
            <v>UN</v>
          </cell>
          <cell r="D1698">
            <v>272.5</v>
          </cell>
        </row>
        <row r="1699">
          <cell r="A1699" t="str">
            <v>161709</v>
          </cell>
          <cell r="B1699" t="str">
            <v>DIAMETRO 1200 MM</v>
          </cell>
          <cell r="C1699" t="str">
            <v>UN</v>
          </cell>
          <cell r="D1699">
            <v>267.47000000000003</v>
          </cell>
        </row>
        <row r="1701">
          <cell r="A1701" t="str">
            <v>161800</v>
          </cell>
          <cell r="B1701" t="str">
            <v>MONTAGEM DE CURVAS DE FERRO FUNDIDO 22 GR 30 MIN. TIPO JM</v>
          </cell>
        </row>
        <row r="1702">
          <cell r="A1702" t="str">
            <v>161801</v>
          </cell>
          <cell r="B1702" t="str">
            <v>DIAMETRO 300 MM</v>
          </cell>
          <cell r="C1702" t="str">
            <v>UN</v>
          </cell>
          <cell r="D1702">
            <v>31.36</v>
          </cell>
        </row>
        <row r="1703">
          <cell r="A1703" t="str">
            <v>161802</v>
          </cell>
          <cell r="B1703" t="str">
            <v>DIAMETRO 400 MM</v>
          </cell>
          <cell r="C1703" t="str">
            <v>UN</v>
          </cell>
          <cell r="D1703">
            <v>45.81</v>
          </cell>
        </row>
        <row r="1704">
          <cell r="A1704" t="str">
            <v>161803</v>
          </cell>
          <cell r="B1704" t="str">
            <v>DIAMETRO 500 MM</v>
          </cell>
          <cell r="C1704" t="str">
            <v>UN</v>
          </cell>
          <cell r="D1704">
            <v>63.21</v>
          </cell>
        </row>
        <row r="1705">
          <cell r="A1705" t="str">
            <v>161804</v>
          </cell>
          <cell r="B1705" t="str">
            <v>DIAMETRO 600 MM</v>
          </cell>
          <cell r="C1705" t="str">
            <v>UN</v>
          </cell>
          <cell r="D1705">
            <v>87.27</v>
          </cell>
        </row>
        <row r="1706">
          <cell r="A1706" t="str">
            <v>161805</v>
          </cell>
          <cell r="B1706" t="str">
            <v>DIAMETRO 700 MM</v>
          </cell>
          <cell r="C1706" t="str">
            <v>UN</v>
          </cell>
          <cell r="D1706">
            <v>119.32</v>
          </cell>
        </row>
        <row r="1707">
          <cell r="A1707" t="str">
            <v>161806</v>
          </cell>
          <cell r="B1707" t="str">
            <v>DIAMETRO 800 MM</v>
          </cell>
          <cell r="C1707" t="str">
            <v>UN</v>
          </cell>
          <cell r="D1707">
            <v>163.62</v>
          </cell>
        </row>
        <row r="1708">
          <cell r="A1708" t="str">
            <v>161807</v>
          </cell>
          <cell r="B1708" t="str">
            <v>DIAMETRO 900 MM</v>
          </cell>
          <cell r="C1708" t="str">
            <v>UN</v>
          </cell>
          <cell r="D1708">
            <v>194.99</v>
          </cell>
        </row>
        <row r="1709">
          <cell r="A1709" t="str">
            <v>161808</v>
          </cell>
          <cell r="B1709" t="str">
            <v>DIAMETRO 1000 MM</v>
          </cell>
          <cell r="C1709" t="str">
            <v>UN</v>
          </cell>
          <cell r="D1709">
            <v>228.53</v>
          </cell>
        </row>
        <row r="1710">
          <cell r="A1710" t="str">
            <v>161809</v>
          </cell>
          <cell r="B1710" t="str">
            <v>DIAMETRO 1200 MM</v>
          </cell>
          <cell r="C1710" t="str">
            <v>UN</v>
          </cell>
          <cell r="D1710">
            <v>260.60000000000002</v>
          </cell>
        </row>
        <row r="1712">
          <cell r="A1712" t="str">
            <v>161900</v>
          </cell>
          <cell r="B1712" t="str">
            <v>MONTAGEM DE CURVAS DE FERRO FUNDIDO 11 GR 15 MIN. TIPO JM</v>
          </cell>
        </row>
        <row r="1713">
          <cell r="A1713" t="str">
            <v>161901</v>
          </cell>
          <cell r="B1713" t="str">
            <v>DIAMETRO 300 MM</v>
          </cell>
          <cell r="C1713" t="str">
            <v>UN</v>
          </cell>
          <cell r="D1713">
            <v>31.18</v>
          </cell>
        </row>
        <row r="1714">
          <cell r="A1714" t="str">
            <v>161902</v>
          </cell>
          <cell r="B1714" t="str">
            <v>DIAMETRO 400 MM</v>
          </cell>
          <cell r="C1714" t="str">
            <v>UN</v>
          </cell>
          <cell r="D1714">
            <v>45.24</v>
          </cell>
        </row>
        <row r="1715">
          <cell r="A1715" t="str">
            <v>161903</v>
          </cell>
          <cell r="B1715" t="str">
            <v>DIAMETRO 500 MM</v>
          </cell>
          <cell r="C1715" t="str">
            <v>UN</v>
          </cell>
          <cell r="D1715">
            <v>61.89</v>
          </cell>
        </row>
        <row r="1716">
          <cell r="A1716" t="str">
            <v>161904</v>
          </cell>
          <cell r="B1716" t="str">
            <v>DIAMETRO 600 MM</v>
          </cell>
          <cell r="C1716" t="str">
            <v>UN</v>
          </cell>
          <cell r="D1716">
            <v>82.28</v>
          </cell>
        </row>
        <row r="1717">
          <cell r="A1717" t="str">
            <v>161905</v>
          </cell>
          <cell r="B1717" t="str">
            <v>DIAMETRO 700 MM</v>
          </cell>
          <cell r="C1717" t="str">
            <v>UN</v>
          </cell>
          <cell r="D1717">
            <v>114.39</v>
          </cell>
        </row>
        <row r="1718">
          <cell r="A1718" t="str">
            <v>161906</v>
          </cell>
          <cell r="B1718" t="str">
            <v>DIAMETRO 800 MM</v>
          </cell>
          <cell r="C1718" t="str">
            <v>UN</v>
          </cell>
          <cell r="D1718">
            <v>162.69</v>
          </cell>
        </row>
        <row r="1719">
          <cell r="A1719" t="str">
            <v>161907</v>
          </cell>
          <cell r="B1719" t="str">
            <v>DIAMETRO 900 MM</v>
          </cell>
          <cell r="C1719" t="str">
            <v>UN</v>
          </cell>
          <cell r="D1719">
            <v>194.52</v>
          </cell>
        </row>
        <row r="1720">
          <cell r="A1720" t="str">
            <v>161908</v>
          </cell>
          <cell r="B1720" t="str">
            <v>DIAMETRO 1000 MM</v>
          </cell>
          <cell r="C1720" t="str">
            <v>UN</v>
          </cell>
          <cell r="D1720">
            <v>226.57</v>
          </cell>
        </row>
        <row r="1721">
          <cell r="A1721" t="str">
            <v>161909</v>
          </cell>
          <cell r="B1721" t="str">
            <v>DIAMETRO 1200 MM</v>
          </cell>
          <cell r="C1721" t="str">
            <v>UN</v>
          </cell>
          <cell r="D1721">
            <v>251.86</v>
          </cell>
        </row>
        <row r="1723">
          <cell r="A1723" t="str">
            <v>162000</v>
          </cell>
          <cell r="B1723" t="str">
            <v>MONTAGEM DE TES DE FERRO FUNDIDO TIPO JM/F</v>
          </cell>
        </row>
        <row r="1724">
          <cell r="A1724" t="str">
            <v>162001</v>
          </cell>
          <cell r="B1724" t="str">
            <v>DIAMETRO 300-100 MM</v>
          </cell>
          <cell r="C1724" t="str">
            <v>UN</v>
          </cell>
          <cell r="D1724">
            <v>37.979999999999997</v>
          </cell>
        </row>
        <row r="1725">
          <cell r="A1725" t="str">
            <v>162002</v>
          </cell>
          <cell r="B1725" t="str">
            <v>DIAMETRO 300-200 MM</v>
          </cell>
          <cell r="C1725" t="str">
            <v>UN</v>
          </cell>
          <cell r="D1725">
            <v>42.93</v>
          </cell>
        </row>
        <row r="1726">
          <cell r="A1726" t="str">
            <v>162003</v>
          </cell>
          <cell r="B1726" t="str">
            <v>DIAMETRO 300-300 MM</v>
          </cell>
          <cell r="C1726" t="str">
            <v>UN</v>
          </cell>
          <cell r="D1726">
            <v>50.72</v>
          </cell>
        </row>
        <row r="1727">
          <cell r="A1727" t="str">
            <v>162004</v>
          </cell>
          <cell r="B1727" t="str">
            <v>DIAMETRO 350-100 MM</v>
          </cell>
          <cell r="C1727" t="str">
            <v>UN</v>
          </cell>
          <cell r="D1727">
            <v>41.37</v>
          </cell>
        </row>
        <row r="1728">
          <cell r="A1728" t="str">
            <v>162005</v>
          </cell>
          <cell r="B1728" t="str">
            <v>DIAMETRO 350-200 MM</v>
          </cell>
          <cell r="C1728" t="str">
            <v>UN</v>
          </cell>
          <cell r="D1728">
            <v>46.58</v>
          </cell>
        </row>
        <row r="1729">
          <cell r="A1729" t="str">
            <v>162006</v>
          </cell>
          <cell r="B1729" t="str">
            <v>DIAMETRO 350-350 MM</v>
          </cell>
          <cell r="C1729" t="str">
            <v>UN</v>
          </cell>
          <cell r="D1729">
            <v>56.16</v>
          </cell>
        </row>
        <row r="1730">
          <cell r="A1730" t="str">
            <v>162007</v>
          </cell>
          <cell r="B1730" t="str">
            <v>DIAMETRO 400-100 MM</v>
          </cell>
          <cell r="C1730" t="str">
            <v>UN</v>
          </cell>
          <cell r="D1730">
            <v>52.1</v>
          </cell>
        </row>
        <row r="1731">
          <cell r="A1731" t="str">
            <v>162008</v>
          </cell>
          <cell r="B1731" t="str">
            <v>DIAMETRO 400-200 MM</v>
          </cell>
          <cell r="C1731" t="str">
            <v>UN</v>
          </cell>
          <cell r="D1731">
            <v>57.69</v>
          </cell>
        </row>
        <row r="1732">
          <cell r="A1732" t="str">
            <v>162009</v>
          </cell>
          <cell r="B1732" t="str">
            <v>DIAMETRO 400-300 MM</v>
          </cell>
          <cell r="C1732" t="str">
            <v>UN</v>
          </cell>
          <cell r="D1732">
            <v>65.709999999999994</v>
          </cell>
        </row>
        <row r="1733">
          <cell r="A1733" t="str">
            <v>162010</v>
          </cell>
          <cell r="B1733" t="str">
            <v>DIAMETRO 400-400 MM</v>
          </cell>
          <cell r="C1733" t="str">
            <v>UN</v>
          </cell>
          <cell r="D1733">
            <v>73.319999999999993</v>
          </cell>
        </row>
        <row r="1734">
          <cell r="A1734" t="str">
            <v>162011</v>
          </cell>
          <cell r="B1734" t="str">
            <v>DIAMETRO 500-100 MM</v>
          </cell>
          <cell r="C1734" t="str">
            <v>UN</v>
          </cell>
          <cell r="D1734">
            <v>69.19</v>
          </cell>
        </row>
        <row r="1735">
          <cell r="A1735" t="str">
            <v>162012</v>
          </cell>
          <cell r="B1735" t="str">
            <v>DIAMETRO 500-200 MM</v>
          </cell>
          <cell r="C1735" t="str">
            <v>UN</v>
          </cell>
          <cell r="D1735">
            <v>75.37</v>
          </cell>
        </row>
        <row r="1736">
          <cell r="A1736" t="str">
            <v>162013</v>
          </cell>
          <cell r="B1736" t="str">
            <v>DIAMETRO 500-300 MM</v>
          </cell>
          <cell r="C1736" t="str">
            <v>UN</v>
          </cell>
          <cell r="D1736">
            <v>84.16</v>
          </cell>
        </row>
        <row r="1737">
          <cell r="A1737" t="str">
            <v>162014</v>
          </cell>
          <cell r="B1737" t="str">
            <v>DIAMETRO 500-400 MM</v>
          </cell>
          <cell r="C1737" t="str">
            <v>UN</v>
          </cell>
          <cell r="D1737">
            <v>92.95</v>
          </cell>
        </row>
        <row r="1738">
          <cell r="A1738" t="str">
            <v>162015</v>
          </cell>
          <cell r="B1738" t="str">
            <v>DIAMETRO 500-500 MM</v>
          </cell>
          <cell r="C1738" t="str">
            <v>UN</v>
          </cell>
          <cell r="D1738">
            <v>101.98</v>
          </cell>
        </row>
        <row r="1739">
          <cell r="A1739" t="str">
            <v>162016</v>
          </cell>
          <cell r="B1739" t="str">
            <v>DIAMETRO 600-100 MM</v>
          </cell>
          <cell r="C1739" t="str">
            <v>UN</v>
          </cell>
          <cell r="D1739">
            <v>90.98</v>
          </cell>
        </row>
        <row r="1740">
          <cell r="A1740" t="str">
            <v>162017</v>
          </cell>
          <cell r="B1740" t="str">
            <v>DIAMETRO 600-200 MM</v>
          </cell>
          <cell r="C1740" t="str">
            <v>UN</v>
          </cell>
          <cell r="D1740">
            <v>98.55</v>
          </cell>
        </row>
        <row r="1741">
          <cell r="A1741" t="str">
            <v>162018</v>
          </cell>
          <cell r="B1741" t="str">
            <v>DIAMETRO 600 - 300MM</v>
          </cell>
          <cell r="C1741" t="str">
            <v>UN</v>
          </cell>
          <cell r="D1741">
            <v>108.83</v>
          </cell>
        </row>
        <row r="1742">
          <cell r="A1742" t="str">
            <v>162019</v>
          </cell>
          <cell r="B1742" t="str">
            <v>DIAMETRO 600-400 MM</v>
          </cell>
          <cell r="C1742" t="str">
            <v>UN</v>
          </cell>
          <cell r="D1742">
            <v>119.14</v>
          </cell>
        </row>
        <row r="1743">
          <cell r="A1743" t="str">
            <v>162020</v>
          </cell>
          <cell r="B1743" t="str">
            <v>DIAMETRO 600-600 MM</v>
          </cell>
          <cell r="C1743" t="str">
            <v>UN</v>
          </cell>
          <cell r="D1743">
            <v>143.34</v>
          </cell>
        </row>
        <row r="1744">
          <cell r="A1744" t="str">
            <v>162021</v>
          </cell>
          <cell r="B1744" t="str">
            <v>DIAMETRO 700-200 MM</v>
          </cell>
          <cell r="C1744" t="str">
            <v>UN</v>
          </cell>
          <cell r="D1744">
            <v>128.63</v>
          </cell>
        </row>
        <row r="1745">
          <cell r="A1745" t="str">
            <v>162022</v>
          </cell>
          <cell r="B1745" t="str">
            <v>DIAMETRO 700-400 MM</v>
          </cell>
          <cell r="C1745" t="str">
            <v>UN</v>
          </cell>
          <cell r="D1745">
            <v>149.38</v>
          </cell>
        </row>
        <row r="1746">
          <cell r="A1746" t="str">
            <v>162023</v>
          </cell>
          <cell r="B1746" t="str">
            <v>DIAMETRO 700-600 MM</v>
          </cell>
          <cell r="C1746" t="str">
            <v>UN</v>
          </cell>
          <cell r="D1746">
            <v>177.38</v>
          </cell>
        </row>
        <row r="1747">
          <cell r="A1747" t="str">
            <v>162024</v>
          </cell>
          <cell r="B1747" t="str">
            <v>DIAMETRO 700-700 MM</v>
          </cell>
          <cell r="C1747" t="str">
            <v>UN</v>
          </cell>
          <cell r="D1747">
            <v>190.68</v>
          </cell>
        </row>
        <row r="1748">
          <cell r="A1748" t="str">
            <v>162025</v>
          </cell>
          <cell r="B1748" t="str">
            <v>DIAMETRO 800-200 MM</v>
          </cell>
          <cell r="C1748" t="str">
            <v>UN</v>
          </cell>
          <cell r="D1748">
            <v>179.58</v>
          </cell>
        </row>
        <row r="1749">
          <cell r="A1749" t="str">
            <v>162026</v>
          </cell>
          <cell r="B1749" t="str">
            <v>DIAMETRO 800-400 MM</v>
          </cell>
          <cell r="C1749" t="str">
            <v>UN</v>
          </cell>
          <cell r="D1749">
            <v>204.8</v>
          </cell>
        </row>
        <row r="1750">
          <cell r="A1750" t="str">
            <v>162027</v>
          </cell>
          <cell r="B1750" t="str">
            <v>DIAMETRO 800-600 MM</v>
          </cell>
          <cell r="C1750" t="str">
            <v>UN</v>
          </cell>
          <cell r="D1750">
            <v>248.11</v>
          </cell>
        </row>
        <row r="1751">
          <cell r="A1751" t="str">
            <v>162028</v>
          </cell>
          <cell r="B1751" t="str">
            <v>DIAMETRO 800-800 MM</v>
          </cell>
          <cell r="C1751" t="str">
            <v>UN</v>
          </cell>
          <cell r="D1751">
            <v>272.95</v>
          </cell>
        </row>
        <row r="1752">
          <cell r="A1752" t="str">
            <v>162029</v>
          </cell>
          <cell r="B1752" t="str">
            <v>DIAMETRO 900-200 MM</v>
          </cell>
          <cell r="C1752" t="str">
            <v>UN</v>
          </cell>
          <cell r="D1752">
            <v>216.52</v>
          </cell>
        </row>
        <row r="1753">
          <cell r="A1753" t="str">
            <v>162030</v>
          </cell>
          <cell r="B1753" t="str">
            <v>DIAMETRO 900-400 MM</v>
          </cell>
          <cell r="C1753" t="str">
            <v>UN</v>
          </cell>
          <cell r="D1753">
            <v>249.08</v>
          </cell>
        </row>
        <row r="1754">
          <cell r="A1754" t="str">
            <v>162031</v>
          </cell>
          <cell r="B1754" t="str">
            <v>DIAMETRO 900-600 MM</v>
          </cell>
          <cell r="C1754" t="str">
            <v>UN</v>
          </cell>
          <cell r="D1754">
            <v>299.63</v>
          </cell>
        </row>
        <row r="1755">
          <cell r="A1755" t="str">
            <v>162032</v>
          </cell>
          <cell r="B1755" t="str">
            <v>DIAMETRO 900-800 MM</v>
          </cell>
          <cell r="C1755" t="str">
            <v>UN</v>
          </cell>
          <cell r="D1755">
            <v>333.73</v>
          </cell>
        </row>
        <row r="1756">
          <cell r="A1756" t="str">
            <v>162033</v>
          </cell>
          <cell r="B1756" t="str">
            <v>DIAMETRO 900-900 MM</v>
          </cell>
          <cell r="C1756" t="str">
            <v>UN</v>
          </cell>
          <cell r="D1756">
            <v>354.45</v>
          </cell>
        </row>
        <row r="1757">
          <cell r="A1757" t="str">
            <v>162034</v>
          </cell>
          <cell r="B1757" t="str">
            <v>DIAMETRO 1000-200 MM</v>
          </cell>
          <cell r="C1757" t="str">
            <v>UN</v>
          </cell>
          <cell r="D1757">
            <v>273.62</v>
          </cell>
        </row>
        <row r="1758">
          <cell r="A1758" t="str">
            <v>162035</v>
          </cell>
          <cell r="B1758" t="str">
            <v>DIAMETRO 1000-400 MM</v>
          </cell>
          <cell r="C1758" t="str">
            <v>UN</v>
          </cell>
          <cell r="D1758">
            <v>305.27999999999997</v>
          </cell>
        </row>
        <row r="1759">
          <cell r="A1759" t="str">
            <v>162036</v>
          </cell>
          <cell r="B1759" t="str">
            <v>DIAMETRO 1000-600 MM</v>
          </cell>
          <cell r="C1759" t="str">
            <v>UN</v>
          </cell>
          <cell r="D1759">
            <v>357.01</v>
          </cell>
        </row>
        <row r="1760">
          <cell r="A1760" t="str">
            <v>162037</v>
          </cell>
          <cell r="B1760" t="str">
            <v>DIAMETRO 1000-800 MM</v>
          </cell>
          <cell r="C1760" t="str">
            <v>UN</v>
          </cell>
          <cell r="D1760">
            <v>398</v>
          </cell>
        </row>
        <row r="1761">
          <cell r="A1761" t="str">
            <v>162038</v>
          </cell>
          <cell r="B1761" t="str">
            <v>DIAMETRO 1000-1000 MM</v>
          </cell>
          <cell r="C1761" t="str">
            <v>UN</v>
          </cell>
          <cell r="D1761">
            <v>437.13</v>
          </cell>
        </row>
        <row r="1762">
          <cell r="A1762" t="str">
            <v>162039</v>
          </cell>
          <cell r="B1762" t="str">
            <v>DIAMETRO 1200-200 MM</v>
          </cell>
          <cell r="C1762" t="str">
            <v>UN</v>
          </cell>
          <cell r="D1762">
            <v>326.95</v>
          </cell>
        </row>
        <row r="1763">
          <cell r="A1763" t="str">
            <v>162040</v>
          </cell>
          <cell r="B1763" t="str">
            <v>DIAMETRO 1200-400 MM</v>
          </cell>
          <cell r="C1763" t="str">
            <v>UN</v>
          </cell>
          <cell r="D1763">
            <v>365.36</v>
          </cell>
        </row>
        <row r="1764">
          <cell r="A1764" t="str">
            <v>162041</v>
          </cell>
          <cell r="B1764" t="str">
            <v>DIAMETRO 1200-600 MM</v>
          </cell>
          <cell r="C1764" t="str">
            <v>UN</v>
          </cell>
          <cell r="D1764">
            <v>425.46</v>
          </cell>
        </row>
        <row r="1765">
          <cell r="A1765" t="str">
            <v>162042</v>
          </cell>
          <cell r="B1765" t="str">
            <v>DIAMETRO 1200-800 MM</v>
          </cell>
          <cell r="C1765" t="str">
            <v>UN</v>
          </cell>
          <cell r="D1765">
            <v>484</v>
          </cell>
        </row>
        <row r="1766">
          <cell r="A1766" t="str">
            <v>162043</v>
          </cell>
          <cell r="B1766" t="str">
            <v>DIAMETRO 1200-1000 MM</v>
          </cell>
          <cell r="C1766" t="str">
            <v>UN</v>
          </cell>
          <cell r="D1766">
            <v>534.77</v>
          </cell>
        </row>
        <row r="1767">
          <cell r="A1767" t="str">
            <v>162044</v>
          </cell>
          <cell r="B1767" t="str">
            <v>DIAMETRO 1200-1200 MM</v>
          </cell>
          <cell r="C1767" t="str">
            <v>UN</v>
          </cell>
          <cell r="D1767">
            <v>562.84</v>
          </cell>
        </row>
        <row r="1769">
          <cell r="A1769" t="str">
            <v>162100</v>
          </cell>
          <cell r="B1769" t="str">
            <v>MONTAGEM DE REDUCOES DE FERRO FUNDIDO TIPO JM</v>
          </cell>
        </row>
        <row r="1770">
          <cell r="A1770" t="str">
            <v>162101</v>
          </cell>
          <cell r="B1770" t="str">
            <v>DIAMETRO 300-150 MM</v>
          </cell>
          <cell r="C1770" t="str">
            <v>UN</v>
          </cell>
          <cell r="D1770">
            <v>30.45</v>
          </cell>
        </row>
        <row r="1771">
          <cell r="A1771" t="str">
            <v>162102</v>
          </cell>
          <cell r="B1771" t="str">
            <v>DIAMETRO 300-200 MM</v>
          </cell>
          <cell r="C1771" t="str">
            <v>UN</v>
          </cell>
          <cell r="D1771">
            <v>30.8</v>
          </cell>
        </row>
        <row r="1772">
          <cell r="A1772" t="str">
            <v>162103</v>
          </cell>
          <cell r="B1772" t="str">
            <v>DIAMETRO 300-250 MM</v>
          </cell>
          <cell r="C1772" t="str">
            <v>UN</v>
          </cell>
          <cell r="D1772">
            <v>31.13</v>
          </cell>
        </row>
        <row r="1773">
          <cell r="A1773" t="str">
            <v>162104</v>
          </cell>
          <cell r="B1773" t="str">
            <v>DIAMETRO 350-200 MM</v>
          </cell>
          <cell r="C1773" t="str">
            <v>UN</v>
          </cell>
          <cell r="D1773">
            <v>41.6</v>
          </cell>
        </row>
        <row r="1774">
          <cell r="A1774" t="str">
            <v>162105</v>
          </cell>
          <cell r="B1774" t="str">
            <v>DIAMETRO 350-250 MM</v>
          </cell>
          <cell r="C1774" t="str">
            <v>UN</v>
          </cell>
          <cell r="D1774">
            <v>41.86</v>
          </cell>
        </row>
        <row r="1775">
          <cell r="A1775" t="str">
            <v>162106</v>
          </cell>
          <cell r="B1775" t="str">
            <v>DIAMETRO 350-300 MM</v>
          </cell>
          <cell r="C1775" t="str">
            <v>UN</v>
          </cell>
          <cell r="D1775">
            <v>42.01</v>
          </cell>
        </row>
        <row r="1776">
          <cell r="A1776" t="str">
            <v>162107</v>
          </cell>
          <cell r="B1776" t="str">
            <v>DIAMETRO 400-250 MM</v>
          </cell>
          <cell r="C1776" t="str">
            <v>UN</v>
          </cell>
          <cell r="D1776">
            <v>44.04</v>
          </cell>
        </row>
        <row r="1777">
          <cell r="A1777" t="str">
            <v>162108</v>
          </cell>
          <cell r="B1777" t="str">
            <v>DIAMETRO 400-300 MM</v>
          </cell>
          <cell r="C1777" t="str">
            <v>UN</v>
          </cell>
          <cell r="D1777">
            <v>44.1</v>
          </cell>
        </row>
        <row r="1778">
          <cell r="A1778" t="str">
            <v>162109</v>
          </cell>
          <cell r="B1778" t="str">
            <v>DIAMETRO 400-350 MM</v>
          </cell>
          <cell r="C1778" t="str">
            <v>UN</v>
          </cell>
          <cell r="D1778">
            <v>44.59</v>
          </cell>
        </row>
        <row r="1779">
          <cell r="A1779" t="str">
            <v>162110</v>
          </cell>
          <cell r="B1779" t="str">
            <v>DIAMETRO 500-350 MM</v>
          </cell>
          <cell r="C1779" t="str">
            <v>UN</v>
          </cell>
          <cell r="D1779">
            <v>60.47</v>
          </cell>
        </row>
        <row r="1780">
          <cell r="A1780" t="str">
            <v>162111</v>
          </cell>
          <cell r="B1780" t="str">
            <v>DIAMETRO 500-400 MM</v>
          </cell>
          <cell r="C1780" t="str">
            <v>UN</v>
          </cell>
          <cell r="D1780">
            <v>68.44</v>
          </cell>
        </row>
        <row r="1781">
          <cell r="A1781" t="str">
            <v>162112</v>
          </cell>
          <cell r="B1781" t="str">
            <v>DIAMETRO 600-400 MM</v>
          </cell>
          <cell r="C1781" t="str">
            <v>UN</v>
          </cell>
          <cell r="D1781">
            <v>80.75</v>
          </cell>
        </row>
        <row r="1782">
          <cell r="A1782" t="str">
            <v>162113</v>
          </cell>
          <cell r="B1782" t="str">
            <v>DIAMETRO 600-500 MM</v>
          </cell>
          <cell r="C1782" t="str">
            <v>UN</v>
          </cell>
          <cell r="D1782">
            <v>81.11</v>
          </cell>
        </row>
        <row r="1783">
          <cell r="A1783" t="str">
            <v>162114</v>
          </cell>
          <cell r="B1783" t="str">
            <v>DIAMETRO 700-500 MM</v>
          </cell>
          <cell r="C1783" t="str">
            <v>UN</v>
          </cell>
          <cell r="D1783">
            <v>112.98</v>
          </cell>
        </row>
        <row r="1784">
          <cell r="A1784" t="str">
            <v>162115</v>
          </cell>
          <cell r="B1784" t="str">
            <v>DIAMETRO 700-600 MM</v>
          </cell>
          <cell r="C1784" t="str">
            <v>UN</v>
          </cell>
          <cell r="D1784">
            <v>135.55000000000001</v>
          </cell>
        </row>
        <row r="1785">
          <cell r="A1785" t="str">
            <v>162116</v>
          </cell>
          <cell r="B1785" t="str">
            <v>DIAMETRO 800-600 MM</v>
          </cell>
          <cell r="C1785" t="str">
            <v>UN</v>
          </cell>
          <cell r="D1785">
            <v>159</v>
          </cell>
        </row>
        <row r="1786">
          <cell r="A1786" t="str">
            <v>162117</v>
          </cell>
          <cell r="B1786" t="str">
            <v>DIAMETRO 800-700 MM</v>
          </cell>
          <cell r="C1786" t="str">
            <v>UN</v>
          </cell>
          <cell r="D1786">
            <v>168.41</v>
          </cell>
        </row>
        <row r="1787">
          <cell r="A1787" t="str">
            <v>162118</v>
          </cell>
          <cell r="B1787" t="str">
            <v>DIAMETRO 900-700 MM</v>
          </cell>
          <cell r="C1787" t="str">
            <v>UN</v>
          </cell>
          <cell r="D1787">
            <v>195.49</v>
          </cell>
        </row>
        <row r="1788">
          <cell r="A1788" t="str">
            <v>162119</v>
          </cell>
          <cell r="B1788" t="str">
            <v>DIAMETRO 900-800 MM</v>
          </cell>
          <cell r="C1788" t="str">
            <v>UN</v>
          </cell>
          <cell r="D1788">
            <v>205.27</v>
          </cell>
        </row>
        <row r="1789">
          <cell r="A1789" t="str">
            <v>162120</v>
          </cell>
          <cell r="B1789" t="str">
            <v>DIAMETRO 1000-800 MM</v>
          </cell>
          <cell r="C1789" t="str">
            <v>UN</v>
          </cell>
          <cell r="D1789">
            <v>240.34</v>
          </cell>
        </row>
        <row r="1790">
          <cell r="A1790" t="str">
            <v>162121</v>
          </cell>
          <cell r="B1790" t="str">
            <v>DIAMETRO 1000-900 MM</v>
          </cell>
          <cell r="C1790" t="str">
            <v>UN</v>
          </cell>
          <cell r="D1790">
            <v>245.33</v>
          </cell>
        </row>
        <row r="1791">
          <cell r="A1791" t="str">
            <v>162122</v>
          </cell>
          <cell r="B1791" t="str">
            <v>DIAMETRO 1200-1000 MM</v>
          </cell>
          <cell r="C1791" t="str">
            <v>UN</v>
          </cell>
          <cell r="D1791">
            <v>278.26</v>
          </cell>
        </row>
        <row r="1793">
          <cell r="A1793" t="str">
            <v>162200</v>
          </cell>
          <cell r="B1793" t="str">
            <v>MONTAGEM DE LUVAS DE CORRER DE FERRO FUNDIDO TIPO JM</v>
          </cell>
        </row>
        <row r="1794">
          <cell r="A1794" t="str">
            <v>162201</v>
          </cell>
          <cell r="B1794" t="str">
            <v>DIAMETRO 100 MM</v>
          </cell>
          <cell r="C1794" t="str">
            <v>UN</v>
          </cell>
          <cell r="D1794">
            <v>10.77</v>
          </cell>
        </row>
        <row r="1795">
          <cell r="A1795" t="str">
            <v>162202</v>
          </cell>
          <cell r="B1795" t="str">
            <v>DIAMETRO 150 MM</v>
          </cell>
          <cell r="C1795" t="str">
            <v>UN</v>
          </cell>
          <cell r="D1795">
            <v>14.96</v>
          </cell>
        </row>
        <row r="1796">
          <cell r="A1796" t="str">
            <v>162203</v>
          </cell>
          <cell r="B1796" t="str">
            <v>DIAMETRO 200 MM</v>
          </cell>
          <cell r="C1796" t="str">
            <v>UN</v>
          </cell>
          <cell r="D1796">
            <v>18.38</v>
          </cell>
        </row>
        <row r="1797">
          <cell r="A1797" t="str">
            <v>162204</v>
          </cell>
          <cell r="B1797" t="str">
            <v>DIAMETRO 250 MM</v>
          </cell>
          <cell r="C1797" t="str">
            <v>UN</v>
          </cell>
          <cell r="D1797">
            <v>24.48</v>
          </cell>
        </row>
        <row r="1798">
          <cell r="A1798" t="str">
            <v>162205</v>
          </cell>
          <cell r="B1798" t="str">
            <v>DIAMETRO 300 MM</v>
          </cell>
          <cell r="C1798" t="str">
            <v>UN</v>
          </cell>
          <cell r="D1798">
            <v>31.95</v>
          </cell>
        </row>
        <row r="1799">
          <cell r="A1799" t="str">
            <v>162206</v>
          </cell>
          <cell r="B1799" t="str">
            <v>DIAMETRO 400 MM</v>
          </cell>
          <cell r="C1799" t="str">
            <v>UN</v>
          </cell>
          <cell r="D1799">
            <v>45.51</v>
          </cell>
        </row>
        <row r="1800">
          <cell r="A1800" t="str">
            <v>162207</v>
          </cell>
          <cell r="B1800" t="str">
            <v>DIAMETRO 500 MM</v>
          </cell>
          <cell r="C1800" t="str">
            <v>UN</v>
          </cell>
          <cell r="D1800">
            <v>59.27</v>
          </cell>
        </row>
        <row r="1801">
          <cell r="A1801" t="str">
            <v>162208</v>
          </cell>
          <cell r="B1801" t="str">
            <v>DIAMETRO 600 MM</v>
          </cell>
          <cell r="C1801" t="str">
            <v>UN</v>
          </cell>
          <cell r="D1801">
            <v>83.68</v>
          </cell>
        </row>
        <row r="1802">
          <cell r="A1802" t="str">
            <v>162209</v>
          </cell>
          <cell r="B1802" t="str">
            <v>DIAMETRO 700 MM</v>
          </cell>
          <cell r="C1802" t="str">
            <v>UN</v>
          </cell>
          <cell r="D1802">
            <v>113.4</v>
          </cell>
        </row>
        <row r="1803">
          <cell r="A1803" t="str">
            <v>162210</v>
          </cell>
          <cell r="B1803" t="str">
            <v>DIAMETRO 800 MM</v>
          </cell>
          <cell r="C1803" t="str">
            <v>UN</v>
          </cell>
          <cell r="D1803">
            <v>161.75</v>
          </cell>
        </row>
        <row r="1804">
          <cell r="A1804" t="str">
            <v>162211</v>
          </cell>
          <cell r="B1804" t="str">
            <v>DIAMETRO 900 MM</v>
          </cell>
          <cell r="C1804" t="str">
            <v>UN</v>
          </cell>
          <cell r="D1804">
            <v>190.33</v>
          </cell>
        </row>
        <row r="1805">
          <cell r="A1805" t="str">
            <v>162212</v>
          </cell>
          <cell r="B1805" t="str">
            <v>DIAMETRO 1000 MM</v>
          </cell>
          <cell r="C1805" t="str">
            <v>UN</v>
          </cell>
          <cell r="D1805">
            <v>225.4</v>
          </cell>
        </row>
        <row r="1806">
          <cell r="A1806" t="str">
            <v>162213</v>
          </cell>
          <cell r="B1806" t="str">
            <v>DIAMETRO 1200 MM</v>
          </cell>
          <cell r="C1806" t="str">
            <v>UN</v>
          </cell>
          <cell r="D1806">
            <v>249.76</v>
          </cell>
        </row>
        <row r="1808">
          <cell r="A1808" t="str">
            <v>162300</v>
          </cell>
          <cell r="B1808" t="str">
            <v>MONTAGEM DE EXTREMIDADES DE FERRO FUNDIDO TIPO JM/F</v>
          </cell>
        </row>
        <row r="1809">
          <cell r="A1809" t="str">
            <v>162301</v>
          </cell>
          <cell r="B1809" t="str">
            <v>DIAMETRO 300 MM</v>
          </cell>
          <cell r="C1809" t="str">
            <v>UN</v>
          </cell>
          <cell r="D1809">
            <v>43.02</v>
          </cell>
        </row>
        <row r="1810">
          <cell r="A1810" t="str">
            <v>162302</v>
          </cell>
          <cell r="B1810" t="str">
            <v>DIAMETRO 400 MM</v>
          </cell>
          <cell r="C1810" t="str">
            <v>UN</v>
          </cell>
          <cell r="D1810">
            <v>60.11</v>
          </cell>
        </row>
        <row r="1811">
          <cell r="A1811" t="str">
            <v>162303</v>
          </cell>
          <cell r="B1811" t="str">
            <v>DIAMETRO 500 MM</v>
          </cell>
          <cell r="C1811" t="str">
            <v>UN</v>
          </cell>
          <cell r="D1811">
            <v>81.62</v>
          </cell>
        </row>
        <row r="1812">
          <cell r="A1812" t="str">
            <v>162304</v>
          </cell>
          <cell r="B1812" t="str">
            <v>DIAMETRO 600 MM</v>
          </cell>
          <cell r="C1812" t="str">
            <v>UN</v>
          </cell>
          <cell r="D1812">
            <v>107.37</v>
          </cell>
        </row>
        <row r="1813">
          <cell r="A1813" t="str">
            <v>162305</v>
          </cell>
          <cell r="B1813" t="str">
            <v>DIAMETRO 700 MM</v>
          </cell>
          <cell r="C1813" t="str">
            <v>UN</v>
          </cell>
          <cell r="D1813">
            <v>142.41999999999999</v>
          </cell>
        </row>
        <row r="1814">
          <cell r="A1814" t="str">
            <v>162306</v>
          </cell>
          <cell r="B1814" t="str">
            <v>DIAMETRO 800 MM</v>
          </cell>
          <cell r="C1814" t="str">
            <v>UN</v>
          </cell>
          <cell r="D1814">
            <v>211.21</v>
          </cell>
        </row>
        <row r="1815">
          <cell r="A1815" t="str">
            <v>162307</v>
          </cell>
          <cell r="B1815" t="str">
            <v>DIAMETRO 900 MM</v>
          </cell>
          <cell r="C1815" t="str">
            <v>UN</v>
          </cell>
          <cell r="D1815">
            <v>244.87</v>
          </cell>
        </row>
        <row r="1816">
          <cell r="A1816" t="str">
            <v>162308</v>
          </cell>
          <cell r="B1816" t="str">
            <v>DIAMETRO 1000 MM</v>
          </cell>
          <cell r="C1816" t="str">
            <v>UN</v>
          </cell>
          <cell r="D1816">
            <v>296.32</v>
          </cell>
        </row>
        <row r="1817">
          <cell r="A1817" t="str">
            <v>162309</v>
          </cell>
          <cell r="B1817" t="str">
            <v>DIAMETRO 1200 MM</v>
          </cell>
          <cell r="C1817" t="str">
            <v>UN</v>
          </cell>
          <cell r="D1817">
            <v>321.45999999999998</v>
          </cell>
        </row>
        <row r="1819">
          <cell r="A1819" t="str">
            <v>162400</v>
          </cell>
          <cell r="B1819" t="str">
            <v>MONTAGEM CURVAS DE FERRO FUNDIDO 90 GR TIPO JE</v>
          </cell>
        </row>
        <row r="1820">
          <cell r="A1820" t="str">
            <v>162401</v>
          </cell>
          <cell r="B1820" t="str">
            <v>DIAMETRO 100 MM</v>
          </cell>
          <cell r="C1820" t="str">
            <v>UN</v>
          </cell>
          <cell r="D1820">
            <v>8.67</v>
          </cell>
        </row>
        <row r="1821">
          <cell r="A1821" t="str">
            <v>162402</v>
          </cell>
          <cell r="B1821" t="str">
            <v>DIAMETRO 150 MM</v>
          </cell>
          <cell r="C1821" t="str">
            <v>UN</v>
          </cell>
          <cell r="D1821">
            <v>10.06</v>
          </cell>
        </row>
        <row r="1822">
          <cell r="A1822" t="str">
            <v>162403</v>
          </cell>
          <cell r="B1822" t="str">
            <v>DIAMETRO 200 MM</v>
          </cell>
          <cell r="C1822" t="str">
            <v>UN</v>
          </cell>
          <cell r="D1822">
            <v>13.75</v>
          </cell>
        </row>
        <row r="1823">
          <cell r="A1823" t="str">
            <v>162404</v>
          </cell>
          <cell r="B1823" t="str">
            <v>DIAMETRO 250 MM</v>
          </cell>
          <cell r="C1823" t="str">
            <v>UN</v>
          </cell>
          <cell r="D1823">
            <v>17.48</v>
          </cell>
        </row>
        <row r="1824">
          <cell r="A1824" t="str">
            <v>162405</v>
          </cell>
          <cell r="B1824" t="str">
            <v>DIAMETRO 300 MM</v>
          </cell>
          <cell r="C1824" t="str">
            <v>UN</v>
          </cell>
          <cell r="D1824">
            <v>22.41</v>
          </cell>
        </row>
        <row r="1825">
          <cell r="A1825" t="str">
            <v>162406</v>
          </cell>
          <cell r="B1825" t="str">
            <v>DIAMETRO 400 MM</v>
          </cell>
          <cell r="C1825" t="str">
            <v>UN</v>
          </cell>
          <cell r="D1825">
            <v>32.58</v>
          </cell>
        </row>
        <row r="1826">
          <cell r="A1826" t="str">
            <v>162407</v>
          </cell>
          <cell r="B1826" t="str">
            <v>DIAMETRO 500 MM</v>
          </cell>
          <cell r="C1826" t="str">
            <v>UN</v>
          </cell>
          <cell r="D1826">
            <v>45.11</v>
          </cell>
        </row>
        <row r="1827">
          <cell r="A1827" t="str">
            <v>162408</v>
          </cell>
          <cell r="B1827" t="str">
            <v>DIAMETRO 600 MM</v>
          </cell>
          <cell r="C1827" t="str">
            <v>UN</v>
          </cell>
          <cell r="D1827">
            <v>61.48</v>
          </cell>
        </row>
        <row r="1829">
          <cell r="A1829" t="str">
            <v>162500</v>
          </cell>
          <cell r="B1829" t="str">
            <v>MONTAGEM DE CURVAS DE FERRO FUNDIDO 45 GR TIPO JE</v>
          </cell>
        </row>
        <row r="1830">
          <cell r="A1830" t="str">
            <v>162501</v>
          </cell>
          <cell r="B1830" t="str">
            <v>DIAMETRO 100 MM</v>
          </cell>
          <cell r="C1830" t="str">
            <v>UN</v>
          </cell>
          <cell r="D1830">
            <v>8.6</v>
          </cell>
        </row>
        <row r="1831">
          <cell r="A1831" t="str">
            <v>162502</v>
          </cell>
          <cell r="B1831" t="str">
            <v>DIAMETRO 150 MM</v>
          </cell>
          <cell r="C1831" t="str">
            <v>UN</v>
          </cell>
          <cell r="D1831">
            <v>9.82</v>
          </cell>
        </row>
        <row r="1832">
          <cell r="A1832" t="str">
            <v>162503</v>
          </cell>
          <cell r="B1832" t="str">
            <v>DIAMETRO 200 MM</v>
          </cell>
          <cell r="C1832" t="str">
            <v>UN</v>
          </cell>
          <cell r="D1832">
            <v>13.22</v>
          </cell>
        </row>
        <row r="1833">
          <cell r="A1833" t="str">
            <v>162504</v>
          </cell>
          <cell r="B1833" t="str">
            <v>DIAMETRO 250 MM</v>
          </cell>
          <cell r="C1833" t="str">
            <v>UN</v>
          </cell>
          <cell r="D1833">
            <v>16.55</v>
          </cell>
        </row>
        <row r="1834">
          <cell r="A1834" t="str">
            <v>162505</v>
          </cell>
          <cell r="B1834" t="str">
            <v>DIAMETRO 300 MM</v>
          </cell>
          <cell r="C1834" t="str">
            <v>UN</v>
          </cell>
          <cell r="D1834">
            <v>20.74</v>
          </cell>
        </row>
        <row r="1835">
          <cell r="A1835" t="str">
            <v>162506</v>
          </cell>
          <cell r="B1835" t="str">
            <v>DIAMETRO 400 MM</v>
          </cell>
          <cell r="C1835" t="str">
            <v>UN</v>
          </cell>
          <cell r="D1835">
            <v>29.39</v>
          </cell>
        </row>
        <row r="1836">
          <cell r="A1836" t="str">
            <v>162507</v>
          </cell>
          <cell r="B1836" t="str">
            <v>DIAMETRO 500 MM</v>
          </cell>
          <cell r="C1836" t="str">
            <v>UN</v>
          </cell>
          <cell r="D1836">
            <v>39.67</v>
          </cell>
        </row>
        <row r="1837">
          <cell r="A1837" t="str">
            <v>162508</v>
          </cell>
          <cell r="B1837" t="str">
            <v>DIAMETRO 600 MM</v>
          </cell>
          <cell r="C1837" t="str">
            <v>UN</v>
          </cell>
          <cell r="D1837">
            <v>52.26</v>
          </cell>
        </row>
        <row r="1839">
          <cell r="A1839" t="str">
            <v>162600</v>
          </cell>
          <cell r="B1839" t="str">
            <v>MONTAGEM DE CURVA DE FERRO FUNDIDO 22 GR 30 MIN. TIPO JE</v>
          </cell>
        </row>
        <row r="1840">
          <cell r="A1840" t="str">
            <v>162601</v>
          </cell>
          <cell r="B1840" t="str">
            <v>DIAMETRO 100 MM</v>
          </cell>
          <cell r="C1840" t="str">
            <v>UN</v>
          </cell>
          <cell r="D1840">
            <v>8.52</v>
          </cell>
        </row>
        <row r="1841">
          <cell r="A1841" t="str">
            <v>162602</v>
          </cell>
          <cell r="B1841" t="str">
            <v>DIAMETRO 150 MM</v>
          </cell>
          <cell r="C1841" t="str">
            <v>UN</v>
          </cell>
          <cell r="D1841">
            <v>9.74</v>
          </cell>
        </row>
        <row r="1842">
          <cell r="A1842" t="str">
            <v>162603</v>
          </cell>
          <cell r="B1842" t="str">
            <v>DIAMETRO 200 MM</v>
          </cell>
          <cell r="C1842" t="str">
            <v>UN</v>
          </cell>
          <cell r="D1842">
            <v>12.87</v>
          </cell>
        </row>
        <row r="1843">
          <cell r="A1843" t="str">
            <v>162604</v>
          </cell>
          <cell r="B1843" t="str">
            <v>DIAMETRO 250 MM</v>
          </cell>
          <cell r="C1843" t="str">
            <v>UN</v>
          </cell>
          <cell r="D1843">
            <v>16.03</v>
          </cell>
        </row>
        <row r="1844">
          <cell r="A1844" t="str">
            <v>162605</v>
          </cell>
          <cell r="B1844" t="str">
            <v>DIAMETRO 300 MM</v>
          </cell>
          <cell r="C1844" t="str">
            <v>UN</v>
          </cell>
          <cell r="D1844">
            <v>19.89</v>
          </cell>
        </row>
        <row r="1845">
          <cell r="A1845" t="str">
            <v>162606</v>
          </cell>
          <cell r="B1845" t="str">
            <v>DIAMETRO 400 MM</v>
          </cell>
          <cell r="C1845" t="str">
            <v>UN</v>
          </cell>
          <cell r="D1845">
            <v>27.73</v>
          </cell>
        </row>
        <row r="1846">
          <cell r="A1846" t="str">
            <v>162607</v>
          </cell>
          <cell r="B1846" t="str">
            <v>DIAMETRO 500 MM</v>
          </cell>
          <cell r="C1846" t="str">
            <v>UN</v>
          </cell>
          <cell r="D1846">
            <v>36.119999999999997</v>
          </cell>
        </row>
        <row r="1847">
          <cell r="A1847" t="str">
            <v>162608</v>
          </cell>
          <cell r="B1847" t="str">
            <v>DIAMETRO 600 MM</v>
          </cell>
          <cell r="C1847" t="str">
            <v>UN</v>
          </cell>
          <cell r="D1847">
            <v>46.84</v>
          </cell>
        </row>
        <row r="1849">
          <cell r="A1849" t="str">
            <v>162700</v>
          </cell>
          <cell r="B1849" t="str">
            <v>MONTAGEM DE CURVAS DE FERRO FUNDIDO 11 GR 15 MIN. TIPO JE</v>
          </cell>
        </row>
        <row r="1850">
          <cell r="A1850" t="str">
            <v>162701</v>
          </cell>
          <cell r="B1850" t="str">
            <v>DIAMETRO 300 MM</v>
          </cell>
          <cell r="C1850" t="str">
            <v>UN</v>
          </cell>
          <cell r="D1850">
            <v>19.52</v>
          </cell>
        </row>
        <row r="1851">
          <cell r="A1851" t="str">
            <v>162702</v>
          </cell>
          <cell r="B1851" t="str">
            <v>DIAMETRO 400 MM</v>
          </cell>
          <cell r="C1851" t="str">
            <v>UN</v>
          </cell>
          <cell r="D1851">
            <v>26.78</v>
          </cell>
        </row>
        <row r="1852">
          <cell r="A1852" t="str">
            <v>162703</v>
          </cell>
          <cell r="B1852" t="str">
            <v>DIAMETRO 500 MM</v>
          </cell>
          <cell r="C1852" t="str">
            <v>UN</v>
          </cell>
          <cell r="D1852">
            <v>34.58</v>
          </cell>
        </row>
        <row r="1853">
          <cell r="A1853" t="str">
            <v>162704</v>
          </cell>
          <cell r="B1853" t="str">
            <v>DIAMETRO 600 MM</v>
          </cell>
          <cell r="C1853" t="str">
            <v>UN</v>
          </cell>
          <cell r="D1853">
            <v>44.48</v>
          </cell>
        </row>
        <row r="1855">
          <cell r="A1855" t="str">
            <v>162800</v>
          </cell>
          <cell r="B1855" t="str">
            <v>MONTAGEM DE CRUZETAS DE FERRO FUNDIDO TIPO JE</v>
          </cell>
        </row>
        <row r="1856">
          <cell r="A1856" t="str">
            <v>162801</v>
          </cell>
          <cell r="B1856" t="str">
            <v>DIAMETRO 100-50 MM</v>
          </cell>
          <cell r="C1856" t="str">
            <v>UN</v>
          </cell>
          <cell r="D1856">
            <v>16.95</v>
          </cell>
        </row>
        <row r="1857">
          <cell r="A1857" t="str">
            <v>162802</v>
          </cell>
          <cell r="B1857" t="str">
            <v>DIAMETRO 100-75 MM</v>
          </cell>
          <cell r="C1857" t="str">
            <v>UN</v>
          </cell>
          <cell r="D1857">
            <v>17.18</v>
          </cell>
        </row>
        <row r="1858">
          <cell r="A1858" t="str">
            <v>162803</v>
          </cell>
          <cell r="B1858" t="str">
            <v>DIAMETRO 100-100 MM</v>
          </cell>
          <cell r="C1858" t="str">
            <v>UN</v>
          </cell>
          <cell r="D1858">
            <v>17.309999999999999</v>
          </cell>
        </row>
        <row r="1859">
          <cell r="A1859" t="str">
            <v>162804</v>
          </cell>
          <cell r="B1859" t="str">
            <v>DIAMETRO 150-50 MM</v>
          </cell>
          <cell r="C1859" t="str">
            <v>UN</v>
          </cell>
          <cell r="D1859">
            <v>12.99</v>
          </cell>
        </row>
        <row r="1860">
          <cell r="A1860" t="str">
            <v>162805</v>
          </cell>
          <cell r="B1860" t="str">
            <v>DIAMETRO 150-75 MM</v>
          </cell>
          <cell r="C1860" t="str">
            <v>UN</v>
          </cell>
          <cell r="D1860">
            <v>20.079999999999998</v>
          </cell>
        </row>
        <row r="1861">
          <cell r="A1861" t="str">
            <v>162806</v>
          </cell>
          <cell r="B1861" t="str">
            <v>DIAMETRO 150-100 MM</v>
          </cell>
          <cell r="C1861" t="str">
            <v>UN</v>
          </cell>
          <cell r="D1861">
            <v>21.08</v>
          </cell>
        </row>
        <row r="1862">
          <cell r="A1862" t="str">
            <v>162807</v>
          </cell>
          <cell r="B1862" t="str">
            <v>DIAMETRO 150-150 MM</v>
          </cell>
          <cell r="C1862" t="str">
            <v>UN</v>
          </cell>
          <cell r="D1862">
            <v>22.31</v>
          </cell>
        </row>
        <row r="1863">
          <cell r="A1863" t="str">
            <v>162808</v>
          </cell>
          <cell r="B1863" t="str">
            <v>DIAMETRO 200-50 MM</v>
          </cell>
          <cell r="C1863" t="str">
            <v>UN</v>
          </cell>
          <cell r="D1863">
            <v>15.01</v>
          </cell>
        </row>
        <row r="1864">
          <cell r="A1864" t="str">
            <v>162809</v>
          </cell>
          <cell r="B1864" t="str">
            <v>DIAMETRO 200-75 MM</v>
          </cell>
          <cell r="C1864" t="str">
            <v>UN</v>
          </cell>
          <cell r="D1864">
            <v>16.649999999999999</v>
          </cell>
        </row>
        <row r="1865">
          <cell r="A1865" t="str">
            <v>162810</v>
          </cell>
          <cell r="B1865" t="str">
            <v>DIAMETRO 200-100 MM</v>
          </cell>
          <cell r="C1865" t="str">
            <v>UN</v>
          </cell>
          <cell r="D1865">
            <v>25.44</v>
          </cell>
        </row>
        <row r="1866">
          <cell r="A1866" t="str">
            <v>162811</v>
          </cell>
          <cell r="B1866" t="str">
            <v>DIAMETRO 200-200 MM</v>
          </cell>
          <cell r="C1866" t="str">
            <v>UN</v>
          </cell>
          <cell r="D1866">
            <v>27.53</v>
          </cell>
        </row>
        <row r="1867">
          <cell r="A1867" t="str">
            <v>162812</v>
          </cell>
          <cell r="B1867" t="str">
            <v>DIAMETRO 250-50 MM</v>
          </cell>
          <cell r="C1867" t="str">
            <v>UN</v>
          </cell>
          <cell r="D1867">
            <v>23.2</v>
          </cell>
        </row>
        <row r="1868">
          <cell r="A1868" t="str">
            <v>162813</v>
          </cell>
          <cell r="B1868" t="str">
            <v>DIAMETRO 250-75 MM</v>
          </cell>
          <cell r="C1868" t="str">
            <v>UN</v>
          </cell>
          <cell r="D1868">
            <v>30.56</v>
          </cell>
        </row>
        <row r="1869">
          <cell r="A1869" t="str">
            <v>162814</v>
          </cell>
          <cell r="B1869" t="str">
            <v>DIAMETRO 250-100 MM</v>
          </cell>
          <cell r="C1869" t="str">
            <v>UN</v>
          </cell>
          <cell r="D1869">
            <v>30.92</v>
          </cell>
        </row>
        <row r="1870">
          <cell r="A1870" t="str">
            <v>162815</v>
          </cell>
          <cell r="B1870" t="str">
            <v>DIAMETRO 250-250 MM</v>
          </cell>
          <cell r="C1870" t="str">
            <v>UN</v>
          </cell>
          <cell r="D1870">
            <v>32.47</v>
          </cell>
        </row>
        <row r="1871">
          <cell r="A1871" t="str">
            <v>162816</v>
          </cell>
          <cell r="B1871" t="str">
            <v>DIAMETRO 300-75 MM</v>
          </cell>
          <cell r="C1871" t="str">
            <v>UN</v>
          </cell>
          <cell r="D1871">
            <v>36.880000000000003</v>
          </cell>
        </row>
        <row r="1872">
          <cell r="A1872" t="str">
            <v>162817</v>
          </cell>
          <cell r="B1872" t="str">
            <v>DIAMETRO 300-100 MM</v>
          </cell>
          <cell r="C1872" t="str">
            <v>UN</v>
          </cell>
          <cell r="D1872">
            <v>37.46</v>
          </cell>
        </row>
        <row r="1873">
          <cell r="A1873" t="str">
            <v>162818</v>
          </cell>
          <cell r="B1873" t="str">
            <v>DIAMETRO 300-200 MM</v>
          </cell>
          <cell r="C1873" t="str">
            <v>UN</v>
          </cell>
          <cell r="D1873">
            <v>38.6</v>
          </cell>
        </row>
        <row r="1874">
          <cell r="A1874" t="str">
            <v>162819</v>
          </cell>
          <cell r="B1874" t="str">
            <v>DIAMETRO 300-300 MM</v>
          </cell>
          <cell r="C1874" t="str">
            <v>UN</v>
          </cell>
          <cell r="D1874">
            <v>40.75</v>
          </cell>
        </row>
        <row r="1875">
          <cell r="A1875" t="str">
            <v>162820</v>
          </cell>
          <cell r="B1875" t="str">
            <v>DIAMETRO 400-75 MM</v>
          </cell>
          <cell r="C1875" t="str">
            <v>UN</v>
          </cell>
          <cell r="D1875">
            <v>48.95</v>
          </cell>
        </row>
        <row r="1876">
          <cell r="A1876" t="str">
            <v>162821</v>
          </cell>
          <cell r="B1876" t="str">
            <v>DIAMETRO 400-100 MM</v>
          </cell>
          <cell r="C1876" t="str">
            <v>UN</v>
          </cell>
          <cell r="D1876">
            <v>49.58</v>
          </cell>
        </row>
        <row r="1877">
          <cell r="A1877" t="str">
            <v>162822</v>
          </cell>
          <cell r="B1877" t="str">
            <v>DIAMETRO 400-200 MM</v>
          </cell>
          <cell r="C1877" t="str">
            <v>UN</v>
          </cell>
          <cell r="D1877">
            <v>51.2</v>
          </cell>
        </row>
        <row r="1878">
          <cell r="A1878" t="str">
            <v>162823</v>
          </cell>
          <cell r="B1878" t="str">
            <v>DIAMETRO 400-300 MM</v>
          </cell>
          <cell r="C1878" t="str">
            <v>UN</v>
          </cell>
          <cell r="D1878">
            <v>53.57</v>
          </cell>
        </row>
        <row r="1879">
          <cell r="A1879" t="str">
            <v>162824</v>
          </cell>
          <cell r="B1879" t="str">
            <v>DIAMETRO 400-400 MM</v>
          </cell>
          <cell r="C1879" t="str">
            <v>UN</v>
          </cell>
          <cell r="D1879">
            <v>56.37</v>
          </cell>
        </row>
        <row r="1880">
          <cell r="A1880" t="str">
            <v>162825</v>
          </cell>
          <cell r="B1880" t="str">
            <v>DIAMETRO 500-75 MM</v>
          </cell>
          <cell r="C1880" t="str">
            <v>UN</v>
          </cell>
          <cell r="D1880">
            <v>58.38</v>
          </cell>
        </row>
        <row r="1881">
          <cell r="A1881" t="str">
            <v>162826</v>
          </cell>
          <cell r="B1881" t="str">
            <v>DIAMETRO 500-100 MM</v>
          </cell>
          <cell r="C1881" t="str">
            <v>UN</v>
          </cell>
          <cell r="D1881">
            <v>61.71</v>
          </cell>
        </row>
        <row r="1882">
          <cell r="A1882" t="str">
            <v>162827</v>
          </cell>
          <cell r="B1882" t="str">
            <v>DIAMETRO 500-200 MM</v>
          </cell>
          <cell r="C1882" t="str">
            <v>UN</v>
          </cell>
          <cell r="D1882">
            <v>63.82</v>
          </cell>
        </row>
        <row r="1883">
          <cell r="A1883" t="str">
            <v>162828</v>
          </cell>
          <cell r="B1883" t="str">
            <v>DIAMETRO 500-300 MM</v>
          </cell>
          <cell r="C1883" t="str">
            <v>UN</v>
          </cell>
          <cell r="D1883">
            <v>67.069999999999993</v>
          </cell>
        </row>
        <row r="1884">
          <cell r="A1884" t="str">
            <v>162829</v>
          </cell>
          <cell r="B1884" t="str">
            <v>DIAMETRO 500-500 MM</v>
          </cell>
          <cell r="C1884" t="str">
            <v>UN</v>
          </cell>
          <cell r="D1884">
            <v>74.22</v>
          </cell>
        </row>
        <row r="1885">
          <cell r="A1885" t="str">
            <v>162830</v>
          </cell>
          <cell r="B1885" t="str">
            <v>DIAMETRO 600-75 MM</v>
          </cell>
          <cell r="C1885" t="str">
            <v>UN</v>
          </cell>
          <cell r="D1885">
            <v>75.06</v>
          </cell>
        </row>
        <row r="1886">
          <cell r="A1886" t="str">
            <v>162831</v>
          </cell>
          <cell r="B1886" t="str">
            <v>DIAMETRO 600-100 MM</v>
          </cell>
          <cell r="C1886" t="str">
            <v>UN</v>
          </cell>
          <cell r="D1886">
            <v>76.599999999999994</v>
          </cell>
        </row>
        <row r="1887">
          <cell r="A1887" t="str">
            <v>162832</v>
          </cell>
          <cell r="B1887" t="str">
            <v>DIAMETRO 600-200 MM</v>
          </cell>
          <cell r="C1887" t="str">
            <v>UN</v>
          </cell>
          <cell r="D1887">
            <v>79.72</v>
          </cell>
        </row>
        <row r="1888">
          <cell r="A1888" t="str">
            <v>162833</v>
          </cell>
          <cell r="B1888" t="str">
            <v>DIAMETRO 600-300 MM</v>
          </cell>
          <cell r="C1888" t="str">
            <v>UN</v>
          </cell>
          <cell r="D1888">
            <v>83.6</v>
          </cell>
        </row>
        <row r="1889">
          <cell r="A1889" t="str">
            <v>162834</v>
          </cell>
          <cell r="B1889" t="str">
            <v>DIAMETRO 600-400 MM</v>
          </cell>
          <cell r="C1889" t="str">
            <v>UN</v>
          </cell>
          <cell r="D1889">
            <v>87.58</v>
          </cell>
        </row>
        <row r="1890">
          <cell r="A1890" t="str">
            <v>162835</v>
          </cell>
          <cell r="B1890" t="str">
            <v>DIAMETRO 600-600 MM</v>
          </cell>
          <cell r="C1890" t="str">
            <v>UN</v>
          </cell>
          <cell r="D1890">
            <v>98.48</v>
          </cell>
        </row>
        <row r="1892">
          <cell r="A1892" t="str">
            <v>162900</v>
          </cell>
          <cell r="B1892" t="str">
            <v>MONTAGEM DE TES DE FERRO FUNDIDO TIPO JE</v>
          </cell>
        </row>
        <row r="1893">
          <cell r="A1893" t="str">
            <v>162901</v>
          </cell>
          <cell r="B1893" t="str">
            <v>DIAMETRO 100-50 MM</v>
          </cell>
          <cell r="C1893" t="str">
            <v>UN</v>
          </cell>
          <cell r="D1893">
            <v>11.01</v>
          </cell>
        </row>
        <row r="1894">
          <cell r="A1894" t="str">
            <v>162902</v>
          </cell>
          <cell r="B1894" t="str">
            <v>DIAMETRO 100-75 MM</v>
          </cell>
          <cell r="C1894" t="str">
            <v>UN</v>
          </cell>
          <cell r="D1894">
            <v>11.09</v>
          </cell>
        </row>
        <row r="1895">
          <cell r="A1895" t="str">
            <v>162903</v>
          </cell>
          <cell r="B1895" t="str">
            <v>DIAMETRO 100-100 MM</v>
          </cell>
          <cell r="C1895" t="str">
            <v>UN</v>
          </cell>
          <cell r="D1895">
            <v>12.98</v>
          </cell>
        </row>
        <row r="1896">
          <cell r="A1896" t="str">
            <v>162904</v>
          </cell>
          <cell r="B1896" t="str">
            <v>DIAMETRO 150-50 MM</v>
          </cell>
          <cell r="C1896" t="str">
            <v>UN</v>
          </cell>
          <cell r="D1896">
            <v>12.22</v>
          </cell>
        </row>
        <row r="1897">
          <cell r="A1897" t="str">
            <v>162905</v>
          </cell>
          <cell r="B1897" t="str">
            <v>DIAMETRO 150-75 MM</v>
          </cell>
          <cell r="C1897" t="str">
            <v>UN</v>
          </cell>
          <cell r="D1897">
            <v>12.3</v>
          </cell>
        </row>
        <row r="1898">
          <cell r="A1898" t="str">
            <v>162906</v>
          </cell>
          <cell r="B1898" t="str">
            <v>DIAMETRO 150-100 MM</v>
          </cell>
          <cell r="C1898" t="str">
            <v>UN</v>
          </cell>
          <cell r="D1898">
            <v>14.27</v>
          </cell>
        </row>
        <row r="1899">
          <cell r="A1899" t="str">
            <v>162907</v>
          </cell>
          <cell r="B1899" t="str">
            <v>DIAMETRO 150-150 MM</v>
          </cell>
          <cell r="C1899" t="str">
            <v>UN</v>
          </cell>
          <cell r="D1899">
            <v>14.88</v>
          </cell>
        </row>
        <row r="1900">
          <cell r="A1900" t="str">
            <v>162908</v>
          </cell>
          <cell r="B1900" t="str">
            <v>DIAMETRO 200-50 MM</v>
          </cell>
          <cell r="C1900" t="str">
            <v>UN</v>
          </cell>
          <cell r="D1900">
            <v>15.38</v>
          </cell>
        </row>
        <row r="1901">
          <cell r="A1901" t="str">
            <v>162909</v>
          </cell>
          <cell r="B1901" t="str">
            <v>DIAMETRO 200-75 MM</v>
          </cell>
          <cell r="C1901" t="str">
            <v>UN</v>
          </cell>
          <cell r="D1901">
            <v>15.64</v>
          </cell>
        </row>
        <row r="1902">
          <cell r="A1902" t="str">
            <v>162910</v>
          </cell>
          <cell r="B1902" t="str">
            <v>DIAMETRO 200-100 MM</v>
          </cell>
          <cell r="C1902" t="str">
            <v>UN</v>
          </cell>
          <cell r="D1902">
            <v>17.510000000000002</v>
          </cell>
        </row>
        <row r="1903">
          <cell r="A1903" t="str">
            <v>162911</v>
          </cell>
          <cell r="B1903" t="str">
            <v>DIAMETRO 200-200 MM</v>
          </cell>
          <cell r="C1903" t="str">
            <v>UN</v>
          </cell>
          <cell r="D1903">
            <v>20.059999999999999</v>
          </cell>
        </row>
        <row r="1904">
          <cell r="A1904" t="str">
            <v>162912</v>
          </cell>
          <cell r="B1904" t="str">
            <v>DIAMETRO 250-50 MM</v>
          </cell>
          <cell r="C1904" t="str">
            <v>UN</v>
          </cell>
          <cell r="D1904">
            <v>18.350000000000001</v>
          </cell>
        </row>
        <row r="1905">
          <cell r="A1905" t="str">
            <v>162913</v>
          </cell>
          <cell r="B1905" t="str">
            <v>DIAMETRO 250-75 MM</v>
          </cell>
          <cell r="C1905" t="str">
            <v>UN</v>
          </cell>
          <cell r="D1905">
            <v>18.62</v>
          </cell>
        </row>
        <row r="1906">
          <cell r="A1906" t="str">
            <v>162914</v>
          </cell>
          <cell r="B1906" t="str">
            <v>DIAMETRO 250-100 MM</v>
          </cell>
          <cell r="C1906" t="str">
            <v>UN</v>
          </cell>
          <cell r="D1906">
            <v>20.68</v>
          </cell>
        </row>
        <row r="1907">
          <cell r="A1907" t="str">
            <v>162915</v>
          </cell>
          <cell r="B1907" t="str">
            <v>DIAMETRO 250-250 MM</v>
          </cell>
          <cell r="C1907" t="str">
            <v>UN</v>
          </cell>
          <cell r="D1907">
            <v>24.96</v>
          </cell>
        </row>
        <row r="1908">
          <cell r="A1908" t="str">
            <v>162916</v>
          </cell>
          <cell r="B1908" t="str">
            <v>DIAMETRO 300-75 MM</v>
          </cell>
          <cell r="C1908" t="str">
            <v>UN</v>
          </cell>
          <cell r="D1908">
            <v>22.29</v>
          </cell>
        </row>
        <row r="1909">
          <cell r="A1909" t="str">
            <v>162917</v>
          </cell>
          <cell r="B1909" t="str">
            <v>DIAMETRO 300-100 MM</v>
          </cell>
          <cell r="C1909" t="str">
            <v>UN</v>
          </cell>
          <cell r="D1909">
            <v>24.61</v>
          </cell>
        </row>
        <row r="1910">
          <cell r="A1910" t="str">
            <v>162918</v>
          </cell>
          <cell r="B1910" t="str">
            <v>DIAMETRO 300-150 MM</v>
          </cell>
          <cell r="C1910" t="str">
            <v>UN</v>
          </cell>
          <cell r="D1910">
            <v>25.4</v>
          </cell>
        </row>
        <row r="1911">
          <cell r="A1911" t="str">
            <v>162919</v>
          </cell>
          <cell r="B1911" t="str">
            <v>DIAMETRO 300-200 MM</v>
          </cell>
          <cell r="C1911" t="str">
            <v>UN</v>
          </cell>
          <cell r="D1911">
            <v>27.31</v>
          </cell>
        </row>
        <row r="1912">
          <cell r="A1912" t="str">
            <v>162920</v>
          </cell>
          <cell r="B1912" t="str">
            <v>DIAMETRO 300-250 MM</v>
          </cell>
          <cell r="C1912" t="str">
            <v>UN</v>
          </cell>
          <cell r="D1912">
            <v>29.14</v>
          </cell>
        </row>
        <row r="1913">
          <cell r="A1913" t="str">
            <v>162921</v>
          </cell>
          <cell r="B1913" t="str">
            <v>DIAMETRO 300-300 MM</v>
          </cell>
          <cell r="C1913" t="str">
            <v>UN</v>
          </cell>
          <cell r="D1913">
            <v>31.52</v>
          </cell>
        </row>
        <row r="1914">
          <cell r="A1914" t="str">
            <v>162922</v>
          </cell>
          <cell r="B1914" t="str">
            <v>DIAMETRO 400-75 MM</v>
          </cell>
          <cell r="C1914" t="str">
            <v>UN</v>
          </cell>
          <cell r="D1914">
            <v>29.88</v>
          </cell>
        </row>
        <row r="1915">
          <cell r="A1915" t="str">
            <v>162923</v>
          </cell>
          <cell r="B1915" t="str">
            <v>DIAMETRO 400-100 MM</v>
          </cell>
          <cell r="C1915" t="str">
            <v>UN</v>
          </cell>
          <cell r="D1915">
            <v>32.11</v>
          </cell>
        </row>
        <row r="1916">
          <cell r="A1916" t="str">
            <v>162924</v>
          </cell>
          <cell r="B1916" t="str">
            <v>DIAMETRO 400-200 MM</v>
          </cell>
          <cell r="C1916" t="str">
            <v>UN</v>
          </cell>
          <cell r="D1916">
            <v>35.49</v>
          </cell>
        </row>
        <row r="1917">
          <cell r="A1917" t="str">
            <v>162925</v>
          </cell>
          <cell r="B1917" t="str">
            <v>DIAMETRO 400-300 MM</v>
          </cell>
          <cell r="C1917" t="str">
            <v>UN</v>
          </cell>
          <cell r="D1917">
            <v>39.880000000000003</v>
          </cell>
        </row>
        <row r="1918">
          <cell r="A1918" t="str">
            <v>162926</v>
          </cell>
          <cell r="B1918" t="str">
            <v>DIAMETRO 400-400 MM</v>
          </cell>
          <cell r="C1918" t="str">
            <v>UN</v>
          </cell>
          <cell r="D1918">
            <v>44.24</v>
          </cell>
        </row>
        <row r="1919">
          <cell r="A1919" t="str">
            <v>162927</v>
          </cell>
          <cell r="B1919" t="str">
            <v>DIAMETRO 500-100 MM</v>
          </cell>
          <cell r="C1919" t="str">
            <v>UN</v>
          </cell>
          <cell r="D1919">
            <v>40.07</v>
          </cell>
        </row>
        <row r="1920">
          <cell r="A1920" t="str">
            <v>162928</v>
          </cell>
          <cell r="B1920" t="str">
            <v>DIAMETRO 500-200 MM</v>
          </cell>
          <cell r="C1920" t="str">
            <v>UN</v>
          </cell>
          <cell r="D1920">
            <v>44.23</v>
          </cell>
        </row>
        <row r="1921">
          <cell r="A1921" t="str">
            <v>162929</v>
          </cell>
          <cell r="B1921" t="str">
            <v>DIAMETRO 500-300 MM</v>
          </cell>
          <cell r="C1921" t="str">
            <v>UN</v>
          </cell>
          <cell r="D1921">
            <v>49.21</v>
          </cell>
        </row>
        <row r="1922">
          <cell r="A1922" t="str">
            <v>162930</v>
          </cell>
          <cell r="B1922" t="str">
            <v>DIAMETRO 500-500 MM</v>
          </cell>
          <cell r="C1922" t="str">
            <v>UN</v>
          </cell>
          <cell r="D1922">
            <v>59.09</v>
          </cell>
        </row>
        <row r="1923">
          <cell r="A1923" t="str">
            <v>162931</v>
          </cell>
          <cell r="B1923" t="str">
            <v>DIAMETRO 600-100 MM</v>
          </cell>
          <cell r="C1923" t="str">
            <v>UN</v>
          </cell>
          <cell r="D1923">
            <v>50.19</v>
          </cell>
        </row>
        <row r="1924">
          <cell r="A1924" t="str">
            <v>162932</v>
          </cell>
          <cell r="B1924" t="str">
            <v>DIAMETRO 600-200 MM</v>
          </cell>
          <cell r="C1924" t="str">
            <v>UN</v>
          </cell>
          <cell r="D1924">
            <v>55.07</v>
          </cell>
        </row>
        <row r="1925">
          <cell r="A1925" t="str">
            <v>162933</v>
          </cell>
          <cell r="B1925" t="str">
            <v>DIAMETRO 600-300 MM</v>
          </cell>
          <cell r="C1925" t="str">
            <v>UN</v>
          </cell>
          <cell r="D1925">
            <v>64.510000000000005</v>
          </cell>
        </row>
        <row r="1926">
          <cell r="A1926" t="str">
            <v>162934</v>
          </cell>
          <cell r="B1926" t="str">
            <v>DIAMETRO 600-400 MM</v>
          </cell>
          <cell r="C1926" t="str">
            <v>UN</v>
          </cell>
          <cell r="D1926">
            <v>73.599999999999994</v>
          </cell>
        </row>
        <row r="1927">
          <cell r="A1927" t="str">
            <v>162935</v>
          </cell>
          <cell r="B1927" t="str">
            <v>DIAMETRO 600- 600 MM</v>
          </cell>
          <cell r="C1927" t="str">
            <v>UN</v>
          </cell>
          <cell r="D1927">
            <v>93.72</v>
          </cell>
        </row>
        <row r="1929">
          <cell r="A1929" t="str">
            <v>163000</v>
          </cell>
          <cell r="B1929" t="str">
            <v>MONTAGEM DE TES DE FERRO FUNDIDO TIPO JE/F</v>
          </cell>
        </row>
        <row r="1930">
          <cell r="A1930" t="str">
            <v>163001</v>
          </cell>
          <cell r="B1930" t="str">
            <v>DIAMETRO 100-50 MM</v>
          </cell>
          <cell r="C1930" t="str">
            <v>UN</v>
          </cell>
          <cell r="D1930">
            <v>11.55</v>
          </cell>
        </row>
        <row r="1931">
          <cell r="A1931" t="str">
            <v>163002</v>
          </cell>
          <cell r="B1931" t="str">
            <v>DIAMETRO 150-50 MM</v>
          </cell>
          <cell r="C1931" t="str">
            <v>UN</v>
          </cell>
          <cell r="D1931">
            <v>12.42</v>
          </cell>
        </row>
        <row r="1932">
          <cell r="A1932" t="str">
            <v>163003</v>
          </cell>
          <cell r="B1932" t="str">
            <v>DIAMETRO 150-75 MM</v>
          </cell>
          <cell r="C1932" t="str">
            <v>UN</v>
          </cell>
          <cell r="D1932">
            <v>12.56</v>
          </cell>
        </row>
        <row r="1933">
          <cell r="A1933" t="str">
            <v>163004</v>
          </cell>
          <cell r="B1933" t="str">
            <v>DIAMETRO 200-50 MM</v>
          </cell>
          <cell r="C1933" t="str">
            <v>UN</v>
          </cell>
          <cell r="D1933">
            <v>15.74</v>
          </cell>
        </row>
        <row r="1934">
          <cell r="A1934" t="str">
            <v>163005</v>
          </cell>
          <cell r="B1934" t="str">
            <v>DIAMETRO 200-75 MM</v>
          </cell>
          <cell r="C1934" t="str">
            <v>UN</v>
          </cell>
          <cell r="D1934">
            <v>15.99</v>
          </cell>
        </row>
        <row r="1935">
          <cell r="A1935" t="str">
            <v>163006</v>
          </cell>
          <cell r="B1935" t="str">
            <v>DIAMETRO 200-100 MM</v>
          </cell>
          <cell r="C1935" t="str">
            <v>UN</v>
          </cell>
          <cell r="D1935">
            <v>18.579999999999998</v>
          </cell>
        </row>
        <row r="1936">
          <cell r="A1936" t="str">
            <v>163007</v>
          </cell>
          <cell r="B1936" t="str">
            <v>DIAMETRO 250-50 MM</v>
          </cell>
          <cell r="C1936" t="str">
            <v>UN</v>
          </cell>
          <cell r="D1936">
            <v>18.63</v>
          </cell>
        </row>
        <row r="1937">
          <cell r="A1937" t="str">
            <v>163008</v>
          </cell>
          <cell r="B1937" t="str">
            <v>DIAMETRO 250-75 MM</v>
          </cell>
          <cell r="C1937" t="str">
            <v>UN</v>
          </cell>
          <cell r="D1937">
            <v>18.89</v>
          </cell>
        </row>
        <row r="1938">
          <cell r="A1938" t="str">
            <v>163009</v>
          </cell>
          <cell r="B1938" t="str">
            <v>DIAMETRO 250-100 MM</v>
          </cell>
          <cell r="C1938" t="str">
            <v>UN</v>
          </cell>
          <cell r="D1938">
            <v>21.75</v>
          </cell>
        </row>
        <row r="1939">
          <cell r="A1939" t="str">
            <v>163010</v>
          </cell>
          <cell r="B1939" t="str">
            <v>DIAMETRO 300-100 MM</v>
          </cell>
          <cell r="C1939" t="str">
            <v>UN</v>
          </cell>
          <cell r="D1939">
            <v>25.64</v>
          </cell>
        </row>
        <row r="1940">
          <cell r="A1940" t="str">
            <v>163011</v>
          </cell>
          <cell r="B1940" t="str">
            <v>DIAMETRO 300-200 MM</v>
          </cell>
          <cell r="C1940" t="str">
            <v>UN</v>
          </cell>
          <cell r="D1940">
            <v>30.51</v>
          </cell>
        </row>
        <row r="1941">
          <cell r="A1941" t="str">
            <v>163012</v>
          </cell>
          <cell r="B1941" t="str">
            <v>DIAMETRO 300-300 MM</v>
          </cell>
          <cell r="C1941" t="str">
            <v>UN</v>
          </cell>
          <cell r="D1941">
            <v>38.090000000000003</v>
          </cell>
        </row>
        <row r="1942">
          <cell r="A1942" t="str">
            <v>163013</v>
          </cell>
          <cell r="B1942" t="str">
            <v>DIAMETRO 400-100 MM</v>
          </cell>
          <cell r="C1942" t="str">
            <v>UN</v>
          </cell>
          <cell r="D1942">
            <v>33.479999999999997</v>
          </cell>
        </row>
        <row r="1943">
          <cell r="A1943" t="str">
            <v>163014</v>
          </cell>
          <cell r="B1943" t="str">
            <v>DIAMETRO 400-200 MM</v>
          </cell>
          <cell r="C1943" t="str">
            <v>UN</v>
          </cell>
          <cell r="D1943">
            <v>38.83</v>
          </cell>
        </row>
        <row r="1944">
          <cell r="A1944" t="str">
            <v>163015</v>
          </cell>
          <cell r="B1944" t="str">
            <v>DIAMETRO 400-300 MM</v>
          </cell>
          <cell r="C1944" t="str">
            <v>UN</v>
          </cell>
          <cell r="D1944">
            <v>46.66</v>
          </cell>
        </row>
        <row r="1945">
          <cell r="A1945" t="str">
            <v>163016</v>
          </cell>
          <cell r="B1945" t="str">
            <v>DIAMETRO 400-400 MM</v>
          </cell>
          <cell r="C1945" t="str">
            <v>UN</v>
          </cell>
          <cell r="D1945">
            <v>53.99</v>
          </cell>
        </row>
        <row r="1946">
          <cell r="A1946" t="str">
            <v>163017</v>
          </cell>
          <cell r="B1946" t="str">
            <v>DIAMETRO 500-100 MM</v>
          </cell>
          <cell r="C1946" t="str">
            <v>UN</v>
          </cell>
          <cell r="D1946">
            <v>41.73</v>
          </cell>
        </row>
        <row r="1947">
          <cell r="A1947" t="str">
            <v>163018</v>
          </cell>
          <cell r="B1947" t="str">
            <v>DIAMETRO 500-200 MM</v>
          </cell>
          <cell r="C1947" t="str">
            <v>UN</v>
          </cell>
          <cell r="D1947">
            <v>47.64</v>
          </cell>
        </row>
        <row r="1948">
          <cell r="A1948" t="str">
            <v>163019</v>
          </cell>
          <cell r="B1948" t="str">
            <v>DIAMETRO 500-300 MM</v>
          </cell>
          <cell r="C1948" t="str">
            <v>UN</v>
          </cell>
          <cell r="D1948">
            <v>56.13</v>
          </cell>
        </row>
        <row r="1949">
          <cell r="A1949" t="str">
            <v>163020</v>
          </cell>
          <cell r="B1949" t="str">
            <v>DIAMETRO 500-500 MM</v>
          </cell>
          <cell r="C1949" t="str">
            <v>UN</v>
          </cell>
          <cell r="D1949">
            <v>73.260000000000005</v>
          </cell>
        </row>
        <row r="1950">
          <cell r="A1950" t="str">
            <v>163021</v>
          </cell>
          <cell r="B1950" t="str">
            <v>DIAMETRO 600-100 MM</v>
          </cell>
          <cell r="C1950" t="str">
            <v>UN</v>
          </cell>
          <cell r="D1950">
            <v>51.04</v>
          </cell>
        </row>
        <row r="1951">
          <cell r="A1951" t="str">
            <v>163022</v>
          </cell>
          <cell r="B1951" t="str">
            <v>DIAMETRO 600-200 MM</v>
          </cell>
          <cell r="C1951" t="str">
            <v>UN</v>
          </cell>
          <cell r="D1951">
            <v>58.49</v>
          </cell>
        </row>
        <row r="1952">
          <cell r="A1952" t="str">
            <v>163023</v>
          </cell>
          <cell r="B1952" t="str">
            <v>DIAMETRO 600-400 MM</v>
          </cell>
          <cell r="C1952" t="str">
            <v>UN</v>
          </cell>
          <cell r="D1952">
            <v>77.040000000000006</v>
          </cell>
        </row>
        <row r="1953">
          <cell r="A1953" t="str">
            <v>163024</v>
          </cell>
          <cell r="B1953" t="str">
            <v>DIAMETRO 600-600 MM</v>
          </cell>
          <cell r="C1953" t="str">
            <v>UN</v>
          </cell>
          <cell r="D1953">
            <v>98.92</v>
          </cell>
        </row>
        <row r="1955">
          <cell r="A1955" t="str">
            <v>163100</v>
          </cell>
          <cell r="B1955" t="str">
            <v>MONTAGEM DE REDUCOES DE FERRO FUNDIDO TIPO JE (P/B)</v>
          </cell>
        </row>
        <row r="1956">
          <cell r="A1956" t="str">
            <v>163101</v>
          </cell>
          <cell r="B1956" t="str">
            <v>DIAMETRO 100-50 MM</v>
          </cell>
          <cell r="C1956" t="str">
            <v>UN</v>
          </cell>
          <cell r="D1956">
            <v>5.98</v>
          </cell>
        </row>
        <row r="1957">
          <cell r="A1957" t="str">
            <v>163102</v>
          </cell>
          <cell r="B1957" t="str">
            <v>DIAMETRO 100-75 MM</v>
          </cell>
          <cell r="C1957" t="str">
            <v>UN</v>
          </cell>
          <cell r="D1957">
            <v>5.99</v>
          </cell>
        </row>
        <row r="1958">
          <cell r="A1958" t="str">
            <v>163103</v>
          </cell>
          <cell r="B1958" t="str">
            <v>DIAMETRO 150-75 MM</v>
          </cell>
          <cell r="C1958" t="str">
            <v>UN</v>
          </cell>
          <cell r="D1958">
            <v>6.63</v>
          </cell>
        </row>
        <row r="1959">
          <cell r="A1959" t="str">
            <v>163104</v>
          </cell>
          <cell r="B1959" t="str">
            <v>DIAMETRO 150-100 MM</v>
          </cell>
          <cell r="C1959" t="str">
            <v>UN</v>
          </cell>
          <cell r="D1959">
            <v>8.4499999999999993</v>
          </cell>
        </row>
        <row r="1960">
          <cell r="A1960" t="str">
            <v>163105</v>
          </cell>
          <cell r="B1960" t="str">
            <v>DIAMETRO 200-100 MM</v>
          </cell>
          <cell r="C1960" t="str">
            <v>UN</v>
          </cell>
          <cell r="D1960">
            <v>10.29</v>
          </cell>
        </row>
        <row r="1961">
          <cell r="A1961" t="str">
            <v>163106</v>
          </cell>
          <cell r="B1961" t="str">
            <v>DIAMETRO 200-150 MM</v>
          </cell>
          <cell r="C1961" t="str">
            <v>UN</v>
          </cell>
          <cell r="D1961">
            <v>11.07</v>
          </cell>
        </row>
        <row r="1962">
          <cell r="A1962" t="str">
            <v>163107</v>
          </cell>
          <cell r="B1962" t="str">
            <v>DIAMETRO 250-150 MM</v>
          </cell>
          <cell r="C1962" t="str">
            <v>UN</v>
          </cell>
          <cell r="D1962">
            <v>14.4</v>
          </cell>
        </row>
        <row r="1963">
          <cell r="A1963" t="str">
            <v>163108</v>
          </cell>
          <cell r="B1963" t="str">
            <v>DIAMETRO 250-200 MM</v>
          </cell>
          <cell r="C1963" t="str">
            <v>UN</v>
          </cell>
          <cell r="D1963">
            <v>15.28</v>
          </cell>
        </row>
        <row r="1964">
          <cell r="A1964" t="str">
            <v>163109</v>
          </cell>
          <cell r="B1964" t="str">
            <v>DIAMETRO 300-150 MM</v>
          </cell>
          <cell r="C1964" t="str">
            <v>UN</v>
          </cell>
          <cell r="D1964">
            <v>16.739999999999998</v>
          </cell>
        </row>
        <row r="1965">
          <cell r="A1965" t="str">
            <v>163110</v>
          </cell>
          <cell r="B1965" t="str">
            <v>DIAMETRO 300-200 MM</v>
          </cell>
          <cell r="C1965" t="str">
            <v>UN</v>
          </cell>
          <cell r="D1965">
            <v>17.64</v>
          </cell>
        </row>
        <row r="1966">
          <cell r="A1966" t="str">
            <v>163111</v>
          </cell>
          <cell r="B1966" t="str">
            <v>DIAMETRO 300-250 MM</v>
          </cell>
          <cell r="C1966" t="str">
            <v>UN</v>
          </cell>
          <cell r="D1966">
            <v>19.52</v>
          </cell>
        </row>
        <row r="1967">
          <cell r="A1967" t="str">
            <v>163112</v>
          </cell>
          <cell r="B1967" t="str">
            <v>DIAMETRO 350-200 MM</v>
          </cell>
          <cell r="C1967" t="str">
            <v>UN</v>
          </cell>
          <cell r="D1967">
            <v>21.08</v>
          </cell>
        </row>
        <row r="1968">
          <cell r="A1968" t="str">
            <v>163113</v>
          </cell>
          <cell r="B1968" t="str">
            <v>DIAMETRO 350-250 MM</v>
          </cell>
          <cell r="C1968" t="str">
            <v>UN</v>
          </cell>
          <cell r="D1968">
            <v>22.92</v>
          </cell>
        </row>
        <row r="1969">
          <cell r="A1969" t="str">
            <v>163114</v>
          </cell>
          <cell r="B1969" t="str">
            <v>DIAMETRO 350-300 MM</v>
          </cell>
          <cell r="C1969" t="str">
            <v>UN</v>
          </cell>
          <cell r="D1969">
            <v>25.4</v>
          </cell>
        </row>
        <row r="1970">
          <cell r="A1970" t="str">
            <v>163115</v>
          </cell>
          <cell r="B1970" t="str">
            <v>DIAMETRO 400-250 MM</v>
          </cell>
          <cell r="C1970" t="str">
            <v>UN</v>
          </cell>
          <cell r="D1970">
            <v>24.17</v>
          </cell>
        </row>
        <row r="1971">
          <cell r="A1971" t="str">
            <v>163116</v>
          </cell>
          <cell r="B1971" t="str">
            <v>DIAMETRO 400- 300 MM</v>
          </cell>
          <cell r="C1971" t="str">
            <v>UN</v>
          </cell>
          <cell r="D1971">
            <v>26.62</v>
          </cell>
        </row>
        <row r="1972">
          <cell r="A1972" t="str">
            <v>163117</v>
          </cell>
          <cell r="B1972" t="str">
            <v>DIAMETRO 400- 350 MM</v>
          </cell>
          <cell r="C1972" t="str">
            <v>UN</v>
          </cell>
          <cell r="D1972">
            <v>28.28</v>
          </cell>
        </row>
        <row r="1973">
          <cell r="A1973" t="str">
            <v>163118</v>
          </cell>
          <cell r="B1973" t="str">
            <v>DIAMETRO 500- 350 MM</v>
          </cell>
          <cell r="C1973" t="str">
            <v>UN</v>
          </cell>
          <cell r="D1973">
            <v>33.31</v>
          </cell>
        </row>
        <row r="1974">
          <cell r="A1974" t="str">
            <v>163119</v>
          </cell>
          <cell r="B1974" t="str">
            <v>DIAMETRO 500- 400 MM</v>
          </cell>
          <cell r="C1974" t="str">
            <v>UN</v>
          </cell>
          <cell r="D1974">
            <v>34.799999999999997</v>
          </cell>
        </row>
        <row r="1975">
          <cell r="A1975" t="str">
            <v>163120</v>
          </cell>
          <cell r="B1975" t="str">
            <v>DIAMETRO 600- 400 MM</v>
          </cell>
          <cell r="C1975" t="str">
            <v>UN</v>
          </cell>
          <cell r="D1975">
            <v>43.03</v>
          </cell>
        </row>
        <row r="1976">
          <cell r="A1976" t="str">
            <v>163121</v>
          </cell>
          <cell r="B1976" t="str">
            <v>DIAMETRO 600- 500 MM</v>
          </cell>
          <cell r="C1976" t="str">
            <v>UN</v>
          </cell>
          <cell r="D1976">
            <v>46.11</v>
          </cell>
        </row>
        <row r="1978">
          <cell r="A1978" t="str">
            <v>163200</v>
          </cell>
          <cell r="B1978" t="str">
            <v>MONTAGEM DE LUVAS FOFO TIPO JE</v>
          </cell>
        </row>
        <row r="1979">
          <cell r="A1979" t="str">
            <v>163201</v>
          </cell>
          <cell r="B1979" t="str">
            <v>DIAMETRO 100 MM</v>
          </cell>
          <cell r="C1979" t="str">
            <v>UN</v>
          </cell>
          <cell r="D1979">
            <v>8.6</v>
          </cell>
        </row>
        <row r="1980">
          <cell r="A1980" t="str">
            <v>163202</v>
          </cell>
          <cell r="B1980" t="str">
            <v>DIAMETRO 150 MM</v>
          </cell>
          <cell r="C1980" t="str">
            <v>UN</v>
          </cell>
          <cell r="D1980">
            <v>9.74</v>
          </cell>
        </row>
        <row r="1981">
          <cell r="A1981" t="str">
            <v>163203</v>
          </cell>
          <cell r="B1981" t="str">
            <v>DIAMETRO 200 MM</v>
          </cell>
          <cell r="C1981" t="str">
            <v>UN</v>
          </cell>
          <cell r="D1981">
            <v>12.99</v>
          </cell>
        </row>
        <row r="1982">
          <cell r="A1982" t="str">
            <v>163204</v>
          </cell>
          <cell r="B1982" t="str">
            <v>DIAMETRO 250 MM</v>
          </cell>
          <cell r="C1982" t="str">
            <v>UN</v>
          </cell>
          <cell r="D1982">
            <v>16.100000000000001</v>
          </cell>
        </row>
        <row r="1983">
          <cell r="A1983" t="str">
            <v>163205</v>
          </cell>
          <cell r="B1983" t="str">
            <v>DIAMETRO 300 MM</v>
          </cell>
          <cell r="C1983" t="str">
            <v>UN</v>
          </cell>
          <cell r="D1983">
            <v>19.8</v>
          </cell>
        </row>
        <row r="1984">
          <cell r="A1984" t="str">
            <v>163206</v>
          </cell>
          <cell r="B1984" t="str">
            <v>DIAMETRO 400 MM</v>
          </cell>
          <cell r="C1984" t="str">
            <v>UN</v>
          </cell>
          <cell r="D1984">
            <v>27.1</v>
          </cell>
        </row>
        <row r="1985">
          <cell r="A1985" t="str">
            <v>163207</v>
          </cell>
          <cell r="B1985" t="str">
            <v>DIAMETRO 500 MM</v>
          </cell>
          <cell r="C1985" t="str">
            <v>UN</v>
          </cell>
          <cell r="D1985">
            <v>34.799999999999997</v>
          </cell>
        </row>
        <row r="1986">
          <cell r="A1986" t="str">
            <v>163208</v>
          </cell>
          <cell r="B1986" t="str">
            <v>DIAMETRO 600 MM</v>
          </cell>
          <cell r="C1986" t="str">
            <v>UN</v>
          </cell>
          <cell r="D1986">
            <v>44.48</v>
          </cell>
        </row>
        <row r="1988">
          <cell r="A1988" t="str">
            <v>163300</v>
          </cell>
          <cell r="B1988" t="str">
            <v>MONTAGEM DE CAP DE FERRO FUNDIDO TIPO JE</v>
          </cell>
        </row>
        <row r="1989">
          <cell r="A1989" t="str">
            <v>163301</v>
          </cell>
          <cell r="B1989" t="str">
            <v>DIAMETRO 100 MM</v>
          </cell>
          <cell r="C1989" t="str">
            <v>UN</v>
          </cell>
          <cell r="D1989">
            <v>4.21</v>
          </cell>
        </row>
        <row r="1990">
          <cell r="A1990" t="str">
            <v>163302</v>
          </cell>
          <cell r="B1990" t="str">
            <v>DIAMETRO 150 MM</v>
          </cell>
          <cell r="C1990" t="str">
            <v>UN</v>
          </cell>
          <cell r="D1990">
            <v>4.92</v>
          </cell>
        </row>
        <row r="1991">
          <cell r="A1991" t="str">
            <v>163303</v>
          </cell>
          <cell r="B1991" t="str">
            <v>DIAMETRO 200 MM</v>
          </cell>
          <cell r="C1991" t="str">
            <v>UN</v>
          </cell>
          <cell r="D1991">
            <v>6.57</v>
          </cell>
        </row>
        <row r="1992">
          <cell r="A1992" t="str">
            <v>163304</v>
          </cell>
          <cell r="B1992" t="str">
            <v>DIAMETRO 250 MM</v>
          </cell>
          <cell r="C1992" t="str">
            <v>UN</v>
          </cell>
          <cell r="D1992">
            <v>8.1999999999999993</v>
          </cell>
        </row>
        <row r="1993">
          <cell r="A1993" t="str">
            <v>163305</v>
          </cell>
          <cell r="B1993" t="str">
            <v>DIAMETRO 300 MM</v>
          </cell>
          <cell r="C1993" t="str">
            <v>UN</v>
          </cell>
          <cell r="D1993">
            <v>10.89</v>
          </cell>
        </row>
        <row r="1994">
          <cell r="A1994" t="str">
            <v>163306</v>
          </cell>
          <cell r="B1994" t="str">
            <v>DIAMETRO 400 MM</v>
          </cell>
          <cell r="C1994" t="str">
            <v>UN</v>
          </cell>
          <cell r="D1994">
            <v>15.42</v>
          </cell>
        </row>
        <row r="1995">
          <cell r="A1995" t="str">
            <v>163307</v>
          </cell>
          <cell r="B1995" t="str">
            <v>DIAMETRO 500 MM</v>
          </cell>
          <cell r="C1995" t="str">
            <v>UN</v>
          </cell>
          <cell r="D1995">
            <v>20.85</v>
          </cell>
        </row>
        <row r="1996">
          <cell r="A1996" t="str">
            <v>163308</v>
          </cell>
          <cell r="B1996" t="str">
            <v>DIAMETRO 600 MM</v>
          </cell>
          <cell r="C1996" t="str">
            <v>UN</v>
          </cell>
          <cell r="D1996">
            <v>28.03</v>
          </cell>
        </row>
        <row r="1998">
          <cell r="A1998" t="str">
            <v>163400</v>
          </cell>
          <cell r="B1998" t="str">
            <v>MONTAGEM DE EXTREMIDADES DE FERRO FUNDIDO JE/F</v>
          </cell>
        </row>
        <row r="1999">
          <cell r="A1999" t="str">
            <v>163401</v>
          </cell>
          <cell r="B1999" t="str">
            <v>DIAMETRO 100 MM</v>
          </cell>
          <cell r="C1999" t="str">
            <v>UN</v>
          </cell>
          <cell r="D1999">
            <v>9.4</v>
          </cell>
        </row>
        <row r="2000">
          <cell r="A2000" t="str">
            <v>163402</v>
          </cell>
          <cell r="B2000" t="str">
            <v>DIAMETRO 150 MM</v>
          </cell>
          <cell r="C2000" t="str">
            <v>UN</v>
          </cell>
          <cell r="D2000">
            <v>12.04</v>
          </cell>
        </row>
        <row r="2001">
          <cell r="A2001" t="str">
            <v>163403</v>
          </cell>
          <cell r="B2001" t="str">
            <v>DIAMETRO 200 MM</v>
          </cell>
          <cell r="C2001" t="str">
            <v>UN</v>
          </cell>
          <cell r="D2001">
            <v>15.29</v>
          </cell>
        </row>
        <row r="2002">
          <cell r="A2002" t="str">
            <v>163404</v>
          </cell>
          <cell r="B2002" t="str">
            <v>DIAMETRO 250 MM</v>
          </cell>
          <cell r="C2002" t="str">
            <v>UN</v>
          </cell>
          <cell r="D2002">
            <v>19.63</v>
          </cell>
        </row>
        <row r="2003">
          <cell r="A2003" t="str">
            <v>163405</v>
          </cell>
          <cell r="B2003" t="str">
            <v>DIAMETRO 300 MM</v>
          </cell>
          <cell r="C2003" t="str">
            <v>UN</v>
          </cell>
          <cell r="D2003">
            <v>25.03</v>
          </cell>
        </row>
        <row r="2004">
          <cell r="A2004" t="str">
            <v>163406</v>
          </cell>
          <cell r="B2004" t="str">
            <v>DIAMETRO 400 MM</v>
          </cell>
          <cell r="C2004" t="str">
            <v>UN</v>
          </cell>
          <cell r="D2004">
            <v>34.26</v>
          </cell>
        </row>
        <row r="2005">
          <cell r="A2005" t="str">
            <v>163407</v>
          </cell>
          <cell r="B2005" t="str">
            <v>DIAMETRO 500 MM</v>
          </cell>
          <cell r="C2005" t="str">
            <v>UN</v>
          </cell>
          <cell r="D2005">
            <v>44.74</v>
          </cell>
        </row>
        <row r="2006">
          <cell r="A2006" t="str">
            <v>163408</v>
          </cell>
          <cell r="B2006" t="str">
            <v>DIAMETRO 600 MM</v>
          </cell>
          <cell r="C2006" t="str">
            <v>UN</v>
          </cell>
          <cell r="D2006">
            <v>58.06</v>
          </cell>
        </row>
        <row r="2008">
          <cell r="A2008" t="str">
            <v>163500</v>
          </cell>
          <cell r="B2008" t="str">
            <v>MONTAGEM DE EXTREMIDADES DE FERRO FUNDIDO TIPO FP</v>
          </cell>
        </row>
        <row r="2009">
          <cell r="A2009" t="str">
            <v>163501</v>
          </cell>
          <cell r="B2009" t="str">
            <v>DIAMETRO 100 MM</v>
          </cell>
          <cell r="C2009" t="str">
            <v>UN</v>
          </cell>
          <cell r="D2009">
            <v>9.61</v>
          </cell>
        </row>
        <row r="2010">
          <cell r="A2010" t="str">
            <v>163502</v>
          </cell>
          <cell r="B2010" t="str">
            <v>DIAMETRO 150 MM</v>
          </cell>
          <cell r="C2010" t="str">
            <v>UN</v>
          </cell>
          <cell r="D2010">
            <v>13.8</v>
          </cell>
        </row>
        <row r="2011">
          <cell r="A2011" t="str">
            <v>163503</v>
          </cell>
          <cell r="B2011" t="str">
            <v>DIAMETRO 200 MM</v>
          </cell>
          <cell r="C2011" t="str">
            <v>UN</v>
          </cell>
          <cell r="D2011">
            <v>16.87</v>
          </cell>
        </row>
        <row r="2012">
          <cell r="A2012" t="str">
            <v>163504</v>
          </cell>
          <cell r="B2012" t="str">
            <v>DIAMETRO 250 MM</v>
          </cell>
          <cell r="C2012" t="str">
            <v>UN</v>
          </cell>
          <cell r="D2012">
            <v>22.29</v>
          </cell>
        </row>
        <row r="2013">
          <cell r="A2013" t="str">
            <v>163505</v>
          </cell>
          <cell r="B2013" t="str">
            <v>DIAMETRO 300 MM</v>
          </cell>
          <cell r="C2013" t="str">
            <v>UN</v>
          </cell>
          <cell r="D2013">
            <v>29.36</v>
          </cell>
        </row>
        <row r="2014">
          <cell r="A2014" t="str">
            <v>163506</v>
          </cell>
          <cell r="B2014" t="str">
            <v>DIAMETRO 400 MM</v>
          </cell>
          <cell r="C2014" t="str">
            <v>UN</v>
          </cell>
          <cell r="D2014">
            <v>40.79</v>
          </cell>
        </row>
        <row r="2015">
          <cell r="A2015" t="str">
            <v>163507</v>
          </cell>
          <cell r="B2015" t="str">
            <v>DIAMETRO 500 MM</v>
          </cell>
          <cell r="C2015" t="str">
            <v>UN</v>
          </cell>
          <cell r="D2015">
            <v>54.9</v>
          </cell>
        </row>
        <row r="2016">
          <cell r="A2016" t="str">
            <v>163508</v>
          </cell>
          <cell r="B2016" t="str">
            <v>DIAMETRO 600 MM</v>
          </cell>
          <cell r="C2016" t="str">
            <v>UN</v>
          </cell>
          <cell r="D2016">
            <v>73.22</v>
          </cell>
        </row>
        <row r="2018">
          <cell r="A2018" t="str">
            <v>163600</v>
          </cell>
          <cell r="B2018" t="str">
            <v>MONTAGEM DE FLANGES AVULSOS EM TUBOS DE FERRO FUNDIDO</v>
          </cell>
        </row>
        <row r="2019">
          <cell r="A2019" t="str">
            <v>163601</v>
          </cell>
          <cell r="B2019" t="str">
            <v>DIAMETRO 100 MM</v>
          </cell>
          <cell r="C2019" t="str">
            <v>UN</v>
          </cell>
          <cell r="D2019">
            <v>35.97</v>
          </cell>
        </row>
        <row r="2020">
          <cell r="A2020" t="str">
            <v>163602</v>
          </cell>
          <cell r="B2020" t="str">
            <v>DIAMETRO 150 MM</v>
          </cell>
          <cell r="C2020" t="str">
            <v>UN</v>
          </cell>
          <cell r="D2020">
            <v>42.91</v>
          </cell>
        </row>
        <row r="2021">
          <cell r="A2021" t="str">
            <v>163603</v>
          </cell>
          <cell r="B2021" t="str">
            <v>DIAMETRO 200 MM</v>
          </cell>
          <cell r="C2021" t="str">
            <v>UN</v>
          </cell>
          <cell r="D2021">
            <v>53.16</v>
          </cell>
        </row>
        <row r="2022">
          <cell r="A2022" t="str">
            <v>163604</v>
          </cell>
          <cell r="B2022" t="str">
            <v>DIAMETRO 250 MM</v>
          </cell>
          <cell r="C2022" t="str">
            <v>UN</v>
          </cell>
          <cell r="D2022">
            <v>65.84</v>
          </cell>
        </row>
        <row r="2023">
          <cell r="A2023" t="str">
            <v>163605</v>
          </cell>
          <cell r="B2023" t="str">
            <v>DIAMETRO 300 MM</v>
          </cell>
          <cell r="C2023" t="str">
            <v>UN</v>
          </cell>
          <cell r="D2023">
            <v>81.599999999999994</v>
          </cell>
        </row>
        <row r="2024">
          <cell r="A2024" t="str">
            <v>163606</v>
          </cell>
          <cell r="B2024" t="str">
            <v>DIAMETRO 400 MM</v>
          </cell>
          <cell r="C2024" t="str">
            <v>UN</v>
          </cell>
          <cell r="D2024">
            <v>123.07</v>
          </cell>
        </row>
        <row r="2025">
          <cell r="A2025" t="str">
            <v>163607</v>
          </cell>
          <cell r="B2025" t="str">
            <v>DIAMETRO 500 MM</v>
          </cell>
          <cell r="C2025" t="str">
            <v>UN</v>
          </cell>
          <cell r="D2025">
            <v>177.36</v>
          </cell>
        </row>
        <row r="2026">
          <cell r="A2026" t="str">
            <v>163608</v>
          </cell>
          <cell r="B2026" t="str">
            <v>DIAMETRO 600 MM</v>
          </cell>
          <cell r="C2026" t="str">
            <v>UN</v>
          </cell>
          <cell r="D2026">
            <v>257.98</v>
          </cell>
        </row>
        <row r="2027">
          <cell r="A2027" t="str">
            <v>163609</v>
          </cell>
          <cell r="B2027" t="str">
            <v>DIAMETRO 700 MM</v>
          </cell>
          <cell r="C2027" t="str">
            <v>UN</v>
          </cell>
          <cell r="D2027">
            <v>333.47</v>
          </cell>
        </row>
        <row r="2028">
          <cell r="A2028" t="str">
            <v>163610</v>
          </cell>
          <cell r="B2028" t="str">
            <v>DIAMETRO 800 MM</v>
          </cell>
          <cell r="C2028" t="str">
            <v>UN</v>
          </cell>
          <cell r="D2028">
            <v>416.86</v>
          </cell>
        </row>
        <row r="2030">
          <cell r="A2030" t="str">
            <v>163700</v>
          </cell>
          <cell r="B2030" t="str">
            <v>MONTAGEM DE CARRETEIS PARA UNIAO COM FLANGES</v>
          </cell>
        </row>
        <row r="2031">
          <cell r="A2031" t="str">
            <v>163701</v>
          </cell>
          <cell r="B2031" t="str">
            <v>DIAMETRO 100 MM</v>
          </cell>
          <cell r="C2031" t="str">
            <v>UN</v>
          </cell>
          <cell r="D2031">
            <v>11.53</v>
          </cell>
        </row>
        <row r="2032">
          <cell r="A2032" t="str">
            <v>163702</v>
          </cell>
          <cell r="B2032" t="str">
            <v>DIAMETRO 150 MM</v>
          </cell>
          <cell r="C2032" t="str">
            <v>UN</v>
          </cell>
          <cell r="D2032">
            <v>16.47</v>
          </cell>
        </row>
        <row r="2033">
          <cell r="A2033" t="str">
            <v>163703</v>
          </cell>
          <cell r="B2033" t="str">
            <v>DIAMETRO 200 MM</v>
          </cell>
          <cell r="C2033" t="str">
            <v>UN</v>
          </cell>
          <cell r="D2033">
            <v>20.53</v>
          </cell>
        </row>
        <row r="2034">
          <cell r="A2034" t="str">
            <v>163704</v>
          </cell>
          <cell r="B2034" t="str">
            <v>DIAMETRO 250 MM</v>
          </cell>
          <cell r="C2034" t="str">
            <v>UN</v>
          </cell>
          <cell r="D2034">
            <v>27.35</v>
          </cell>
        </row>
        <row r="2035">
          <cell r="A2035" t="str">
            <v>163705</v>
          </cell>
          <cell r="B2035" t="str">
            <v>DIAMETRO 300 MM</v>
          </cell>
          <cell r="C2035" t="str">
            <v>UN</v>
          </cell>
          <cell r="D2035">
            <v>34.99</v>
          </cell>
        </row>
        <row r="2036">
          <cell r="A2036" t="str">
            <v>163706</v>
          </cell>
          <cell r="B2036" t="str">
            <v>DIAMETRO 400 MM</v>
          </cell>
          <cell r="C2036" t="str">
            <v>UN</v>
          </cell>
          <cell r="D2036">
            <v>49.01</v>
          </cell>
        </row>
        <row r="2037">
          <cell r="A2037" t="str">
            <v>163707</v>
          </cell>
          <cell r="B2037" t="str">
            <v>DIAMETRO 500 MM</v>
          </cell>
          <cell r="C2037" t="str">
            <v>UN</v>
          </cell>
          <cell r="D2037">
            <v>64.739999999999995</v>
          </cell>
        </row>
        <row r="2038">
          <cell r="A2038" t="str">
            <v>163708</v>
          </cell>
          <cell r="B2038" t="str">
            <v>DIAMETRO 600 MM</v>
          </cell>
          <cell r="C2038" t="str">
            <v>UN</v>
          </cell>
          <cell r="D2038">
            <v>84.73</v>
          </cell>
        </row>
        <row r="2039">
          <cell r="A2039" t="str">
            <v>163709</v>
          </cell>
          <cell r="B2039" t="str">
            <v>DIAMETRO 700 MM</v>
          </cell>
          <cell r="C2039" t="str">
            <v>UN</v>
          </cell>
          <cell r="D2039">
            <v>112.67</v>
          </cell>
        </row>
        <row r="2040">
          <cell r="A2040" t="str">
            <v>163710</v>
          </cell>
          <cell r="B2040" t="str">
            <v>DIAMETRO 800 MM</v>
          </cell>
          <cell r="C2040" t="str">
            <v>UN</v>
          </cell>
          <cell r="D2040">
            <v>152.84</v>
          </cell>
        </row>
        <row r="2041">
          <cell r="A2041" t="str">
            <v>163711</v>
          </cell>
          <cell r="B2041" t="str">
            <v>DIAMETRO 900 MM</v>
          </cell>
          <cell r="C2041" t="str">
            <v>UN</v>
          </cell>
          <cell r="D2041">
            <v>180.2</v>
          </cell>
        </row>
        <row r="2042">
          <cell r="A2042" t="str">
            <v>163712</v>
          </cell>
          <cell r="B2042" t="str">
            <v>DIAMETRO 1000 MM</v>
          </cell>
          <cell r="C2042" t="str">
            <v>UN</v>
          </cell>
          <cell r="D2042">
            <v>216.65</v>
          </cell>
        </row>
        <row r="2044">
          <cell r="A2044" t="str">
            <v>163800</v>
          </cell>
          <cell r="B2044" t="str">
            <v>MONTAGEM DE CURVAS DE FERRO FUNDIDO 90 GR TIPO FF</v>
          </cell>
        </row>
        <row r="2045">
          <cell r="A2045" t="str">
            <v>163801</v>
          </cell>
          <cell r="B2045" t="str">
            <v>DIAMETRO 100 MM</v>
          </cell>
          <cell r="C2045" t="str">
            <v>UN</v>
          </cell>
          <cell r="D2045">
            <v>10.41</v>
          </cell>
        </row>
        <row r="2046">
          <cell r="A2046" t="str">
            <v>163802</v>
          </cell>
          <cell r="B2046" t="str">
            <v>DIAMETRO 150 MM</v>
          </cell>
          <cell r="C2046" t="str">
            <v>UN</v>
          </cell>
          <cell r="D2046">
            <v>14.85</v>
          </cell>
        </row>
        <row r="2047">
          <cell r="A2047" t="str">
            <v>163803</v>
          </cell>
          <cell r="B2047" t="str">
            <v>DIAMETRO 200 MM</v>
          </cell>
          <cell r="C2047" t="str">
            <v>UN</v>
          </cell>
          <cell r="D2047">
            <v>18.579999999999998</v>
          </cell>
        </row>
        <row r="2048">
          <cell r="A2048" t="str">
            <v>163804</v>
          </cell>
          <cell r="B2048" t="str">
            <v>DIAMETRO 250 MM</v>
          </cell>
          <cell r="C2048" t="str">
            <v>UN</v>
          </cell>
          <cell r="D2048">
            <v>25.16</v>
          </cell>
        </row>
        <row r="2049">
          <cell r="A2049" t="str">
            <v>163805</v>
          </cell>
          <cell r="B2049" t="str">
            <v>DIAMETRO 300 MM</v>
          </cell>
          <cell r="C2049" t="str">
            <v>UN</v>
          </cell>
          <cell r="D2049">
            <v>33.619999999999997</v>
          </cell>
        </row>
        <row r="2050">
          <cell r="A2050" t="str">
            <v>163806</v>
          </cell>
          <cell r="B2050" t="str">
            <v>DIAMETRO 400 MM</v>
          </cell>
          <cell r="C2050" t="str">
            <v>UN</v>
          </cell>
          <cell r="D2050">
            <v>48.1</v>
          </cell>
        </row>
        <row r="2051">
          <cell r="A2051" t="str">
            <v>163807</v>
          </cell>
          <cell r="B2051" t="str">
            <v>DIAMETRO 500 MM</v>
          </cell>
          <cell r="C2051" t="str">
            <v>UN</v>
          </cell>
          <cell r="D2051">
            <v>66.97</v>
          </cell>
        </row>
        <row r="2052">
          <cell r="A2052" t="str">
            <v>163808</v>
          </cell>
          <cell r="B2052" t="str">
            <v>DIAMETRO 600 MM</v>
          </cell>
          <cell r="C2052" t="str">
            <v>UN</v>
          </cell>
          <cell r="D2052">
            <v>119.77</v>
          </cell>
        </row>
        <row r="2053">
          <cell r="A2053" t="str">
            <v>163809</v>
          </cell>
          <cell r="B2053" t="str">
            <v>DIAMETRO 700 MM</v>
          </cell>
          <cell r="C2053" t="str">
            <v>UN</v>
          </cell>
          <cell r="D2053">
            <v>127.14</v>
          </cell>
        </row>
        <row r="2054">
          <cell r="A2054" t="str">
            <v>163810</v>
          </cell>
          <cell r="B2054" t="str">
            <v>DIAMETRO 800 MM</v>
          </cell>
          <cell r="C2054" t="str">
            <v>UN</v>
          </cell>
          <cell r="D2054">
            <v>179.15</v>
          </cell>
        </row>
        <row r="2055">
          <cell r="A2055" t="str">
            <v>163811</v>
          </cell>
          <cell r="B2055" t="str">
            <v>DIAMETRO 900 MM</v>
          </cell>
          <cell r="C2055" t="str">
            <v>UN</v>
          </cell>
          <cell r="D2055">
            <v>224.57</v>
          </cell>
        </row>
        <row r="2056">
          <cell r="A2056" t="str">
            <v>163812</v>
          </cell>
          <cell r="B2056" t="str">
            <v>DIAMETRO 1000 MM</v>
          </cell>
          <cell r="C2056" t="str">
            <v>UN</v>
          </cell>
          <cell r="D2056">
            <v>279.58999999999997</v>
          </cell>
        </row>
        <row r="2058">
          <cell r="A2058" t="str">
            <v>163900</v>
          </cell>
          <cell r="B2058" t="str">
            <v>MONTAGEM DE CURVAS DE PE FOFO 90GR TIPO FF</v>
          </cell>
        </row>
        <row r="2059">
          <cell r="A2059" t="str">
            <v>163901</v>
          </cell>
          <cell r="B2059" t="str">
            <v>DIAMETRO 100 MM</v>
          </cell>
          <cell r="C2059" t="str">
            <v>UN</v>
          </cell>
          <cell r="D2059">
            <v>12.24</v>
          </cell>
        </row>
        <row r="2060">
          <cell r="A2060" t="str">
            <v>163902</v>
          </cell>
          <cell r="B2060" t="str">
            <v>DIAMETRO 150 MM</v>
          </cell>
          <cell r="C2060" t="str">
            <v>UN</v>
          </cell>
          <cell r="D2060">
            <v>18.16</v>
          </cell>
        </row>
        <row r="2061">
          <cell r="A2061" t="str">
            <v>163903</v>
          </cell>
          <cell r="B2061" t="str">
            <v>DIAMETRO 200 MM</v>
          </cell>
          <cell r="C2061" t="str">
            <v>UN</v>
          </cell>
          <cell r="D2061">
            <v>23.74</v>
          </cell>
        </row>
        <row r="2062">
          <cell r="A2062" t="str">
            <v>163904</v>
          </cell>
          <cell r="B2062" t="str">
            <v>DIAMETRO 250 MM</v>
          </cell>
          <cell r="C2062" t="str">
            <v>UN</v>
          </cell>
          <cell r="D2062">
            <v>32.26</v>
          </cell>
        </row>
        <row r="2063">
          <cell r="A2063" t="str">
            <v>163905</v>
          </cell>
          <cell r="B2063" t="str">
            <v>DIAMETRO 300 MM</v>
          </cell>
          <cell r="C2063" t="str">
            <v>UN</v>
          </cell>
          <cell r="D2063">
            <v>43.59</v>
          </cell>
        </row>
        <row r="2064">
          <cell r="A2064" t="str">
            <v>163906</v>
          </cell>
          <cell r="B2064" t="str">
            <v>DIAMETRO 400 MM</v>
          </cell>
          <cell r="C2064" t="str">
            <v>UN</v>
          </cell>
          <cell r="D2064">
            <v>68.040000000000006</v>
          </cell>
        </row>
        <row r="2065">
          <cell r="A2065" t="str">
            <v>163907</v>
          </cell>
          <cell r="B2065" t="str">
            <v>DIAMETRO 500 MM</v>
          </cell>
          <cell r="C2065" t="str">
            <v>UN</v>
          </cell>
          <cell r="D2065">
            <v>98.08</v>
          </cell>
        </row>
        <row r="2066">
          <cell r="A2066" t="str">
            <v>163908</v>
          </cell>
          <cell r="B2066" t="str">
            <v>DIAMETRO 600 MM</v>
          </cell>
          <cell r="C2066" t="str">
            <v>UN</v>
          </cell>
          <cell r="D2066">
            <v>141.81</v>
          </cell>
        </row>
        <row r="2068">
          <cell r="A2068" t="str">
            <v>164000</v>
          </cell>
          <cell r="B2068" t="str">
            <v>MONTAGEM DE CURVAS DE FERRO FUNDIDO 45 GR TIPO FF</v>
          </cell>
        </row>
        <row r="2069">
          <cell r="A2069" t="str">
            <v>164001</v>
          </cell>
          <cell r="B2069" t="str">
            <v>DIAMETRO 100 MM</v>
          </cell>
          <cell r="C2069" t="str">
            <v>UN</v>
          </cell>
          <cell r="D2069">
            <v>10.37</v>
          </cell>
        </row>
        <row r="2070">
          <cell r="A2070" t="str">
            <v>164002</v>
          </cell>
          <cell r="B2070" t="str">
            <v>DIAMETRO 150 MM</v>
          </cell>
          <cell r="C2070" t="str">
            <v>UN</v>
          </cell>
          <cell r="D2070">
            <v>14.77</v>
          </cell>
        </row>
        <row r="2071">
          <cell r="A2071" t="str">
            <v>164003</v>
          </cell>
          <cell r="B2071" t="str">
            <v>DIAMETRO 200 MM</v>
          </cell>
          <cell r="C2071" t="str">
            <v>UN</v>
          </cell>
          <cell r="D2071">
            <v>18.399999999999999</v>
          </cell>
        </row>
        <row r="2072">
          <cell r="A2072" t="str">
            <v>164004</v>
          </cell>
          <cell r="B2072" t="str">
            <v>DIAMETRO 250 MM</v>
          </cell>
          <cell r="C2072" t="str">
            <v>UN</v>
          </cell>
          <cell r="D2072">
            <v>25.68</v>
          </cell>
        </row>
        <row r="2073">
          <cell r="A2073" t="str">
            <v>164005</v>
          </cell>
          <cell r="B2073" t="str">
            <v>DIAMETRO 300 MM</v>
          </cell>
          <cell r="C2073" t="str">
            <v>UN</v>
          </cell>
          <cell r="D2073">
            <v>34.39</v>
          </cell>
        </row>
        <row r="2074">
          <cell r="A2074" t="str">
            <v>164006</v>
          </cell>
          <cell r="B2074" t="str">
            <v>DIAMETRO 400 MM</v>
          </cell>
          <cell r="C2074" t="str">
            <v>UN</v>
          </cell>
          <cell r="D2074">
            <v>46.13</v>
          </cell>
        </row>
        <row r="2075">
          <cell r="A2075" t="str">
            <v>164007</v>
          </cell>
          <cell r="B2075" t="str">
            <v>DIAMETRO 500 MM</v>
          </cell>
          <cell r="C2075" t="str">
            <v>UN</v>
          </cell>
          <cell r="D2075">
            <v>62.97</v>
          </cell>
        </row>
        <row r="2076">
          <cell r="A2076" t="str">
            <v>164008</v>
          </cell>
          <cell r="B2076" t="str">
            <v>DIAMETRO 600 MM</v>
          </cell>
          <cell r="C2076" t="str">
            <v>UN</v>
          </cell>
          <cell r="D2076">
            <v>85.45</v>
          </cell>
        </row>
        <row r="2077">
          <cell r="A2077" t="str">
            <v>164009</v>
          </cell>
          <cell r="B2077" t="str">
            <v>DIAMETRO 700 MM</v>
          </cell>
          <cell r="C2077" t="str">
            <v>UN</v>
          </cell>
          <cell r="D2077">
            <v>116.46</v>
          </cell>
        </row>
        <row r="2078">
          <cell r="A2078" t="str">
            <v>164010</v>
          </cell>
          <cell r="B2078" t="str">
            <v>DIAMETRO 800 MM</v>
          </cell>
          <cell r="C2078" t="str">
            <v>UN</v>
          </cell>
          <cell r="D2078">
            <v>163.24</v>
          </cell>
        </row>
        <row r="2079">
          <cell r="A2079" t="str">
            <v>164011</v>
          </cell>
          <cell r="B2079" t="str">
            <v>DIAMETRO 900 MM</v>
          </cell>
          <cell r="C2079" t="str">
            <v>UN</v>
          </cell>
          <cell r="D2079">
            <v>202.08</v>
          </cell>
        </row>
        <row r="2080">
          <cell r="A2080" t="str">
            <v>164012</v>
          </cell>
          <cell r="B2080" t="str">
            <v>DIAMETRO 1000 MM</v>
          </cell>
          <cell r="C2080" t="str">
            <v>UN</v>
          </cell>
          <cell r="D2080">
            <v>250.07</v>
          </cell>
        </row>
        <row r="2082">
          <cell r="A2082" t="str">
            <v>164100</v>
          </cell>
          <cell r="B2082" t="str">
            <v>MONTAGEM DE TES DE FERRO FUNDIDO TIPO FFF</v>
          </cell>
        </row>
        <row r="2083">
          <cell r="A2083" t="str">
            <v>164101</v>
          </cell>
          <cell r="B2083" t="str">
            <v>DIAMETRO 100-50 MM</v>
          </cell>
          <cell r="C2083" t="str">
            <v>UN</v>
          </cell>
          <cell r="D2083">
            <v>13.12</v>
          </cell>
        </row>
        <row r="2084">
          <cell r="A2084" t="str">
            <v>164102</v>
          </cell>
          <cell r="B2084" t="str">
            <v>DIAMETRO 100-75 MM</v>
          </cell>
          <cell r="C2084" t="str">
            <v>UN</v>
          </cell>
          <cell r="D2084">
            <v>13.68</v>
          </cell>
        </row>
        <row r="2085">
          <cell r="A2085" t="str">
            <v>164103</v>
          </cell>
          <cell r="B2085" t="str">
            <v>DIAMETRO 100-100 MM</v>
          </cell>
          <cell r="C2085" t="str">
            <v>UN</v>
          </cell>
          <cell r="D2085">
            <v>15.81</v>
          </cell>
        </row>
        <row r="2086">
          <cell r="A2086" t="str">
            <v>164104</v>
          </cell>
          <cell r="B2086" t="str">
            <v>DIAMETRO 150-50 MM</v>
          </cell>
          <cell r="C2086" t="str">
            <v>UN</v>
          </cell>
          <cell r="D2086">
            <v>17.48</v>
          </cell>
        </row>
        <row r="2087">
          <cell r="A2087" t="str">
            <v>164105</v>
          </cell>
          <cell r="B2087" t="str">
            <v>DIAMETRO 150-75 MM</v>
          </cell>
          <cell r="C2087" t="str">
            <v>UN</v>
          </cell>
          <cell r="D2087">
            <v>18.399999999999999</v>
          </cell>
        </row>
        <row r="2088">
          <cell r="A2088" t="str">
            <v>164106</v>
          </cell>
          <cell r="B2088" t="str">
            <v>DIAMETRO 150-100 MM</v>
          </cell>
          <cell r="C2088" t="str">
            <v>UN</v>
          </cell>
          <cell r="D2088">
            <v>20.5</v>
          </cell>
        </row>
        <row r="2089">
          <cell r="A2089" t="str">
            <v>164107</v>
          </cell>
          <cell r="B2089" t="str">
            <v>DIAMETRO 150-150 MM</v>
          </cell>
          <cell r="C2089" t="str">
            <v>UN</v>
          </cell>
          <cell r="D2089">
            <v>22.7</v>
          </cell>
        </row>
        <row r="2090">
          <cell r="A2090" t="str">
            <v>164108</v>
          </cell>
          <cell r="B2090" t="str">
            <v>DIAMETRO 200-75 MM</v>
          </cell>
          <cell r="C2090" t="str">
            <v>UN</v>
          </cell>
          <cell r="D2090">
            <v>22.35</v>
          </cell>
        </row>
        <row r="2091">
          <cell r="A2091" t="str">
            <v>164109</v>
          </cell>
          <cell r="B2091" t="str">
            <v>DIAMETRO 200-100 MM</v>
          </cell>
          <cell r="C2091" t="str">
            <v>UN</v>
          </cell>
          <cell r="D2091">
            <v>24.49</v>
          </cell>
        </row>
        <row r="2092">
          <cell r="A2092" t="str">
            <v>164110</v>
          </cell>
          <cell r="B2092" t="str">
            <v>DIAMETRO 200-150 MM</v>
          </cell>
          <cell r="C2092" t="str">
            <v>UN</v>
          </cell>
          <cell r="D2092">
            <v>26.63</v>
          </cell>
        </row>
        <row r="2093">
          <cell r="A2093" t="str">
            <v>164111</v>
          </cell>
          <cell r="B2093" t="str">
            <v>DIAMETRO 200-200 MM</v>
          </cell>
          <cell r="C2093" t="str">
            <v>UN</v>
          </cell>
          <cell r="D2093">
            <v>28.31</v>
          </cell>
        </row>
        <row r="2094">
          <cell r="A2094" t="str">
            <v>164112</v>
          </cell>
          <cell r="B2094" t="str">
            <v>DIAMETRO 250-100 MM</v>
          </cell>
          <cell r="C2094" t="str">
            <v>UN</v>
          </cell>
          <cell r="D2094">
            <v>31.88</v>
          </cell>
        </row>
        <row r="2095">
          <cell r="A2095" t="str">
            <v>164113</v>
          </cell>
          <cell r="B2095" t="str">
            <v>DIAMETRO 250-200 MM</v>
          </cell>
          <cell r="C2095" t="str">
            <v>UN</v>
          </cell>
          <cell r="D2095">
            <v>35.729999999999997</v>
          </cell>
        </row>
        <row r="2096">
          <cell r="A2096" t="str">
            <v>164114</v>
          </cell>
          <cell r="B2096" t="str">
            <v>DIAMETRO 250-250 MM</v>
          </cell>
          <cell r="C2096" t="str">
            <v>UN</v>
          </cell>
          <cell r="D2096">
            <v>38.79</v>
          </cell>
        </row>
        <row r="2097">
          <cell r="A2097" t="str">
            <v>164115</v>
          </cell>
          <cell r="B2097" t="str">
            <v>DIAMETRO 300-100 MM</v>
          </cell>
          <cell r="C2097" t="str">
            <v>UN</v>
          </cell>
          <cell r="D2097">
            <v>41</v>
          </cell>
        </row>
        <row r="2098">
          <cell r="A2098" t="str">
            <v>164116</v>
          </cell>
          <cell r="B2098" t="str">
            <v>DIAMETRO 300-200 MM</v>
          </cell>
          <cell r="C2098" t="str">
            <v>UN</v>
          </cell>
          <cell r="D2098">
            <v>44.99</v>
          </cell>
        </row>
        <row r="2099">
          <cell r="A2099" t="str">
            <v>164117</v>
          </cell>
          <cell r="B2099" t="str">
            <v>DIAMETRO 300-300 MM</v>
          </cell>
          <cell r="C2099" t="str">
            <v>UN</v>
          </cell>
          <cell r="D2099">
            <v>52.4</v>
          </cell>
        </row>
        <row r="2100">
          <cell r="A2100" t="str">
            <v>164118</v>
          </cell>
          <cell r="B2100" t="str">
            <v>DIAMETRO 350-100 MM</v>
          </cell>
          <cell r="C2100" t="str">
            <v>UN</v>
          </cell>
          <cell r="D2100">
            <v>48.51</v>
          </cell>
        </row>
        <row r="2101">
          <cell r="A2101" t="str">
            <v>164119</v>
          </cell>
          <cell r="B2101" t="str">
            <v>DIAMETRO 350-200 MM</v>
          </cell>
          <cell r="C2101" t="str">
            <v>UN</v>
          </cell>
          <cell r="D2101">
            <v>52.33</v>
          </cell>
        </row>
        <row r="2102">
          <cell r="A2102" t="str">
            <v>164120</v>
          </cell>
          <cell r="B2102" t="str">
            <v>DIAMETRO 350-350 MM</v>
          </cell>
          <cell r="C2102" t="str">
            <v>UN</v>
          </cell>
          <cell r="D2102">
            <v>62.6</v>
          </cell>
        </row>
        <row r="2103">
          <cell r="A2103" t="str">
            <v>164121</v>
          </cell>
          <cell r="B2103" t="str">
            <v>DIAMETRO 400-100 MM</v>
          </cell>
          <cell r="C2103" t="str">
            <v>UN</v>
          </cell>
          <cell r="D2103">
            <v>55.8</v>
          </cell>
        </row>
        <row r="2104">
          <cell r="A2104" t="str">
            <v>164122</v>
          </cell>
          <cell r="B2104" t="str">
            <v>DIAMETRO 400-200 MM</v>
          </cell>
          <cell r="C2104" t="str">
            <v>UN</v>
          </cell>
          <cell r="D2104">
            <v>59.5</v>
          </cell>
        </row>
        <row r="2105">
          <cell r="A2105" t="str">
            <v>164123</v>
          </cell>
          <cell r="B2105" t="str">
            <v>DIAMETRO 400-300 MM</v>
          </cell>
          <cell r="C2105" t="str">
            <v>UN</v>
          </cell>
          <cell r="D2105">
            <v>66.849999999999994</v>
          </cell>
        </row>
        <row r="2106">
          <cell r="A2106" t="str">
            <v>164124</v>
          </cell>
          <cell r="B2106" t="str">
            <v>DIAMETRO 400-400 MM</v>
          </cell>
          <cell r="C2106" t="str">
            <v>UN</v>
          </cell>
          <cell r="D2106">
            <v>72.88</v>
          </cell>
        </row>
        <row r="2107">
          <cell r="A2107" t="str">
            <v>164125</v>
          </cell>
          <cell r="B2107" t="str">
            <v>DIAMETRO 500-100 MM</v>
          </cell>
          <cell r="C2107" t="str">
            <v>UN</v>
          </cell>
          <cell r="D2107">
            <v>75.19</v>
          </cell>
        </row>
        <row r="2108">
          <cell r="A2108" t="str">
            <v>164126</v>
          </cell>
          <cell r="B2108" t="str">
            <v>DIAMETRO 500-200 MM</v>
          </cell>
          <cell r="C2108" t="str">
            <v>UN</v>
          </cell>
          <cell r="D2108">
            <v>78.92</v>
          </cell>
        </row>
        <row r="2109">
          <cell r="A2109" t="str">
            <v>164127</v>
          </cell>
          <cell r="B2109" t="str">
            <v>DIAMETRO 500-300 MM</v>
          </cell>
          <cell r="C2109" t="str">
            <v>UN</v>
          </cell>
          <cell r="D2109">
            <v>85.59</v>
          </cell>
        </row>
        <row r="2110">
          <cell r="A2110" t="str">
            <v>164128</v>
          </cell>
          <cell r="B2110" t="str">
            <v>DIAMETRO 500-400 MM</v>
          </cell>
          <cell r="C2110" t="str">
            <v>UN</v>
          </cell>
          <cell r="D2110">
            <v>91.96</v>
          </cell>
        </row>
        <row r="2111">
          <cell r="A2111" t="str">
            <v>164129</v>
          </cell>
          <cell r="B2111" t="str">
            <v>DIAMETRO 500-500 MM</v>
          </cell>
          <cell r="C2111" t="str">
            <v>UN</v>
          </cell>
          <cell r="D2111">
            <v>98.45</v>
          </cell>
        </row>
        <row r="2112">
          <cell r="A2112" t="str">
            <v>164130</v>
          </cell>
          <cell r="B2112" t="str">
            <v>DIAMETRO 600-200 MM</v>
          </cell>
          <cell r="C2112" t="str">
            <v>UN</v>
          </cell>
          <cell r="D2112">
            <v>104.09</v>
          </cell>
        </row>
        <row r="2113">
          <cell r="A2113" t="str">
            <v>164131</v>
          </cell>
          <cell r="B2113" t="str">
            <v>DIAMETRO 600-300 MM</v>
          </cell>
          <cell r="C2113" t="str">
            <v>UN</v>
          </cell>
          <cell r="D2113">
            <v>110.82</v>
          </cell>
        </row>
        <row r="2114">
          <cell r="A2114" t="str">
            <v>164132</v>
          </cell>
          <cell r="B2114" t="str">
            <v>DIAMETRO 600-400 MM</v>
          </cell>
          <cell r="C2114" t="str">
            <v>UN</v>
          </cell>
          <cell r="D2114">
            <v>117.07</v>
          </cell>
        </row>
        <row r="2115">
          <cell r="A2115" t="str">
            <v>164133</v>
          </cell>
          <cell r="B2115" t="str">
            <v>DIAMETRO 600-600 MM</v>
          </cell>
          <cell r="C2115" t="str">
            <v>UN</v>
          </cell>
          <cell r="D2115">
            <v>133.61000000000001</v>
          </cell>
        </row>
        <row r="2116">
          <cell r="A2116" t="str">
            <v>164134</v>
          </cell>
          <cell r="B2116" t="str">
            <v>DIAMETRO 700-200 MM</v>
          </cell>
          <cell r="C2116" t="str">
            <v>UN</v>
          </cell>
          <cell r="D2116">
            <v>121.03</v>
          </cell>
        </row>
        <row r="2117">
          <cell r="A2117" t="str">
            <v>164135</v>
          </cell>
          <cell r="B2117" t="str">
            <v>DIAMETRO 700-400 MM</v>
          </cell>
          <cell r="C2117" t="str">
            <v>UN</v>
          </cell>
          <cell r="D2117">
            <v>140.63</v>
          </cell>
        </row>
        <row r="2118">
          <cell r="A2118" t="str">
            <v>164136</v>
          </cell>
          <cell r="B2118" t="str">
            <v>DIAMETRO 700-700 MM</v>
          </cell>
          <cell r="C2118" t="str">
            <v>UN</v>
          </cell>
          <cell r="D2118">
            <v>179.17</v>
          </cell>
        </row>
        <row r="2119">
          <cell r="A2119" t="str">
            <v>164137</v>
          </cell>
          <cell r="B2119" t="str">
            <v>DIAMETRO 800-200 MM</v>
          </cell>
          <cell r="C2119" t="str">
            <v>UN</v>
          </cell>
          <cell r="D2119">
            <v>161.51</v>
          </cell>
        </row>
        <row r="2120">
          <cell r="A2120" t="str">
            <v>164138</v>
          </cell>
          <cell r="B2120" t="str">
            <v>DIAMETRO 800-400 MM</v>
          </cell>
          <cell r="C2120" t="str">
            <v>UN</v>
          </cell>
          <cell r="D2120">
            <v>184.03</v>
          </cell>
        </row>
        <row r="2121">
          <cell r="A2121" t="str">
            <v>164139</v>
          </cell>
          <cell r="B2121" t="str">
            <v>DIAMETRO 800-600 MM</v>
          </cell>
          <cell r="C2121" t="str">
            <v>UN</v>
          </cell>
          <cell r="D2121">
            <v>221.48</v>
          </cell>
        </row>
        <row r="2122">
          <cell r="A2122" t="str">
            <v>164140</v>
          </cell>
          <cell r="B2122" t="str">
            <v>DIAMETRO 800-800 MM</v>
          </cell>
          <cell r="C2122" t="str">
            <v>UN</v>
          </cell>
          <cell r="D2122">
            <v>252.46</v>
          </cell>
        </row>
        <row r="2123">
          <cell r="A2123" t="str">
            <v>164141</v>
          </cell>
          <cell r="B2123" t="str">
            <v>DIAMETRO 900-200 MM</v>
          </cell>
          <cell r="C2123" t="str">
            <v>UN</v>
          </cell>
          <cell r="D2123">
            <v>195.12</v>
          </cell>
        </row>
        <row r="2124">
          <cell r="A2124" t="str">
            <v>164142</v>
          </cell>
          <cell r="B2124" t="str">
            <v>DIAMETRO 900-400 MM</v>
          </cell>
          <cell r="C2124" t="str">
            <v>UN</v>
          </cell>
          <cell r="D2124">
            <v>220</v>
          </cell>
        </row>
        <row r="2125">
          <cell r="A2125" t="str">
            <v>164143</v>
          </cell>
          <cell r="B2125" t="str">
            <v>DIAMETRO 900-600 MM</v>
          </cell>
          <cell r="C2125" t="str">
            <v>UN</v>
          </cell>
          <cell r="D2125">
            <v>268.83</v>
          </cell>
        </row>
        <row r="2126">
          <cell r="A2126" t="str">
            <v>164144</v>
          </cell>
          <cell r="B2126" t="str">
            <v>DIAMETRO 900-900 MM</v>
          </cell>
          <cell r="C2126" t="str">
            <v>UN</v>
          </cell>
          <cell r="D2126">
            <v>313.7</v>
          </cell>
        </row>
        <row r="2127">
          <cell r="A2127" t="str">
            <v>164145</v>
          </cell>
          <cell r="B2127" t="str">
            <v>DIAMETRO 1000-200 MM</v>
          </cell>
          <cell r="C2127" t="str">
            <v>UN</v>
          </cell>
          <cell r="D2127">
            <v>236.93</v>
          </cell>
        </row>
        <row r="2128">
          <cell r="A2128" t="str">
            <v>164146</v>
          </cell>
          <cell r="B2128" t="str">
            <v>DIAMETRO 1000-400 MM</v>
          </cell>
          <cell r="C2128" t="str">
            <v>UN</v>
          </cell>
          <cell r="D2128">
            <v>264.25</v>
          </cell>
        </row>
        <row r="2129">
          <cell r="A2129" t="str">
            <v>164147</v>
          </cell>
          <cell r="B2129" t="str">
            <v>DIAMETRO 1000-600 MM</v>
          </cell>
          <cell r="C2129" t="str">
            <v>UN</v>
          </cell>
          <cell r="D2129">
            <v>320.88</v>
          </cell>
        </row>
        <row r="2130">
          <cell r="A2130" t="str">
            <v>164148</v>
          </cell>
          <cell r="B2130" t="str">
            <v>DIAMETRO 1000-1000 MM</v>
          </cell>
          <cell r="C2130" t="str">
            <v>UN</v>
          </cell>
          <cell r="D2130">
            <v>389.83</v>
          </cell>
        </row>
        <row r="2131">
          <cell r="A2131" t="str">
            <v>164149</v>
          </cell>
          <cell r="B2131" t="str">
            <v>DIAMETRO 1200-200 MM</v>
          </cell>
          <cell r="C2131" t="str">
            <v>UN</v>
          </cell>
          <cell r="D2131">
            <v>307.05</v>
          </cell>
        </row>
        <row r="2132">
          <cell r="A2132" t="str">
            <v>164150</v>
          </cell>
          <cell r="B2132" t="str">
            <v>DIAMETRO 1200-400 MM</v>
          </cell>
          <cell r="C2132" t="str">
            <v>UN</v>
          </cell>
          <cell r="D2132">
            <v>340.06</v>
          </cell>
        </row>
        <row r="2133">
          <cell r="A2133" t="str">
            <v>164151</v>
          </cell>
          <cell r="B2133" t="str">
            <v>DIAMETRO 1200-600 MM</v>
          </cell>
          <cell r="C2133" t="str">
            <v>UN</v>
          </cell>
          <cell r="D2133">
            <v>372.75</v>
          </cell>
        </row>
        <row r="2134">
          <cell r="A2134" t="str">
            <v>164152</v>
          </cell>
          <cell r="B2134" t="str">
            <v>DIAMETRO 1200-800 MM</v>
          </cell>
          <cell r="C2134" t="str">
            <v>UN</v>
          </cell>
          <cell r="D2134">
            <v>436.77</v>
          </cell>
        </row>
        <row r="2135">
          <cell r="A2135" t="str">
            <v>164153</v>
          </cell>
          <cell r="B2135" t="str">
            <v>DIAMETRO 1200-1000 MM</v>
          </cell>
          <cell r="C2135" t="str">
            <v>UN</v>
          </cell>
          <cell r="D2135">
            <v>489.74</v>
          </cell>
        </row>
        <row r="2136">
          <cell r="A2136" t="str">
            <v>164154</v>
          </cell>
          <cell r="B2136" t="str">
            <v>DIAMETRO 1200-1200 MM</v>
          </cell>
          <cell r="C2136" t="str">
            <v>UN</v>
          </cell>
          <cell r="D2136">
            <v>550.51</v>
          </cell>
        </row>
        <row r="2138">
          <cell r="A2138" t="str">
            <v>164200</v>
          </cell>
          <cell r="B2138" t="str">
            <v>MONTAGEM DE REDUCOES CONCENTRICAS DE FERRO FUNDIDO TIPO FF</v>
          </cell>
        </row>
        <row r="2139">
          <cell r="A2139" t="str">
            <v>164201</v>
          </cell>
          <cell r="B2139" t="str">
            <v>DIAMETRO 100-75 MM</v>
          </cell>
          <cell r="C2139" t="str">
            <v>UN</v>
          </cell>
          <cell r="D2139">
            <v>8.24</v>
          </cell>
        </row>
        <row r="2140">
          <cell r="A2140" t="str">
            <v>164202</v>
          </cell>
          <cell r="B2140" t="str">
            <v>DIAMETRO 150- 100 MM</v>
          </cell>
          <cell r="C2140" t="str">
            <v>UN</v>
          </cell>
          <cell r="D2140">
            <v>13.39</v>
          </cell>
        </row>
        <row r="2141">
          <cell r="A2141" t="str">
            <v>164203</v>
          </cell>
          <cell r="B2141" t="str">
            <v>DIAMETRO 200-150 MM</v>
          </cell>
          <cell r="C2141" t="str">
            <v>UN</v>
          </cell>
          <cell r="D2141">
            <v>16.649999999999999</v>
          </cell>
        </row>
        <row r="2142">
          <cell r="A2142" t="str">
            <v>164204</v>
          </cell>
          <cell r="B2142" t="str">
            <v>DIAMETRO 250-200 MM</v>
          </cell>
          <cell r="C2142" t="str">
            <v>UN</v>
          </cell>
          <cell r="D2142">
            <v>21.26</v>
          </cell>
        </row>
        <row r="2143">
          <cell r="A2143" t="str">
            <v>164205</v>
          </cell>
          <cell r="B2143" t="str">
            <v>DIAMETRO 300-250 MM</v>
          </cell>
          <cell r="C2143" t="str">
            <v>UN</v>
          </cell>
          <cell r="D2143">
            <v>28</v>
          </cell>
        </row>
        <row r="2144">
          <cell r="A2144" t="str">
            <v>164206</v>
          </cell>
          <cell r="B2144" t="str">
            <v>DIAMETRO 400-300 MM</v>
          </cell>
          <cell r="C2144" t="str">
            <v>UN</v>
          </cell>
          <cell r="D2144">
            <v>39.9</v>
          </cell>
        </row>
        <row r="2145">
          <cell r="A2145" t="str">
            <v>164207</v>
          </cell>
          <cell r="B2145" t="str">
            <v>DIAMETRO 400-350 MM</v>
          </cell>
          <cell r="C2145" t="str">
            <v>UN</v>
          </cell>
          <cell r="D2145">
            <v>43.86</v>
          </cell>
        </row>
        <row r="2146">
          <cell r="A2146" t="str">
            <v>164208</v>
          </cell>
          <cell r="B2146" t="str">
            <v>DIAMETRO 500-400 MM</v>
          </cell>
          <cell r="C2146" t="str">
            <v>UN</v>
          </cell>
          <cell r="D2146">
            <v>54.39</v>
          </cell>
        </row>
        <row r="2147">
          <cell r="A2147" t="str">
            <v>164209</v>
          </cell>
          <cell r="B2147" t="str">
            <v>DIAMETRO 600-500 MM</v>
          </cell>
          <cell r="C2147" t="str">
            <v>UN</v>
          </cell>
          <cell r="D2147">
            <v>72.09</v>
          </cell>
        </row>
        <row r="2148">
          <cell r="A2148" t="str">
            <v>164210</v>
          </cell>
          <cell r="B2148" t="str">
            <v>DIAMETRO 700-600 MM</v>
          </cell>
          <cell r="C2148" t="str">
            <v>UN</v>
          </cell>
          <cell r="D2148">
            <v>94.85</v>
          </cell>
        </row>
        <row r="2149">
          <cell r="A2149" t="str">
            <v>164211</v>
          </cell>
          <cell r="B2149" t="str">
            <v>DIAMETRO 800-700 MM</v>
          </cell>
          <cell r="C2149" t="str">
            <v>UN</v>
          </cell>
          <cell r="D2149">
            <v>127.57</v>
          </cell>
        </row>
        <row r="2150">
          <cell r="A2150" t="str">
            <v>164212</v>
          </cell>
          <cell r="B2150" t="str">
            <v>DIAMETRO 900-800 MM</v>
          </cell>
          <cell r="C2150" t="str">
            <v>UN</v>
          </cell>
          <cell r="D2150">
            <v>162.85</v>
          </cell>
        </row>
        <row r="2151">
          <cell r="A2151" t="str">
            <v>164213</v>
          </cell>
          <cell r="B2151" t="str">
            <v>DIAMETRO 1000-900 MM</v>
          </cell>
          <cell r="C2151" t="str">
            <v>UN</v>
          </cell>
          <cell r="D2151">
            <v>196.57</v>
          </cell>
        </row>
        <row r="2152">
          <cell r="A2152" t="str">
            <v>164214</v>
          </cell>
          <cell r="B2152" t="str">
            <v>DIAMETRO 1200 - 1000 MM</v>
          </cell>
          <cell r="C2152" t="str">
            <v>UN</v>
          </cell>
          <cell r="D2152">
            <v>264.20999999999998</v>
          </cell>
        </row>
        <row r="2154">
          <cell r="A2154" t="str">
            <v>164300</v>
          </cell>
          <cell r="B2154" t="str">
            <v>MONTAGEM DE REDUCOES EXCENTRICAS DE FERRO FUNDIDO  TIPO FF</v>
          </cell>
        </row>
        <row r="2155">
          <cell r="A2155" t="str">
            <v>164301</v>
          </cell>
          <cell r="B2155" t="str">
            <v>DIAMETRO 100-50 MM</v>
          </cell>
          <cell r="C2155" t="str">
            <v>UN</v>
          </cell>
          <cell r="D2155">
            <v>8.24</v>
          </cell>
        </row>
        <row r="2156">
          <cell r="A2156" t="str">
            <v>164302</v>
          </cell>
          <cell r="B2156" t="str">
            <v>DIAMETRO 100-75 MM</v>
          </cell>
          <cell r="C2156" t="str">
            <v>UN</v>
          </cell>
          <cell r="D2156">
            <v>9.1999999999999993</v>
          </cell>
        </row>
        <row r="2157">
          <cell r="A2157" t="str">
            <v>164303</v>
          </cell>
          <cell r="B2157" t="str">
            <v>DIAMETRO 150-75 MM</v>
          </cell>
          <cell r="C2157" t="str">
            <v>UN</v>
          </cell>
          <cell r="D2157">
            <v>10.73</v>
          </cell>
        </row>
        <row r="2158">
          <cell r="A2158" t="str">
            <v>164304</v>
          </cell>
          <cell r="B2158" t="str">
            <v>DIAMETRO 150-100 MM</v>
          </cell>
          <cell r="C2158" t="str">
            <v>UN</v>
          </cell>
          <cell r="D2158">
            <v>13.48</v>
          </cell>
        </row>
        <row r="2159">
          <cell r="A2159" t="str">
            <v>164305</v>
          </cell>
          <cell r="B2159" t="str">
            <v>DIAMETRO 200-100 MM</v>
          </cell>
          <cell r="C2159" t="str">
            <v>UN</v>
          </cell>
          <cell r="D2159">
            <v>15.24</v>
          </cell>
        </row>
        <row r="2160">
          <cell r="A2160" t="str">
            <v>164306</v>
          </cell>
          <cell r="B2160" t="str">
            <v>DIAMETRO 200-150 MM</v>
          </cell>
          <cell r="C2160" t="str">
            <v>UN</v>
          </cell>
          <cell r="D2160">
            <v>17.600000000000001</v>
          </cell>
        </row>
        <row r="2161">
          <cell r="A2161" t="str">
            <v>164307</v>
          </cell>
          <cell r="B2161" t="str">
            <v>DIAMETRO 250-150 MM</v>
          </cell>
          <cell r="C2161" t="str">
            <v>UN</v>
          </cell>
          <cell r="D2161">
            <v>20.73</v>
          </cell>
        </row>
        <row r="2162">
          <cell r="A2162" t="str">
            <v>164308</v>
          </cell>
          <cell r="B2162" t="str">
            <v>DIAMETRO 250-200 MM</v>
          </cell>
          <cell r="C2162" t="str">
            <v>UN</v>
          </cell>
          <cell r="D2162">
            <v>22.18</v>
          </cell>
        </row>
        <row r="2163">
          <cell r="A2163" t="str">
            <v>164309</v>
          </cell>
          <cell r="B2163" t="str">
            <v>DIAMETRO 300-150 MM</v>
          </cell>
          <cell r="C2163" t="str">
            <v>UN</v>
          </cell>
          <cell r="D2163">
            <v>20.399999999999999</v>
          </cell>
        </row>
        <row r="2164">
          <cell r="A2164" t="str">
            <v>164310</v>
          </cell>
          <cell r="B2164" t="str">
            <v>DIAMETRO 300-200 MM</v>
          </cell>
          <cell r="C2164" t="str">
            <v>UN</v>
          </cell>
          <cell r="D2164">
            <v>26.58</v>
          </cell>
        </row>
        <row r="2165">
          <cell r="A2165" t="str">
            <v>164311</v>
          </cell>
          <cell r="B2165" t="str">
            <v>DIAMETRO 300-250 MM</v>
          </cell>
          <cell r="C2165" t="str">
            <v>UN</v>
          </cell>
          <cell r="D2165">
            <v>29.59</v>
          </cell>
        </row>
        <row r="2166">
          <cell r="A2166" t="str">
            <v>164312</v>
          </cell>
          <cell r="B2166" t="str">
            <v>DIAMETRO 400-250 MM</v>
          </cell>
          <cell r="C2166" t="str">
            <v>UN</v>
          </cell>
          <cell r="D2166">
            <v>36.29</v>
          </cell>
        </row>
        <row r="2167">
          <cell r="A2167" t="str">
            <v>164313</v>
          </cell>
          <cell r="B2167" t="str">
            <v>DIAMETRO 400-300 MM</v>
          </cell>
          <cell r="C2167" t="str">
            <v>UN</v>
          </cell>
          <cell r="D2167">
            <v>40.200000000000003</v>
          </cell>
        </row>
        <row r="2169">
          <cell r="A2169" t="str">
            <v>164400</v>
          </cell>
          <cell r="B2169" t="str">
            <v>MONTAGEM DE PLACAS DE REDUCAO DE FERRO FUNDIDO TIPO F</v>
          </cell>
        </row>
        <row r="2170">
          <cell r="A2170" t="str">
            <v>164401</v>
          </cell>
          <cell r="B2170" t="str">
            <v>DIAMETRO 100-50 MM</v>
          </cell>
          <cell r="C2170" t="str">
            <v>UN</v>
          </cell>
          <cell r="D2170">
            <v>7.9</v>
          </cell>
        </row>
        <row r="2171">
          <cell r="A2171" t="str">
            <v>164402</v>
          </cell>
          <cell r="B2171" t="str">
            <v>DIAMETRO 200-75 MM</v>
          </cell>
          <cell r="C2171" t="str">
            <v>UN</v>
          </cell>
          <cell r="D2171">
            <v>11.91</v>
          </cell>
        </row>
        <row r="2172">
          <cell r="A2172" t="str">
            <v>164403</v>
          </cell>
          <cell r="B2172" t="str">
            <v>DIAMETRO 200-100 MM</v>
          </cell>
          <cell r="C2172" t="str">
            <v>UN</v>
          </cell>
          <cell r="D2172">
            <v>13.99</v>
          </cell>
        </row>
        <row r="2173">
          <cell r="A2173" t="str">
            <v>164404</v>
          </cell>
          <cell r="B2173" t="str">
            <v>DIAMETRO 250-200 MM</v>
          </cell>
          <cell r="C2173" t="str">
            <v>UN</v>
          </cell>
          <cell r="D2173">
            <v>21.46</v>
          </cell>
        </row>
        <row r="2174">
          <cell r="A2174" t="str">
            <v>164405</v>
          </cell>
          <cell r="B2174" t="str">
            <v>DIAMETRO 350-150 MM</v>
          </cell>
          <cell r="C2174" t="str">
            <v>UN</v>
          </cell>
          <cell r="D2174">
            <v>26.91</v>
          </cell>
        </row>
        <row r="2175">
          <cell r="A2175" t="str">
            <v>164406</v>
          </cell>
          <cell r="B2175" t="str">
            <v>DIAMETRO 350-250 MM</v>
          </cell>
          <cell r="C2175" t="str">
            <v>UN</v>
          </cell>
          <cell r="D2175">
            <v>30.11</v>
          </cell>
        </row>
        <row r="2176">
          <cell r="A2176" t="str">
            <v>164407</v>
          </cell>
          <cell r="B2176" t="str">
            <v>DIAMETRO 400-150 MM</v>
          </cell>
          <cell r="C2176" t="str">
            <v>UN</v>
          </cell>
          <cell r="D2176">
            <v>29</v>
          </cell>
        </row>
        <row r="2177">
          <cell r="A2177" t="str">
            <v>164408</v>
          </cell>
          <cell r="B2177" t="str">
            <v>DIAMETRO 400-200 MM</v>
          </cell>
          <cell r="C2177" t="str">
            <v>UN</v>
          </cell>
          <cell r="D2177">
            <v>30.55</v>
          </cell>
        </row>
        <row r="2178">
          <cell r="A2178" t="str">
            <v>164409</v>
          </cell>
          <cell r="B2178" t="str">
            <v>DIAMETRO 400-250 MM</v>
          </cell>
          <cell r="C2178" t="str">
            <v>UN</v>
          </cell>
          <cell r="D2178">
            <v>32.89</v>
          </cell>
        </row>
        <row r="2179">
          <cell r="A2179" t="str">
            <v>164410</v>
          </cell>
          <cell r="B2179" t="str">
            <v>DIAMETRO 400-300 MM</v>
          </cell>
          <cell r="C2179" t="str">
            <v>UN</v>
          </cell>
          <cell r="D2179">
            <v>35.97</v>
          </cell>
        </row>
        <row r="2180">
          <cell r="A2180" t="str">
            <v>164411</v>
          </cell>
          <cell r="B2180" t="str">
            <v>DIAMETRO 500-350 MM</v>
          </cell>
          <cell r="C2180" t="str">
            <v>UN</v>
          </cell>
          <cell r="D2180">
            <v>46.33</v>
          </cell>
        </row>
        <row r="2181">
          <cell r="A2181" t="str">
            <v>164412</v>
          </cell>
          <cell r="B2181" t="str">
            <v>DIAMETRO 500-400 MM</v>
          </cell>
          <cell r="C2181" t="str">
            <v>UN</v>
          </cell>
          <cell r="D2181">
            <v>48.07</v>
          </cell>
        </row>
        <row r="2182">
          <cell r="A2182" t="str">
            <v>164413</v>
          </cell>
          <cell r="B2182" t="str">
            <v>DIAMETRO 600-150 MM</v>
          </cell>
          <cell r="C2182" t="str">
            <v>UN</v>
          </cell>
          <cell r="D2182">
            <v>53.66</v>
          </cell>
        </row>
        <row r="2183">
          <cell r="A2183" t="str">
            <v>164414</v>
          </cell>
          <cell r="B2183" t="str">
            <v>DIAMETRO 700-500 MM</v>
          </cell>
          <cell r="C2183" t="str">
            <v>UN</v>
          </cell>
          <cell r="D2183">
            <v>80.45</v>
          </cell>
        </row>
        <row r="2184">
          <cell r="A2184" t="str">
            <v>164415</v>
          </cell>
          <cell r="B2184" t="str">
            <v>DIAMETRO 900-700 MM</v>
          </cell>
          <cell r="C2184" t="str">
            <v>UN</v>
          </cell>
          <cell r="D2184">
            <v>129.02000000000001</v>
          </cell>
        </row>
        <row r="2185">
          <cell r="A2185" t="str">
            <v>164416</v>
          </cell>
          <cell r="B2185" t="str">
            <v>DIAMETRO 1000-700 MM</v>
          </cell>
          <cell r="C2185" t="str">
            <v>UN</v>
          </cell>
          <cell r="D2185">
            <v>152.91999999999999</v>
          </cell>
        </row>
        <row r="2186">
          <cell r="A2186" t="str">
            <v>164417</v>
          </cell>
          <cell r="B2186" t="str">
            <v>DIAMETRO 1000-800 MM</v>
          </cell>
          <cell r="C2186" t="str">
            <v>UN</v>
          </cell>
          <cell r="D2186">
            <v>165.47</v>
          </cell>
        </row>
        <row r="2188">
          <cell r="A2188" t="str">
            <v>164500</v>
          </cell>
          <cell r="B2188" t="str">
            <v>MONTAGEM DE TOCOS DE DE FERRO FUNDIDO L=0,25 M TIPO FF</v>
          </cell>
        </row>
        <row r="2189">
          <cell r="A2189" t="str">
            <v>164501</v>
          </cell>
          <cell r="B2189" t="str">
            <v>DIAMETRO 100 MM</v>
          </cell>
          <cell r="C2189" t="str">
            <v>UN</v>
          </cell>
          <cell r="D2189">
            <v>10.64</v>
          </cell>
        </row>
        <row r="2190">
          <cell r="A2190" t="str">
            <v>164502</v>
          </cell>
          <cell r="B2190" t="str">
            <v>DIAMETRO 150 MM</v>
          </cell>
          <cell r="C2190" t="str">
            <v>UN</v>
          </cell>
          <cell r="D2190">
            <v>15.34</v>
          </cell>
        </row>
        <row r="2191">
          <cell r="A2191" t="str">
            <v>164503</v>
          </cell>
          <cell r="B2191" t="str">
            <v>DIAMETRO 200 MM</v>
          </cell>
          <cell r="C2191" t="str">
            <v>UN</v>
          </cell>
          <cell r="D2191">
            <v>18.920000000000002</v>
          </cell>
        </row>
        <row r="2192">
          <cell r="A2192" t="str">
            <v>164504</v>
          </cell>
          <cell r="B2192" t="str">
            <v>DIAMETRO 250 MM</v>
          </cell>
          <cell r="C2192" t="str">
            <v>UN</v>
          </cell>
          <cell r="D2192">
            <v>24.96</v>
          </cell>
        </row>
        <row r="2193">
          <cell r="A2193" t="str">
            <v>164505</v>
          </cell>
          <cell r="B2193" t="str">
            <v>DIAMETRO 300 MM</v>
          </cell>
          <cell r="C2193" t="str">
            <v>UN</v>
          </cell>
          <cell r="D2193">
            <v>32.659999999999997</v>
          </cell>
        </row>
        <row r="2194">
          <cell r="A2194" t="str">
            <v>164506</v>
          </cell>
          <cell r="B2194" t="str">
            <v>DIAMETRO 400 MM</v>
          </cell>
          <cell r="C2194" t="str">
            <v>UN</v>
          </cell>
          <cell r="D2194">
            <v>45.51</v>
          </cell>
        </row>
        <row r="2195">
          <cell r="A2195" t="str">
            <v>164507</v>
          </cell>
          <cell r="B2195" t="str">
            <v>DIAMETRO 500 MM</v>
          </cell>
          <cell r="C2195" t="str">
            <v>UN</v>
          </cell>
          <cell r="D2195">
            <v>60.52</v>
          </cell>
        </row>
        <row r="2196">
          <cell r="A2196" t="str">
            <v>164508</v>
          </cell>
          <cell r="B2196" t="str">
            <v>DIAMETRO 600 MM</v>
          </cell>
          <cell r="C2196" t="str">
            <v>UN</v>
          </cell>
          <cell r="D2196">
            <v>80.819999999999993</v>
          </cell>
        </row>
        <row r="2197">
          <cell r="A2197" t="str">
            <v>164509</v>
          </cell>
          <cell r="B2197" t="str">
            <v>DIAMETRO 700 MM</v>
          </cell>
          <cell r="C2197" t="str">
            <v>UN</v>
          </cell>
          <cell r="D2197">
            <v>106.93</v>
          </cell>
        </row>
        <row r="2198">
          <cell r="A2198" t="str">
            <v>164510</v>
          </cell>
          <cell r="B2198" t="str">
            <v>DIAMETRO 800 MM</v>
          </cell>
          <cell r="C2198" t="str">
            <v>UN</v>
          </cell>
          <cell r="D2198">
            <v>147.29</v>
          </cell>
        </row>
        <row r="2199">
          <cell r="A2199" t="str">
            <v>164511</v>
          </cell>
          <cell r="B2199" t="str">
            <v>DIAMETRO 900 MM</v>
          </cell>
          <cell r="C2199" t="str">
            <v>UN</v>
          </cell>
          <cell r="D2199">
            <v>179.88</v>
          </cell>
        </row>
        <row r="2200">
          <cell r="A2200" t="str">
            <v>164512</v>
          </cell>
          <cell r="B2200" t="str">
            <v>DIAMETRO 1000 MM</v>
          </cell>
          <cell r="C2200" t="str">
            <v>UN</v>
          </cell>
          <cell r="D2200">
            <v>216.19</v>
          </cell>
        </row>
        <row r="2202">
          <cell r="A2202" t="str">
            <v>164600</v>
          </cell>
          <cell r="B2202" t="str">
            <v>MONTAGEM DE TOCOS DE FERRO FUNDIDO L=0,50 M TIPO FF</v>
          </cell>
        </row>
        <row r="2203">
          <cell r="A2203" t="str">
            <v>164601</v>
          </cell>
          <cell r="B2203" t="str">
            <v>DIAMETRO 100 MM</v>
          </cell>
          <cell r="C2203" t="str">
            <v>UN</v>
          </cell>
          <cell r="D2203">
            <v>11.02</v>
          </cell>
        </row>
        <row r="2204">
          <cell r="A2204" t="str">
            <v>164602</v>
          </cell>
          <cell r="B2204" t="str">
            <v>DIAMETRO 150 MM</v>
          </cell>
          <cell r="C2204" t="str">
            <v>UN</v>
          </cell>
          <cell r="D2204">
            <v>15.97</v>
          </cell>
        </row>
        <row r="2205">
          <cell r="A2205" t="str">
            <v>164603</v>
          </cell>
          <cell r="B2205" t="str">
            <v>DIAMETRO 200 MM</v>
          </cell>
          <cell r="C2205" t="str">
            <v>UN</v>
          </cell>
          <cell r="D2205">
            <v>19.87</v>
          </cell>
        </row>
        <row r="2206">
          <cell r="A2206" t="str">
            <v>164604</v>
          </cell>
          <cell r="B2206" t="str">
            <v>DIAMETRO 250 MM</v>
          </cell>
          <cell r="C2206" t="str">
            <v>UN</v>
          </cell>
          <cell r="D2206">
            <v>26.41</v>
          </cell>
        </row>
        <row r="2207">
          <cell r="A2207" t="str">
            <v>164605</v>
          </cell>
          <cell r="B2207" t="str">
            <v>DIAMETRO 300 MM</v>
          </cell>
          <cell r="C2207" t="str">
            <v>UN</v>
          </cell>
          <cell r="D2207">
            <v>34.590000000000003</v>
          </cell>
        </row>
        <row r="2208">
          <cell r="A2208" t="str">
            <v>164606</v>
          </cell>
          <cell r="B2208" t="str">
            <v>DIAMETRO 400 MM</v>
          </cell>
          <cell r="C2208" t="str">
            <v>UN</v>
          </cell>
          <cell r="D2208">
            <v>48.51</v>
          </cell>
        </row>
        <row r="2209">
          <cell r="A2209" t="str">
            <v>164607</v>
          </cell>
          <cell r="B2209" t="str">
            <v>DIAMETRO 500 MM</v>
          </cell>
          <cell r="C2209" t="str">
            <v>UN</v>
          </cell>
          <cell r="D2209">
            <v>64.95</v>
          </cell>
        </row>
        <row r="2210">
          <cell r="A2210" t="str">
            <v>164608</v>
          </cell>
          <cell r="B2210" t="str">
            <v>DIAMETRO 600 MM</v>
          </cell>
          <cell r="C2210" t="str">
            <v>UN</v>
          </cell>
          <cell r="D2210">
            <v>86.95</v>
          </cell>
        </row>
        <row r="2211">
          <cell r="A2211" t="str">
            <v>164609</v>
          </cell>
          <cell r="B2211" t="str">
            <v>DIAMETRO 700 MM</v>
          </cell>
          <cell r="C2211" t="str">
            <v>UN</v>
          </cell>
          <cell r="D2211">
            <v>115.35</v>
          </cell>
        </row>
        <row r="2212">
          <cell r="A2212" t="str">
            <v>164610</v>
          </cell>
          <cell r="B2212" t="str">
            <v>DIAMETRO 800 MM</v>
          </cell>
          <cell r="C2212" t="str">
            <v>UN</v>
          </cell>
          <cell r="D2212">
            <v>157.47999999999999</v>
          </cell>
        </row>
        <row r="2213">
          <cell r="A2213" t="str">
            <v>164611</v>
          </cell>
          <cell r="B2213" t="str">
            <v>DIAMETRO 900 MM</v>
          </cell>
          <cell r="C2213" t="str">
            <v>UN</v>
          </cell>
          <cell r="D2213">
            <v>192.19</v>
          </cell>
        </row>
        <row r="2214">
          <cell r="A2214" t="str">
            <v>164612</v>
          </cell>
          <cell r="B2214" t="str">
            <v>DIAMETRO 1000 MM</v>
          </cell>
          <cell r="C2214" t="str">
            <v>UN</v>
          </cell>
          <cell r="D2214">
            <v>230.86</v>
          </cell>
        </row>
        <row r="2216">
          <cell r="A2216" t="str">
            <v>164700</v>
          </cell>
          <cell r="B2216" t="str">
            <v>MONTAGEM DE JUNCOES 45 GR DE FERRO FUNDIDO TIPO FFF</v>
          </cell>
        </row>
        <row r="2217">
          <cell r="A2217" t="str">
            <v>164701</v>
          </cell>
          <cell r="B2217" t="str">
            <v>DIAMETRO 100-75 MM</v>
          </cell>
          <cell r="C2217" t="str">
            <v>UN</v>
          </cell>
          <cell r="D2217">
            <v>13.87</v>
          </cell>
        </row>
        <row r="2218">
          <cell r="A2218" t="str">
            <v>164702</v>
          </cell>
          <cell r="B2218" t="str">
            <v>DIAMETRO 100-100 MM</v>
          </cell>
          <cell r="C2218" t="str">
            <v>UN</v>
          </cell>
          <cell r="D2218">
            <v>15.98</v>
          </cell>
        </row>
        <row r="2219">
          <cell r="A2219" t="str">
            <v>164703</v>
          </cell>
          <cell r="B2219" t="str">
            <v>DIAMETRO 150-100 MM</v>
          </cell>
          <cell r="C2219" t="str">
            <v>UN</v>
          </cell>
          <cell r="D2219">
            <v>20.88</v>
          </cell>
        </row>
        <row r="2220">
          <cell r="A2220" t="str">
            <v>164704</v>
          </cell>
          <cell r="B2220" t="str">
            <v>DIAMETRO 150-150 MM</v>
          </cell>
          <cell r="C2220" t="str">
            <v>UN</v>
          </cell>
          <cell r="D2220">
            <v>23</v>
          </cell>
        </row>
        <row r="2221">
          <cell r="A2221" t="str">
            <v>164705</v>
          </cell>
          <cell r="B2221" t="str">
            <v>DIAMETRO 200-100 MM</v>
          </cell>
          <cell r="C2221" t="str">
            <v>UN</v>
          </cell>
          <cell r="D2221">
            <v>19.88</v>
          </cell>
        </row>
        <row r="2222">
          <cell r="A2222" t="str">
            <v>164706</v>
          </cell>
          <cell r="B2222" t="str">
            <v>DIAMETRO 200-150 MM</v>
          </cell>
          <cell r="C2222" t="str">
            <v>UN</v>
          </cell>
          <cell r="D2222">
            <v>27.22</v>
          </cell>
        </row>
        <row r="2223">
          <cell r="A2223" t="str">
            <v>164707</v>
          </cell>
          <cell r="B2223" t="str">
            <v>DIAMETRO 200-200 MM</v>
          </cell>
          <cell r="C2223" t="str">
            <v>UN</v>
          </cell>
          <cell r="D2223">
            <v>29</v>
          </cell>
        </row>
        <row r="2224">
          <cell r="A2224" t="str">
            <v>164708</v>
          </cell>
          <cell r="B2224" t="str">
            <v>DIAMETRO 250-150 MM</v>
          </cell>
          <cell r="C2224" t="str">
            <v>UN</v>
          </cell>
          <cell r="D2224">
            <v>34.270000000000003</v>
          </cell>
        </row>
        <row r="2225">
          <cell r="A2225" t="str">
            <v>164709</v>
          </cell>
          <cell r="B2225" t="str">
            <v>DIAMETRO 250-200 MM</v>
          </cell>
          <cell r="C2225" t="str">
            <v>UN</v>
          </cell>
          <cell r="D2225">
            <v>36</v>
          </cell>
        </row>
        <row r="2226">
          <cell r="A2226" t="str">
            <v>164710</v>
          </cell>
          <cell r="B2226" t="str">
            <v>DIAMETRO 250-250 MM</v>
          </cell>
          <cell r="C2226" t="str">
            <v>UN</v>
          </cell>
          <cell r="D2226">
            <v>38.79</v>
          </cell>
        </row>
        <row r="2227">
          <cell r="A2227" t="str">
            <v>164711</v>
          </cell>
          <cell r="B2227" t="str">
            <v>DIAMETRO 300-200 MM</v>
          </cell>
          <cell r="C2227" t="str">
            <v>UN</v>
          </cell>
          <cell r="D2227">
            <v>45.27</v>
          </cell>
        </row>
        <row r="2228">
          <cell r="A2228" t="str">
            <v>164712</v>
          </cell>
          <cell r="B2228" t="str">
            <v>DIAMETRO 300-300 MM</v>
          </cell>
          <cell r="C2228" t="str">
            <v>UN</v>
          </cell>
          <cell r="D2228">
            <v>51.61</v>
          </cell>
        </row>
        <row r="2229">
          <cell r="A2229" t="str">
            <v>164713</v>
          </cell>
          <cell r="B2229" t="str">
            <v>DIAMETRO 400-300 MM</v>
          </cell>
          <cell r="C2229" t="str">
            <v>UN</v>
          </cell>
          <cell r="D2229">
            <v>67.790000000000006</v>
          </cell>
        </row>
        <row r="2230">
          <cell r="A2230" t="str">
            <v>164714</v>
          </cell>
          <cell r="B2230" t="str">
            <v>DIAMETRO 400-400 MM</v>
          </cell>
          <cell r="C2230" t="str">
            <v>UN</v>
          </cell>
          <cell r="D2230">
            <v>73.010000000000005</v>
          </cell>
        </row>
        <row r="2232">
          <cell r="A2232" t="str">
            <v>164800</v>
          </cell>
          <cell r="B2232" t="str">
            <v>MONTAGEM DE FLANGES CEGOS DE FERRO FUNDIDO</v>
          </cell>
        </row>
        <row r="2233">
          <cell r="A2233" t="str">
            <v>164801</v>
          </cell>
          <cell r="B2233" t="str">
            <v>DIAMETRO 100 MM</v>
          </cell>
          <cell r="C2233" t="str">
            <v>UN</v>
          </cell>
          <cell r="D2233">
            <v>5.08</v>
          </cell>
        </row>
        <row r="2234">
          <cell r="A2234" t="str">
            <v>164802</v>
          </cell>
          <cell r="B2234" t="str">
            <v>DIAMETRO 150 MM</v>
          </cell>
          <cell r="C2234" t="str">
            <v>UN</v>
          </cell>
          <cell r="D2234">
            <v>7.2</v>
          </cell>
        </row>
        <row r="2235">
          <cell r="A2235" t="str">
            <v>164803</v>
          </cell>
          <cell r="B2235" t="str">
            <v>DIAMETRO 200 MM</v>
          </cell>
          <cell r="C2235" t="str">
            <v>UN</v>
          </cell>
          <cell r="D2235">
            <v>9</v>
          </cell>
        </row>
        <row r="2236">
          <cell r="A2236" t="str">
            <v>164804</v>
          </cell>
          <cell r="B2236" t="str">
            <v>DIAMETRO 250 MM</v>
          </cell>
          <cell r="C2236" t="str">
            <v>UN</v>
          </cell>
          <cell r="D2236">
            <v>12.02</v>
          </cell>
        </row>
        <row r="2237">
          <cell r="A2237" t="str">
            <v>164805</v>
          </cell>
          <cell r="B2237" t="str">
            <v>DIAMETRO 300 MM</v>
          </cell>
          <cell r="C2237" t="str">
            <v>UN</v>
          </cell>
          <cell r="D2237">
            <v>15.93</v>
          </cell>
        </row>
        <row r="2238">
          <cell r="A2238" t="str">
            <v>164806</v>
          </cell>
          <cell r="B2238" t="str">
            <v>DIAMETRO 400 MM</v>
          </cell>
          <cell r="C2238" t="str">
            <v>UN</v>
          </cell>
          <cell r="D2238">
            <v>22.03</v>
          </cell>
        </row>
        <row r="2239">
          <cell r="A2239" t="str">
            <v>164807</v>
          </cell>
          <cell r="B2239" t="str">
            <v>DIAMETRO 500 MM</v>
          </cell>
          <cell r="C2239" t="str">
            <v>UN</v>
          </cell>
          <cell r="D2239">
            <v>30</v>
          </cell>
        </row>
        <row r="2240">
          <cell r="A2240" t="str">
            <v>164808</v>
          </cell>
          <cell r="B2240" t="str">
            <v>DIAMETRO 600 MM</v>
          </cell>
          <cell r="C2240" t="str">
            <v>UN</v>
          </cell>
          <cell r="D2240">
            <v>40.68</v>
          </cell>
        </row>
        <row r="2241">
          <cell r="A2241" t="str">
            <v>164809</v>
          </cell>
          <cell r="B2241" t="str">
            <v>DIAMETRO 700 MM</v>
          </cell>
          <cell r="C2241" t="str">
            <v>UN</v>
          </cell>
          <cell r="D2241">
            <v>55.12</v>
          </cell>
        </row>
        <row r="2242">
          <cell r="A2242" t="str">
            <v>164810</v>
          </cell>
          <cell r="B2242" t="str">
            <v>DIAMETRO 800 MM</v>
          </cell>
          <cell r="C2242" t="str">
            <v>UN</v>
          </cell>
          <cell r="D2242">
            <v>78.25</v>
          </cell>
        </row>
        <row r="2243">
          <cell r="A2243" t="str">
            <v>164811</v>
          </cell>
          <cell r="B2243" t="str">
            <v>DIAMETRO 900 MM</v>
          </cell>
          <cell r="C2243" t="str">
            <v>UN</v>
          </cell>
          <cell r="D2243">
            <v>97.07</v>
          </cell>
        </row>
        <row r="2244">
          <cell r="A2244" t="str">
            <v>164812</v>
          </cell>
          <cell r="B2244" t="str">
            <v>DIAMETRO 1000 MM</v>
          </cell>
          <cell r="C2244" t="str">
            <v>UN</v>
          </cell>
          <cell r="D2244">
            <v>120.72</v>
          </cell>
        </row>
        <row r="2246">
          <cell r="A2246" t="str">
            <v>164900</v>
          </cell>
          <cell r="B2246" t="str">
            <v>MONTAGEM DE REGISTROS DE FERRO FUNDIDO FLANGEADOS</v>
          </cell>
        </row>
        <row r="2247">
          <cell r="A2247" t="str">
            <v>164901</v>
          </cell>
          <cell r="B2247" t="str">
            <v>DIAMETRO 100 MM</v>
          </cell>
          <cell r="C2247" t="str">
            <v>UN</v>
          </cell>
          <cell r="D2247">
            <v>13.72</v>
          </cell>
        </row>
        <row r="2248">
          <cell r="A2248" t="str">
            <v>164902</v>
          </cell>
          <cell r="B2248" t="str">
            <v>DIAMETRO 150 MM</v>
          </cell>
          <cell r="C2248" t="str">
            <v>UN</v>
          </cell>
          <cell r="D2248">
            <v>19.45</v>
          </cell>
        </row>
        <row r="2249">
          <cell r="A2249" t="str">
            <v>164903</v>
          </cell>
          <cell r="B2249" t="str">
            <v>DIAMETRO 200 MM</v>
          </cell>
          <cell r="C2249" t="str">
            <v>UN</v>
          </cell>
          <cell r="D2249">
            <v>25.17</v>
          </cell>
        </row>
        <row r="2250">
          <cell r="A2250" t="str">
            <v>164904</v>
          </cell>
          <cell r="B2250" t="str">
            <v>DIAMETRO 250 MM</v>
          </cell>
          <cell r="C2250" t="str">
            <v>UN</v>
          </cell>
          <cell r="D2250">
            <v>34.54</v>
          </cell>
        </row>
        <row r="2251">
          <cell r="A2251" t="str">
            <v>164905</v>
          </cell>
          <cell r="B2251" t="str">
            <v>DIAMETRO 300 MM</v>
          </cell>
          <cell r="C2251" t="str">
            <v>UN</v>
          </cell>
          <cell r="D2251">
            <v>45.31</v>
          </cell>
        </row>
        <row r="2252">
          <cell r="A2252" t="str">
            <v>164906</v>
          </cell>
          <cell r="B2252" t="str">
            <v>DIAMETRO 350 MM</v>
          </cell>
          <cell r="C2252" t="str">
            <v>UN</v>
          </cell>
          <cell r="D2252">
            <v>57.65</v>
          </cell>
        </row>
        <row r="2253">
          <cell r="A2253" t="str">
            <v>164907</v>
          </cell>
          <cell r="B2253" t="str">
            <v>DIAMETRO 400 MM</v>
          </cell>
          <cell r="C2253" t="str">
            <v>UN</v>
          </cell>
          <cell r="D2253">
            <v>69.27</v>
          </cell>
        </row>
        <row r="2254">
          <cell r="A2254" t="str">
            <v>164908</v>
          </cell>
          <cell r="B2254" t="str">
            <v>DIAMETRO 450 MM</v>
          </cell>
          <cell r="C2254" t="str">
            <v>UN</v>
          </cell>
          <cell r="D2254">
            <v>86.5</v>
          </cell>
        </row>
        <row r="2255">
          <cell r="A2255" t="str">
            <v>164909</v>
          </cell>
          <cell r="B2255" t="str">
            <v>DIAMETRO 500 MM</v>
          </cell>
          <cell r="C2255" t="str">
            <v>UN</v>
          </cell>
          <cell r="D2255">
            <v>94.84</v>
          </cell>
        </row>
        <row r="2256">
          <cell r="A2256" t="str">
            <v>164910</v>
          </cell>
          <cell r="B2256" t="str">
            <v>DIAMETRO 600 MM</v>
          </cell>
          <cell r="C2256" t="str">
            <v>UN</v>
          </cell>
          <cell r="D2256">
            <v>133.33000000000001</v>
          </cell>
        </row>
        <row r="2257">
          <cell r="A2257" t="str">
            <v>164911</v>
          </cell>
          <cell r="B2257" t="str">
            <v>DIAMETRO 700 MM</v>
          </cell>
          <cell r="C2257" t="str">
            <v>UN</v>
          </cell>
          <cell r="D2257">
            <v>192.71</v>
          </cell>
        </row>
        <row r="2258">
          <cell r="A2258" t="str">
            <v>164912</v>
          </cell>
          <cell r="B2258" t="str">
            <v>DIAMETRO 800 MM</v>
          </cell>
          <cell r="C2258" t="str">
            <v>UN</v>
          </cell>
          <cell r="D2258">
            <v>248.33</v>
          </cell>
        </row>
        <row r="2259">
          <cell r="A2259" t="str">
            <v>164913</v>
          </cell>
          <cell r="B2259" t="str">
            <v>DIAMETRO 900 MM</v>
          </cell>
          <cell r="C2259" t="str">
            <v>UN</v>
          </cell>
          <cell r="D2259">
            <v>324.99</v>
          </cell>
        </row>
        <row r="2260">
          <cell r="A2260" t="str">
            <v>164914</v>
          </cell>
          <cell r="B2260" t="str">
            <v>DIAMETRO 1000 MM</v>
          </cell>
          <cell r="C2260" t="str">
            <v>UN</v>
          </cell>
          <cell r="D2260">
            <v>405.71</v>
          </cell>
        </row>
        <row r="2261">
          <cell r="A2261" t="str">
            <v>164915</v>
          </cell>
          <cell r="B2261" t="str">
            <v>DIAMETRO 1200 MM</v>
          </cell>
          <cell r="C2261" t="str">
            <v>UN</v>
          </cell>
          <cell r="D2261">
            <v>627.85</v>
          </cell>
        </row>
        <row r="2263">
          <cell r="A2263" t="str">
            <v>165000</v>
          </cell>
          <cell r="B2263" t="str">
            <v>MONTAGEM DE VALVULAS BORBOLETA DE FERRO FUNDIDO FLANGEADOS COMANDO MANUAL</v>
          </cell>
        </row>
        <row r="2264">
          <cell r="A2264" t="str">
            <v>165001</v>
          </cell>
          <cell r="B2264" t="str">
            <v>DIAMETRO 400 MM</v>
          </cell>
          <cell r="C2264" t="str">
            <v>UN</v>
          </cell>
          <cell r="D2264">
            <v>52.81</v>
          </cell>
        </row>
        <row r="2265">
          <cell r="A2265" t="str">
            <v>165002</v>
          </cell>
          <cell r="B2265" t="str">
            <v>DIAMETRO 500 MM</v>
          </cell>
          <cell r="C2265" t="str">
            <v>UN</v>
          </cell>
          <cell r="D2265">
            <v>48.99</v>
          </cell>
        </row>
        <row r="2266">
          <cell r="A2266" t="str">
            <v>165003</v>
          </cell>
          <cell r="B2266" t="str">
            <v>DIAMETRO 600 MM</v>
          </cell>
          <cell r="C2266" t="str">
            <v>UN</v>
          </cell>
          <cell r="D2266">
            <v>91.15</v>
          </cell>
        </row>
        <row r="2267">
          <cell r="A2267" t="str">
            <v>165004</v>
          </cell>
          <cell r="B2267" t="str">
            <v>DIAMETRO 700 MM</v>
          </cell>
          <cell r="C2267" t="str">
            <v>UN</v>
          </cell>
          <cell r="D2267">
            <v>115.9</v>
          </cell>
        </row>
        <row r="2268">
          <cell r="A2268" t="str">
            <v>165005</v>
          </cell>
          <cell r="B2268" t="str">
            <v>DIAMETRO 800 MM</v>
          </cell>
          <cell r="C2268" t="str">
            <v>UN</v>
          </cell>
          <cell r="D2268">
            <v>169.65</v>
          </cell>
        </row>
        <row r="2269">
          <cell r="A2269" t="str">
            <v>165006</v>
          </cell>
          <cell r="B2269" t="str">
            <v>DIAMETRO 900 MM</v>
          </cell>
          <cell r="C2269" t="str">
            <v>UN</v>
          </cell>
          <cell r="D2269">
            <v>202.99</v>
          </cell>
        </row>
        <row r="2270">
          <cell r="A2270" t="str">
            <v>165007</v>
          </cell>
          <cell r="B2270" t="str">
            <v>DIAMETRO 1000 MM</v>
          </cell>
          <cell r="C2270" t="str">
            <v>UN</v>
          </cell>
          <cell r="D2270">
            <v>241.18</v>
          </cell>
        </row>
        <row r="2271">
          <cell r="A2271" t="str">
            <v>165008</v>
          </cell>
          <cell r="B2271" t="str">
            <v>DIAMETRO 1200 MM</v>
          </cell>
          <cell r="C2271" t="str">
            <v>UN</v>
          </cell>
          <cell r="D2271">
            <v>315.58999999999997</v>
          </cell>
        </row>
        <row r="2273">
          <cell r="A2273" t="str">
            <v>165100</v>
          </cell>
          <cell r="B2273" t="str">
            <v>MONTAGEM DE REGISTROS DE FERRO FUNDIDO FLANGEADOS COMANDO ELETRICO/PNEUMATICO</v>
          </cell>
        </row>
        <row r="2274">
          <cell r="A2274" t="str">
            <v>165101</v>
          </cell>
          <cell r="B2274" t="str">
            <v>DIAMETRO 100 MM</v>
          </cell>
          <cell r="C2274" t="str">
            <v>UN</v>
          </cell>
          <cell r="D2274">
            <v>16.61</v>
          </cell>
        </row>
        <row r="2275">
          <cell r="A2275" t="str">
            <v>165102</v>
          </cell>
          <cell r="B2275" t="str">
            <v>DIAMETRO 150 MM</v>
          </cell>
          <cell r="C2275" t="str">
            <v>UN</v>
          </cell>
          <cell r="D2275">
            <v>23.12</v>
          </cell>
        </row>
        <row r="2276">
          <cell r="A2276" t="str">
            <v>165103</v>
          </cell>
          <cell r="B2276" t="str">
            <v>DIAMETRO 200 MM</v>
          </cell>
          <cell r="C2276" t="str">
            <v>UN</v>
          </cell>
          <cell r="D2276">
            <v>30.32</v>
          </cell>
        </row>
        <row r="2277">
          <cell r="A2277" t="str">
            <v>165104</v>
          </cell>
          <cell r="B2277" t="str">
            <v>DIAMETRO 250 MM</v>
          </cell>
          <cell r="C2277" t="str">
            <v>UN</v>
          </cell>
          <cell r="D2277">
            <v>40.61</v>
          </cell>
        </row>
        <row r="2278">
          <cell r="A2278" t="str">
            <v>165105</v>
          </cell>
          <cell r="B2278" t="str">
            <v>DIAMETRO 300 MM</v>
          </cell>
          <cell r="C2278" t="str">
            <v>UN</v>
          </cell>
          <cell r="D2278">
            <v>52.74</v>
          </cell>
        </row>
        <row r="2279">
          <cell r="A2279" t="str">
            <v>165106</v>
          </cell>
          <cell r="B2279" t="str">
            <v>DIAMETRO 350 MM</v>
          </cell>
          <cell r="C2279" t="str">
            <v>UN</v>
          </cell>
          <cell r="D2279">
            <v>65.739999999999995</v>
          </cell>
        </row>
        <row r="2280">
          <cell r="A2280" t="str">
            <v>165107</v>
          </cell>
          <cell r="B2280" t="str">
            <v>DIAMETRO 400 MM</v>
          </cell>
          <cell r="C2280" t="str">
            <v>UN</v>
          </cell>
          <cell r="D2280">
            <v>80.25</v>
          </cell>
        </row>
        <row r="2281">
          <cell r="A2281" t="str">
            <v>165108</v>
          </cell>
          <cell r="B2281" t="str">
            <v>DIAMETRO 450 MM</v>
          </cell>
          <cell r="C2281" t="str">
            <v>UN</v>
          </cell>
          <cell r="D2281">
            <v>101.94</v>
          </cell>
        </row>
        <row r="2282">
          <cell r="A2282" t="str">
            <v>165109</v>
          </cell>
          <cell r="B2282" t="str">
            <v>DIAMETRO 500 MM</v>
          </cell>
          <cell r="C2282" t="str">
            <v>UN</v>
          </cell>
          <cell r="D2282">
            <v>114.18</v>
          </cell>
        </row>
        <row r="2283">
          <cell r="A2283" t="str">
            <v>165110</v>
          </cell>
          <cell r="B2283" t="str">
            <v>DIAMETRO 600 MM</v>
          </cell>
          <cell r="C2283" t="str">
            <v>UN</v>
          </cell>
          <cell r="D2283">
            <v>151.85</v>
          </cell>
        </row>
        <row r="2284">
          <cell r="A2284" t="str">
            <v>165111</v>
          </cell>
          <cell r="B2284" t="str">
            <v>DIAMETRO 700 MM</v>
          </cell>
          <cell r="C2284" t="str">
            <v>UN</v>
          </cell>
          <cell r="D2284">
            <v>206.77</v>
          </cell>
        </row>
        <row r="2285">
          <cell r="A2285" t="str">
            <v>165112</v>
          </cell>
          <cell r="B2285" t="str">
            <v>DIAMETRO 800 MM</v>
          </cell>
          <cell r="C2285" t="str">
            <v>UN</v>
          </cell>
          <cell r="D2285">
            <v>264.94</v>
          </cell>
        </row>
        <row r="2286">
          <cell r="A2286" t="str">
            <v>165113</v>
          </cell>
          <cell r="B2286" t="str">
            <v>DIAMETRO 900 MM</v>
          </cell>
          <cell r="C2286" t="str">
            <v>UN</v>
          </cell>
          <cell r="D2286">
            <v>336.91</v>
          </cell>
        </row>
        <row r="2287">
          <cell r="A2287" t="str">
            <v>165114</v>
          </cell>
          <cell r="B2287" t="str">
            <v>DIAMETRO 1000 MM</v>
          </cell>
          <cell r="C2287" t="str">
            <v>UN</v>
          </cell>
          <cell r="D2287">
            <v>415.42</v>
          </cell>
        </row>
        <row r="2288">
          <cell r="A2288" t="str">
            <v>165115</v>
          </cell>
          <cell r="B2288" t="str">
            <v>DIAMETRO 1200 MM</v>
          </cell>
          <cell r="C2288" t="str">
            <v>UN</v>
          </cell>
          <cell r="D2288">
            <v>645.66</v>
          </cell>
        </row>
        <row r="2290">
          <cell r="A2290" t="str">
            <v>165200</v>
          </cell>
          <cell r="B2290" t="str">
            <v>MONTAGEM DE VALVULAS BORBOLETA DE FERRO FUNDIDO FLANGEADOS COMANDO ELETRICO/PNEUMATICO</v>
          </cell>
        </row>
        <row r="2291">
          <cell r="A2291" t="str">
            <v>165201</v>
          </cell>
          <cell r="B2291" t="str">
            <v>DIAMETRO 400 MM</v>
          </cell>
          <cell r="C2291" t="str">
            <v>UN</v>
          </cell>
          <cell r="D2291">
            <v>63.78</v>
          </cell>
        </row>
        <row r="2292">
          <cell r="A2292" t="str">
            <v>165202</v>
          </cell>
          <cell r="B2292" t="str">
            <v>DIAMETRO 500 MM</v>
          </cell>
          <cell r="C2292" t="str">
            <v>UN</v>
          </cell>
          <cell r="D2292">
            <v>89.03</v>
          </cell>
        </row>
        <row r="2293">
          <cell r="A2293" t="str">
            <v>165203</v>
          </cell>
          <cell r="B2293" t="str">
            <v>DIAMETRO 600 MM</v>
          </cell>
          <cell r="C2293" t="str">
            <v>UN</v>
          </cell>
          <cell r="D2293">
            <v>114.38</v>
          </cell>
        </row>
        <row r="2294">
          <cell r="A2294" t="str">
            <v>165204</v>
          </cell>
          <cell r="B2294" t="str">
            <v>DIAMETRO 700 MM</v>
          </cell>
          <cell r="C2294" t="str">
            <v>UN</v>
          </cell>
          <cell r="D2294">
            <v>143.75</v>
          </cell>
        </row>
        <row r="2295">
          <cell r="A2295" t="str">
            <v>165205</v>
          </cell>
          <cell r="B2295" t="str">
            <v>DIAMETRO 800 MM</v>
          </cell>
          <cell r="C2295" t="str">
            <v>UN</v>
          </cell>
          <cell r="D2295">
            <v>203.06</v>
          </cell>
        </row>
        <row r="2296">
          <cell r="A2296" t="str">
            <v>165206</v>
          </cell>
          <cell r="B2296" t="str">
            <v>DIAMETRO 900 MM</v>
          </cell>
          <cell r="C2296" t="str">
            <v>UN</v>
          </cell>
          <cell r="D2296">
            <v>300.61</v>
          </cell>
        </row>
        <row r="2297">
          <cell r="A2297" t="str">
            <v>165207</v>
          </cell>
          <cell r="B2297" t="str">
            <v>DIAMETRO 1000 MM</v>
          </cell>
          <cell r="C2297" t="str">
            <v>UN</v>
          </cell>
          <cell r="D2297">
            <v>364.64</v>
          </cell>
        </row>
        <row r="2298">
          <cell r="A2298" t="str">
            <v>165208</v>
          </cell>
          <cell r="B2298" t="str">
            <v>DIAMETRO 1200 MM</v>
          </cell>
          <cell r="C2298" t="str">
            <v>UN</v>
          </cell>
          <cell r="D2298">
            <v>607.05999999999995</v>
          </cell>
        </row>
        <row r="2300">
          <cell r="A2300" t="str">
            <v>165300</v>
          </cell>
          <cell r="B2300" t="str">
            <v>MONTAGEM DE VENTOSAS SIMPLES FLANGEADAS</v>
          </cell>
        </row>
        <row r="2301">
          <cell r="A2301" t="str">
            <v>165301</v>
          </cell>
          <cell r="B2301" t="str">
            <v>DIAMETRO 50 MM</v>
          </cell>
          <cell r="C2301" t="str">
            <v>UN</v>
          </cell>
          <cell r="D2301">
            <v>4</v>
          </cell>
        </row>
        <row r="2303">
          <cell r="A2303" t="str">
            <v>165400</v>
          </cell>
          <cell r="B2303" t="str">
            <v>MONTAGEM DE VENTOSAS TRIPLICES DE FERRO FUNDIDO TIPO F</v>
          </cell>
        </row>
        <row r="2304">
          <cell r="A2304" t="str">
            <v>165401</v>
          </cell>
          <cell r="B2304" t="str">
            <v>DIAMETRO 100 MM</v>
          </cell>
          <cell r="C2304" t="str">
            <v>UN</v>
          </cell>
          <cell r="D2304">
            <v>8.89</v>
          </cell>
        </row>
        <row r="2305">
          <cell r="A2305" t="str">
            <v>165402</v>
          </cell>
          <cell r="B2305" t="str">
            <v>DIAMETRO 150 MM</v>
          </cell>
          <cell r="C2305" t="str">
            <v>UN</v>
          </cell>
          <cell r="D2305">
            <v>13.23</v>
          </cell>
        </row>
        <row r="2306">
          <cell r="A2306" t="str">
            <v>165403</v>
          </cell>
          <cell r="B2306" t="str">
            <v>DIAMETRO 200 MM</v>
          </cell>
          <cell r="C2306" t="str">
            <v>UN</v>
          </cell>
          <cell r="D2306">
            <v>19.489999999999998</v>
          </cell>
        </row>
        <row r="2308">
          <cell r="A2308" t="str">
            <v>165500</v>
          </cell>
          <cell r="B2308" t="str">
            <v>MONTAGEM DE JUNTAS DE EXPANSAO DE FERRO FUNDIDO TIPO FF</v>
          </cell>
        </row>
        <row r="2309">
          <cell r="A2309" t="str">
            <v>165501</v>
          </cell>
          <cell r="B2309" t="str">
            <v>DIAMETRO 100 MM</v>
          </cell>
          <cell r="C2309" t="str">
            <v>UN</v>
          </cell>
          <cell r="D2309">
            <v>14.45</v>
          </cell>
        </row>
        <row r="2310">
          <cell r="A2310" t="str">
            <v>165502</v>
          </cell>
          <cell r="B2310" t="str">
            <v>DIAMETRO 150 MM</v>
          </cell>
          <cell r="C2310" t="str">
            <v>UN</v>
          </cell>
          <cell r="D2310">
            <v>21.81</v>
          </cell>
        </row>
        <row r="2311">
          <cell r="A2311" t="str">
            <v>165503</v>
          </cell>
          <cell r="B2311" t="str">
            <v>DIAMETRO 200 MM</v>
          </cell>
          <cell r="C2311" t="str">
            <v>UN</v>
          </cell>
          <cell r="D2311">
            <v>28.98</v>
          </cell>
        </row>
        <row r="2312">
          <cell r="A2312" t="str">
            <v>165504</v>
          </cell>
          <cell r="B2312" t="str">
            <v>DIAMETRO 250 MM</v>
          </cell>
          <cell r="C2312" t="str">
            <v>UN</v>
          </cell>
          <cell r="D2312">
            <v>37.71</v>
          </cell>
        </row>
        <row r="2313">
          <cell r="A2313" t="str">
            <v>165505</v>
          </cell>
          <cell r="B2313" t="str">
            <v>DIAMETRO 300 MM</v>
          </cell>
          <cell r="C2313" t="str">
            <v>UN</v>
          </cell>
          <cell r="D2313">
            <v>49.54</v>
          </cell>
        </row>
        <row r="2314">
          <cell r="A2314" t="str">
            <v>165506</v>
          </cell>
          <cell r="B2314" t="str">
            <v>DIAMETRO 400 MM</v>
          </cell>
          <cell r="C2314" t="str">
            <v>UN</v>
          </cell>
          <cell r="D2314">
            <v>78.069999999999993</v>
          </cell>
        </row>
        <row r="2315">
          <cell r="A2315" t="str">
            <v>165507</v>
          </cell>
          <cell r="B2315" t="str">
            <v>DIAMETRO 500 MM</v>
          </cell>
          <cell r="C2315" t="str">
            <v>UN</v>
          </cell>
          <cell r="D2315">
            <v>116.93</v>
          </cell>
        </row>
        <row r="2316">
          <cell r="A2316" t="str">
            <v>165508</v>
          </cell>
          <cell r="B2316" t="str">
            <v>DIAMETRO 600 MM</v>
          </cell>
          <cell r="C2316" t="str">
            <v>UN</v>
          </cell>
          <cell r="D2316">
            <v>151.72999999999999</v>
          </cell>
        </row>
        <row r="2318">
          <cell r="A2318" t="str">
            <v>165600</v>
          </cell>
          <cell r="B2318" t="str">
            <v>MONTAGEM DE VALVULAS DE ALIVIO DE FERRO FUNDIDO TIPO FF</v>
          </cell>
        </row>
        <row r="2319">
          <cell r="A2319" t="str">
            <v>165601</v>
          </cell>
          <cell r="B2319" t="str">
            <v>DIAMETRO 50-75 MM</v>
          </cell>
          <cell r="C2319" t="str">
            <v>UN</v>
          </cell>
          <cell r="D2319">
            <v>8.4</v>
          </cell>
        </row>
        <row r="2320">
          <cell r="A2320" t="str">
            <v>165602</v>
          </cell>
          <cell r="B2320" t="str">
            <v>DIAMETRO 60-100 MM</v>
          </cell>
          <cell r="C2320" t="str">
            <v>UN</v>
          </cell>
          <cell r="D2320">
            <v>13.56</v>
          </cell>
        </row>
        <row r="2321">
          <cell r="A2321" t="str">
            <v>165603</v>
          </cell>
          <cell r="B2321" t="str">
            <v>DIAMETRO 75-100 MM</v>
          </cell>
          <cell r="C2321" t="str">
            <v>UN</v>
          </cell>
          <cell r="D2321">
            <v>14</v>
          </cell>
        </row>
        <row r="2322">
          <cell r="A2322" t="str">
            <v>165604</v>
          </cell>
          <cell r="B2322" t="str">
            <v>DIAMETRO 100-150 MM</v>
          </cell>
          <cell r="C2322" t="str">
            <v>UN</v>
          </cell>
          <cell r="D2322">
            <v>19.61</v>
          </cell>
        </row>
        <row r="2323">
          <cell r="A2323" t="str">
            <v>165605</v>
          </cell>
          <cell r="B2323" t="str">
            <v>DIAMETRO 150-200 MM</v>
          </cell>
          <cell r="C2323" t="str">
            <v>UN</v>
          </cell>
          <cell r="D2323">
            <v>26.3</v>
          </cell>
        </row>
        <row r="2325">
          <cell r="A2325" t="str">
            <v>165700</v>
          </cell>
          <cell r="B2325" t="str">
            <v>MONTAGEM DE CRIVOS DE FERRO FUNDIDO TIPO F</v>
          </cell>
        </row>
        <row r="2326">
          <cell r="A2326" t="str">
            <v>165701</v>
          </cell>
          <cell r="B2326" t="str">
            <v>DIAMETRO 100 MM</v>
          </cell>
          <cell r="C2326" t="str">
            <v>UN</v>
          </cell>
          <cell r="D2326">
            <v>5.14</v>
          </cell>
        </row>
        <row r="2327">
          <cell r="A2327" t="str">
            <v>165702</v>
          </cell>
          <cell r="B2327" t="str">
            <v>DIAMETRO 150 MM</v>
          </cell>
          <cell r="C2327" t="str">
            <v>UN</v>
          </cell>
          <cell r="D2327">
            <v>7.38</v>
          </cell>
        </row>
        <row r="2328">
          <cell r="A2328" t="str">
            <v>165703</v>
          </cell>
          <cell r="B2328" t="str">
            <v>DIAMETRO 200 MM</v>
          </cell>
          <cell r="C2328" t="str">
            <v>UN</v>
          </cell>
          <cell r="D2328">
            <v>9.08</v>
          </cell>
        </row>
        <row r="2329">
          <cell r="A2329" t="str">
            <v>165704</v>
          </cell>
          <cell r="B2329" t="str">
            <v>DIAMETRO 250 MM</v>
          </cell>
          <cell r="C2329" t="str">
            <v>UN</v>
          </cell>
          <cell r="D2329">
            <v>12.11</v>
          </cell>
        </row>
        <row r="2330">
          <cell r="A2330" t="str">
            <v>165705</v>
          </cell>
          <cell r="B2330" t="str">
            <v>DIAMETRO 300 MM</v>
          </cell>
          <cell r="C2330" t="str">
            <v>UN</v>
          </cell>
          <cell r="D2330">
            <v>16.010000000000002</v>
          </cell>
        </row>
        <row r="2331">
          <cell r="A2331" t="str">
            <v>165706</v>
          </cell>
          <cell r="B2331" t="str">
            <v>DIAMETRO 400 MM</v>
          </cell>
          <cell r="C2331" t="str">
            <v>UN</v>
          </cell>
          <cell r="D2331">
            <v>22.13</v>
          </cell>
        </row>
        <row r="2332">
          <cell r="A2332" t="str">
            <v>165707</v>
          </cell>
          <cell r="B2332" t="str">
            <v>DIAMETRO 500 MM</v>
          </cell>
          <cell r="C2332" t="str">
            <v>UN</v>
          </cell>
          <cell r="D2332">
            <v>30.33</v>
          </cell>
        </row>
        <row r="2333">
          <cell r="A2333" t="str">
            <v>165708</v>
          </cell>
          <cell r="B2333" t="str">
            <v>DIAMETRO 600 MM</v>
          </cell>
          <cell r="C2333" t="str">
            <v>UN</v>
          </cell>
          <cell r="D2333">
            <v>39.74</v>
          </cell>
        </row>
        <row r="2335">
          <cell r="A2335" t="str">
            <v>165800</v>
          </cell>
          <cell r="B2335" t="str">
            <v>MONTAGEM DE VALVULAS DE PE C/CRIVO DE FERRO FUNDIDO TIPO F</v>
          </cell>
        </row>
        <row r="2336">
          <cell r="A2336" t="str">
            <v>165801</v>
          </cell>
          <cell r="B2336" t="str">
            <v>DIAMETRO 100 MM</v>
          </cell>
          <cell r="C2336" t="str">
            <v>UN</v>
          </cell>
          <cell r="D2336">
            <v>8.01</v>
          </cell>
        </row>
        <row r="2337">
          <cell r="A2337" t="str">
            <v>165802</v>
          </cell>
          <cell r="B2337" t="str">
            <v>DIAMETRO 150 MM</v>
          </cell>
          <cell r="C2337" t="str">
            <v>UN</v>
          </cell>
          <cell r="D2337">
            <v>11.65</v>
          </cell>
        </row>
        <row r="2338">
          <cell r="A2338" t="str">
            <v>165803</v>
          </cell>
          <cell r="B2338" t="str">
            <v>DIAMETRO 200 MM</v>
          </cell>
          <cell r="C2338" t="str">
            <v>UN</v>
          </cell>
          <cell r="D2338">
            <v>14.81</v>
          </cell>
        </row>
        <row r="2339">
          <cell r="A2339" t="str">
            <v>165804</v>
          </cell>
          <cell r="B2339" t="str">
            <v>DIAMETRO 250 MM</v>
          </cell>
          <cell r="C2339" t="str">
            <v>UN</v>
          </cell>
          <cell r="D2339">
            <v>19.47</v>
          </cell>
        </row>
        <row r="2340">
          <cell r="A2340" t="str">
            <v>165805</v>
          </cell>
          <cell r="B2340" t="str">
            <v>DIAMETRO 300 MM</v>
          </cell>
          <cell r="C2340" t="str">
            <v>UN</v>
          </cell>
          <cell r="D2340">
            <v>25.33</v>
          </cell>
        </row>
        <row r="2341">
          <cell r="A2341" t="str">
            <v>165806</v>
          </cell>
          <cell r="B2341" t="str">
            <v>DIAMETRO 400 MM</v>
          </cell>
          <cell r="C2341" t="str">
            <v>UN</v>
          </cell>
          <cell r="D2341">
            <v>43.82</v>
          </cell>
        </row>
        <row r="2342">
          <cell r="A2342" t="str">
            <v>165807</v>
          </cell>
          <cell r="B2342" t="str">
            <v>DIAMETRO 500 MM</v>
          </cell>
          <cell r="C2342" t="str">
            <v>UN</v>
          </cell>
          <cell r="D2342">
            <v>56.15</v>
          </cell>
        </row>
        <row r="2343">
          <cell r="A2343" t="str">
            <v>165808</v>
          </cell>
          <cell r="B2343" t="str">
            <v>DIAMETRO 600 MM</v>
          </cell>
          <cell r="C2343" t="str">
            <v>UN</v>
          </cell>
          <cell r="D2343">
            <v>63.65</v>
          </cell>
        </row>
        <row r="2345">
          <cell r="A2345" t="str">
            <v>165900</v>
          </cell>
          <cell r="B2345" t="str">
            <v>MONTAGEM DE VALVULAS DE RETENCAO DE FERRO FUNDIDO TIPO FF</v>
          </cell>
        </row>
        <row r="2346">
          <cell r="A2346" t="str">
            <v>165901</v>
          </cell>
          <cell r="B2346" t="str">
            <v>DIAMETRO 100 MM</v>
          </cell>
          <cell r="C2346" t="str">
            <v>UN</v>
          </cell>
          <cell r="D2346">
            <v>13.41</v>
          </cell>
        </row>
        <row r="2347">
          <cell r="A2347" t="str">
            <v>165902</v>
          </cell>
          <cell r="B2347" t="str">
            <v>DIAMETRO 150 MM</v>
          </cell>
          <cell r="C2347" t="str">
            <v>UN</v>
          </cell>
          <cell r="D2347">
            <v>19.41</v>
          </cell>
        </row>
        <row r="2348">
          <cell r="A2348" t="str">
            <v>165903</v>
          </cell>
          <cell r="B2348" t="str">
            <v>DIAMETRO 200 MM</v>
          </cell>
          <cell r="C2348" t="str">
            <v>UN</v>
          </cell>
          <cell r="D2348">
            <v>24.59</v>
          </cell>
        </row>
        <row r="2349">
          <cell r="A2349" t="str">
            <v>165904</v>
          </cell>
          <cell r="B2349" t="str">
            <v>DIAMETRO 250 MM</v>
          </cell>
          <cell r="C2349" t="str">
            <v>UN</v>
          </cell>
          <cell r="D2349">
            <v>32.74</v>
          </cell>
        </row>
        <row r="2350">
          <cell r="A2350" t="str">
            <v>165905</v>
          </cell>
          <cell r="B2350" t="str">
            <v>DIAMETRO 300 MM</v>
          </cell>
          <cell r="C2350" t="str">
            <v>UN</v>
          </cell>
          <cell r="D2350">
            <v>42.16</v>
          </cell>
        </row>
        <row r="2351">
          <cell r="A2351" t="str">
            <v>165906</v>
          </cell>
          <cell r="B2351" t="str">
            <v>DIAMETRO 400 MM</v>
          </cell>
          <cell r="C2351" t="str">
            <v>UN</v>
          </cell>
          <cell r="D2351">
            <v>62.04</v>
          </cell>
        </row>
        <row r="2352">
          <cell r="A2352" t="str">
            <v>165907</v>
          </cell>
          <cell r="B2352" t="str">
            <v>DIAMETRO 500 MM</v>
          </cell>
          <cell r="C2352" t="str">
            <v>UN</v>
          </cell>
          <cell r="D2352">
            <v>87.63</v>
          </cell>
        </row>
        <row r="2353">
          <cell r="A2353" t="str">
            <v>165908</v>
          </cell>
          <cell r="B2353" t="str">
            <v>DIAMETRO 600 MM</v>
          </cell>
          <cell r="C2353" t="str">
            <v>UN</v>
          </cell>
          <cell r="D2353">
            <v>106.62</v>
          </cell>
        </row>
        <row r="2355">
          <cell r="A2355" t="str">
            <v>166000</v>
          </cell>
          <cell r="B2355" t="str">
            <v>MONTAGEM DE JUNTAS GIBAULT DE FERRO FUNDIDO</v>
          </cell>
        </row>
        <row r="2356">
          <cell r="A2356" t="str">
            <v>166001</v>
          </cell>
          <cell r="B2356" t="str">
            <v>DIAMETRO 100 MM</v>
          </cell>
          <cell r="C2356" t="str">
            <v>UN</v>
          </cell>
          <cell r="D2356">
            <v>10.09</v>
          </cell>
        </row>
        <row r="2357">
          <cell r="A2357" t="str">
            <v>166002</v>
          </cell>
          <cell r="B2357" t="str">
            <v>DIAMETRO 150 MM</v>
          </cell>
          <cell r="C2357" t="str">
            <v>UN</v>
          </cell>
          <cell r="D2357">
            <v>14.23</v>
          </cell>
        </row>
        <row r="2358">
          <cell r="A2358" t="str">
            <v>166003</v>
          </cell>
          <cell r="B2358" t="str">
            <v>DIAMETRO 200 MM</v>
          </cell>
          <cell r="C2358" t="str">
            <v>UN</v>
          </cell>
          <cell r="D2358">
            <v>17.68</v>
          </cell>
        </row>
        <row r="2359">
          <cell r="A2359" t="str">
            <v>166004</v>
          </cell>
          <cell r="B2359" t="str">
            <v>DIAMETRO 250 MM</v>
          </cell>
          <cell r="C2359" t="str">
            <v>UN</v>
          </cell>
          <cell r="D2359">
            <v>23.63</v>
          </cell>
        </row>
        <row r="2360">
          <cell r="A2360" t="str">
            <v>166005</v>
          </cell>
          <cell r="B2360" t="str">
            <v>DIAMETRO 300 MM</v>
          </cell>
          <cell r="C2360" t="str">
            <v>UN</v>
          </cell>
          <cell r="D2360">
            <v>30.56</v>
          </cell>
        </row>
        <row r="2361">
          <cell r="A2361" t="str">
            <v>166006</v>
          </cell>
          <cell r="B2361" t="str">
            <v>DIAMETRO 400 MM</v>
          </cell>
          <cell r="C2361" t="str">
            <v>UN</v>
          </cell>
          <cell r="D2361">
            <v>42.08</v>
          </cell>
        </row>
        <row r="2362">
          <cell r="A2362" t="str">
            <v>166007</v>
          </cell>
          <cell r="B2362" t="str">
            <v>DIAMETRO 500 MM</v>
          </cell>
          <cell r="C2362" t="str">
            <v>UN</v>
          </cell>
          <cell r="D2362">
            <v>55.28</v>
          </cell>
        </row>
        <row r="2363">
          <cell r="A2363" t="str">
            <v>166008</v>
          </cell>
          <cell r="B2363" t="str">
            <v>DIAMETRO 600 MM</v>
          </cell>
          <cell r="C2363" t="str">
            <v>UN</v>
          </cell>
          <cell r="D2363">
            <v>73.150000000000006</v>
          </cell>
        </row>
        <row r="2365">
          <cell r="A2365" t="str">
            <v>166100</v>
          </cell>
          <cell r="B2365" t="str">
            <v>MONTAGEM DE LUVAS BIPARTIDAS P/BOLSAS</v>
          </cell>
        </row>
        <row r="2366">
          <cell r="A2366" t="str">
            <v>166101</v>
          </cell>
          <cell r="B2366" t="str">
            <v>DIAMETRO 200 MM</v>
          </cell>
          <cell r="C2366" t="str">
            <v>UN</v>
          </cell>
          <cell r="D2366">
            <v>72.989999999999995</v>
          </cell>
        </row>
        <row r="2367">
          <cell r="A2367" t="str">
            <v>166102</v>
          </cell>
          <cell r="B2367" t="str">
            <v>DIAMETRO 250 MM</v>
          </cell>
          <cell r="C2367" t="str">
            <v>UN</v>
          </cell>
          <cell r="D2367">
            <v>94.19</v>
          </cell>
        </row>
        <row r="2368">
          <cell r="A2368" t="str">
            <v>166103</v>
          </cell>
          <cell r="B2368" t="str">
            <v>DIAMETRO 300 MM</v>
          </cell>
          <cell r="C2368" t="str">
            <v>UN</v>
          </cell>
          <cell r="D2368">
            <v>118.44</v>
          </cell>
        </row>
        <row r="2369">
          <cell r="A2369" t="str">
            <v>166104</v>
          </cell>
          <cell r="B2369" t="str">
            <v>DIAMETRO 400 MM</v>
          </cell>
          <cell r="C2369" t="str">
            <v>UN</v>
          </cell>
          <cell r="D2369">
            <v>168.59</v>
          </cell>
        </row>
        <row r="2370">
          <cell r="A2370" t="str">
            <v>166105</v>
          </cell>
          <cell r="B2370" t="str">
            <v>DIAMETRO 500 MM</v>
          </cell>
          <cell r="C2370" t="str">
            <v>UN</v>
          </cell>
          <cell r="D2370">
            <v>232.25</v>
          </cell>
        </row>
        <row r="2371">
          <cell r="A2371" t="str">
            <v>166106</v>
          </cell>
          <cell r="B2371" t="str">
            <v>DIAMETRO 600 MM</v>
          </cell>
          <cell r="C2371" t="str">
            <v>UN</v>
          </cell>
          <cell r="D2371">
            <v>315.11</v>
          </cell>
        </row>
        <row r="2373">
          <cell r="A2373" t="str">
            <v>166200</v>
          </cell>
          <cell r="B2373" t="str">
            <v>MONTAGEM DE LUVAS BIPARTIDAS PARA CILINDROS</v>
          </cell>
        </row>
        <row r="2374">
          <cell r="A2374" t="str">
            <v>166201</v>
          </cell>
          <cell r="B2374" t="str">
            <v>DIAMETRO100 MM</v>
          </cell>
          <cell r="C2374" t="str">
            <v>UN</v>
          </cell>
          <cell r="D2374">
            <v>26.5</v>
          </cell>
        </row>
        <row r="2375">
          <cell r="A2375" t="str">
            <v>166202</v>
          </cell>
          <cell r="B2375" t="str">
            <v>DIAMETRO 150 MM</v>
          </cell>
          <cell r="C2375" t="str">
            <v>UN</v>
          </cell>
          <cell r="D2375">
            <v>44.64</v>
          </cell>
        </row>
        <row r="2376">
          <cell r="A2376" t="str">
            <v>166203</v>
          </cell>
          <cell r="B2376" t="str">
            <v>DIAMETRO 200 MM</v>
          </cell>
          <cell r="C2376" t="str">
            <v>UN</v>
          </cell>
          <cell r="D2376">
            <v>63.34</v>
          </cell>
        </row>
        <row r="2377">
          <cell r="A2377" t="str">
            <v>166204</v>
          </cell>
          <cell r="B2377" t="str">
            <v>DIAMETRO 250 MM</v>
          </cell>
          <cell r="C2377" t="str">
            <v>UN</v>
          </cell>
          <cell r="D2377">
            <v>79.95</v>
          </cell>
        </row>
        <row r="2378">
          <cell r="A2378" t="str">
            <v>166205</v>
          </cell>
          <cell r="B2378" t="str">
            <v>DIAMETRO 300 MM</v>
          </cell>
          <cell r="C2378" t="str">
            <v>UN</v>
          </cell>
          <cell r="D2378">
            <v>102.29</v>
          </cell>
        </row>
        <row r="2379">
          <cell r="A2379" t="str">
            <v>166206</v>
          </cell>
          <cell r="B2379" t="str">
            <v>DIAMETRO 400 MM</v>
          </cell>
          <cell r="C2379" t="str">
            <v>UN</v>
          </cell>
          <cell r="D2379">
            <v>154.66</v>
          </cell>
        </row>
        <row r="2380">
          <cell r="A2380" t="str">
            <v>166207</v>
          </cell>
          <cell r="B2380" t="str">
            <v>DIAMETRO 500 MM</v>
          </cell>
          <cell r="C2380" t="str">
            <v>UN</v>
          </cell>
          <cell r="D2380">
            <v>223.13</v>
          </cell>
        </row>
        <row r="2381">
          <cell r="A2381" t="str">
            <v>166208</v>
          </cell>
          <cell r="B2381" t="str">
            <v>DIAMETRO 600 MM</v>
          </cell>
          <cell r="C2381" t="str">
            <v>UN</v>
          </cell>
          <cell r="D2381">
            <v>308.18</v>
          </cell>
        </row>
        <row r="2383">
          <cell r="A2383" t="str">
            <v>166300</v>
          </cell>
          <cell r="B2383" t="str">
            <v>MONTAGEM DE PEDESTAIS DE MANOBRA DE FERRO FUNDIDO</v>
          </cell>
        </row>
        <row r="2384">
          <cell r="A2384" t="str">
            <v>166301</v>
          </cell>
          <cell r="B2384" t="str">
            <v>MODELO 01</v>
          </cell>
          <cell r="C2384" t="str">
            <v>UN</v>
          </cell>
          <cell r="D2384">
            <v>306.61</v>
          </cell>
        </row>
        <row r="2385">
          <cell r="A2385" t="str">
            <v>166302</v>
          </cell>
          <cell r="B2385" t="str">
            <v>MODELO 02</v>
          </cell>
          <cell r="C2385" t="str">
            <v>UN</v>
          </cell>
          <cell r="D2385">
            <v>320.49</v>
          </cell>
        </row>
        <row r="2386">
          <cell r="A2386" t="str">
            <v>166303</v>
          </cell>
          <cell r="B2386" t="str">
            <v>MODELO 03</v>
          </cell>
          <cell r="C2386" t="str">
            <v>UN</v>
          </cell>
          <cell r="D2386">
            <v>337.75</v>
          </cell>
        </row>
        <row r="2387">
          <cell r="A2387" t="str">
            <v>166304</v>
          </cell>
          <cell r="B2387" t="str">
            <v>MODELO 04</v>
          </cell>
          <cell r="C2387" t="str">
            <v>UN</v>
          </cell>
          <cell r="D2387">
            <v>342.7</v>
          </cell>
        </row>
        <row r="2388">
          <cell r="A2388" t="str">
            <v>166305</v>
          </cell>
          <cell r="B2388" t="str">
            <v>MODELO 05</v>
          </cell>
          <cell r="C2388" t="str">
            <v>UN</v>
          </cell>
          <cell r="D2388">
            <v>361.85</v>
          </cell>
        </row>
        <row r="2389">
          <cell r="A2389" t="str">
            <v>166306</v>
          </cell>
          <cell r="B2389" t="str">
            <v>MODELO 06</v>
          </cell>
          <cell r="C2389" t="str">
            <v>UN</v>
          </cell>
          <cell r="D2389">
            <v>372.4</v>
          </cell>
        </row>
        <row r="2390">
          <cell r="A2390" t="str">
            <v>166307</v>
          </cell>
          <cell r="B2390" t="str">
            <v>MODELO 07</v>
          </cell>
          <cell r="C2390" t="str">
            <v>UN</v>
          </cell>
          <cell r="D2390">
            <v>387.09</v>
          </cell>
        </row>
        <row r="2391">
          <cell r="A2391" t="str">
            <v>166308</v>
          </cell>
          <cell r="B2391" t="str">
            <v>MODELO 21</v>
          </cell>
          <cell r="C2391" t="str">
            <v>UN</v>
          </cell>
          <cell r="D2391">
            <v>306.61</v>
          </cell>
        </row>
        <row r="2393">
          <cell r="A2393" t="str">
            <v>166400</v>
          </cell>
          <cell r="B2393" t="str">
            <v>MONTAGEM DE PEDESTAIS DE SUSPENSAO DE FERRO FUNDIDO</v>
          </cell>
        </row>
        <row r="2394">
          <cell r="A2394" t="str">
            <v>166401</v>
          </cell>
          <cell r="B2394" t="str">
            <v>MODELO 01</v>
          </cell>
          <cell r="C2394" t="str">
            <v>UN</v>
          </cell>
          <cell r="D2394">
            <v>308.94</v>
          </cell>
        </row>
        <row r="2395">
          <cell r="A2395" t="str">
            <v>166402</v>
          </cell>
          <cell r="B2395" t="str">
            <v>MODELO 02</v>
          </cell>
          <cell r="C2395" t="str">
            <v>UN</v>
          </cell>
          <cell r="D2395">
            <v>323.68</v>
          </cell>
        </row>
        <row r="2396">
          <cell r="A2396" t="str">
            <v>166403</v>
          </cell>
          <cell r="B2396" t="str">
            <v>MODELO 03</v>
          </cell>
          <cell r="C2396" t="str">
            <v>UN</v>
          </cell>
          <cell r="D2396">
            <v>324.36</v>
          </cell>
        </row>
        <row r="2397">
          <cell r="A2397" t="str">
            <v>166404</v>
          </cell>
          <cell r="B2397" t="str">
            <v>MODELO 04</v>
          </cell>
          <cell r="C2397" t="str">
            <v>UN</v>
          </cell>
          <cell r="D2397">
            <v>330.02</v>
          </cell>
        </row>
        <row r="2398">
          <cell r="A2398" t="str">
            <v>166405</v>
          </cell>
          <cell r="B2398" t="str">
            <v>MODELO 05</v>
          </cell>
          <cell r="C2398" t="str">
            <v>UN</v>
          </cell>
          <cell r="D2398">
            <v>330.71</v>
          </cell>
        </row>
        <row r="2399">
          <cell r="A2399" t="str">
            <v>166406</v>
          </cell>
          <cell r="B2399" t="str">
            <v>MODELO 06</v>
          </cell>
          <cell r="C2399" t="str">
            <v>UN</v>
          </cell>
          <cell r="D2399">
            <v>331.38</v>
          </cell>
        </row>
        <row r="2400">
          <cell r="A2400" t="str">
            <v>166407</v>
          </cell>
          <cell r="B2400" t="str">
            <v>MODELO 08</v>
          </cell>
          <cell r="C2400" t="str">
            <v>UN</v>
          </cell>
          <cell r="D2400">
            <v>332.79</v>
          </cell>
        </row>
        <row r="2401">
          <cell r="A2401" t="str">
            <v>166408</v>
          </cell>
          <cell r="B2401" t="str">
            <v>MODELO 10</v>
          </cell>
          <cell r="C2401" t="str">
            <v>UN</v>
          </cell>
          <cell r="D2401">
            <v>389.37</v>
          </cell>
        </row>
        <row r="2402">
          <cell r="A2402" t="str">
            <v>166409</v>
          </cell>
          <cell r="B2402" t="str">
            <v>MODELO 11</v>
          </cell>
          <cell r="C2402" t="str">
            <v>UN</v>
          </cell>
          <cell r="D2402">
            <v>390.83</v>
          </cell>
        </row>
        <row r="2403">
          <cell r="A2403" t="str">
            <v>166410</v>
          </cell>
          <cell r="B2403" t="str">
            <v>MODELO 12</v>
          </cell>
          <cell r="C2403" t="str">
            <v>UN</v>
          </cell>
          <cell r="D2403">
            <v>392.28</v>
          </cell>
        </row>
        <row r="2404">
          <cell r="A2404" t="str">
            <v>166411</v>
          </cell>
          <cell r="B2404" t="str">
            <v>MODELO 13</v>
          </cell>
          <cell r="C2404" t="str">
            <v>UN</v>
          </cell>
          <cell r="D2404">
            <v>393.7</v>
          </cell>
        </row>
        <row r="2405">
          <cell r="A2405" t="str">
            <v>166412</v>
          </cell>
          <cell r="B2405" t="str">
            <v>MODELO 14</v>
          </cell>
          <cell r="C2405" t="str">
            <v>UN</v>
          </cell>
          <cell r="D2405">
            <v>395.15</v>
          </cell>
        </row>
        <row r="2406">
          <cell r="A2406" t="str">
            <v>166413</v>
          </cell>
          <cell r="B2406" t="str">
            <v>MODELO 16</v>
          </cell>
          <cell r="C2406" t="str">
            <v>UN</v>
          </cell>
          <cell r="D2406">
            <v>398.08</v>
          </cell>
        </row>
        <row r="2407">
          <cell r="A2407" t="str">
            <v>166414</v>
          </cell>
          <cell r="B2407" t="str">
            <v>MODELO 18</v>
          </cell>
          <cell r="C2407" t="str">
            <v>UN</v>
          </cell>
          <cell r="D2407">
            <v>316.07</v>
          </cell>
        </row>
        <row r="2408">
          <cell r="A2408" t="str">
            <v>166415</v>
          </cell>
          <cell r="B2408" t="str">
            <v>MODELO 19</v>
          </cell>
          <cell r="C2408" t="str">
            <v>UN</v>
          </cell>
          <cell r="D2408">
            <v>360.57</v>
          </cell>
        </row>
        <row r="2409">
          <cell r="A2409" t="str">
            <v>166416</v>
          </cell>
          <cell r="B2409" t="str">
            <v>MODELO 20</v>
          </cell>
          <cell r="C2409" t="str">
            <v>UN</v>
          </cell>
          <cell r="D2409">
            <v>395.72</v>
          </cell>
        </row>
        <row r="2410">
          <cell r="A2410" t="str">
            <v>166417</v>
          </cell>
          <cell r="B2410" t="str">
            <v>MODELO 21</v>
          </cell>
          <cell r="C2410" t="str">
            <v>UN</v>
          </cell>
          <cell r="D2410">
            <v>365.33</v>
          </cell>
        </row>
        <row r="2411">
          <cell r="A2411" t="str">
            <v>166418</v>
          </cell>
          <cell r="B2411" t="str">
            <v>MODELO 22</v>
          </cell>
          <cell r="C2411" t="str">
            <v>UN</v>
          </cell>
          <cell r="D2411">
            <v>369.96</v>
          </cell>
        </row>
        <row r="2412">
          <cell r="A2412" t="str">
            <v>166419</v>
          </cell>
          <cell r="B2412" t="str">
            <v>MODELO 23</v>
          </cell>
          <cell r="C2412" t="str">
            <v>UN</v>
          </cell>
          <cell r="D2412">
            <v>374.62</v>
          </cell>
        </row>
        <row r="2413">
          <cell r="A2413" t="str">
            <v>166420</v>
          </cell>
          <cell r="B2413" t="str">
            <v>MODELO 25</v>
          </cell>
          <cell r="C2413" t="str">
            <v>UN</v>
          </cell>
          <cell r="D2413">
            <v>383.87</v>
          </cell>
        </row>
        <row r="2414">
          <cell r="A2414" t="str">
            <v>166421</v>
          </cell>
          <cell r="B2414" t="str">
            <v>MODELO 27</v>
          </cell>
          <cell r="C2414" t="str">
            <v>UN</v>
          </cell>
          <cell r="D2414">
            <v>464.98</v>
          </cell>
        </row>
        <row r="2415">
          <cell r="A2415" t="str">
            <v>166422</v>
          </cell>
          <cell r="B2415" t="str">
            <v>MODELO 28</v>
          </cell>
          <cell r="C2415" t="str">
            <v>UN</v>
          </cell>
          <cell r="D2415">
            <v>467.29</v>
          </cell>
        </row>
        <row r="2416">
          <cell r="A2416" t="str">
            <v>166423</v>
          </cell>
          <cell r="B2416" t="str">
            <v>MODELO 29</v>
          </cell>
          <cell r="C2416" t="str">
            <v>UN</v>
          </cell>
          <cell r="D2416">
            <v>469.6</v>
          </cell>
        </row>
        <row r="2417">
          <cell r="A2417" t="str">
            <v>166424</v>
          </cell>
          <cell r="B2417" t="str">
            <v>MODELO 30</v>
          </cell>
          <cell r="C2417" t="str">
            <v>UN</v>
          </cell>
          <cell r="D2417">
            <v>471.88</v>
          </cell>
        </row>
        <row r="2418">
          <cell r="A2418" t="str">
            <v>166425</v>
          </cell>
          <cell r="B2418" t="str">
            <v>MODELO 31</v>
          </cell>
          <cell r="C2418" t="str">
            <v>UN</v>
          </cell>
          <cell r="D2418">
            <v>476.56</v>
          </cell>
        </row>
        <row r="2419">
          <cell r="A2419" t="str">
            <v>166426</v>
          </cell>
          <cell r="B2419" t="str">
            <v>MODELO 33</v>
          </cell>
          <cell r="C2419" t="str">
            <v>UN</v>
          </cell>
          <cell r="D2419">
            <v>431.67</v>
          </cell>
        </row>
        <row r="2421">
          <cell r="A2421" t="str">
            <v>166500</v>
          </cell>
          <cell r="B2421" t="str">
            <v>MANUSEIO DE TUBOS DE ACO (MONTAGEM)</v>
          </cell>
        </row>
        <row r="2422">
          <cell r="A2422" t="str">
            <v>166501</v>
          </cell>
          <cell r="B2422" t="str">
            <v>DIAMETRO 2 POLEGADA</v>
          </cell>
          <cell r="C2422" t="str">
            <v>M</v>
          </cell>
          <cell r="D2422">
            <v>10.050000000000001</v>
          </cell>
        </row>
        <row r="2423">
          <cell r="A2423" t="str">
            <v>166502</v>
          </cell>
          <cell r="B2423" t="str">
            <v>DIAMETRO 3 POLEGADA</v>
          </cell>
          <cell r="C2423" t="str">
            <v>M</v>
          </cell>
          <cell r="D2423">
            <v>14.68</v>
          </cell>
        </row>
        <row r="2424">
          <cell r="A2424" t="str">
            <v>166503</v>
          </cell>
          <cell r="B2424" t="str">
            <v>DIAMETRO 4 POLEGADA</v>
          </cell>
          <cell r="C2424" t="str">
            <v>M</v>
          </cell>
          <cell r="D2424">
            <v>13.89</v>
          </cell>
        </row>
        <row r="2425">
          <cell r="A2425" t="str">
            <v>166504</v>
          </cell>
          <cell r="B2425" t="str">
            <v>DIAMETRO 6 POLEGADA</v>
          </cell>
          <cell r="C2425" t="str">
            <v>M</v>
          </cell>
          <cell r="D2425">
            <v>16.579999999999998</v>
          </cell>
        </row>
        <row r="2426">
          <cell r="A2426" t="str">
            <v>166505</v>
          </cell>
          <cell r="B2426" t="str">
            <v>DIAMETRO 8 POLEGADA</v>
          </cell>
          <cell r="C2426" t="str">
            <v>M</v>
          </cell>
          <cell r="D2426">
            <v>19.48</v>
          </cell>
        </row>
        <row r="2427">
          <cell r="A2427" t="str">
            <v>166506</v>
          </cell>
          <cell r="B2427" t="str">
            <v>DIAMETRO 10 POLEGADA</v>
          </cell>
          <cell r="C2427" t="str">
            <v>M</v>
          </cell>
          <cell r="D2427">
            <v>24.23</v>
          </cell>
        </row>
        <row r="2428">
          <cell r="A2428" t="str">
            <v>166507</v>
          </cell>
          <cell r="B2428" t="str">
            <v>DIAMETRO 12 POLEGADA</v>
          </cell>
          <cell r="C2428" t="str">
            <v>M</v>
          </cell>
          <cell r="D2428">
            <v>29.91</v>
          </cell>
        </row>
        <row r="2429">
          <cell r="A2429" t="str">
            <v>166508</v>
          </cell>
          <cell r="B2429" t="str">
            <v>DIAMETRO 16 POLEGADA</v>
          </cell>
          <cell r="C2429" t="str">
            <v>M</v>
          </cell>
          <cell r="D2429">
            <v>42.99</v>
          </cell>
        </row>
        <row r="2430">
          <cell r="A2430" t="str">
            <v>166509</v>
          </cell>
          <cell r="B2430" t="str">
            <v>DIAMETRO 20 POLEGADA</v>
          </cell>
          <cell r="C2430" t="str">
            <v>M</v>
          </cell>
          <cell r="D2430">
            <v>58.55</v>
          </cell>
        </row>
        <row r="2431">
          <cell r="A2431" t="str">
            <v>166510</v>
          </cell>
          <cell r="B2431" t="str">
            <v>DIAMETRO 24 POLEGADA</v>
          </cell>
          <cell r="C2431" t="str">
            <v>M</v>
          </cell>
          <cell r="D2431">
            <v>66.150000000000006</v>
          </cell>
        </row>
        <row r="2432">
          <cell r="A2432" t="str">
            <v>166511</v>
          </cell>
          <cell r="B2432" t="str">
            <v>DIAMETRO 28 POLEGADA</v>
          </cell>
          <cell r="C2432" t="str">
            <v>M</v>
          </cell>
          <cell r="D2432">
            <v>72.17</v>
          </cell>
        </row>
        <row r="2433">
          <cell r="A2433" t="str">
            <v>166512</v>
          </cell>
          <cell r="B2433" t="str">
            <v>DIAMETRO 32 POLEGADA</v>
          </cell>
          <cell r="C2433" t="str">
            <v>M</v>
          </cell>
          <cell r="D2433">
            <v>83.85</v>
          </cell>
        </row>
        <row r="2434">
          <cell r="A2434" t="str">
            <v>166513</v>
          </cell>
          <cell r="B2434" t="str">
            <v>DIAMETRO 36 POLEGADA</v>
          </cell>
          <cell r="C2434" t="str">
            <v>M</v>
          </cell>
          <cell r="D2434">
            <v>87.43</v>
          </cell>
        </row>
        <row r="2435">
          <cell r="A2435" t="str">
            <v>166514</v>
          </cell>
          <cell r="B2435" t="str">
            <v>DIAMETRO 40 POLEGADA</v>
          </cell>
          <cell r="C2435" t="str">
            <v>M</v>
          </cell>
          <cell r="D2435">
            <v>89.11</v>
          </cell>
        </row>
        <row r="2437">
          <cell r="A2437" t="str">
            <v>166600</v>
          </cell>
          <cell r="B2437" t="str">
            <v>MANUSEIO DE CONEXOES, PECAS ESPECIAIS E MISCELANEOS DE ACO ATE 2 TONELADA (MONTAGEM)</v>
          </cell>
        </row>
        <row r="2438">
          <cell r="A2438" t="str">
            <v>166601</v>
          </cell>
          <cell r="B2438" t="str">
            <v>DIAMETRO 2 POLEGADA</v>
          </cell>
          <cell r="C2438" t="str">
            <v>KG</v>
          </cell>
          <cell r="D2438">
            <v>0.69</v>
          </cell>
        </row>
        <row r="2439">
          <cell r="A2439" t="str">
            <v>166602</v>
          </cell>
          <cell r="B2439" t="str">
            <v>DIAMETRO 3 POLEGADA</v>
          </cell>
          <cell r="C2439" t="str">
            <v>KG</v>
          </cell>
          <cell r="D2439">
            <v>0.61</v>
          </cell>
        </row>
        <row r="2440">
          <cell r="A2440" t="str">
            <v>166603</v>
          </cell>
          <cell r="B2440" t="str">
            <v>DIAMETRO 4 POLEGADA</v>
          </cell>
          <cell r="C2440" t="str">
            <v>KG</v>
          </cell>
          <cell r="D2440">
            <v>0.57999999999999996</v>
          </cell>
        </row>
        <row r="2441">
          <cell r="A2441" t="str">
            <v>166604</v>
          </cell>
          <cell r="B2441" t="str">
            <v>DIAMETRO 6 POLEGADA</v>
          </cell>
          <cell r="C2441" t="str">
            <v>KG</v>
          </cell>
          <cell r="D2441">
            <v>0.55000000000000004</v>
          </cell>
        </row>
        <row r="2442">
          <cell r="A2442" t="str">
            <v>166605</v>
          </cell>
          <cell r="B2442" t="str">
            <v>DIAMETRO 8 POLEGADA</v>
          </cell>
          <cell r="C2442" t="str">
            <v>KG</v>
          </cell>
          <cell r="D2442">
            <v>0.47</v>
          </cell>
        </row>
        <row r="2443">
          <cell r="A2443" t="str">
            <v>166606</v>
          </cell>
          <cell r="B2443" t="str">
            <v>DIAMETRO 10 POLEGADA</v>
          </cell>
          <cell r="C2443" t="str">
            <v>KG</v>
          </cell>
          <cell r="D2443">
            <v>0.47</v>
          </cell>
        </row>
        <row r="2444">
          <cell r="A2444" t="str">
            <v>166607</v>
          </cell>
          <cell r="B2444" t="str">
            <v>DIAMETRO 12 POLEGADA</v>
          </cell>
          <cell r="C2444" t="str">
            <v>KG</v>
          </cell>
          <cell r="D2444">
            <v>0.35</v>
          </cell>
        </row>
        <row r="2445">
          <cell r="A2445" t="str">
            <v>166608</v>
          </cell>
          <cell r="B2445" t="str">
            <v>DIAMETRO 16 POLEGADA</v>
          </cell>
          <cell r="C2445" t="str">
            <v>KG</v>
          </cell>
          <cell r="D2445">
            <v>0.35</v>
          </cell>
        </row>
        <row r="2446">
          <cell r="A2446" t="str">
            <v>166609</v>
          </cell>
          <cell r="B2446" t="str">
            <v>DIAMETRO 20 POLEGADA</v>
          </cell>
          <cell r="C2446" t="str">
            <v>KG</v>
          </cell>
          <cell r="D2446">
            <v>0.35</v>
          </cell>
        </row>
        <row r="2447">
          <cell r="A2447" t="str">
            <v>166610</v>
          </cell>
          <cell r="B2447" t="str">
            <v>DIAMETRO 24 POLEGADA</v>
          </cell>
          <cell r="C2447" t="str">
            <v>KG</v>
          </cell>
          <cell r="D2447">
            <v>0.26</v>
          </cell>
        </row>
        <row r="2448">
          <cell r="A2448" t="str">
            <v>166611</v>
          </cell>
          <cell r="B2448" t="str">
            <v>DIAMETRO 28 POLEGADA</v>
          </cell>
          <cell r="C2448" t="str">
            <v>KG</v>
          </cell>
          <cell r="D2448">
            <v>0.26</v>
          </cell>
        </row>
        <row r="2449">
          <cell r="A2449" t="str">
            <v>166612</v>
          </cell>
          <cell r="B2449" t="str">
            <v>DIAMETRO 32 POLEGADA</v>
          </cell>
          <cell r="C2449" t="str">
            <v>KG</v>
          </cell>
          <cell r="D2449">
            <v>0.26</v>
          </cell>
        </row>
        <row r="2450">
          <cell r="A2450" t="str">
            <v>166613</v>
          </cell>
          <cell r="B2450" t="str">
            <v>DIAMETRO 36 POLEGADA</v>
          </cell>
          <cell r="C2450" t="str">
            <v>KG</v>
          </cell>
          <cell r="D2450">
            <v>0.26</v>
          </cell>
        </row>
        <row r="2451">
          <cell r="A2451" t="str">
            <v>166614</v>
          </cell>
          <cell r="B2451" t="str">
            <v>DIAMETRO 40 POLEGADA</v>
          </cell>
          <cell r="C2451" t="str">
            <v>KG</v>
          </cell>
          <cell r="D2451">
            <v>0.26</v>
          </cell>
        </row>
        <row r="2453">
          <cell r="A2453" t="str">
            <v>166700</v>
          </cell>
          <cell r="B2453" t="str">
            <v>MANUSEIO DE CONEXOES, PECAS ESPECIAIS E MISCELANEOS DE ACO DE 2 A 5 TONELADA (MONTAGEM)</v>
          </cell>
        </row>
        <row r="2454">
          <cell r="A2454" t="str">
            <v>166701</v>
          </cell>
          <cell r="B2454" t="str">
            <v>DIAMETRO 28 POLEGADA</v>
          </cell>
          <cell r="C2454" t="str">
            <v>KG</v>
          </cell>
          <cell r="D2454">
            <v>0.25</v>
          </cell>
        </row>
        <row r="2455">
          <cell r="A2455" t="str">
            <v>166702</v>
          </cell>
          <cell r="B2455" t="str">
            <v>DIAMETRO 32 POLEGADA</v>
          </cell>
          <cell r="C2455" t="str">
            <v>KG</v>
          </cell>
          <cell r="D2455">
            <v>0.25</v>
          </cell>
        </row>
        <row r="2456">
          <cell r="A2456" t="str">
            <v>166703</v>
          </cell>
          <cell r="B2456" t="str">
            <v>DIAMETRO 36 POLEGADA</v>
          </cell>
          <cell r="C2456" t="str">
            <v>KG</v>
          </cell>
          <cell r="D2456">
            <v>0.25</v>
          </cell>
        </row>
        <row r="2457">
          <cell r="A2457" t="str">
            <v>166704</v>
          </cell>
          <cell r="B2457" t="str">
            <v>DIAMETRO 40 POLEGADA</v>
          </cell>
          <cell r="C2457" t="str">
            <v>KG</v>
          </cell>
          <cell r="D2457">
            <v>0.25</v>
          </cell>
        </row>
        <row r="2459">
          <cell r="A2459" t="str">
            <v>166800</v>
          </cell>
          <cell r="B2459" t="str">
            <v>MANUSEIO DE CONEXOES, PECAS ESPECIAIS E MISCELANEOS DE ACO DE 5 A 9 TONELADA</v>
          </cell>
        </row>
        <row r="2460">
          <cell r="A2460" t="str">
            <v>166801</v>
          </cell>
          <cell r="B2460" t="str">
            <v>DIAMETRO 28 POLEGADA</v>
          </cell>
          <cell r="C2460" t="str">
            <v>KG</v>
          </cell>
          <cell r="D2460">
            <v>0.25</v>
          </cell>
        </row>
        <row r="2461">
          <cell r="A2461" t="str">
            <v>166802</v>
          </cell>
          <cell r="B2461" t="str">
            <v>DIAMETRO 32 POLEGADA</v>
          </cell>
          <cell r="C2461" t="str">
            <v>KG</v>
          </cell>
          <cell r="D2461">
            <v>0.25</v>
          </cell>
        </row>
        <row r="2462">
          <cell r="A2462" t="str">
            <v>166803</v>
          </cell>
          <cell r="B2462" t="str">
            <v>DIAMETRO 36 POLEGADA</v>
          </cell>
          <cell r="C2462" t="str">
            <v>KG</v>
          </cell>
          <cell r="D2462">
            <v>0.25</v>
          </cell>
        </row>
        <row r="2463">
          <cell r="A2463" t="str">
            <v>166804</v>
          </cell>
          <cell r="B2463" t="str">
            <v>DIAMETRO 40 POLEGADA</v>
          </cell>
          <cell r="C2463" t="str">
            <v>KG</v>
          </cell>
          <cell r="D2463">
            <v>0.25</v>
          </cell>
        </row>
        <row r="2465">
          <cell r="A2465" t="str">
            <v>166900</v>
          </cell>
          <cell r="B2465" t="str">
            <v>MONTAGEM DE FLANGES AVULSOS DE ACO (PRE.MONTAGEM)</v>
          </cell>
        </row>
        <row r="2466">
          <cell r="A2466" t="str">
            <v>166901</v>
          </cell>
          <cell r="B2466" t="str">
            <v>DIAMETRO 4 POLEGADA</v>
          </cell>
          <cell r="C2466" t="str">
            <v>UN</v>
          </cell>
          <cell r="D2466">
            <v>80.62</v>
          </cell>
        </row>
        <row r="2467">
          <cell r="A2467" t="str">
            <v>166902</v>
          </cell>
          <cell r="B2467" t="str">
            <v>DIAMETRO 6 POLEGADA</v>
          </cell>
          <cell r="C2467" t="str">
            <v>UN</v>
          </cell>
          <cell r="D2467">
            <v>125.99</v>
          </cell>
        </row>
        <row r="2468">
          <cell r="A2468" t="str">
            <v>166903</v>
          </cell>
          <cell r="B2468" t="str">
            <v>DIAMETRO 8 POLEGADA</v>
          </cell>
          <cell r="C2468" t="str">
            <v>UN</v>
          </cell>
          <cell r="D2468">
            <v>167.96</v>
          </cell>
        </row>
        <row r="2469">
          <cell r="A2469" t="str">
            <v>166904</v>
          </cell>
          <cell r="B2469" t="str">
            <v>DIAMETRO 10 POLEGADA</v>
          </cell>
          <cell r="C2469" t="str">
            <v>UN</v>
          </cell>
          <cell r="D2469">
            <v>209.99</v>
          </cell>
        </row>
        <row r="2470">
          <cell r="A2470" t="str">
            <v>166905</v>
          </cell>
          <cell r="B2470" t="str">
            <v>DIAMETRO 12 POLEGADA</v>
          </cell>
          <cell r="C2470" t="str">
            <v>UN</v>
          </cell>
          <cell r="D2470">
            <v>252.03</v>
          </cell>
        </row>
        <row r="2471">
          <cell r="A2471" t="str">
            <v>166906</v>
          </cell>
          <cell r="B2471" t="str">
            <v>DIAMETRO 16 POLEGADA</v>
          </cell>
          <cell r="C2471" t="str">
            <v>UN</v>
          </cell>
          <cell r="D2471">
            <v>336.06</v>
          </cell>
        </row>
        <row r="2472">
          <cell r="A2472" t="str">
            <v>166907</v>
          </cell>
          <cell r="B2472" t="str">
            <v>DIAMETRO 20 POLEGADA</v>
          </cell>
          <cell r="C2472" t="str">
            <v>UN</v>
          </cell>
          <cell r="D2472">
            <v>420.16</v>
          </cell>
        </row>
        <row r="2473">
          <cell r="A2473" t="str">
            <v>166908</v>
          </cell>
          <cell r="B2473" t="str">
            <v>DIAMETRO 24 POLEGADA</v>
          </cell>
          <cell r="C2473" t="str">
            <v>UN</v>
          </cell>
          <cell r="D2473">
            <v>504.14</v>
          </cell>
        </row>
        <row r="2474">
          <cell r="A2474" t="str">
            <v>166909</v>
          </cell>
          <cell r="B2474" t="str">
            <v>DIAMETRO 28 POLEGADA</v>
          </cell>
          <cell r="C2474" t="str">
            <v>UN</v>
          </cell>
          <cell r="D2474">
            <v>588.23</v>
          </cell>
        </row>
        <row r="2475">
          <cell r="A2475" t="str">
            <v>166910</v>
          </cell>
          <cell r="B2475" t="str">
            <v>DIAMETRO 30 POLEGADA</v>
          </cell>
          <cell r="C2475" t="str">
            <v>UN</v>
          </cell>
          <cell r="D2475">
            <v>630.27</v>
          </cell>
        </row>
        <row r="2476">
          <cell r="A2476" t="str">
            <v>166911</v>
          </cell>
          <cell r="B2476" t="str">
            <v>DIAMETRO 32 POLEGADA</v>
          </cell>
          <cell r="C2476" t="str">
            <v>UN</v>
          </cell>
          <cell r="D2476">
            <v>672.26</v>
          </cell>
        </row>
        <row r="2477">
          <cell r="A2477" t="str">
            <v>166912</v>
          </cell>
          <cell r="B2477" t="str">
            <v>DIAMETRO 36 POLEGADA</v>
          </cell>
          <cell r="C2477" t="str">
            <v>UN</v>
          </cell>
          <cell r="D2477">
            <v>756.37</v>
          </cell>
        </row>
        <row r="2478">
          <cell r="A2478" t="str">
            <v>166913</v>
          </cell>
          <cell r="B2478" t="str">
            <v>DIAMETRO 40 POLEGADA</v>
          </cell>
          <cell r="C2478" t="str">
            <v>UN</v>
          </cell>
          <cell r="D2478">
            <v>840.42</v>
          </cell>
        </row>
        <row r="2480">
          <cell r="A2480" t="str">
            <v>167000</v>
          </cell>
          <cell r="B2480" t="str">
            <v>CONEXAO DE FLANGES AWWA C207</v>
          </cell>
        </row>
        <row r="2481">
          <cell r="A2481" t="str">
            <v>167001</v>
          </cell>
          <cell r="B2481" t="str">
            <v>DIAMETRO 4 POLEGADA</v>
          </cell>
          <cell r="C2481" t="str">
            <v>UN</v>
          </cell>
          <cell r="D2481">
            <v>7.54</v>
          </cell>
        </row>
        <row r="2482">
          <cell r="A2482" t="str">
            <v>167002</v>
          </cell>
          <cell r="B2482" t="str">
            <v>DIAMETRO 6 POLEGADA</v>
          </cell>
          <cell r="C2482" t="str">
            <v>UN</v>
          </cell>
          <cell r="D2482">
            <v>7.88</v>
          </cell>
        </row>
        <row r="2483">
          <cell r="A2483" t="str">
            <v>167003</v>
          </cell>
          <cell r="B2483" t="str">
            <v>DIAMETRO 8 POLEGADA</v>
          </cell>
          <cell r="C2483" t="str">
            <v>UN</v>
          </cell>
          <cell r="D2483">
            <v>8.09</v>
          </cell>
        </row>
        <row r="2484">
          <cell r="A2484" t="str">
            <v>167004</v>
          </cell>
          <cell r="B2484" t="str">
            <v>DIAMETRO 10 POLEGADA</v>
          </cell>
          <cell r="C2484" t="str">
            <v>UN</v>
          </cell>
          <cell r="D2484">
            <v>13.96</v>
          </cell>
        </row>
        <row r="2485">
          <cell r="A2485" t="str">
            <v>167005</v>
          </cell>
          <cell r="B2485" t="str">
            <v>DIAMETRO 12 POLEGADA</v>
          </cell>
          <cell r="C2485" t="str">
            <v>UN</v>
          </cell>
          <cell r="D2485">
            <v>17.739999999999998</v>
          </cell>
        </row>
        <row r="2486">
          <cell r="A2486" t="str">
            <v>167006</v>
          </cell>
          <cell r="B2486" t="str">
            <v>DIAMETRO 16 POLEGADA</v>
          </cell>
          <cell r="C2486" t="str">
            <v>UN</v>
          </cell>
          <cell r="D2486">
            <v>22.88</v>
          </cell>
        </row>
        <row r="2487">
          <cell r="A2487" t="str">
            <v>167007</v>
          </cell>
          <cell r="B2487" t="str">
            <v>DIAMETRO 20 POLEGADA</v>
          </cell>
          <cell r="C2487" t="str">
            <v>UN</v>
          </cell>
          <cell r="D2487">
            <v>28.92</v>
          </cell>
        </row>
        <row r="2488">
          <cell r="A2488" t="str">
            <v>167008</v>
          </cell>
          <cell r="B2488" t="str">
            <v>DIAMETRO 24 POLEGADA</v>
          </cell>
          <cell r="C2488" t="str">
            <v>UN</v>
          </cell>
          <cell r="D2488">
            <v>34.44</v>
          </cell>
        </row>
        <row r="2489">
          <cell r="A2489" t="str">
            <v>167009</v>
          </cell>
          <cell r="B2489" t="str">
            <v>DIAMETRO 28 POLEGADA</v>
          </cell>
          <cell r="C2489" t="str">
            <v>UN</v>
          </cell>
          <cell r="D2489">
            <v>52.17</v>
          </cell>
        </row>
        <row r="2490">
          <cell r="A2490" t="str">
            <v>167010</v>
          </cell>
          <cell r="B2490" t="str">
            <v>DIAMETRO 30 POLEGADA</v>
          </cell>
          <cell r="C2490" t="str">
            <v>UN</v>
          </cell>
          <cell r="D2490">
            <v>52.17</v>
          </cell>
        </row>
        <row r="2491">
          <cell r="A2491" t="str">
            <v>167011</v>
          </cell>
          <cell r="B2491" t="str">
            <v>DIAMETRO 32 POLEGADA</v>
          </cell>
          <cell r="C2491" t="str">
            <v>UN</v>
          </cell>
          <cell r="D2491">
            <v>56.33</v>
          </cell>
        </row>
        <row r="2492">
          <cell r="A2492" t="str">
            <v>167012</v>
          </cell>
          <cell r="B2492" t="str">
            <v>DIAMETRO 36 POLEGADA</v>
          </cell>
          <cell r="C2492" t="str">
            <v>UN</v>
          </cell>
          <cell r="D2492">
            <v>64.7</v>
          </cell>
        </row>
        <row r="2493">
          <cell r="A2493" t="str">
            <v>167013</v>
          </cell>
          <cell r="B2493" t="str">
            <v>DIAMETRO 40 POLEGADA</v>
          </cell>
          <cell r="C2493" t="str">
            <v>UN</v>
          </cell>
          <cell r="D2493">
            <v>73.010000000000005</v>
          </cell>
        </row>
        <row r="2495">
          <cell r="A2495" t="str">
            <v>167100</v>
          </cell>
          <cell r="B2495" t="str">
            <v>ASSENTAMENTO DE TUBOS PVC RIGIDO (MONTAGEM) EB-892</v>
          </cell>
        </row>
        <row r="2496">
          <cell r="A2496" t="str">
            <v>167101</v>
          </cell>
          <cell r="B2496" t="str">
            <v>DIAMETRO 1/2 POLEGADA</v>
          </cell>
          <cell r="C2496" t="str">
            <v>M</v>
          </cell>
          <cell r="D2496">
            <v>2.54</v>
          </cell>
        </row>
        <row r="2497">
          <cell r="A2497" t="str">
            <v>167102</v>
          </cell>
          <cell r="B2497" t="str">
            <v>DIAMETRO 3/4 POLEGADA</v>
          </cell>
          <cell r="C2497" t="str">
            <v>M</v>
          </cell>
          <cell r="D2497">
            <v>2.54</v>
          </cell>
        </row>
        <row r="2498">
          <cell r="A2498" t="str">
            <v>167103</v>
          </cell>
          <cell r="B2498" t="str">
            <v>DIAMETRO 1 POLEGADA</v>
          </cell>
          <cell r="C2498" t="str">
            <v>M</v>
          </cell>
          <cell r="D2498">
            <v>2.54</v>
          </cell>
        </row>
        <row r="2499">
          <cell r="A2499" t="str">
            <v>167104</v>
          </cell>
          <cell r="B2499" t="str">
            <v>DIAMETRO 1 1/4 POLEGADA</v>
          </cell>
          <cell r="C2499" t="str">
            <v>M</v>
          </cell>
          <cell r="D2499">
            <v>2.85</v>
          </cell>
        </row>
        <row r="2500">
          <cell r="A2500" t="str">
            <v>167105</v>
          </cell>
          <cell r="B2500" t="str">
            <v>DIAMETRO 1 1/2 POLEGADA</v>
          </cell>
          <cell r="C2500" t="str">
            <v>M</v>
          </cell>
          <cell r="D2500">
            <v>2.85</v>
          </cell>
        </row>
        <row r="2501">
          <cell r="A2501" t="str">
            <v>167106</v>
          </cell>
          <cell r="B2501" t="str">
            <v>DIAMETRO 2 POLEGADA</v>
          </cell>
          <cell r="C2501" t="str">
            <v>M</v>
          </cell>
          <cell r="D2501">
            <v>3.17</v>
          </cell>
        </row>
        <row r="2502">
          <cell r="A2502" t="str">
            <v>167107</v>
          </cell>
          <cell r="B2502" t="str">
            <v>DIAMETRO 2 1/2 POLEGADA</v>
          </cell>
          <cell r="C2502" t="str">
            <v>M</v>
          </cell>
          <cell r="D2502">
            <v>3.19</v>
          </cell>
        </row>
        <row r="2503">
          <cell r="A2503" t="str">
            <v>167108</v>
          </cell>
          <cell r="B2503" t="str">
            <v>DIAMETRO 3 POLEGADA</v>
          </cell>
          <cell r="C2503" t="str">
            <v>M</v>
          </cell>
          <cell r="D2503">
            <v>3.6</v>
          </cell>
        </row>
        <row r="2504">
          <cell r="A2504" t="str">
            <v>167109</v>
          </cell>
          <cell r="B2504" t="str">
            <v>DIAMETRO 4 POLEGADA</v>
          </cell>
          <cell r="C2504" t="str">
            <v>M</v>
          </cell>
          <cell r="D2504">
            <v>3.99</v>
          </cell>
        </row>
        <row r="2505">
          <cell r="A2505" t="str">
            <v>167110</v>
          </cell>
          <cell r="B2505" t="str">
            <v>DIAMETRO 5 POLEGADA</v>
          </cell>
          <cell r="C2505" t="str">
            <v>M</v>
          </cell>
          <cell r="D2505">
            <v>4.24</v>
          </cell>
        </row>
        <row r="2506">
          <cell r="A2506" t="str">
            <v>167111</v>
          </cell>
          <cell r="B2506" t="str">
            <v>DIAMETRO 6 POLEGADA</v>
          </cell>
          <cell r="C2506" t="str">
            <v>M</v>
          </cell>
          <cell r="D2506">
            <v>4.42</v>
          </cell>
        </row>
        <row r="2508">
          <cell r="A2508" t="str">
            <v>167200</v>
          </cell>
          <cell r="B2508" t="str">
            <v>CONEXOES PVC SOLDAVEIS (EB-892)</v>
          </cell>
        </row>
        <row r="2509">
          <cell r="A2509" t="str">
            <v>167201</v>
          </cell>
          <cell r="B2509" t="str">
            <v>DIAMETRO 1/2 POLEGADA</v>
          </cell>
          <cell r="C2509" t="str">
            <v>UN</v>
          </cell>
          <cell r="D2509">
            <v>0.87</v>
          </cell>
        </row>
        <row r="2510">
          <cell r="A2510" t="str">
            <v>167202</v>
          </cell>
          <cell r="B2510" t="str">
            <v>DIAMETRO 3/4 POLEGADA</v>
          </cell>
          <cell r="C2510" t="str">
            <v>UN</v>
          </cell>
          <cell r="D2510">
            <v>1.34</v>
          </cell>
        </row>
        <row r="2511">
          <cell r="A2511" t="str">
            <v>167203</v>
          </cell>
          <cell r="B2511" t="str">
            <v>DIAMETRO 1 POLEGADA</v>
          </cell>
          <cell r="C2511" t="str">
            <v>UN</v>
          </cell>
          <cell r="D2511">
            <v>1.8</v>
          </cell>
        </row>
        <row r="2512">
          <cell r="A2512" t="str">
            <v>167204</v>
          </cell>
          <cell r="B2512" t="str">
            <v>DIAMETRO 1 1/4 POLEGADA</v>
          </cell>
          <cell r="C2512" t="str">
            <v>UN</v>
          </cell>
          <cell r="D2512">
            <v>2.2599999999999998</v>
          </cell>
        </row>
        <row r="2513">
          <cell r="A2513" t="str">
            <v>167205</v>
          </cell>
          <cell r="B2513" t="str">
            <v>DIAMETRO 1 1/2 POLEGADA</v>
          </cell>
          <cell r="C2513" t="str">
            <v>UN</v>
          </cell>
          <cell r="D2513">
            <v>2.71</v>
          </cell>
        </row>
        <row r="2514">
          <cell r="A2514" t="str">
            <v>167206</v>
          </cell>
          <cell r="B2514" t="str">
            <v>DIAMETRO 2 POLEGADA</v>
          </cell>
          <cell r="C2514" t="str">
            <v>UN</v>
          </cell>
          <cell r="D2514">
            <v>3.68</v>
          </cell>
        </row>
        <row r="2515">
          <cell r="A2515" t="str">
            <v>167207</v>
          </cell>
          <cell r="B2515" t="str">
            <v>DIAMETRO 2 1/2 POLEGADA</v>
          </cell>
          <cell r="C2515" t="str">
            <v>UN</v>
          </cell>
          <cell r="D2515">
            <v>4.5999999999999996</v>
          </cell>
        </row>
        <row r="2516">
          <cell r="A2516" t="str">
            <v>167208</v>
          </cell>
          <cell r="B2516" t="str">
            <v>DIAMETRO 3 POLEGADA</v>
          </cell>
          <cell r="C2516" t="str">
            <v>UN</v>
          </cell>
          <cell r="D2516">
            <v>5.5</v>
          </cell>
        </row>
        <row r="2517">
          <cell r="A2517" t="str">
            <v>167209</v>
          </cell>
          <cell r="B2517" t="str">
            <v>DIAMETRO 4 POLEGADA</v>
          </cell>
          <cell r="C2517" t="str">
            <v>UN</v>
          </cell>
          <cell r="D2517">
            <v>7.4</v>
          </cell>
        </row>
        <row r="2518">
          <cell r="A2518" t="str">
            <v>167210</v>
          </cell>
          <cell r="B2518" t="str">
            <v>DIAMETRO 5 POLEGADA</v>
          </cell>
          <cell r="C2518" t="str">
            <v>UN</v>
          </cell>
          <cell r="D2518">
            <v>9.27</v>
          </cell>
        </row>
        <row r="2519">
          <cell r="A2519" t="str">
            <v>167211</v>
          </cell>
          <cell r="B2519" t="str">
            <v>DIAMETRO 6 POLEGADA</v>
          </cell>
          <cell r="C2519" t="str">
            <v>UN</v>
          </cell>
          <cell r="D2519">
            <v>11.1</v>
          </cell>
        </row>
        <row r="2521">
          <cell r="A2521" t="str">
            <v>167300</v>
          </cell>
          <cell r="B2521" t="str">
            <v>CONEXOES DE PVC ROSQUEAVEIS</v>
          </cell>
        </row>
        <row r="2522">
          <cell r="A2522" t="str">
            <v>167301</v>
          </cell>
          <cell r="B2522" t="str">
            <v>DIAMETRO 1/2 POLEGADA</v>
          </cell>
          <cell r="C2522" t="str">
            <v>UN</v>
          </cell>
          <cell r="D2522">
            <v>2.2000000000000002</v>
          </cell>
        </row>
        <row r="2523">
          <cell r="A2523" t="str">
            <v>167302</v>
          </cell>
          <cell r="B2523" t="str">
            <v>DIAMETRO 3/4 POLEGADA</v>
          </cell>
          <cell r="C2523" t="str">
            <v>UN</v>
          </cell>
          <cell r="D2523">
            <v>3.31</v>
          </cell>
        </row>
        <row r="2524">
          <cell r="A2524" t="str">
            <v>167303</v>
          </cell>
          <cell r="B2524" t="str">
            <v>DIAMETRO 1 POLEGADA</v>
          </cell>
          <cell r="C2524" t="str">
            <v>UN</v>
          </cell>
          <cell r="D2524">
            <v>4.45</v>
          </cell>
        </row>
        <row r="2525">
          <cell r="A2525" t="str">
            <v>167304</v>
          </cell>
          <cell r="B2525" t="str">
            <v>DIAMETRO 1 1/4 POLEGADA</v>
          </cell>
          <cell r="C2525" t="str">
            <v>UN</v>
          </cell>
          <cell r="D2525">
            <v>5.58</v>
          </cell>
        </row>
        <row r="2526">
          <cell r="A2526" t="str">
            <v>167305</v>
          </cell>
          <cell r="B2526" t="str">
            <v>DIAMETRO 1 1/2 POLEGADA</v>
          </cell>
          <cell r="C2526" t="str">
            <v>UN</v>
          </cell>
          <cell r="D2526">
            <v>6.71</v>
          </cell>
        </row>
        <row r="2527">
          <cell r="A2527" t="str">
            <v>167306</v>
          </cell>
          <cell r="B2527" t="str">
            <v>DIAMETRO 2 POLEGADA</v>
          </cell>
          <cell r="C2527" t="str">
            <v>UN</v>
          </cell>
          <cell r="D2527">
            <v>8.9499999999999993</v>
          </cell>
        </row>
        <row r="2528">
          <cell r="A2528" t="str">
            <v>167307</v>
          </cell>
          <cell r="B2528" t="str">
            <v>DIAMETRO 2 1/2 POLEGADA</v>
          </cell>
          <cell r="C2528" t="str">
            <v>UN</v>
          </cell>
          <cell r="D2528">
            <v>11.21</v>
          </cell>
        </row>
        <row r="2529">
          <cell r="A2529" t="str">
            <v>167308</v>
          </cell>
          <cell r="B2529" t="str">
            <v>DIAMETRO 3 POLEGADA</v>
          </cell>
          <cell r="C2529" t="str">
            <v>UN</v>
          </cell>
          <cell r="D2529">
            <v>13.45</v>
          </cell>
        </row>
        <row r="2530">
          <cell r="A2530" t="str">
            <v>167309</v>
          </cell>
          <cell r="B2530" t="str">
            <v>DIAMETRO 4 POLEGADA</v>
          </cell>
          <cell r="C2530" t="str">
            <v>UN</v>
          </cell>
          <cell r="D2530">
            <v>17.95</v>
          </cell>
        </row>
        <row r="2531">
          <cell r="A2531" t="str">
            <v>167310</v>
          </cell>
          <cell r="B2531" t="str">
            <v>DIAMETRO 6 POLEGADA</v>
          </cell>
          <cell r="C2531" t="str">
            <v>UN</v>
          </cell>
          <cell r="D2531">
            <v>26.97</v>
          </cell>
        </row>
        <row r="2533">
          <cell r="A2533" t="str">
            <v>170000</v>
          </cell>
          <cell r="B2533" t="str">
            <v>URBANIZACAO</v>
          </cell>
        </row>
        <row r="2534">
          <cell r="A2534" t="str">
            <v>170100</v>
          </cell>
          <cell r="B2534" t="str">
            <v>PORTOES, CERCAS, MUROS E ALAMBRADOS</v>
          </cell>
        </row>
        <row r="2535">
          <cell r="A2535" t="str">
            <v>170101</v>
          </cell>
          <cell r="B2535" t="str">
            <v>PORTAO DE TELA</v>
          </cell>
          <cell r="C2535" t="str">
            <v>M2</v>
          </cell>
          <cell r="D2535">
            <v>356.62</v>
          </cell>
        </row>
        <row r="2536">
          <cell r="A2536" t="str">
            <v>170102</v>
          </cell>
          <cell r="B2536" t="str">
            <v>CERCA DE ARAME FARPADO - 5 FIOS</v>
          </cell>
          <cell r="C2536" t="str">
            <v>M</v>
          </cell>
          <cell r="D2536">
            <v>15.54</v>
          </cell>
        </row>
        <row r="2537">
          <cell r="A2537" t="str">
            <v>170103</v>
          </cell>
          <cell r="B2537" t="str">
            <v>CERCA DE ARAME FARPADO - 11 FIOS</v>
          </cell>
          <cell r="C2537" t="str">
            <v>M</v>
          </cell>
          <cell r="D2537">
            <v>26.28</v>
          </cell>
        </row>
        <row r="2538">
          <cell r="A2538" t="str">
            <v>170104</v>
          </cell>
          <cell r="B2538" t="str">
            <v>ALAMBRADO</v>
          </cell>
          <cell r="C2538" t="str">
            <v>M</v>
          </cell>
          <cell r="D2538">
            <v>52.36</v>
          </cell>
        </row>
        <row r="2540">
          <cell r="A2540" t="str">
            <v>170200</v>
          </cell>
          <cell r="B2540" t="str">
            <v>PAISAGISMO</v>
          </cell>
        </row>
        <row r="2541">
          <cell r="A2541" t="str">
            <v>170201</v>
          </cell>
          <cell r="B2541" t="str">
            <v>PLANTIO DE GRAMA EM PLACAS</v>
          </cell>
          <cell r="C2541" t="str">
            <v>M2</v>
          </cell>
          <cell r="D2541">
            <v>3.75</v>
          </cell>
        </row>
        <row r="2542">
          <cell r="A2542" t="str">
            <v>170202</v>
          </cell>
          <cell r="B2542" t="str">
            <v>PLANTIO DE ARBUSTOS H &lt;= 1,00 M</v>
          </cell>
          <cell r="C2542" t="str">
            <v>UN</v>
          </cell>
          <cell r="D2542">
            <v>12.47</v>
          </cell>
        </row>
        <row r="2543">
          <cell r="A2543" t="str">
            <v>170203</v>
          </cell>
          <cell r="B2543" t="str">
            <v>PLANTIO DE ARVORES H=&gt; 2,00 M</v>
          </cell>
          <cell r="C2543" t="str">
            <v>UN</v>
          </cell>
          <cell r="D2543">
            <v>45.95</v>
          </cell>
        </row>
        <row r="2545">
          <cell r="A2545" t="str">
            <v>170300</v>
          </cell>
          <cell r="B2545" t="str">
            <v>ESCADA EM TALUDE</v>
          </cell>
        </row>
        <row r="2546">
          <cell r="A2546" t="str">
            <v>170301</v>
          </cell>
          <cell r="B2546" t="str">
            <v>ESCADA EM TALUDE</v>
          </cell>
          <cell r="C2546" t="str">
            <v>M3</v>
          </cell>
          <cell r="D2546">
            <v>596.66</v>
          </cell>
        </row>
        <row r="2548">
          <cell r="A2548" t="str">
            <v>180000</v>
          </cell>
          <cell r="B2548" t="str">
            <v>SERVICOS DIVERSOS</v>
          </cell>
        </row>
        <row r="2549">
          <cell r="A2549" t="str">
            <v>180100</v>
          </cell>
          <cell r="B2549" t="str">
            <v>INTERLIGACOES COM REDES DE AGUA EXISTENTES</v>
          </cell>
        </row>
        <row r="2550">
          <cell r="A2550" t="str">
            <v>180101</v>
          </cell>
          <cell r="B2550" t="str">
            <v>DIAMETRO 50 MM - LUVA TRIPARTIDA</v>
          </cell>
          <cell r="C2550" t="str">
            <v>UN</v>
          </cell>
          <cell r="D2550">
            <v>56.92</v>
          </cell>
        </row>
        <row r="2551">
          <cell r="A2551" t="str">
            <v>180102</v>
          </cell>
          <cell r="B2551" t="str">
            <v>DIAMETRO 75 MM - LUVA TRIPARTIDA</v>
          </cell>
          <cell r="C2551" t="str">
            <v>UN</v>
          </cell>
          <cell r="D2551">
            <v>70.510000000000005</v>
          </cell>
        </row>
        <row r="2552">
          <cell r="A2552" t="str">
            <v>180103</v>
          </cell>
          <cell r="B2552" t="str">
            <v>DIAMETRO 100 MM - LUVA TRIPARTIDA</v>
          </cell>
          <cell r="C2552" t="str">
            <v>UN</v>
          </cell>
          <cell r="D2552">
            <v>73.08</v>
          </cell>
        </row>
        <row r="2553">
          <cell r="A2553" t="str">
            <v>180104</v>
          </cell>
          <cell r="B2553" t="str">
            <v>DIAMETRO 150 MM - LUVA TRIPARTIDA</v>
          </cell>
          <cell r="C2553" t="str">
            <v>UN</v>
          </cell>
          <cell r="D2553">
            <v>77.599999999999994</v>
          </cell>
        </row>
        <row r="2554">
          <cell r="A2554" t="str">
            <v>180105</v>
          </cell>
          <cell r="B2554" t="str">
            <v>DIAMETRO 200 MM - LUVA TRIPARTIDA</v>
          </cell>
          <cell r="C2554" t="str">
            <v>UN</v>
          </cell>
          <cell r="D2554">
            <v>80.27</v>
          </cell>
        </row>
        <row r="2555">
          <cell r="A2555" t="str">
            <v>180106</v>
          </cell>
          <cell r="B2555" t="str">
            <v>DIAMETRO 250 MM - LUVA TRIPARTIDA</v>
          </cell>
          <cell r="C2555" t="str">
            <v>UN</v>
          </cell>
          <cell r="D2555">
            <v>102.75</v>
          </cell>
        </row>
        <row r="2556">
          <cell r="A2556" t="str">
            <v>180107</v>
          </cell>
          <cell r="B2556" t="str">
            <v>DIAMETRO 300 MM - LUVA TRIPARTIDA</v>
          </cell>
          <cell r="C2556" t="str">
            <v>UN</v>
          </cell>
          <cell r="D2556">
            <v>131.69</v>
          </cell>
        </row>
        <row r="2557">
          <cell r="A2557" t="str">
            <v>180108</v>
          </cell>
          <cell r="B2557" t="str">
            <v>DIAMETRO 350 MM - LUVA TRIPARTIDA</v>
          </cell>
          <cell r="C2557" t="str">
            <v>UN</v>
          </cell>
          <cell r="D2557">
            <v>144.09</v>
          </cell>
        </row>
        <row r="2558">
          <cell r="A2558" t="str">
            <v>180109</v>
          </cell>
          <cell r="B2558" t="str">
            <v>DIAMETRO 400 MM - LUVA TRIPARTIDA</v>
          </cell>
          <cell r="C2558" t="str">
            <v>UN</v>
          </cell>
          <cell r="D2558">
            <v>150.72</v>
          </cell>
        </row>
        <row r="2559">
          <cell r="A2559" t="str">
            <v>180110</v>
          </cell>
          <cell r="B2559" t="str">
            <v>DIAMETRO 500 MM - LUVA TRIPARTIDA</v>
          </cell>
          <cell r="C2559" t="str">
            <v>UN</v>
          </cell>
          <cell r="D2559">
            <v>179.27</v>
          </cell>
        </row>
        <row r="2560">
          <cell r="A2560" t="str">
            <v>180111</v>
          </cell>
          <cell r="B2560" t="str">
            <v>DIAMETRO 50  MM - CONVENCIONAL - PVC</v>
          </cell>
          <cell r="C2560" t="str">
            <v>UN</v>
          </cell>
          <cell r="D2560">
            <v>90.46</v>
          </cell>
        </row>
        <row r="2561">
          <cell r="A2561" t="str">
            <v>180112</v>
          </cell>
          <cell r="B2561" t="str">
            <v>DIAMETRO 75 MM - CONVENCIONAL - PVC</v>
          </cell>
          <cell r="C2561" t="str">
            <v>UN</v>
          </cell>
          <cell r="D2561">
            <v>94.05</v>
          </cell>
        </row>
        <row r="2562">
          <cell r="A2562" t="str">
            <v>180113</v>
          </cell>
          <cell r="B2562" t="str">
            <v>DIAMETRO 100 MM - CONVENCIONAL - PVC</v>
          </cell>
          <cell r="C2562" t="str">
            <v>UN</v>
          </cell>
          <cell r="D2562">
            <v>97.18</v>
          </cell>
        </row>
        <row r="2563">
          <cell r="A2563" t="str">
            <v>180114</v>
          </cell>
          <cell r="B2563" t="str">
            <v>DIAMETRO 50 MM - CONVENCIONAL - FERRO FUNDIDO</v>
          </cell>
          <cell r="C2563" t="str">
            <v>UN</v>
          </cell>
          <cell r="D2563">
            <v>105.7</v>
          </cell>
        </row>
        <row r="2564">
          <cell r="A2564" t="str">
            <v>180115</v>
          </cell>
          <cell r="B2564" t="str">
            <v>DIAMETRO 75 MM - CONVENCIONAL - FERRO FUNDIDO</v>
          </cell>
          <cell r="C2564" t="str">
            <v>UN</v>
          </cell>
          <cell r="D2564">
            <v>109.29</v>
          </cell>
        </row>
        <row r="2565">
          <cell r="A2565" t="str">
            <v>180116</v>
          </cell>
          <cell r="B2565" t="str">
            <v>DIAMETRO 100MM - CONVENCIONAL - FERRO FUNDIDO</v>
          </cell>
          <cell r="C2565" t="str">
            <v>UN</v>
          </cell>
          <cell r="D2565">
            <v>112.42</v>
          </cell>
        </row>
        <row r="2566">
          <cell r="A2566" t="str">
            <v>180117</v>
          </cell>
          <cell r="B2566" t="str">
            <v>DIAMETRO 150MM - CONVENCIONAL - FERRO FUNDIDO</v>
          </cell>
          <cell r="C2566" t="str">
            <v>UN</v>
          </cell>
          <cell r="D2566">
            <v>140.80000000000001</v>
          </cell>
        </row>
        <row r="2567">
          <cell r="A2567" t="str">
            <v>180118</v>
          </cell>
          <cell r="B2567" t="str">
            <v>DIAMETRO 200MM - CONVENCIONAL - FERRO FUNDIDO</v>
          </cell>
          <cell r="C2567" t="str">
            <v>UN</v>
          </cell>
          <cell r="D2567">
            <v>148.21</v>
          </cell>
        </row>
        <row r="2568">
          <cell r="A2568" t="str">
            <v>180119</v>
          </cell>
          <cell r="B2568" t="str">
            <v>DIAMETRO 250MM - CONVENCIONAL - FERRO FUNDIDO</v>
          </cell>
          <cell r="C2568" t="str">
            <v>UN</v>
          </cell>
          <cell r="D2568">
            <v>180.62</v>
          </cell>
        </row>
        <row r="2569">
          <cell r="A2569" t="str">
            <v>180120</v>
          </cell>
          <cell r="B2569" t="str">
            <v>DIAMETRO 300MM - CONVENCIONAL - FERRO FUNDIDO</v>
          </cell>
          <cell r="C2569" t="str">
            <v>UN</v>
          </cell>
          <cell r="D2569">
            <v>191.93</v>
          </cell>
        </row>
        <row r="2570">
          <cell r="A2570" t="str">
            <v>180121</v>
          </cell>
          <cell r="B2570" t="str">
            <v>DIAMETRO 350MM - CONVENCIONAL - FERRO FUNDIDO</v>
          </cell>
          <cell r="C2570" t="str">
            <v>UN</v>
          </cell>
          <cell r="D2570">
            <v>244.9</v>
          </cell>
        </row>
        <row r="2571">
          <cell r="A2571" t="str">
            <v>180122</v>
          </cell>
          <cell r="B2571" t="str">
            <v>DIAMETRO 400MM - CONVENCIONAL - FERRO FUNDIDO</v>
          </cell>
          <cell r="C2571" t="str">
            <v>UN</v>
          </cell>
          <cell r="D2571">
            <v>260.49</v>
          </cell>
        </row>
        <row r="2572">
          <cell r="A2572" t="str">
            <v>180123</v>
          </cell>
          <cell r="B2572" t="str">
            <v>DIAMETRO 500MM - CONVENCIONAL - FERRO FUNDIDO</v>
          </cell>
          <cell r="C2572" t="str">
            <v>UN</v>
          </cell>
          <cell r="D2572">
            <v>343.6</v>
          </cell>
        </row>
        <row r="2573">
          <cell r="A2573" t="str">
            <v>180124</v>
          </cell>
          <cell r="B2573" t="str">
            <v>DIAMETRO 600MM - CONVENCIONAL - FERRO FUNDIDO</v>
          </cell>
          <cell r="C2573" t="str">
            <v>UN</v>
          </cell>
          <cell r="D2573">
            <v>502.72</v>
          </cell>
        </row>
        <row r="2574">
          <cell r="A2574" t="str">
            <v>180125</v>
          </cell>
          <cell r="B2574" t="str">
            <v>DIAMETRO 700MM - CONVENCIONAL - FERRO FUNDIDO</v>
          </cell>
          <cell r="C2574" t="str">
            <v>UN</v>
          </cell>
          <cell r="D2574">
            <v>650.84</v>
          </cell>
        </row>
        <row r="2575">
          <cell r="A2575" t="str">
            <v>180126</v>
          </cell>
          <cell r="B2575" t="str">
            <v>DIAMETRO 800MM - CONVENCIONAL - FERRO FUNDIDO</v>
          </cell>
          <cell r="C2575" t="str">
            <v>UN</v>
          </cell>
          <cell r="D2575">
            <v>806.16</v>
          </cell>
        </row>
        <row r="2576">
          <cell r="A2576" t="str">
            <v>180127</v>
          </cell>
          <cell r="B2576" t="str">
            <v>DIAMETRO  50 MM - CONVENCIONAL</v>
          </cell>
          <cell r="C2576" t="str">
            <v>UN</v>
          </cell>
          <cell r="D2576">
            <v>93.04</v>
          </cell>
        </row>
        <row r="2577">
          <cell r="A2577" t="str">
            <v>180128</v>
          </cell>
          <cell r="B2577" t="str">
            <v>DIAMETRO  75 MM - CONVENCIONAL</v>
          </cell>
          <cell r="C2577" t="str">
            <v>UN</v>
          </cell>
          <cell r="D2577">
            <v>96.63</v>
          </cell>
        </row>
        <row r="2578">
          <cell r="A2578" t="str">
            <v>180129</v>
          </cell>
          <cell r="B2578" t="str">
            <v>DIAMETRO 100 MM - CONVENCIONAL</v>
          </cell>
          <cell r="C2578" t="str">
            <v>UN</v>
          </cell>
          <cell r="D2578">
            <v>99.76</v>
          </cell>
        </row>
        <row r="2579">
          <cell r="A2579" t="str">
            <v>180130</v>
          </cell>
          <cell r="B2579" t="str">
            <v>DIAMETRO 150 MM - CONVENCIONAL</v>
          </cell>
          <cell r="C2579" t="str">
            <v>UN</v>
          </cell>
          <cell r="D2579">
            <v>116.74</v>
          </cell>
        </row>
        <row r="2580">
          <cell r="A2580" t="str">
            <v>180131</v>
          </cell>
          <cell r="B2580" t="str">
            <v>DIAMETRO 200 MM - CONVENCIONAL</v>
          </cell>
          <cell r="C2580" t="str">
            <v>UN</v>
          </cell>
          <cell r="D2580">
            <v>125.63</v>
          </cell>
        </row>
        <row r="2581">
          <cell r="A2581" t="str">
            <v>180132</v>
          </cell>
          <cell r="B2581" t="str">
            <v>DIAMETRO 250 MM - CONVENCIONAL</v>
          </cell>
          <cell r="C2581" t="str">
            <v>UN</v>
          </cell>
          <cell r="D2581">
            <v>151.47999999999999</v>
          </cell>
        </row>
        <row r="2582">
          <cell r="A2582" t="str">
            <v>180133</v>
          </cell>
          <cell r="B2582" t="str">
            <v>DIAMETRO 300 MM - CONVENCIONAL</v>
          </cell>
          <cell r="C2582" t="str">
            <v>UN</v>
          </cell>
          <cell r="D2582">
            <v>163.01</v>
          </cell>
        </row>
        <row r="2583">
          <cell r="A2583" t="str">
            <v>180134</v>
          </cell>
          <cell r="B2583" t="str">
            <v>DIAMETRO 350 MM - CONVENCIONAL</v>
          </cell>
          <cell r="C2583" t="str">
            <v>UN</v>
          </cell>
          <cell r="D2583">
            <v>207.09</v>
          </cell>
        </row>
        <row r="2584">
          <cell r="A2584" t="str">
            <v>180135</v>
          </cell>
          <cell r="B2584" t="str">
            <v>DIAMETRO 400 MM - CONVENCIONAL</v>
          </cell>
          <cell r="C2584" t="str">
            <v>UN</v>
          </cell>
          <cell r="D2584">
            <v>222.68</v>
          </cell>
        </row>
        <row r="2585">
          <cell r="A2585" t="str">
            <v>180136</v>
          </cell>
          <cell r="B2585" t="str">
            <v>DIAMETRO 450 MM - CONVENCIONAL</v>
          </cell>
          <cell r="C2585" t="str">
            <v>UN</v>
          </cell>
          <cell r="D2585">
            <v>295.44</v>
          </cell>
        </row>
        <row r="2587">
          <cell r="A2587" t="str">
            <v>180200</v>
          </cell>
          <cell r="B2587" t="str">
            <v>VIGA DE PEROBA APARELHADA</v>
          </cell>
        </row>
        <row r="2588">
          <cell r="A2588" t="str">
            <v>180201</v>
          </cell>
          <cell r="B2588" t="str">
            <v>(6 X 12)CM</v>
          </cell>
          <cell r="C2588" t="str">
            <v>M</v>
          </cell>
          <cell r="D2588">
            <v>9.31</v>
          </cell>
        </row>
        <row r="2589">
          <cell r="A2589" t="str">
            <v>180202</v>
          </cell>
          <cell r="B2589" t="str">
            <v>(6 X 16)CM</v>
          </cell>
          <cell r="C2589" t="str">
            <v>M</v>
          </cell>
          <cell r="D2589">
            <v>10.28</v>
          </cell>
        </row>
        <row r="2591">
          <cell r="A2591" t="str">
            <v>180300</v>
          </cell>
          <cell r="B2591" t="str">
            <v>ENCHIMENTO DA LAGOA</v>
          </cell>
        </row>
        <row r="2592">
          <cell r="A2592" t="str">
            <v>180301</v>
          </cell>
          <cell r="B2592" t="str">
            <v>ENCHIMENTO DA LAGOA</v>
          </cell>
          <cell r="C2592" t="str">
            <v>HPXH</v>
          </cell>
          <cell r="D2592">
            <v>0.15</v>
          </cell>
        </row>
        <row r="2594">
          <cell r="A2594" t="str">
            <v>200000</v>
          </cell>
          <cell r="B2594" t="str">
            <v>SERVICOS REFERENTES A POCOS TUBULARES PROFUNDOS</v>
          </cell>
        </row>
        <row r="2595">
          <cell r="A2595" t="str">
            <v>200100</v>
          </cell>
          <cell r="B2595" t="str">
            <v>CANTEIRO DE OBRAS</v>
          </cell>
        </row>
        <row r="2596">
          <cell r="A2596" t="str">
            <v>200101</v>
          </cell>
          <cell r="B2596" t="str">
            <v>INSTALACAO DO CANTEIRO - PERCUSSAO</v>
          </cell>
          <cell r="C2596" t="str">
            <v>GB</v>
          </cell>
          <cell r="D2596">
            <v>5534.32</v>
          </cell>
        </row>
        <row r="2597">
          <cell r="A2597" t="str">
            <v>200102</v>
          </cell>
          <cell r="B2597" t="str">
            <v>INSTALACAO DO CANTEIRO - ROTO-PERCUSSAO</v>
          </cell>
          <cell r="C2597" t="str">
            <v>GB</v>
          </cell>
          <cell r="D2597">
            <v>9759.06</v>
          </cell>
        </row>
        <row r="2598">
          <cell r="A2598" t="str">
            <v>200103</v>
          </cell>
          <cell r="B2598" t="str">
            <v>INSTALACAO DO CANTEIRO - ROTATIVA EQ. ATE 300 M</v>
          </cell>
          <cell r="C2598" t="str">
            <v>GB</v>
          </cell>
          <cell r="D2598">
            <v>6224.43</v>
          </cell>
        </row>
        <row r="2599">
          <cell r="A2599" t="str">
            <v>200104</v>
          </cell>
          <cell r="B2599" t="str">
            <v>INSTALACAO DO CANTEIRO - ROTATIVA EQ. DE 301 A   600 M</v>
          </cell>
          <cell r="C2599" t="str">
            <v>GB</v>
          </cell>
          <cell r="D2599">
            <v>22218.66</v>
          </cell>
        </row>
        <row r="2600">
          <cell r="A2600" t="str">
            <v>200105</v>
          </cell>
          <cell r="B2600" t="str">
            <v>INSTALACAO DO CANTEIRO - ROTATIVA EQ. DE 601 A 1.000 M</v>
          </cell>
          <cell r="C2600" t="str">
            <v>GB</v>
          </cell>
          <cell r="D2600">
            <v>60084.69</v>
          </cell>
        </row>
        <row r="2601">
          <cell r="A2601" t="str">
            <v>200106</v>
          </cell>
          <cell r="B2601" t="str">
            <v>INSTALACAO DO CANTEIRO - ROTATIVA EQ. ACIMA DE 1.001 M</v>
          </cell>
          <cell r="C2601" t="str">
            <v>GB</v>
          </cell>
          <cell r="D2601">
            <v>71914.8</v>
          </cell>
        </row>
        <row r="2603">
          <cell r="A2603" t="str">
            <v>200200</v>
          </cell>
          <cell r="B2603" t="str">
            <v>TRANSPORTE DE MATERIAIS E EQUIPAMENTOS</v>
          </cell>
        </row>
        <row r="2604">
          <cell r="A2604" t="str">
            <v>200201</v>
          </cell>
          <cell r="B2604" t="str">
            <v>REVESTIMENTO - TUBOS DE ACO LISO-DIST.DE TRANSPORTE ATE 100 KM</v>
          </cell>
          <cell r="C2604" t="str">
            <v>TXKM</v>
          </cell>
          <cell r="D2604">
            <v>0.28999999999999998</v>
          </cell>
        </row>
        <row r="2605">
          <cell r="A2605" t="str">
            <v>200202</v>
          </cell>
          <cell r="B2605" t="str">
            <v>REVESTIMENTO - TUBOS DE ACO LISO-DIST.DE TRANSPORTE DE 101 KM ATE 300 KM</v>
          </cell>
          <cell r="C2605" t="str">
            <v>TXKM</v>
          </cell>
          <cell r="D2605">
            <v>0.18</v>
          </cell>
        </row>
        <row r="2606">
          <cell r="A2606" t="str">
            <v>200203</v>
          </cell>
          <cell r="B2606" t="str">
            <v>REVESTIMENTO - TUBOS DE ACO LISO-DIST.DE TRANSPORTE ALEM DE 301 KM</v>
          </cell>
          <cell r="C2606" t="str">
            <v>TXKM</v>
          </cell>
          <cell r="D2606">
            <v>0.17</v>
          </cell>
        </row>
        <row r="2607">
          <cell r="A2607" t="str">
            <v>200204</v>
          </cell>
          <cell r="B2607" t="str">
            <v>REVESTIMENTO - TUBOS EM PVC-DIST.DE TRANSPORTE ATE 100 KM</v>
          </cell>
          <cell r="C2607" t="str">
            <v>KMXKM</v>
          </cell>
          <cell r="D2607">
            <v>6.22</v>
          </cell>
        </row>
        <row r="2608">
          <cell r="A2608" t="str">
            <v>200205</v>
          </cell>
          <cell r="B2608" t="str">
            <v>REVESTIMENTO - TUBOS EM PVC-DIST.DE TRANSPORTE DE 101 KM ATE 300 KM</v>
          </cell>
          <cell r="C2608" t="str">
            <v>KMXKM</v>
          </cell>
          <cell r="D2608">
            <v>5.58</v>
          </cell>
        </row>
        <row r="2609">
          <cell r="A2609" t="str">
            <v>200206</v>
          </cell>
          <cell r="B2609" t="str">
            <v>REVESTIMENTO - TUBOS EM PVC-DIST.DE TRANSPORTE ALEM DE 301 KM</v>
          </cell>
          <cell r="C2609" t="str">
            <v>KMXKM</v>
          </cell>
          <cell r="D2609">
            <v>5.58</v>
          </cell>
        </row>
        <row r="2610">
          <cell r="A2610" t="str">
            <v>200207</v>
          </cell>
          <cell r="B2610" t="str">
            <v>FILTROS ESPIRALADOS, PERFIL V, DIST.DE TRANSPORTE ATE 100 KM</v>
          </cell>
          <cell r="C2610" t="str">
            <v>KMXKM</v>
          </cell>
          <cell r="D2610">
            <v>18.690000000000001</v>
          </cell>
        </row>
        <row r="2611">
          <cell r="A2611" t="str">
            <v>200208</v>
          </cell>
          <cell r="B2611" t="str">
            <v>FILTROS ESPIRALADOS, PERFIL V-DIST.DE TRANSPORTE DE 101 KM ATE 300 KM</v>
          </cell>
          <cell r="C2611" t="str">
            <v>KMXKM</v>
          </cell>
          <cell r="D2611">
            <v>11.81</v>
          </cell>
        </row>
        <row r="2612">
          <cell r="A2612" t="str">
            <v>200209</v>
          </cell>
          <cell r="B2612" t="str">
            <v>FILTROS ESPIRALADOS, PERFIL V-DIST.DE TRANSPORTE ALEM DE 301 KM</v>
          </cell>
          <cell r="C2612" t="str">
            <v>KMXKM</v>
          </cell>
          <cell r="D2612">
            <v>11.17</v>
          </cell>
        </row>
        <row r="2613">
          <cell r="A2613" t="str">
            <v>200210</v>
          </cell>
          <cell r="B2613" t="str">
            <v>FILTROS ESTAMPADOS - DIST.DE TRANSPORTE ATE 100 KM</v>
          </cell>
          <cell r="C2613" t="str">
            <v>KMXKM</v>
          </cell>
          <cell r="D2613">
            <v>6.22</v>
          </cell>
        </row>
        <row r="2614">
          <cell r="A2614" t="str">
            <v>200211</v>
          </cell>
          <cell r="B2614" t="str">
            <v>FILTROS ESTAMPADOS - DIST. DE TRANSPORTE DE 101 KM ATE 300 KM</v>
          </cell>
          <cell r="C2614" t="str">
            <v>KMXKM</v>
          </cell>
          <cell r="D2614">
            <v>5.58</v>
          </cell>
        </row>
        <row r="2615">
          <cell r="A2615" t="str">
            <v>200212</v>
          </cell>
          <cell r="B2615" t="str">
            <v>FILTROS ESTAMPADOS - DIST. DE TRANSPORTE ALEM DE 301 KM</v>
          </cell>
          <cell r="C2615" t="str">
            <v>KMXKM</v>
          </cell>
          <cell r="D2615">
            <v>5.58</v>
          </cell>
        </row>
        <row r="2616">
          <cell r="A2616" t="str">
            <v>200213</v>
          </cell>
          <cell r="B2616" t="str">
            <v>PRE FILTROS-DIST. DE TRANSPORTE ATE 100 KM (1,5 T/M3)</v>
          </cell>
          <cell r="C2616" t="str">
            <v>TXKM</v>
          </cell>
          <cell r="D2616">
            <v>0.28999999999999998</v>
          </cell>
        </row>
        <row r="2617">
          <cell r="A2617" t="str">
            <v>200214</v>
          </cell>
          <cell r="B2617" t="str">
            <v>PRE FILTROS-DIST.DE TRANSPORTE DE 101 KM ATE 300 KM (1,5 T/M3)</v>
          </cell>
          <cell r="C2617" t="str">
            <v>TXKM</v>
          </cell>
          <cell r="D2617">
            <v>0.18</v>
          </cell>
        </row>
        <row r="2618">
          <cell r="A2618" t="str">
            <v>200215</v>
          </cell>
          <cell r="B2618" t="str">
            <v>PRE FILTROS - DIST. DE TRANSPORTE ALEM DE 301 KM (1,5 T/M3)</v>
          </cell>
          <cell r="C2618" t="str">
            <v>TXKM</v>
          </cell>
          <cell r="D2618">
            <v>0.17</v>
          </cell>
        </row>
        <row r="2619">
          <cell r="A2619" t="str">
            <v>200216</v>
          </cell>
          <cell r="B2619" t="str">
            <v>DESENVOLVIMENTO - DIST. DE TRANSPORTE ATE 100 KM</v>
          </cell>
          <cell r="C2619" t="str">
            <v>CJXKM</v>
          </cell>
          <cell r="D2619">
            <v>3.83</v>
          </cell>
        </row>
        <row r="2620">
          <cell r="A2620" t="str">
            <v>200217</v>
          </cell>
          <cell r="B2620" t="str">
            <v>DESENVOLVIMENTO-DIST. DE TRANSP. DE 101 KM ATE 300 KM</v>
          </cell>
          <cell r="C2620" t="str">
            <v>CJXKM</v>
          </cell>
          <cell r="D2620">
            <v>2.54</v>
          </cell>
        </row>
        <row r="2621">
          <cell r="A2621" t="str">
            <v>200218</v>
          </cell>
          <cell r="B2621" t="str">
            <v>DESENVOLVIMENTO - DIST. DE TRANSPORTE ALEM DE 301 KM</v>
          </cell>
          <cell r="C2621" t="str">
            <v>CJXKM</v>
          </cell>
          <cell r="D2621">
            <v>2.31</v>
          </cell>
        </row>
        <row r="2622">
          <cell r="A2622" t="str">
            <v>200219</v>
          </cell>
          <cell r="B2622" t="str">
            <v>ENSAIOS DE VAZAO COM BOMBA - DIST. DE TRANSPORTE ATE 100 KM</v>
          </cell>
          <cell r="C2622" t="str">
            <v>CJXKM</v>
          </cell>
          <cell r="D2622">
            <v>3.83</v>
          </cell>
        </row>
        <row r="2623">
          <cell r="A2623" t="str">
            <v>200220</v>
          </cell>
          <cell r="B2623" t="str">
            <v>ENSAIOS DE VAZAO COM BOMBA - DIST. DE TRANSPORTE DE 101 KM ATE 300 KM</v>
          </cell>
          <cell r="C2623" t="str">
            <v>CJXKM</v>
          </cell>
          <cell r="D2623">
            <v>2.54</v>
          </cell>
        </row>
        <row r="2624">
          <cell r="A2624" t="str">
            <v>200221</v>
          </cell>
          <cell r="B2624" t="str">
            <v>ENSAIOS DE VAZAO COM BOMBA - DIST. DE TRANSPORTE ALEM DE 301 KM</v>
          </cell>
          <cell r="C2624" t="str">
            <v>CJXKM</v>
          </cell>
          <cell r="D2624">
            <v>2.31</v>
          </cell>
        </row>
        <row r="2625">
          <cell r="A2625" t="str">
            <v>200222</v>
          </cell>
          <cell r="B2625" t="str">
            <v>FLUIDO - DIST. DE TRANSPORTE ATE 100 KM</v>
          </cell>
          <cell r="C2625" t="str">
            <v>TXKM</v>
          </cell>
          <cell r="D2625">
            <v>0.28999999999999998</v>
          </cell>
        </row>
        <row r="2626">
          <cell r="A2626" t="str">
            <v>200223</v>
          </cell>
          <cell r="B2626" t="str">
            <v>FLUIDO - DIST. DE TRANSPORTE DE 101 KM ATE 300 KM</v>
          </cell>
          <cell r="C2626" t="str">
            <v>TXKM</v>
          </cell>
          <cell r="D2626">
            <v>0.18</v>
          </cell>
        </row>
        <row r="2627">
          <cell r="A2627" t="str">
            <v>200224</v>
          </cell>
          <cell r="B2627" t="str">
            <v>FLUIDO - DIST. DE TRANSPORTE ALEM DE 301 KM</v>
          </cell>
          <cell r="C2627" t="str">
            <v>TXKM</v>
          </cell>
          <cell r="D2627">
            <v>0.17</v>
          </cell>
        </row>
        <row r="2629">
          <cell r="A2629" t="str">
            <v>200300</v>
          </cell>
          <cell r="B2629" t="str">
            <v>PERFILAGEM ELETRICA</v>
          </cell>
        </row>
        <row r="2630">
          <cell r="A2630" t="str">
            <v>200301</v>
          </cell>
          <cell r="B2630" t="str">
            <v>TAXA DE TRANSPORTE</v>
          </cell>
          <cell r="C2630" t="str">
            <v>KM</v>
          </cell>
          <cell r="D2630">
            <v>2.12</v>
          </cell>
        </row>
        <row r="2631">
          <cell r="A2631" t="str">
            <v>200302</v>
          </cell>
          <cell r="B2631" t="str">
            <v>TAXA BASICA OU DE SERVICO</v>
          </cell>
          <cell r="C2631" t="str">
            <v>GB</v>
          </cell>
          <cell r="D2631">
            <v>1596</v>
          </cell>
        </row>
        <row r="2632">
          <cell r="A2632" t="str">
            <v>200303</v>
          </cell>
          <cell r="B2632" t="str">
            <v>TAXA DE PROFUNDIDADE - INDUCAO - ELETRICO IEL</v>
          </cell>
          <cell r="C2632" t="str">
            <v>M</v>
          </cell>
          <cell r="D2632">
            <v>3.19</v>
          </cell>
        </row>
        <row r="2633">
          <cell r="A2633" t="str">
            <v>200304</v>
          </cell>
          <cell r="B2633" t="str">
            <v>TAXA DE PROFUNDIDADE - SONICO COMPENSADO BHC</v>
          </cell>
          <cell r="C2633" t="str">
            <v>M</v>
          </cell>
          <cell r="D2633">
            <v>3.79</v>
          </cell>
        </row>
        <row r="2634">
          <cell r="A2634" t="str">
            <v>200305</v>
          </cell>
          <cell r="B2634" t="str">
            <v>TAXA DE PROFUNDIDADE - CONTROLE DE CIMENTACAO CBL/VDL</v>
          </cell>
          <cell r="C2634" t="str">
            <v>M</v>
          </cell>
          <cell r="D2634">
            <v>3.45</v>
          </cell>
        </row>
        <row r="2635">
          <cell r="A2635" t="str">
            <v>200306</v>
          </cell>
          <cell r="B2635" t="str">
            <v>TAXA DE PROFUNDIDADE - RAIOS GAMA GR</v>
          </cell>
          <cell r="C2635" t="str">
            <v>M</v>
          </cell>
          <cell r="D2635">
            <v>2.79</v>
          </cell>
        </row>
        <row r="2636">
          <cell r="A2636" t="str">
            <v>200307</v>
          </cell>
          <cell r="B2636" t="str">
            <v>TAXA DE PROFUNDIDADE - RAIOS GAMA EM COMBINACAO/GR</v>
          </cell>
          <cell r="C2636" t="str">
            <v>M</v>
          </cell>
          <cell r="D2636">
            <v>1.86</v>
          </cell>
        </row>
        <row r="2637">
          <cell r="A2637" t="str">
            <v>200308</v>
          </cell>
          <cell r="B2637" t="str">
            <v>TAXA DE PROFUNDIDADE - CALIBRADOR DE 4 BRACOS XYC</v>
          </cell>
          <cell r="C2637" t="str">
            <v>M</v>
          </cell>
          <cell r="D2637">
            <v>2.39</v>
          </cell>
        </row>
        <row r="2638">
          <cell r="A2638" t="str">
            <v>200309</v>
          </cell>
          <cell r="B2638" t="str">
            <v>TAXA DE PROFUNDIDADE - PERFIL DE TEMPERATURA TEMP</v>
          </cell>
          <cell r="C2638" t="str">
            <v>M</v>
          </cell>
          <cell r="D2638">
            <v>2.2599999999999998</v>
          </cell>
        </row>
        <row r="2639">
          <cell r="A2639" t="str">
            <v>200310</v>
          </cell>
          <cell r="B2639" t="str">
            <v>TAXA DE PESQUISA - INDUCAO - ELETRICO IEL</v>
          </cell>
          <cell r="C2639" t="str">
            <v>M</v>
          </cell>
          <cell r="D2639">
            <v>2.66</v>
          </cell>
        </row>
        <row r="2640">
          <cell r="A2640" t="str">
            <v>200311</v>
          </cell>
          <cell r="B2640" t="str">
            <v>TAXA DE PESQUISA - SONICO COMPENSADO BHC</v>
          </cell>
          <cell r="C2640" t="str">
            <v>M</v>
          </cell>
          <cell r="D2640">
            <v>3.19</v>
          </cell>
        </row>
        <row r="2641">
          <cell r="A2641" t="str">
            <v>200312</v>
          </cell>
          <cell r="B2641" t="str">
            <v>TAXA DE PESQUISA - CONTROLE DE CIMENTACAO CBL/VDL</v>
          </cell>
          <cell r="C2641" t="str">
            <v>M</v>
          </cell>
          <cell r="D2641">
            <v>3.65</v>
          </cell>
        </row>
        <row r="2642">
          <cell r="A2642" t="str">
            <v>200313</v>
          </cell>
          <cell r="B2642" t="str">
            <v>TAXA DE PESQUISA - RAIOS GAMA GR</v>
          </cell>
          <cell r="C2642" t="str">
            <v>M</v>
          </cell>
          <cell r="D2642">
            <v>2.59</v>
          </cell>
        </row>
        <row r="2643">
          <cell r="A2643" t="str">
            <v>200314</v>
          </cell>
          <cell r="B2643" t="str">
            <v>TAXA DE PESQUISA - RAIOS GAMA EM COMBINACAO/GR</v>
          </cell>
          <cell r="C2643" t="str">
            <v>M</v>
          </cell>
          <cell r="D2643">
            <v>2.59</v>
          </cell>
        </row>
        <row r="2644">
          <cell r="A2644" t="str">
            <v>200315</v>
          </cell>
          <cell r="B2644" t="str">
            <v>TAXA DE PESQUISA - CALIBRADOR DE 4 BRACOS XYC</v>
          </cell>
          <cell r="C2644" t="str">
            <v>M</v>
          </cell>
          <cell r="D2644">
            <v>2.39</v>
          </cell>
        </row>
        <row r="2645">
          <cell r="A2645" t="str">
            <v>200316</v>
          </cell>
          <cell r="B2645" t="str">
            <v>TAXA DE PESQUISA - PERFIL DE TEMPERATURA TEMP</v>
          </cell>
          <cell r="C2645" t="str">
            <v>M</v>
          </cell>
          <cell r="D2645">
            <v>2.2599999999999998</v>
          </cell>
        </row>
        <row r="2646">
          <cell r="A2646" t="str">
            <v>200317</v>
          </cell>
          <cell r="B2646" t="str">
            <v>TAXA DE INTEGRACAO - TEMPO DE TRANSITO DO PERFIL SONICO</v>
          </cell>
          <cell r="C2646" t="str">
            <v>M</v>
          </cell>
          <cell r="D2646">
            <v>1.18</v>
          </cell>
        </row>
        <row r="2647">
          <cell r="A2647" t="str">
            <v>200318</v>
          </cell>
          <cell r="B2647" t="str">
            <v>TAXA DE INTEGRACAO - CALCULO DO VOLUME DO POCO</v>
          </cell>
          <cell r="C2647" t="str">
            <v>M</v>
          </cell>
          <cell r="D2647">
            <v>0.99</v>
          </cell>
        </row>
        <row r="2648">
          <cell r="A2648" t="str">
            <v>200319</v>
          </cell>
          <cell r="B2648" t="str">
            <v>TAXA PARA ESCALAS EXTRAS</v>
          </cell>
          <cell r="C2648" t="str">
            <v>M</v>
          </cell>
          <cell r="D2648">
            <v>5.98</v>
          </cell>
        </row>
        <row r="2649">
          <cell r="A2649" t="str">
            <v>200320</v>
          </cell>
          <cell r="B2649" t="str">
            <v>TAXA PARA COPIAS ADICIONAIS</v>
          </cell>
          <cell r="C2649" t="str">
            <v>M</v>
          </cell>
          <cell r="D2649">
            <v>5.98</v>
          </cell>
        </row>
        <row r="2650">
          <cell r="A2650" t="str">
            <v>200322</v>
          </cell>
          <cell r="B2650" t="str">
            <v>TAXA PARA FORNECIMENTO DE DISQUETES ADICIONAIS - 3 1/2" - 1,44 MB</v>
          </cell>
          <cell r="C2650" t="str">
            <v>UN</v>
          </cell>
          <cell r="D2650">
            <v>29.26</v>
          </cell>
        </row>
        <row r="2652">
          <cell r="A2652" t="str">
            <v>200400</v>
          </cell>
          <cell r="B2652" t="str">
            <v>PERFURACAO DE FURO-GUIA</v>
          </cell>
        </row>
        <row r="2653">
          <cell r="A2653" t="str">
            <v>200401</v>
          </cell>
          <cell r="B2653" t="str">
            <v>DIAMETRO 311 MM (12 1/4") - EQ. ATE 300 M</v>
          </cell>
          <cell r="C2653" t="str">
            <v>M</v>
          </cell>
          <cell r="D2653">
            <v>143.58000000000001</v>
          </cell>
        </row>
        <row r="2654">
          <cell r="A2654" t="str">
            <v>200402</v>
          </cell>
          <cell r="B2654" t="str">
            <v>DIAMETRO 311 MM (12 1/4") - EQ. DE 301 A 1000 M</v>
          </cell>
          <cell r="C2654" t="str">
            <v>M</v>
          </cell>
          <cell r="D2654">
            <v>218.29</v>
          </cell>
        </row>
        <row r="2655">
          <cell r="A2655" t="str">
            <v>200403</v>
          </cell>
          <cell r="B2655" t="str">
            <v>DIAMETRO 311 MM (12 1/4 POL.) - EQ. ACIMA DE 1001 M</v>
          </cell>
          <cell r="C2655" t="str">
            <v>M</v>
          </cell>
          <cell r="D2655">
            <v>282.70999999999998</v>
          </cell>
        </row>
        <row r="2656">
          <cell r="A2656" t="str">
            <v>200404</v>
          </cell>
          <cell r="B2656" t="str">
            <v>DIAMETRO 251 MM ( 9 7/8 POL.)</v>
          </cell>
          <cell r="C2656" t="str">
            <v>M</v>
          </cell>
          <cell r="D2656">
            <v>129.06</v>
          </cell>
        </row>
        <row r="2657">
          <cell r="A2657" t="str">
            <v>200405</v>
          </cell>
          <cell r="B2657" t="str">
            <v>DIAMETRO 216 MM ( 8 1/2 POL.)</v>
          </cell>
          <cell r="C2657" t="str">
            <v>M</v>
          </cell>
          <cell r="D2657">
            <v>114.59</v>
          </cell>
        </row>
        <row r="2659">
          <cell r="A2659" t="str">
            <v>200500</v>
          </cell>
          <cell r="B2659" t="str">
            <v>PERFURACAO PARA TUBO DE BOCA</v>
          </cell>
        </row>
        <row r="2660">
          <cell r="A2660" t="str">
            <v>200501</v>
          </cell>
          <cell r="B2660" t="str">
            <v>DIAMETRO 914 MM (36 POL.)/864 MM(34") - EQ. DE 301 A 1.000 M</v>
          </cell>
          <cell r="C2660" t="str">
            <v>M</v>
          </cell>
          <cell r="D2660">
            <v>342.11</v>
          </cell>
        </row>
        <row r="2661">
          <cell r="A2661" t="str">
            <v>200502</v>
          </cell>
          <cell r="B2661" t="str">
            <v>DIAMETRO 914 MM (36 POL.)/864 MM(34") - EQ. ACIMA DE 1.001 M</v>
          </cell>
          <cell r="C2661" t="str">
            <v>M</v>
          </cell>
          <cell r="D2661">
            <v>442.39</v>
          </cell>
        </row>
        <row r="2662">
          <cell r="A2662" t="str">
            <v>200503</v>
          </cell>
          <cell r="B2662" t="str">
            <v>DIAMETRO 813 MM (32 POL.)/762 MM(30") - EQ. DE 301 A 1.000 M</v>
          </cell>
          <cell r="C2662" t="str">
            <v>M</v>
          </cell>
          <cell r="D2662">
            <v>334.57</v>
          </cell>
        </row>
        <row r="2663">
          <cell r="A2663" t="str">
            <v>200504</v>
          </cell>
          <cell r="B2663" t="str">
            <v>DIAMETRO 813 MM (32 POL.)/762 MM(30") - EQ. ACIMA DE 1.001 M</v>
          </cell>
          <cell r="C2663" t="str">
            <v>M</v>
          </cell>
          <cell r="D2663">
            <v>425.44</v>
          </cell>
        </row>
        <row r="2664">
          <cell r="A2664" t="str">
            <v>200505</v>
          </cell>
          <cell r="B2664" t="str">
            <v>DIAMETRO 711 MM (28 POL.)/660 MM(26") - EQ. DE 301 A 1.000 M</v>
          </cell>
          <cell r="C2664" t="str">
            <v>M</v>
          </cell>
          <cell r="D2664">
            <v>323.54000000000002</v>
          </cell>
        </row>
        <row r="2665">
          <cell r="A2665" t="str">
            <v>200506</v>
          </cell>
          <cell r="B2665" t="str">
            <v>DIAMETRO 711 MM (28 POL.)/660 MM(26") - EQ. ACIMA DE 1001 M</v>
          </cell>
          <cell r="C2665" t="str">
            <v>M</v>
          </cell>
          <cell r="D2665">
            <v>415.91</v>
          </cell>
        </row>
        <row r="2666">
          <cell r="A2666" t="str">
            <v>200507</v>
          </cell>
          <cell r="B2666" t="str">
            <v>DIAMETRO 610 MM (24 POL.)/560 MM (22") - EQ. DE 301 A 1000 M</v>
          </cell>
          <cell r="C2666" t="str">
            <v>M</v>
          </cell>
          <cell r="D2666">
            <v>315.95999999999998</v>
          </cell>
        </row>
        <row r="2667">
          <cell r="A2667" t="str">
            <v>200508</v>
          </cell>
          <cell r="B2667" t="str">
            <v>DIAMETRO 610 MM (24 POL.)/560 MM(22") - EQ. ACIMA DE 1001 M</v>
          </cell>
          <cell r="C2667" t="str">
            <v>M</v>
          </cell>
          <cell r="D2667">
            <v>406.36</v>
          </cell>
        </row>
        <row r="2668">
          <cell r="A2668" t="str">
            <v>200509</v>
          </cell>
          <cell r="B2668" t="str">
            <v>DIAMETRO 508 MM (20 POL.)</v>
          </cell>
          <cell r="C2668" t="str">
            <v>M</v>
          </cell>
          <cell r="D2668">
            <v>199.11</v>
          </cell>
        </row>
        <row r="2669">
          <cell r="A2669" t="str">
            <v>200510</v>
          </cell>
          <cell r="B2669" t="str">
            <v>DIAMETRO 444 MM (17 1/2 POL.)</v>
          </cell>
          <cell r="C2669" t="str">
            <v>M</v>
          </cell>
          <cell r="D2669">
            <v>196.6</v>
          </cell>
        </row>
        <row r="2670">
          <cell r="A2670" t="str">
            <v>200511</v>
          </cell>
          <cell r="B2670" t="str">
            <v>DIAMETRO 406 MM (16 POL.)</v>
          </cell>
          <cell r="C2670" t="str">
            <v>M</v>
          </cell>
          <cell r="D2670">
            <v>191.71</v>
          </cell>
        </row>
        <row r="2671">
          <cell r="A2671" t="str">
            <v>200512</v>
          </cell>
          <cell r="B2671" t="str">
            <v>DIAMETRO 356 MM (14 POL.)</v>
          </cell>
          <cell r="C2671" t="str">
            <v>M</v>
          </cell>
          <cell r="D2671">
            <v>166.15</v>
          </cell>
        </row>
        <row r="2673">
          <cell r="A2673" t="str">
            <v>200600</v>
          </cell>
          <cell r="B2673" t="str">
            <v>PERFURACAO EM ROCHA FRIAVEL</v>
          </cell>
        </row>
        <row r="2674">
          <cell r="A2674" t="str">
            <v>200601</v>
          </cell>
          <cell r="B2674" t="str">
            <v>DIAMETRO 660 MM (26 POL.)/610 MM(24")/560 MM(22") - EQ. DE 301 A 1000 M</v>
          </cell>
          <cell r="C2674" t="str">
            <v>M</v>
          </cell>
          <cell r="D2674">
            <v>525.72</v>
          </cell>
        </row>
        <row r="2675">
          <cell r="A2675" t="str">
            <v>200602</v>
          </cell>
          <cell r="B2675" t="str">
            <v>DIAMETRO 660 MM (26 POL.)/610 MM (24")/560 MM(22") - EQ. ACIMA DE 1001 M</v>
          </cell>
          <cell r="C2675" t="str">
            <v>M</v>
          </cell>
          <cell r="D2675">
            <v>679.56</v>
          </cell>
        </row>
        <row r="2676">
          <cell r="A2676" t="str">
            <v>200603</v>
          </cell>
          <cell r="B2676" t="str">
            <v>DIAMETRO 508 MM (20 POL.)/444 MM (17 1/2") - EQ. ATE 300 M</v>
          </cell>
          <cell r="C2676" t="str">
            <v>M</v>
          </cell>
          <cell r="D2676">
            <v>208.5</v>
          </cell>
        </row>
        <row r="2677">
          <cell r="A2677" t="str">
            <v>200604</v>
          </cell>
          <cell r="B2677" t="str">
            <v>DIAMETRO 508 MM (20 POL.)/444 MM (17 1/2") - EQ. DE 301 A 1000 M</v>
          </cell>
          <cell r="C2677" t="str">
            <v>M</v>
          </cell>
          <cell r="D2677">
            <v>322.75</v>
          </cell>
        </row>
        <row r="2678">
          <cell r="A2678" t="str">
            <v>200605</v>
          </cell>
          <cell r="B2678" t="str">
            <v>DIAMETRO 508 MM (20 POL.)/444 MM (17 1/2") - EQ. ACIMA DE 1001 M</v>
          </cell>
          <cell r="C2678" t="str">
            <v>M</v>
          </cell>
          <cell r="D2678">
            <v>415.11</v>
          </cell>
        </row>
        <row r="2679">
          <cell r="A2679" t="str">
            <v>200606</v>
          </cell>
          <cell r="B2679" t="str">
            <v>DIAMETRO 375 MM (14 3/4 POL.) - EQ. ATE 300 M</v>
          </cell>
          <cell r="C2679" t="str">
            <v>M</v>
          </cell>
          <cell r="D2679">
            <v>173.19</v>
          </cell>
        </row>
        <row r="2680">
          <cell r="A2680" t="str">
            <v>200607</v>
          </cell>
          <cell r="B2680" t="str">
            <v>DIAMETRO 375 MM (14 3/4 POL.) - EQ. DE 301 A 1000 M</v>
          </cell>
          <cell r="C2680" t="str">
            <v>M</v>
          </cell>
          <cell r="D2680">
            <v>261.54000000000002</v>
          </cell>
        </row>
        <row r="2681">
          <cell r="A2681" t="str">
            <v>200608</v>
          </cell>
          <cell r="B2681" t="str">
            <v>DIAMETRO 375 MM (14 3/4 POL.) - EQ. ACIMA DE 1001 M</v>
          </cell>
          <cell r="C2681" t="str">
            <v>M</v>
          </cell>
          <cell r="D2681">
            <v>336.94</v>
          </cell>
        </row>
        <row r="2682">
          <cell r="A2682" t="str">
            <v>200609</v>
          </cell>
          <cell r="B2682" t="str">
            <v>DIAMETRO 311 MM (12 1/4 POL.) - EQ. ATE 300 M</v>
          </cell>
          <cell r="C2682" t="str">
            <v>M</v>
          </cell>
          <cell r="D2682">
            <v>145.9</v>
          </cell>
        </row>
        <row r="2683">
          <cell r="A2683" t="str">
            <v>200610</v>
          </cell>
          <cell r="B2683" t="str">
            <v>DIAMETRO 311 MM (12 1/4 POL.) - EQ. DE 301 A 1000 M</v>
          </cell>
          <cell r="C2683" t="str">
            <v>M</v>
          </cell>
          <cell r="D2683">
            <v>224.17</v>
          </cell>
        </row>
        <row r="2684">
          <cell r="A2684" t="str">
            <v>200611</v>
          </cell>
          <cell r="B2684" t="str">
            <v>DIAMETRO 311 MM (12 1/4 POL.) - EQ. ACIMA DE 1001 M</v>
          </cell>
          <cell r="C2684" t="str">
            <v>M</v>
          </cell>
          <cell r="D2684">
            <v>289.58999999999997</v>
          </cell>
        </row>
        <row r="2685">
          <cell r="A2685" t="str">
            <v>200612</v>
          </cell>
          <cell r="B2685" t="str">
            <v>DIAMETRO 251 MM (9 7/8 POL.) - EQ. ATE 300 M</v>
          </cell>
          <cell r="C2685" t="str">
            <v>M</v>
          </cell>
          <cell r="D2685">
            <v>131.37</v>
          </cell>
        </row>
        <row r="2686">
          <cell r="A2686" t="str">
            <v>200613</v>
          </cell>
          <cell r="B2686" t="str">
            <v>DIAMETRO 251 MM (9 7/8 POL.) - EQ. DE 301 A 1000 M</v>
          </cell>
          <cell r="C2686" t="str">
            <v>M</v>
          </cell>
          <cell r="D2686">
            <v>200.9</v>
          </cell>
        </row>
        <row r="2687">
          <cell r="A2687" t="str">
            <v>200614</v>
          </cell>
          <cell r="B2687" t="str">
            <v>DIAMETRO 251 MM ( 9 7/8 POL.) - EQ. ACIMA DE 1001 M</v>
          </cell>
          <cell r="C2687" t="str">
            <v>M</v>
          </cell>
          <cell r="D2687">
            <v>255.29</v>
          </cell>
        </row>
        <row r="2688">
          <cell r="A2688" t="str">
            <v>200615</v>
          </cell>
          <cell r="B2688" t="str">
            <v>DIAMETRO 216 MM ( 8 1/2 POL.)</v>
          </cell>
          <cell r="C2688" t="str">
            <v>M</v>
          </cell>
          <cell r="D2688">
            <v>116.84</v>
          </cell>
        </row>
        <row r="2689">
          <cell r="A2689" t="str">
            <v>200616</v>
          </cell>
          <cell r="B2689" t="str">
            <v>UNDERREAMER: DIAMETRO 508 MM (20 POL.) - EQ. DE 301 A 1.000 M</v>
          </cell>
          <cell r="C2689" t="str">
            <v>M</v>
          </cell>
          <cell r="D2689">
            <v>379.39</v>
          </cell>
        </row>
        <row r="2690">
          <cell r="A2690" t="str">
            <v>200617</v>
          </cell>
          <cell r="B2690" t="str">
            <v>UNDERREAMER: DIAMETRO 508 MM (20 POL.) - EQ. ACIMA DE 1.001 M</v>
          </cell>
          <cell r="C2690" t="str">
            <v>M</v>
          </cell>
          <cell r="D2690">
            <v>487.76</v>
          </cell>
        </row>
        <row r="2691">
          <cell r="A2691" t="str">
            <v>200618</v>
          </cell>
          <cell r="B2691" t="str">
            <v>UNDERREAMER: DIAMETRO 444 mm (17 1/2 POL.) - EQ. DE 301 A 1.000 M</v>
          </cell>
          <cell r="C2691" t="str">
            <v>M</v>
          </cell>
          <cell r="D2691">
            <v>322.75</v>
          </cell>
        </row>
        <row r="2692">
          <cell r="A2692" t="str">
            <v>200619</v>
          </cell>
          <cell r="B2692" t="str">
            <v>UNDERREAMER: DIAMETRO 444 MM (17 1/2 POL.) - EQ. ACIMA DE 1.001 M</v>
          </cell>
          <cell r="C2692" t="str">
            <v>M</v>
          </cell>
          <cell r="D2692">
            <v>415.11</v>
          </cell>
        </row>
        <row r="2693">
          <cell r="A2693" t="str">
            <v>200620</v>
          </cell>
          <cell r="B2693" t="str">
            <v>UNDERREAMER: DIAMETRO 375 MM (14 3/4 POL.) - EQ. DE 301 A 1000 M</v>
          </cell>
          <cell r="C2693" t="str">
            <v>M</v>
          </cell>
          <cell r="D2693">
            <v>261.89</v>
          </cell>
        </row>
        <row r="2694">
          <cell r="A2694" t="str">
            <v>200621</v>
          </cell>
          <cell r="B2694" t="str">
            <v>UNDERREAMER: DIAMETRO 375 MM (14 3/4 POL.) - EQ. ACIMA DE 1001 M</v>
          </cell>
          <cell r="C2694" t="str">
            <v>M</v>
          </cell>
          <cell r="D2694">
            <v>337.28</v>
          </cell>
        </row>
        <row r="2696">
          <cell r="A2696" t="str">
            <v>200700</v>
          </cell>
          <cell r="B2696" t="str">
            <v>PERFURACAO ROCHA CRISTALINA</v>
          </cell>
        </row>
        <row r="2697">
          <cell r="A2697" t="str">
            <v>200701</v>
          </cell>
          <cell r="B2697" t="str">
            <v>DIAMETRO 762 MM (30 POL.)/711 MM (28") - EQ. DE 301 A 1000 M</v>
          </cell>
          <cell r="C2697" t="str">
            <v>M</v>
          </cell>
          <cell r="D2697">
            <v>1074.1600000000001</v>
          </cell>
        </row>
        <row r="2698">
          <cell r="A2698" t="str">
            <v>200702</v>
          </cell>
          <cell r="B2698" t="str">
            <v>DIAMETRO 762 MM (30 POL.)/711 MM (28") - EQ. ACIMA DE 1001 M</v>
          </cell>
          <cell r="C2698" t="str">
            <v>M</v>
          </cell>
          <cell r="D2698">
            <v>1368.76</v>
          </cell>
        </row>
        <row r="2699">
          <cell r="A2699" t="str">
            <v>200703</v>
          </cell>
          <cell r="B2699" t="str">
            <v>DIAMETRO 660 MM (26 POL.)/610 MM (24") - EQ. DE 301 A 1000 M</v>
          </cell>
          <cell r="C2699" t="str">
            <v>M</v>
          </cell>
          <cell r="D2699">
            <v>990.58</v>
          </cell>
        </row>
        <row r="2700">
          <cell r="A2700" t="str">
            <v>200704</v>
          </cell>
          <cell r="B2700" t="str">
            <v>DIAMETRO 660 MM (26 POL.)/610 MM (24") - EQ. ACIMA DE 1001 M</v>
          </cell>
          <cell r="C2700" t="str">
            <v>M</v>
          </cell>
          <cell r="D2700">
            <v>1262.22</v>
          </cell>
        </row>
        <row r="2701">
          <cell r="A2701" t="str">
            <v>200705</v>
          </cell>
          <cell r="B2701" t="str">
            <v>DIAMETRO 559 MM (22 POL.)/508 MM(20") - EQ. DE 301 A 1000 M</v>
          </cell>
          <cell r="C2701" t="str">
            <v>M</v>
          </cell>
          <cell r="D2701">
            <v>943.32</v>
          </cell>
        </row>
        <row r="2702">
          <cell r="A2702" t="str">
            <v>200706</v>
          </cell>
          <cell r="B2702" t="str">
            <v>DIAMETRO 559 MM (22 POL.)/508 MM (20") - EQ. ACIMA DE 1001 M</v>
          </cell>
          <cell r="C2702" t="str">
            <v>M</v>
          </cell>
          <cell r="D2702">
            <v>1201.98</v>
          </cell>
        </row>
        <row r="2703">
          <cell r="A2703" t="str">
            <v>200707</v>
          </cell>
          <cell r="B2703" t="str">
            <v>DIAMETRO 444 MM (17 1/2 POL.) - EQ. ATE 300 M</v>
          </cell>
          <cell r="C2703" t="str">
            <v>M</v>
          </cell>
          <cell r="D2703">
            <v>540.75</v>
          </cell>
        </row>
        <row r="2704">
          <cell r="A2704" t="str">
            <v>200708</v>
          </cell>
          <cell r="B2704" t="str">
            <v>DIAMETRO 444 MM (17 1/2 POL.) - EQ. DE 301 A 1.000 M</v>
          </cell>
          <cell r="C2704" t="str">
            <v>M</v>
          </cell>
          <cell r="D2704">
            <v>841.51</v>
          </cell>
        </row>
        <row r="2705">
          <cell r="A2705" t="str">
            <v>200709</v>
          </cell>
          <cell r="B2705" t="str">
            <v>DIAMETRO 444 MM (17 1/2 POL.) - EQ. ACIMA DE 1.001 M</v>
          </cell>
          <cell r="C2705" t="str">
            <v>M</v>
          </cell>
          <cell r="D2705">
            <v>1072.1600000000001</v>
          </cell>
        </row>
        <row r="2706">
          <cell r="A2706" t="str">
            <v>200710</v>
          </cell>
          <cell r="B2706" t="str">
            <v>DIAMETRO 375 MM (14 3/4 POL.) - EQ. ATE 300 M</v>
          </cell>
          <cell r="C2706" t="str">
            <v>M</v>
          </cell>
          <cell r="D2706">
            <v>468.21</v>
          </cell>
        </row>
        <row r="2707">
          <cell r="A2707" t="str">
            <v>200711</v>
          </cell>
          <cell r="B2707" t="str">
            <v>DIAMETRO 375 MM (14 3/4 POL.) - EQ. DE 301 A 1.000 M</v>
          </cell>
          <cell r="C2707" t="str">
            <v>M</v>
          </cell>
          <cell r="D2707">
            <v>728.6</v>
          </cell>
        </row>
        <row r="2708">
          <cell r="A2708" t="str">
            <v>200712</v>
          </cell>
          <cell r="B2708" t="str">
            <v>DIAMETRO 375 MM (14 3/4 POL.) - EQ. ACIMA DE 1.001 M</v>
          </cell>
          <cell r="C2708" t="str">
            <v>M</v>
          </cell>
          <cell r="D2708">
            <v>928.32</v>
          </cell>
        </row>
        <row r="2709">
          <cell r="A2709" t="str">
            <v>200713</v>
          </cell>
          <cell r="B2709" t="str">
            <v>DIAMETRO 311 MM (12 1/4 POL.) - EQ. ATE 300 M</v>
          </cell>
          <cell r="C2709" t="str">
            <v>M</v>
          </cell>
          <cell r="D2709">
            <v>443.44</v>
          </cell>
        </row>
        <row r="2710">
          <cell r="A2710" t="str">
            <v>200714</v>
          </cell>
          <cell r="B2710" t="str">
            <v>DIAMETRO 311 MM (12 1/4 POL.) - EQ. DE 301 A 1.000 M</v>
          </cell>
          <cell r="C2710" t="str">
            <v>M</v>
          </cell>
          <cell r="D2710">
            <v>688.19</v>
          </cell>
        </row>
        <row r="2711">
          <cell r="A2711" t="str">
            <v>200715</v>
          </cell>
          <cell r="B2711" t="str">
            <v>DIAMETRO 311 MM (12 1/4 POL.) - EQ. ACIMA DE 1.001 M</v>
          </cell>
          <cell r="C2711" t="str">
            <v>M</v>
          </cell>
          <cell r="D2711">
            <v>876.9</v>
          </cell>
        </row>
        <row r="2712">
          <cell r="A2712" t="str">
            <v>200716</v>
          </cell>
          <cell r="B2712" t="str">
            <v>DIAMETRO 305 MM (12 POL.)</v>
          </cell>
          <cell r="C2712" t="str">
            <v>M</v>
          </cell>
          <cell r="D2712">
            <v>476.51</v>
          </cell>
        </row>
        <row r="2713">
          <cell r="A2713" t="str">
            <v>200717</v>
          </cell>
          <cell r="B2713" t="str">
            <v>DIAMETRO 254 MM (10 POL. OU 9 7/8")</v>
          </cell>
          <cell r="C2713" t="str">
            <v>M</v>
          </cell>
          <cell r="D2713">
            <v>389.06</v>
          </cell>
        </row>
        <row r="2714">
          <cell r="A2714" t="str">
            <v>200718</v>
          </cell>
          <cell r="B2714" t="str">
            <v>DIAMETRO 203 MM ( 8 POL.)</v>
          </cell>
          <cell r="C2714" t="str">
            <v>M</v>
          </cell>
          <cell r="D2714">
            <v>330.89</v>
          </cell>
        </row>
        <row r="2715">
          <cell r="A2715" t="str">
            <v>200719</v>
          </cell>
          <cell r="B2715" t="str">
            <v>DIAMETRO 152 MM ( 6 POL.)</v>
          </cell>
          <cell r="C2715" t="str">
            <v>M</v>
          </cell>
          <cell r="D2715">
            <v>220.71</v>
          </cell>
        </row>
        <row r="2717">
          <cell r="A2717" t="str">
            <v>200800</v>
          </cell>
          <cell r="B2717" t="str">
            <v>PERFURACAO ROCHA CRISTALINA COMPACTA</v>
          </cell>
        </row>
        <row r="2718">
          <cell r="A2718" t="str">
            <v>200801</v>
          </cell>
          <cell r="B2718" t="str">
            <v>DIAMETRO 305 MM (12 POL.)</v>
          </cell>
          <cell r="C2718" t="str">
            <v>M</v>
          </cell>
          <cell r="D2718">
            <v>635.12</v>
          </cell>
        </row>
        <row r="2719">
          <cell r="A2719" t="str">
            <v>200802</v>
          </cell>
          <cell r="B2719" t="str">
            <v>DIAMETRO 254 MM (10 POL.)</v>
          </cell>
          <cell r="C2719" t="str">
            <v>M</v>
          </cell>
          <cell r="D2719">
            <v>528.87</v>
          </cell>
        </row>
        <row r="2720">
          <cell r="A2720" t="str">
            <v>200803</v>
          </cell>
          <cell r="B2720" t="str">
            <v>DIAMETRO 203 MM ( 8 POL.)</v>
          </cell>
          <cell r="C2720" t="str">
            <v>M</v>
          </cell>
          <cell r="D2720">
            <v>449.39</v>
          </cell>
        </row>
        <row r="2721">
          <cell r="A2721" t="str">
            <v>200804</v>
          </cell>
          <cell r="B2721" t="str">
            <v>DIAMETRO 152 MM ( 6 POL.)</v>
          </cell>
          <cell r="C2721" t="str">
            <v>M</v>
          </cell>
          <cell r="D2721">
            <v>330.89</v>
          </cell>
        </row>
        <row r="2723">
          <cell r="A2723" t="str">
            <v>200900</v>
          </cell>
          <cell r="B2723" t="str">
            <v>REVESTIMENTO - TUBO DE ACO LISO</v>
          </cell>
        </row>
        <row r="2724">
          <cell r="A2724" t="str">
            <v>200901</v>
          </cell>
          <cell r="B2724" t="str">
            <v>SCH.10, 147,36 KG/M:DIAM.762 MM(30 POL.) - EQ. DE 301 A 1000 M</v>
          </cell>
          <cell r="C2724" t="str">
            <v>M</v>
          </cell>
          <cell r="D2724">
            <v>0</v>
          </cell>
        </row>
        <row r="2725">
          <cell r="A2725" t="str">
            <v>200902</v>
          </cell>
          <cell r="B2725" t="str">
            <v>SCH.10, 147,36 KG/M:DIAM.762 MM (30 POL.) - EQ. ACIMA DE 1001 M</v>
          </cell>
          <cell r="C2725" t="str">
            <v>M</v>
          </cell>
          <cell r="D2725">
            <v>0</v>
          </cell>
        </row>
        <row r="2726">
          <cell r="A2726" t="str">
            <v>200903</v>
          </cell>
          <cell r="B2726" t="str">
            <v>SCH.10, 137,42 KG/M:DIAM.711 MM (28 POL.) - EQ. DE 301 A 1000 M</v>
          </cell>
          <cell r="C2726" t="str">
            <v>M</v>
          </cell>
          <cell r="D2726">
            <v>0</v>
          </cell>
        </row>
        <row r="2727">
          <cell r="A2727" t="str">
            <v>200904</v>
          </cell>
          <cell r="B2727" t="str">
            <v>SCH.10, 137,42 KG/M:DIAM. 711 MM (28 POL.) - EQ. ACIMA DE 1001 M</v>
          </cell>
          <cell r="C2727" t="str">
            <v>M</v>
          </cell>
          <cell r="D2727">
            <v>0</v>
          </cell>
        </row>
        <row r="2728">
          <cell r="A2728" t="str">
            <v>200905</v>
          </cell>
          <cell r="B2728" t="str">
            <v>SCH.10, 127,50 KG/M:DIAM. 660 MM (26 POL.) - EQ. DE 301 A 1000 M</v>
          </cell>
          <cell r="C2728" t="str">
            <v>M</v>
          </cell>
          <cell r="D2728">
            <v>0</v>
          </cell>
        </row>
        <row r="2729">
          <cell r="A2729" t="str">
            <v>200906</v>
          </cell>
          <cell r="B2729" t="str">
            <v>SCH.10, 127,50 KG/M:DIAM. 660 MM (26 POL.) - EQ. ACIMA DE 1001 M</v>
          </cell>
          <cell r="C2729" t="str">
            <v>M</v>
          </cell>
          <cell r="D2729">
            <v>0</v>
          </cell>
        </row>
        <row r="2730">
          <cell r="A2730" t="str">
            <v>200907</v>
          </cell>
          <cell r="B2730" t="str">
            <v>SCH.10, 94,45 KG/M:DIAM. 609 MM (24 POL.) - EQ. DE 301 A 1000 M</v>
          </cell>
          <cell r="C2730" t="str">
            <v>M</v>
          </cell>
          <cell r="D2730">
            <v>0</v>
          </cell>
        </row>
        <row r="2731">
          <cell r="A2731" t="str">
            <v>200908</v>
          </cell>
          <cell r="B2731" t="str">
            <v>SCH.10, 94,45 KG/M:DIAM.609 MM (24 POL.) - EQ. ACIMA DE 1001 M</v>
          </cell>
          <cell r="C2731" t="str">
            <v>M</v>
          </cell>
          <cell r="D2731">
            <v>0</v>
          </cell>
        </row>
        <row r="2732">
          <cell r="A2732" t="str">
            <v>200909</v>
          </cell>
          <cell r="B2732" t="str">
            <v>SCH.10, 86,50 KG/M:DIAM.560 MM (22 POL.) - EQ. DE 301 A 1000 M</v>
          </cell>
          <cell r="C2732" t="str">
            <v>M</v>
          </cell>
          <cell r="D2732">
            <v>0</v>
          </cell>
        </row>
        <row r="2733">
          <cell r="A2733" t="str">
            <v>200910</v>
          </cell>
          <cell r="B2733" t="str">
            <v>SCH.10, 86,50 KG/M:DIAM. 560 MM (22 POL.) - EQ. ACIMA DE 1001 M</v>
          </cell>
          <cell r="C2733" t="str">
            <v>M</v>
          </cell>
          <cell r="D2733">
            <v>0</v>
          </cell>
        </row>
        <row r="2734">
          <cell r="A2734" t="str">
            <v>200911</v>
          </cell>
          <cell r="B2734" t="str">
            <v>SCH.10, 78,54 KG/M:DIAM.508 MM (20 POL.) - EQ. ATE 300 M</v>
          </cell>
          <cell r="C2734" t="str">
            <v>M</v>
          </cell>
          <cell r="D2734">
            <v>0</v>
          </cell>
        </row>
        <row r="2735">
          <cell r="A2735" t="str">
            <v>200912</v>
          </cell>
          <cell r="B2735" t="str">
            <v>SCH.10, 78,54 KG/M:DIAM. 508 MM (20 POL.) - EQ. DE 301 A 1000 M</v>
          </cell>
          <cell r="C2735" t="str">
            <v>M</v>
          </cell>
          <cell r="D2735">
            <v>0</v>
          </cell>
        </row>
        <row r="2736">
          <cell r="A2736" t="str">
            <v>200913</v>
          </cell>
          <cell r="B2736" t="str">
            <v>SCH.10, 78,54 KG/M:DIAM. 508 MM (20 POL.) - EQ. ACIMA DE 1001 M</v>
          </cell>
          <cell r="C2736" t="str">
            <v>M</v>
          </cell>
          <cell r="D2736">
            <v>0</v>
          </cell>
        </row>
        <row r="2737">
          <cell r="A2737" t="str">
            <v>200914</v>
          </cell>
          <cell r="B2737" t="str">
            <v>SCH.20, 117,07 KG/M:DIAM. 508 MM (20 POL.) - EQ. ATE 300 M</v>
          </cell>
          <cell r="C2737" t="str">
            <v>M</v>
          </cell>
          <cell r="D2737">
            <v>0</v>
          </cell>
        </row>
        <row r="2738">
          <cell r="A2738" t="str">
            <v>200915</v>
          </cell>
          <cell r="B2738" t="str">
            <v>SCH.20, 117,07 KG/M:DIAM. 508 MM (20 POL.) - EQ. DE 301 A 1000 M</v>
          </cell>
          <cell r="C2738" t="str">
            <v>M</v>
          </cell>
          <cell r="D2738">
            <v>0</v>
          </cell>
        </row>
        <row r="2739">
          <cell r="A2739" t="str">
            <v>200916</v>
          </cell>
          <cell r="B2739" t="str">
            <v>SCH.20, 117,07 KG/M:DIAM. 508 MM (20 POL.) - EQ. ACIMA DE 1001 M</v>
          </cell>
          <cell r="C2739" t="str">
            <v>M</v>
          </cell>
          <cell r="D2739">
            <v>0</v>
          </cell>
        </row>
        <row r="2740">
          <cell r="A2740" t="str">
            <v>200917</v>
          </cell>
          <cell r="B2740" t="str">
            <v>SCH.10, 70,59 KG/M:DIAM. 457 MM (18 POL.) - EQ. ATE 300 M</v>
          </cell>
          <cell r="C2740" t="str">
            <v>M</v>
          </cell>
          <cell r="D2740">
            <v>0</v>
          </cell>
        </row>
        <row r="2741">
          <cell r="A2741" t="str">
            <v>200918</v>
          </cell>
          <cell r="B2741" t="str">
            <v>SCH.10, 70,59 KG/M:DIAM. 457 MM (18 POL.) - EQ. DE 301 A 1000 M</v>
          </cell>
          <cell r="C2741" t="str">
            <v>M</v>
          </cell>
          <cell r="D2741">
            <v>0</v>
          </cell>
        </row>
        <row r="2742">
          <cell r="A2742" t="str">
            <v>200919</v>
          </cell>
          <cell r="B2742" t="str">
            <v>SCH.10, 70,59 KG/M:DIAM. 457 MM (18 POL.) - EQ. ACIMA DE 1001 M</v>
          </cell>
          <cell r="C2742" t="str">
            <v>M</v>
          </cell>
          <cell r="D2742">
            <v>0</v>
          </cell>
        </row>
        <row r="2743">
          <cell r="A2743" t="str">
            <v>200920</v>
          </cell>
          <cell r="B2743" t="str">
            <v>SCH.20, 87,79 KG/M:DIAM. 457 MM (18 POL.) - EQ. ATE 300 M</v>
          </cell>
          <cell r="C2743" t="str">
            <v>M</v>
          </cell>
          <cell r="D2743">
            <v>0</v>
          </cell>
        </row>
        <row r="2744">
          <cell r="A2744" t="str">
            <v>200921</v>
          </cell>
          <cell r="B2744" t="str">
            <v>SCH.20, 87,79 KG/M:DIAM. 457 MM (18 POL.) - EQ. DE 301 A 1000 M</v>
          </cell>
          <cell r="C2744" t="str">
            <v>M</v>
          </cell>
          <cell r="D2744">
            <v>0</v>
          </cell>
        </row>
        <row r="2745">
          <cell r="A2745" t="str">
            <v>200922</v>
          </cell>
          <cell r="B2745" t="str">
            <v>SCH.20, 87,79 KG/M:DIAM. 457 MM (18 POL.) - EQ. ACIMA DE 1001 M</v>
          </cell>
          <cell r="C2745" t="str">
            <v>M</v>
          </cell>
          <cell r="D2745">
            <v>0</v>
          </cell>
        </row>
        <row r="2746">
          <cell r="A2746" t="str">
            <v>200923</v>
          </cell>
          <cell r="B2746" t="str">
            <v>SCH.10, 62,63 KG/M:DIAM. 406 MM (16 POL.)</v>
          </cell>
          <cell r="C2746" t="str">
            <v>M</v>
          </cell>
          <cell r="D2746">
            <v>0</v>
          </cell>
        </row>
        <row r="2747">
          <cell r="A2747" t="str">
            <v>200924</v>
          </cell>
          <cell r="B2747" t="str">
            <v>SCH.20, 77,86 KG/M:DIAM. 406 MM (16 POL.)</v>
          </cell>
          <cell r="C2747" t="str">
            <v>M</v>
          </cell>
          <cell r="D2747">
            <v>0</v>
          </cell>
        </row>
        <row r="2748">
          <cell r="A2748" t="str">
            <v>200925</v>
          </cell>
          <cell r="B2748" t="str">
            <v>SCH.10, 54,68 KG/M:DIAM. 356 MM (14 POL.)</v>
          </cell>
          <cell r="C2748" t="str">
            <v>M</v>
          </cell>
          <cell r="D2748">
            <v>0</v>
          </cell>
        </row>
        <row r="2749">
          <cell r="A2749" t="str">
            <v>200926</v>
          </cell>
          <cell r="B2749" t="str">
            <v>SCH.20, 67,94 KG/M:DIAM. 356 MM (14 POL.)</v>
          </cell>
          <cell r="C2749" t="str">
            <v>M</v>
          </cell>
          <cell r="D2749">
            <v>0</v>
          </cell>
        </row>
        <row r="2750">
          <cell r="A2750" t="str">
            <v>200927</v>
          </cell>
          <cell r="B2750" t="str">
            <v>SCH.30, 81,28 KG/M:DIAM. 356 MM (14 POL.) - EQ. ATE 300 M</v>
          </cell>
          <cell r="C2750" t="str">
            <v>M</v>
          </cell>
          <cell r="D2750">
            <v>0</v>
          </cell>
        </row>
        <row r="2751">
          <cell r="A2751" t="str">
            <v>200928</v>
          </cell>
          <cell r="B2751" t="str">
            <v>SCH.30, 81,28 KG/M:DIAM. 356 MM (14 POL.) - EQ. DE 301 A 1000 M</v>
          </cell>
          <cell r="C2751" t="str">
            <v>M</v>
          </cell>
          <cell r="D2751">
            <v>0</v>
          </cell>
        </row>
        <row r="2752">
          <cell r="A2752" t="str">
            <v>200929</v>
          </cell>
          <cell r="B2752" t="str">
            <v>SCH.30, 81,28 KG/M:DIAM. 356 MM (14 POL.) - EQ. ACIMA DE 1001 M</v>
          </cell>
          <cell r="C2752" t="str">
            <v>M</v>
          </cell>
          <cell r="D2752">
            <v>0</v>
          </cell>
        </row>
        <row r="2753">
          <cell r="A2753" t="str">
            <v>200930</v>
          </cell>
          <cell r="B2753" t="str">
            <v>SCH.20, 49,72 KG/M:DIAM. 323 MM (12 3/4 POL.)</v>
          </cell>
          <cell r="C2753" t="str">
            <v>M</v>
          </cell>
          <cell r="D2753">
            <v>0</v>
          </cell>
        </row>
        <row r="2754">
          <cell r="A2754" t="str">
            <v>200931</v>
          </cell>
          <cell r="B2754" t="str">
            <v>SCH.30, 65,20 KG/M:DIAM. 323 MM (12 3/4 POL.)</v>
          </cell>
          <cell r="C2754" t="str">
            <v>M</v>
          </cell>
          <cell r="D2754">
            <v>0</v>
          </cell>
        </row>
        <row r="2755">
          <cell r="A2755" t="str">
            <v>200932</v>
          </cell>
          <cell r="B2755" t="str">
            <v>SCH.40, 79,74 KG/M:DIAM. 323 MM (12 3/4 POL.)</v>
          </cell>
          <cell r="C2755" t="str">
            <v>M</v>
          </cell>
          <cell r="D2755">
            <v>0</v>
          </cell>
        </row>
        <row r="2756">
          <cell r="A2756" t="str">
            <v>200933</v>
          </cell>
          <cell r="B2756" t="str">
            <v>37,57 KG/M: DIAM. 305 MM (12 POL.)</v>
          </cell>
          <cell r="C2756" t="str">
            <v>M</v>
          </cell>
          <cell r="D2756">
            <v>0</v>
          </cell>
        </row>
        <row r="2757">
          <cell r="A2757" t="str">
            <v>200934</v>
          </cell>
          <cell r="B2757" t="str">
            <v>31,59 KG/M:DIAM. 273 MM (10 3/4 POL.)</v>
          </cell>
          <cell r="C2757" t="str">
            <v>M</v>
          </cell>
          <cell r="D2757">
            <v>0</v>
          </cell>
        </row>
        <row r="2758">
          <cell r="A2758" t="str">
            <v>200935</v>
          </cell>
          <cell r="B2758" t="str">
            <v>SCH.20, 41,77 KG/M:DIAM. 273 MM (10 3/4 POL.)</v>
          </cell>
          <cell r="C2758" t="str">
            <v>M</v>
          </cell>
          <cell r="D2758">
            <v>0</v>
          </cell>
        </row>
        <row r="2759">
          <cell r="A2759" t="str">
            <v>200936</v>
          </cell>
          <cell r="B2759" t="str">
            <v>SCH.30, 51,00 KG/M:DIAM. 273 MM (10 3/4 POL.)</v>
          </cell>
          <cell r="C2759" t="str">
            <v>M</v>
          </cell>
          <cell r="D2759">
            <v>0</v>
          </cell>
        </row>
        <row r="2760">
          <cell r="A2760" t="str">
            <v>200937</v>
          </cell>
          <cell r="B2760" t="str">
            <v>SCH.40, 60,29 KG/M:DIAM. 273 MM (10 3/4 POL.)</v>
          </cell>
          <cell r="C2760" t="str">
            <v>M</v>
          </cell>
          <cell r="D2760">
            <v>0</v>
          </cell>
        </row>
        <row r="2761">
          <cell r="A2761" t="str">
            <v>200938</v>
          </cell>
          <cell r="B2761" t="str">
            <v>SCH.20, 33,31 KG/M, GALVANIZADO: DIAM. 203 MM (8 POL.)</v>
          </cell>
          <cell r="C2761" t="str">
            <v>M</v>
          </cell>
          <cell r="D2761">
            <v>0</v>
          </cell>
        </row>
        <row r="2762">
          <cell r="A2762" t="str">
            <v>200939</v>
          </cell>
          <cell r="B2762" t="str">
            <v>DIN 2440, 19,24 KG/M, GALVANIZADO : DIAM. 152 MM (6 POL.)</v>
          </cell>
          <cell r="C2762" t="str">
            <v>M</v>
          </cell>
          <cell r="D2762">
            <v>0</v>
          </cell>
        </row>
        <row r="2763">
          <cell r="A2763" t="str">
            <v>200940</v>
          </cell>
          <cell r="B2763" t="str">
            <v>DIN 2440, GALVANIZADO : DIAM. 38 MM (1 1/2 POL.)</v>
          </cell>
          <cell r="C2763" t="str">
            <v>M</v>
          </cell>
          <cell r="D2763">
            <v>0</v>
          </cell>
        </row>
        <row r="2764">
          <cell r="A2764" t="str">
            <v>200941</v>
          </cell>
          <cell r="B2764" t="str">
            <v>SCH.20, 49,72 KG/M, PRETO : DIAM. 305 MM (12 POL.)</v>
          </cell>
          <cell r="C2764" t="str">
            <v>M</v>
          </cell>
          <cell r="D2764">
            <v>0</v>
          </cell>
        </row>
        <row r="2765">
          <cell r="A2765" t="str">
            <v>200942</v>
          </cell>
          <cell r="B2765" t="str">
            <v>SCH.20, 41,77 KG/M, PRETO : DIAM. 254 MM (10 POL.)</v>
          </cell>
          <cell r="C2765" t="str">
            <v>M</v>
          </cell>
          <cell r="D2765">
            <v>0</v>
          </cell>
        </row>
        <row r="2766">
          <cell r="A2766" t="str">
            <v>200943</v>
          </cell>
          <cell r="B2766" t="str">
            <v>SCH.20, 33,31 KG/M, PRETO : DIAM. 203 MM (8 POL.)</v>
          </cell>
          <cell r="C2766" t="str">
            <v>M</v>
          </cell>
          <cell r="D2766">
            <v>0</v>
          </cell>
        </row>
        <row r="2767">
          <cell r="A2767" t="str">
            <v>200944</v>
          </cell>
          <cell r="B2767" t="str">
            <v>DIN 2440, 19,24 KG/M, PRETO : DIAM. 152 MM (6 POL.)</v>
          </cell>
          <cell r="C2767" t="str">
            <v>M</v>
          </cell>
          <cell r="D2767">
            <v>0</v>
          </cell>
        </row>
        <row r="2768">
          <cell r="A2768" t="str">
            <v>200945</v>
          </cell>
          <cell r="B2768" t="str">
            <v>DIN 2440, 1,69 KG/M, GALV.: DIAM. 19 MM (3/4 POL.)</v>
          </cell>
          <cell r="C2768" t="str">
            <v>M</v>
          </cell>
          <cell r="D2768">
            <v>0</v>
          </cell>
        </row>
        <row r="2770">
          <cell r="A2770" t="str">
            <v>201000</v>
          </cell>
          <cell r="B2770" t="str">
            <v>REVESTIMENTO - TUBOS DE ACO LISO API 5 A</v>
          </cell>
        </row>
        <row r="2771">
          <cell r="A2771" t="str">
            <v>201001</v>
          </cell>
          <cell r="B2771" t="str">
            <v>140,00 KG/M : DIAM. 508 MM (20") J OU K 55 - EQ. ATE 300 M</v>
          </cell>
          <cell r="C2771" t="str">
            <v>M</v>
          </cell>
          <cell r="D2771">
            <v>0</v>
          </cell>
        </row>
        <row r="2772">
          <cell r="A2772" t="str">
            <v>201002</v>
          </cell>
          <cell r="B2772" t="str">
            <v>140,00 KG/M: DIAM. 508 MM (20") J OU K 55 - EQ. DE 301 A 1000 M</v>
          </cell>
          <cell r="C2772" t="str">
            <v>M</v>
          </cell>
          <cell r="D2772">
            <v>0</v>
          </cell>
        </row>
        <row r="2773">
          <cell r="A2773" t="str">
            <v>201003</v>
          </cell>
          <cell r="B2773" t="str">
            <v>140,00 KG/M : DIAM. 508 MM (20") J OU K 55 - EQ. ACIMA DE 1001 M</v>
          </cell>
          <cell r="C2773" t="str">
            <v>M</v>
          </cell>
          <cell r="D2773">
            <v>0</v>
          </cell>
        </row>
        <row r="2774">
          <cell r="A2774" t="str">
            <v>201004</v>
          </cell>
          <cell r="B2774" t="str">
            <v>158,64 KG/M : DIAM. 508 MM (20") J OU K 55 - EQ. ATE 300 M</v>
          </cell>
          <cell r="C2774" t="str">
            <v>M</v>
          </cell>
          <cell r="D2774">
            <v>0</v>
          </cell>
        </row>
        <row r="2775">
          <cell r="A2775" t="str">
            <v>201005</v>
          </cell>
          <cell r="B2775" t="str">
            <v>158,64 KG/M : DIAM. 508 MM (20") J OU K 55 - EQ. DE 301 A 1000 M</v>
          </cell>
          <cell r="C2775" t="str">
            <v>M</v>
          </cell>
          <cell r="D2775">
            <v>0</v>
          </cell>
        </row>
        <row r="2776">
          <cell r="A2776" t="str">
            <v>201006</v>
          </cell>
          <cell r="B2776" t="str">
            <v>158,64 KG/M : DIAM. 508 MM (20") J OU K 55 - EQ. ACIMA DE 1001 M</v>
          </cell>
          <cell r="C2776" t="str">
            <v>M</v>
          </cell>
          <cell r="D2776">
            <v>0</v>
          </cell>
        </row>
        <row r="2777">
          <cell r="A2777" t="str">
            <v>201007</v>
          </cell>
          <cell r="B2777" t="str">
            <v>130,34 KG/M : DIAM. 473 MM (18 5/8") J OU K 55 - EQ. ATE 300 M</v>
          </cell>
          <cell r="C2777" t="str">
            <v>M</v>
          </cell>
          <cell r="D2777">
            <v>0</v>
          </cell>
        </row>
        <row r="2778">
          <cell r="A2778" t="str">
            <v>201008</v>
          </cell>
          <cell r="B2778" t="str">
            <v>130,34 KG/M : DIAM. 473 MM (18 5/8") J OU K 55 - EQ. DE 301 A 1000 M</v>
          </cell>
          <cell r="C2778" t="str">
            <v>M</v>
          </cell>
          <cell r="D2778">
            <v>0</v>
          </cell>
        </row>
        <row r="2779">
          <cell r="A2779" t="str">
            <v>201009</v>
          </cell>
          <cell r="B2779" t="str">
            <v>130,34 KG/M : DIAM. 473 MM (18 5/8") J OU K 55 - EQ. ACIMA DE 1001 M</v>
          </cell>
          <cell r="C2779" t="str">
            <v>M</v>
          </cell>
          <cell r="D2779">
            <v>0</v>
          </cell>
        </row>
        <row r="2780">
          <cell r="A2780" t="str">
            <v>201010</v>
          </cell>
          <cell r="B2780" t="str">
            <v>96,82 KG/M : DIAM. 406 MM (16") H 40 - EQ. ATE 300 M</v>
          </cell>
          <cell r="C2780" t="str">
            <v>M</v>
          </cell>
          <cell r="D2780">
            <v>0</v>
          </cell>
        </row>
        <row r="2781">
          <cell r="A2781" t="str">
            <v>201011</v>
          </cell>
          <cell r="B2781" t="str">
            <v>96,82 KG/M : DIAM. 406 MM (16") H 40 - EQ. DE 301 A 1000 M</v>
          </cell>
          <cell r="C2781" t="str">
            <v>M</v>
          </cell>
          <cell r="D2781">
            <v>0</v>
          </cell>
        </row>
        <row r="2782">
          <cell r="A2782" t="str">
            <v>201012</v>
          </cell>
          <cell r="B2782" t="str">
            <v>96,82 KG/M : DIAM. 406 MM (16") H 40 - EQ. ACIMA DE 1001 M</v>
          </cell>
          <cell r="C2782" t="str">
            <v>M</v>
          </cell>
          <cell r="D2782">
            <v>0</v>
          </cell>
        </row>
        <row r="2783">
          <cell r="A2783" t="str">
            <v>201013</v>
          </cell>
          <cell r="B2783" t="str">
            <v>111,71 KG/M : DIAM. 406 MM (16") J OU K 55 - EQ. ATE 300 M</v>
          </cell>
          <cell r="C2783" t="str">
            <v>M</v>
          </cell>
          <cell r="D2783">
            <v>0</v>
          </cell>
        </row>
        <row r="2784">
          <cell r="A2784" t="str">
            <v>201014</v>
          </cell>
          <cell r="B2784" t="str">
            <v>111,71 KG/M: DIAM. 406 MM (16") J OU K 55 - EQ. DE 301 A 1000 M</v>
          </cell>
          <cell r="C2784" t="str">
            <v>M</v>
          </cell>
          <cell r="D2784">
            <v>0</v>
          </cell>
        </row>
        <row r="2785">
          <cell r="A2785" t="str">
            <v>201015</v>
          </cell>
          <cell r="B2785" t="str">
            <v>111,71 KG/M : DIAM. 406 MM (16") J OU K 55 - EQ. ACIMA DE 1001 M</v>
          </cell>
          <cell r="C2785" t="str">
            <v>M</v>
          </cell>
          <cell r="D2785">
            <v>0</v>
          </cell>
        </row>
        <row r="2786">
          <cell r="A2786" t="str">
            <v>201016</v>
          </cell>
          <cell r="B2786" t="str">
            <v>125,12 KG/M : DIAM. 406 MM (16") J OU K 55 - EQ. ATE 300 M</v>
          </cell>
          <cell r="C2786" t="str">
            <v>M</v>
          </cell>
          <cell r="D2786">
            <v>0</v>
          </cell>
        </row>
        <row r="2787">
          <cell r="A2787" t="str">
            <v>201017</v>
          </cell>
          <cell r="B2787" t="str">
            <v>125,12 KG/M : DIAM. 406 MM (16") J OU K 55 - EQ. DE 301 A 1000 M</v>
          </cell>
          <cell r="C2787" t="str">
            <v>M</v>
          </cell>
          <cell r="D2787">
            <v>0</v>
          </cell>
        </row>
        <row r="2788">
          <cell r="A2788" t="str">
            <v>201018</v>
          </cell>
          <cell r="B2788" t="str">
            <v>125,12 KG/M : DIAM. 406 MM (16") J OU K 55 - EQ. ACIMA DE 1001 M</v>
          </cell>
          <cell r="C2788" t="str">
            <v>M</v>
          </cell>
          <cell r="D2788">
            <v>0</v>
          </cell>
        </row>
        <row r="2789">
          <cell r="A2789" t="str">
            <v>201019</v>
          </cell>
          <cell r="B2789" t="str">
            <v>81,18 KG/M : DIAM. 340 MM (13 3/8") J OU K 55 - EQ. ATE 300 M</v>
          </cell>
          <cell r="C2789" t="str">
            <v>M</v>
          </cell>
          <cell r="D2789">
            <v>0</v>
          </cell>
        </row>
        <row r="2790">
          <cell r="A2790" t="str">
            <v>201020</v>
          </cell>
          <cell r="B2790" t="str">
            <v>81,18 KG/M : DIAM. 340 MM (13 3/8") J OU K 55 - EQ. DE 301 A 1000 M</v>
          </cell>
          <cell r="C2790" t="str">
            <v>M</v>
          </cell>
          <cell r="D2790">
            <v>0</v>
          </cell>
        </row>
        <row r="2791">
          <cell r="A2791" t="str">
            <v>201021</v>
          </cell>
          <cell r="B2791" t="str">
            <v>81,18 KG/M : DIAM. 340 MM (13 3/8") J OU K 55 - EQ. ACIMA DE 1001 M</v>
          </cell>
          <cell r="C2791" t="str">
            <v>M</v>
          </cell>
          <cell r="D2791">
            <v>0</v>
          </cell>
        </row>
        <row r="2792">
          <cell r="A2792" t="str">
            <v>201022</v>
          </cell>
          <cell r="B2792" t="str">
            <v>90,86 KG/M : DIAM. 340 MM (13 3/8") J OU K 55 - EQ. ATE 300 M</v>
          </cell>
          <cell r="C2792" t="str">
            <v>M</v>
          </cell>
          <cell r="D2792">
            <v>0</v>
          </cell>
        </row>
        <row r="2793">
          <cell r="A2793" t="str">
            <v>201023</v>
          </cell>
          <cell r="B2793" t="str">
            <v>90,86 KG/M : DIAM. 340 MM (13 3/8") J OU K 55 - EQ. DE 301 A 1000 M</v>
          </cell>
          <cell r="C2793" t="str">
            <v>M</v>
          </cell>
          <cell r="D2793">
            <v>0</v>
          </cell>
        </row>
        <row r="2794">
          <cell r="A2794" t="str">
            <v>201024</v>
          </cell>
          <cell r="B2794" t="str">
            <v>90,86 KG/M : DIAM. 340 MM (13 3/8") J OU K 55 - EQ. ACIMA DE 1001 M</v>
          </cell>
          <cell r="C2794" t="str">
            <v>M</v>
          </cell>
          <cell r="D2794">
            <v>0</v>
          </cell>
        </row>
        <row r="2795">
          <cell r="A2795" t="str">
            <v>201025</v>
          </cell>
          <cell r="B2795" t="str">
            <v>101,29 KG/M : DIAM. 340 MM (13 3/8") J OU K 55 - EQ. ATE 300 M</v>
          </cell>
          <cell r="C2795" t="str">
            <v>M</v>
          </cell>
          <cell r="D2795">
            <v>0</v>
          </cell>
        </row>
        <row r="2796">
          <cell r="A2796" t="str">
            <v>201026</v>
          </cell>
          <cell r="B2796" t="str">
            <v>101,29 KG/M : DIAM. 340 MM (13 3/8") J OU K 55 - EQ. DE 301 A 1000 M</v>
          </cell>
          <cell r="C2796" t="str">
            <v>M</v>
          </cell>
          <cell r="D2796">
            <v>0</v>
          </cell>
        </row>
        <row r="2797">
          <cell r="A2797" t="str">
            <v>201027</v>
          </cell>
          <cell r="B2797" t="str">
            <v>101,29 KG/M : DIAM. 340 MM (13 3/8") J OU K 55 - EQ. ACIMA DE 1001 M</v>
          </cell>
          <cell r="C2797" t="str">
            <v>M</v>
          </cell>
          <cell r="D2797">
            <v>0</v>
          </cell>
        </row>
        <row r="2798">
          <cell r="A2798" t="str">
            <v>201028</v>
          </cell>
          <cell r="B2798" t="str">
            <v>60,32 KG/M : DIAM. 273 MM (10 3/4") J OU K 55 - EQ. ATE 300 M</v>
          </cell>
          <cell r="C2798" t="str">
            <v>M</v>
          </cell>
          <cell r="D2798">
            <v>0</v>
          </cell>
        </row>
        <row r="2799">
          <cell r="A2799" t="str">
            <v>201029</v>
          </cell>
          <cell r="B2799" t="str">
            <v>60,32 KG/M : DIAM. 273 MM (10 3/4") J OU K 55 - EQ. DE 301 A 1000 M</v>
          </cell>
          <cell r="C2799" t="str">
            <v>M</v>
          </cell>
          <cell r="D2799">
            <v>0</v>
          </cell>
        </row>
        <row r="2800">
          <cell r="A2800" t="str">
            <v>201030</v>
          </cell>
          <cell r="B2800" t="str">
            <v>60,32 KG/M : DIAM. 273 MM (10 3/4") J OU K 55 - EQ. ACIMA DE 1001 M</v>
          </cell>
          <cell r="C2800" t="str">
            <v>M</v>
          </cell>
          <cell r="D2800">
            <v>0</v>
          </cell>
        </row>
        <row r="2801">
          <cell r="A2801" t="str">
            <v>201031</v>
          </cell>
          <cell r="B2801" t="str">
            <v>67,66 KG/M : DIAM. 273 MM (10 3/4") J OU K 55 - EQ. ATE 300 M</v>
          </cell>
          <cell r="C2801" t="str">
            <v>M</v>
          </cell>
          <cell r="D2801">
            <v>0</v>
          </cell>
        </row>
        <row r="2802">
          <cell r="A2802" t="str">
            <v>201032</v>
          </cell>
          <cell r="B2802" t="str">
            <v>67,66 KG/M : DIAM. 273 MM (10 3/4") J OU K 55 - EQ. DE 301 A 1000 M</v>
          </cell>
          <cell r="C2802" t="str">
            <v>M</v>
          </cell>
          <cell r="D2802">
            <v>0</v>
          </cell>
        </row>
        <row r="2803">
          <cell r="A2803" t="str">
            <v>201033</v>
          </cell>
          <cell r="B2803" t="str">
            <v>67,66 KG/M : DIAM. 273 MM (10 3/4") J OU K 55 - EQ. ACIMA DE 1001 M</v>
          </cell>
          <cell r="C2803" t="str">
            <v>M</v>
          </cell>
          <cell r="D2803">
            <v>0</v>
          </cell>
        </row>
        <row r="2804">
          <cell r="A2804" t="str">
            <v>201034</v>
          </cell>
          <cell r="B2804" t="str">
            <v>75,96 KG/M : DIAM. 273 MM (10 3/4") J OU K 55 - EQ. ATE 300 M</v>
          </cell>
          <cell r="C2804" t="str">
            <v>M</v>
          </cell>
          <cell r="D2804">
            <v>0</v>
          </cell>
        </row>
        <row r="2805">
          <cell r="A2805" t="str">
            <v>201035</v>
          </cell>
          <cell r="B2805" t="str">
            <v>75,96 KG/M : DIAM. 273 MM (10 3/4") J OU K 55 - EQ. DE 301 A 1000 M</v>
          </cell>
          <cell r="C2805" t="str">
            <v>M</v>
          </cell>
          <cell r="D2805">
            <v>0</v>
          </cell>
        </row>
        <row r="2806">
          <cell r="A2806" t="str">
            <v>201036</v>
          </cell>
          <cell r="B2806" t="str">
            <v>75,96 KG/M : DIAM. 273 MM (10 3/4") J OU K 55 - EQ. ACIMA DE 1001 M</v>
          </cell>
          <cell r="C2806" t="str">
            <v>M</v>
          </cell>
          <cell r="D2806">
            <v>0</v>
          </cell>
        </row>
        <row r="2807">
          <cell r="A2807" t="str">
            <v>201037</v>
          </cell>
          <cell r="B2807" t="str">
            <v>48,11 KG/M : DIAM. 244 MM (9 5/8") H 40 - EQ. ATE 300 M</v>
          </cell>
          <cell r="C2807" t="str">
            <v>M</v>
          </cell>
          <cell r="D2807">
            <v>0</v>
          </cell>
        </row>
        <row r="2808">
          <cell r="A2808" t="str">
            <v>201038</v>
          </cell>
          <cell r="B2808" t="str">
            <v>48,11 KG/M : DIAM. 244 MM (9 5/8") H 40 - EQ. DE 301 A 1000 M</v>
          </cell>
          <cell r="C2808" t="str">
            <v>M</v>
          </cell>
          <cell r="D2808">
            <v>0</v>
          </cell>
        </row>
        <row r="2809">
          <cell r="A2809" t="str">
            <v>201039</v>
          </cell>
          <cell r="B2809" t="str">
            <v>48,11 KG/M : DIAM. 244 MM (9 5/8") H 40 - EQ. ACIMA DE 1001 M</v>
          </cell>
          <cell r="C2809" t="str">
            <v>M</v>
          </cell>
          <cell r="D2809">
            <v>0</v>
          </cell>
        </row>
        <row r="2810">
          <cell r="A2810" t="str">
            <v>201040</v>
          </cell>
          <cell r="B2810" t="str">
            <v>53,62 KG/M : DIAM. 244 MM (9 5/8") J OU K 55 - EQ. ATE 300 M</v>
          </cell>
          <cell r="C2810" t="str">
            <v>M</v>
          </cell>
          <cell r="D2810">
            <v>0</v>
          </cell>
        </row>
        <row r="2811">
          <cell r="A2811" t="str">
            <v>201041</v>
          </cell>
          <cell r="B2811" t="str">
            <v>53,62 KG/M : DIAM. 244 MM (9 5/8") J OU K 55 - EQ. DE 301 A 1000 M</v>
          </cell>
          <cell r="C2811" t="str">
            <v>M</v>
          </cell>
          <cell r="D2811">
            <v>0</v>
          </cell>
        </row>
        <row r="2812">
          <cell r="A2812" t="str">
            <v>201042</v>
          </cell>
          <cell r="B2812" t="str">
            <v>53,62 KG/M : DIAM. 244 MM (9 5/8") J OU K 55 - EQ. ACIMA DE 1001 M</v>
          </cell>
          <cell r="C2812" t="str">
            <v>M</v>
          </cell>
          <cell r="D2812">
            <v>0</v>
          </cell>
        </row>
        <row r="2813">
          <cell r="A2813" t="str">
            <v>201043</v>
          </cell>
          <cell r="B2813" t="str">
            <v>59,68 KG/M : DIAM. 244 MM (9 5/8") J OU K 55 - EQ. ATE 300 M</v>
          </cell>
          <cell r="C2813" t="str">
            <v>M</v>
          </cell>
          <cell r="D2813">
            <v>0</v>
          </cell>
        </row>
        <row r="2814">
          <cell r="A2814" t="str">
            <v>201044</v>
          </cell>
          <cell r="B2814" t="str">
            <v>59,68 KG/M : DIAM. 244 MM (9 5/8") J OU K 55 - EQ. DE 301 A 1000 M</v>
          </cell>
          <cell r="C2814" t="str">
            <v>M</v>
          </cell>
          <cell r="D2814">
            <v>0</v>
          </cell>
        </row>
        <row r="2815">
          <cell r="A2815" t="str">
            <v>201045</v>
          </cell>
          <cell r="B2815" t="str">
            <v>59,68 KG/M : DIAM. 244 MM (9 5/8") J OU K 55 - EQ. ACIMA DE 1001 M</v>
          </cell>
          <cell r="C2815" t="str">
            <v>M</v>
          </cell>
          <cell r="D2815">
            <v>0</v>
          </cell>
        </row>
        <row r="2816">
          <cell r="A2816" t="str">
            <v>201046</v>
          </cell>
          <cell r="B2816" t="str">
            <v>35,75 KG/M : DIAM. 219 MM (8 5/8") J OU K 55</v>
          </cell>
          <cell r="C2816" t="str">
            <v>M</v>
          </cell>
          <cell r="D2816">
            <v>0</v>
          </cell>
        </row>
        <row r="2817">
          <cell r="A2817" t="str">
            <v>201047</v>
          </cell>
          <cell r="B2817" t="str">
            <v>47,66 KG/M : DIAM. 219 MM (8 5/8") J OU K 55 - EQ. DE 301 A 1000 M</v>
          </cell>
          <cell r="C2817" t="str">
            <v>M</v>
          </cell>
          <cell r="D2817">
            <v>0</v>
          </cell>
        </row>
        <row r="2818">
          <cell r="A2818" t="str">
            <v>201048</v>
          </cell>
          <cell r="B2818" t="str">
            <v>47,66 KG/M : DIAM. 219 MM (8 5/8") J OU K 55 - EQ. ACIMA DE 1001 M</v>
          </cell>
          <cell r="C2818" t="str">
            <v>M</v>
          </cell>
          <cell r="D2818">
            <v>0</v>
          </cell>
        </row>
        <row r="2819">
          <cell r="A2819" t="str">
            <v>201049</v>
          </cell>
          <cell r="B2819" t="str">
            <v>53,62 KG/M : DIAM. 219 MM (8 5/8") J OU K 55 - EQ.DE 301 A 1000 M</v>
          </cell>
          <cell r="C2819" t="str">
            <v>M</v>
          </cell>
          <cell r="D2819">
            <v>0</v>
          </cell>
        </row>
        <row r="2820">
          <cell r="A2820" t="str">
            <v>201050</v>
          </cell>
          <cell r="B2820" t="str">
            <v>53,62 KG/M : DIAM. 219 MM (8 5/8") J OU K 55 - EQ. ACIMA DE 1001 M</v>
          </cell>
          <cell r="C2820" t="str">
            <v>M</v>
          </cell>
          <cell r="D2820">
            <v>0</v>
          </cell>
        </row>
        <row r="2821">
          <cell r="A2821" t="str">
            <v>201051</v>
          </cell>
          <cell r="B2821" t="str">
            <v>29,79 KG/M : DIAM. 168 MM (6 5/8") J OU K 55</v>
          </cell>
          <cell r="C2821" t="str">
            <v>M</v>
          </cell>
          <cell r="D2821">
            <v>0</v>
          </cell>
        </row>
        <row r="2822">
          <cell r="A2822" t="str">
            <v>201052</v>
          </cell>
          <cell r="B2822" t="str">
            <v>35,75 KG/M : DIAM. 168 MM (6 5/8") J OU K 55 - EQ. DE 301 A 1000 M</v>
          </cell>
          <cell r="C2822" t="str">
            <v>M</v>
          </cell>
          <cell r="D2822">
            <v>0</v>
          </cell>
        </row>
        <row r="2823">
          <cell r="A2823" t="str">
            <v>201053</v>
          </cell>
          <cell r="B2823" t="str">
            <v>35,75 KG/M : DIAM. 168 MM (6 5/8") J OU K 55 - EQ. ACIMA DE 1001 M</v>
          </cell>
          <cell r="C2823" t="str">
            <v>M</v>
          </cell>
          <cell r="D2823">
            <v>0</v>
          </cell>
        </row>
        <row r="2825">
          <cell r="A2825" t="str">
            <v>201100</v>
          </cell>
          <cell r="B2825" t="str">
            <v>REVESTIMENTO - TUBOS EM PVC RIGIDO, NERVURADO, DIN 4925</v>
          </cell>
        </row>
        <row r="2826">
          <cell r="A2826" t="str">
            <v>201101</v>
          </cell>
          <cell r="B2826" t="str">
            <v>DIAMETRO 250 MM (10 POL.) - STANDARD</v>
          </cell>
          <cell r="C2826" t="str">
            <v>M</v>
          </cell>
          <cell r="D2826">
            <v>294.91000000000003</v>
          </cell>
        </row>
        <row r="2827">
          <cell r="A2827" t="str">
            <v>201102</v>
          </cell>
          <cell r="B2827" t="str">
            <v>DIAMETRO 206 MM ( 8 POL.) - STANDARD</v>
          </cell>
          <cell r="C2827" t="str">
            <v>M</v>
          </cell>
          <cell r="D2827">
            <v>176.35</v>
          </cell>
        </row>
        <row r="2828">
          <cell r="A2828" t="str">
            <v>201103</v>
          </cell>
          <cell r="B2828" t="str">
            <v>DIAMETRO 154 MM ( 6 POL.) - STANDARD</v>
          </cell>
          <cell r="C2828" t="str">
            <v>M</v>
          </cell>
          <cell r="D2828">
            <v>103.35</v>
          </cell>
        </row>
        <row r="2829">
          <cell r="A2829" t="str">
            <v>201104</v>
          </cell>
          <cell r="B2829" t="str">
            <v>DIAMETRO 250 MM (10 POL.) - REFORCADO</v>
          </cell>
          <cell r="C2829" t="str">
            <v>M</v>
          </cell>
          <cell r="D2829">
            <v>156.52000000000001</v>
          </cell>
        </row>
        <row r="2830">
          <cell r="A2830" t="str">
            <v>201105</v>
          </cell>
          <cell r="B2830" t="str">
            <v>DIAMETRO 206 MM ( 8 POL.) - REFORCADO</v>
          </cell>
          <cell r="C2830" t="str">
            <v>M</v>
          </cell>
          <cell r="D2830">
            <v>163.31</v>
          </cell>
        </row>
        <row r="2831">
          <cell r="A2831" t="str">
            <v>201106</v>
          </cell>
          <cell r="B2831" t="str">
            <v>DIAMETRO 150 MM ( 6 POL.) - REFORCADO</v>
          </cell>
          <cell r="C2831" t="str">
            <v>M</v>
          </cell>
          <cell r="D2831">
            <v>98.91</v>
          </cell>
        </row>
        <row r="2833">
          <cell r="A2833" t="str">
            <v>201200</v>
          </cell>
          <cell r="B2833" t="str">
            <v>CIMENTACAO</v>
          </cell>
        </row>
        <row r="2834">
          <cell r="A2834" t="str">
            <v>201201</v>
          </cell>
          <cell r="B2834" t="str">
            <v>APLICACAO DE PASTA DE CIMENTO: POR GRAVIDADE</v>
          </cell>
          <cell r="C2834" t="str">
            <v>M3</v>
          </cell>
          <cell r="D2834">
            <v>598.75</v>
          </cell>
        </row>
        <row r="2836">
          <cell r="A2836" t="str">
            <v>201300</v>
          </cell>
          <cell r="B2836" t="str">
            <v>CIMENTACAO ESPECIAL</v>
          </cell>
        </row>
        <row r="2837">
          <cell r="A2837" t="str">
            <v>201301</v>
          </cell>
          <cell r="B2837" t="str">
            <v>APLICACAO DE PASTA COM UNIDADE DE CIMENTACAO AUTO-TRANSPORTAVEL - EQ. DE 301 A 1000 M</v>
          </cell>
          <cell r="C2837" t="str">
            <v>M3</v>
          </cell>
          <cell r="D2837">
            <v>711.64</v>
          </cell>
        </row>
        <row r="2838">
          <cell r="A2838" t="str">
            <v>201302</v>
          </cell>
          <cell r="B2838" t="str">
            <v>APLICACAO DE PASTA COM UNIDADE DE CIMENTACAO AUTO-TRANSPORTAVEL - EQ. ACIMA DE 1001 M</v>
          </cell>
          <cell r="C2838" t="str">
            <v>M3</v>
          </cell>
          <cell r="D2838">
            <v>811.49</v>
          </cell>
        </row>
        <row r="2840">
          <cell r="A2840" t="str">
            <v>201400</v>
          </cell>
          <cell r="B2840" t="str">
            <v>CENTRALIZADORES - DE MOLA API 10 D</v>
          </cell>
        </row>
        <row r="2841">
          <cell r="A2841" t="str">
            <v>201401</v>
          </cell>
          <cell r="B2841" t="str">
            <v>DIAMETRO 508 MM (20 POL.)</v>
          </cell>
          <cell r="C2841" t="str">
            <v>UN</v>
          </cell>
          <cell r="D2841">
            <v>0</v>
          </cell>
        </row>
        <row r="2842">
          <cell r="A2842" t="str">
            <v>201402</v>
          </cell>
          <cell r="B2842" t="str">
            <v>DIAMETRO 406 MM (16 POL.)</v>
          </cell>
          <cell r="C2842" t="str">
            <v>UN</v>
          </cell>
          <cell r="D2842">
            <v>0</v>
          </cell>
        </row>
        <row r="2843">
          <cell r="A2843" t="str">
            <v>201403</v>
          </cell>
          <cell r="B2843" t="str">
            <v>DIAMETRO 340 MM (13 3/8 POL.)</v>
          </cell>
          <cell r="C2843" t="str">
            <v>UN</v>
          </cell>
          <cell r="D2843">
            <v>0</v>
          </cell>
        </row>
        <row r="2844">
          <cell r="A2844" t="str">
            <v>201404</v>
          </cell>
          <cell r="B2844" t="str">
            <v>DIAMETRO 244 MM (9 5/8 POL.)</v>
          </cell>
          <cell r="C2844" t="str">
            <v>UN</v>
          </cell>
          <cell r="D2844">
            <v>0</v>
          </cell>
        </row>
        <row r="2845">
          <cell r="A2845" t="str">
            <v>201405</v>
          </cell>
          <cell r="B2845" t="str">
            <v>DIAMETRO 219 MM (8 5/8 POL.)</v>
          </cell>
          <cell r="C2845" t="str">
            <v>UN</v>
          </cell>
          <cell r="D2845">
            <v>0</v>
          </cell>
        </row>
        <row r="2846">
          <cell r="A2846" t="str">
            <v>201406</v>
          </cell>
          <cell r="B2846" t="str">
            <v>DIAMETRO 168 MM (6 5/8 POL.)</v>
          </cell>
          <cell r="C2846" t="str">
            <v>UN</v>
          </cell>
          <cell r="D2846">
            <v>0</v>
          </cell>
        </row>
        <row r="2848">
          <cell r="A2848" t="str">
            <v>201500</v>
          </cell>
          <cell r="B2848" t="str">
            <v>SAPATA DE CIMENTACAO FLUTUANTE</v>
          </cell>
        </row>
        <row r="2849">
          <cell r="A2849" t="str">
            <v>201501</v>
          </cell>
          <cell r="B2849" t="str">
            <v>DIAMETRO 508 MM (20 POL.) - EQ. DE 301 A 1000 M</v>
          </cell>
          <cell r="C2849" t="str">
            <v>UN</v>
          </cell>
          <cell r="D2849">
            <v>0</v>
          </cell>
        </row>
        <row r="2850">
          <cell r="A2850" t="str">
            <v>201502</v>
          </cell>
          <cell r="B2850" t="str">
            <v>DIAMETRO 508 MM (20 POL.) - EQ. ACIMA DE 1001 M</v>
          </cell>
          <cell r="C2850" t="str">
            <v>UN</v>
          </cell>
          <cell r="D2850">
            <v>0</v>
          </cell>
        </row>
        <row r="2851">
          <cell r="A2851" t="str">
            <v>201503</v>
          </cell>
          <cell r="B2851" t="str">
            <v>DIAMETRO 406 MM (16 POL.) - EQ. DE 301 A 1000 M</v>
          </cell>
          <cell r="C2851" t="str">
            <v>UN</v>
          </cell>
          <cell r="D2851">
            <v>0</v>
          </cell>
        </row>
        <row r="2852">
          <cell r="A2852" t="str">
            <v>201504</v>
          </cell>
          <cell r="B2852" t="str">
            <v>DIAMETRO 406 MM (16 POL.) - EQ. ACIMA DE 1001 M</v>
          </cell>
          <cell r="C2852" t="str">
            <v>UN</v>
          </cell>
          <cell r="D2852">
            <v>0</v>
          </cell>
        </row>
        <row r="2853">
          <cell r="A2853" t="str">
            <v>201505</v>
          </cell>
          <cell r="B2853" t="str">
            <v>DIAMETRO 340 MM (13 3/8 POL.) - EQ. DE 301 A 1000 M</v>
          </cell>
          <cell r="C2853" t="str">
            <v>UN</v>
          </cell>
          <cell r="D2853">
            <v>0</v>
          </cell>
        </row>
        <row r="2854">
          <cell r="A2854" t="str">
            <v>201506</v>
          </cell>
          <cell r="B2854" t="str">
            <v>DIAMETRO 340 MM (13 3/8 POL.) - EQ. ACIMA DE 1001 M</v>
          </cell>
          <cell r="C2854" t="str">
            <v>UN</v>
          </cell>
          <cell r="D2854">
            <v>0</v>
          </cell>
        </row>
        <row r="2855">
          <cell r="A2855" t="str">
            <v>201507</v>
          </cell>
          <cell r="B2855" t="str">
            <v>DIAMETRO 244 MM (9 5/8 POL.) - EQ. DE 301 A 1000 M</v>
          </cell>
          <cell r="C2855" t="str">
            <v>UN</v>
          </cell>
          <cell r="D2855">
            <v>0</v>
          </cell>
        </row>
        <row r="2856">
          <cell r="A2856" t="str">
            <v>201508</v>
          </cell>
          <cell r="B2856" t="str">
            <v>DIAMETRO 244 MM (9 5/8 POL.) - EQ. ACIMA DE 1001 M</v>
          </cell>
          <cell r="C2856" t="str">
            <v>UN</v>
          </cell>
          <cell r="D2856">
            <v>0</v>
          </cell>
        </row>
        <row r="2857">
          <cell r="A2857" t="str">
            <v>201509</v>
          </cell>
          <cell r="B2857" t="str">
            <v>DIAMETRO 219 MM (8 5/8 POL.) - EQ. DE 301 A 1000 M</v>
          </cell>
          <cell r="C2857" t="str">
            <v>UN</v>
          </cell>
          <cell r="D2857">
            <v>0</v>
          </cell>
        </row>
        <row r="2858">
          <cell r="A2858" t="str">
            <v>201510</v>
          </cell>
          <cell r="B2858" t="str">
            <v>DIAMETRO 219 MM (8 5/8 POL.) - EQ. ACIMA DE 1001 M</v>
          </cell>
          <cell r="C2858" t="str">
            <v>UN</v>
          </cell>
          <cell r="D2858">
            <v>0</v>
          </cell>
        </row>
        <row r="2859">
          <cell r="A2859" t="str">
            <v>201511</v>
          </cell>
          <cell r="B2859" t="str">
            <v>DIAMETRO 168 MM (6 5/8 POL.) - EQ. DE 301 A 1000 M</v>
          </cell>
          <cell r="C2859" t="str">
            <v>UN</v>
          </cell>
          <cell r="D2859">
            <v>0</v>
          </cell>
        </row>
        <row r="2860">
          <cell r="A2860" t="str">
            <v>201512</v>
          </cell>
          <cell r="B2860" t="str">
            <v>DIAMETRO 168 MM (6 5/8 POL.) - EQ. ACIMA DE 1001 M</v>
          </cell>
          <cell r="C2860" t="str">
            <v>UN</v>
          </cell>
          <cell r="D2860">
            <v>0</v>
          </cell>
        </row>
        <row r="2862">
          <cell r="A2862" t="str">
            <v>201600</v>
          </cell>
          <cell r="B2862" t="str">
            <v>COLAR DE ESTAGIO</v>
          </cell>
        </row>
        <row r="2863">
          <cell r="A2863" t="str">
            <v>201601</v>
          </cell>
          <cell r="B2863" t="str">
            <v>DIAMETRO 508 MM (20 POL.) - EQ. DE 301 A 1000 M</v>
          </cell>
          <cell r="C2863" t="str">
            <v>UN</v>
          </cell>
          <cell r="D2863">
            <v>0</v>
          </cell>
        </row>
        <row r="2864">
          <cell r="A2864" t="str">
            <v>201602</v>
          </cell>
          <cell r="B2864" t="str">
            <v>DIAMETRO 508 MM (20 POL.) - EQ. ACIMA DE 1001 M</v>
          </cell>
          <cell r="C2864" t="str">
            <v>UN</v>
          </cell>
          <cell r="D2864">
            <v>0</v>
          </cell>
        </row>
        <row r="2865">
          <cell r="A2865" t="str">
            <v>201603</v>
          </cell>
          <cell r="B2865" t="str">
            <v>DIAMETRO 406 MM (16 POL.) - EQ. DE 301 A 1000 M</v>
          </cell>
          <cell r="C2865" t="str">
            <v>UN</v>
          </cell>
          <cell r="D2865">
            <v>0</v>
          </cell>
        </row>
        <row r="2866">
          <cell r="A2866" t="str">
            <v>201604</v>
          </cell>
          <cell r="B2866" t="str">
            <v>DIAMETRO 406 MM (16 POL.) - EQ. ACIMA DE 1001 M</v>
          </cell>
          <cell r="C2866" t="str">
            <v>UN</v>
          </cell>
          <cell r="D2866">
            <v>0</v>
          </cell>
        </row>
        <row r="2867">
          <cell r="A2867" t="str">
            <v>201605</v>
          </cell>
          <cell r="B2867" t="str">
            <v>DIAMETRO 340 MM (13 3/8 POL.) - EQ. DE 301 A 1000 M</v>
          </cell>
          <cell r="C2867" t="str">
            <v>UN</v>
          </cell>
          <cell r="D2867">
            <v>0</v>
          </cell>
        </row>
        <row r="2868">
          <cell r="A2868" t="str">
            <v>201606</v>
          </cell>
          <cell r="B2868" t="str">
            <v>DIAMETRO 340 MM (13 3/8 POL.) - EQ. ACIMA DE 1001 M</v>
          </cell>
          <cell r="C2868" t="str">
            <v>UN</v>
          </cell>
          <cell r="D2868">
            <v>0</v>
          </cell>
        </row>
        <row r="2869">
          <cell r="A2869" t="str">
            <v>201607</v>
          </cell>
          <cell r="B2869" t="str">
            <v>DIAMETRO 244 MM (9 5/8 POL.) - EQ. DE 301 A 1000 M</v>
          </cell>
          <cell r="C2869" t="str">
            <v>UN</v>
          </cell>
          <cell r="D2869">
            <v>0</v>
          </cell>
        </row>
        <row r="2870">
          <cell r="A2870" t="str">
            <v>201608</v>
          </cell>
          <cell r="B2870" t="str">
            <v>DIAMETRO 244 MM (9 5/8 POL.) - EQ. ACIMA DE 1001 M</v>
          </cell>
          <cell r="C2870" t="str">
            <v>UN</v>
          </cell>
          <cell r="D2870">
            <v>0</v>
          </cell>
        </row>
        <row r="2871">
          <cell r="A2871" t="str">
            <v>201609</v>
          </cell>
          <cell r="B2871" t="str">
            <v>DIAMETRO 219 MM (8 5/8 POL.) - EQ. DE 301 A 1000 M</v>
          </cell>
          <cell r="C2871" t="str">
            <v>UN</v>
          </cell>
          <cell r="D2871">
            <v>0</v>
          </cell>
        </row>
        <row r="2872">
          <cell r="A2872" t="str">
            <v>201610</v>
          </cell>
          <cell r="B2872" t="str">
            <v>DIAMETRO 219 MM (8 5/8 POL.) - EQ. ACIMA DE 1001 M</v>
          </cell>
          <cell r="C2872" t="str">
            <v>UN</v>
          </cell>
          <cell r="D2872">
            <v>0</v>
          </cell>
        </row>
        <row r="2873">
          <cell r="A2873" t="str">
            <v>201611</v>
          </cell>
          <cell r="B2873" t="str">
            <v>DIAMETRO 168 MM (6 5/8 POL.) - EQ. DE 301 A 1000 M</v>
          </cell>
          <cell r="C2873" t="str">
            <v>UN</v>
          </cell>
          <cell r="D2873">
            <v>0</v>
          </cell>
        </row>
        <row r="2874">
          <cell r="A2874" t="str">
            <v>201612</v>
          </cell>
          <cell r="B2874" t="str">
            <v>DIAMETRO 168 MM (6 5/8 POL.) - EQ. ACIMA DE 1001 M</v>
          </cell>
          <cell r="C2874" t="str">
            <v>UN</v>
          </cell>
          <cell r="D2874">
            <v>0</v>
          </cell>
        </row>
        <row r="2876">
          <cell r="A2876" t="str">
            <v>201700</v>
          </cell>
          <cell r="B2876" t="str">
            <v>REDUCAO CONICA ROSCA ESQUERDA</v>
          </cell>
        </row>
        <row r="2877">
          <cell r="A2877" t="str">
            <v>201701</v>
          </cell>
          <cell r="B2877" t="str">
            <v>DIAMETRO  8 5/8 X 4 1/2 POL.</v>
          </cell>
          <cell r="C2877" t="str">
            <v>UN</v>
          </cell>
          <cell r="D2877">
            <v>0</v>
          </cell>
        </row>
        <row r="2878">
          <cell r="A2878" t="str">
            <v>201702</v>
          </cell>
          <cell r="B2878" t="str">
            <v>DIAMETRO  8 5/8 X 5 1/2 POL.</v>
          </cell>
          <cell r="C2878" t="str">
            <v>UN</v>
          </cell>
          <cell r="D2878">
            <v>0</v>
          </cell>
        </row>
        <row r="2879">
          <cell r="A2879" t="str">
            <v>201703</v>
          </cell>
          <cell r="B2879" t="str">
            <v>DIAMETRO  9 5/8 X 4 1/2 POL.</v>
          </cell>
          <cell r="C2879" t="str">
            <v>UN</v>
          </cell>
          <cell r="D2879">
            <v>0</v>
          </cell>
        </row>
        <row r="2880">
          <cell r="A2880" t="str">
            <v>201704</v>
          </cell>
          <cell r="B2880" t="str">
            <v>DIAMETRO  9 5/8 X 5 1/2 POL.</v>
          </cell>
          <cell r="C2880" t="str">
            <v>UN</v>
          </cell>
          <cell r="D2880">
            <v>0</v>
          </cell>
        </row>
        <row r="2881">
          <cell r="A2881" t="str">
            <v>201705</v>
          </cell>
          <cell r="B2881" t="str">
            <v>DIAMETRO 10 3/4 X 5 1/2 POL.</v>
          </cell>
          <cell r="C2881" t="str">
            <v>UN</v>
          </cell>
          <cell r="D2881">
            <v>0</v>
          </cell>
        </row>
        <row r="2882">
          <cell r="A2882" t="str">
            <v>201706</v>
          </cell>
          <cell r="B2882" t="str">
            <v>DIAMETRO 13 3/8 X 5 1/2 POL.</v>
          </cell>
          <cell r="C2882" t="str">
            <v>UN</v>
          </cell>
          <cell r="D2882">
            <v>0</v>
          </cell>
        </row>
        <row r="2883">
          <cell r="A2883" t="str">
            <v>201707</v>
          </cell>
          <cell r="B2883" t="str">
            <v>DIAMETRO 16 X 5 1/2 POL.</v>
          </cell>
          <cell r="C2883" t="str">
            <v>UN</v>
          </cell>
          <cell r="D2883">
            <v>0</v>
          </cell>
        </row>
        <row r="2884">
          <cell r="A2884" t="str">
            <v>201708</v>
          </cell>
          <cell r="B2884" t="str">
            <v>DIAMETRO 20 X 5 1/2 POL.</v>
          </cell>
          <cell r="C2884" t="str">
            <v>UN</v>
          </cell>
          <cell r="D2884">
            <v>0</v>
          </cell>
        </row>
        <row r="2885">
          <cell r="A2885" t="str">
            <v>201709</v>
          </cell>
          <cell r="B2885" t="str">
            <v>DIAMETRO 6 5/8 X 4 1/2 POL.</v>
          </cell>
          <cell r="C2885" t="str">
            <v>UN</v>
          </cell>
          <cell r="D2885">
            <v>0</v>
          </cell>
        </row>
        <row r="2887">
          <cell r="A2887" t="str">
            <v>201800</v>
          </cell>
          <cell r="B2887" t="str">
            <v>FILTROS ESPIRALADOS, PERFIL V, GALVANIZADOS</v>
          </cell>
        </row>
        <row r="2888">
          <cell r="A2888" t="str">
            <v>201801</v>
          </cell>
          <cell r="B2888" t="str">
            <v>DIAMETRO 356 MM (14 POL.)</v>
          </cell>
          <cell r="C2888" t="str">
            <v>M</v>
          </cell>
          <cell r="D2888">
            <v>728.62</v>
          </cell>
        </row>
        <row r="2889">
          <cell r="A2889" t="str">
            <v>201802</v>
          </cell>
          <cell r="B2889" t="str">
            <v>DIAMETRO 305 MM (12 POL.)</v>
          </cell>
          <cell r="C2889" t="str">
            <v>M</v>
          </cell>
          <cell r="D2889">
            <v>610.41</v>
          </cell>
        </row>
        <row r="2890">
          <cell r="A2890" t="str">
            <v>201803</v>
          </cell>
          <cell r="B2890" t="str">
            <v>DIAMETRO 254 MM (10 POL.)</v>
          </cell>
          <cell r="C2890" t="str">
            <v>M</v>
          </cell>
          <cell r="D2890">
            <v>499.24</v>
          </cell>
        </row>
        <row r="2891">
          <cell r="A2891" t="str">
            <v>201804</v>
          </cell>
          <cell r="B2891" t="str">
            <v>DIAMETRO 203 MM ( 8 POL.)</v>
          </cell>
          <cell r="C2891" t="str">
            <v>M</v>
          </cell>
          <cell r="D2891">
            <v>372.26</v>
          </cell>
        </row>
        <row r="2892">
          <cell r="A2892" t="str">
            <v>201805</v>
          </cell>
          <cell r="B2892" t="str">
            <v>DIAMETRO 152 MM ( 6 POL.)</v>
          </cell>
          <cell r="C2892" t="str">
            <v>M</v>
          </cell>
          <cell r="D2892">
            <v>224.21</v>
          </cell>
        </row>
        <row r="2894">
          <cell r="A2894" t="str">
            <v>201900</v>
          </cell>
          <cell r="B2894" t="str">
            <v>FILTROS ESPIRALADOS, PERFIL V, GALVANIZADOS - REFORCADOS</v>
          </cell>
        </row>
        <row r="2895">
          <cell r="A2895" t="str">
            <v>201901</v>
          </cell>
          <cell r="B2895" t="str">
            <v>DIAMETRO 356 MM (14 POL.)</v>
          </cell>
          <cell r="C2895" t="str">
            <v>M</v>
          </cell>
          <cell r="D2895">
            <v>776.97</v>
          </cell>
        </row>
        <row r="2896">
          <cell r="A2896" t="str">
            <v>201902</v>
          </cell>
          <cell r="B2896" t="str">
            <v>DIAMETRO 305 MM (12 POL.)</v>
          </cell>
          <cell r="C2896" t="str">
            <v>M</v>
          </cell>
          <cell r="D2896">
            <v>649.37</v>
          </cell>
        </row>
        <row r="2897">
          <cell r="A2897" t="str">
            <v>201903</v>
          </cell>
          <cell r="B2897" t="str">
            <v>DIAMETRO 254 MM (10 POL.)</v>
          </cell>
          <cell r="C2897" t="str">
            <v>M</v>
          </cell>
          <cell r="D2897">
            <v>555.66</v>
          </cell>
        </row>
        <row r="2898">
          <cell r="A2898" t="str">
            <v>201904</v>
          </cell>
          <cell r="B2898" t="str">
            <v>DIAMETRO 203 MM ( 8 POL.)</v>
          </cell>
          <cell r="C2898" t="str">
            <v>M</v>
          </cell>
          <cell r="D2898">
            <v>435.4</v>
          </cell>
        </row>
        <row r="2899">
          <cell r="A2899" t="str">
            <v>201905</v>
          </cell>
          <cell r="B2899" t="str">
            <v>DIAMETRO 152 MM ( 6 POL.)</v>
          </cell>
          <cell r="C2899" t="str">
            <v>M</v>
          </cell>
          <cell r="D2899">
            <v>314.20999999999998</v>
          </cell>
        </row>
        <row r="2901">
          <cell r="A2901" t="str">
            <v>202000</v>
          </cell>
          <cell r="B2901" t="str">
            <v>FILTROS ESPIRALADOS, PERFIL V, GALVANIZADOS - SUPER-REFORCADOS</v>
          </cell>
        </row>
        <row r="2902">
          <cell r="A2902" t="str">
            <v>202001</v>
          </cell>
          <cell r="B2902" t="str">
            <v>DIAMETRO 356 MM (14 POL.)</v>
          </cell>
          <cell r="C2902" t="str">
            <v>M</v>
          </cell>
          <cell r="D2902">
            <v>798.61</v>
          </cell>
        </row>
        <row r="2903">
          <cell r="A2903" t="str">
            <v>202002</v>
          </cell>
          <cell r="B2903" t="str">
            <v>DIAMETRO 305 MM (12 POL.)</v>
          </cell>
          <cell r="C2903" t="str">
            <v>M</v>
          </cell>
          <cell r="D2903">
            <v>696.38</v>
          </cell>
        </row>
        <row r="2904">
          <cell r="A2904" t="str">
            <v>202003</v>
          </cell>
          <cell r="B2904" t="str">
            <v>DIAMETRO 254 MM (10 POL.)</v>
          </cell>
          <cell r="C2904" t="str">
            <v>M</v>
          </cell>
          <cell r="D2904">
            <v>590.58000000000004</v>
          </cell>
        </row>
        <row r="2905">
          <cell r="A2905" t="str">
            <v>202004</v>
          </cell>
          <cell r="B2905" t="str">
            <v>DIAMETRO 203 MM ( 8 POL.)</v>
          </cell>
          <cell r="C2905" t="str">
            <v>M</v>
          </cell>
          <cell r="D2905">
            <v>485.31</v>
          </cell>
        </row>
        <row r="2906">
          <cell r="A2906" t="str">
            <v>202005</v>
          </cell>
          <cell r="B2906" t="str">
            <v>DIAMETRO 152 MM ( 6 POL.)</v>
          </cell>
          <cell r="C2906" t="str">
            <v>M</v>
          </cell>
          <cell r="D2906">
            <v>361.22</v>
          </cell>
        </row>
        <row r="2908">
          <cell r="A2908" t="str">
            <v>202100</v>
          </cell>
          <cell r="B2908" t="str">
            <v>FILTROS ESPIRALADOS, PERFIL V, GALVANIZADOS - HIPER-REFORCADOS</v>
          </cell>
        </row>
        <row r="2909">
          <cell r="A2909" t="str">
            <v>202101</v>
          </cell>
          <cell r="B2909" t="str">
            <v>DIAMETRO 356 MM (14 POL.)</v>
          </cell>
          <cell r="C2909" t="str">
            <v>M</v>
          </cell>
          <cell r="D2909">
            <v>873.57</v>
          </cell>
        </row>
        <row r="2910">
          <cell r="A2910" t="str">
            <v>202102</v>
          </cell>
          <cell r="B2910" t="str">
            <v>DIAMETRO 305 MM (12 POL.)</v>
          </cell>
          <cell r="C2910" t="str">
            <v>M</v>
          </cell>
          <cell r="D2910">
            <v>823.41</v>
          </cell>
        </row>
        <row r="2911">
          <cell r="A2911" t="str">
            <v>202103</v>
          </cell>
          <cell r="B2911" t="str">
            <v>DIAMETRO 254 MM (10 POL.)</v>
          </cell>
          <cell r="C2911" t="str">
            <v>M</v>
          </cell>
          <cell r="D2911">
            <v>680.6</v>
          </cell>
        </row>
        <row r="2912">
          <cell r="A2912" t="str">
            <v>202104</v>
          </cell>
          <cell r="B2912" t="str">
            <v>DIAMETRO 203 MM ( 8 POL.)</v>
          </cell>
          <cell r="C2912" t="str">
            <v>M</v>
          </cell>
          <cell r="D2912">
            <v>530.33000000000004</v>
          </cell>
        </row>
        <row r="2913">
          <cell r="A2913" t="str">
            <v>202105</v>
          </cell>
          <cell r="B2913" t="str">
            <v>DIAMETRO 152 MM ( 6 POL.)</v>
          </cell>
          <cell r="C2913" t="str">
            <v>M</v>
          </cell>
          <cell r="D2913">
            <v>432.88</v>
          </cell>
        </row>
        <row r="2915">
          <cell r="A2915" t="str">
            <v>202200</v>
          </cell>
          <cell r="B2915" t="str">
            <v>FILTROS ESPIRALADOS, PERFIL V, GALVANIZADOS - JAQUETADOS - SOBRE TUBOS API 5A</v>
          </cell>
        </row>
        <row r="2916">
          <cell r="A2916" t="str">
            <v>202201</v>
          </cell>
          <cell r="B2916" t="str">
            <v>720/520 FUROS/METROS: DIAMETRO 8 5/8 POL.</v>
          </cell>
          <cell r="C2916" t="str">
            <v>M</v>
          </cell>
          <cell r="D2916">
            <v>834.38</v>
          </cell>
        </row>
        <row r="2917">
          <cell r="A2917" t="str">
            <v>202202</v>
          </cell>
          <cell r="B2917" t="str">
            <v>600 FUROS/METROS: DIAMETRO 6 5/8 POL.</v>
          </cell>
          <cell r="C2917" t="str">
            <v>M</v>
          </cell>
          <cell r="D2917">
            <v>613.11</v>
          </cell>
        </row>
        <row r="2918">
          <cell r="A2918" t="str">
            <v>202203</v>
          </cell>
          <cell r="B2918" t="str">
            <v>840 FUROS/METROS: DIAMETRO 10 3/4 POL.</v>
          </cell>
          <cell r="C2918" t="str">
            <v>M</v>
          </cell>
          <cell r="D2918">
            <v>1149.6500000000001</v>
          </cell>
        </row>
        <row r="2920">
          <cell r="A2920" t="str">
            <v>202300</v>
          </cell>
          <cell r="B2920" t="str">
            <v>FILTROS EM PVC RIGIDO, NERVURADO, DIN 4925</v>
          </cell>
        </row>
        <row r="2921">
          <cell r="A2921" t="str">
            <v>202301</v>
          </cell>
          <cell r="B2921" t="str">
            <v>DIAMETRO 250 MM (10 POL.) - STANDARD</v>
          </cell>
          <cell r="C2921" t="str">
            <v>M</v>
          </cell>
          <cell r="D2921">
            <v>207.73</v>
          </cell>
        </row>
        <row r="2922">
          <cell r="A2922" t="str">
            <v>202302</v>
          </cell>
          <cell r="B2922" t="str">
            <v>DIAMETRO 206 MM ( 8 POL.) - STANDARD</v>
          </cell>
          <cell r="C2922" t="str">
            <v>M</v>
          </cell>
          <cell r="D2922">
            <v>157.88999999999999</v>
          </cell>
        </row>
        <row r="2923">
          <cell r="A2923" t="str">
            <v>202303</v>
          </cell>
          <cell r="B2923" t="str">
            <v>DIAMETRO 154 MM ( 6 POL.) - STANDARD</v>
          </cell>
          <cell r="C2923" t="str">
            <v>M</v>
          </cell>
          <cell r="D2923">
            <v>113.08</v>
          </cell>
        </row>
        <row r="2924">
          <cell r="A2924" t="str">
            <v>202304</v>
          </cell>
          <cell r="B2924" t="str">
            <v>DIAMETRO 250 MM (10 POL.) - REFORCADO</v>
          </cell>
          <cell r="C2924" t="str">
            <v>M</v>
          </cell>
          <cell r="D2924">
            <v>218.41</v>
          </cell>
        </row>
        <row r="2925">
          <cell r="A2925" t="str">
            <v>202305</v>
          </cell>
          <cell r="B2925" t="str">
            <v>DIAMETRO 200 MM ( 8 POL.) - REFORCADO</v>
          </cell>
          <cell r="C2925" t="str">
            <v>M</v>
          </cell>
          <cell r="D2925">
            <v>159</v>
          </cell>
        </row>
        <row r="2926">
          <cell r="A2926" t="str">
            <v>202306</v>
          </cell>
          <cell r="B2926" t="str">
            <v>DIAMETRO 150 MM ( 6 POL.) - REFORCADO</v>
          </cell>
          <cell r="C2926" t="str">
            <v>M</v>
          </cell>
          <cell r="D2926">
            <v>105.4</v>
          </cell>
        </row>
        <row r="2928">
          <cell r="A2928">
            <v>202400</v>
          </cell>
          <cell r="B2928" t="str">
            <v>FILTROS ESTAMPADOS, TIPO NOLD, PRETOS</v>
          </cell>
        </row>
        <row r="2929">
          <cell r="A2929" t="str">
            <v>202401</v>
          </cell>
          <cell r="B2929" t="str">
            <v>DIAMETRO 203 MM (8 POL.)</v>
          </cell>
          <cell r="C2929" t="str">
            <v>M</v>
          </cell>
          <cell r="D2929">
            <v>78.209999999999994</v>
          </cell>
        </row>
        <row r="2930">
          <cell r="A2930" t="str">
            <v>202402</v>
          </cell>
          <cell r="B2930" t="str">
            <v>DIAMETRO 152 MM (6 POL.)</v>
          </cell>
          <cell r="C2930" t="str">
            <v>M</v>
          </cell>
          <cell r="D2930">
            <v>63.93</v>
          </cell>
        </row>
        <row r="2932">
          <cell r="A2932" t="str">
            <v>202500</v>
          </cell>
          <cell r="B2932" t="str">
            <v>PRE-FILTROS</v>
          </cell>
        </row>
        <row r="2933">
          <cell r="A2933" t="str">
            <v>202501</v>
          </cell>
          <cell r="B2933" t="str">
            <v>TIPO JACAREI - SUB-ARREDONDADO - (CIRCULACAO D'AGUA) - (1,5 T/M3)</v>
          </cell>
          <cell r="C2933" t="str">
            <v>M3</v>
          </cell>
          <cell r="D2933">
            <v>854.79</v>
          </cell>
        </row>
        <row r="2934">
          <cell r="A2934" t="str">
            <v>202502</v>
          </cell>
          <cell r="B2934" t="str">
            <v>TIPO PEROLA - ARREDONDADO - (CIRCULACAO D'AGUA NO CONTRA-FLUXO) - (1,5 T/M3)</v>
          </cell>
          <cell r="C2934" t="str">
            <v>M3</v>
          </cell>
          <cell r="D2934">
            <v>1230.56</v>
          </cell>
        </row>
        <row r="2935">
          <cell r="A2935" t="str">
            <v>202503</v>
          </cell>
          <cell r="B2935" t="str">
            <v>TIPO PEROLA - ARREDONDADO - (CIRCULACAO REVERSA) - EQ. DE 301 A 1000 M (1,5 T/M3)</v>
          </cell>
          <cell r="C2935" t="str">
            <v>M3</v>
          </cell>
          <cell r="D2935">
            <v>1397.21</v>
          </cell>
        </row>
        <row r="2936">
          <cell r="A2936" t="str">
            <v>202504</v>
          </cell>
          <cell r="B2936" t="str">
            <v>TIPO PEROLA - ARREDONDADO - (CIRCULACAO REVERSA) - EQ. ACIMA DE 1001 M(1,5 T/M3)</v>
          </cell>
          <cell r="C2936" t="str">
            <v>M3</v>
          </cell>
          <cell r="D2936">
            <v>1497.08</v>
          </cell>
        </row>
        <row r="2938">
          <cell r="A2938" t="str">
            <v>202600</v>
          </cell>
          <cell r="B2938" t="str">
            <v>DESENVOLVIMENTO</v>
          </cell>
        </row>
        <row r="2939">
          <cell r="A2939" t="str">
            <v>202601</v>
          </cell>
          <cell r="B2939" t="str">
            <v>COM COMPRESSOR 175 LB/POL.2</v>
          </cell>
          <cell r="C2939" t="str">
            <v>H</v>
          </cell>
          <cell r="D2939">
            <v>84.12</v>
          </cell>
        </row>
        <row r="2940">
          <cell r="A2940" t="str">
            <v>202602</v>
          </cell>
          <cell r="B2940" t="str">
            <v>COM COMPRESSOR 250 LB/POL.2</v>
          </cell>
          <cell r="C2940" t="str">
            <v>H</v>
          </cell>
          <cell r="D2940">
            <v>88.11</v>
          </cell>
        </row>
        <row r="2941">
          <cell r="A2941" t="str">
            <v>202603</v>
          </cell>
          <cell r="B2941" t="str">
            <v>COM PLUNGE OU PISTAO COM VALVULA</v>
          </cell>
          <cell r="C2941" t="str">
            <v>H</v>
          </cell>
          <cell r="D2941">
            <v>77.19</v>
          </cell>
        </row>
        <row r="2942">
          <cell r="A2942" t="str">
            <v>202604</v>
          </cell>
          <cell r="B2942" t="str">
            <v>COM BOMBA SUBMERSA ATE 20 HP</v>
          </cell>
          <cell r="C2942" t="str">
            <v>H</v>
          </cell>
          <cell r="D2942">
            <v>96.22</v>
          </cell>
        </row>
        <row r="2943">
          <cell r="A2943" t="str">
            <v>202605</v>
          </cell>
          <cell r="B2943" t="str">
            <v>COM BOMBA SUBMERSA DE  20,1 A  35 HP</v>
          </cell>
          <cell r="C2943" t="str">
            <v>H</v>
          </cell>
          <cell r="D2943">
            <v>118.76</v>
          </cell>
        </row>
        <row r="2944">
          <cell r="A2944" t="str">
            <v>202606</v>
          </cell>
          <cell r="B2944" t="str">
            <v>COM BOMBA SUBMERSA DE  35,1 A  60 HP</v>
          </cell>
          <cell r="C2944" t="str">
            <v>H</v>
          </cell>
          <cell r="D2944">
            <v>148.6</v>
          </cell>
        </row>
        <row r="2945">
          <cell r="A2945" t="str">
            <v>202607</v>
          </cell>
          <cell r="B2945" t="str">
            <v>COM BOMBA SUBMERSA DE  60,1 A  90 HP</v>
          </cell>
          <cell r="C2945" t="str">
            <v>H</v>
          </cell>
          <cell r="D2945">
            <v>159.81</v>
          </cell>
        </row>
        <row r="2946">
          <cell r="A2946" t="str">
            <v>202608</v>
          </cell>
          <cell r="B2946" t="str">
            <v>COM BOMBA SUBMERSA DE  90,1 A 120 HP</v>
          </cell>
          <cell r="C2946" t="str">
            <v>H</v>
          </cell>
          <cell r="D2946">
            <v>162.28</v>
          </cell>
        </row>
        <row r="2947">
          <cell r="A2947" t="str">
            <v>202609</v>
          </cell>
          <cell r="B2947" t="str">
            <v>COM BOMBA SUBMERSA DE 120,1 A 150 HP</v>
          </cell>
          <cell r="C2947" t="str">
            <v>H</v>
          </cell>
          <cell r="D2947">
            <v>167.27</v>
          </cell>
        </row>
        <row r="2948">
          <cell r="A2948" t="str">
            <v>202610</v>
          </cell>
          <cell r="B2948" t="str">
            <v>COM BOMBA SUBMERSA DE 150,1 A 180 HP</v>
          </cell>
          <cell r="C2948" t="str">
            <v>H</v>
          </cell>
          <cell r="D2948">
            <v>171.57</v>
          </cell>
        </row>
        <row r="2949">
          <cell r="A2949" t="str">
            <v>202611</v>
          </cell>
          <cell r="B2949" t="str">
            <v>COM BOMBA SUBMERSA DE 180,1 A 210 HP</v>
          </cell>
          <cell r="C2949" t="str">
            <v>H</v>
          </cell>
          <cell r="D2949">
            <v>176.89</v>
          </cell>
        </row>
        <row r="2950">
          <cell r="A2950" t="str">
            <v>202612</v>
          </cell>
          <cell r="B2950" t="str">
            <v>COM BOMBA SUBMERSA DE 210,1 A 250 HP</v>
          </cell>
          <cell r="C2950" t="str">
            <v>H</v>
          </cell>
          <cell r="D2950">
            <v>198.03</v>
          </cell>
        </row>
        <row r="2951">
          <cell r="A2951" t="str">
            <v>202613</v>
          </cell>
          <cell r="B2951" t="str">
            <v>COM BOMBA EIXO PROLONGADO ATE 500 HP - EQ. DE 301 A 1000 M</v>
          </cell>
          <cell r="C2951" t="str">
            <v>H</v>
          </cell>
          <cell r="D2951">
            <v>539.79</v>
          </cell>
        </row>
        <row r="2952">
          <cell r="A2952" t="str">
            <v>202614</v>
          </cell>
          <cell r="B2952" t="str">
            <v>COM BOMBA EIXO PROLONGADO ATE 500 HP - EQ. ACIMA DE 1001 M</v>
          </cell>
          <cell r="C2952" t="str">
            <v>H</v>
          </cell>
          <cell r="D2952">
            <v>619.39</v>
          </cell>
        </row>
        <row r="2954">
          <cell r="A2954" t="str">
            <v>202700</v>
          </cell>
          <cell r="B2954" t="str">
            <v>ENSAIOS DE VAZAO COM BOMBA</v>
          </cell>
        </row>
        <row r="2955">
          <cell r="A2955" t="str">
            <v>202701</v>
          </cell>
          <cell r="B2955" t="str">
            <v>SUBMERSA ATE 20 HP</v>
          </cell>
          <cell r="C2955" t="str">
            <v>H</v>
          </cell>
          <cell r="D2955">
            <v>96.22</v>
          </cell>
        </row>
        <row r="2956">
          <cell r="A2956" t="str">
            <v>202702</v>
          </cell>
          <cell r="B2956" t="str">
            <v>SUBMERSA DE  20,1 A  35 HP</v>
          </cell>
          <cell r="C2956" t="str">
            <v>H</v>
          </cell>
          <cell r="D2956">
            <v>118.76</v>
          </cell>
        </row>
        <row r="2957">
          <cell r="A2957" t="str">
            <v>202703</v>
          </cell>
          <cell r="B2957" t="str">
            <v>SUBMERSA DE  35,1 A  60 HP</v>
          </cell>
          <cell r="C2957" t="str">
            <v>H</v>
          </cell>
          <cell r="D2957">
            <v>148.6</v>
          </cell>
        </row>
        <row r="2958">
          <cell r="A2958" t="str">
            <v>202704</v>
          </cell>
          <cell r="B2958" t="str">
            <v>SUBMERSA DE  60,1 A  90 HP</v>
          </cell>
          <cell r="C2958" t="str">
            <v>H</v>
          </cell>
          <cell r="D2958">
            <v>159.81</v>
          </cell>
        </row>
        <row r="2959">
          <cell r="A2959" t="str">
            <v>202705</v>
          </cell>
          <cell r="B2959" t="str">
            <v>SUBMERSA DE  90,1 A 120 HP</v>
          </cell>
          <cell r="C2959" t="str">
            <v>H</v>
          </cell>
          <cell r="D2959">
            <v>162.28</v>
          </cell>
        </row>
        <row r="2960">
          <cell r="A2960" t="str">
            <v>202706</v>
          </cell>
          <cell r="B2960" t="str">
            <v>SUBMERSA DE 120,1 A 150 HP</v>
          </cell>
          <cell r="C2960" t="str">
            <v>H</v>
          </cell>
          <cell r="D2960">
            <v>167.27</v>
          </cell>
        </row>
        <row r="2961">
          <cell r="A2961" t="str">
            <v>202707</v>
          </cell>
          <cell r="B2961" t="str">
            <v>SUBMERSA DE 150,1 A 180 HP</v>
          </cell>
          <cell r="C2961" t="str">
            <v>H</v>
          </cell>
          <cell r="D2961">
            <v>171.57</v>
          </cell>
        </row>
        <row r="2962">
          <cell r="A2962" t="str">
            <v>202708</v>
          </cell>
          <cell r="B2962" t="str">
            <v>SUBMERSA DE 180,1 A 210 HP</v>
          </cell>
          <cell r="C2962" t="str">
            <v>H</v>
          </cell>
          <cell r="D2962">
            <v>176.89</v>
          </cell>
        </row>
        <row r="2963">
          <cell r="A2963" t="str">
            <v>202709</v>
          </cell>
          <cell r="B2963" t="str">
            <v>SUBMERSA DE 210,1 A 250 HP</v>
          </cell>
          <cell r="C2963" t="str">
            <v>H</v>
          </cell>
          <cell r="D2963">
            <v>198.03</v>
          </cell>
        </row>
        <row r="2964">
          <cell r="A2964" t="str">
            <v>202710</v>
          </cell>
          <cell r="B2964" t="str">
            <v>EIXO PROLONGADO ATE 500 HP - EQ. DE 301 A 1000 M</v>
          </cell>
          <cell r="C2964" t="str">
            <v>H</v>
          </cell>
          <cell r="D2964">
            <v>539.79</v>
          </cell>
        </row>
        <row r="2965">
          <cell r="A2965" t="str">
            <v>202711</v>
          </cell>
          <cell r="B2965" t="str">
            <v>EIXO PROLONGADO ATE 500 HP - EQ. ACIMA DE 1001 M</v>
          </cell>
          <cell r="C2965" t="str">
            <v>H</v>
          </cell>
          <cell r="D2965">
            <v>619.39</v>
          </cell>
        </row>
        <row r="2967">
          <cell r="A2967" t="str">
            <v>202800</v>
          </cell>
          <cell r="B2967" t="str">
            <v>PRODUTOS QUIMICOS</v>
          </cell>
        </row>
        <row r="2968">
          <cell r="A2968" t="str">
            <v>202801</v>
          </cell>
          <cell r="B2968" t="str">
            <v>DISPERSANTE (HEXAMETAFOSFATO DE SODIO, DISPERGEL OU SIMILAR)</v>
          </cell>
          <cell r="C2968" t="str">
            <v>KG</v>
          </cell>
          <cell r="D2968">
            <v>7.63</v>
          </cell>
        </row>
        <row r="2970">
          <cell r="A2970" t="str">
            <v>202900</v>
          </cell>
          <cell r="B2970" t="str">
            <v>FLUIDO</v>
          </cell>
        </row>
        <row r="2971">
          <cell r="A2971" t="str">
            <v>202901</v>
          </cell>
          <cell r="B2971" t="str">
            <v>PARA PERFURACAO (DMP 2000, S 1500 OU SIMILAR)</v>
          </cell>
          <cell r="C2971" t="str">
            <v>KG</v>
          </cell>
          <cell r="D2971">
            <v>23.46</v>
          </cell>
        </row>
        <row r="2973">
          <cell r="A2973" t="str">
            <v>203000</v>
          </cell>
          <cell r="B2973" t="str">
            <v>ENDOSCOPIA (PERFILAGEM OPTICA)</v>
          </cell>
        </row>
        <row r="2974">
          <cell r="A2974" t="str">
            <v>203001</v>
          </cell>
          <cell r="B2974" t="str">
            <v>PERFILAGEM OPTICA ATE 200 M DE PROFUNDIDADE</v>
          </cell>
          <cell r="C2974" t="str">
            <v>M</v>
          </cell>
          <cell r="D2974">
            <v>19.95</v>
          </cell>
        </row>
        <row r="2975">
          <cell r="A2975" t="str">
            <v>203002</v>
          </cell>
          <cell r="B2975" t="str">
            <v>PERFILAGEM OPTICA DE 201 A   400 M DE PROFUNDIDADE</v>
          </cell>
          <cell r="C2975" t="str">
            <v>M</v>
          </cell>
          <cell r="D2975">
            <v>19.95</v>
          </cell>
        </row>
        <row r="2976">
          <cell r="A2976" t="str">
            <v>203003</v>
          </cell>
          <cell r="B2976" t="str">
            <v>PERFILAGEM OPTICA DE 401 A   600 M DE PROFUNDIDADE</v>
          </cell>
          <cell r="C2976" t="str">
            <v>M</v>
          </cell>
          <cell r="D2976">
            <v>19.95</v>
          </cell>
        </row>
        <row r="2977">
          <cell r="A2977" t="str">
            <v>203004</v>
          </cell>
          <cell r="B2977" t="str">
            <v>PERFILAGEM OPTICA DE 601 A   800 M DE PROFUNDIDADE</v>
          </cell>
          <cell r="C2977" t="str">
            <v>M</v>
          </cell>
          <cell r="D2977">
            <v>19.95</v>
          </cell>
        </row>
        <row r="2978">
          <cell r="A2978" t="str">
            <v>203005</v>
          </cell>
          <cell r="B2978" t="str">
            <v>PERFILAGEM OPTICA DE 801 A 1.000 M DE PROFUNDIDADE</v>
          </cell>
          <cell r="C2978" t="str">
            <v>M</v>
          </cell>
          <cell r="D2978">
            <v>19.95</v>
          </cell>
        </row>
        <row r="2979">
          <cell r="A2979" t="str">
            <v>203006</v>
          </cell>
          <cell r="B2979" t="str">
            <v>PERFILAGEM OPTICA ACIMA DE 1.001 M DE PROFUNDIDADE</v>
          </cell>
          <cell r="C2979" t="str">
            <v>M</v>
          </cell>
          <cell r="D2979">
            <v>19.95</v>
          </cell>
        </row>
        <row r="2980">
          <cell r="A2980" t="str">
            <v>203007</v>
          </cell>
          <cell r="B2980" t="str">
            <v>TAXA DE TRANSPORTE</v>
          </cell>
          <cell r="C2980" t="str">
            <v>KM</v>
          </cell>
          <cell r="D2980">
            <v>1.59</v>
          </cell>
        </row>
        <row r="2982">
          <cell r="A2982">
            <v>204000</v>
          </cell>
          <cell r="B2982" t="str">
            <v>REVESTIMENTO - TUBO DE ACO LISO</v>
          </cell>
        </row>
        <row r="2983">
          <cell r="A2983">
            <v>204001</v>
          </cell>
          <cell r="B2983" t="str">
            <v>SCH.10, 147,36 KG/M:DIAM.762 MM(30 POL.) - EQ. DE 301 A 1000 M</v>
          </cell>
          <cell r="C2983" t="str">
            <v>M</v>
          </cell>
          <cell r="D2983">
            <v>774.48</v>
          </cell>
        </row>
        <row r="2984">
          <cell r="A2984">
            <v>204002</v>
          </cell>
          <cell r="B2984" t="str">
            <v>SCH.10, 147,36 KG/M:DIAM.762 MM (30 POL.) - EQ. ACIMA DE 1001 M</v>
          </cell>
          <cell r="C2984" t="str">
            <v>M</v>
          </cell>
          <cell r="D2984">
            <v>800.48</v>
          </cell>
        </row>
        <row r="2985">
          <cell r="A2985">
            <v>204003</v>
          </cell>
          <cell r="B2985" t="str">
            <v>SCH.10, 137,42 KG/M:DIAM.711 MM (28 POL.) - EQ. DE 301 A 1000 M</v>
          </cell>
          <cell r="C2985" t="str">
            <v>M</v>
          </cell>
          <cell r="D2985">
            <v>728.9</v>
          </cell>
        </row>
        <row r="2986">
          <cell r="A2986">
            <v>204004</v>
          </cell>
          <cell r="B2986" t="str">
            <v>SCH.10, 137,42 KG/M:DIAM. 711 MM (28 POL.) - EQ. ACIMA DE 1001 M</v>
          </cell>
          <cell r="C2986" t="str">
            <v>M</v>
          </cell>
          <cell r="D2986">
            <v>754.56</v>
          </cell>
        </row>
        <row r="2987">
          <cell r="A2987">
            <v>204005</v>
          </cell>
          <cell r="B2987" t="str">
            <v>SCH.10, 127,50 KG/M:DIAM. 660 MM (26 POL.) - EQ. DE 301 A 1000 M</v>
          </cell>
          <cell r="C2987" t="str">
            <v>M</v>
          </cell>
          <cell r="D2987">
            <v>681.43</v>
          </cell>
        </row>
        <row r="2988">
          <cell r="A2988">
            <v>204006</v>
          </cell>
          <cell r="B2988" t="str">
            <v>SCH.10, 127,50 KG/M:DIAM. 660 MM (26 POL.) - EQ. ACIMA DE 1001 M</v>
          </cell>
          <cell r="C2988" t="str">
            <v>M</v>
          </cell>
          <cell r="D2988">
            <v>706.68</v>
          </cell>
        </row>
        <row r="2989">
          <cell r="A2989">
            <v>204007</v>
          </cell>
          <cell r="B2989" t="str">
            <v>SCH.10, 94,45 KG/M:DIAM. 609 MM (24 POL.) - EQ. DE 301 A 1000 M</v>
          </cell>
          <cell r="C2989" t="str">
            <v>M</v>
          </cell>
          <cell r="D2989">
            <v>524.61</v>
          </cell>
        </row>
        <row r="2990">
          <cell r="A2990">
            <v>204008</v>
          </cell>
          <cell r="B2990" t="str">
            <v>SCH.10, 94,45 KG/M:DIAM.609 MM (24 POL.) - EQ. ACIMA DE 1001 M</v>
          </cell>
          <cell r="C2990" t="str">
            <v>M</v>
          </cell>
          <cell r="D2990">
            <v>549.55999999999995</v>
          </cell>
        </row>
        <row r="2991">
          <cell r="A2991">
            <v>204009</v>
          </cell>
          <cell r="B2991" t="str">
            <v>SCH.10, 86,50 KG/M:DIAM.560 MM (22 POL.) - EQ. DE 301 A 1000 M</v>
          </cell>
          <cell r="C2991" t="str">
            <v>M</v>
          </cell>
          <cell r="D2991">
            <v>493.61</v>
          </cell>
        </row>
        <row r="2992">
          <cell r="A2992">
            <v>204010</v>
          </cell>
          <cell r="B2992" t="str">
            <v>SCH.10, 86,50 KG/M:DIAM. 560 MM (22 POL.) - EQ. ACIMA DE 1001 M</v>
          </cell>
          <cell r="C2992" t="str">
            <v>M</v>
          </cell>
          <cell r="D2992">
            <v>518.17999999999995</v>
          </cell>
        </row>
        <row r="2993">
          <cell r="A2993">
            <v>204011</v>
          </cell>
          <cell r="B2993" t="str">
            <v>SCH.10, 78,54 KG/M:DIAM.508 MM (20 POL.) - EQ. ATE 300 M</v>
          </cell>
          <cell r="C2993" t="str">
            <v>M</v>
          </cell>
          <cell r="D2993">
            <v>422.46</v>
          </cell>
        </row>
        <row r="2994">
          <cell r="A2994">
            <v>204012</v>
          </cell>
          <cell r="B2994" t="str">
            <v>SCH.10, 78,54 KG/M:DIAM. 508 MM (20 POL.) - EQ. DE 301 A 1000 M</v>
          </cell>
          <cell r="C2994" t="str">
            <v>M</v>
          </cell>
          <cell r="D2994">
            <v>453.46</v>
          </cell>
        </row>
        <row r="2995">
          <cell r="A2995">
            <v>204013</v>
          </cell>
          <cell r="B2995" t="str">
            <v>SCH.10, 78,54 KG/M:DIAM. 508 MM (20 POL.) - EQ. ACIMA DE 1001 M</v>
          </cell>
          <cell r="C2995" t="str">
            <v>M</v>
          </cell>
          <cell r="D2995">
            <v>477.73</v>
          </cell>
        </row>
        <row r="2996">
          <cell r="A2996">
            <v>204014</v>
          </cell>
          <cell r="B2996" t="str">
            <v>SCH.20, 117,07 KG/M:DIAM. 508 MM (20 POL.) - EQ. ATE 300 M</v>
          </cell>
          <cell r="C2996" t="str">
            <v>M</v>
          </cell>
          <cell r="D2996">
            <v>575.29999999999995</v>
          </cell>
        </row>
        <row r="2997">
          <cell r="A2997">
            <v>204015</v>
          </cell>
          <cell r="B2997" t="str">
            <v>SCH.20, 117,07 KG/M:DIAM. 508 MM (20 POL.) - EQ. DE 301 A 1000 M</v>
          </cell>
          <cell r="C2997" t="str">
            <v>M</v>
          </cell>
          <cell r="D2997">
            <v>606.29999999999995</v>
          </cell>
        </row>
        <row r="2998">
          <cell r="A2998">
            <v>204016</v>
          </cell>
          <cell r="B2998" t="str">
            <v>SCH.20, 117,07 KG/M:DIAM. 508 MM (20 POL.) - EQ. ACIMA DE 1001 M</v>
          </cell>
          <cell r="C2998" t="str">
            <v>M</v>
          </cell>
          <cell r="D2998">
            <v>630.57000000000005</v>
          </cell>
        </row>
        <row r="2999">
          <cell r="A2999">
            <v>204017</v>
          </cell>
          <cell r="B2999" t="str">
            <v>SCH.10, 70,59 KG/M:DIAM. 457 MM (18 POL.) - EQ. ATE 300 M</v>
          </cell>
          <cell r="C2999" t="str">
            <v>M</v>
          </cell>
          <cell r="D2999">
            <v>387.98</v>
          </cell>
        </row>
        <row r="3000">
          <cell r="A3000">
            <v>204018</v>
          </cell>
          <cell r="B3000" t="str">
            <v>SCH.10, 70,59 KG/M:DIAM. 457 MM (18 POL.) - EQ. DE 301 A 1000 M</v>
          </cell>
          <cell r="C3000" t="str">
            <v>M</v>
          </cell>
          <cell r="D3000">
            <v>418.6</v>
          </cell>
        </row>
        <row r="3001">
          <cell r="A3001">
            <v>204019</v>
          </cell>
          <cell r="B3001" t="str">
            <v>SCH.10, 70,59 KG/M:DIAM. 457 MM (18 POL.) - EQ. ACIMA DE 1001 M</v>
          </cell>
          <cell r="C3001" t="str">
            <v>M</v>
          </cell>
          <cell r="D3001">
            <v>442.54</v>
          </cell>
        </row>
        <row r="3002">
          <cell r="A3002">
            <v>204020</v>
          </cell>
          <cell r="B3002" t="str">
            <v>SCH.20, 87,79 KG/M:DIAM. 457 MM (18 POL.) - EQ. ATE 300 M</v>
          </cell>
          <cell r="C3002" t="str">
            <v>M</v>
          </cell>
          <cell r="D3002">
            <v>459.6</v>
          </cell>
        </row>
        <row r="3003">
          <cell r="A3003">
            <v>204021</v>
          </cell>
          <cell r="B3003" t="str">
            <v>SCH.20, 87,79 KG/M:DIAM. 457 MM (18 POL.) - EQ. DE 301 A 1000 M</v>
          </cell>
          <cell r="C3003" t="str">
            <v>M</v>
          </cell>
          <cell r="D3003">
            <v>490.22</v>
          </cell>
        </row>
        <row r="3004">
          <cell r="A3004">
            <v>204022</v>
          </cell>
          <cell r="B3004" t="str">
            <v>SCH.20, 87,79 KG/M:DIAM. 457 MM (18 POL.) - EQ. ACIMA DE 1001 M</v>
          </cell>
          <cell r="C3004" t="str">
            <v>M</v>
          </cell>
          <cell r="D3004">
            <v>514.16</v>
          </cell>
        </row>
        <row r="3005">
          <cell r="A3005">
            <v>204023</v>
          </cell>
          <cell r="B3005" t="str">
            <v>SCH.10, 62,63 KG/M:DIAM. 406 MM (16 POL.)</v>
          </cell>
          <cell r="C3005" t="str">
            <v>M</v>
          </cell>
          <cell r="D3005">
            <v>322.24</v>
          </cell>
        </row>
        <row r="3006">
          <cell r="A3006">
            <v>204024</v>
          </cell>
          <cell r="B3006" t="str">
            <v>SCH.20, 77,86 KG/M:DIAM. 406 MM (16 POL.)</v>
          </cell>
          <cell r="C3006" t="str">
            <v>M</v>
          </cell>
          <cell r="D3006">
            <v>380.87</v>
          </cell>
        </row>
        <row r="3007">
          <cell r="A3007">
            <v>204025</v>
          </cell>
          <cell r="B3007" t="str">
            <v>SCH.10, 54,68 KG/M:DIAM. 356 MM (14 POL.)</v>
          </cell>
          <cell r="C3007" t="str">
            <v>M</v>
          </cell>
          <cell r="D3007">
            <v>282.86</v>
          </cell>
        </row>
        <row r="3008">
          <cell r="A3008">
            <v>204026</v>
          </cell>
          <cell r="B3008" t="str">
            <v>SCH.20, 67,94 KG/M:DIAM. 356 MM (14 POL.)</v>
          </cell>
          <cell r="C3008" t="str">
            <v>M</v>
          </cell>
          <cell r="D3008">
            <v>344.85</v>
          </cell>
        </row>
        <row r="3009">
          <cell r="A3009">
            <v>204027</v>
          </cell>
          <cell r="B3009" t="str">
            <v>SCH.30, 81,28 KG/M:DIAM. 356 MM (14 POL.) - EQ. ATE 300 M</v>
          </cell>
          <cell r="C3009" t="str">
            <v>M</v>
          </cell>
          <cell r="D3009">
            <v>382.66</v>
          </cell>
        </row>
        <row r="3010">
          <cell r="A3010">
            <v>204028</v>
          </cell>
          <cell r="B3010" t="str">
            <v>SCH.30, 81,28 KG/M:DIAM. 356 MM (14 POL.) - EQ. DE 301 A 1000 M</v>
          </cell>
          <cell r="C3010" t="str">
            <v>M</v>
          </cell>
          <cell r="D3010">
            <v>407.64</v>
          </cell>
        </row>
        <row r="3011">
          <cell r="A3011">
            <v>204029</v>
          </cell>
          <cell r="B3011" t="str">
            <v>SCH.30, 81,28 KG/M:DIAM. 356 MM (14 POL.) - EQ. ACIMA DE 1001 M</v>
          </cell>
          <cell r="C3011" t="str">
            <v>M</v>
          </cell>
          <cell r="D3011">
            <v>427.23</v>
          </cell>
        </row>
        <row r="3012">
          <cell r="A3012">
            <v>204030</v>
          </cell>
          <cell r="B3012" t="str">
            <v>SCH.20, 49,72 KG/M:DIAM. 323 MM (12 3/4 POL.)</v>
          </cell>
          <cell r="C3012" t="str">
            <v>M</v>
          </cell>
          <cell r="D3012">
            <v>261.66000000000003</v>
          </cell>
        </row>
        <row r="3013">
          <cell r="A3013">
            <v>204031</v>
          </cell>
          <cell r="B3013" t="str">
            <v>SCH.30, 65,20 KG/M:DIAM. 323 MM (12 3/4 POL.)</v>
          </cell>
          <cell r="C3013" t="str">
            <v>M</v>
          </cell>
          <cell r="D3013">
            <v>315.48</v>
          </cell>
        </row>
        <row r="3014">
          <cell r="A3014">
            <v>204032</v>
          </cell>
          <cell r="B3014" t="str">
            <v>SCH.40, 79,74 KG/M:DIAM. 323 MM (12 3/4 POL.)</v>
          </cell>
          <cell r="C3014" t="str">
            <v>M</v>
          </cell>
          <cell r="D3014">
            <v>359.68</v>
          </cell>
        </row>
        <row r="3015">
          <cell r="A3015">
            <v>204033</v>
          </cell>
          <cell r="B3015" t="str">
            <v>37,57 KG/M: DIAM. 305 MM (12 POL.)</v>
          </cell>
          <cell r="C3015" t="str">
            <v>M</v>
          </cell>
          <cell r="D3015">
            <v>203.14</v>
          </cell>
        </row>
        <row r="3016">
          <cell r="A3016">
            <v>204034</v>
          </cell>
          <cell r="B3016" t="str">
            <v>31,59 KG/M:DIAM. 273 MM (10 3/4 POL.)</v>
          </cell>
          <cell r="C3016" t="str">
            <v>M</v>
          </cell>
          <cell r="D3016">
            <v>175.95</v>
          </cell>
        </row>
        <row r="3017">
          <cell r="A3017">
            <v>204035</v>
          </cell>
          <cell r="B3017" t="str">
            <v>SCH.20, 41,77 KG/M:DIAM. 273 MM (10 3/4 POL.)</v>
          </cell>
          <cell r="C3017" t="str">
            <v>M</v>
          </cell>
          <cell r="D3017">
            <v>216.81</v>
          </cell>
        </row>
        <row r="3018">
          <cell r="A3018">
            <v>204036</v>
          </cell>
          <cell r="B3018" t="str">
            <v>SCH.30, 51,00 KG/M:DIAM. 273 MM (10 3/4 POL.)</v>
          </cell>
          <cell r="C3018" t="str">
            <v>M</v>
          </cell>
          <cell r="D3018">
            <v>250.95</v>
          </cell>
        </row>
        <row r="3019">
          <cell r="A3019">
            <v>204037</v>
          </cell>
          <cell r="B3019" t="str">
            <v>SCH.40, 60,29 KG/M:DIAM. 273 MM (10 3/4 POL.)</v>
          </cell>
          <cell r="C3019" t="str">
            <v>M</v>
          </cell>
          <cell r="D3019">
            <v>312.39</v>
          </cell>
        </row>
        <row r="3020">
          <cell r="A3020">
            <v>204038</v>
          </cell>
          <cell r="B3020" t="str">
            <v>SCH.20, 33,31 KG/M, GALVANIZADO: DIAM. 203 MM (8 POL.)</v>
          </cell>
          <cell r="C3020" t="str">
            <v>M</v>
          </cell>
          <cell r="D3020">
            <v>187.76</v>
          </cell>
        </row>
        <row r="3021">
          <cell r="A3021">
            <v>204039</v>
          </cell>
          <cell r="B3021" t="str">
            <v>DIN 2440, 19,24 KG/M, GALVANIZADO : DIAM. 152 MM (6 POL.)</v>
          </cell>
          <cell r="C3021" t="str">
            <v>M</v>
          </cell>
          <cell r="D3021">
            <v>120.55</v>
          </cell>
        </row>
        <row r="3022">
          <cell r="A3022">
            <v>204040</v>
          </cell>
          <cell r="B3022" t="str">
            <v>DIN 2440, GALVANIZADO : DIAM. 38 MM (1 1/2 POL.)</v>
          </cell>
          <cell r="C3022" t="str">
            <v>M</v>
          </cell>
          <cell r="D3022">
            <v>17.43</v>
          </cell>
        </row>
        <row r="3023">
          <cell r="A3023">
            <v>204041</v>
          </cell>
          <cell r="B3023" t="str">
            <v>SCH.20, 49,72 KG/M, PRETO : DIAM. 305 MM (12 POL.)</v>
          </cell>
          <cell r="C3023" t="str">
            <v>M</v>
          </cell>
          <cell r="D3023">
            <v>209</v>
          </cell>
        </row>
        <row r="3024">
          <cell r="A3024">
            <v>204042</v>
          </cell>
          <cell r="B3024" t="str">
            <v>SCH.20, 41,77 KG/M, PRETO : DIAM. 254 MM (10 POL.)</v>
          </cell>
          <cell r="C3024" t="str">
            <v>M</v>
          </cell>
          <cell r="D3024">
            <v>188.3</v>
          </cell>
        </row>
        <row r="3025">
          <cell r="A3025">
            <v>204043</v>
          </cell>
          <cell r="B3025" t="str">
            <v>SCH.20, 33,31 KG/M, PRETO : DIAM. 203 MM (8 POL.)</v>
          </cell>
          <cell r="C3025" t="str">
            <v>M</v>
          </cell>
          <cell r="D3025">
            <v>148.99</v>
          </cell>
        </row>
        <row r="3026">
          <cell r="A3026">
            <v>204044</v>
          </cell>
          <cell r="B3026" t="str">
            <v>DIN 2440, 19,24 KG/M, PRETO : DIAM. 152 MM (6 POL.)</v>
          </cell>
          <cell r="C3026" t="str">
            <v>M</v>
          </cell>
          <cell r="D3026">
            <v>95.93</v>
          </cell>
        </row>
        <row r="3027">
          <cell r="A3027">
            <v>204045</v>
          </cell>
          <cell r="B3027" t="str">
            <v>DIN 2440, 1,69 KG/M, GALV.: DIAM. 19 MM (3/4 POL.)</v>
          </cell>
          <cell r="C3027" t="str">
            <v>M</v>
          </cell>
          <cell r="D3027">
            <v>0.51</v>
          </cell>
        </row>
        <row r="3029">
          <cell r="A3029">
            <v>204100</v>
          </cell>
          <cell r="B3029" t="str">
            <v>REVESTIMENTO - TUBOS DE ACO LISO API 5 A</v>
          </cell>
        </row>
        <row r="3030">
          <cell r="A3030">
            <v>204101</v>
          </cell>
          <cell r="B3030" t="str">
            <v>140,00 KG/M : DIAM. 508 MM (20") J OU K 55 - EQ. ATE 300 M</v>
          </cell>
          <cell r="C3030" t="str">
            <v>M</v>
          </cell>
          <cell r="D3030">
            <v>687.64</v>
          </cell>
        </row>
        <row r="3031">
          <cell r="A3031">
            <v>204102</v>
          </cell>
          <cell r="B3031" t="str">
            <v>140,00 KG/M: DIAM. 508 MM (20") J OU K 55 - EQ. DE 301 A 1000 M</v>
          </cell>
          <cell r="C3031" t="str">
            <v>M</v>
          </cell>
          <cell r="D3031">
            <v>718.65</v>
          </cell>
        </row>
        <row r="3032">
          <cell r="A3032">
            <v>204103</v>
          </cell>
          <cell r="B3032" t="str">
            <v>140,00 KG/M : DIAM. 508 MM (20") J OU K 55 - EQ. ACIMA DE 1001 M</v>
          </cell>
          <cell r="C3032" t="str">
            <v>M</v>
          </cell>
          <cell r="D3032">
            <v>742.92</v>
          </cell>
        </row>
        <row r="3033">
          <cell r="A3033">
            <v>204104</v>
          </cell>
          <cell r="B3033" t="str">
            <v>158,64 KG/M : DIAM. 508 MM (20") J OU K 55 - EQ. ATE 300 M</v>
          </cell>
          <cell r="C3033" t="str">
            <v>M</v>
          </cell>
          <cell r="D3033">
            <v>768.64</v>
          </cell>
        </row>
        <row r="3034">
          <cell r="A3034">
            <v>204105</v>
          </cell>
          <cell r="B3034" t="str">
            <v>158,64 KG/M : DIAM. 508 MM (20") J OU K 55 - EQ. DE 301 A 1000 M</v>
          </cell>
          <cell r="C3034" t="str">
            <v>M</v>
          </cell>
          <cell r="D3034">
            <v>799.64</v>
          </cell>
        </row>
        <row r="3035">
          <cell r="A3035">
            <v>204106</v>
          </cell>
          <cell r="B3035" t="str">
            <v>158,64 KG/M : DIAM. 508 MM (20") J OU K 55 - EQ. ACIMA DE 1001 M</v>
          </cell>
          <cell r="C3035" t="str">
            <v>M</v>
          </cell>
          <cell r="D3035">
            <v>823.92</v>
          </cell>
        </row>
        <row r="3036">
          <cell r="A3036">
            <v>204107</v>
          </cell>
          <cell r="B3036" t="str">
            <v>130,34 KG/M : DIAM. 473 MM (18 5/8") J OU K 55 - EQ. ATE 300 M</v>
          </cell>
          <cell r="C3036" t="str">
            <v>M</v>
          </cell>
          <cell r="D3036">
            <v>644.53</v>
          </cell>
        </row>
        <row r="3037">
          <cell r="A3037">
            <v>204108</v>
          </cell>
          <cell r="B3037" t="str">
            <v>130,34 KG/M : DIAM. 473 MM (18 5/8") J OU K 55 - EQ. DE 301 A 1000 M</v>
          </cell>
          <cell r="C3037" t="str">
            <v>M</v>
          </cell>
          <cell r="D3037">
            <v>675.52</v>
          </cell>
        </row>
        <row r="3038">
          <cell r="A3038">
            <v>204109</v>
          </cell>
          <cell r="B3038" t="str">
            <v>130,34 KG/M : DIAM. 473 MM (18 5/8") J OU K 55 - EQ. ACIMA DE 1001 M</v>
          </cell>
          <cell r="C3038" t="str">
            <v>M</v>
          </cell>
          <cell r="D3038">
            <v>699.8</v>
          </cell>
        </row>
        <row r="3039">
          <cell r="A3039">
            <v>204110</v>
          </cell>
          <cell r="B3039" t="str">
            <v>96,82 KG/M : DIAM. 406 MM (16") H 40 - EQ. ATE 300 M</v>
          </cell>
          <cell r="C3039" t="str">
            <v>M</v>
          </cell>
          <cell r="D3039">
            <v>535.41</v>
          </cell>
        </row>
        <row r="3040">
          <cell r="A3040">
            <v>204111</v>
          </cell>
          <cell r="B3040" t="str">
            <v>96,82 KG/M : DIAM. 406 MM (16") H 40 - EQ. DE 301 A 1000 M</v>
          </cell>
          <cell r="C3040" t="str">
            <v>M</v>
          </cell>
          <cell r="D3040">
            <v>566.4</v>
          </cell>
        </row>
        <row r="3041">
          <cell r="A3041">
            <v>204112</v>
          </cell>
          <cell r="B3041" t="str">
            <v>96,82 KG/M : DIAM. 406 MM (16") H 40 - EQ. ACIMA DE 1001 M</v>
          </cell>
          <cell r="C3041" t="str">
            <v>M</v>
          </cell>
          <cell r="D3041">
            <v>590.69000000000005</v>
          </cell>
        </row>
        <row r="3042">
          <cell r="A3042">
            <v>204113</v>
          </cell>
          <cell r="B3042" t="str">
            <v>111,71 KG/M : DIAM. 406 MM (16") J OU K 55 - EQ. ATE 300 M</v>
          </cell>
          <cell r="C3042" t="str">
            <v>M</v>
          </cell>
          <cell r="D3042">
            <v>606.16999999999996</v>
          </cell>
        </row>
        <row r="3043">
          <cell r="A3043">
            <v>204114</v>
          </cell>
          <cell r="B3043" t="str">
            <v>111,71 KG/M: DIAM. 406 MM (16") J OU K 55 - EQ. DE 301 A 1000 M</v>
          </cell>
          <cell r="C3043" t="str">
            <v>M</v>
          </cell>
          <cell r="D3043">
            <v>637.16</v>
          </cell>
        </row>
        <row r="3044">
          <cell r="A3044">
            <v>204115</v>
          </cell>
          <cell r="B3044" t="str">
            <v>111,71 KG/M : DIAM. 406 MM (16") J OU K 55 - EQ. ACIMA DE 1001 M</v>
          </cell>
          <cell r="C3044" t="str">
            <v>M</v>
          </cell>
          <cell r="D3044">
            <v>661.44</v>
          </cell>
        </row>
        <row r="3045">
          <cell r="A3045">
            <v>204116</v>
          </cell>
          <cell r="B3045" t="str">
            <v>125,12 KG/M : DIAM. 406 MM (16") J OU K 55 - EQ. ATE 300 M</v>
          </cell>
          <cell r="C3045" t="str">
            <v>M</v>
          </cell>
          <cell r="D3045">
            <v>669.76</v>
          </cell>
        </row>
        <row r="3046">
          <cell r="A3046">
            <v>204117</v>
          </cell>
          <cell r="B3046" t="str">
            <v>125,12 KG/M : DIAM. 406 MM (16") J OU K 55 - EQ. DE 301 A 1000 M</v>
          </cell>
          <cell r="C3046" t="str">
            <v>M</v>
          </cell>
          <cell r="D3046">
            <v>700.75</v>
          </cell>
        </row>
        <row r="3047">
          <cell r="A3047">
            <v>204118</v>
          </cell>
          <cell r="B3047" t="str">
            <v>125,12 KG/M : DIAM. 406 MM (16") J OU K 55 - EQ. ACIMA DE 1001 M</v>
          </cell>
          <cell r="C3047" t="str">
            <v>M</v>
          </cell>
          <cell r="D3047">
            <v>725.03</v>
          </cell>
        </row>
        <row r="3048">
          <cell r="A3048">
            <v>204119</v>
          </cell>
          <cell r="B3048" t="str">
            <v>81,18 KG/M : DIAM. 340 MM (13 3/8") J OU K 55 - EQ. ATE 300 M</v>
          </cell>
          <cell r="C3048" t="str">
            <v>M</v>
          </cell>
          <cell r="D3048">
            <v>445.41</v>
          </cell>
        </row>
        <row r="3049">
          <cell r="A3049">
            <v>204120</v>
          </cell>
          <cell r="B3049" t="str">
            <v>81,18 KG/M : DIAM. 340 MM (13 3/8") J OU K 55 - EQ. DE 301 A 1000 M</v>
          </cell>
          <cell r="C3049" t="str">
            <v>M</v>
          </cell>
          <cell r="D3049">
            <v>470.4</v>
          </cell>
        </row>
        <row r="3050">
          <cell r="A3050">
            <v>204121</v>
          </cell>
          <cell r="B3050" t="str">
            <v>81,18 KG/M : DIAM. 340 MM (13 3/8") J OU K 55 - EQ. ACIMA DE 1001 M</v>
          </cell>
          <cell r="C3050" t="str">
            <v>M</v>
          </cell>
          <cell r="D3050">
            <v>489.99</v>
          </cell>
        </row>
        <row r="3051">
          <cell r="A3051">
            <v>204122</v>
          </cell>
          <cell r="B3051" t="str">
            <v>90,86 KG/M : DIAM. 340 MM (13 3/8") J OU K 55 - EQ. ATE 300 M</v>
          </cell>
          <cell r="C3051" t="str">
            <v>M</v>
          </cell>
          <cell r="D3051">
            <v>490.91</v>
          </cell>
        </row>
        <row r="3052">
          <cell r="A3052">
            <v>204123</v>
          </cell>
          <cell r="B3052" t="str">
            <v>90,86 KG/M : DIAM. 340 MM (13 3/8") J OU K 55 - EQ. DE 301 A 1000 M</v>
          </cell>
          <cell r="C3052" t="str">
            <v>M</v>
          </cell>
          <cell r="D3052">
            <v>515.9</v>
          </cell>
        </row>
        <row r="3053">
          <cell r="A3053">
            <v>204124</v>
          </cell>
          <cell r="B3053" t="str">
            <v>90,86 KG/M : DIAM. 340 MM (13 3/8") J OU K 55 - EQ. ACIMA DE 1001 M</v>
          </cell>
          <cell r="C3053" t="str">
            <v>M</v>
          </cell>
          <cell r="D3053">
            <v>535.49</v>
          </cell>
        </row>
        <row r="3054">
          <cell r="A3054">
            <v>204125</v>
          </cell>
          <cell r="B3054" t="str">
            <v>101,29 KG/M : DIAM. 340 MM (13 3/8") J OU K 55 - EQ. ATE 300 M</v>
          </cell>
          <cell r="C3054" t="str">
            <v>M</v>
          </cell>
          <cell r="D3054">
            <v>540.75</v>
          </cell>
        </row>
        <row r="3055">
          <cell r="A3055">
            <v>204126</v>
          </cell>
          <cell r="B3055" t="str">
            <v>101,29 KG/M : DIAM. 340 MM (13 3/8") J OU K 55 - EQ. DE 301 A 1000 M</v>
          </cell>
          <cell r="C3055" t="str">
            <v>M</v>
          </cell>
          <cell r="D3055">
            <v>565.74</v>
          </cell>
        </row>
        <row r="3056">
          <cell r="A3056">
            <v>204127</v>
          </cell>
          <cell r="B3056" t="str">
            <v>101,29 KG/M : DIAM. 340 MM (13 3/8") J OU K 55 - EQ. ACIMA DE 1001 M</v>
          </cell>
          <cell r="C3056" t="str">
            <v>M</v>
          </cell>
          <cell r="D3056">
            <v>585.33000000000004</v>
          </cell>
        </row>
        <row r="3057">
          <cell r="A3057">
            <v>204128</v>
          </cell>
          <cell r="B3057" t="str">
            <v>60,32 KG/M : DIAM. 273 MM (10 3/4") J OU K 55 - EQ. ATE 300 M</v>
          </cell>
          <cell r="C3057" t="str">
            <v>M</v>
          </cell>
          <cell r="D3057">
            <v>339.15</v>
          </cell>
        </row>
        <row r="3058">
          <cell r="A3058">
            <v>204129</v>
          </cell>
          <cell r="B3058" t="str">
            <v>60,32 KG/M : DIAM. 273 MM (10 3/4") J OU K 55 - EQ. DE 301 A 1000 M</v>
          </cell>
          <cell r="C3058" t="str">
            <v>M</v>
          </cell>
          <cell r="D3058">
            <v>360.69</v>
          </cell>
        </row>
        <row r="3059">
          <cell r="A3059">
            <v>204130</v>
          </cell>
          <cell r="B3059" t="str">
            <v>60,32 KG/M : DIAM. 273 MM (10 3/4") J OU K 55 - EQ. ACIMA DE 1001 M</v>
          </cell>
          <cell r="C3059" t="str">
            <v>M</v>
          </cell>
          <cell r="D3059">
            <v>377.57</v>
          </cell>
        </row>
        <row r="3060">
          <cell r="A3060">
            <v>204131</v>
          </cell>
          <cell r="B3060" t="str">
            <v>67,66 KG/M : DIAM. 273 MM (10 3/4") J OU K 55 - EQ. ATE 300 M</v>
          </cell>
          <cell r="C3060" t="str">
            <v>M</v>
          </cell>
          <cell r="D3060">
            <v>373.82</v>
          </cell>
        </row>
        <row r="3061">
          <cell r="A3061">
            <v>204132</v>
          </cell>
          <cell r="B3061" t="str">
            <v>67,66 KG/M : DIAM. 273 MM (10 3/4") J OU K 55 - EQ. DE 301 A 1000 M</v>
          </cell>
          <cell r="C3061" t="str">
            <v>M</v>
          </cell>
          <cell r="D3061">
            <v>395.36</v>
          </cell>
        </row>
        <row r="3062">
          <cell r="A3062">
            <v>204133</v>
          </cell>
          <cell r="B3062" t="str">
            <v>67,66 KG/M : DIAM. 273 MM (10 3/4") J OU K 55 - EQ. ACIMA DE 1001 M</v>
          </cell>
          <cell r="C3062" t="str">
            <v>M</v>
          </cell>
          <cell r="D3062">
            <v>412.24</v>
          </cell>
        </row>
        <row r="3063">
          <cell r="A3063">
            <v>204134</v>
          </cell>
          <cell r="B3063" t="str">
            <v>75,96 KG/M : DIAM. 273 MM (10 3/4") J OU K 55 - EQ. ATE 300 M</v>
          </cell>
          <cell r="C3063" t="str">
            <v>M</v>
          </cell>
          <cell r="D3063">
            <v>412.81</v>
          </cell>
        </row>
        <row r="3064">
          <cell r="A3064">
            <v>204135</v>
          </cell>
          <cell r="B3064" t="str">
            <v>75,96 KG/M : DIAM. 273 MM (10 3/4") J OU K 55 - EQ. DE 301 A 1000 M</v>
          </cell>
          <cell r="C3064" t="str">
            <v>M</v>
          </cell>
          <cell r="D3064">
            <v>434.36</v>
          </cell>
        </row>
        <row r="3065">
          <cell r="A3065">
            <v>204136</v>
          </cell>
          <cell r="B3065" t="str">
            <v>75,96 KG/M : DIAM. 273 MM (10 3/4") J OU K 55 - EQ. ACIMA DE 1001 M</v>
          </cell>
          <cell r="C3065" t="str">
            <v>M</v>
          </cell>
          <cell r="D3065">
            <v>451.24</v>
          </cell>
        </row>
        <row r="3066">
          <cell r="A3066">
            <v>204137</v>
          </cell>
          <cell r="B3066" t="str">
            <v>48,11 KG/M : DIAM. 244 MM (9 5/8") H 40 - EQ. ATE 300 M</v>
          </cell>
          <cell r="C3066" t="str">
            <v>M</v>
          </cell>
          <cell r="D3066">
            <v>274.14999999999998</v>
          </cell>
        </row>
        <row r="3067">
          <cell r="A3067">
            <v>204138</v>
          </cell>
          <cell r="B3067" t="str">
            <v>48,11 KG/M : DIAM. 244 MM (9 5/8") H 40 - EQ. DE 301 A 1000 M</v>
          </cell>
          <cell r="C3067" t="str">
            <v>M</v>
          </cell>
          <cell r="D3067">
            <v>292.89</v>
          </cell>
        </row>
        <row r="3068">
          <cell r="A3068">
            <v>204139</v>
          </cell>
          <cell r="B3068" t="str">
            <v>48,11 KG/M : DIAM. 244 MM (9 5/8") H 40 - EQ. ACIMA DE 1001 M</v>
          </cell>
          <cell r="C3068" t="str">
            <v>M</v>
          </cell>
          <cell r="D3068">
            <v>307.56</v>
          </cell>
        </row>
        <row r="3069">
          <cell r="A3069">
            <v>204140</v>
          </cell>
          <cell r="B3069" t="str">
            <v>53,62 KG/M : DIAM. 244 MM (9 5/8") J OU K 55 - EQ. ATE 300 M</v>
          </cell>
          <cell r="C3069" t="str">
            <v>M</v>
          </cell>
          <cell r="D3069">
            <v>300.16000000000003</v>
          </cell>
        </row>
        <row r="3070">
          <cell r="A3070">
            <v>204141</v>
          </cell>
          <cell r="B3070" t="str">
            <v>53,62 KG/M : DIAM. 244 MM (9 5/8") J OU K 55 - EQ. DE 301 A 1000 M</v>
          </cell>
          <cell r="C3070" t="str">
            <v>M</v>
          </cell>
          <cell r="D3070">
            <v>318.89999999999998</v>
          </cell>
        </row>
        <row r="3071">
          <cell r="A3071">
            <v>204142</v>
          </cell>
          <cell r="B3071" t="str">
            <v>53,62 KG/M : DIAM. 244 MM (9 5/8") J OU K 55 - EQ. ACIMA DE 1001 M</v>
          </cell>
          <cell r="C3071" t="str">
            <v>M</v>
          </cell>
          <cell r="D3071">
            <v>333.57</v>
          </cell>
        </row>
        <row r="3072">
          <cell r="A3072">
            <v>204143</v>
          </cell>
          <cell r="B3072" t="str">
            <v>59,68 KG/M : DIAM. 244 MM (9 5/8") J OU K 55 - EQ. ATE 300 M</v>
          </cell>
          <cell r="C3072" t="str">
            <v>M</v>
          </cell>
          <cell r="D3072">
            <v>328.32</v>
          </cell>
        </row>
        <row r="3073">
          <cell r="A3073">
            <v>204144</v>
          </cell>
          <cell r="B3073" t="str">
            <v>59,68 KG/M : DIAM. 244 MM (9 5/8") J OU K 55 - EQ. DE 301 A 1000 M</v>
          </cell>
          <cell r="C3073" t="str">
            <v>M</v>
          </cell>
          <cell r="D3073">
            <v>347.06</v>
          </cell>
        </row>
        <row r="3074">
          <cell r="A3074">
            <v>204145</v>
          </cell>
          <cell r="B3074" t="str">
            <v>59,68 KG/M : DIAM. 244 MM (9 5/8") J OU K 55 - EQ. ACIMA DE 1001 M</v>
          </cell>
          <cell r="C3074" t="str">
            <v>M</v>
          </cell>
          <cell r="D3074">
            <v>361.73</v>
          </cell>
        </row>
        <row r="3075">
          <cell r="A3075">
            <v>204146</v>
          </cell>
          <cell r="B3075" t="str">
            <v>35,75 KG/M : DIAM. 219 MM (8 5/8") J OU K 55</v>
          </cell>
          <cell r="C3075" t="str">
            <v>M</v>
          </cell>
          <cell r="D3075">
            <v>232.33</v>
          </cell>
        </row>
        <row r="3076">
          <cell r="A3076">
            <v>204147</v>
          </cell>
          <cell r="B3076" t="str">
            <v>47,66 KG/M : DIAM. 219 MM (8 5/8") J OU K 55 - EQ. DE 301 A 1000 M</v>
          </cell>
          <cell r="C3076" t="str">
            <v>M</v>
          </cell>
          <cell r="D3076">
            <v>313.91000000000003</v>
          </cell>
        </row>
        <row r="3077">
          <cell r="A3077">
            <v>204148</v>
          </cell>
          <cell r="B3077" t="str">
            <v>47,66 KG/M : DIAM. 219 MM (8 5/8") J OU K 55 - EQ. ACIMA DE 1001 M</v>
          </cell>
          <cell r="C3077" t="str">
            <v>M</v>
          </cell>
          <cell r="D3077">
            <v>328.58</v>
          </cell>
        </row>
        <row r="3078">
          <cell r="A3078">
            <v>204149</v>
          </cell>
          <cell r="B3078" t="str">
            <v>53,62 KG/M : DIAM. 219 MM (8 5/8") J OU K 55 - EQ.DE 301 A 1000 M</v>
          </cell>
          <cell r="C3078" t="str">
            <v>M</v>
          </cell>
          <cell r="D3078">
            <v>346.39</v>
          </cell>
        </row>
        <row r="3079">
          <cell r="A3079">
            <v>204150</v>
          </cell>
          <cell r="B3079" t="str">
            <v>53,62 KG/M : DIAM. 219 MM (8 5/8") J OU K 55 - EQ. ACIMA DE 1001 M</v>
          </cell>
          <cell r="C3079" t="str">
            <v>M</v>
          </cell>
          <cell r="D3079">
            <v>361.06</v>
          </cell>
        </row>
        <row r="3080">
          <cell r="A3080">
            <v>204151</v>
          </cell>
          <cell r="B3080" t="str">
            <v>29,79 KG/M : DIAM. 168 MM (6 5/8") J OU K 55</v>
          </cell>
          <cell r="C3080" t="str">
            <v>M</v>
          </cell>
          <cell r="D3080">
            <v>199.31</v>
          </cell>
        </row>
        <row r="3081">
          <cell r="A3081">
            <v>204152</v>
          </cell>
          <cell r="B3081" t="str">
            <v>35,75 KG/M : DIAM. 168 MM (6 5/8") J OU K 55 - EQ. DE 301 A 1000 M</v>
          </cell>
          <cell r="C3081" t="str">
            <v>M</v>
          </cell>
          <cell r="D3081">
            <v>248.39</v>
          </cell>
        </row>
        <row r="3082">
          <cell r="A3082">
            <v>204153</v>
          </cell>
          <cell r="B3082" t="str">
            <v>35,75 KG/M : DIAM. 168 MM (6 5/8") J OU K 55 - EQ. ACIMA DE 1001 M</v>
          </cell>
          <cell r="C3082" t="str">
            <v>M</v>
          </cell>
          <cell r="D3082">
            <v>263.06</v>
          </cell>
        </row>
        <row r="3084">
          <cell r="A3084" t="str">
            <v>210000</v>
          </cell>
          <cell r="B3084" t="str">
            <v>SERVICOS ESPECIAIS</v>
          </cell>
        </row>
        <row r="3085">
          <cell r="A3085" t="str">
            <v>210100</v>
          </cell>
          <cell r="B3085" t="str">
            <v>PESQUISA E DETECCAO</v>
          </cell>
        </row>
        <row r="3086">
          <cell r="A3086" t="str">
            <v>210101</v>
          </cell>
          <cell r="B3086" t="str">
            <v>PESQUISA DE INTERFERENCIAS</v>
          </cell>
          <cell r="C3086" t="str">
            <v>M3</v>
          </cell>
          <cell r="D3086">
            <v>18.32</v>
          </cell>
        </row>
        <row r="3087">
          <cell r="A3087" t="str">
            <v>210102</v>
          </cell>
          <cell r="B3087" t="str">
            <v>PESQUISA DE VAZAMENTOS INVISIVEIS DE REDE DE AGUA E RAMAL</v>
          </cell>
          <cell r="C3087" t="str">
            <v>KM</v>
          </cell>
          <cell r="D3087">
            <v>380.39</v>
          </cell>
        </row>
        <row r="3088">
          <cell r="A3088" t="str">
            <v>210103</v>
          </cell>
          <cell r="B3088" t="str">
            <v>DETECCAO ELETROMAGNETICA DE REDE DE AGUA</v>
          </cell>
          <cell r="C3088" t="str">
            <v>M</v>
          </cell>
          <cell r="D3088">
            <v>1.33</v>
          </cell>
        </row>
        <row r="3089">
          <cell r="A3089" t="str">
            <v>210104</v>
          </cell>
          <cell r="B3089" t="str">
            <v>DETECCAO ELETROMAGNETICA DE PECAS DE AGUA</v>
          </cell>
          <cell r="C3089" t="str">
            <v>UN</v>
          </cell>
          <cell r="D3089">
            <v>50.03</v>
          </cell>
        </row>
        <row r="3090">
          <cell r="A3090" t="str">
            <v>210105</v>
          </cell>
          <cell r="B3090" t="str">
            <v>DETECCAO PELO METODO DE SONDAGEM COM VARAS METALICAS EM REDES DE AGUA</v>
          </cell>
          <cell r="C3090" t="str">
            <v>M</v>
          </cell>
          <cell r="D3090">
            <v>1.17</v>
          </cell>
        </row>
        <row r="3091">
          <cell r="A3091" t="str">
            <v>210106</v>
          </cell>
          <cell r="B3091" t="str">
            <v>SONDAGEM DE REDES E PECAS LOCALIZADAS (CAVAS) COM PAVIMENTACAO</v>
          </cell>
          <cell r="C3091" t="str">
            <v>UN</v>
          </cell>
          <cell r="D3091">
            <v>161.38999999999999</v>
          </cell>
        </row>
        <row r="3092">
          <cell r="A3092" t="str">
            <v>210107</v>
          </cell>
          <cell r="B3092" t="str">
            <v>SONDAGEM DE REDES E PECAS LOCALIZADAS (CAVAS) SEM PAVIMENTACAO</v>
          </cell>
          <cell r="C3092" t="str">
            <v>UN</v>
          </cell>
          <cell r="D3092">
            <v>133.19</v>
          </cell>
        </row>
        <row r="3093">
          <cell r="A3093" t="str">
            <v>210110</v>
          </cell>
          <cell r="B3093" t="str">
            <v>DESCOBRIMENTO E NIVELAMENTO DE PV,PI,TL</v>
          </cell>
          <cell r="C3093" t="str">
            <v>UN</v>
          </cell>
          <cell r="D3093">
            <v>115.85</v>
          </cell>
        </row>
        <row r="3095">
          <cell r="A3095" t="str">
            <v>210600</v>
          </cell>
          <cell r="B3095" t="str">
            <v>LEVANTAMENTO E RECOMPOSICAO DE SUPERFICIE</v>
          </cell>
        </row>
        <row r="3096">
          <cell r="A3096" t="str">
            <v>210601</v>
          </cell>
          <cell r="B3096" t="str">
            <v>REMOCAO DE ENTULHO RETIRADO DE VALA, QUALQUER DISTANCIA</v>
          </cell>
          <cell r="C3096" t="str">
            <v>M2</v>
          </cell>
          <cell r="D3096">
            <v>14.2</v>
          </cell>
        </row>
        <row r="3097">
          <cell r="A3097" t="str">
            <v>210602</v>
          </cell>
          <cell r="B3097" t="str">
            <v>MOBILIZACAO DE EQUIPE PARA LEVANTAMENTO E REPOSICAO DE PAVIMENTO</v>
          </cell>
          <cell r="C3097" t="str">
            <v>M2</v>
          </cell>
          <cell r="D3097">
            <v>5.73</v>
          </cell>
        </row>
        <row r="3099">
          <cell r="A3099" t="str">
            <v>210700</v>
          </cell>
          <cell r="B3099" t="str">
            <v>SERVICOS DE CONSERVACAO DE AREAS</v>
          </cell>
        </row>
        <row r="3100">
          <cell r="A3100" t="str">
            <v>210701</v>
          </cell>
          <cell r="B3100" t="str">
            <v>CONSERV. DE AREAS VERDES(CAPINA C/REMOCAO VEGET. DIVERSAS EXTERMINIO PRAGAS EM CAMINHOS E/OU FAIXA)</v>
          </cell>
          <cell r="C3100" t="str">
            <v>M2</v>
          </cell>
          <cell r="D3100">
            <v>0.22</v>
          </cell>
        </row>
        <row r="3101">
          <cell r="A3101" t="str">
            <v>210703</v>
          </cell>
          <cell r="B3101" t="str">
            <v>LIMPEZA DE CANALETAS DE DRENAGEM SUPERFICIAL</v>
          </cell>
          <cell r="C3101" t="str">
            <v>M</v>
          </cell>
          <cell r="D3101">
            <v>0.25</v>
          </cell>
        </row>
        <row r="3102">
          <cell r="A3102" t="str">
            <v>210704</v>
          </cell>
          <cell r="B3102" t="str">
            <v>IRRIGACAO DE AREA GRAMADA COM CAMINHAO IRRIGADEIRA</v>
          </cell>
          <cell r="C3102" t="str">
            <v>M2</v>
          </cell>
          <cell r="D3102">
            <v>0.03</v>
          </cell>
        </row>
        <row r="3103">
          <cell r="A3103" t="str">
            <v>210705</v>
          </cell>
          <cell r="B3103" t="str">
            <v>LIMPEZA DE CAIXA DE PASSAGEM OU BUEIRO</v>
          </cell>
          <cell r="C3103" t="str">
            <v>UN</v>
          </cell>
          <cell r="D3103">
            <v>9.0399999999999991</v>
          </cell>
        </row>
        <row r="3104">
          <cell r="A3104" t="str">
            <v>210706</v>
          </cell>
          <cell r="B3104" t="str">
            <v>ALTEAMENTO DO FECHAMENTO DE DIVISA COM 3 FIOS DE  ARAME FARPADO</v>
          </cell>
          <cell r="C3104" t="str">
            <v>M</v>
          </cell>
          <cell r="D3104">
            <v>5.47</v>
          </cell>
        </row>
        <row r="3105">
          <cell r="A3105" t="str">
            <v>210707</v>
          </cell>
          <cell r="B3105" t="str">
            <v>CONSERVACAO DE FAIXAS DE CIRCULACAO DE 1,00 M JUNTO  AS DIVISAS - ROCAGEM COM REMOCAO DA VEGETACAO</v>
          </cell>
          <cell r="C3105" t="str">
            <v>M</v>
          </cell>
          <cell r="D3105">
            <v>0.17</v>
          </cell>
        </row>
        <row r="3106">
          <cell r="A3106" t="str">
            <v>210708</v>
          </cell>
          <cell r="B3106" t="str">
            <v>CONSERVACAO DE FAIXAS DE CIRCULACAO - PINTURA DOS MARCOS COM LATEX E NUMERACAO COM TINTA A OLEO</v>
          </cell>
          <cell r="C3106" t="str">
            <v>UN</v>
          </cell>
          <cell r="D3106">
            <v>6.41</v>
          </cell>
        </row>
        <row r="3107">
          <cell r="A3107" t="str">
            <v>210709</v>
          </cell>
          <cell r="B3107" t="str">
            <v>CONSERVACAO DE FAIXAS DE CIRCULACAO-PINTURA DOS MARCOS A OLEO E NUMERACAO COM TINTA A OLEO</v>
          </cell>
          <cell r="C3107" t="str">
            <v>UN</v>
          </cell>
          <cell r="D3107">
            <v>8.91</v>
          </cell>
        </row>
        <row r="3108">
          <cell r="A3108" t="str">
            <v>210710</v>
          </cell>
          <cell r="B3108" t="str">
            <v>CONSERVACAO DE FAIXAS DE CIRCULACAO-REPOSICAO DE MARCOS</v>
          </cell>
          <cell r="C3108" t="str">
            <v>UN</v>
          </cell>
          <cell r="D3108">
            <v>10.98</v>
          </cell>
        </row>
        <row r="3109">
          <cell r="A3109" t="str">
            <v>210711</v>
          </cell>
          <cell r="B3109" t="str">
            <v>CONSERVACAO DE FAIXAS DE CIRCULACAO-REPOSICAO DE  FIOS ARREBENTADOS OU ARRANCADOS</v>
          </cell>
          <cell r="C3109" t="str">
            <v>M</v>
          </cell>
          <cell r="D3109">
            <v>0.46</v>
          </cell>
        </row>
        <row r="3110">
          <cell r="A3110" t="str">
            <v>210712</v>
          </cell>
          <cell r="B3110" t="str">
            <v>CONSERVACAO DE FAIXAS DE CIRCULACAO-REPOSICAO DE MOUROES DE CONCRETO</v>
          </cell>
          <cell r="C3110" t="str">
            <v>UN</v>
          </cell>
          <cell r="D3110">
            <v>33.630000000000003</v>
          </cell>
        </row>
        <row r="3111">
          <cell r="A3111" t="str">
            <v>210715</v>
          </cell>
          <cell r="B3111" t="str">
            <v>CONSERVACAO DE AREAS VERDES - CORTES E MANUTENCAO DO GRAMADO EM AREAS PLANAS</v>
          </cell>
          <cell r="C3111" t="str">
            <v>M2</v>
          </cell>
          <cell r="D3111">
            <v>0.28999999999999998</v>
          </cell>
        </row>
        <row r="3112">
          <cell r="A3112" t="str">
            <v>210716</v>
          </cell>
          <cell r="B3112" t="str">
            <v>CONSERVACAO DE AREAS VERDES - CORTE E MANUTENCAO DO GRAMADO EM TALUDES</v>
          </cell>
          <cell r="C3112" t="str">
            <v>M2</v>
          </cell>
          <cell r="D3112">
            <v>0.37</v>
          </cell>
        </row>
        <row r="3113">
          <cell r="A3113" t="str">
            <v>210717</v>
          </cell>
          <cell r="B3113" t="str">
            <v>CONSERVACAO DE AREAS VERDES-ROCAGEM SEM REMOCAO VEGET.DIVERSAS EXTERM. PRAGAS EM FAIXAS DE ADUTORAS</v>
          </cell>
          <cell r="C3113" t="str">
            <v>M2</v>
          </cell>
          <cell r="D3113">
            <v>0.15</v>
          </cell>
        </row>
        <row r="3114">
          <cell r="A3114" t="str">
            <v>210718</v>
          </cell>
          <cell r="B3114" t="str">
            <v>CONSERVACAO DE AREAS VERDES-ROCAGEM COM REMOCAO VEGET.DIVER.EXTERM.PRAGAS FAIXAS ESTR.MARGEM/CANAIS</v>
          </cell>
          <cell r="C3114" t="str">
            <v>M</v>
          </cell>
          <cell r="D3114">
            <v>0.74</v>
          </cell>
        </row>
        <row r="3115">
          <cell r="A3115" t="str">
            <v>210719</v>
          </cell>
          <cell r="B3115" t="str">
            <v>CONSERVACAO DE AREAS VERDES-ROCAGEM E APLICACAO DE HERBICIDA NA VEGETACAO DE PATIOS EMPEDRADOS</v>
          </cell>
          <cell r="C3115" t="str">
            <v>M2</v>
          </cell>
          <cell r="D3115">
            <v>1.38</v>
          </cell>
        </row>
        <row r="3116">
          <cell r="A3116" t="str">
            <v>210720</v>
          </cell>
          <cell r="B3116" t="str">
            <v>CONSERVACAO DE AREAS VERDES-LIMPEZA DE TALUDES PROTEGIDOS COM ENROCAMENTO</v>
          </cell>
          <cell r="C3116" t="str">
            <v>M2</v>
          </cell>
          <cell r="D3116">
            <v>0.54</v>
          </cell>
        </row>
        <row r="3117">
          <cell r="A3117" t="str">
            <v>210721</v>
          </cell>
          <cell r="B3117" t="str">
            <v>CONSERVACAO DE AREAS VERDES-RECOBRIMENTO DE AREA  GRAMADA COM TERRA VEGETAL E ADUBACAO</v>
          </cell>
          <cell r="C3117" t="str">
            <v>M2</v>
          </cell>
          <cell r="D3117">
            <v>1.46</v>
          </cell>
        </row>
        <row r="3118">
          <cell r="A3118" t="str">
            <v>210723</v>
          </cell>
          <cell r="B3118" t="str">
            <v>COLOCACAO ARAME FARPADO EM MOUROES EXISTENTES - 11 FIOS</v>
          </cell>
          <cell r="C3118" t="str">
            <v>M</v>
          </cell>
          <cell r="D3118">
            <v>3.92</v>
          </cell>
        </row>
        <row r="3119">
          <cell r="A3119" t="str">
            <v>210724</v>
          </cell>
          <cell r="B3119" t="str">
            <v>COLOCACAO ARAME FARPADO EM MOUROES EXIXTENTES - 5 FIOS</v>
          </cell>
          <cell r="C3119" t="str">
            <v>M</v>
          </cell>
          <cell r="D3119">
            <v>1.88</v>
          </cell>
        </row>
        <row r="3120">
          <cell r="A3120" t="str">
            <v>210725</v>
          </cell>
          <cell r="B3120" t="str">
            <v>COLOCACAO TELA DE ALAMBRADO EM MOUROES EXISTENTES</v>
          </cell>
          <cell r="C3120" t="str">
            <v>M</v>
          </cell>
          <cell r="D3120">
            <v>19.489999999999998</v>
          </cell>
        </row>
        <row r="3121">
          <cell r="A3121" t="str">
            <v>210800</v>
          </cell>
          <cell r="B3121" t="str">
            <v>DEMOLICOES E REMOCOES</v>
          </cell>
          <cell r="D3121">
            <v>0</v>
          </cell>
        </row>
        <row r="3122">
          <cell r="A3122" t="str">
            <v>210801</v>
          </cell>
          <cell r="B3122" t="str">
            <v>DEMOLICAO DE ALVENARIA</v>
          </cell>
          <cell r="C3122" t="str">
            <v>M3</v>
          </cell>
          <cell r="D3122">
            <v>58.58</v>
          </cell>
        </row>
        <row r="3123">
          <cell r="A3123" t="str">
            <v>210802</v>
          </cell>
          <cell r="B3123" t="str">
            <v>DEMOLICAO DE CONCRETO ARMADO</v>
          </cell>
          <cell r="C3123" t="str">
            <v>M3</v>
          </cell>
          <cell r="D3123">
            <v>123.42</v>
          </cell>
        </row>
        <row r="3124">
          <cell r="A3124" t="str">
            <v>210803</v>
          </cell>
          <cell r="B3124" t="str">
            <v>DEMOLICAO DE CONCRETO SIMPLES</v>
          </cell>
          <cell r="C3124" t="str">
            <v>M3</v>
          </cell>
          <cell r="D3124">
            <v>64.099999999999994</v>
          </cell>
        </row>
        <row r="3125">
          <cell r="A3125" t="str">
            <v>210804</v>
          </cell>
          <cell r="B3125" t="str">
            <v>REMOCAO DE PISO</v>
          </cell>
          <cell r="C3125" t="str">
            <v>M2</v>
          </cell>
          <cell r="D3125">
            <v>12.04</v>
          </cell>
        </row>
        <row r="3126">
          <cell r="A3126" t="str">
            <v>210805</v>
          </cell>
          <cell r="B3126" t="str">
            <v>REMOCAO DE TELHAS DE BARRO</v>
          </cell>
          <cell r="C3126" t="str">
            <v>M2</v>
          </cell>
          <cell r="D3126">
            <v>4.3600000000000003</v>
          </cell>
        </row>
        <row r="3127">
          <cell r="A3127" t="str">
            <v>210806</v>
          </cell>
          <cell r="B3127" t="str">
            <v>REMOCAO DE TELHAS ONDULADAS</v>
          </cell>
          <cell r="C3127" t="str">
            <v>M2</v>
          </cell>
          <cell r="D3127">
            <v>1.79</v>
          </cell>
        </row>
        <row r="3128">
          <cell r="A3128" t="str">
            <v>210807</v>
          </cell>
          <cell r="B3128" t="str">
            <v>REMOCAO DE TELHAS DE FIBROCIMENTO L = 49 CM</v>
          </cell>
          <cell r="C3128" t="str">
            <v>M2</v>
          </cell>
          <cell r="D3128">
            <v>1.88</v>
          </cell>
        </row>
        <row r="3129">
          <cell r="A3129" t="str">
            <v>210808</v>
          </cell>
          <cell r="B3129" t="str">
            <v>REMOCAO DE TELHAS DE FIBROCIMENTO L = 90 CM</v>
          </cell>
          <cell r="C3129" t="str">
            <v>M2</v>
          </cell>
          <cell r="D3129">
            <v>1.96</v>
          </cell>
        </row>
        <row r="3130">
          <cell r="A3130" t="str">
            <v>210809</v>
          </cell>
          <cell r="B3130" t="str">
            <v>REMOCAO DE ESTRUTURA DE MADEIRA EM TESOURA PONTALETADA OU MISTA PARA TELHAS DE BARRO</v>
          </cell>
          <cell r="C3130" t="str">
            <v>M2</v>
          </cell>
          <cell r="D3130">
            <v>8.3699999999999992</v>
          </cell>
        </row>
        <row r="3131">
          <cell r="A3131" t="str">
            <v>210810</v>
          </cell>
          <cell r="B3131" t="str">
            <v>REMOCAO DE ESTRUTURA DE MADEIRA EM TESOURA PONTALETADA OU MISTA PARA TELHAS DE FIBROCIMENTO</v>
          </cell>
          <cell r="C3131" t="str">
            <v>M2</v>
          </cell>
          <cell r="D3131">
            <v>5.57</v>
          </cell>
        </row>
        <row r="3132">
          <cell r="A3132" t="str">
            <v>210811</v>
          </cell>
          <cell r="B3132" t="str">
            <v>REMOCAO DE CAIBROS DE ESTRUTURA DE MADEIRA DA COBERTURA</v>
          </cell>
          <cell r="C3132" t="str">
            <v>M</v>
          </cell>
          <cell r="D3132">
            <v>0.82</v>
          </cell>
        </row>
        <row r="3133">
          <cell r="A3133" t="str">
            <v>210812</v>
          </cell>
          <cell r="B3133" t="str">
            <v>REMOCAO DE RIPAS DE ESTRUTURA DE MADEIRA DA COBERTURA</v>
          </cell>
          <cell r="C3133" t="str">
            <v>M</v>
          </cell>
          <cell r="D3133">
            <v>0.1</v>
          </cell>
        </row>
        <row r="3134">
          <cell r="A3134" t="str">
            <v>210813</v>
          </cell>
          <cell r="B3134" t="str">
            <v>REMOCAO DE CALHAS E RUFOS</v>
          </cell>
          <cell r="C3134" t="str">
            <v>M</v>
          </cell>
          <cell r="D3134">
            <v>1.5</v>
          </cell>
        </row>
        <row r="3135">
          <cell r="A3135" t="str">
            <v>210814</v>
          </cell>
          <cell r="B3135" t="str">
            <v>REMOCAO DE FORROS DE MADEIRA PREGADAS</v>
          </cell>
          <cell r="C3135" t="str">
            <v>M2</v>
          </cell>
          <cell r="D3135">
            <v>3.89</v>
          </cell>
        </row>
        <row r="3136">
          <cell r="A3136" t="str">
            <v>210815</v>
          </cell>
          <cell r="B3136" t="str">
            <v>REMOCAO DE FORRO DE ESTUQUE</v>
          </cell>
          <cell r="C3136" t="str">
            <v>M2</v>
          </cell>
          <cell r="D3136">
            <v>3.39</v>
          </cell>
        </row>
        <row r="3137">
          <cell r="A3137" t="str">
            <v>210816</v>
          </cell>
          <cell r="B3137" t="str">
            <v>REMOCAO DE REVESTIMENTO COM ARGAMASSA</v>
          </cell>
          <cell r="C3137" t="str">
            <v>M2</v>
          </cell>
          <cell r="D3137">
            <v>1.29</v>
          </cell>
        </row>
        <row r="3138">
          <cell r="A3138" t="str">
            <v>210817</v>
          </cell>
          <cell r="B3138" t="str">
            <v>REMOCAO DE REVESTIMENTO DE AZULEJO, INCLUSIVE ARGAMASSA</v>
          </cell>
          <cell r="C3138" t="str">
            <v>M2</v>
          </cell>
          <cell r="D3138">
            <v>2.59</v>
          </cell>
        </row>
        <row r="3139">
          <cell r="A3139" t="str">
            <v>210818</v>
          </cell>
          <cell r="B3139" t="str">
            <v>REMOCAO DE CAIACAO OU TINTA MINERAL IMPERMEAVEL</v>
          </cell>
          <cell r="C3139" t="str">
            <v>M2</v>
          </cell>
          <cell r="D3139">
            <v>0.73</v>
          </cell>
        </row>
        <row r="3140">
          <cell r="A3140" t="str">
            <v>210819</v>
          </cell>
          <cell r="B3140" t="str">
            <v>REMOCAO DE PINTURA OLEO, ESMALTE, LATEX ACRILICO EM PAREDES</v>
          </cell>
          <cell r="C3140" t="str">
            <v>M2</v>
          </cell>
          <cell r="D3140">
            <v>1.58</v>
          </cell>
        </row>
        <row r="3141">
          <cell r="A3141" t="str">
            <v>210820</v>
          </cell>
          <cell r="B3141" t="str">
            <v>REMOCAO DE PINTURA A OLEO, ESMALTE OU VERNIZ EM ESQUADRIAS DE MADEIRA</v>
          </cell>
          <cell r="C3141" t="str">
            <v>M2</v>
          </cell>
          <cell r="D3141">
            <v>2.3199999999999998</v>
          </cell>
        </row>
        <row r="3142">
          <cell r="A3142" t="str">
            <v>210821</v>
          </cell>
          <cell r="B3142" t="str">
            <v>REMOCAO DE PINTURA A OLEO, ESMALTE, ALUMINIO, GRAFITE EM ESQUADRIAS DE FERRO</v>
          </cell>
          <cell r="C3142" t="str">
            <v>M2</v>
          </cell>
          <cell r="D3142">
            <v>2.48</v>
          </cell>
        </row>
        <row r="3143">
          <cell r="A3143" t="str">
            <v>210822</v>
          </cell>
          <cell r="B3143" t="str">
            <v>REMOCAO DE FOLHAS DE PORTAS OU JANELAS DE MADEIRA</v>
          </cell>
          <cell r="C3143" t="str">
            <v>UN</v>
          </cell>
          <cell r="D3143">
            <v>3.71</v>
          </cell>
        </row>
        <row r="3144">
          <cell r="A3144" t="str">
            <v>210823</v>
          </cell>
          <cell r="B3144" t="str">
            <v>REMOCAO DE BATENTES DE MADEIRA</v>
          </cell>
          <cell r="C3144" t="str">
            <v>UN</v>
          </cell>
          <cell r="D3144">
            <v>16.79</v>
          </cell>
        </row>
        <row r="3145">
          <cell r="A3145" t="str">
            <v>210824</v>
          </cell>
          <cell r="B3145" t="str">
            <v>REMOCAO DE FECHADURAS DE EMBUTIR</v>
          </cell>
          <cell r="C3145" t="str">
            <v>UN</v>
          </cell>
          <cell r="D3145">
            <v>3.71</v>
          </cell>
        </row>
        <row r="3146">
          <cell r="A3146" t="str">
            <v>210825</v>
          </cell>
          <cell r="B3146" t="str">
            <v>REMOCAO DE ESQUADRIAS METALICAS</v>
          </cell>
          <cell r="C3146" t="str">
            <v>M2</v>
          </cell>
          <cell r="D3146">
            <v>9.8000000000000007</v>
          </cell>
        </row>
        <row r="3147">
          <cell r="A3147" t="str">
            <v>210826</v>
          </cell>
          <cell r="B3147" t="str">
            <v>REMOCAO DE VIDROS, INCLUSIVE RASPAGEM DE MASSA OU RETIRADA DE BAGUETES</v>
          </cell>
          <cell r="C3147" t="str">
            <v>M2</v>
          </cell>
          <cell r="D3147">
            <v>5.04</v>
          </cell>
        </row>
        <row r="3148">
          <cell r="A3148" t="str">
            <v>210827</v>
          </cell>
          <cell r="B3148" t="str">
            <v>REMOCAO DE TUBULACOES EM GERAL</v>
          </cell>
          <cell r="C3148" t="str">
            <v>M</v>
          </cell>
          <cell r="D3148">
            <v>2.59</v>
          </cell>
        </row>
        <row r="3149">
          <cell r="A3149" t="str">
            <v>210828</v>
          </cell>
          <cell r="B3149" t="str">
            <v>REMOCAO DE REGISTRO E VALVULAS DE DESCARGA</v>
          </cell>
          <cell r="C3149" t="str">
            <v>UN</v>
          </cell>
          <cell r="D3149">
            <v>31.41</v>
          </cell>
        </row>
        <row r="3150">
          <cell r="A3150" t="str">
            <v>210829</v>
          </cell>
          <cell r="B3150" t="str">
            <v>REMOCAO APARELHOS SANITARIOS, INCLUSIVE OS ACESSORIOS</v>
          </cell>
          <cell r="C3150" t="str">
            <v>UN</v>
          </cell>
          <cell r="D3150">
            <v>11.86</v>
          </cell>
        </row>
        <row r="3151">
          <cell r="A3151" t="str">
            <v>210830</v>
          </cell>
          <cell r="B3151" t="str">
            <v>REMOCAO DE CAIXAS ESTAMPADAS</v>
          </cell>
          <cell r="C3151" t="str">
            <v>UN</v>
          </cell>
          <cell r="D3151">
            <v>0.78</v>
          </cell>
        </row>
        <row r="3152">
          <cell r="A3152" t="str">
            <v>210831</v>
          </cell>
          <cell r="B3152" t="str">
            <v>REMOCAO DE INTERRUPTORES E TOMADAS</v>
          </cell>
          <cell r="C3152" t="str">
            <v>UN</v>
          </cell>
          <cell r="D3152">
            <v>6.54</v>
          </cell>
        </row>
        <row r="3153">
          <cell r="A3153" t="str">
            <v>210832</v>
          </cell>
          <cell r="B3153" t="str">
            <v>REMOCAO DE APARELHOS DE ILUMINACAO PARA LAMPADAS   INCANDESCENTES</v>
          </cell>
          <cell r="C3153" t="str">
            <v>UN</v>
          </cell>
          <cell r="D3153">
            <v>6.54</v>
          </cell>
        </row>
        <row r="3154">
          <cell r="A3154" t="str">
            <v>210833</v>
          </cell>
          <cell r="B3154" t="str">
            <v>REMOCAO DE APARELHOS DE ILUMINACAO PARA LAMPADAS FLUORESCENTE</v>
          </cell>
          <cell r="C3154" t="str">
            <v>UN</v>
          </cell>
          <cell r="D3154">
            <v>12.32</v>
          </cell>
        </row>
        <row r="3155">
          <cell r="A3155" t="str">
            <v>210834</v>
          </cell>
          <cell r="B3155" t="str">
            <v>REMOCAO DE FIOS ELETRICOS</v>
          </cell>
          <cell r="C3155" t="str">
            <v>M</v>
          </cell>
          <cell r="D3155">
            <v>0.78</v>
          </cell>
        </row>
        <row r="3156">
          <cell r="A3156" t="str">
            <v>210835</v>
          </cell>
          <cell r="B3156" t="str">
            <v>REMOCAO DE CERCA DE ARAME FARPADO 5 FIOS</v>
          </cell>
          <cell r="C3156" t="str">
            <v>M</v>
          </cell>
          <cell r="D3156">
            <v>5.04</v>
          </cell>
        </row>
        <row r="3157">
          <cell r="A3157" t="str">
            <v>210836</v>
          </cell>
          <cell r="B3157" t="str">
            <v>REMOCAO DE CERCA DE ARAME FARPADO 11 FIOS</v>
          </cell>
          <cell r="C3157" t="str">
            <v>M</v>
          </cell>
          <cell r="D3157">
            <v>8.31</v>
          </cell>
        </row>
        <row r="3158">
          <cell r="A3158" t="str">
            <v>210837</v>
          </cell>
          <cell r="B3158" t="str">
            <v>REMOCAO DE ARAME FARPADO DE CERCA DE ARAME FARPADO</v>
          </cell>
          <cell r="C3158" t="str">
            <v>M</v>
          </cell>
          <cell r="D3158">
            <v>3.27</v>
          </cell>
        </row>
        <row r="3159">
          <cell r="A3159" t="str">
            <v>210838</v>
          </cell>
          <cell r="B3159" t="str">
            <v>REMOCAO DE CERCA EM ALAMBRADO</v>
          </cell>
          <cell r="C3159" t="str">
            <v>M</v>
          </cell>
          <cell r="D3159">
            <v>14.53</v>
          </cell>
        </row>
        <row r="3160">
          <cell r="A3160" t="str">
            <v>210839</v>
          </cell>
          <cell r="B3160" t="str">
            <v>REMOCAO DE TELA DE ALAMBRADO DE CERCA EM ALAMBRADO</v>
          </cell>
          <cell r="C3160" t="str">
            <v>M</v>
          </cell>
          <cell r="D3160">
            <v>3.25</v>
          </cell>
        </row>
        <row r="3161">
          <cell r="A3161" t="str">
            <v>210840</v>
          </cell>
          <cell r="B3161" t="str">
            <v>REMOCAO DE PORTAO DE TELA</v>
          </cell>
          <cell r="C3161" t="str">
            <v>M2</v>
          </cell>
          <cell r="D3161">
            <v>2.2400000000000002</v>
          </cell>
        </row>
        <row r="3163">
          <cell r="A3163" t="str">
            <v>210900</v>
          </cell>
          <cell r="B3163" t="str">
            <v>RECOLOCACAO, REFORMAS E LIMPEZA</v>
          </cell>
        </row>
        <row r="3164">
          <cell r="A3164" t="str">
            <v>210901</v>
          </cell>
          <cell r="B3164" t="str">
            <v>FORRO DE ESTUQUE DE TETOS E BEIRAIS</v>
          </cell>
          <cell r="C3164" t="str">
            <v>M2</v>
          </cell>
          <cell r="D3164">
            <v>54.75</v>
          </cell>
        </row>
        <row r="3165">
          <cell r="A3165" t="str">
            <v>210902</v>
          </cell>
          <cell r="B3165" t="str">
            <v>FORRO DE TABUAS APARELHADAS MACHO E FEMEA DE PINHO</v>
          </cell>
          <cell r="C3165" t="str">
            <v>M2</v>
          </cell>
          <cell r="D3165">
            <v>23.11</v>
          </cell>
        </row>
        <row r="3166">
          <cell r="A3166" t="str">
            <v>210903</v>
          </cell>
          <cell r="B3166" t="str">
            <v>FORRO DE TABUAS APARELHADAS MACHO E FEMEA DE PEROBA</v>
          </cell>
          <cell r="C3166" t="str">
            <v>M2</v>
          </cell>
          <cell r="D3166">
            <v>55.74</v>
          </cell>
        </row>
        <row r="3167">
          <cell r="A3167" t="str">
            <v>210904</v>
          </cell>
          <cell r="B3167" t="str">
            <v>REPREGAMENTO DE FORROS DE MADEIRA</v>
          </cell>
          <cell r="C3167" t="str">
            <v>M2</v>
          </cell>
          <cell r="D3167">
            <v>1.56</v>
          </cell>
        </row>
        <row r="3168">
          <cell r="A3168" t="str">
            <v>210905</v>
          </cell>
          <cell r="B3168" t="str">
            <v>ESTRUTURA DE COBERTURA EM MADEIRA DE LEI EM TESOURA P/TELHAS CERAMICAS - VAOS ATE 7,00 M</v>
          </cell>
          <cell r="C3168" t="str">
            <v>M2</v>
          </cell>
          <cell r="D3168">
            <v>43.17</v>
          </cell>
        </row>
        <row r="3169">
          <cell r="A3169" t="str">
            <v>210906</v>
          </cell>
          <cell r="B3169" t="str">
            <v>ESTRUTURA DE COBERTURA EM MADEIRA DE LEI EM TESOURA P/TELHAS CERAMICAS - VAOS 7,01 A 10,0 M</v>
          </cell>
          <cell r="C3169" t="str">
            <v>M2</v>
          </cell>
          <cell r="D3169">
            <v>48.66</v>
          </cell>
        </row>
        <row r="3170">
          <cell r="A3170" t="str">
            <v>210907</v>
          </cell>
          <cell r="B3170" t="str">
            <v>ESTRUTURA DE COBERTURA EM MADEIRA DE LEI EM TESOURA PONTALETADAS (MISTA) P/TELHAS CERAMICAS</v>
          </cell>
          <cell r="C3170" t="str">
            <v>M2</v>
          </cell>
          <cell r="D3170">
            <v>38.49</v>
          </cell>
        </row>
        <row r="3171">
          <cell r="A3171" t="str">
            <v>210909</v>
          </cell>
          <cell r="B3171" t="str">
            <v>ESTRUTURA COBERTURA EM MADEIRA EM TESOURA PARA TELHAS ONDULADAS - VAOS ATE 7,00 M</v>
          </cell>
          <cell r="C3171" t="str">
            <v>M2</v>
          </cell>
          <cell r="D3171">
            <v>32.58</v>
          </cell>
        </row>
        <row r="3172">
          <cell r="A3172" t="str">
            <v>210912</v>
          </cell>
          <cell r="B3172" t="str">
            <v>RECOLOCACAO DE RIPAS</v>
          </cell>
          <cell r="C3172" t="str">
            <v>M</v>
          </cell>
          <cell r="D3172">
            <v>0.25</v>
          </cell>
        </row>
        <row r="3173">
          <cell r="A3173" t="str">
            <v>210913</v>
          </cell>
          <cell r="B3173" t="str">
            <v>RECOLOCACAO DE CAIBROS</v>
          </cell>
          <cell r="C3173" t="str">
            <v>M</v>
          </cell>
          <cell r="D3173">
            <v>1.96</v>
          </cell>
        </row>
        <row r="3174">
          <cell r="A3174" t="str">
            <v>210914</v>
          </cell>
          <cell r="B3174" t="str">
            <v>RECOLOCACAO DE TELHAS TIPO FRANCESA</v>
          </cell>
          <cell r="C3174" t="str">
            <v>M2</v>
          </cell>
          <cell r="D3174">
            <v>8.93</v>
          </cell>
        </row>
        <row r="3175">
          <cell r="A3175" t="str">
            <v>210915</v>
          </cell>
          <cell r="B3175" t="str">
            <v>RECOLOCACAO DE TELHAS TIPO PAULISTA</v>
          </cell>
          <cell r="C3175" t="str">
            <v>M2</v>
          </cell>
          <cell r="D3175">
            <v>19.41</v>
          </cell>
        </row>
        <row r="3176">
          <cell r="A3176" t="str">
            <v>210916</v>
          </cell>
          <cell r="B3176" t="str">
            <v>RECOLOCACAO DE TELHAS ONDULADAS DE FIBROCIMENTO, ALUMINIO, PLASTICO</v>
          </cell>
          <cell r="C3176" t="str">
            <v>M2</v>
          </cell>
          <cell r="D3176">
            <v>5.57</v>
          </cell>
        </row>
        <row r="3177">
          <cell r="A3177" t="str">
            <v>210917</v>
          </cell>
          <cell r="B3177" t="str">
            <v>LIMPEZA DE PISOS CIMENTADO, CERAMICO, AZULEJOS,PEDRAS, PISO VINILICO, LADRILHO HIDRAULICO</v>
          </cell>
          <cell r="C3177" t="str">
            <v>M2</v>
          </cell>
          <cell r="D3177">
            <v>3.92</v>
          </cell>
        </row>
        <row r="3178">
          <cell r="A3178" t="str">
            <v>210918</v>
          </cell>
          <cell r="B3178" t="str">
            <v>LIMPEZA DE VIDROS</v>
          </cell>
          <cell r="C3178" t="str">
            <v>M2</v>
          </cell>
          <cell r="D3178">
            <v>4.8899999999999997</v>
          </cell>
        </row>
        <row r="3179">
          <cell r="A3179" t="str">
            <v>210919</v>
          </cell>
          <cell r="B3179" t="str">
            <v>LIMPEZA DE APARELHOS SANITARIOS, INCLUSIVE METAIS</v>
          </cell>
          <cell r="C3179" t="str">
            <v>UN</v>
          </cell>
          <cell r="D3179">
            <v>5.21</v>
          </cell>
        </row>
        <row r="3181">
          <cell r="A3181" t="str">
            <v>501000</v>
          </cell>
          <cell r="B3181" t="str">
            <v>CANTEIRO DE OBRAS</v>
          </cell>
        </row>
        <row r="3182">
          <cell r="A3182" t="str">
            <v>501100</v>
          </cell>
          <cell r="B3182" t="str">
            <v>PLACAS, VEICULOS E DESPESAS</v>
          </cell>
        </row>
        <row r="3183">
          <cell r="A3183" t="str">
            <v>501101</v>
          </cell>
          <cell r="B3183" t="str">
            <v>PLACA DE OBRA: FINANCEIRA (4,00 X 2,00) M</v>
          </cell>
          <cell r="C3183" t="str">
            <v>UN</v>
          </cell>
          <cell r="D3183">
            <v>758.57</v>
          </cell>
        </row>
        <row r="3184">
          <cell r="A3184" t="str">
            <v>501102</v>
          </cell>
          <cell r="B3184" t="str">
            <v>PLACA DE OBRA : (4,30 X 2,20) M</v>
          </cell>
          <cell r="C3184" t="str">
            <v>UN</v>
          </cell>
          <cell r="D3184">
            <v>897.01</v>
          </cell>
        </row>
        <row r="3185">
          <cell r="A3185" t="str">
            <v>501103</v>
          </cell>
          <cell r="B3185" t="str">
            <v>PLACA DE OBRA : (2,00 X 1,00) M</v>
          </cell>
          <cell r="C3185" t="str">
            <v>UN</v>
          </cell>
          <cell r="D3185">
            <v>185.66</v>
          </cell>
        </row>
        <row r="3186">
          <cell r="A3186" t="str">
            <v>501104</v>
          </cell>
          <cell r="B3186" t="str">
            <v>VEICULO PARA FISCALIZACAO</v>
          </cell>
          <cell r="C3186" t="str">
            <v>MES</v>
          </cell>
          <cell r="D3186">
            <v>1372.29</v>
          </cell>
        </row>
        <row r="3187">
          <cell r="A3187" t="str">
            <v>501105</v>
          </cell>
          <cell r="B3187" t="str">
            <v>DESPESAS</v>
          </cell>
          <cell r="C3187" t="str">
            <v>MES</v>
          </cell>
          <cell r="D3187">
            <v>1197</v>
          </cell>
        </row>
        <row r="3189">
          <cell r="A3189" t="str">
            <v>501200</v>
          </cell>
          <cell r="B3189" t="str">
            <v>RESERVADO PARA CANTEIRO DE OBRAS (501201 A 501299)</v>
          </cell>
        </row>
        <row r="3191">
          <cell r="A3191" t="str">
            <v>502000</v>
          </cell>
          <cell r="B3191" t="str">
            <v>SERVICOS TECNICOS</v>
          </cell>
        </row>
        <row r="3192">
          <cell r="A3192" t="str">
            <v>502100</v>
          </cell>
          <cell r="B3192" t="str">
            <v>LOCACAO E CADASTRO</v>
          </cell>
        </row>
        <row r="3193">
          <cell r="A3193" t="str">
            <v>502101</v>
          </cell>
          <cell r="B3193" t="str">
            <v>LOCACAO DE OBRAS LOCALIZADAS</v>
          </cell>
          <cell r="C3193" t="str">
            <v>GB</v>
          </cell>
          <cell r="D3193">
            <v>275.64</v>
          </cell>
        </row>
        <row r="3194">
          <cell r="A3194" t="str">
            <v>502102</v>
          </cell>
          <cell r="B3194" t="str">
            <v>CADASTRO DE OBRAS LOCALIZADAS</v>
          </cell>
          <cell r="C3194" t="str">
            <v>GB</v>
          </cell>
          <cell r="D3194">
            <v>352.3</v>
          </cell>
        </row>
        <row r="3196">
          <cell r="A3196" t="str">
            <v>502200</v>
          </cell>
          <cell r="B3196" t="str">
            <v>RESERVADO PARA SERVICOS TECNICOS (502201 A 502299)</v>
          </cell>
        </row>
        <row r="3198">
          <cell r="A3198" t="str">
            <v>503000</v>
          </cell>
          <cell r="B3198" t="str">
            <v>SERVICOS PRELIMINARES</v>
          </cell>
        </row>
        <row r="3199">
          <cell r="A3199" t="str">
            <v>503300</v>
          </cell>
          <cell r="B3199" t="str">
            <v>RESERVADO PARA SERVICOS PRELIMINARES (503301 A 503399)</v>
          </cell>
        </row>
        <row r="3201">
          <cell r="A3201" t="str">
            <v>504000</v>
          </cell>
          <cell r="B3201" t="str">
            <v>MOVIMENTO DE TERRA</v>
          </cell>
        </row>
        <row r="3202">
          <cell r="A3202" t="str">
            <v>504200</v>
          </cell>
          <cell r="B3202" t="str">
            <v>RESERVADO PARA MOVIMENTO DE TERRA (504201 A 504299)</v>
          </cell>
        </row>
        <row r="3204">
          <cell r="A3204" t="str">
            <v>505000</v>
          </cell>
          <cell r="B3204" t="str">
            <v>ESCORAMENTOS</v>
          </cell>
        </row>
        <row r="3205">
          <cell r="A3205" t="str">
            <v>505100</v>
          </cell>
          <cell r="B3205" t="str">
            <v>RESERVADO PARA ESCORAMENTOS (505101 A 505199)</v>
          </cell>
        </row>
        <row r="3207">
          <cell r="A3207" t="str">
            <v>506000</v>
          </cell>
          <cell r="B3207" t="str">
            <v>ESGOTAMENTOS</v>
          </cell>
        </row>
        <row r="3208">
          <cell r="A3208" t="str">
            <v>506100</v>
          </cell>
          <cell r="B3208" t="str">
            <v>REBAIXAMENTO DE LENCOL FREATICO</v>
          </cell>
        </row>
        <row r="3209">
          <cell r="A3209" t="str">
            <v>506101</v>
          </cell>
          <cell r="B3209" t="str">
            <v>MOBILIZACAO, DESMOBILIZACAO E TRANSP. DE EQUIPAMENTOS</v>
          </cell>
          <cell r="C3209" t="str">
            <v>CJXKM</v>
          </cell>
          <cell r="D3209">
            <v>11.3</v>
          </cell>
        </row>
        <row r="3210">
          <cell r="A3210" t="str">
            <v>506102</v>
          </cell>
          <cell r="B3210" t="str">
            <v>INSTALACAO DO SISTEMA DE REBAIXAMENTO</v>
          </cell>
          <cell r="C3210" t="str">
            <v>UN</v>
          </cell>
          <cell r="D3210">
            <v>74.48</v>
          </cell>
        </row>
        <row r="3211">
          <cell r="A3211" t="str">
            <v>506103</v>
          </cell>
          <cell r="B3211" t="str">
            <v>OPERACAO DO SISTEMA DE REBAIXAMENTO</v>
          </cell>
          <cell r="C3211" t="str">
            <v>CJXDI</v>
          </cell>
          <cell r="D3211">
            <v>147.63</v>
          </cell>
        </row>
        <row r="3213">
          <cell r="A3213" t="str">
            <v>506200</v>
          </cell>
          <cell r="B3213" t="str">
            <v>DRENAGEM SUBTERRANEA</v>
          </cell>
        </row>
        <row r="3214">
          <cell r="A3214" t="str">
            <v>506201</v>
          </cell>
          <cell r="B3214" t="str">
            <v>DRENO HORIZONTAL DE AREIA MEDIA</v>
          </cell>
          <cell r="C3214" t="str">
            <v>M2</v>
          </cell>
          <cell r="D3214">
            <v>15.76</v>
          </cell>
        </row>
        <row r="3215">
          <cell r="A3215" t="str">
            <v>506202</v>
          </cell>
          <cell r="B3215" t="str">
            <v>CORTINA FILTRANTE E DRENAGEM</v>
          </cell>
          <cell r="C3215" t="str">
            <v>M</v>
          </cell>
          <cell r="D3215">
            <v>189.29</v>
          </cell>
        </row>
        <row r="3216">
          <cell r="A3216" t="str">
            <v>506203</v>
          </cell>
          <cell r="B3216" t="str">
            <v>DRENAGEM COM TUBO CERAMICO REVESTIDO COM MANTA GEOTEXTIL</v>
          </cell>
          <cell r="C3216" t="str">
            <v>M</v>
          </cell>
          <cell r="D3216">
            <v>121.68</v>
          </cell>
        </row>
        <row r="3218">
          <cell r="A3218" t="str">
            <v>506300</v>
          </cell>
          <cell r="B3218" t="str">
            <v>RESERVADO PARA ESGOTAMENTOS (506301 A 506399)</v>
          </cell>
        </row>
        <row r="3220">
          <cell r="A3220" t="str">
            <v>507000</v>
          </cell>
          <cell r="B3220" t="str">
            <v>OBRAS DE CONTENCAO</v>
          </cell>
        </row>
        <row r="3221">
          <cell r="A3221" t="str">
            <v>507100</v>
          </cell>
          <cell r="B3221" t="str">
            <v>PROTECAO</v>
          </cell>
        </row>
        <row r="3222">
          <cell r="A3222" t="str">
            <v>507102</v>
          </cell>
          <cell r="B3222" t="str">
            <v>SUPORTE DE ATERRO COM MANTA GEOTEXTIL</v>
          </cell>
          <cell r="C3222" t="str">
            <v>M2</v>
          </cell>
          <cell r="D3222">
            <v>39.47</v>
          </cell>
        </row>
        <row r="3223">
          <cell r="A3223" t="str">
            <v>507103</v>
          </cell>
          <cell r="B3223" t="str">
            <v>MURO PRE FABRICADO EM CONCRETO ARMADO</v>
          </cell>
          <cell r="C3223" t="str">
            <v>M2</v>
          </cell>
          <cell r="D3223">
            <v>127.78</v>
          </cell>
        </row>
        <row r="3225">
          <cell r="A3225" t="str">
            <v>507200</v>
          </cell>
          <cell r="B3225" t="str">
            <v>RESERVADO PARA OBRAS DE CONTENCAO (507201 A 507299)</v>
          </cell>
        </row>
        <row r="3227">
          <cell r="A3227" t="str">
            <v>508000</v>
          </cell>
          <cell r="B3227" t="str">
            <v>FUNDACOES E ESTRUTURAS</v>
          </cell>
        </row>
        <row r="3228">
          <cell r="A3228" t="str">
            <v>508100</v>
          </cell>
          <cell r="B3228" t="str">
            <v>BROCA DE CONCRETO/ESTACA</v>
          </cell>
        </row>
        <row r="3229">
          <cell r="A3229" t="str">
            <v>508101</v>
          </cell>
          <cell r="B3229" t="str">
            <v>BROCA DE CONCRETO, DIAMETRO 30 CM</v>
          </cell>
          <cell r="C3229" t="str">
            <v>M</v>
          </cell>
          <cell r="D3229">
            <v>48.5</v>
          </cell>
        </row>
        <row r="3230">
          <cell r="A3230" t="str">
            <v>508103</v>
          </cell>
          <cell r="B3230" t="str">
            <v>MOBILIZACAO DE EQUIPE PARA EXECUCAO DE ESTACA MOLDADA "IN LOCO" - TIPO STRAUSS - ATE 50 KM</v>
          </cell>
          <cell r="C3230" t="str">
            <v>GB</v>
          </cell>
          <cell r="D3230">
            <v>798</v>
          </cell>
        </row>
        <row r="3231">
          <cell r="A3231" t="str">
            <v>508104</v>
          </cell>
          <cell r="B3231" t="str">
            <v>TRANSPORTE ALEM DE 50 KM DE EQUIPE PARA EXECUCAO DE ESTACA MOLDADA "IN LOCO" - TIPO STRAUSS</v>
          </cell>
          <cell r="C3231" t="str">
            <v>KM</v>
          </cell>
          <cell r="D3231">
            <v>5.32</v>
          </cell>
        </row>
        <row r="3232">
          <cell r="A3232" t="str">
            <v>508105</v>
          </cell>
          <cell r="B3232" t="str">
            <v>ESTACA MOLDADA "IN LOCO" - TIPO STRAUSS - CAPACIDADE 20 T.</v>
          </cell>
          <cell r="C3232" t="str">
            <v>M</v>
          </cell>
          <cell r="D3232">
            <v>26.78</v>
          </cell>
        </row>
        <row r="3233">
          <cell r="A3233" t="str">
            <v>508106</v>
          </cell>
          <cell r="B3233" t="str">
            <v>ESTACA MOLDADA "IN LOCO" - TIPO STRAUSS - CAPACIDADE 30 T.</v>
          </cell>
          <cell r="C3233" t="str">
            <v>M</v>
          </cell>
          <cell r="D3233">
            <v>35.93</v>
          </cell>
        </row>
        <row r="3234">
          <cell r="A3234" t="str">
            <v>508107</v>
          </cell>
          <cell r="B3234" t="str">
            <v>ESTACA MOLDADA "IN LOCO" - TIPO STRAUSS - CAPACIDADE 40 T.</v>
          </cell>
          <cell r="C3234" t="str">
            <v>M</v>
          </cell>
          <cell r="D3234">
            <v>48.55</v>
          </cell>
        </row>
        <row r="3236">
          <cell r="A3236" t="str">
            <v>508200</v>
          </cell>
          <cell r="B3236" t="str">
            <v>LASTRO PARA ASSENTAMENTO DE TUBOS E PECAS</v>
          </cell>
        </row>
        <row r="3237">
          <cell r="A3237" t="str">
            <v>508201</v>
          </cell>
          <cell r="B3237" t="str">
            <v>PARA TUBOS E PECAS, DIAM. 75 MM</v>
          </cell>
          <cell r="C3237" t="str">
            <v>M</v>
          </cell>
          <cell r="D3237">
            <v>11.35</v>
          </cell>
        </row>
        <row r="3238">
          <cell r="A3238" t="str">
            <v>508202</v>
          </cell>
          <cell r="B3238" t="str">
            <v>PARA TUBOS E PECAS, DIAMETRO 500 MM</v>
          </cell>
          <cell r="C3238" t="str">
            <v>M</v>
          </cell>
          <cell r="D3238">
            <v>18.64</v>
          </cell>
        </row>
        <row r="3240">
          <cell r="A3240" t="str">
            <v>508300</v>
          </cell>
          <cell r="B3240" t="str">
            <v>LASTRO, LAJE E BERCO PARA ASSENTAMENTO DE TUBOS E PECAS</v>
          </cell>
        </row>
        <row r="3241">
          <cell r="A3241" t="str">
            <v>508301</v>
          </cell>
          <cell r="B3241" t="str">
            <v>PARA TUBOS E PECAS, DIAMETRO 500 MM</v>
          </cell>
          <cell r="C3241" t="str">
            <v>M</v>
          </cell>
          <cell r="D3241">
            <v>94.2</v>
          </cell>
        </row>
        <row r="3242">
          <cell r="A3242" t="str">
            <v>508302</v>
          </cell>
          <cell r="B3242" t="str">
            <v>PARA TUBOS E PECAS, DIAM. 600 MM</v>
          </cell>
          <cell r="C3242" t="str">
            <v>M</v>
          </cell>
          <cell r="D3242">
            <v>114.87</v>
          </cell>
        </row>
        <row r="3243">
          <cell r="A3243" t="str">
            <v>508303</v>
          </cell>
          <cell r="B3243" t="str">
            <v>PARA TUBOS E PECAS, DIAM. 700 MM</v>
          </cell>
          <cell r="C3243" t="str">
            <v>M</v>
          </cell>
          <cell r="D3243">
            <v>128.49</v>
          </cell>
        </row>
        <row r="3245">
          <cell r="A3245" t="str">
            <v>508400</v>
          </cell>
          <cell r="B3245" t="str">
            <v>ANCORAGEM EM CONCRETO PARA PECAS</v>
          </cell>
        </row>
        <row r="3246">
          <cell r="A3246" t="str">
            <v>508401</v>
          </cell>
          <cell r="B3246" t="str">
            <v>ANCORAGEM EM CONCRETO - CURVA 90 GRAUS E TE, DIAM. 500 MM</v>
          </cell>
          <cell r="C3246" t="str">
            <v>UN</v>
          </cell>
          <cell r="D3246">
            <v>211.16</v>
          </cell>
        </row>
        <row r="3247">
          <cell r="A3247" t="str">
            <v>508402</v>
          </cell>
          <cell r="B3247" t="str">
            <v>BRACADEIRA P/FIXACAO DE TUBULACAO DE 350 MM</v>
          </cell>
          <cell r="C3247" t="str">
            <v>UN</v>
          </cell>
          <cell r="D3247">
            <v>12.38</v>
          </cell>
        </row>
        <row r="3249">
          <cell r="A3249" t="str">
            <v>508500</v>
          </cell>
          <cell r="B3249" t="str">
            <v>CONCRETO/FORMA/ACO/LAJE PRE-FABRICADA</v>
          </cell>
        </row>
        <row r="3251">
          <cell r="A3251" t="str">
            <v>508600</v>
          </cell>
          <cell r="B3251" t="str">
            <v>POCO DE VISITA EM ALVENARIA TIPO GARRAFAO</v>
          </cell>
        </row>
        <row r="3252">
          <cell r="A3252" t="str">
            <v>508601</v>
          </cell>
          <cell r="B3252" t="str">
            <v>POCO DE VISITA EM ALVENARIA TIPO GARRAFAO - PROF. ATE 2,00 M</v>
          </cell>
          <cell r="C3252" t="str">
            <v>UN</v>
          </cell>
          <cell r="D3252">
            <v>709.23</v>
          </cell>
        </row>
        <row r="3253">
          <cell r="A3253" t="str">
            <v>508602</v>
          </cell>
          <cell r="B3253" t="str">
            <v>POCO DE VISITA EM ALVENARIA TIPO GARRAFAO - PROF. ATE 3,00 M</v>
          </cell>
          <cell r="C3253" t="str">
            <v>UN</v>
          </cell>
          <cell r="D3253">
            <v>1086.54</v>
          </cell>
        </row>
        <row r="3254">
          <cell r="A3254" t="str">
            <v>508603</v>
          </cell>
          <cell r="B3254" t="str">
            <v>POCO DE VISITA EM ALVENARIA TIPO GARRAFAO - PROF. ATE 4,00 M</v>
          </cell>
          <cell r="C3254" t="str">
            <v>UN</v>
          </cell>
          <cell r="D3254">
            <v>1360.44</v>
          </cell>
        </row>
        <row r="3255">
          <cell r="A3255" t="str">
            <v>508604</v>
          </cell>
          <cell r="B3255" t="str">
            <v>POCO DE VISITA EM ALVENARIA TIPO GARRAFAO - PROF. ATE 5,00 M</v>
          </cell>
          <cell r="C3255" t="str">
            <v>UN</v>
          </cell>
          <cell r="D3255">
            <v>1699.19</v>
          </cell>
        </row>
        <row r="3256">
          <cell r="A3256" t="str">
            <v>508605</v>
          </cell>
          <cell r="B3256" t="str">
            <v>POCO DE VISITA EM ALVENARIA TIPO GARRAFAO - PROF. ATE 6,00 M</v>
          </cell>
          <cell r="C3256" t="str">
            <v>UN</v>
          </cell>
          <cell r="D3256">
            <v>2141.75</v>
          </cell>
        </row>
        <row r="3257">
          <cell r="A3257" t="str">
            <v>508606</v>
          </cell>
          <cell r="B3257" t="str">
            <v>POCO DE VISITA EM ALVENARIA TIPO GARRAFAO - PROF. ATE 7,00 M</v>
          </cell>
          <cell r="C3257" t="str">
            <v>UN</v>
          </cell>
          <cell r="D3257">
            <v>2718.36</v>
          </cell>
        </row>
        <row r="3259">
          <cell r="A3259" t="str">
            <v>508700</v>
          </cell>
          <cell r="B3259" t="str">
            <v>DISPOSITIVOS PARA LAGOA</v>
          </cell>
        </row>
        <row r="3260">
          <cell r="A3260" t="str">
            <v>508701</v>
          </cell>
          <cell r="B3260" t="str">
            <v>DISPOSITIVO DE ENTRADA B</v>
          </cell>
          <cell r="C3260" t="str">
            <v>UN</v>
          </cell>
          <cell r="D3260">
            <v>605.92999999999995</v>
          </cell>
        </row>
        <row r="3261">
          <cell r="A3261" t="str">
            <v>508702</v>
          </cell>
          <cell r="B3261" t="str">
            <v>DISPOSITIVO DE ENTRADA D</v>
          </cell>
          <cell r="C3261" t="str">
            <v>UN</v>
          </cell>
          <cell r="D3261">
            <v>818.77</v>
          </cell>
        </row>
        <row r="3262">
          <cell r="A3262" t="str">
            <v>508703</v>
          </cell>
          <cell r="B3262" t="str">
            <v>DISPOSITIVO DE SAIDA B</v>
          </cell>
          <cell r="C3262" t="str">
            <v>UN</v>
          </cell>
          <cell r="D3262">
            <v>1222.72</v>
          </cell>
        </row>
        <row r="3263">
          <cell r="A3263" t="str">
            <v>508704</v>
          </cell>
          <cell r="B3263" t="str">
            <v>DISPOSITIVO DE SAIDA F</v>
          </cell>
          <cell r="C3263" t="str">
            <v>UN</v>
          </cell>
          <cell r="D3263">
            <v>7553.12</v>
          </cell>
        </row>
        <row r="3264">
          <cell r="A3264" t="str">
            <v>508705</v>
          </cell>
          <cell r="B3264" t="str">
            <v>DISPOSITIVO DE INTERLIGACAO B</v>
          </cell>
          <cell r="C3264" t="str">
            <v>UN</v>
          </cell>
          <cell r="D3264">
            <v>1250.6500000000001</v>
          </cell>
        </row>
        <row r="3265">
          <cell r="A3265" t="str">
            <v>508708</v>
          </cell>
          <cell r="B3265" t="str">
            <v>CAIXA DE AREIA, GRADEAMENTO E MEDICAO DE VAZAO (SUTRO)</v>
          </cell>
          <cell r="C3265" t="str">
            <v>UN</v>
          </cell>
          <cell r="D3265">
            <v>4910.6499999999996</v>
          </cell>
        </row>
        <row r="3266">
          <cell r="A3266" t="str">
            <v>508709</v>
          </cell>
          <cell r="B3266" t="str">
            <v>CAIXA DIVISORA DE VAZAO - DUAS SAIDAS</v>
          </cell>
          <cell r="C3266" t="str">
            <v>UN</v>
          </cell>
          <cell r="D3266">
            <v>1051.1199999999999</v>
          </cell>
        </row>
        <row r="3267">
          <cell r="A3267" t="str">
            <v>508711</v>
          </cell>
          <cell r="B3267" t="str">
            <v>DISPOSITIVO DE ENTRADA C</v>
          </cell>
          <cell r="C3267" t="str">
            <v>UN</v>
          </cell>
          <cell r="D3267">
            <v>1195.1500000000001</v>
          </cell>
        </row>
        <row r="3268">
          <cell r="A3268" t="str">
            <v>508712</v>
          </cell>
          <cell r="B3268" t="str">
            <v>PLACA DE CONCRETO - PADRAO I</v>
          </cell>
          <cell r="C3268" t="str">
            <v>M2</v>
          </cell>
          <cell r="D3268">
            <v>45.49</v>
          </cell>
        </row>
        <row r="3269">
          <cell r="A3269" t="str">
            <v>508713</v>
          </cell>
          <cell r="B3269" t="str">
            <v>DISPOSITIVO DE SAIDA A - COMPLETO</v>
          </cell>
          <cell r="C3269" t="str">
            <v>UN</v>
          </cell>
          <cell r="D3269">
            <v>5186.09</v>
          </cell>
        </row>
        <row r="3271">
          <cell r="A3271" t="str">
            <v>508800</v>
          </cell>
          <cell r="B3271" t="str">
            <v>RESERVADO PARA FUNDACOES E ESTRUTURAS (508801 A 508899)</v>
          </cell>
        </row>
        <row r="3273">
          <cell r="A3273" t="str">
            <v>509000</v>
          </cell>
          <cell r="B3273" t="str">
            <v>ASSENTAMENTO</v>
          </cell>
        </row>
        <row r="3274">
          <cell r="A3274" t="str">
            <v>509100</v>
          </cell>
          <cell r="B3274" t="str">
            <v>ASSENTAMENTO DE TUBOS E PECAS PARA REDES DE DISTR. DE AGUA</v>
          </cell>
        </row>
        <row r="3275">
          <cell r="A3275" t="str">
            <v>509101</v>
          </cell>
          <cell r="B3275" t="str">
            <v>TUBOS E PECAS DE FERRO FUNDIDO, DIAM. 350 MM</v>
          </cell>
          <cell r="C3275" t="str">
            <v>M</v>
          </cell>
          <cell r="D3275">
            <v>14.24</v>
          </cell>
        </row>
        <row r="3276">
          <cell r="A3276" t="str">
            <v>509102</v>
          </cell>
          <cell r="B3276" t="str">
            <v>TUBOS E PECAS PEAD, DIAM. 32 MM</v>
          </cell>
          <cell r="C3276" t="str">
            <v>M</v>
          </cell>
          <cell r="D3276">
            <v>3.79</v>
          </cell>
        </row>
        <row r="3278">
          <cell r="A3278" t="str">
            <v>509200</v>
          </cell>
          <cell r="B3278" t="str">
            <v>ASSENTAMENTO SIMPLES DE TUBOS E PECAS DE PVC RIGIDO E PVC RIGIDO DEFOFO</v>
          </cell>
        </row>
        <row r="3279">
          <cell r="A3279" t="str">
            <v>509201</v>
          </cell>
          <cell r="B3279" t="str">
            <v>TUBOS E PECAS, DIAM. 250 MM</v>
          </cell>
          <cell r="C3279" t="str">
            <v>M</v>
          </cell>
          <cell r="D3279">
            <v>1.82</v>
          </cell>
        </row>
        <row r="3280">
          <cell r="A3280" t="str">
            <v>509202</v>
          </cell>
          <cell r="B3280" t="str">
            <v>TUBOS E PECAS, DIAM. 350 MM</v>
          </cell>
          <cell r="C3280" t="str">
            <v>M</v>
          </cell>
          <cell r="D3280">
            <v>2.56</v>
          </cell>
        </row>
        <row r="3281">
          <cell r="A3281" t="str">
            <v>509203</v>
          </cell>
          <cell r="B3281" t="str">
            <v>TUBOS E PECAS, DIAM. 450 MM</v>
          </cell>
          <cell r="C3281" t="str">
            <v>M</v>
          </cell>
          <cell r="D3281">
            <v>3.59</v>
          </cell>
        </row>
        <row r="3283">
          <cell r="A3283" t="str">
            <v>509300</v>
          </cell>
          <cell r="B3283" t="str">
            <v>ASSENTAMENTO SIMPLES DE TUBOS E PECAS DE CIMENTO AMIANTO</v>
          </cell>
        </row>
        <row r="3285">
          <cell r="A3285" t="str">
            <v>509400</v>
          </cell>
          <cell r="B3285" t="str">
            <v>ASSENTAMENTO SIMPLES DE TUBOS E PECAS DE FERRO FUNDIDO</v>
          </cell>
        </row>
        <row r="3286">
          <cell r="A3286" t="str">
            <v>509401</v>
          </cell>
          <cell r="B3286" t="str">
            <v>TUBOS E PECAS, DIAM. 350 MM</v>
          </cell>
          <cell r="C3286" t="str">
            <v>M</v>
          </cell>
          <cell r="D3286">
            <v>7.78</v>
          </cell>
        </row>
        <row r="3288">
          <cell r="A3288" t="str">
            <v>509500</v>
          </cell>
          <cell r="B3288" t="str">
            <v>ASSENTAMENTO SIMPLES DE TUBOS DE CONCRETO PARA AGUAS PLUVIAIS</v>
          </cell>
        </row>
        <row r="3289">
          <cell r="A3289" t="str">
            <v>509501</v>
          </cell>
          <cell r="B3289" t="str">
            <v>TUBOS, DIAMETRO 200 MM</v>
          </cell>
          <cell r="C3289" t="str">
            <v>M</v>
          </cell>
          <cell r="D3289">
            <v>2.84</v>
          </cell>
        </row>
        <row r="3291">
          <cell r="A3291" t="str">
            <v>509600</v>
          </cell>
          <cell r="B3291" t="str">
            <v>MONTAGEM DE PECAS ESPECIAIS</v>
          </cell>
        </row>
        <row r="3292">
          <cell r="A3292" t="str">
            <v>509601</v>
          </cell>
          <cell r="B3292" t="str">
            <v>PECAS ESPECIAIS E TUBULACOES AEREAS</v>
          </cell>
          <cell r="C3292" t="str">
            <v>KG</v>
          </cell>
          <cell r="D3292">
            <v>1.1299999999999999</v>
          </cell>
        </row>
        <row r="3294">
          <cell r="A3294" t="str">
            <v>509700</v>
          </cell>
          <cell r="B3294" t="str">
            <v>CARGA, TRANSPORTE ATE 10 KM E DESCARGA DE TUBOS E PECAS DE PVC RIGIDO E PVC RIGIDO DEFOFO</v>
          </cell>
        </row>
        <row r="3295">
          <cell r="A3295" t="str">
            <v>509701</v>
          </cell>
          <cell r="B3295" t="str">
            <v>TUBOS E PECAS, DIAM. 450 MM</v>
          </cell>
          <cell r="C3295" t="str">
            <v>KM</v>
          </cell>
          <cell r="D3295">
            <v>671.7</v>
          </cell>
        </row>
        <row r="3297">
          <cell r="A3297" t="str">
            <v>509800</v>
          </cell>
          <cell r="B3297" t="str">
            <v>TRANSPORTE EXCEDENTE A 10 KM DE TUBOS E PECAS DE PVC RIGIDO E PVC RIGIDO DE FOFO</v>
          </cell>
        </row>
        <row r="3298">
          <cell r="A3298" t="str">
            <v>509810</v>
          </cell>
          <cell r="B3298" t="str">
            <v>TUBOS E PECAS, DIAM. 450 MM</v>
          </cell>
          <cell r="C3298" t="str">
            <v>KMXKM</v>
          </cell>
          <cell r="D3298">
            <v>7.92</v>
          </cell>
        </row>
        <row r="3300">
          <cell r="A3300" t="str">
            <v>510300</v>
          </cell>
          <cell r="B3300" t="str">
            <v>RESERVADO PARA ASSENTAMENTO (510301 A 510399)</v>
          </cell>
        </row>
        <row r="3301">
          <cell r="A3301" t="str">
            <v>510301</v>
          </cell>
          <cell r="B3301" t="str">
            <v>TUBOS E PECAS PVC, DIAM. 25 MM (3/4")</v>
          </cell>
          <cell r="C3301" t="str">
            <v>M</v>
          </cell>
          <cell r="D3301">
            <v>3.79</v>
          </cell>
        </row>
        <row r="3303">
          <cell r="A3303" t="str">
            <v>511000</v>
          </cell>
          <cell r="B3303" t="str">
            <v>PAVIMENTACAO</v>
          </cell>
        </row>
        <row r="3304">
          <cell r="A3304" t="str">
            <v>511100</v>
          </cell>
          <cell r="B3304" t="str">
            <v>LEVANTAMENTO DE PAVIMENTACAO</v>
          </cell>
        </row>
        <row r="3305">
          <cell r="A3305" t="str">
            <v>511101</v>
          </cell>
          <cell r="B3305" t="str">
            <v>LEVANTAMENTO DE PASSEIO EM CACO CERAMICO</v>
          </cell>
          <cell r="C3305" t="str">
            <v>M2</v>
          </cell>
          <cell r="D3305">
            <v>5.77</v>
          </cell>
        </row>
        <row r="3306">
          <cell r="A3306" t="str">
            <v>511102</v>
          </cell>
          <cell r="B3306" t="str">
            <v>LEVANTAMENTO DE PASSEIO EM ARDOSIA, ARENITO OU PEDRA LUMINARIA</v>
          </cell>
          <cell r="C3306" t="str">
            <v>M2</v>
          </cell>
          <cell r="D3306">
            <v>6.45</v>
          </cell>
        </row>
        <row r="3307">
          <cell r="A3307" t="str">
            <v>511103</v>
          </cell>
          <cell r="B3307" t="str">
            <v>LEVANTAMENTO DE PASSEIO EM GRANITO TIPO PARALELEPIPEDO</v>
          </cell>
          <cell r="C3307" t="str">
            <v>M2</v>
          </cell>
          <cell r="D3307">
            <v>6.45</v>
          </cell>
        </row>
        <row r="3308">
          <cell r="A3308" t="str">
            <v>511104</v>
          </cell>
          <cell r="B3308" t="str">
            <v>LEVANTAMENTO DE PASSEIO EM LAJOTAO COLONIAL CERAMICO</v>
          </cell>
          <cell r="C3308" t="str">
            <v>M2</v>
          </cell>
          <cell r="D3308">
            <v>6.45</v>
          </cell>
        </row>
        <row r="3309">
          <cell r="A3309" t="str">
            <v>511105</v>
          </cell>
          <cell r="B3309" t="str">
            <v>LEVANTAMENTO DE PAVIMENTACAO DE CONCRETO NAO ESTRUTURAL</v>
          </cell>
          <cell r="C3309" t="str">
            <v>M2</v>
          </cell>
          <cell r="D3309">
            <v>9.23</v>
          </cell>
        </row>
        <row r="3310">
          <cell r="A3310" t="str">
            <v>511106</v>
          </cell>
          <cell r="B3310" t="str">
            <v>LEVANTAMENTO DE PARALELEPIPEDO COM CAPA ASFALTICA</v>
          </cell>
          <cell r="C3310" t="str">
            <v>M2</v>
          </cell>
          <cell r="D3310">
            <v>7.66</v>
          </cell>
        </row>
        <row r="3312">
          <cell r="A3312" t="str">
            <v>511200</v>
          </cell>
          <cell r="B3312" t="str">
            <v>EXECUCAO DE PAVIMENTACAO</v>
          </cell>
        </row>
        <row r="3313">
          <cell r="A3313" t="str">
            <v>511211</v>
          </cell>
          <cell r="B3313" t="str">
            <v>EXECUCAO DE ASFALTO</v>
          </cell>
          <cell r="C3313" t="str">
            <v>M2</v>
          </cell>
          <cell r="D3313">
            <v>29.64</v>
          </cell>
        </row>
        <row r="3314">
          <cell r="A3314" t="str">
            <v>511212</v>
          </cell>
          <cell r="B3314" t="str">
            <v>EXECUCAO DE PAVIMENTACAO DE CONCRETO NAO ESTRUTURAL</v>
          </cell>
          <cell r="C3314" t="str">
            <v>M2</v>
          </cell>
          <cell r="D3314">
            <v>31.33</v>
          </cell>
        </row>
        <row r="3315">
          <cell r="A3315" t="str">
            <v>511213</v>
          </cell>
          <cell r="B3315" t="str">
            <v>REPOSICAO DE PARALELEPIPEDO COM CAPA ASFALTICA</v>
          </cell>
          <cell r="C3315" t="str">
            <v>M2</v>
          </cell>
          <cell r="D3315">
            <v>43.15</v>
          </cell>
        </row>
        <row r="3317">
          <cell r="A3317" t="str">
            <v>511300</v>
          </cell>
          <cell r="B3317" t="str">
            <v>RESERVADO PARA PAVIMENTACAO (511301 A 511399)</v>
          </cell>
        </row>
        <row r="3319">
          <cell r="A3319" t="str">
            <v>512000</v>
          </cell>
          <cell r="B3319" t="str">
            <v>LIGACOES PREDIAIS</v>
          </cell>
        </row>
        <row r="3320">
          <cell r="A3320" t="str">
            <v>512100</v>
          </cell>
          <cell r="B3320" t="str">
            <v>RESERVADO PARA LIGACOES PREDIAIS (512101 A 512199)</v>
          </cell>
        </row>
        <row r="3322">
          <cell r="A3322" t="str">
            <v>512200</v>
          </cell>
          <cell r="B3322" t="str">
            <v>LIGACOES</v>
          </cell>
        </row>
        <row r="3323">
          <cell r="A3323">
            <v>512300</v>
          </cell>
          <cell r="B3323" t="str">
            <v>RESERVADO PARA LIGACOES (512301 A 512399)</v>
          </cell>
        </row>
        <row r="3325">
          <cell r="A3325" t="str">
            <v>513000</v>
          </cell>
          <cell r="B3325" t="str">
            <v>FECHAMENTO</v>
          </cell>
        </row>
        <row r="3326">
          <cell r="A3326" t="str">
            <v>513100</v>
          </cell>
          <cell r="B3326" t="str">
            <v>ALVENARIA</v>
          </cell>
        </row>
        <row r="3327">
          <cell r="A3327" t="str">
            <v>513101</v>
          </cell>
          <cell r="B3327" t="str">
            <v>ALVENARIA DE ELEV., EM CUTELO TIJOLO A VISTA</v>
          </cell>
          <cell r="C3327" t="str">
            <v>M2</v>
          </cell>
          <cell r="D3327">
            <v>34.43</v>
          </cell>
        </row>
        <row r="3328">
          <cell r="A3328" t="str">
            <v>513102</v>
          </cell>
          <cell r="B3328" t="str">
            <v>COLOCACAO DE TIJOLO COMUM NO LEITO DE SECAGEM</v>
          </cell>
          <cell r="C3328" t="str">
            <v>M2</v>
          </cell>
          <cell r="D3328">
            <v>5.87</v>
          </cell>
        </row>
        <row r="3329">
          <cell r="A3329" t="str">
            <v>513103</v>
          </cell>
          <cell r="B3329" t="str">
            <v>BLOCO DE VIDRO, DIMENSAO 6 X 20 X 20 CM (ELEMENTO VAZADO)</v>
          </cell>
          <cell r="C3329" t="str">
            <v>M2</v>
          </cell>
          <cell r="D3329">
            <v>406.19</v>
          </cell>
        </row>
        <row r="3331">
          <cell r="A3331" t="str">
            <v>513200</v>
          </cell>
          <cell r="B3331" t="str">
            <v>COBERTURA, MADEIRAMENTO, CONDUTOR, CALHAS E RUFOS</v>
          </cell>
        </row>
        <row r="3332">
          <cell r="A3332" t="str">
            <v>513201</v>
          </cell>
          <cell r="B3332" t="str">
            <v>COBERTURA COM TELHA COLONIAL</v>
          </cell>
          <cell r="C3332" t="str">
            <v>M2</v>
          </cell>
          <cell r="D3332">
            <v>55.51</v>
          </cell>
        </row>
        <row r="3334">
          <cell r="A3334" t="str">
            <v>513300</v>
          </cell>
          <cell r="B3334" t="str">
            <v>ESQUADRIAS: MADEIRA/METALICAS E FERRAGENS</v>
          </cell>
        </row>
        <row r="3335">
          <cell r="A3335" t="str">
            <v>513301</v>
          </cell>
          <cell r="B3335" t="str">
            <v>PORTA EXTERNA DE CEDRO, EXCETO O BATENTE, 1 FOLHA</v>
          </cell>
          <cell r="C3335" t="str">
            <v>M2</v>
          </cell>
          <cell r="D3335">
            <v>88.45</v>
          </cell>
        </row>
        <row r="3336">
          <cell r="A3336" t="str">
            <v>513302</v>
          </cell>
          <cell r="B3336" t="str">
            <v>PORTA INTERNA DE CEDRO, EXCETO O BATENTE, 1 FOLHA</v>
          </cell>
          <cell r="C3336" t="str">
            <v>M2</v>
          </cell>
          <cell r="D3336">
            <v>132.84</v>
          </cell>
        </row>
        <row r="3337">
          <cell r="A3337" t="str">
            <v>513303</v>
          </cell>
          <cell r="B3337" t="str">
            <v>BATENTE PEROBA</v>
          </cell>
          <cell r="C3337" t="str">
            <v>M</v>
          </cell>
          <cell r="D3337">
            <v>19.61</v>
          </cell>
        </row>
        <row r="3338">
          <cell r="A3338" t="str">
            <v>513304</v>
          </cell>
          <cell r="B3338" t="str">
            <v>PORTA DE ALUMINIO TIPO VENEZIANA</v>
          </cell>
          <cell r="C3338" t="str">
            <v>M2</v>
          </cell>
          <cell r="D3338">
            <v>667.67</v>
          </cell>
        </row>
        <row r="3340">
          <cell r="A3340" t="str">
            <v>513400</v>
          </cell>
          <cell r="B3340" t="str">
            <v>VIDROS</v>
          </cell>
        </row>
        <row r="3341">
          <cell r="A3341" t="str">
            <v>513401</v>
          </cell>
          <cell r="B3341" t="str">
            <v>VIDRO PLANO COMUM TRANSPARENTE 6 MM</v>
          </cell>
          <cell r="C3341" t="str">
            <v>M2</v>
          </cell>
          <cell r="D3341">
            <v>113.48</v>
          </cell>
        </row>
        <row r="3343">
          <cell r="A3343" t="str">
            <v>513500</v>
          </cell>
          <cell r="B3343" t="str">
            <v>GRELHAS/GUARDA-CORPO/GRADE/ESCADA</v>
          </cell>
        </row>
        <row r="3344">
          <cell r="A3344" t="str">
            <v>513501</v>
          </cell>
          <cell r="B3344" t="str">
            <v>GUARDA CORPO DIAMETRO 2"</v>
          </cell>
          <cell r="C3344" t="str">
            <v>M</v>
          </cell>
          <cell r="D3344">
            <v>119.8</v>
          </cell>
        </row>
        <row r="3345">
          <cell r="A3345" t="str">
            <v>513502</v>
          </cell>
          <cell r="B3345" t="str">
            <v>GRADE METALICA BARRA 2 X 3/8 POL. - ESPACAMENTO 5 CM</v>
          </cell>
          <cell r="C3345" t="str">
            <v>UN</v>
          </cell>
          <cell r="D3345">
            <v>337.58</v>
          </cell>
        </row>
        <row r="3346">
          <cell r="A3346" t="str">
            <v>513503</v>
          </cell>
          <cell r="B3346" t="str">
            <v>GRADE DIAM. 1/2 POL. E= 20 MM</v>
          </cell>
          <cell r="C3346" t="str">
            <v>M2</v>
          </cell>
          <cell r="D3346">
            <v>453.91</v>
          </cell>
        </row>
        <row r="3347">
          <cell r="A3347" t="str">
            <v>513504</v>
          </cell>
          <cell r="B3347" t="str">
            <v>GRELHA DIAM. 1/2 POL. (50 X 50) MM</v>
          </cell>
          <cell r="C3347" t="str">
            <v>UN</v>
          </cell>
          <cell r="D3347">
            <v>201.58</v>
          </cell>
        </row>
        <row r="3348">
          <cell r="A3348" t="str">
            <v>513505</v>
          </cell>
          <cell r="B3348" t="str">
            <v>ESCADA EM DURALUMINIO COM GUARDA CORPO</v>
          </cell>
          <cell r="C3348" t="str">
            <v>M</v>
          </cell>
          <cell r="D3348">
            <v>297.81</v>
          </cell>
        </row>
        <row r="3349">
          <cell r="A3349" t="str">
            <v>513506</v>
          </cell>
          <cell r="B3349" t="str">
            <v>GUARDA CORPO DIAM. 1" C/ RODAPE EM CHAPA GALVANIZADA</v>
          </cell>
          <cell r="C3349" t="str">
            <v>M</v>
          </cell>
          <cell r="D3349">
            <v>76.12</v>
          </cell>
        </row>
        <row r="3351">
          <cell r="A3351" t="str">
            <v>513600</v>
          </cell>
          <cell r="B3351" t="str">
            <v>TAMPA DE INSPECAO METALICA</v>
          </cell>
        </row>
        <row r="3352">
          <cell r="A3352" t="str">
            <v>513601</v>
          </cell>
          <cell r="B3352" t="str">
            <v>TAMPA DE INSPECAO METALICA</v>
          </cell>
          <cell r="C3352" t="str">
            <v>M2</v>
          </cell>
          <cell r="D3352">
            <v>261.54000000000002</v>
          </cell>
        </row>
        <row r="3354">
          <cell r="A3354" t="str">
            <v>513700</v>
          </cell>
          <cell r="B3354" t="str">
            <v>RESERVADO PARA FECHAMENTO (513701 A 513799)</v>
          </cell>
        </row>
        <row r="3356">
          <cell r="A3356" t="str">
            <v>514000</v>
          </cell>
          <cell r="B3356" t="str">
            <v>REVESTIMENTO E TRATAMENTO DE SUPERFICIE</v>
          </cell>
        </row>
        <row r="3357">
          <cell r="A3357" t="str">
            <v>514100</v>
          </cell>
          <cell r="B3357" t="str">
            <v>PISO, TETOS E PAREDES</v>
          </cell>
        </row>
        <row r="3358">
          <cell r="A3358" t="str">
            <v>514101</v>
          </cell>
          <cell r="B3358" t="str">
            <v>PISO EM GRANILITE</v>
          </cell>
          <cell r="C3358" t="str">
            <v>M2</v>
          </cell>
          <cell r="D3358">
            <v>39.46</v>
          </cell>
        </row>
        <row r="3360">
          <cell r="A3360" t="str">
            <v>514200</v>
          </cell>
          <cell r="B3360" t="str">
            <v>PINTURAS/IMPERMEABILIZACAO</v>
          </cell>
        </row>
        <row r="3361">
          <cell r="A3361" t="str">
            <v>514201</v>
          </cell>
          <cell r="B3361" t="str">
            <v>PINTURA PISO COM GRAFITE</v>
          </cell>
          <cell r="C3361" t="str">
            <v>M2</v>
          </cell>
          <cell r="D3361">
            <v>14.69</v>
          </cell>
        </row>
        <row r="3362">
          <cell r="A3362" t="str">
            <v>514202</v>
          </cell>
          <cell r="B3362" t="str">
            <v>APLICACAO DE SODA CAUSTICA - SOLO</v>
          </cell>
          <cell r="C3362" t="str">
            <v>M2</v>
          </cell>
          <cell r="D3362">
            <v>0.09</v>
          </cell>
        </row>
        <row r="3364">
          <cell r="A3364" t="str">
            <v>514300</v>
          </cell>
          <cell r="B3364" t="str">
            <v>RESERVADO PARA REVESTIMENTO E TRATAMENTO DE SUPERFICIE (514301 A 514399)</v>
          </cell>
        </row>
        <row r="3366">
          <cell r="A3366" t="str">
            <v>515000</v>
          </cell>
          <cell r="B3366" t="str">
            <v>INSTALACOES PREDIAIS</v>
          </cell>
        </row>
        <row r="3367">
          <cell r="A3367" t="str">
            <v>515100</v>
          </cell>
          <cell r="B3367" t="str">
            <v>PECAS E APARELHOS ELETRICOS</v>
          </cell>
        </row>
        <row r="3368">
          <cell r="A3368" t="str">
            <v>515101</v>
          </cell>
          <cell r="B3368" t="str">
            <v>CABO DE COBRE NU 6,0 MM2</v>
          </cell>
          <cell r="C3368" t="str">
            <v>M</v>
          </cell>
          <cell r="D3368">
            <v>4.53</v>
          </cell>
        </row>
        <row r="3369">
          <cell r="A3369" t="str">
            <v>515102</v>
          </cell>
          <cell r="B3369" t="str">
            <v>CABO DE COBRE NU 16 MM2</v>
          </cell>
          <cell r="C3369" t="str">
            <v>M</v>
          </cell>
          <cell r="D3369">
            <v>5.08</v>
          </cell>
        </row>
        <row r="3370">
          <cell r="A3370" t="str">
            <v>515103</v>
          </cell>
          <cell r="B3370" t="str">
            <v>CABO DE COBRE NU 25 MM2</v>
          </cell>
          <cell r="C3370" t="str">
            <v>M</v>
          </cell>
          <cell r="D3370">
            <v>6.57</v>
          </cell>
        </row>
        <row r="3371">
          <cell r="A3371" t="str">
            <v>515104</v>
          </cell>
          <cell r="B3371" t="str">
            <v>CONECTOR TIPO SPLIT BOLT PARA CABO 16 MM2</v>
          </cell>
          <cell r="C3371" t="str">
            <v>UN</v>
          </cell>
          <cell r="D3371">
            <v>7.4</v>
          </cell>
        </row>
        <row r="3372">
          <cell r="A3372" t="str">
            <v>515105</v>
          </cell>
          <cell r="B3372" t="str">
            <v>POSTE DE CONCRETO : H = 7,00 M  P = 300 KG</v>
          </cell>
          <cell r="C3372" t="str">
            <v>UN</v>
          </cell>
          <cell r="D3372">
            <v>469.3</v>
          </cell>
        </row>
        <row r="3374">
          <cell r="A3374" t="str">
            <v>515200</v>
          </cell>
          <cell r="B3374" t="str">
            <v>ENVELOPAMENTO DE ELETRODUTO</v>
          </cell>
        </row>
        <row r="3375">
          <cell r="A3375" t="str">
            <v>515201</v>
          </cell>
          <cell r="B3375" t="str">
            <v>ENVELOPAMENTO DE ELETRODUTO PVC 1 DIAM. 3/4"</v>
          </cell>
          <cell r="C3375" t="str">
            <v>M</v>
          </cell>
          <cell r="D3375">
            <v>18.16</v>
          </cell>
        </row>
        <row r="3376">
          <cell r="A3376" t="str">
            <v>515202</v>
          </cell>
          <cell r="B3376" t="str">
            <v>ENVELOPAMENTO DE ELETRODUTO PVC 1 DIAM. 1"</v>
          </cell>
          <cell r="C3376" t="str">
            <v>M</v>
          </cell>
          <cell r="D3376">
            <v>22.1</v>
          </cell>
        </row>
        <row r="3377">
          <cell r="A3377" t="str">
            <v>515203</v>
          </cell>
          <cell r="B3377" t="str">
            <v>ENVELOPAMENTO DE ELETRODUTO PVC 1 DIAM. 1 1/4"</v>
          </cell>
          <cell r="C3377" t="str">
            <v>M</v>
          </cell>
          <cell r="D3377">
            <v>24.8</v>
          </cell>
        </row>
        <row r="3378">
          <cell r="A3378" t="str">
            <v>515204</v>
          </cell>
          <cell r="B3378" t="str">
            <v>ENVELOPAMENTO DE ELETRODUTO PVC 1 DIAM. 1 1/2"</v>
          </cell>
          <cell r="C3378" t="str">
            <v>M</v>
          </cell>
          <cell r="D3378">
            <v>27.02</v>
          </cell>
        </row>
        <row r="3379">
          <cell r="A3379" t="str">
            <v>515205</v>
          </cell>
          <cell r="B3379" t="str">
            <v>ENVELOPAMENTO DE ELETRODUTO PVC 1 DIAM. 2"</v>
          </cell>
          <cell r="C3379" t="str">
            <v>M</v>
          </cell>
          <cell r="D3379">
            <v>32.46</v>
          </cell>
        </row>
        <row r="3380">
          <cell r="A3380" t="str">
            <v>515206</v>
          </cell>
          <cell r="B3380" t="str">
            <v>ENVELOPAMENTO DE ELETRODUTOS PVC 1 DIAM. 2 1/2"</v>
          </cell>
          <cell r="C3380" t="str">
            <v>M</v>
          </cell>
          <cell r="D3380">
            <v>43.63</v>
          </cell>
        </row>
        <row r="3381">
          <cell r="A3381" t="str">
            <v>515207</v>
          </cell>
          <cell r="B3381" t="str">
            <v>ENVELOPAMENTO DE ELETRODUTOS PVC 1 DIAM. 3"</v>
          </cell>
          <cell r="C3381" t="str">
            <v>M</v>
          </cell>
          <cell r="D3381">
            <v>50.15</v>
          </cell>
        </row>
        <row r="3382">
          <cell r="A3382" t="str">
            <v>515208</v>
          </cell>
          <cell r="B3382" t="str">
            <v>ENVELOPAMENTO DE ELETRODUTOS PVC 1 DIAM. 4"</v>
          </cell>
          <cell r="C3382" t="str">
            <v>M</v>
          </cell>
          <cell r="D3382">
            <v>64.900000000000006</v>
          </cell>
        </row>
        <row r="3383">
          <cell r="A3383" t="str">
            <v>515209</v>
          </cell>
          <cell r="B3383" t="str">
            <v>ENVELOPAMENTO DE ELETRODUTOS PVC 2 DIAM. 3/4"</v>
          </cell>
          <cell r="C3383" t="str">
            <v>M</v>
          </cell>
          <cell r="D3383">
            <v>29.63</v>
          </cell>
        </row>
        <row r="3384">
          <cell r="A3384" t="str">
            <v>515210</v>
          </cell>
          <cell r="B3384" t="str">
            <v>ENVELOPAMENTO DE ELETRODUTOS PVC 2 DIAM. 1"</v>
          </cell>
          <cell r="C3384" t="str">
            <v>M</v>
          </cell>
          <cell r="D3384">
            <v>37.299999999999997</v>
          </cell>
        </row>
        <row r="3385">
          <cell r="A3385" t="str">
            <v>515211</v>
          </cell>
          <cell r="B3385" t="str">
            <v>ENVELOPAMENTO DE ELETRODUTOS PVC 2 DIAM. 1 1/4"</v>
          </cell>
          <cell r="C3385" t="str">
            <v>M</v>
          </cell>
          <cell r="D3385">
            <v>42.56</v>
          </cell>
        </row>
        <row r="3386">
          <cell r="A3386" t="str">
            <v>515212</v>
          </cell>
          <cell r="B3386" t="str">
            <v>ENVELOPAMENTO DE ELETRODUTOS PVC 2, DIAM. 1 1/2"</v>
          </cell>
          <cell r="C3386" t="str">
            <v>M</v>
          </cell>
          <cell r="D3386">
            <v>49.6</v>
          </cell>
        </row>
        <row r="3387">
          <cell r="A3387" t="str">
            <v>515213</v>
          </cell>
          <cell r="B3387" t="str">
            <v>ENVELOPAMENTO DE ELETRODUTOS PVC 2 DIAM. 2"</v>
          </cell>
          <cell r="C3387" t="str">
            <v>M</v>
          </cell>
          <cell r="D3387">
            <v>57.17</v>
          </cell>
        </row>
        <row r="3388">
          <cell r="A3388" t="str">
            <v>515214</v>
          </cell>
          <cell r="B3388" t="str">
            <v>ENVELOPAMENTO DE ELETRODUTOS PVC 2 DIAM. 2 1/2"</v>
          </cell>
          <cell r="C3388" t="str">
            <v>M</v>
          </cell>
          <cell r="D3388">
            <v>80.569999999999993</v>
          </cell>
        </row>
        <row r="3389">
          <cell r="A3389" t="str">
            <v>515215</v>
          </cell>
          <cell r="B3389" t="str">
            <v>ENVELOPAMENTO DE ELETRODUTOS PVC 2 DIAM. 3"</v>
          </cell>
          <cell r="C3389" t="str">
            <v>M</v>
          </cell>
          <cell r="D3389">
            <v>92.14</v>
          </cell>
        </row>
        <row r="3390">
          <cell r="A3390" t="str">
            <v>515216</v>
          </cell>
          <cell r="B3390" t="str">
            <v>ENVELOPAMENTO DE ELETRODUTOS PVC 2 DIAM. 4"</v>
          </cell>
          <cell r="C3390" t="str">
            <v>M</v>
          </cell>
          <cell r="D3390">
            <v>121</v>
          </cell>
        </row>
        <row r="3391">
          <cell r="A3391" t="str">
            <v>515217</v>
          </cell>
          <cell r="B3391" t="str">
            <v>ENVELOPAMENTO DE ELETRODUTOS PVC 1 DIAM. 1 1/4" + 1 DIAM. 1"</v>
          </cell>
          <cell r="C3391" t="str">
            <v>M</v>
          </cell>
          <cell r="D3391">
            <v>40.200000000000003</v>
          </cell>
        </row>
        <row r="3392">
          <cell r="A3392" t="str">
            <v>515218</v>
          </cell>
          <cell r="B3392" t="str">
            <v>ENVELOPAMENTO DE ELETRODUTOS PVC 1 DIAM. 4" + 1 DIAM. 3/4"</v>
          </cell>
          <cell r="C3392" t="str">
            <v>M</v>
          </cell>
          <cell r="D3392">
            <v>77.91</v>
          </cell>
        </row>
        <row r="3393">
          <cell r="A3393" t="str">
            <v>515219</v>
          </cell>
          <cell r="B3393" t="str">
            <v>ENVELOPAMENTO DE ELETRODUTOS PVC 2 DIAM. 2" + 1 DIAM. 1"</v>
          </cell>
          <cell r="C3393" t="str">
            <v>M</v>
          </cell>
          <cell r="D3393">
            <v>73.180000000000007</v>
          </cell>
        </row>
        <row r="3394">
          <cell r="A3394" t="str">
            <v>515220</v>
          </cell>
          <cell r="B3394" t="str">
            <v>ENVELOPAMENTO DE ELETRODUTOS PVC 1 DIAM. 3/4 POL. + 1 DIAM. 1 POL.</v>
          </cell>
          <cell r="C3394" t="str">
            <v>M</v>
          </cell>
          <cell r="D3394">
            <v>32.619999999999997</v>
          </cell>
        </row>
        <row r="3395">
          <cell r="A3395" t="str">
            <v>515221</v>
          </cell>
          <cell r="B3395" t="str">
            <v>ENVELOPAMENTO DE ELETRODUTOS PVC 1 DIAM. 3/4 POL. + 1 DIAM. 1 1/2 POL.</v>
          </cell>
          <cell r="C3395" t="str">
            <v>M</v>
          </cell>
          <cell r="D3395">
            <v>38.57</v>
          </cell>
        </row>
        <row r="3396">
          <cell r="A3396" t="str">
            <v>515222</v>
          </cell>
          <cell r="B3396" t="str">
            <v>ENVELOPAMENTO DE ELETRODUTOS PVC 3 DIAM. 3/4 POL. + 1 DIAM. 1 1/2 POL. + 2 DIAM. 1 POL.</v>
          </cell>
          <cell r="C3396" t="str">
            <v>M</v>
          </cell>
          <cell r="D3396">
            <v>82.16</v>
          </cell>
        </row>
        <row r="3397">
          <cell r="A3397" t="str">
            <v>515223</v>
          </cell>
          <cell r="B3397" t="str">
            <v>ENVELOPAMENTO DE ELETRODUTOS PVC 2 DIAM. 3/4 POL. + 1 DIAM. 1 POL.</v>
          </cell>
          <cell r="C3397" t="str">
            <v>M</v>
          </cell>
          <cell r="D3397">
            <v>43.66</v>
          </cell>
        </row>
        <row r="3398">
          <cell r="A3398" t="str">
            <v>515224</v>
          </cell>
          <cell r="B3398" t="str">
            <v>ENVELOPAMENTO DE ELETRODUTOS PVC 2 DIAM. 3/4 POL. + 1 DIAM. 1 1/2 POL.</v>
          </cell>
          <cell r="C3398" t="str">
            <v>M</v>
          </cell>
          <cell r="D3398">
            <v>49.76</v>
          </cell>
        </row>
        <row r="3399">
          <cell r="A3399" t="str">
            <v>515225</v>
          </cell>
          <cell r="B3399" t="str">
            <v>ENVELOPAMENTO DE ELETRODUTOS PVC 2 DIAM. 3/4 POL. + 1 DIAM. 1 1/2 POL. + 1 DIAM. 1 POL.</v>
          </cell>
          <cell r="C3399" t="str">
            <v>M</v>
          </cell>
          <cell r="D3399">
            <v>59.5</v>
          </cell>
        </row>
        <row r="3400">
          <cell r="A3400" t="str">
            <v>515226</v>
          </cell>
          <cell r="B3400" t="str">
            <v>ENVELOPAMENTO DE ELETRODUTOS PVC 2 DIAM. 1 POL. + 2 DIAM. 1 1/2 POL.</v>
          </cell>
          <cell r="C3400" t="str">
            <v>M</v>
          </cell>
          <cell r="D3400">
            <v>71.66</v>
          </cell>
        </row>
        <row r="3402">
          <cell r="A3402" t="str">
            <v>515300</v>
          </cell>
          <cell r="B3402" t="str">
            <v>RESERVADO PARA INSTALACOES PREDIAIS (515301 A 515399)</v>
          </cell>
        </row>
        <row r="3404">
          <cell r="A3404" t="str">
            <v>516000</v>
          </cell>
          <cell r="B3404" t="str">
            <v>INSTALACOES</v>
          </cell>
        </row>
        <row r="3405">
          <cell r="A3405" t="str">
            <v>516100</v>
          </cell>
          <cell r="B3405" t="str">
            <v>RESERVADO PARA INSTALACOES HIDRAULICAS/ELETRICAS (516101 A 516199)</v>
          </cell>
        </row>
        <row r="3407">
          <cell r="A3407" t="str">
            <v>517000</v>
          </cell>
          <cell r="B3407" t="str">
            <v>INSTALACOES DE PRODUCAO</v>
          </cell>
        </row>
        <row r="3408">
          <cell r="A3408" t="str">
            <v>517200</v>
          </cell>
          <cell r="B3408" t="str">
            <v>RESERVADO PARA INSTALACOES DE PRODUCAO (517201 A 517299)</v>
          </cell>
        </row>
        <row r="3410">
          <cell r="A3410" t="str">
            <v>518000</v>
          </cell>
          <cell r="B3410" t="str">
            <v>URBANIZACAO</v>
          </cell>
        </row>
        <row r="3411">
          <cell r="A3411" t="str">
            <v>518100</v>
          </cell>
          <cell r="B3411" t="str">
            <v>RESERVADO PARA URBANIZACAO (518101 A 518199)</v>
          </cell>
        </row>
        <row r="3413">
          <cell r="A3413" t="str">
            <v>519000</v>
          </cell>
          <cell r="B3413" t="str">
            <v>SERVICOS DIVERSOS</v>
          </cell>
        </row>
        <row r="3414">
          <cell r="A3414" t="str">
            <v>519200</v>
          </cell>
          <cell r="B3414" t="str">
            <v>SECCIONAMENTO DE REDE EXISTENTE</v>
          </cell>
        </row>
        <row r="3415">
          <cell r="A3415" t="str">
            <v>519201</v>
          </cell>
          <cell r="B3415" t="str">
            <v>DIAMETRO 50 MM, FERRO GALVANIZADO</v>
          </cell>
          <cell r="C3415" t="str">
            <v>UN</v>
          </cell>
          <cell r="D3415">
            <v>88.37</v>
          </cell>
        </row>
        <row r="3416">
          <cell r="A3416" t="str">
            <v>519202</v>
          </cell>
          <cell r="B3416" t="str">
            <v>DIAMETRO 75 MM FERRO GALVANIZADO</v>
          </cell>
          <cell r="C3416" t="str">
            <v>UN</v>
          </cell>
          <cell r="D3416">
            <v>91.86</v>
          </cell>
        </row>
        <row r="3417">
          <cell r="A3417" t="str">
            <v>519203</v>
          </cell>
          <cell r="B3417" t="str">
            <v>DIAMETRO 100 MM, FERRO GALVANIZADO</v>
          </cell>
          <cell r="C3417" t="str">
            <v>UN</v>
          </cell>
          <cell r="D3417">
            <v>94.9</v>
          </cell>
        </row>
        <row r="3418">
          <cell r="A3418" t="str">
            <v>519204</v>
          </cell>
          <cell r="B3418" t="str">
            <v>DIAMETRO 50 MM, FERRO FUNDIDO</v>
          </cell>
          <cell r="C3418" t="str">
            <v>UN</v>
          </cell>
          <cell r="D3418">
            <v>101.77</v>
          </cell>
        </row>
        <row r="3419">
          <cell r="A3419" t="str">
            <v>519205</v>
          </cell>
          <cell r="B3419" t="str">
            <v>DIAMETRO 75 MM, FERRO FUNDIDO</v>
          </cell>
          <cell r="C3419" t="str">
            <v>UN</v>
          </cell>
          <cell r="D3419">
            <v>105.25</v>
          </cell>
        </row>
        <row r="3420">
          <cell r="A3420" t="str">
            <v>519206</v>
          </cell>
          <cell r="B3420" t="str">
            <v>DIAMETRO 100 MM, FERRO FUNDIDO</v>
          </cell>
          <cell r="C3420" t="str">
            <v>UN</v>
          </cell>
          <cell r="D3420">
            <v>108.3</v>
          </cell>
        </row>
        <row r="3421">
          <cell r="A3421" t="str">
            <v>519207</v>
          </cell>
          <cell r="B3421" t="str">
            <v>DIAMETRO 50 MM, PVC</v>
          </cell>
          <cell r="C3421" t="str">
            <v>UN</v>
          </cell>
          <cell r="D3421">
            <v>87.15</v>
          </cell>
        </row>
        <row r="3422">
          <cell r="A3422" t="str">
            <v>519208</v>
          </cell>
          <cell r="B3422" t="str">
            <v>DIAMETRO 75 MM, PVC</v>
          </cell>
          <cell r="C3422" t="str">
            <v>UN</v>
          </cell>
          <cell r="D3422">
            <v>90.63</v>
          </cell>
        </row>
        <row r="3423">
          <cell r="A3423" t="str">
            <v>519209</v>
          </cell>
          <cell r="B3423" t="str">
            <v>DIAMETRO 100 MM, PVC</v>
          </cell>
          <cell r="C3423" t="str">
            <v>UN</v>
          </cell>
          <cell r="D3423">
            <v>93.64</v>
          </cell>
        </row>
        <row r="3424">
          <cell r="A3424" t="str">
            <v>519210</v>
          </cell>
          <cell r="B3424" t="str">
            <v>DIAMETRO 50 MM, FIBRO-CIMENTO</v>
          </cell>
          <cell r="C3424" t="str">
            <v>UN</v>
          </cell>
          <cell r="D3424">
            <v>89.57</v>
          </cell>
        </row>
        <row r="3425">
          <cell r="A3425" t="str">
            <v>519211</v>
          </cell>
          <cell r="B3425" t="str">
            <v>DIAMETRO 100 MM, FIBRO-CIMENTO</v>
          </cell>
          <cell r="C3425" t="str">
            <v>UN</v>
          </cell>
          <cell r="D3425">
            <v>96.11</v>
          </cell>
        </row>
        <row r="3426">
          <cell r="A3426" t="str">
            <v>519212</v>
          </cell>
          <cell r="B3426" t="str">
            <v>DIAMETRO 150 MM, FIBRO-CIMENTO</v>
          </cell>
          <cell r="C3426" t="str">
            <v>UN</v>
          </cell>
          <cell r="D3426">
            <v>112.47</v>
          </cell>
        </row>
        <row r="3427">
          <cell r="A3427" t="str">
            <v>519213</v>
          </cell>
          <cell r="B3427" t="str">
            <v>DIAMETRO 200 MM, FIBRO-CIMENTO</v>
          </cell>
          <cell r="C3427" t="str">
            <v>UN</v>
          </cell>
          <cell r="D3427">
            <v>121.09</v>
          </cell>
        </row>
        <row r="3428">
          <cell r="A3428" t="str">
            <v>519214</v>
          </cell>
          <cell r="B3428" t="str">
            <v>DIAMETRO 150 MM, FERRO FUNDIDO</v>
          </cell>
          <cell r="C3428" t="str">
            <v>UN</v>
          </cell>
          <cell r="D3428">
            <v>129.28</v>
          </cell>
        </row>
        <row r="3429">
          <cell r="A3429" t="str">
            <v>519215</v>
          </cell>
          <cell r="B3429" t="str">
            <v>DIAMETRO 200 MM, FERRO FUNDIDO</v>
          </cell>
          <cell r="C3429" t="str">
            <v>UN</v>
          </cell>
          <cell r="D3429">
            <v>137.97</v>
          </cell>
        </row>
        <row r="3430">
          <cell r="A3430" t="str">
            <v>519216</v>
          </cell>
          <cell r="B3430" t="str">
            <v>DIAMETRO 250 MM, FERRO FUNDIDO</v>
          </cell>
          <cell r="C3430" t="str">
            <v>UN</v>
          </cell>
          <cell r="D3430">
            <v>166.91</v>
          </cell>
        </row>
        <row r="3431">
          <cell r="A3431" t="str">
            <v>519217</v>
          </cell>
          <cell r="B3431" t="str">
            <v>DIAMETRO 150 MM, PVC</v>
          </cell>
          <cell r="C3431" t="str">
            <v>UN</v>
          </cell>
          <cell r="D3431">
            <v>97.82</v>
          </cell>
        </row>
        <row r="3433">
          <cell r="A3433" t="str">
            <v>519300</v>
          </cell>
          <cell r="B3433" t="str">
            <v>RESERVADO PARA SERVICOS DIVERSOS (519301 A 519399)</v>
          </cell>
        </row>
        <row r="3435">
          <cell r="A3435" t="str">
            <v>521000</v>
          </cell>
          <cell r="B3435" t="str">
            <v>SERVICOS REFERENTES A POCOS TUBULARES PROFUNDOS</v>
          </cell>
        </row>
        <row r="3436">
          <cell r="A3436" t="str">
            <v>521100</v>
          </cell>
          <cell r="B3436" t="str">
            <v>RESERVADO PARA SERVICOS REFERENTES A POCOS TUBULARES PROFUNDOS (521101 A 521999)</v>
          </cell>
        </row>
        <row r="3438">
          <cell r="A3438" t="str">
            <v>522000</v>
          </cell>
          <cell r="B3438" t="str">
            <v>SERVICOS ESPECIAIS</v>
          </cell>
        </row>
        <row r="3439">
          <cell r="A3439" t="str">
            <v>522500</v>
          </cell>
          <cell r="B3439" t="str">
            <v>TRAVESSIA - RESERVADO PARA TRAVESSIA (522501 A 522599)</v>
          </cell>
        </row>
        <row r="3441">
          <cell r="A3441" t="str">
            <v>522600</v>
          </cell>
          <cell r="B3441" t="str">
            <v>MAO DE OBRA</v>
          </cell>
        </row>
        <row r="3442">
          <cell r="A3442" t="str">
            <v>522601</v>
          </cell>
          <cell r="B3442" t="str">
            <v>MAO DE OBRA - BROCA DE CONCRETO, DIAM. 15 CM</v>
          </cell>
          <cell r="C3442" t="str">
            <v>M</v>
          </cell>
          <cell r="D3442">
            <v>15.05</v>
          </cell>
        </row>
        <row r="3443">
          <cell r="A3443" t="str">
            <v>522602</v>
          </cell>
          <cell r="B3443" t="str">
            <v>MAO DE OBRA - BROCA DE CONCRETO, DIAMETRO 20 CM</v>
          </cell>
          <cell r="C3443" t="str">
            <v>M</v>
          </cell>
          <cell r="D3443">
            <v>16.489999999999998</v>
          </cell>
        </row>
        <row r="3444">
          <cell r="A3444" t="str">
            <v>522603</v>
          </cell>
          <cell r="B3444" t="str">
            <v>MAO DE OBRA - BROCA DE CONCRETO, DIAM. 25 CM</v>
          </cell>
          <cell r="C3444" t="str">
            <v>M</v>
          </cell>
          <cell r="D3444">
            <v>18.23</v>
          </cell>
        </row>
        <row r="3445">
          <cell r="A3445" t="str">
            <v>522604</v>
          </cell>
          <cell r="B3445" t="str">
            <v>MAO DE OBRA - FORMA DE MADEIRA COMUM</v>
          </cell>
          <cell r="C3445" t="str">
            <v>M2</v>
          </cell>
          <cell r="D3445">
            <v>18.18</v>
          </cell>
        </row>
        <row r="3446">
          <cell r="A3446" t="str">
            <v>522605</v>
          </cell>
          <cell r="B3446" t="str">
            <v>MAO DE OBRA - FORMA PLANA DE MADEIRA ESTRUTURA</v>
          </cell>
          <cell r="C3446" t="str">
            <v>M2</v>
          </cell>
          <cell r="D3446">
            <v>15.66</v>
          </cell>
        </row>
        <row r="3447">
          <cell r="A3447" t="str">
            <v>522606</v>
          </cell>
          <cell r="B3447" t="str">
            <v>MAO DE OBRA - FORMA PLANA DE MADEIRA APARENTE</v>
          </cell>
          <cell r="C3447" t="str">
            <v>M2</v>
          </cell>
          <cell r="D3447">
            <v>15.66</v>
          </cell>
        </row>
        <row r="3448">
          <cell r="A3448" t="str">
            <v>522607</v>
          </cell>
          <cell r="B3448" t="str">
            <v>MAO DE OBRA - ARMACAO ACO CA-50/CA-60</v>
          </cell>
          <cell r="C3448" t="str">
            <v>KG</v>
          </cell>
          <cell r="D3448">
            <v>1.38</v>
          </cell>
        </row>
        <row r="3449">
          <cell r="A3449" t="str">
            <v>522608</v>
          </cell>
          <cell r="B3449" t="str">
            <v>MAO DE OBRA - CONCRETO ESTRUTURAL</v>
          </cell>
          <cell r="C3449" t="str">
            <v>M3</v>
          </cell>
          <cell r="D3449">
            <v>17.32</v>
          </cell>
        </row>
        <row r="3450">
          <cell r="A3450" t="str">
            <v>522609</v>
          </cell>
          <cell r="B3450" t="str">
            <v>MAO DE OBRA - ALVENARIA ELEV., 1/2 TIJOLO COMUM</v>
          </cell>
          <cell r="C3450" t="str">
            <v>M2</v>
          </cell>
          <cell r="D3450">
            <v>22.66</v>
          </cell>
        </row>
        <row r="3451">
          <cell r="A3451" t="str">
            <v>522610</v>
          </cell>
          <cell r="B3451" t="str">
            <v>MAO DE OBRA - ALVENARIA ELEV., 1 TIJOLO COMUM</v>
          </cell>
          <cell r="C3451" t="str">
            <v>M2</v>
          </cell>
          <cell r="D3451">
            <v>37.69</v>
          </cell>
        </row>
        <row r="3452">
          <cell r="A3452" t="str">
            <v>522611</v>
          </cell>
          <cell r="B3452" t="str">
            <v>MAO DE OBRA - ALVENARIA ELEV, 1/2 TIJOLO A VISTA</v>
          </cell>
          <cell r="C3452" t="str">
            <v>M2</v>
          </cell>
          <cell r="D3452">
            <v>30.13</v>
          </cell>
        </row>
        <row r="3453">
          <cell r="A3453" t="str">
            <v>522612</v>
          </cell>
          <cell r="B3453" t="str">
            <v>MAO DE OBRA - ALVENARIA ELEV., 1 TIJOLO A VISTA</v>
          </cell>
          <cell r="C3453" t="str">
            <v>M2</v>
          </cell>
          <cell r="D3453">
            <v>45.16</v>
          </cell>
        </row>
        <row r="3454">
          <cell r="A3454" t="str">
            <v>522613</v>
          </cell>
          <cell r="B3454" t="str">
            <v>MAO DE OBRA - ALVENARIA DE ELEVACAO,TIJOLO CERAMICA,8 FUROS,ESPELHO</v>
          </cell>
          <cell r="C3454" t="str">
            <v>M2</v>
          </cell>
          <cell r="D3454">
            <v>14.6</v>
          </cell>
        </row>
        <row r="3455">
          <cell r="A3455" t="str">
            <v>522614</v>
          </cell>
          <cell r="B3455" t="str">
            <v>MAO DE OBRA - ALVENARIA DE ELEVACAO,TIJOLO CERAMICA,8 FUROS,CHATO</v>
          </cell>
          <cell r="C3455" t="str">
            <v>M2</v>
          </cell>
          <cell r="D3455">
            <v>24.35</v>
          </cell>
        </row>
        <row r="3456">
          <cell r="A3456" t="str">
            <v>522615</v>
          </cell>
          <cell r="B3456" t="str">
            <v>MAO DE OBRA - COBERTURA COM TELHA FRANCESA</v>
          </cell>
          <cell r="C3456" t="str">
            <v>M2</v>
          </cell>
          <cell r="D3456">
            <v>28.51</v>
          </cell>
        </row>
        <row r="3457">
          <cell r="A3457" t="str">
            <v>522616</v>
          </cell>
          <cell r="B3457" t="str">
            <v>MAO DE OBRA - COBERTURA COM TELHA FIBRO CIMENTO ONDULADO</v>
          </cell>
          <cell r="C3457" t="str">
            <v>M2</v>
          </cell>
          <cell r="D3457">
            <v>22.39</v>
          </cell>
        </row>
        <row r="3458">
          <cell r="A3458" t="str">
            <v>522617</v>
          </cell>
          <cell r="B3458" t="str">
            <v>MAO DE OBRA - COBERTURA COM TELHA FIBRO CIMENTO ESTR. L = 49 CM</v>
          </cell>
          <cell r="C3458" t="str">
            <v>M2</v>
          </cell>
          <cell r="D3458">
            <v>9.8800000000000008</v>
          </cell>
        </row>
        <row r="3459">
          <cell r="A3459" t="str">
            <v>522618</v>
          </cell>
          <cell r="B3459" t="str">
            <v>MAO DE OBRA - COBERTURA COM TELHA FIBRO CIMENTO ESTR. L = 90 CM</v>
          </cell>
          <cell r="C3459" t="str">
            <v>M2</v>
          </cell>
          <cell r="D3459">
            <v>10.91</v>
          </cell>
        </row>
        <row r="3460">
          <cell r="A3460" t="str">
            <v>522619</v>
          </cell>
          <cell r="B3460" t="str">
            <v>MAO DE OBRA - LAJE PRE FABRICADA H-8 PARA FORRO COM CAPA DE 3 CM</v>
          </cell>
          <cell r="C3460" t="str">
            <v>M2</v>
          </cell>
          <cell r="D3460">
            <v>18.2</v>
          </cell>
        </row>
        <row r="3461">
          <cell r="A3461" t="str">
            <v>522620</v>
          </cell>
          <cell r="B3461" t="str">
            <v>MAO DE OBRA - PORTA EXTERNA DE CEDRO, 1 FOLHA</v>
          </cell>
          <cell r="C3461" t="str">
            <v>M2</v>
          </cell>
          <cell r="D3461">
            <v>38.07</v>
          </cell>
        </row>
        <row r="3462">
          <cell r="A3462" t="str">
            <v>522621</v>
          </cell>
          <cell r="B3462" t="str">
            <v>MAO DE OBRA - PORTA INTERNA DE CEDRO, 1 FOLHA</v>
          </cell>
          <cell r="C3462" t="str">
            <v>M2</v>
          </cell>
          <cell r="D3462">
            <v>57.26</v>
          </cell>
        </row>
        <row r="3463">
          <cell r="A3463" t="str">
            <v>522622</v>
          </cell>
          <cell r="B3463" t="str">
            <v>MAO DE OBRA - JANELA BASCULANTE DE FERRO</v>
          </cell>
          <cell r="C3463" t="str">
            <v>M2</v>
          </cell>
          <cell r="D3463">
            <v>24.08</v>
          </cell>
        </row>
        <row r="3464">
          <cell r="A3464" t="str">
            <v>522623</v>
          </cell>
          <cell r="B3464" t="str">
            <v>MAO DE OBRA - JANELA CORRER OU MAXIM AIR DE FERRO</v>
          </cell>
          <cell r="C3464" t="str">
            <v>M2</v>
          </cell>
          <cell r="D3464">
            <v>29.63</v>
          </cell>
        </row>
        <row r="3465">
          <cell r="A3465" t="str">
            <v>522624</v>
          </cell>
          <cell r="B3465" t="str">
            <v>MAO DE OBRA - JANELA BASCULANTE DE ALUMINIO</v>
          </cell>
          <cell r="C3465" t="str">
            <v>M2</v>
          </cell>
          <cell r="D3465">
            <v>32.090000000000003</v>
          </cell>
        </row>
        <row r="3466">
          <cell r="A3466" t="str">
            <v>522625</v>
          </cell>
          <cell r="B3466" t="str">
            <v>MAO DE OBRA - JANELA DE CORRER OU MAXIM AIR DE ALUMINIO</v>
          </cell>
          <cell r="C3466" t="str">
            <v>M2</v>
          </cell>
          <cell r="D3466">
            <v>36.96</v>
          </cell>
        </row>
        <row r="3467">
          <cell r="A3467" t="str">
            <v>522626</v>
          </cell>
          <cell r="B3467" t="str">
            <v>MAO DE OBRA - PORTA DE ENTRADA DE ALUMINIO COM 1 FOLHA ABRIR</v>
          </cell>
          <cell r="C3467" t="str">
            <v>M2</v>
          </cell>
          <cell r="D3467">
            <v>32.21</v>
          </cell>
        </row>
        <row r="3468">
          <cell r="A3468" t="str">
            <v>522627</v>
          </cell>
          <cell r="B3468" t="str">
            <v>MAO DE OBRA - FECHADURA PARA PORTA</v>
          </cell>
          <cell r="C3468" t="str">
            <v>UN</v>
          </cell>
          <cell r="D3468">
            <v>2.0299999999999998</v>
          </cell>
        </row>
        <row r="3469">
          <cell r="A3469" t="str">
            <v>522628</v>
          </cell>
          <cell r="B3469" t="str">
            <v>MAO DE OBRA - VIDRO PLANO DUPLO/TRIPLO</v>
          </cell>
          <cell r="C3469" t="str">
            <v>M2</v>
          </cell>
          <cell r="D3469">
            <v>20.239999999999998</v>
          </cell>
        </row>
        <row r="3470">
          <cell r="A3470" t="str">
            <v>522629</v>
          </cell>
          <cell r="B3470" t="str">
            <v>MAO DE OBRA - CHAPISCO</v>
          </cell>
          <cell r="C3470" t="str">
            <v>M2</v>
          </cell>
          <cell r="D3470">
            <v>3.15</v>
          </cell>
        </row>
        <row r="3471">
          <cell r="A3471" t="str">
            <v>522630</v>
          </cell>
          <cell r="B3471" t="str">
            <v>MAO DE OBRA - EMBOCO</v>
          </cell>
          <cell r="C3471" t="str">
            <v>M2</v>
          </cell>
          <cell r="D3471">
            <v>11.86</v>
          </cell>
        </row>
        <row r="3472">
          <cell r="A3472" t="str">
            <v>522631</v>
          </cell>
          <cell r="B3472" t="str">
            <v>MAO DE OBRA - REBOCO</v>
          </cell>
          <cell r="C3472" t="str">
            <v>M2</v>
          </cell>
          <cell r="D3472">
            <v>7.9</v>
          </cell>
        </row>
        <row r="3473">
          <cell r="A3473" t="str">
            <v>522632</v>
          </cell>
          <cell r="B3473" t="str">
            <v>MAO DE OBRA - REVESTIMENTO COM AZULEJO</v>
          </cell>
          <cell r="C3473" t="str">
            <v>M2</v>
          </cell>
          <cell r="D3473">
            <v>31.14</v>
          </cell>
        </row>
        <row r="3474">
          <cell r="A3474" t="str">
            <v>522633</v>
          </cell>
          <cell r="B3474" t="str">
            <v>MAO DE OBRA - EXECUCAO PASSEIO CIMENTADO</v>
          </cell>
          <cell r="C3474" t="str">
            <v>M2</v>
          </cell>
          <cell r="D3474">
            <v>4.92</v>
          </cell>
        </row>
        <row r="3475">
          <cell r="A3475" t="str">
            <v>522634</v>
          </cell>
          <cell r="B3475" t="str">
            <v>MAO DE OBRA - CONTRAPISO DE CONCRETO NAO ESTRUTURAL</v>
          </cell>
          <cell r="C3475" t="str">
            <v>M3</v>
          </cell>
          <cell r="D3475">
            <v>17.32</v>
          </cell>
        </row>
        <row r="3476">
          <cell r="A3476" t="str">
            <v>522635</v>
          </cell>
          <cell r="B3476" t="str">
            <v>MAO DE OBRA - PISO EXTERNO DE CONCRETO NAO ESTRUTURAL</v>
          </cell>
          <cell r="C3476" t="str">
            <v>M3</v>
          </cell>
          <cell r="D3476">
            <v>27.09</v>
          </cell>
        </row>
        <row r="3477">
          <cell r="A3477" t="str">
            <v>522636</v>
          </cell>
          <cell r="B3477" t="str">
            <v>MAO DE OBRA - PISO CIMENTADO LISO</v>
          </cell>
          <cell r="C3477" t="str">
            <v>M2</v>
          </cell>
          <cell r="D3477">
            <v>12.54</v>
          </cell>
        </row>
        <row r="3478">
          <cell r="A3478" t="str">
            <v>522637</v>
          </cell>
          <cell r="B3478" t="str">
            <v>MAO DE OBRA - PISO CERAMICO</v>
          </cell>
          <cell r="C3478" t="str">
            <v>M2</v>
          </cell>
          <cell r="D3478">
            <v>18.559999999999999</v>
          </cell>
        </row>
        <row r="3479">
          <cell r="A3479" t="str">
            <v>522638</v>
          </cell>
          <cell r="B3479" t="str">
            <v>MAO DE OBRA - PISO VINILICO</v>
          </cell>
          <cell r="C3479" t="str">
            <v>M2</v>
          </cell>
          <cell r="D3479">
            <v>12.36</v>
          </cell>
        </row>
        <row r="3480">
          <cell r="A3480" t="str">
            <v>522639</v>
          </cell>
          <cell r="B3480" t="str">
            <v>MAO DE OBRA - PISO DE BORRACHA</v>
          </cell>
          <cell r="C3480" t="str">
            <v>M2</v>
          </cell>
          <cell r="D3480">
            <v>20.81</v>
          </cell>
        </row>
        <row r="3481">
          <cell r="A3481" t="str">
            <v>522640</v>
          </cell>
          <cell r="B3481" t="str">
            <v>MAO DE OBRA - IMPERMEABILIZACAO RIGIDA COM ARGAMASSA</v>
          </cell>
          <cell r="C3481" t="str">
            <v>M2</v>
          </cell>
          <cell r="D3481">
            <v>23.82</v>
          </cell>
        </row>
        <row r="3482">
          <cell r="A3482" t="str">
            <v>522641</v>
          </cell>
          <cell r="B3482" t="str">
            <v>MAO DE OBRA - IMPERMEABILIZACAO BETUMINOSA</v>
          </cell>
          <cell r="C3482" t="str">
            <v>M2</v>
          </cell>
          <cell r="D3482">
            <v>1.94</v>
          </cell>
        </row>
        <row r="3483">
          <cell r="A3483" t="str">
            <v>522642</v>
          </cell>
          <cell r="B3483" t="str">
            <v>MAO DE OBRA - PINTURA A CAL</v>
          </cell>
          <cell r="C3483" t="str">
            <v>M2</v>
          </cell>
          <cell r="D3483">
            <v>2.93</v>
          </cell>
        </row>
        <row r="3484">
          <cell r="A3484" t="str">
            <v>522643</v>
          </cell>
          <cell r="B3484" t="str">
            <v>MAO DE OBRA - PINTURA LATEX, SEM MASSA CORRIDA</v>
          </cell>
          <cell r="C3484" t="str">
            <v>M2</v>
          </cell>
          <cell r="D3484">
            <v>6.31</v>
          </cell>
        </row>
        <row r="3485">
          <cell r="A3485" t="str">
            <v>522644</v>
          </cell>
          <cell r="B3485" t="str">
            <v>MAO DE OBRA - PINTURA LATEX, COM MASSA CORRIDA</v>
          </cell>
          <cell r="C3485" t="str">
            <v>M2</v>
          </cell>
          <cell r="D3485">
            <v>8.81</v>
          </cell>
        </row>
        <row r="3486">
          <cell r="A3486" t="str">
            <v>522645</v>
          </cell>
          <cell r="B3486" t="str">
            <v>MAO DE OBRA - PINTURA A OLEO, SEM MASSA CORRIDA</v>
          </cell>
          <cell r="C3486" t="str">
            <v>M2</v>
          </cell>
          <cell r="D3486">
            <v>5.25</v>
          </cell>
        </row>
        <row r="3487">
          <cell r="A3487" t="str">
            <v>522646</v>
          </cell>
          <cell r="B3487" t="str">
            <v>MAO DE OBRA - PINTURA A OLEO, COM MASSA CORRIDA</v>
          </cell>
          <cell r="C3487" t="str">
            <v>M2</v>
          </cell>
          <cell r="D3487">
            <v>9.49</v>
          </cell>
        </row>
        <row r="3488">
          <cell r="A3488" t="str">
            <v>522647</v>
          </cell>
          <cell r="B3488" t="str">
            <v>MAO DE OBRA - PINTURA ESMALTE, SEM MASSA CORRIDA</v>
          </cell>
          <cell r="C3488" t="str">
            <v>M2</v>
          </cell>
          <cell r="D3488">
            <v>5.25</v>
          </cell>
        </row>
        <row r="3489">
          <cell r="A3489" t="str">
            <v>522648</v>
          </cell>
          <cell r="B3489" t="str">
            <v>MAO DE OBRA - PINTURA ESMALTE, COM MASSA CORRIDA</v>
          </cell>
          <cell r="C3489" t="str">
            <v>M2</v>
          </cell>
          <cell r="D3489">
            <v>9.82</v>
          </cell>
        </row>
        <row r="3490">
          <cell r="A3490" t="str">
            <v>522649</v>
          </cell>
          <cell r="B3490" t="str">
            <v>MAO DE OBRA - PINTURA EM METAL</v>
          </cell>
          <cell r="C3490" t="str">
            <v>M2</v>
          </cell>
          <cell r="D3490">
            <v>11.18</v>
          </cell>
        </row>
        <row r="3492">
          <cell r="A3492" t="str">
            <v>522700</v>
          </cell>
          <cell r="B3492" t="str">
            <v>DIVERSOS</v>
          </cell>
        </row>
        <row r="3493">
          <cell r="A3493" t="str">
            <v>522800</v>
          </cell>
          <cell r="B3493" t="str">
            <v>OBRAS LOCALIZADAS</v>
          </cell>
        </row>
        <row r="3494">
          <cell r="A3494" t="str">
            <v>522801</v>
          </cell>
          <cell r="B3494" t="str">
            <v>CONSTRUCAO DO RESERVATORIO APOIADO DE ALVENARIA 09 M3 - CORPO PADRAO</v>
          </cell>
          <cell r="C3494" t="str">
            <v>GB</v>
          </cell>
          <cell r="D3494">
            <v>10257.49</v>
          </cell>
        </row>
        <row r="3495">
          <cell r="A3495" t="str">
            <v>522802</v>
          </cell>
          <cell r="B3495" t="str">
            <v>CONSTRUCAO DO RESERVATORIO APOIADO DE ALVENARIA 16 M3 - CORPO PADRAO</v>
          </cell>
          <cell r="C3495" t="str">
            <v>GB</v>
          </cell>
          <cell r="D3495">
            <v>11772.41</v>
          </cell>
        </row>
        <row r="3496">
          <cell r="A3496" t="str">
            <v>522803</v>
          </cell>
          <cell r="B3496" t="str">
            <v>CONSTRUCAO DO RESERVATORIO APOIADO DE ALVENARIA 30 M3 - CORPO PADRAO</v>
          </cell>
          <cell r="C3496" t="str">
            <v>GB</v>
          </cell>
          <cell r="D3496">
            <v>26714.65</v>
          </cell>
        </row>
        <row r="3497">
          <cell r="A3497" t="str">
            <v>522804</v>
          </cell>
          <cell r="B3497" t="str">
            <v>CONSTRUCAO DO RESERVATORIO APOIADO DE ALVENARIA 50 M3 - CORPO PADRAO</v>
          </cell>
          <cell r="C3497" t="str">
            <v>GB</v>
          </cell>
          <cell r="D3497">
            <v>37872.29</v>
          </cell>
        </row>
        <row r="3498">
          <cell r="A3498" t="str">
            <v>522805</v>
          </cell>
          <cell r="B3498" t="str">
            <v>CONSTRUCAO DO RESERVATORIO APOIADO DE CONCRETO 50 M3 - CORPO PADRAO</v>
          </cell>
          <cell r="C3498" t="str">
            <v>GB</v>
          </cell>
          <cell r="D3498">
            <v>28964.66</v>
          </cell>
        </row>
        <row r="3499">
          <cell r="A3499" t="str">
            <v>522806</v>
          </cell>
          <cell r="B3499" t="str">
            <v>CONSTRUCAO DO RESERVATORIO APOIADO DE CONCRETO 75 M3 - CORPO PADRAO</v>
          </cell>
          <cell r="C3499" t="str">
            <v>GB</v>
          </cell>
          <cell r="D3499">
            <v>34728.129999999997</v>
          </cell>
        </row>
        <row r="3500">
          <cell r="A3500" t="str">
            <v>522807</v>
          </cell>
          <cell r="B3500" t="str">
            <v>CONSTRUCAO DO RESERVATORIO APOIADO DE CONCRETO 100 M3 - CORPO PADRAO</v>
          </cell>
          <cell r="C3500" t="str">
            <v>GB</v>
          </cell>
          <cell r="D3500">
            <v>41169.879999999997</v>
          </cell>
        </row>
        <row r="3501">
          <cell r="A3501" t="str">
            <v>522808</v>
          </cell>
          <cell r="B3501" t="str">
            <v>CONSTRUCAO DO RESERVATORIO APOIADO DE CONCRETO 150 M3 - CORPO PADRAO</v>
          </cell>
          <cell r="C3501" t="str">
            <v>GB</v>
          </cell>
          <cell r="D3501">
            <v>52163.86</v>
          </cell>
        </row>
        <row r="3502">
          <cell r="A3502" t="str">
            <v>522809</v>
          </cell>
          <cell r="B3502" t="str">
            <v>CONSTRUCAO DO RESERVATORIO APOIADO DE CONCRETO 200 M3 - CORPO PADRAO</v>
          </cell>
          <cell r="C3502" t="str">
            <v>GB</v>
          </cell>
          <cell r="D3502">
            <v>62556.37</v>
          </cell>
        </row>
        <row r="3503">
          <cell r="A3503" t="str">
            <v>522810</v>
          </cell>
          <cell r="B3503" t="str">
            <v>CONSTRUCAO DO RESERVATORIO APOIADO DE CONCRETO 250 M3 - CORPO PADRAO</v>
          </cell>
          <cell r="C3503" t="str">
            <v>GB</v>
          </cell>
          <cell r="D3503">
            <v>75871.64</v>
          </cell>
        </row>
        <row r="3504">
          <cell r="A3504" t="str">
            <v>522811</v>
          </cell>
          <cell r="B3504" t="str">
            <v>CONSTRUCAO DO RESERVATORIO APOIADO DE CONCRETO 300 M3 - CORPO PADRAO</v>
          </cell>
          <cell r="C3504" t="str">
            <v>GB</v>
          </cell>
          <cell r="D3504">
            <v>82708.2</v>
          </cell>
        </row>
        <row r="3505">
          <cell r="A3505" t="str">
            <v>522812</v>
          </cell>
          <cell r="B3505" t="str">
            <v>CONSTRUCAO DO RESERVATORIO APOIADO DE CONCRETO 350 M3 - CORPO PADRAO</v>
          </cell>
          <cell r="C3505" t="str">
            <v>GB</v>
          </cell>
          <cell r="D3505">
            <v>90024.4</v>
          </cell>
        </row>
        <row r="3506">
          <cell r="A3506" t="str">
            <v>522813</v>
          </cell>
          <cell r="B3506" t="str">
            <v>CONSTRUCAO DO RESERVATORIO APOIADO DE CONCRETO 400 M3 - CORPO PADRAO</v>
          </cell>
          <cell r="C3506" t="str">
            <v>GB</v>
          </cell>
          <cell r="D3506">
            <v>99918.09</v>
          </cell>
        </row>
        <row r="3507">
          <cell r="A3507" t="str">
            <v>522814</v>
          </cell>
          <cell r="B3507" t="str">
            <v>CONSTRUCAO DO RESERVATORIO APOIADO DE CONCRETO 450 M3 - CORPO PADRAO</v>
          </cell>
          <cell r="C3507" t="str">
            <v>GB</v>
          </cell>
          <cell r="D3507">
            <v>108090.58</v>
          </cell>
        </row>
        <row r="3508">
          <cell r="A3508" t="str">
            <v>522815</v>
          </cell>
          <cell r="B3508" t="str">
            <v>CONSTRUCAO DO RESERVATORIO APOIADO DE CONCRETO 500 M3 - CORPO PADRAO</v>
          </cell>
          <cell r="C3508" t="str">
            <v>GB</v>
          </cell>
          <cell r="D3508">
            <v>119346.15</v>
          </cell>
        </row>
        <row r="3509">
          <cell r="A3509" t="str">
            <v>522816</v>
          </cell>
          <cell r="B3509" t="str">
            <v>CONSTRUCAO DO RESERVATORIO APOIADO DE CONCRETO 600 M3 - CORPO PADRAO</v>
          </cell>
          <cell r="C3509" t="str">
            <v>GB</v>
          </cell>
          <cell r="D3509">
            <v>134050.56</v>
          </cell>
        </row>
        <row r="3510">
          <cell r="A3510" t="str">
            <v>522817</v>
          </cell>
          <cell r="B3510" t="str">
            <v>CONSTRUCAO DO RESERVATORIO APOIADO DE CONCRETO 700 M3 - CORPO PADRAO</v>
          </cell>
          <cell r="C3510" t="str">
            <v>GB</v>
          </cell>
          <cell r="D3510">
            <v>151112.51</v>
          </cell>
        </row>
        <row r="3511">
          <cell r="A3511" t="str">
            <v>522818</v>
          </cell>
          <cell r="B3511" t="str">
            <v>CONSTRUCAO DO RESERVATORIO APOIADO DE CONCRETO 750 M3 - CORPO PADRAO</v>
          </cell>
          <cell r="C3511" t="str">
            <v>GB</v>
          </cell>
          <cell r="D3511">
            <v>161038.75</v>
          </cell>
        </row>
        <row r="3512">
          <cell r="A3512" t="str">
            <v>522819</v>
          </cell>
          <cell r="B3512" t="str">
            <v>CONSTRUCAO DO RESERVATORIO APOIADO DE CONCRETO 1.000 M3 - CORPO PADRAO</v>
          </cell>
          <cell r="C3512" t="str">
            <v>GB</v>
          </cell>
          <cell r="D3512">
            <v>206295.19</v>
          </cell>
        </row>
        <row r="3513">
          <cell r="A3513" t="str">
            <v>522820</v>
          </cell>
          <cell r="B3513" t="str">
            <v>CONSTRUCAO DO RESERVATORIO APOIADO DE CONCRETO 1.500 M3 - CORPO PADRAO</v>
          </cell>
          <cell r="C3513" t="str">
            <v>GB</v>
          </cell>
          <cell r="D3513">
            <v>277159.67</v>
          </cell>
        </row>
        <row r="3514">
          <cell r="A3514" t="str">
            <v>522821</v>
          </cell>
          <cell r="B3514" t="str">
            <v>CONSTRUCAO DO RESERVATORIO APOIADO DE CONCRETO 2.000 M3 - CORPO PADRAO</v>
          </cell>
          <cell r="C3514" t="str">
            <v>GB</v>
          </cell>
          <cell r="D3514">
            <v>330371.14</v>
          </cell>
        </row>
        <row r="3515">
          <cell r="A3515" t="str">
            <v>522822</v>
          </cell>
          <cell r="B3515" t="str">
            <v>CONSTRUCAO DA ETA 12 L/S - 1 MODULO - CORPO PADRAO</v>
          </cell>
          <cell r="C3515" t="str">
            <v>GB</v>
          </cell>
          <cell r="D3515">
            <v>105958.91</v>
          </cell>
        </row>
        <row r="3516">
          <cell r="A3516" t="str">
            <v>522823</v>
          </cell>
          <cell r="B3516" t="str">
            <v>CONSTRUCAO DA ETA 16 L/S - 1 MODULO - CORPO PADRAO</v>
          </cell>
          <cell r="C3516" t="str">
            <v>GB</v>
          </cell>
          <cell r="D3516">
            <v>124061.28</v>
          </cell>
        </row>
        <row r="3517">
          <cell r="A3517" t="str">
            <v>522824</v>
          </cell>
          <cell r="B3517" t="str">
            <v>CONSTRUCAO DA ETA 20 L/S - 1 MODULO - CORPO PADRAO</v>
          </cell>
          <cell r="C3517" t="str">
            <v>GB</v>
          </cell>
          <cell r="D3517">
            <v>143266.70000000001</v>
          </cell>
        </row>
        <row r="3518">
          <cell r="A3518" t="str">
            <v>522825</v>
          </cell>
          <cell r="B3518" t="str">
            <v>CONSTRUCAO DA ETA 25 L/S - 1 MODULO - CORPO PADRAO</v>
          </cell>
          <cell r="C3518" t="str">
            <v>GB</v>
          </cell>
          <cell r="D3518">
            <v>168047.38</v>
          </cell>
        </row>
        <row r="3519">
          <cell r="A3519" t="str">
            <v>522826</v>
          </cell>
          <cell r="B3519" t="str">
            <v>CONSTRUCAO DA CASA QUIMICA TIPO A - CORPO PADRAO</v>
          </cell>
          <cell r="C3519" t="str">
            <v>GB</v>
          </cell>
          <cell r="D3519">
            <v>81272.72</v>
          </cell>
        </row>
        <row r="3520">
          <cell r="A3520" t="str">
            <v>522827</v>
          </cell>
          <cell r="B3520" t="str">
            <v>CONSTRUCAO DA CASA DE QUIMICA TIPO "B" - CORPO PADRAO</v>
          </cell>
          <cell r="C3520" t="str">
            <v>GB</v>
          </cell>
          <cell r="D3520">
            <v>89442.46</v>
          </cell>
        </row>
        <row r="3521">
          <cell r="A3521" t="str">
            <v>522828</v>
          </cell>
          <cell r="B3521" t="str">
            <v>CONSTRUCAO DO ESCRITORIO TIPO "B" - CORPO PADRAO</v>
          </cell>
          <cell r="C3521" t="str">
            <v>GB</v>
          </cell>
          <cell r="D3521">
            <v>54003.49</v>
          </cell>
        </row>
        <row r="3522">
          <cell r="A3522" t="str">
            <v>522829</v>
          </cell>
          <cell r="B3522" t="str">
            <v>CONSTRUCAO DO ESCRITORIO TIPO "C" - CORPO PADRAO</v>
          </cell>
          <cell r="C3522" t="str">
            <v>GB</v>
          </cell>
          <cell r="D3522">
            <v>54578.33</v>
          </cell>
        </row>
        <row r="3523">
          <cell r="A3523" t="str">
            <v>522830</v>
          </cell>
          <cell r="B3523" t="str">
            <v>CONSTRUCAO DO ESCRITORIO TIPO "J" - CORPO PADRAO</v>
          </cell>
          <cell r="C3523" t="str">
            <v>GB</v>
          </cell>
          <cell r="D3523">
            <v>72206.490000000005</v>
          </cell>
        </row>
        <row r="3524">
          <cell r="A3524" t="str">
            <v>522831</v>
          </cell>
          <cell r="B3524" t="str">
            <v>CONSTRUCAO DA EEA TIPO "A" COM SALA DE HIPOCLORACAO E FLUORETACAO - CORPO PADRAO</v>
          </cell>
          <cell r="C3524" t="str">
            <v>GB</v>
          </cell>
          <cell r="D3524">
            <v>35308.82</v>
          </cell>
        </row>
        <row r="3525">
          <cell r="A3525" t="str">
            <v>522832</v>
          </cell>
          <cell r="B3525" t="str">
            <v>CONSTRUCAO DA EEA TIPO "Q1" - PROF. 2,95 M - CORPO PADRAO</v>
          </cell>
          <cell r="C3525" t="str">
            <v>GB</v>
          </cell>
          <cell r="D3525">
            <v>11301.94</v>
          </cell>
        </row>
        <row r="3526">
          <cell r="A3526" t="str">
            <v>522833</v>
          </cell>
          <cell r="B3526" t="str">
            <v>CONSTRUCAO DA EEE TIPO "AO", PROF. 4,00 M - CORPO PADRAO</v>
          </cell>
          <cell r="C3526" t="str">
            <v>GB</v>
          </cell>
          <cell r="D3526">
            <v>13249.6</v>
          </cell>
        </row>
        <row r="3527">
          <cell r="A3527" t="str">
            <v>522834</v>
          </cell>
          <cell r="B3527" t="str">
            <v>CONSTRUCAO DA EEE TIPO "A1" PROF. 4,50 M - CORPO PADRAO</v>
          </cell>
          <cell r="C3527" t="str">
            <v>GB</v>
          </cell>
          <cell r="D3527">
            <v>17913.8</v>
          </cell>
        </row>
        <row r="3528">
          <cell r="A3528" t="str">
            <v>522835</v>
          </cell>
          <cell r="B3528" t="str">
            <v>CONSTRUCAO DA EEE TIPO "A2" PROF. 5,00 M - CORPO PADRAO</v>
          </cell>
          <cell r="C3528" t="str">
            <v>GB</v>
          </cell>
          <cell r="D3528">
            <v>23934.09</v>
          </cell>
        </row>
        <row r="3529">
          <cell r="A3529" t="str">
            <v>522836</v>
          </cell>
          <cell r="B3529" t="str">
            <v>CONSTRUCAO DA EEE TIPO "A3" PROF. 5,50 M - CORPO PADRAO</v>
          </cell>
          <cell r="C3529" t="str">
            <v>GB</v>
          </cell>
          <cell r="D3529">
            <v>30668.65</v>
          </cell>
        </row>
        <row r="3530">
          <cell r="A3530" t="str">
            <v>522837</v>
          </cell>
          <cell r="B3530" t="str">
            <v>CONSTRUCAO DA EEE TIPO "A4" PROF. 7,50 M - CORPO PADRAO</v>
          </cell>
          <cell r="C3530" t="str">
            <v>GB</v>
          </cell>
          <cell r="D3530">
            <v>51371.31</v>
          </cell>
        </row>
        <row r="3531">
          <cell r="A3531" t="str">
            <v>522838</v>
          </cell>
          <cell r="B3531" t="str">
            <v>CONSTRUCAO DA ETE - FOSSA FILTRO 100 LIGACOES - CORPO PADRAO</v>
          </cell>
          <cell r="C3531" t="str">
            <v>GB</v>
          </cell>
          <cell r="D3531">
            <v>86199.44</v>
          </cell>
        </row>
        <row r="3532">
          <cell r="A3532" t="str">
            <v>522839</v>
          </cell>
          <cell r="B3532" t="str">
            <v>CONSTRUCAO DA ETE - FOSSA FILTRO 150 LIGACOES - CORPO PADRAO</v>
          </cell>
          <cell r="C3532" t="str">
            <v>GB</v>
          </cell>
          <cell r="D3532">
            <v>115777.86</v>
          </cell>
        </row>
        <row r="3533">
          <cell r="A3533" t="str">
            <v>522840</v>
          </cell>
          <cell r="B3533" t="str">
            <v>CONSTRUCAO DA ETE - FOSSA FILTRO 200 LIGACOES - CORPO PADRAO</v>
          </cell>
          <cell r="C3533" t="str">
            <v>GB</v>
          </cell>
          <cell r="D3533">
            <v>139714.67000000001</v>
          </cell>
        </row>
        <row r="3535">
          <cell r="A3535" t="str">
            <v>522900</v>
          </cell>
          <cell r="B3535" t="str">
            <v>RESERVADO PARA SERVICOS ESPECIAIS (522901 A 522999)</v>
          </cell>
        </row>
      </sheetData>
      <sheetData sheetId="1" refreshError="1"/>
      <sheetData sheetId="2" refreshError="1"/>
      <sheetData sheetId="3"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Assumptions"/>
      <sheetName val="Funding costs"/>
      <sheetName val="Wholesale"/>
      <sheetName val="Retail funding"/>
      <sheetName val="Sheet4"/>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COMPOSIÇOES-ORDEM ALFABETICA"/>
      <sheetName val="COMPOSIÇOES-ORDEM NÚMERICA"/>
      <sheetName val="RESUMO GERAL DO PROJETO"/>
      <sheetName val="RESUMO"/>
      <sheetName val="1-1"/>
      <sheetName val="2-1"/>
      <sheetName val="3-1"/>
      <sheetName val="3-2"/>
      <sheetName val="3-3"/>
      <sheetName val="3-4"/>
      <sheetName val="4-1"/>
      <sheetName val="4-2"/>
      <sheetName val="4-3"/>
      <sheetName val="4-4"/>
      <sheetName val="4-5"/>
      <sheetName val="4-6"/>
      <sheetName val="4-7"/>
      <sheetName val="4-8"/>
      <sheetName val="4-9"/>
      <sheetName val="4-10"/>
      <sheetName val="5-1"/>
      <sheetName val="q8"/>
    </sheetNames>
    <sheetDataSet>
      <sheetData sheetId="0" refreshError="1"/>
      <sheetData sheetId="1">
        <row r="8">
          <cell r="A8">
            <v>20000001</v>
          </cell>
          <cell r="B8" t="str">
            <v>LIMPEZA MECANIZADA DO TERRENO INCLUSIVE RASPAGEM, JUNTAMENTO E QUEIMA DO MATERIAL</v>
          </cell>
          <cell r="C8" t="str">
            <v>M2</v>
          </cell>
          <cell r="D8">
            <v>0.12</v>
          </cell>
        </row>
        <row r="9">
          <cell r="A9">
            <v>20000002</v>
          </cell>
          <cell r="B9" t="str">
            <v>RELOCAÇÃO DA ADUTORA COM LEVANTAMENTO PLANIALTIMETRICO DO EIXO, NIVELAMENTO E CONTRANIVELAMENTO GEOMETRICO DO FUNDO DA VALA  DA ESTRADA DE SERVIÇOS E DRENAGENS, FAIXA DA ADUTORA 30M, SEÇÃO TRANSVERSAL DE 20 EM 20M, PERFIL DO EIXO COM ESCALA VERTICAL DE 1:</v>
          </cell>
          <cell r="C9" t="str">
            <v>KM</v>
          </cell>
          <cell r="D9">
            <v>400.68</v>
          </cell>
        </row>
        <row r="10">
          <cell r="A10">
            <v>20000003</v>
          </cell>
          <cell r="B10" t="str">
            <v>PLACA DE IDENTIFICAÇÃO DA OBRA FORNECIMENTO E COLOCAÇÃO</v>
          </cell>
          <cell r="C10" t="str">
            <v>M2</v>
          </cell>
          <cell r="D10">
            <v>45.4</v>
          </cell>
        </row>
        <row r="11">
          <cell r="A11">
            <v>20000004</v>
          </cell>
          <cell r="B11" t="str">
            <v>PLACA DE SINALIZAÇÃO E ADVERTÊNCIA, CONFECÇÃO, TRANSPORTE E INSTALAÇÃO, EM MADEIRA COMPENSADA 8 A 10MM DE ESPESSURA E DIMENSÕES (1X1,50) M2 INCLUINDO REMOÇÃO PARA OUTRO LOCAL DA OBRA</v>
          </cell>
          <cell r="C11" t="str">
            <v>UN</v>
          </cell>
          <cell r="D11">
            <v>93.54</v>
          </cell>
        </row>
        <row r="12">
          <cell r="A12">
            <v>20000005</v>
          </cell>
          <cell r="B12" t="str">
            <v>CERCA DE SINALIZAÇÃO NOTURNA EM TABUAS INCLUINDO CONFECÇÃO, TRANSPORTE, INSTALAÇÃO COM SUPORTE METALICO, BALDE E BASE DE CONCRETO</v>
          </cell>
          <cell r="C12" t="str">
            <v>M</v>
          </cell>
          <cell r="D12">
            <v>9.11</v>
          </cell>
        </row>
        <row r="13">
          <cell r="A13">
            <v>20000006</v>
          </cell>
          <cell r="B13" t="str">
            <v>LOCAÇÃO TOPOGRÁFICA DO EIXO DA ESTRADA</v>
          </cell>
          <cell r="C13" t="str">
            <v>KM</v>
          </cell>
          <cell r="D13">
            <v>126.16</v>
          </cell>
        </row>
        <row r="14">
          <cell r="A14">
            <v>20000007</v>
          </cell>
          <cell r="B14" t="str">
            <v xml:space="preserve">ESCAVAÇÃO E TRANSPORTE C/ LÂMINA DT &lt; 30M - 1A CATEGORIA </v>
          </cell>
          <cell r="C14" t="str">
            <v>M3</v>
          </cell>
          <cell r="D14">
            <v>2.17</v>
          </cell>
        </row>
        <row r="15">
          <cell r="A15">
            <v>20000008</v>
          </cell>
          <cell r="B15" t="str">
            <v xml:space="preserve">CORTE EM MATERIAL DE 1ª CATEGORIA </v>
          </cell>
          <cell r="C15" t="str">
            <v>M3</v>
          </cell>
          <cell r="D15">
            <v>1.24</v>
          </cell>
        </row>
        <row r="16">
          <cell r="A16">
            <v>20000009</v>
          </cell>
          <cell r="B16" t="str">
            <v>ATERRO COMPACTADO COM FORNECIMENTO MATERIAL DE EMPRÉSTIMO</v>
          </cell>
          <cell r="C16" t="str">
            <v>M3</v>
          </cell>
          <cell r="D16">
            <v>6.23</v>
          </cell>
        </row>
        <row r="17">
          <cell r="A17">
            <v>20000010</v>
          </cell>
          <cell r="B17" t="str">
            <v xml:space="preserve">CARGA E DESCARGA DE SOLO </v>
          </cell>
          <cell r="C17" t="str">
            <v>M3</v>
          </cell>
          <cell r="D17">
            <v>2.12</v>
          </cell>
        </row>
        <row r="18">
          <cell r="A18">
            <v>20000011</v>
          </cell>
          <cell r="B18" t="str">
            <v>TRANSPORTE DE SOLO PARA BOTA-FORA</v>
          </cell>
          <cell r="C18" t="str">
            <v>M3.KM</v>
          </cell>
          <cell r="D18">
            <v>1.06</v>
          </cell>
        </row>
        <row r="19">
          <cell r="A19">
            <v>20000012</v>
          </cell>
          <cell r="B19" t="str">
            <v>ESPALHAMENTO DE SOLO EM BOTA FORA</v>
          </cell>
          <cell r="C19" t="str">
            <v>M3</v>
          </cell>
          <cell r="D19">
            <v>0.39</v>
          </cell>
        </row>
        <row r="20">
          <cell r="A20">
            <v>20000013</v>
          </cell>
          <cell r="B20" t="str">
            <v>DESMONTE DE ROCHA</v>
          </cell>
          <cell r="C20" t="str">
            <v>M3</v>
          </cell>
          <cell r="D20">
            <v>37.28</v>
          </cell>
        </row>
        <row r="21">
          <cell r="A21">
            <v>20000014</v>
          </cell>
          <cell r="B21" t="str">
            <v>CARGA E DESCARGA DE ROCHA</v>
          </cell>
          <cell r="C21" t="str">
            <v>M3</v>
          </cell>
          <cell r="D21">
            <v>2.61</v>
          </cell>
        </row>
        <row r="22">
          <cell r="A22">
            <v>20000015</v>
          </cell>
          <cell r="B22" t="str">
            <v>TRANSPORTE DE ROCHA</v>
          </cell>
          <cell r="C22" t="str">
            <v>M3.KM</v>
          </cell>
          <cell r="D22">
            <v>1.25</v>
          </cell>
        </row>
        <row r="23">
          <cell r="A23">
            <v>20000016</v>
          </cell>
          <cell r="B23" t="str">
            <v>ESPALHAMENTO DE ROCHA EM BOTA-FORA</v>
          </cell>
          <cell r="C23" t="str">
            <v>M3</v>
          </cell>
          <cell r="D23">
            <v>0.9</v>
          </cell>
        </row>
        <row r="24">
          <cell r="A24">
            <v>20000017</v>
          </cell>
          <cell r="B24" t="str">
            <v>ESCAVACAO EM JAZIDA DE CASCALHO PARA REVESTIMENTO PRIMARIO</v>
          </cell>
          <cell r="C24" t="str">
            <v>M3</v>
          </cell>
          <cell r="D24">
            <v>2.35</v>
          </cell>
        </row>
        <row r="25">
          <cell r="A25">
            <v>20000018</v>
          </cell>
          <cell r="B25" t="str">
            <v>CARGA E DESCARGA DE SOLO-CASCALHO</v>
          </cell>
          <cell r="C25" t="str">
            <v>M3</v>
          </cell>
          <cell r="D25">
            <v>2.37</v>
          </cell>
        </row>
        <row r="26">
          <cell r="A26">
            <v>20000019</v>
          </cell>
          <cell r="B26" t="str">
            <v>TRANSPORTE DE CASCALHO</v>
          </cell>
          <cell r="C26" t="str">
            <v>M3.KM</v>
          </cell>
          <cell r="D26">
            <v>1.06</v>
          </cell>
        </row>
        <row r="27">
          <cell r="A27">
            <v>20000020</v>
          </cell>
          <cell r="B27" t="str">
            <v>VALETA TRAPEZOIDAL ESCAVADA S/ REVESTIMENTO-CRISTA DE CORTE</v>
          </cell>
          <cell r="C27" t="str">
            <v>M3</v>
          </cell>
          <cell r="D27">
            <v>13.8</v>
          </cell>
        </row>
        <row r="28">
          <cell r="A28">
            <v>20000021</v>
          </cell>
          <cell r="B28" t="str">
            <v>SARJETA TRIANGULAR ESCAVADA S/ REVESTIMENTO-PÉ DE CORTE</v>
          </cell>
          <cell r="C28" t="str">
            <v>M3</v>
          </cell>
          <cell r="D28">
            <v>13.8</v>
          </cell>
        </row>
        <row r="29">
          <cell r="A29">
            <v>20000022</v>
          </cell>
          <cell r="B29" t="str">
            <v>REVESTIMENTO DE SARJETA, VALETA OU DESCIDA D'ÁGUA EM CONCRETO SIMPLES</v>
          </cell>
          <cell r="C29" t="str">
            <v>M3</v>
          </cell>
          <cell r="D29">
            <v>172.02</v>
          </cell>
        </row>
        <row r="30">
          <cell r="A30">
            <v>20000023</v>
          </cell>
          <cell r="B30" t="str">
            <v>REVESTIMENTO VEGETAL COM GRAMA EM LEIVAS</v>
          </cell>
          <cell r="C30" t="str">
            <v>M2</v>
          </cell>
          <cell r="D30">
            <v>9.8000000000000007</v>
          </cell>
        </row>
        <row r="31">
          <cell r="A31">
            <v>20000024</v>
          </cell>
          <cell r="B31" t="str">
            <v>REGULARIZAÇÃO DE SUB-LEITO</v>
          </cell>
          <cell r="C31" t="str">
            <v>M²</v>
          </cell>
          <cell r="D31">
            <v>0.2</v>
          </cell>
        </row>
        <row r="32">
          <cell r="A32">
            <v>20000025</v>
          </cell>
          <cell r="B32" t="str">
            <v>EXECUÇÃO DE REVESTIMENTO PRIMÁRIO-ESPALHAMENTO, COM FORMAÇÃO DO GREIDE E COMPACTAÇÃO</v>
          </cell>
          <cell r="C32" t="str">
            <v>M3</v>
          </cell>
          <cell r="D32">
            <v>11.67</v>
          </cell>
        </row>
        <row r="33">
          <cell r="A33">
            <v>20000026</v>
          </cell>
          <cell r="B33" t="str">
            <v xml:space="preserve">BUEIRO TUBULAR SIMPLES EM CONCRETO ARMADO CA-2, INCLUSIVE BERÇO EM CONCRETO CICLÓPICO  D - 0,60M </v>
          </cell>
          <cell r="C33" t="str">
            <v>M</v>
          </cell>
          <cell r="D33">
            <v>121.82</v>
          </cell>
        </row>
        <row r="34">
          <cell r="A34">
            <v>20000027</v>
          </cell>
          <cell r="B34" t="str">
            <v>BUEIRO TUBULAR SIMPLES EM CONCRETO ARMADO CA-2, INCLUSIVE BERÇO EM CONCRETO CICLÓPICO  D - 0,80M</v>
          </cell>
          <cell r="C34" t="str">
            <v>M</v>
          </cell>
          <cell r="D34">
            <v>198.38</v>
          </cell>
        </row>
        <row r="35">
          <cell r="A35">
            <v>20000028</v>
          </cell>
          <cell r="B35" t="str">
            <v>BUEIRO TUBULAR SIMPLES EM CONCRETO ARMADO CA-2, INCLUSIVE BERÇO EM CONCRETO CICLÓPICO  D - 1,00M</v>
          </cell>
          <cell r="C35" t="str">
            <v>M</v>
          </cell>
          <cell r="D35">
            <v>256.74</v>
          </cell>
        </row>
        <row r="36">
          <cell r="A36">
            <v>20000029</v>
          </cell>
          <cell r="B36" t="str">
            <v>BUEIRO TUBULAR SIMPLES EM CONCRETO ARMADO CA-2, INCLUSIVE BERÇO EM CONCRETO CICLÓPICO  D - 1,20M</v>
          </cell>
          <cell r="C36" t="str">
            <v>M</v>
          </cell>
          <cell r="D36">
            <v>386.73</v>
          </cell>
        </row>
        <row r="37">
          <cell r="A37">
            <v>20000030</v>
          </cell>
          <cell r="B37" t="str">
            <v>BUEIRO TUBULAR DUPLO EM CONCRETO ARMADO CA-2, INCLUSIVE BERÇO EM CONCRETO CICLÓPICO  D - 1,00M</v>
          </cell>
          <cell r="C37" t="str">
            <v>M</v>
          </cell>
          <cell r="D37">
            <v>487.11</v>
          </cell>
        </row>
        <row r="38">
          <cell r="A38">
            <v>20000031</v>
          </cell>
          <cell r="B38" t="str">
            <v>BUEIRO TUBULAR DUPLO EM CONCRETO ARMADO CA-2, INCLUSIVE BERÇO EM CONCRETO CICLÓPICO  D - 1,20M</v>
          </cell>
          <cell r="C38" t="str">
            <v>M</v>
          </cell>
          <cell r="D38">
            <v>747.55</v>
          </cell>
        </row>
        <row r="39">
          <cell r="A39">
            <v>20000032</v>
          </cell>
          <cell r="B39" t="str">
            <v>BOCA DE BUEIRO SIMPLES EM CONCRETO CICLÓPICO, TESTADA, ALAS, CALÇADA E REGULARIZAÇÃO DO TERRENO D -0,60M</v>
          </cell>
          <cell r="C39" t="str">
            <v>UN</v>
          </cell>
          <cell r="D39">
            <v>334.31</v>
          </cell>
        </row>
        <row r="40">
          <cell r="A40">
            <v>20000033</v>
          </cell>
          <cell r="B40" t="str">
            <v>BOCA DE BUEIRO SIMPLES EM CONCRETO CICLÓPICO, TESTADA, ALAS, CALÇADA E REGULARIZAÇÃO DO TERRENO D - 0,80M</v>
          </cell>
          <cell r="C40" t="str">
            <v>UN</v>
          </cell>
          <cell r="D40">
            <v>602.70000000000005</v>
          </cell>
        </row>
        <row r="41">
          <cell r="A41">
            <v>20000034</v>
          </cell>
          <cell r="B41" t="str">
            <v>BOCA DE BUEIRO SIMPLES EM CONCRETO CICLÓPICO, TESTADA, ALAS, CALÇADA E REGULARIZAÇÃO DO TERRENO D - 1,00M</v>
          </cell>
          <cell r="C41" t="str">
            <v>UN</v>
          </cell>
          <cell r="D41">
            <v>947.62</v>
          </cell>
        </row>
        <row r="42">
          <cell r="A42">
            <v>20000035</v>
          </cell>
          <cell r="B42" t="str">
            <v>BOCA DE BUEIRO SIMPLES EM CONCRETO CICLÓPICO, TESTADA, ALAS, CALÇADA E REGULARIZAÇÃO DO TERRENO D - 1,20M</v>
          </cell>
          <cell r="C42" t="str">
            <v>UN</v>
          </cell>
          <cell r="D42">
            <v>1242.3599999999999</v>
          </cell>
        </row>
        <row r="43">
          <cell r="A43">
            <v>20000036</v>
          </cell>
          <cell r="B43" t="str">
            <v>BOCA DE BUEIRO DUPLA EM CONCRETO CICLÓPICO, TESTADA, ALAS, CALÇADA E REGULARIZAÇÃO DO TERRENO D - 1,00M</v>
          </cell>
          <cell r="C43" t="str">
            <v>UN</v>
          </cell>
          <cell r="D43">
            <v>1200.3</v>
          </cell>
        </row>
        <row r="44">
          <cell r="A44">
            <v>20000037</v>
          </cell>
          <cell r="B44" t="str">
            <v>BOCA DE BUEIRO DUPLA EM CONCRETO CICLÓPICO, TESTADA, ALAS, CALÇADA E REGULARIZAÇÃO DO TERRENO D - 1,20M</v>
          </cell>
          <cell r="C44" t="str">
            <v>UN</v>
          </cell>
          <cell r="D44">
            <v>1742.25</v>
          </cell>
        </row>
        <row r="45">
          <cell r="A45">
            <v>20000038</v>
          </cell>
          <cell r="B45" t="str">
            <v xml:space="preserve">CONCRETO ARMADO PARA BLOCO DE APOIO E DE ANCORAGEM, INCLUSIVE FORMA, AÇO E ESCORAMENTO </v>
          </cell>
          <cell r="C45" t="str">
            <v>M3</v>
          </cell>
          <cell r="D45">
            <v>537.26</v>
          </cell>
        </row>
        <row r="46">
          <cell r="A46">
            <v>20000039</v>
          </cell>
          <cell r="B46" t="str">
            <v xml:space="preserve">CAIXA PARA VENTOSA OU DESCARGA NAS DIMENSÕES DE PROJETO INCLUSIVE REVESTIMENTOS ENTERNOS E EXTERNOS, FUNDO EM CONCRETO FCK= 15 MPA E TAMPA EM CONCRETO ARMADO </v>
          </cell>
          <cell r="C46" t="str">
            <v>UN</v>
          </cell>
          <cell r="D46">
            <v>534.61</v>
          </cell>
        </row>
        <row r="47">
          <cell r="A47">
            <v>20000040</v>
          </cell>
          <cell r="B47" t="str">
            <v xml:space="preserve">EXECUÇÃO DE TRAVESSIA SOB ESTRADA DE FERRO TIPO TUNNEL LINER EM BUEIRO ARMCO OU SIMILAR DN 2,00M </v>
          </cell>
          <cell r="C47" t="str">
            <v>M</v>
          </cell>
          <cell r="D47">
            <v>2857.5</v>
          </cell>
        </row>
        <row r="48">
          <cell r="A48">
            <v>20000041</v>
          </cell>
          <cell r="B48" t="str">
            <v>ESCAVAÇÃO MECANIZADA DE VALAS EM SOLO DE QUALQUER NATUREZA, EXCETO ROCHA EM PROFUNDIDADE DE 0 A 6,00M</v>
          </cell>
          <cell r="C48" t="str">
            <v>M3</v>
          </cell>
          <cell r="D48">
            <v>4.7</v>
          </cell>
        </row>
        <row r="49">
          <cell r="A49">
            <v>20000042</v>
          </cell>
          <cell r="B49" t="str">
            <v>ESCAVAÇÃO MANUAL DE VALAS EM SOLO DE QUALQUER NATUREZA, EXCETO ROCHA EM PROFUNDIDADE DE 0 A 6,00M</v>
          </cell>
          <cell r="C49" t="str">
            <v>M3</v>
          </cell>
          <cell r="D49">
            <v>13.34</v>
          </cell>
        </row>
        <row r="50">
          <cell r="A50">
            <v>20000043</v>
          </cell>
          <cell r="B50" t="str">
            <v>LASTRO DE AREIA: FORNECIMENTO, ESPALHAMENTO E ADENSAMENTO</v>
          </cell>
          <cell r="C50" t="str">
            <v>M3</v>
          </cell>
          <cell r="D50">
            <v>16.79</v>
          </cell>
        </row>
        <row r="51">
          <cell r="A51">
            <v>20000044</v>
          </cell>
          <cell r="B51" t="str">
            <v>ESCAVAÇÃO DE SOLO EM JAZIDA COM TRATOR</v>
          </cell>
          <cell r="C51" t="str">
            <v>M3</v>
          </cell>
          <cell r="D51">
            <v>2.17</v>
          </cell>
        </row>
        <row r="52">
          <cell r="A52">
            <v>20000045</v>
          </cell>
          <cell r="B52" t="str">
            <v>ESCAVAÇÃO E CARGA EM LODO</v>
          </cell>
          <cell r="C52" t="str">
            <v>M3</v>
          </cell>
          <cell r="D52">
            <v>4.62</v>
          </cell>
        </row>
        <row r="53">
          <cell r="A53">
            <v>20000046</v>
          </cell>
          <cell r="B53" t="str">
            <v xml:space="preserve">ATERRO COM AREIA: FORNECIMENTO, ESPALHAMENTO E ADENSAMENTO </v>
          </cell>
          <cell r="C53" t="str">
            <v>M3</v>
          </cell>
          <cell r="D53">
            <v>16.79</v>
          </cell>
        </row>
        <row r="54">
          <cell r="A54">
            <v>20000047</v>
          </cell>
          <cell r="B54" t="str">
            <v>ESCAVAÇÃO MECANICA EM VALA DE ROCHA COM UTILIZAÇÃO DE EXPLOSIVOS, PERFURATRIZ PNEUMATICA, CARGA E TRANSPORTE ATÉ 30M</v>
          </cell>
          <cell r="C54" t="str">
            <v>M3</v>
          </cell>
          <cell r="D54">
            <v>37.28</v>
          </cell>
        </row>
        <row r="55">
          <cell r="A55">
            <v>20000048</v>
          </cell>
          <cell r="B55" t="str">
            <v>ESCAVAÇÃO DE VALA EM ROCHA A FRIO, INCLUINDO REGULARIZAÇÃO, CARGA E TRANSPORTE ATÉ 30M</v>
          </cell>
          <cell r="C55" t="str">
            <v>M3</v>
          </cell>
          <cell r="D55">
            <v>49.81</v>
          </cell>
        </row>
        <row r="56">
          <cell r="A56">
            <v>20000049</v>
          </cell>
          <cell r="B56" t="str">
            <v>ESCORAMENTO COM ESTACA PRANCHA DE AÇO 1/4"</v>
          </cell>
          <cell r="C56" t="str">
            <v>M2</v>
          </cell>
          <cell r="D56">
            <v>42.73</v>
          </cell>
        </row>
        <row r="57">
          <cell r="A57">
            <v>20000050</v>
          </cell>
          <cell r="B57" t="str">
            <v>ESCORAMENTO CONTINUO DE MADEIRA</v>
          </cell>
          <cell r="C57" t="str">
            <v>M2</v>
          </cell>
          <cell r="D57">
            <v>13.61</v>
          </cell>
        </row>
        <row r="58">
          <cell r="A58">
            <v>20000051</v>
          </cell>
          <cell r="B58" t="str">
            <v>ESCORAMENTO DESCONTINUO DE MADEIRA</v>
          </cell>
          <cell r="C58" t="str">
            <v>M2</v>
          </cell>
          <cell r="D58">
            <v>10.34</v>
          </cell>
        </row>
        <row r="59">
          <cell r="A59">
            <v>20000052</v>
          </cell>
          <cell r="B59" t="str">
            <v>COMPACTAÇÃO MECANICA DE REATERRO DE VALA COM LANÇAMENTO, ESPALHAMENTO MANUAL EM CAMADAS DE 0,15M COM CONTROLE DE GRAU DE COMPACTAÇÃO &gt; 95% DE PROCTOR NORMAL</v>
          </cell>
          <cell r="C59" t="str">
            <v>M3</v>
          </cell>
          <cell r="D59">
            <v>5.94</v>
          </cell>
        </row>
        <row r="60">
          <cell r="A60">
            <v>20000053</v>
          </cell>
          <cell r="B60" t="str">
            <v>CARGA E DESCARGA-SOLO</v>
          </cell>
          <cell r="C60" t="str">
            <v>M³</v>
          </cell>
          <cell r="D60">
            <v>2.12</v>
          </cell>
        </row>
        <row r="61">
          <cell r="A61">
            <v>20000054</v>
          </cell>
          <cell r="B61" t="str">
            <v>CARGA E DESCARGA - ROCHA</v>
          </cell>
          <cell r="C61" t="str">
            <v>M4</v>
          </cell>
          <cell r="D61">
            <v>2.61</v>
          </cell>
        </row>
        <row r="62">
          <cell r="A62">
            <v>20000055</v>
          </cell>
          <cell r="B62" t="str">
            <v>TRANSPORTE DE MATERIAL ESCAVADO-SOLO</v>
          </cell>
          <cell r="C62" t="str">
            <v>M³.KM</v>
          </cell>
          <cell r="D62">
            <v>1.06</v>
          </cell>
        </row>
        <row r="63">
          <cell r="A63">
            <v>20000056</v>
          </cell>
          <cell r="B63" t="str">
            <v>TRANSPORTE DE MATERIAL ESCAVADO - ROCHA</v>
          </cell>
          <cell r="C63" t="str">
            <v>M3.KM</v>
          </cell>
          <cell r="D63">
            <v>1.25</v>
          </cell>
        </row>
        <row r="64">
          <cell r="A64">
            <v>20000057</v>
          </cell>
          <cell r="B64" t="str">
            <v xml:space="preserve">TRANSPORTE E DESCARGA DE MATERIAL ESCAVADO - LODO </v>
          </cell>
          <cell r="C64" t="str">
            <v>M3.KM</v>
          </cell>
          <cell r="D64">
            <v>1.27</v>
          </cell>
        </row>
        <row r="65">
          <cell r="A65">
            <v>20000058</v>
          </cell>
          <cell r="B65" t="str">
            <v>ESPALHAMENTO DE SOLO EM BOTA-FORA</v>
          </cell>
          <cell r="C65" t="str">
            <v>M3</v>
          </cell>
          <cell r="D65">
            <v>0.39</v>
          </cell>
        </row>
        <row r="66">
          <cell r="A66">
            <v>20000059</v>
          </cell>
          <cell r="B66" t="str">
            <v>ESPALHAMENTO DE ROCHA EM BOTA FORA</v>
          </cell>
          <cell r="C66" t="str">
            <v>M3</v>
          </cell>
          <cell r="D66">
            <v>0.9</v>
          </cell>
        </row>
        <row r="67">
          <cell r="A67">
            <v>20000060</v>
          </cell>
          <cell r="B67" t="str">
            <v xml:space="preserve">ASSENTAMENTO DE TUBULAÇÃO EXECUTADA EM TRECHO ENTERRADO CHAPAS SOLDADAS DE AÇO CARBONO DN 900 COM PROTEÇÃO CONTRA CORROSÃO, ATRAVÉS DE PINTURA INTERNA COM ESMALTE DE ALCATRÃO E EXTERNAMENTE COM PINTURA DE ESMALTE DE ALCATRÃO USANDO-SE LÃ DE VIDRO OU JUTA </v>
          </cell>
          <cell r="C67" t="str">
            <v>M</v>
          </cell>
          <cell r="D67">
            <v>68.3</v>
          </cell>
        </row>
        <row r="68">
          <cell r="A68">
            <v>20000061</v>
          </cell>
          <cell r="B68" t="str">
            <v>ASSENTAMENTO DE TUBULAÇÃO EXECUTADA EM TRECHO AEREO CHAPAS SOLDADAS DE AÇO CARBONO DN 900, CARGA, DESCARGA, ENFILEIRAMENTO E TRANSPORTE DO LOCAL DE ESTOCAGEM ATÉ O PONTO DE APLICAÇÃO</v>
          </cell>
          <cell r="C68" t="str">
            <v>M</v>
          </cell>
          <cell r="D68">
            <v>88.75</v>
          </cell>
        </row>
        <row r="69">
          <cell r="A69">
            <v>20000062</v>
          </cell>
          <cell r="B69" t="str">
            <v xml:space="preserve">PROTEÇÃO INTERNA CONTRA CORROSÃO, ATRAVÉS DE PINTURA INTERNA COM ESMALTE DE ALCATRÃO USANDO-SE LÃ DE VIDRO OU JUTA COMO ELEMENTO DE ARMADURA PARA O REVESTIMENTO BETUMINOSO </v>
          </cell>
          <cell r="C69" t="str">
            <v>M²</v>
          </cell>
          <cell r="D69">
            <v>20</v>
          </cell>
        </row>
        <row r="70">
          <cell r="A70">
            <v>20000063</v>
          </cell>
          <cell r="B70" t="str">
            <v xml:space="preserve">PROTEÇÃO EXTERNA CONTRA CORROSÃO, ATRAVÉS DE PINTURA INTERNA COM ESMALTE DE ALCATRÃO USANDO-SE LÃ DE VIDRO OU JUTA COMO ELEMENTO DE ARMADURA PARA O REVESTIMENTO BETUMINOSO </v>
          </cell>
          <cell r="C70" t="str">
            <v>M²</v>
          </cell>
          <cell r="D70">
            <v>30</v>
          </cell>
        </row>
        <row r="71">
          <cell r="A71">
            <v>20000064</v>
          </cell>
          <cell r="B71" t="str">
            <v xml:space="preserve">FORNECIMENTO E MONTAGENS DE JUNTA DRESSER DN 900MM </v>
          </cell>
          <cell r="C71" t="str">
            <v xml:space="preserve">CJ </v>
          </cell>
          <cell r="D71">
            <v>3499.67</v>
          </cell>
        </row>
        <row r="72">
          <cell r="A72">
            <v>20000065</v>
          </cell>
          <cell r="B72" t="str">
            <v xml:space="preserve">EXECUÇÃO DE SERVIÇOS DE PROTEÇÃO CATODICA </v>
          </cell>
          <cell r="C72" t="str">
            <v>KM</v>
          </cell>
          <cell r="D72">
            <v>2180</v>
          </cell>
        </row>
        <row r="73">
          <cell r="A73">
            <v>20000066</v>
          </cell>
          <cell r="B73" t="str">
            <v>CORTE EM MATERIAL DE 1ª CATEGORIA X 2,51</v>
          </cell>
          <cell r="C73" t="str">
            <v>M3</v>
          </cell>
          <cell r="D73">
            <v>1.24</v>
          </cell>
        </row>
        <row r="74">
          <cell r="A74">
            <v>20000067</v>
          </cell>
          <cell r="B74" t="str">
            <v>ESCAVAÇÃO E TRANSPORTE C/ LÂMINA DT &lt; 30M - 1A CATEGORIA X 1,72</v>
          </cell>
          <cell r="C74" t="str">
            <v>M3</v>
          </cell>
          <cell r="D74">
            <v>2.17</v>
          </cell>
        </row>
        <row r="75">
          <cell r="A75">
            <v>20000068</v>
          </cell>
          <cell r="B75" t="str">
            <v xml:space="preserve">REVESTIMENTO C/ CASCALHO </v>
          </cell>
          <cell r="C75" t="str">
            <v>M³</v>
          </cell>
          <cell r="D75">
            <v>11.67</v>
          </cell>
        </row>
        <row r="76">
          <cell r="A76">
            <v>20000069</v>
          </cell>
          <cell r="B76" t="str">
            <v>DESMONTE EM TERRA COMPACTADA (1ª CATEGORIA) UTILIZANDO EQUIPAMENTO ADEQUADO, INCLUINDO TRANSPORTE MECANICO ATÉ 30 M</v>
          </cell>
          <cell r="C76" t="str">
            <v>M³</v>
          </cell>
          <cell r="D76">
            <v>2.17</v>
          </cell>
        </row>
        <row r="77">
          <cell r="A77">
            <v>20000070</v>
          </cell>
          <cell r="B77" t="str">
            <v>DESMONTE EM ROCHA BRANDA OU ROCHA EM DECOMPOSIÇÃO (3ª CATEGORIA) UTILIZANDO EXPLOSIVOS E PERFURATRIZ PNEUMÁTICA, INCLUINDO TRANSPORTE ATÉ 30 M</v>
          </cell>
          <cell r="C77" t="str">
            <v>M³</v>
          </cell>
          <cell r="D77">
            <v>37.28</v>
          </cell>
        </row>
        <row r="78">
          <cell r="A78">
            <v>20000071</v>
          </cell>
          <cell r="B78" t="str">
            <v>ESGOTAMENTO COM CONJUNTO MOTO BOMBA</v>
          </cell>
          <cell r="C78" t="str">
            <v>H</v>
          </cell>
          <cell r="D78">
            <v>2.13</v>
          </cell>
        </row>
        <row r="79">
          <cell r="A79">
            <v>20000072</v>
          </cell>
          <cell r="B79" t="str">
            <v xml:space="preserve">ESCORAMENTO CONTINUO </v>
          </cell>
          <cell r="C79" t="str">
            <v>M²</v>
          </cell>
          <cell r="D79">
            <v>13.61</v>
          </cell>
        </row>
        <row r="80">
          <cell r="A80">
            <v>20000073</v>
          </cell>
          <cell r="B80" t="str">
            <v>ATERRO/REATERRO DE ÁREA COMPACTADO COM PLACAS COMPACTADORA COM CONTROLE DO GRAU DE COMPACTAÇÃO</v>
          </cell>
          <cell r="C80" t="str">
            <v>M3</v>
          </cell>
          <cell r="D80">
            <v>5.94</v>
          </cell>
        </row>
        <row r="81">
          <cell r="A81">
            <v>20000074</v>
          </cell>
          <cell r="B81" t="str">
            <v>LASTRO DE CONCRETO NÃO ESTRUTURAL CONSUMO MÍNIMO DE 150 KG/M3, PREPARO E LANÇAMENTO</v>
          </cell>
          <cell r="C81" t="str">
            <v>M3</v>
          </cell>
          <cell r="D81">
            <v>144.52000000000001</v>
          </cell>
        </row>
        <row r="82">
          <cell r="A82">
            <v>20000075</v>
          </cell>
          <cell r="B82" t="str">
            <v>FORMA PLANA EM TÁBUA COMUM PARA FUNDAÇÃO</v>
          </cell>
          <cell r="C82" t="str">
            <v>M²</v>
          </cell>
          <cell r="D82">
            <v>19.89</v>
          </cell>
        </row>
        <row r="83">
          <cell r="A83">
            <v>20000076</v>
          </cell>
          <cell r="B83" t="str">
            <v>CONCRETO ESTRUTURAL, FCK = 250 KG/CM², PREPARO E LANÇAMENTO</v>
          </cell>
          <cell r="C83" t="str">
            <v>M³</v>
          </cell>
          <cell r="D83">
            <v>209.37</v>
          </cell>
        </row>
        <row r="84">
          <cell r="A84">
            <v>20000077</v>
          </cell>
          <cell r="B84" t="str">
            <v>FORMA PLANA EM CHAPA COMPENSADA PLASTIFICADA, ESTRUTURAL, E = 12 MM</v>
          </cell>
          <cell r="C84" t="str">
            <v>M²</v>
          </cell>
          <cell r="D84">
            <v>27.84</v>
          </cell>
        </row>
        <row r="85">
          <cell r="A85">
            <v>20000078</v>
          </cell>
          <cell r="B85" t="str">
            <v>CIMBRAMENTO</v>
          </cell>
          <cell r="C85" t="str">
            <v>M³</v>
          </cell>
          <cell r="D85">
            <v>11.35</v>
          </cell>
        </row>
        <row r="86">
          <cell r="A86">
            <v>20000079</v>
          </cell>
          <cell r="B86" t="str">
            <v>AÇO CA-50 (A OU B)</v>
          </cell>
          <cell r="C86" t="str">
            <v>KG</v>
          </cell>
          <cell r="D86">
            <v>2.29</v>
          </cell>
        </row>
        <row r="87">
          <cell r="A87">
            <v>20000080</v>
          </cell>
          <cell r="B87" t="str">
            <v>APOIOS MÓVEIS EM CHAPA DE AÇO E BORRACHA DE NEOPRENE</v>
          </cell>
          <cell r="C87" t="str">
            <v>M³</v>
          </cell>
          <cell r="D87">
            <v>138</v>
          </cell>
        </row>
        <row r="88">
          <cell r="A88">
            <v>20000081</v>
          </cell>
          <cell r="B88" t="str">
            <v xml:space="preserve">GUARDACORPO EM TUBOS DE 11/2" PINTADO COM BASE ANTICORROSIVA E PINTURA A ÓLEO EM DUAS DEMÃOS </v>
          </cell>
          <cell r="C88" t="str">
            <v>M</v>
          </cell>
          <cell r="D88">
            <v>39.22</v>
          </cell>
        </row>
        <row r="89">
          <cell r="A89">
            <v>20000082</v>
          </cell>
          <cell r="B89" t="str">
            <v xml:space="preserve">FORNECIMENTO E CRAVAÇÃO DE CAMISA METÁLICA E DEMAIS SERVIÇOS NECESSÁRIOS </v>
          </cell>
          <cell r="C89" t="str">
            <v>M</v>
          </cell>
          <cell r="D89">
            <v>650.94000000000005</v>
          </cell>
        </row>
        <row r="90">
          <cell r="A90">
            <v>20000083</v>
          </cell>
          <cell r="B90" t="str">
            <v xml:space="preserve">EXECUÇÃO DE ALVENARIA DE PEDRA PARA BUEIRO COM FORNECIMENTO DE MÃO DE OBRA, MATERIAIS E TRANSPORTE CONFORME PROJETO </v>
          </cell>
          <cell r="C90" t="str">
            <v>M3</v>
          </cell>
          <cell r="D90">
            <v>111.77</v>
          </cell>
        </row>
        <row r="91">
          <cell r="A91">
            <v>20000084</v>
          </cell>
          <cell r="B91" t="str">
            <v xml:space="preserve">LASTRO DE CONCRETO NÃO ESTRUTURAL PARA BLOCOS DE APOIO E DE ANCORAGEM </v>
          </cell>
          <cell r="C91" t="str">
            <v>M3</v>
          </cell>
          <cell r="D91">
            <v>144.52000000000001</v>
          </cell>
        </row>
        <row r="92">
          <cell r="A92">
            <v>20000085</v>
          </cell>
          <cell r="B92" t="str">
            <v xml:space="preserve">FORMA PLANA EM TABUA COMUM PARA BLOCOS DE APOIO E DE ANCORAGEM </v>
          </cell>
          <cell r="C92" t="str">
            <v>M2</v>
          </cell>
          <cell r="D92">
            <v>19.89</v>
          </cell>
        </row>
        <row r="93">
          <cell r="A93">
            <v>20000086</v>
          </cell>
          <cell r="B93" t="str">
            <v>EXECUÇÃO DE TRAVESSIA SOB ESTRADA DE RODAGEM TIPO TUNNEL LINER EM BUEIRO ARMICO OU SIMILAR DN 2,00M</v>
          </cell>
          <cell r="C93" t="str">
            <v>M</v>
          </cell>
          <cell r="D93">
            <v>2048.1999999999998</v>
          </cell>
        </row>
        <row r="94">
          <cell r="A94">
            <v>20000087</v>
          </cell>
          <cell r="B94" t="str">
            <v>ASSENTAMENTO DE TUBULAÇÃO EXECUTADA EM TRECHO ENTERRADO CHAPAS SOLDADAS DE AÇO CARBONO DN 800 COM PROTEÇÃO CONTRA CORROSÃO, ATRAVÉS DE PINTURA INTERNA COM ESMALTE DE ALCATRÃO E EXTERNAMENTE COM PINTURA DE ESMALTE DE ALCATRÃO USANDO-SE LÃ DE VIDRO OU JUNTA</v>
          </cell>
          <cell r="C94" t="str">
            <v>M</v>
          </cell>
          <cell r="D94">
            <v>58.44</v>
          </cell>
        </row>
        <row r="95">
          <cell r="A95">
            <v>20000088</v>
          </cell>
          <cell r="B95" t="str">
            <v>ASSENTAMENTO DE TUBULAÇÃO EXECUTADA EM TRECHO AEREO CHAPAS SOLDADAS DE AÇO CARBONO DN 800, CARGA, DESCARGA, ENFILEIRAMENTO E TRANSPORTE DO LOCAL DE ESTOCAGEM ATÉ O PONTO DE APLICAÇÃO</v>
          </cell>
          <cell r="C95" t="str">
            <v>M</v>
          </cell>
          <cell r="D95">
            <v>75.959999999999994</v>
          </cell>
        </row>
        <row r="96">
          <cell r="A96">
            <v>20000089</v>
          </cell>
          <cell r="B96" t="str">
            <v xml:space="preserve">FORNECIMENTO E MONTAGENS DE JUNTA DRESSER DN 800MM </v>
          </cell>
          <cell r="C96" t="str">
            <v xml:space="preserve">CJ </v>
          </cell>
          <cell r="D96">
            <v>3138.68</v>
          </cell>
        </row>
        <row r="97">
          <cell r="A97">
            <v>20000090</v>
          </cell>
          <cell r="B97" t="str">
            <v>ESCAVAÇÃO MANUAL DE ÁREA EM SOLO DE QUALQUER NATUREZA, EXCETO ROCHA</v>
          </cell>
          <cell r="C97" t="str">
            <v>M3</v>
          </cell>
          <cell r="D97">
            <v>13.34</v>
          </cell>
        </row>
        <row r="98">
          <cell r="A98">
            <v>20000091</v>
          </cell>
          <cell r="B98" t="str">
            <v xml:space="preserve">ESCAVAÇÃO MECANIZADA </v>
          </cell>
          <cell r="C98" t="str">
            <v>M³</v>
          </cell>
          <cell r="D98">
            <v>4.7</v>
          </cell>
        </row>
      </sheetData>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Equipamentos"/>
      <sheetName val="Materiais"/>
      <sheetName val="Mão de Obra"/>
      <sheetName val="Instalação e manutenção de cant"/>
      <sheetName val="Mobilização e desmob. de equip."/>
      <sheetName val="Mob. e desmob. de equip."/>
      <sheetName val="desmat. destoc 0,15m"/>
      <sheetName val="Esc. carga transp DMT 1000 a 12"/>
      <sheetName val="Compactação aterro 100%"/>
      <sheetName val="Dependências da área técnica"/>
      <sheetName val="Preparação área de estocage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C"/>
      <sheetName val="desmat. destoc 0,15m"/>
      <sheetName val="desmat. destoc 0,15 a 0,30m"/>
      <sheetName val="ECT DMT 50m"/>
      <sheetName val="ECT DMT 50-200m"/>
      <sheetName val="ECT DMT 200-400m "/>
      <sheetName val="ECT DMT 400-600m  "/>
      <sheetName val="ECT DMT 600-800m"/>
      <sheetName val="ECT DMT 800-1000m "/>
      <sheetName val="ECT DMT 1000-1200m "/>
      <sheetName val="ECT DMT 1200-1400m"/>
      <sheetName val="ECT DMT 1400-1600m "/>
      <sheetName val="ECT DMT 1600-1800m"/>
      <sheetName val="ECT DMT 1800-2000m"/>
      <sheetName val="ECT DMT 2000-3000m "/>
      <sheetName val="ECT DMT 3000-5000m"/>
      <sheetName val="Compactação Aterro 95%"/>
      <sheetName val="Compactação Aterro 100% "/>
      <sheetName val="Compactação  botafora"/>
      <sheetName val="Alvenaria pedra argam"/>
      <sheetName val="Alvenaria tijolo"/>
      <sheetName val="AUXILIAR Dentes BDTC 1,00m "/>
      <sheetName val="AUXILIAR Dentes BDTC 1,20m "/>
      <sheetName val="AUXILIAR Dentes BSTC 0,60m"/>
      <sheetName val="AUXILIAR Dentes BSTC 0,80m "/>
      <sheetName val="AUXILIAR Dentes BSTC 1,00m "/>
      <sheetName val="AUXILIAR Dentes BSTC 1,20m  "/>
      <sheetName val="Usinagem CBUQ"/>
      <sheetName val="Forma comum"/>
      <sheetName val="Forma compensada resinada"/>
      <sheetName val="AUXILIAR Concreto magro"/>
      <sheetName val="AUXILIAR Concreto 10 MPa"/>
      <sheetName val="AUXILIAR Concreto 12 MPa"/>
      <sheetName val="AUXILIAR Concreto 15 MPa"/>
      <sheetName val="Concr. estr. 18 MPa Convencio"/>
      <sheetName val="AUXILIAR Concreto 22 MPa"/>
      <sheetName val="AUXILIAR Concreto 18 MPa"/>
      <sheetName val="AUXILIAR Ciclópico 12 MPa"/>
      <sheetName val="AUXILIAR Argamassa 1-3"/>
      <sheetName val="AUXILIAR Argamassa 1-4"/>
      <sheetName val="Fabricação balizador"/>
      <sheetName val="Concreto 18 MPa (mourão)"/>
      <sheetName val="Mourão esticador cerca"/>
      <sheetName val="Mourão suporte cerca"/>
      <sheetName val="AUXILIAR tubo perfurado"/>
      <sheetName val="AUXILIAR tubo poroso"/>
      <sheetName val="AUXILIAR tubo d=30cm"/>
      <sheetName val="AUXILIAR tubo d=60cm "/>
      <sheetName val="AUXILIAR tubo d=80cm"/>
      <sheetName val="AUXILIAR tubo d=1,0m "/>
      <sheetName val="AUXILIAR tubo d=1,20m"/>
      <sheetName val="Confecção Placa sinalização"/>
      <sheetName val="Confecção suporte placa sinal"/>
      <sheetName val="AUXILIAR lastro brita"/>
      <sheetName val="Compactação  manual"/>
      <sheetName val="Reaterro e compactação"/>
      <sheetName val="Escavação mecanica e reaterro"/>
      <sheetName val="Valeta VPC 01"/>
      <sheetName val="Valeta VPA 01"/>
      <sheetName val="Dreno DPS 01"/>
      <sheetName val="Dreno DPS 02"/>
      <sheetName val="Dreno DPS 07"/>
      <sheetName val="Dreno DPS 08"/>
      <sheetName val="Boca saída dreno BSD 01"/>
      <sheetName val="Boca saída dreno BSD 02"/>
      <sheetName val="Sarjeta STC 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 MATERIAIS TOTAIS"/>
      <sheetName val="RESUMO"/>
      <sheetName val="1-1"/>
      <sheetName val="2-1"/>
      <sheetName val="2-2"/>
      <sheetName val="2-3"/>
      <sheetName val="2-4"/>
      <sheetName val="3-1"/>
      <sheetName val="3-2"/>
      <sheetName val="3-3"/>
      <sheetName val="3-4"/>
      <sheetName val="3-5"/>
      <sheetName val="3-6"/>
      <sheetName val="3-7"/>
      <sheetName val="3-8"/>
      <sheetName val="3-9"/>
      <sheetName val="3-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SERVIÇOS SABESP"/>
      <sheetName val="MAT ( ITAJOBI )"/>
      <sheetName val="RESUMO ( ITAJOBI )"/>
      <sheetName val="PLANILHA ( ITAJOBI )"/>
      <sheetName val="MEM ( DRENAGEM LAGOAS )"/>
      <sheetName val="REVISÃO 1"/>
      <sheetName val="RESUMO MEM"/>
      <sheetName val="MEM ( EEE )"/>
      <sheetName val="MEM ( CT )"/>
      <sheetName val="MEM ( GUARITA )"/>
      <sheetName val="MEM ( DESAR )"/>
      <sheetName val="MEM ( LAGOAS )"/>
      <sheetName val="MEM ( ENT &amp; SAIDA EFL )"/>
      <sheetName val="MEM ( EMB 01)"/>
      <sheetName val="MEM ( EMT 01 )"/>
      <sheetName val="MEM ( LR 01, ENT &amp; SAÍDA EFL )"/>
      <sheetName val="MEM ( ESGOTO )"/>
      <sheetName val="MEM ( TC DN 300 )"/>
      <sheetName val="MEM ( GERAL )"/>
      <sheetName val="Imai03"/>
    </sheetNames>
    <sheetDataSet>
      <sheetData sheetId="0">
        <row r="2">
          <cell r="B2" t="str">
            <v>N° DO    PREÇO</v>
          </cell>
          <cell r="C2" t="str">
            <v>ESPECIFICAÇÃO DO SERVIÇO</v>
          </cell>
          <cell r="D2" t="str">
            <v>UNID.</v>
          </cell>
          <cell r="E2" t="str">
            <v>SABESP 06</v>
          </cell>
        </row>
        <row r="3">
          <cell r="B3" t="str">
            <v>010000</v>
          </cell>
          <cell r="C3" t="str">
            <v>CANTEIRO DE OBRAS</v>
          </cell>
        </row>
        <row r="5">
          <cell r="B5" t="str">
            <v>020000</v>
          </cell>
          <cell r="C5" t="str">
            <v>SERVICOS TECNICOS</v>
          </cell>
        </row>
        <row r="6">
          <cell r="B6" t="str">
            <v>020101</v>
          </cell>
          <cell r="C6" t="str">
            <v>DETALHAMENTO DE PROJETO</v>
          </cell>
          <cell r="D6" t="str">
            <v>M</v>
          </cell>
          <cell r="E6">
            <v>4.58</v>
          </cell>
        </row>
        <row r="8">
          <cell r="B8" t="str">
            <v>020200</v>
          </cell>
          <cell r="C8" t="str">
            <v>LOCACAO E CADASTRO</v>
          </cell>
        </row>
        <row r="9">
          <cell r="B9" t="str">
            <v>020201</v>
          </cell>
          <cell r="C9" t="str">
            <v>LOCACAO DE REDES DE ESGOTO</v>
          </cell>
          <cell r="D9" t="str">
            <v>M</v>
          </cell>
          <cell r="E9">
            <v>0.34</v>
          </cell>
        </row>
        <row r="10">
          <cell r="B10" t="str">
            <v>020202</v>
          </cell>
          <cell r="C10" t="str">
            <v>LOCACAO DE ADUTORAS, COLETORES  TRONCO E INTERCEPTORES</v>
          </cell>
          <cell r="D10" t="str">
            <v>M</v>
          </cell>
          <cell r="E10">
            <v>0.51</v>
          </cell>
        </row>
        <row r="11">
          <cell r="B11" t="str">
            <v>020204</v>
          </cell>
          <cell r="C11" t="str">
            <v>LOCACAO E ACOMPANHAMENTO TOPOGRAFICO DE OBRAS ESPECIAIS</v>
          </cell>
          <cell r="D11" t="str">
            <v>DIA</v>
          </cell>
          <cell r="E11">
            <v>357.37</v>
          </cell>
        </row>
        <row r="12">
          <cell r="B12" t="str">
            <v>020205</v>
          </cell>
          <cell r="C12" t="str">
            <v>CADASTRO DE REDES</v>
          </cell>
          <cell r="D12" t="str">
            <v>M</v>
          </cell>
          <cell r="E12">
            <v>0.87</v>
          </cell>
        </row>
        <row r="13">
          <cell r="B13" t="str">
            <v>020206</v>
          </cell>
          <cell r="C13" t="str">
            <v>CADASTRO DE ADUTORAS, COLETORES TRONCOS E INTERCEPTORES</v>
          </cell>
          <cell r="D13" t="str">
            <v>M</v>
          </cell>
          <cell r="E13">
            <v>1.86</v>
          </cell>
        </row>
        <row r="14">
          <cell r="B14" t="str">
            <v>020207</v>
          </cell>
          <cell r="C14" t="str">
            <v>CADASTRO DE LIGACOES</v>
          </cell>
          <cell r="D14" t="str">
            <v>UN</v>
          </cell>
          <cell r="E14">
            <v>6.57</v>
          </cell>
        </row>
        <row r="16">
          <cell r="B16" t="str">
            <v>030000</v>
          </cell>
          <cell r="C16" t="str">
            <v>SERVICOS PRELIMINARES</v>
          </cell>
        </row>
        <row r="17">
          <cell r="B17" t="str">
            <v>030100</v>
          </cell>
          <cell r="C17" t="str">
            <v>TRANSITO E SEGURANCA</v>
          </cell>
        </row>
        <row r="18">
          <cell r="B18" t="str">
            <v>030101</v>
          </cell>
          <cell r="C18" t="str">
            <v>SINALIZACAO DE TRANSITO</v>
          </cell>
          <cell r="D18" t="str">
            <v>M</v>
          </cell>
          <cell r="E18">
            <v>1.75</v>
          </cell>
        </row>
        <row r="19">
          <cell r="B19" t="str">
            <v>030102</v>
          </cell>
          <cell r="C19" t="str">
            <v>TAPUME CONTINUO EM CHAPAS DE MADEIRA OU DE ACO -  SEM ILUMINACAO DE SEGURANCA</v>
          </cell>
          <cell r="D19" t="str">
            <v>M</v>
          </cell>
          <cell r="E19">
            <v>3.01</v>
          </cell>
        </row>
        <row r="20">
          <cell r="B20" t="str">
            <v>030103</v>
          </cell>
          <cell r="C20" t="str">
            <v>TAPUME CONTINUO EM CHAPAS DE MADEIRA OU DE ACO -  COM ILUMINACAO DE SEGURANCA</v>
          </cell>
          <cell r="D20" t="str">
            <v>M</v>
          </cell>
          <cell r="E20">
            <v>4.78</v>
          </cell>
        </row>
        <row r="21">
          <cell r="B21" t="str">
            <v>030104</v>
          </cell>
          <cell r="C21" t="str">
            <v>TAPUME DE CHAPA DE MADEIRA COMPENSADA</v>
          </cell>
          <cell r="D21" t="str">
            <v>M2</v>
          </cell>
          <cell r="E21">
            <v>37.1</v>
          </cell>
        </row>
        <row r="23">
          <cell r="B23" t="str">
            <v>030200</v>
          </cell>
          <cell r="C23" t="str">
            <v>PASSADICOS E TRAVESSIAS</v>
          </cell>
        </row>
        <row r="24">
          <cell r="B24" t="str">
            <v>030201</v>
          </cell>
          <cell r="C24" t="str">
            <v>PASSADICOS DE MADEIRA PARA PEDESTRES</v>
          </cell>
          <cell r="D24" t="str">
            <v>M2</v>
          </cell>
          <cell r="E24">
            <v>43.94</v>
          </cell>
        </row>
        <row r="25">
          <cell r="B25" t="str">
            <v>030202</v>
          </cell>
          <cell r="C25" t="str">
            <v>TRAVESSIA DE MADEIRA PARA VEICULOS</v>
          </cell>
          <cell r="D25" t="str">
            <v>M2</v>
          </cell>
          <cell r="E25">
            <v>37.380000000000003</v>
          </cell>
        </row>
        <row r="26">
          <cell r="B26" t="str">
            <v>030203</v>
          </cell>
          <cell r="C26" t="str">
            <v>TRAVESSIA DE CHAPA METALICA PARA VEICULOS - E=1"</v>
          </cell>
          <cell r="D26" t="str">
            <v>M2</v>
          </cell>
          <cell r="E26">
            <v>117.33</v>
          </cell>
        </row>
        <row r="27">
          <cell r="B27" t="str">
            <v>030204</v>
          </cell>
          <cell r="C27" t="str">
            <v>TRAVESSIA DE CHAPA METALICA PARA VEICULOS - E=5/8"</v>
          </cell>
          <cell r="D27" t="str">
            <v>M2</v>
          </cell>
          <cell r="E27">
            <v>80.81</v>
          </cell>
        </row>
        <row r="29">
          <cell r="B29" t="str">
            <v>030300</v>
          </cell>
          <cell r="C29" t="str">
            <v>SUSTENTACAO DE ESTRUTURAS</v>
          </cell>
        </row>
        <row r="30">
          <cell r="B30" t="str">
            <v>030301</v>
          </cell>
          <cell r="C30" t="str">
            <v>ESCORAMENTO DE POSTES</v>
          </cell>
          <cell r="D30" t="str">
            <v>UN</v>
          </cell>
          <cell r="E30">
            <v>61.37</v>
          </cell>
        </row>
        <row r="31">
          <cell r="B31" t="str">
            <v>030302</v>
          </cell>
          <cell r="C31" t="str">
            <v>SUSTENTACAO DE TUBULACOES EXISTENTES - PRANCHAS DE PEROBA</v>
          </cell>
          <cell r="D31" t="str">
            <v>M3</v>
          </cell>
          <cell r="E31">
            <v>1050.8</v>
          </cell>
        </row>
        <row r="32">
          <cell r="B32" t="str">
            <v>030303</v>
          </cell>
          <cell r="C32" t="str">
            <v>SUSTENTACAO DE TUBULACOES EXISTENTES - PERFIS METALICOS</v>
          </cell>
          <cell r="D32" t="str">
            <v>T</v>
          </cell>
          <cell r="E32">
            <v>530.30999999999995</v>
          </cell>
        </row>
        <row r="34">
          <cell r="B34" t="str">
            <v>030400</v>
          </cell>
          <cell r="C34" t="str">
            <v>ATERRO DE FOSSA</v>
          </cell>
        </row>
        <row r="35">
          <cell r="B35" t="str">
            <v>030401</v>
          </cell>
          <cell r="C35" t="str">
            <v>ATERRO DE FOSSA</v>
          </cell>
          <cell r="D35" t="str">
            <v>M3</v>
          </cell>
          <cell r="E35">
            <v>9.17</v>
          </cell>
        </row>
        <row r="36">
          <cell r="B36" t="str">
            <v>030402</v>
          </cell>
          <cell r="C36" t="str">
            <v>ATERRO DE FOSSA COM EXECUCAO DE VIGA DE CONCRETO PARA BERCO DE TUBULACAO</v>
          </cell>
          <cell r="D36" t="str">
            <v>M3</v>
          </cell>
          <cell r="E36">
            <v>64.19</v>
          </cell>
        </row>
        <row r="38">
          <cell r="B38" t="str">
            <v>030500</v>
          </cell>
          <cell r="C38" t="str">
            <v>DESMATAMENTO E LIMPEZA</v>
          </cell>
        </row>
        <row r="39">
          <cell r="B39" t="str">
            <v>030501</v>
          </cell>
          <cell r="C39" t="str">
            <v>CORTE DE ARVORE COM DESTOCAMENTO</v>
          </cell>
          <cell r="D39" t="str">
            <v>UN</v>
          </cell>
          <cell r="E39">
            <v>8.57</v>
          </cell>
        </row>
        <row r="40">
          <cell r="B40" t="str">
            <v>030502</v>
          </cell>
          <cell r="C40" t="str">
            <v>ROCADA E CAPINA</v>
          </cell>
          <cell r="D40" t="str">
            <v>M2</v>
          </cell>
          <cell r="E40">
            <v>1.36</v>
          </cell>
        </row>
        <row r="42">
          <cell r="B42" t="str">
            <v>040000</v>
          </cell>
          <cell r="C42" t="str">
            <v>MOVIMENTO DE TERRA</v>
          </cell>
        </row>
        <row r="43">
          <cell r="B43" t="str">
            <v>040100</v>
          </cell>
          <cell r="C43" t="str">
            <v>ESCAVACAO EM GERAL</v>
          </cell>
        </row>
        <row r="44">
          <cell r="B44" t="str">
            <v>040101</v>
          </cell>
          <cell r="C44" t="str">
            <v>REMOCAO DE TERRA VEGETAL</v>
          </cell>
          <cell r="D44" t="str">
            <v>M2</v>
          </cell>
          <cell r="E44">
            <v>0.83</v>
          </cell>
        </row>
        <row r="45">
          <cell r="B45" t="str">
            <v>040102</v>
          </cell>
          <cell r="C45" t="str">
            <v>ESCAVACAO DE AREAS, MECANIZADA, QUALQUER TERRENO, EXCETO ROCHA</v>
          </cell>
          <cell r="D45" t="str">
            <v>M3</v>
          </cell>
          <cell r="E45">
            <v>4.21</v>
          </cell>
        </row>
        <row r="46">
          <cell r="B46" t="str">
            <v>040103</v>
          </cell>
          <cell r="C46" t="str">
            <v>ESCAVACAO SUBMERSA (DRAGAGEM)</v>
          </cell>
          <cell r="D46" t="str">
            <v>M3</v>
          </cell>
          <cell r="E46">
            <v>29.26</v>
          </cell>
        </row>
        <row r="47">
          <cell r="B47" t="str">
            <v>040104</v>
          </cell>
          <cell r="C47" t="str">
            <v>ESCAVACAO DE JAZIDAS DE SOLO</v>
          </cell>
          <cell r="D47" t="str">
            <v>M3</v>
          </cell>
          <cell r="E47">
            <v>5.71</v>
          </cell>
        </row>
        <row r="48">
          <cell r="B48" t="str">
            <v>040105</v>
          </cell>
          <cell r="C48" t="str">
            <v>ESCAVACAO EM ROCHA DURA COM EXPLOSIVO</v>
          </cell>
          <cell r="D48" t="str">
            <v>M3</v>
          </cell>
          <cell r="E48">
            <v>56.67</v>
          </cell>
        </row>
        <row r="49">
          <cell r="B49" t="str">
            <v>040106</v>
          </cell>
          <cell r="C49" t="str">
            <v>ESCAVACAO EM ROCHA BRANDA OU MOLEDO A FRIO</v>
          </cell>
          <cell r="D49" t="str">
            <v>M3</v>
          </cell>
          <cell r="E49">
            <v>103.55</v>
          </cell>
        </row>
        <row r="51">
          <cell r="B51" t="str">
            <v>040200</v>
          </cell>
          <cell r="C51" t="str">
            <v>ESCAVACAO MANUAL, QUALQUER TERRENO EXCETO ROCHA, DE AREAS, VALAS, POCOS E CAVAS</v>
          </cell>
        </row>
        <row r="52">
          <cell r="B52" t="str">
            <v>040201</v>
          </cell>
          <cell r="C52" t="str">
            <v>ATE 2,00 M DE PROFUNDIDADE</v>
          </cell>
          <cell r="D52" t="str">
            <v>M3</v>
          </cell>
          <cell r="E52">
            <v>25.61</v>
          </cell>
        </row>
        <row r="53">
          <cell r="B53" t="str">
            <v>040202</v>
          </cell>
          <cell r="C53" t="str">
            <v>ALEM DE 2,00 M ATE 4,00 M DE PROFUNDIDADE</v>
          </cell>
          <cell r="D53" t="str">
            <v>M3</v>
          </cell>
          <cell r="E53">
            <v>29.81</v>
          </cell>
        </row>
        <row r="54">
          <cell r="B54" t="str">
            <v>040203</v>
          </cell>
          <cell r="C54" t="str">
            <v>ALEM DE 4,00 M ATE 6,00 M DE PROFUNDIDADE</v>
          </cell>
          <cell r="D54" t="str">
            <v>M3</v>
          </cell>
          <cell r="E54">
            <v>33.979999999999997</v>
          </cell>
        </row>
        <row r="56">
          <cell r="B56" t="str">
            <v>040300</v>
          </cell>
          <cell r="C56" t="str">
            <v>ESCAVACAO MANUAL, QQ TERRENO EXCETO ROCHA PARA EXECUCAO DE ESTACAO ELEVATORIA EM ADUELAS SUCESSIVAS</v>
          </cell>
        </row>
        <row r="57">
          <cell r="B57" t="str">
            <v>040301</v>
          </cell>
          <cell r="C57" t="str">
            <v>ATE 2,00 M DE PROFUNDIDADE</v>
          </cell>
          <cell r="D57" t="str">
            <v>M3</v>
          </cell>
          <cell r="E57">
            <v>44.56</v>
          </cell>
        </row>
        <row r="58">
          <cell r="B58" t="str">
            <v>040302</v>
          </cell>
          <cell r="C58" t="str">
            <v>ALEM DE 2,00 M ATE 4,00 M DE PROFUNDIDADE</v>
          </cell>
          <cell r="D58" t="str">
            <v>M3</v>
          </cell>
          <cell r="E58">
            <v>52.92</v>
          </cell>
        </row>
        <row r="59">
          <cell r="B59" t="str">
            <v>040303</v>
          </cell>
          <cell r="C59" t="str">
            <v>ALEM DE 4,00 M ATE 6,00 M DE PROFUNDIDADE</v>
          </cell>
          <cell r="D59" t="str">
            <v>M3</v>
          </cell>
          <cell r="E59">
            <v>65.430000000000007</v>
          </cell>
        </row>
        <row r="60">
          <cell r="B60" t="str">
            <v>040304</v>
          </cell>
          <cell r="C60" t="str">
            <v>ALEM DE 6,00 M ATE 8,00 M DE PROFUNDIDADE</v>
          </cell>
          <cell r="D60" t="str">
            <v>M3</v>
          </cell>
          <cell r="E60">
            <v>86.34</v>
          </cell>
        </row>
        <row r="62">
          <cell r="B62" t="str">
            <v>040400</v>
          </cell>
          <cell r="C62" t="str">
            <v>ESCAVACAO DE VALAS - REDES DE DISTRIBUICAO</v>
          </cell>
        </row>
        <row r="63">
          <cell r="B63" t="str">
            <v>040401</v>
          </cell>
          <cell r="C63" t="str">
            <v>ADICIONAL DE PRECO PARA ESCAVACAO EM ROCHA, PROFUNDIDADE ATE  1,50 M</v>
          </cell>
          <cell r="D63" t="str">
            <v>M3</v>
          </cell>
          <cell r="E63">
            <v>53.78</v>
          </cell>
        </row>
        <row r="64">
          <cell r="B64" t="str">
            <v>040402</v>
          </cell>
          <cell r="C64" t="str">
            <v>ADICIONAL DE PRECO PARA ESCAVACAO MANUAL, PROFUNDIDADE ATE 1,50 M</v>
          </cell>
          <cell r="D64" t="str">
            <v>M3</v>
          </cell>
          <cell r="E64">
            <v>16.05</v>
          </cell>
        </row>
        <row r="65">
          <cell r="B65" t="str">
            <v>040403</v>
          </cell>
          <cell r="C65" t="str">
            <v>ESCAVACAO QUALQUER TERRENO EXCETO ROCHA,  PROFUNDIDADE DE 1,50 M ATE 3,00 M</v>
          </cell>
          <cell r="D65" t="str">
            <v>M3</v>
          </cell>
          <cell r="E65">
            <v>6.07</v>
          </cell>
        </row>
        <row r="67">
          <cell r="B67" t="str">
            <v>040500</v>
          </cell>
          <cell r="C67" t="str">
            <v>ESCAVACAO DE VALAS, QUALQUER TERRENO, EXCETO ROCHA - REDES COLETORAS</v>
          </cell>
        </row>
        <row r="68">
          <cell r="B68" t="str">
            <v>040501</v>
          </cell>
          <cell r="C68" t="str">
            <v>ATE 2,00 M DE PROFUNDIDADE (A)</v>
          </cell>
          <cell r="D68" t="str">
            <v>M3</v>
          </cell>
          <cell r="E68">
            <v>4.72</v>
          </cell>
        </row>
        <row r="69">
          <cell r="B69" t="str">
            <v>040502</v>
          </cell>
          <cell r="C69" t="str">
            <v>ATE 3,00 M DE PROFUNDIDADE (A)</v>
          </cell>
          <cell r="D69" t="str">
            <v>M3</v>
          </cell>
          <cell r="E69">
            <v>5.22</v>
          </cell>
        </row>
        <row r="70">
          <cell r="B70" t="str">
            <v>040503</v>
          </cell>
          <cell r="C70" t="str">
            <v>ATE 4,00 M DE PROFUNDIDADE (A)</v>
          </cell>
          <cell r="D70" t="str">
            <v>M3</v>
          </cell>
          <cell r="E70">
            <v>6.01</v>
          </cell>
        </row>
        <row r="71">
          <cell r="B71" t="str">
            <v>040504</v>
          </cell>
          <cell r="C71" t="str">
            <v>ATE 6,00 M DE PROFUNDIDADE (A)</v>
          </cell>
          <cell r="D71" t="str">
            <v>M3</v>
          </cell>
          <cell r="E71">
            <v>8.93</v>
          </cell>
        </row>
        <row r="72">
          <cell r="B72" t="str">
            <v>040505</v>
          </cell>
          <cell r="C72" t="str">
            <v>ATE 8,00 M DE PROFUNDIDADE (A)</v>
          </cell>
          <cell r="D72" t="str">
            <v>M3</v>
          </cell>
          <cell r="E72">
            <v>14.55</v>
          </cell>
        </row>
        <row r="73">
          <cell r="B73" t="str">
            <v>040531</v>
          </cell>
          <cell r="C73" t="str">
            <v>ATE 2,00 M DE PROFUNDIDADE (B)</v>
          </cell>
          <cell r="D73" t="str">
            <v>M3</v>
          </cell>
          <cell r="E73">
            <v>3.8</v>
          </cell>
        </row>
        <row r="74">
          <cell r="B74" t="str">
            <v>040532</v>
          </cell>
          <cell r="C74" t="str">
            <v>ATE 3,00 M DE PROFUNDIDADE (B)</v>
          </cell>
          <cell r="D74" t="str">
            <v>M3</v>
          </cell>
          <cell r="E74">
            <v>4.21</v>
          </cell>
        </row>
        <row r="75">
          <cell r="B75" t="str">
            <v>040533</v>
          </cell>
          <cell r="C75" t="str">
            <v>ATE 4,00 M DE PROFUNDIDADE (B)</v>
          </cell>
          <cell r="D75" t="str">
            <v>M3</v>
          </cell>
          <cell r="E75">
            <v>4.82</v>
          </cell>
        </row>
        <row r="76">
          <cell r="B76" t="str">
            <v>040534</v>
          </cell>
          <cell r="C76" t="str">
            <v>ATE 6,00 M DE PROFUNDIDADE (B)</v>
          </cell>
          <cell r="D76" t="str">
            <v>M3</v>
          </cell>
          <cell r="E76">
            <v>7.16</v>
          </cell>
        </row>
        <row r="77">
          <cell r="B77" t="str">
            <v>040535</v>
          </cell>
          <cell r="C77" t="str">
            <v>ATE 8,00 M DE PROFUNDIDADE (B)</v>
          </cell>
          <cell r="D77" t="str">
            <v>M3</v>
          </cell>
          <cell r="E77">
            <v>11.65</v>
          </cell>
        </row>
        <row r="78">
          <cell r="B78" t="str">
            <v>040551</v>
          </cell>
          <cell r="C78" t="str">
            <v>ATE 2,00 M DE PROFUNDIDADE (C)</v>
          </cell>
          <cell r="D78" t="str">
            <v>M3</v>
          </cell>
          <cell r="E78">
            <v>2.36</v>
          </cell>
        </row>
        <row r="79">
          <cell r="B79" t="str">
            <v>040552</v>
          </cell>
          <cell r="C79" t="str">
            <v>ATE 3,00 M DE PROFUNDIDADE (C)</v>
          </cell>
          <cell r="D79" t="str">
            <v>M3</v>
          </cell>
          <cell r="E79">
            <v>2.6</v>
          </cell>
        </row>
        <row r="80">
          <cell r="B80" t="str">
            <v>040553</v>
          </cell>
          <cell r="C80" t="str">
            <v>ATE 4,00 M DE PROFUNDIDADE (C)</v>
          </cell>
          <cell r="D80" t="str">
            <v>M3</v>
          </cell>
          <cell r="E80">
            <v>3</v>
          </cell>
        </row>
        <row r="81">
          <cell r="B81" t="str">
            <v>040554</v>
          </cell>
          <cell r="C81" t="str">
            <v>ATE 6,00 M DE PROFUNDIDADE (C)</v>
          </cell>
          <cell r="D81" t="str">
            <v>M3</v>
          </cell>
          <cell r="E81">
            <v>4.45</v>
          </cell>
        </row>
        <row r="82">
          <cell r="B82" t="str">
            <v>040555</v>
          </cell>
          <cell r="C82" t="str">
            <v>ATE 8,00 M DE PROFUNDIDADE (C)</v>
          </cell>
          <cell r="D82" t="str">
            <v>M3</v>
          </cell>
          <cell r="E82">
            <v>7.28</v>
          </cell>
        </row>
        <row r="84">
          <cell r="B84" t="str">
            <v>040600</v>
          </cell>
          <cell r="C84" t="str">
            <v>ESCAV.DE VALAS,QQ TERRENO EXCETO ROCHA-ADUTORAS,COLETORES TRONCO,INTERCEPTORES,EMISSARIOS E GALERIAS</v>
          </cell>
        </row>
        <row r="85">
          <cell r="B85" t="str">
            <v>040601</v>
          </cell>
          <cell r="C85" t="str">
            <v>ATE 2,00M DE PROFUNDIDADE (A)</v>
          </cell>
          <cell r="D85" t="str">
            <v>M3</v>
          </cell>
          <cell r="E85">
            <v>3.76</v>
          </cell>
        </row>
        <row r="86">
          <cell r="B86" t="str">
            <v>040602</v>
          </cell>
          <cell r="C86" t="str">
            <v>ALEM DE 2,00 M ATE 4,00 M DE PROFUNDIDADE (A)</v>
          </cell>
          <cell r="D86" t="str">
            <v>M3</v>
          </cell>
          <cell r="E86">
            <v>5.47</v>
          </cell>
        </row>
        <row r="87">
          <cell r="B87" t="str">
            <v>040603</v>
          </cell>
          <cell r="C87" t="str">
            <v>ALEM DE 4,00 M ATE 6,00 M DE PROFUNDIDADE (A)</v>
          </cell>
          <cell r="D87" t="str">
            <v>M3</v>
          </cell>
          <cell r="E87">
            <v>12.24</v>
          </cell>
        </row>
        <row r="88">
          <cell r="B88" t="str">
            <v>040604</v>
          </cell>
          <cell r="C88" t="str">
            <v>ALEM DE 6,00 M ATE 8,00 M DE PROFUNDIDADE (A)</v>
          </cell>
          <cell r="D88" t="str">
            <v>M3</v>
          </cell>
          <cell r="E88">
            <v>21.38</v>
          </cell>
        </row>
        <row r="89">
          <cell r="B89" t="str">
            <v>040631</v>
          </cell>
          <cell r="C89" t="str">
            <v>ATE 2,00 M DE PROFUNDIDADE (B)</v>
          </cell>
          <cell r="D89" t="str">
            <v>M3</v>
          </cell>
          <cell r="E89">
            <v>3.04</v>
          </cell>
        </row>
        <row r="90">
          <cell r="B90" t="str">
            <v>040632</v>
          </cell>
          <cell r="C90" t="str">
            <v>ALEM DE 2,00 M ATE 4,00 M DE PROFUNDIDADE (B)</v>
          </cell>
          <cell r="D90" t="str">
            <v>M3</v>
          </cell>
          <cell r="E90">
            <v>4.4000000000000004</v>
          </cell>
        </row>
        <row r="91">
          <cell r="B91" t="str">
            <v>040633</v>
          </cell>
          <cell r="C91" t="str">
            <v>ALEM 4,00 M ATE 6,00 M DE PROFUNDIDADE (B)</v>
          </cell>
          <cell r="D91" t="str">
            <v>M3</v>
          </cell>
          <cell r="E91">
            <v>9.82</v>
          </cell>
        </row>
        <row r="92">
          <cell r="B92" t="str">
            <v>040634</v>
          </cell>
          <cell r="C92" t="str">
            <v>ALEM DE 6,00 M ATE 8,00 M DE PROFUNDIDADE (B)</v>
          </cell>
          <cell r="D92" t="str">
            <v>M3</v>
          </cell>
          <cell r="E92">
            <v>17.14</v>
          </cell>
        </row>
        <row r="93">
          <cell r="B93" t="str">
            <v>040651</v>
          </cell>
          <cell r="C93" t="str">
            <v>ATE 2,00 M DE PROFUNDIDADE (C)</v>
          </cell>
          <cell r="D93" t="str">
            <v>M3</v>
          </cell>
          <cell r="E93">
            <v>1.88</v>
          </cell>
        </row>
        <row r="94">
          <cell r="B94" t="str">
            <v>040652</v>
          </cell>
          <cell r="C94" t="str">
            <v>ALEM DE 2,00 M ATE 4,00 M DE PROFUNDIDADE (C)</v>
          </cell>
          <cell r="D94" t="str">
            <v>M3</v>
          </cell>
          <cell r="E94">
            <v>2.75</v>
          </cell>
        </row>
        <row r="95">
          <cell r="B95" t="str">
            <v>040653</v>
          </cell>
          <cell r="C95" t="str">
            <v>ALEM DE 4,00 M ATE 6,00 M DE PROFUNDIDADE (C)</v>
          </cell>
          <cell r="D95" t="str">
            <v>M3</v>
          </cell>
          <cell r="E95">
            <v>6.13</v>
          </cell>
        </row>
        <row r="96">
          <cell r="B96" t="str">
            <v>040654</v>
          </cell>
          <cell r="C96" t="str">
            <v>ALEM DE 6,00 M ATE 8,00 M DE PROFUNDIDADE (C)</v>
          </cell>
          <cell r="D96" t="str">
            <v>M3</v>
          </cell>
          <cell r="E96">
            <v>10.69</v>
          </cell>
        </row>
        <row r="98">
          <cell r="B98" t="str">
            <v>040700</v>
          </cell>
          <cell r="C98" t="str">
            <v>ESCAVACAO MECANICA,QUALQUER TERRENO EXCETO ROCHA  DE POCOS E CAVAS</v>
          </cell>
        </row>
        <row r="99">
          <cell r="B99" t="str">
            <v>040701</v>
          </cell>
          <cell r="C99" t="str">
            <v>ATE 2,00M DE PROFUNDIDADE</v>
          </cell>
          <cell r="D99" t="str">
            <v>M3</v>
          </cell>
          <cell r="E99">
            <v>4.45</v>
          </cell>
        </row>
        <row r="100">
          <cell r="B100" t="str">
            <v>040702</v>
          </cell>
          <cell r="C100" t="str">
            <v>ALEM DE 2,00 M ATE 4,00 M DE PROFUNDIDADE</v>
          </cell>
          <cell r="D100" t="str">
            <v>M3</v>
          </cell>
          <cell r="E100">
            <v>6.47</v>
          </cell>
        </row>
        <row r="101">
          <cell r="B101" t="str">
            <v>040703</v>
          </cell>
          <cell r="C101" t="str">
            <v>ALEM DE 4,00 M ATE 6,00 M DE PROFUNDIDADE</v>
          </cell>
          <cell r="D101" t="str">
            <v>M3</v>
          </cell>
          <cell r="E101">
            <v>14.63</v>
          </cell>
        </row>
        <row r="102">
          <cell r="B102" t="str">
            <v>040704</v>
          </cell>
          <cell r="C102" t="str">
            <v>ALEM DE 6,00 M ATE 8,00 M DE PROFUNDIDADE</v>
          </cell>
          <cell r="D102" t="str">
            <v>M3</v>
          </cell>
          <cell r="E102">
            <v>25.58</v>
          </cell>
        </row>
        <row r="104">
          <cell r="B104" t="str">
            <v>040800</v>
          </cell>
          <cell r="C104" t="str">
            <v>ATERROS E RECOBRIMENTOS ESPECIAIS DE VALAS,CAVAS E POCOS</v>
          </cell>
        </row>
        <row r="105">
          <cell r="B105" t="str">
            <v>040801</v>
          </cell>
          <cell r="C105" t="str">
            <v>ADICIONAL DE PRECO PARA COMPACTACAO COM GC MAIOR OU IGUAL 95% PN, PROFUNDIDADE DA VALA ATE 1,50M (A)</v>
          </cell>
          <cell r="D105" t="str">
            <v>M3</v>
          </cell>
          <cell r="E105">
            <v>4.25</v>
          </cell>
        </row>
        <row r="106">
          <cell r="B106" t="str">
            <v>040802</v>
          </cell>
          <cell r="C106" t="str">
            <v>ATERRO COMPACTADO SEM CONTROLE DE GC (A)</v>
          </cell>
          <cell r="D106" t="str">
            <v>M3</v>
          </cell>
          <cell r="E106">
            <v>7.18</v>
          </cell>
        </row>
        <row r="107">
          <cell r="B107" t="str">
            <v>040803</v>
          </cell>
          <cell r="C107" t="str">
            <v>ATERRO COMPACTADO COM GC MAIOR OU IGUAL 95 % PN (A)</v>
          </cell>
          <cell r="D107" t="str">
            <v>M3</v>
          </cell>
          <cell r="E107">
            <v>11.43</v>
          </cell>
        </row>
        <row r="108">
          <cell r="B108" t="str">
            <v>040804</v>
          </cell>
          <cell r="C108" t="str">
            <v>ATERRO COM AREIA (A)</v>
          </cell>
          <cell r="D108" t="str">
            <v>M3</v>
          </cell>
          <cell r="E108">
            <v>72.77</v>
          </cell>
        </row>
        <row r="109">
          <cell r="B109" t="str">
            <v>040805</v>
          </cell>
          <cell r="C109" t="str">
            <v>ENVOLTORIA COM AREIA (A)</v>
          </cell>
          <cell r="D109" t="str">
            <v>M3</v>
          </cell>
          <cell r="E109">
            <v>76.39</v>
          </cell>
        </row>
        <row r="110">
          <cell r="B110" t="str">
            <v>040806</v>
          </cell>
          <cell r="C110" t="str">
            <v>ENVOLTORIA DE CIMENTO E AREIA (A)</v>
          </cell>
          <cell r="D110" t="str">
            <v>M3</v>
          </cell>
          <cell r="E110">
            <v>166.54</v>
          </cell>
        </row>
        <row r="111">
          <cell r="B111" t="str">
            <v>040831</v>
          </cell>
          <cell r="C111" t="str">
            <v>ADICIONAL DE PRECO PARA COMPACTACAO COM GC MAIOR OU IGUAL 95% PN, PROFUNDIDADE DA VALA ATE 1,50M (B)</v>
          </cell>
          <cell r="D111" t="str">
            <v>M3</v>
          </cell>
          <cell r="E111">
            <v>3.41</v>
          </cell>
        </row>
        <row r="112">
          <cell r="B112" t="str">
            <v>040832</v>
          </cell>
          <cell r="C112" t="str">
            <v>ATERRO COMPACTADO SEM CONTROLE DE GC (B)</v>
          </cell>
          <cell r="D112" t="str">
            <v>M3</v>
          </cell>
          <cell r="E112">
            <v>5.73</v>
          </cell>
        </row>
        <row r="113">
          <cell r="B113" t="str">
            <v>040833</v>
          </cell>
          <cell r="C113" t="str">
            <v>ATERRO COMPACTADO COM GC MAIOR OU IGUAL 95% PN (B)</v>
          </cell>
          <cell r="D113" t="str">
            <v>M3</v>
          </cell>
          <cell r="E113">
            <v>9.1300000000000008</v>
          </cell>
        </row>
        <row r="114">
          <cell r="B114" t="str">
            <v>040834</v>
          </cell>
          <cell r="C114" t="str">
            <v>ATERRO COM AREIA (B)</v>
          </cell>
          <cell r="D114" t="str">
            <v>M3</v>
          </cell>
          <cell r="E114">
            <v>74.459999999999994</v>
          </cell>
        </row>
        <row r="115">
          <cell r="B115" t="str">
            <v>040835</v>
          </cell>
          <cell r="C115" t="str">
            <v>ENVOLTORIA COM AREIA (B)</v>
          </cell>
          <cell r="D115" t="str">
            <v>M3</v>
          </cell>
          <cell r="E115">
            <v>73.56</v>
          </cell>
        </row>
        <row r="116">
          <cell r="B116" t="str">
            <v>040836</v>
          </cell>
          <cell r="C116" t="str">
            <v>ENVOLTORIA DE CIMENTO COM AREIA (B)</v>
          </cell>
          <cell r="D116" t="str">
            <v>M3</v>
          </cell>
          <cell r="E116">
            <v>152.57</v>
          </cell>
        </row>
        <row r="117">
          <cell r="B117" t="str">
            <v>040851</v>
          </cell>
          <cell r="C117" t="str">
            <v>ADICIONAL DE PRECO PARA COMPACTACAO COM GC MAIOR OU IGUAL 95% PN, PROFUNDIDADE DA VALA ATE 1,50M (C)</v>
          </cell>
          <cell r="D117" t="str">
            <v>M3</v>
          </cell>
          <cell r="E117">
            <v>2.12</v>
          </cell>
        </row>
        <row r="118">
          <cell r="B118" t="str">
            <v>040852</v>
          </cell>
          <cell r="C118" t="str">
            <v>ATERRO COMPACTADO SEM CONTROLE DE GC (C)</v>
          </cell>
          <cell r="D118" t="str">
            <v>M3</v>
          </cell>
          <cell r="E118">
            <v>3.56</v>
          </cell>
        </row>
        <row r="119">
          <cell r="B119" t="str">
            <v>040853</v>
          </cell>
          <cell r="C119" t="str">
            <v>ATERRO COMPACTADO COM GC MAIOR OU IGUAL A 95% PN (C)</v>
          </cell>
          <cell r="D119" t="str">
            <v>M3</v>
          </cell>
          <cell r="E119">
            <v>5.69</v>
          </cell>
        </row>
        <row r="120">
          <cell r="B120" t="str">
            <v>040854</v>
          </cell>
          <cell r="C120" t="str">
            <v>ATERRO COM AREIA (C)</v>
          </cell>
          <cell r="D120" t="str">
            <v>M3</v>
          </cell>
          <cell r="E120">
            <v>67.55</v>
          </cell>
        </row>
        <row r="121">
          <cell r="B121" t="str">
            <v>040855</v>
          </cell>
          <cell r="C121" t="str">
            <v>ENVOLTORIA COM AREIA (C)</v>
          </cell>
          <cell r="D121" t="str">
            <v>M3</v>
          </cell>
          <cell r="E121">
            <v>69.34</v>
          </cell>
        </row>
        <row r="122">
          <cell r="B122" t="str">
            <v>040856</v>
          </cell>
          <cell r="C122" t="str">
            <v>ENVOLTORIA DE CIMENTO E AREIA (C)</v>
          </cell>
          <cell r="D122" t="str">
            <v>M3</v>
          </cell>
          <cell r="E122">
            <v>131.63</v>
          </cell>
        </row>
        <row r="124">
          <cell r="B124" t="str">
            <v>040900</v>
          </cell>
          <cell r="C124" t="str">
            <v>MACICOS COMPACTADOS E COMPACTACAO DE AREAS</v>
          </cell>
        </row>
        <row r="125">
          <cell r="B125" t="str">
            <v>040901</v>
          </cell>
          <cell r="C125" t="str">
            <v>COMPACTACAO MECANIZADA DE AREAS COM GC MAIOR OU IGUAL 95 % PN</v>
          </cell>
          <cell r="D125" t="str">
            <v>M3</v>
          </cell>
          <cell r="E125">
            <v>3.85</v>
          </cell>
        </row>
        <row r="126">
          <cell r="B126" t="str">
            <v>040902</v>
          </cell>
          <cell r="C126" t="str">
            <v>COMPACTACAO MECANIZADA DE AREAS SEM CONTROLE DE GC</v>
          </cell>
          <cell r="D126" t="str">
            <v>M3</v>
          </cell>
          <cell r="E126">
            <v>1.87</v>
          </cell>
        </row>
        <row r="127">
          <cell r="B127" t="str">
            <v>040903</v>
          </cell>
          <cell r="C127" t="str">
            <v>MACICO DE TERRA (BARRAGENS)</v>
          </cell>
          <cell r="D127" t="str">
            <v>M3</v>
          </cell>
          <cell r="E127">
            <v>4.72</v>
          </cell>
        </row>
        <row r="128">
          <cell r="B128" t="str">
            <v>040904</v>
          </cell>
          <cell r="C128" t="str">
            <v>FILTRO DE AREIA</v>
          </cell>
          <cell r="D128" t="str">
            <v>M3</v>
          </cell>
          <cell r="E128">
            <v>98.08</v>
          </cell>
        </row>
        <row r="129">
          <cell r="B129" t="str">
            <v>040905</v>
          </cell>
          <cell r="C129" t="str">
            <v>FILTRO DE TRANSICAO</v>
          </cell>
          <cell r="D129" t="str">
            <v>M3</v>
          </cell>
          <cell r="E129">
            <v>94.88</v>
          </cell>
        </row>
        <row r="130">
          <cell r="B130" t="str">
            <v>040906</v>
          </cell>
          <cell r="C130" t="str">
            <v>MACICO DE ENROCAMENTO</v>
          </cell>
          <cell r="D130" t="str">
            <v>M3</v>
          </cell>
          <cell r="E130">
            <v>108.02</v>
          </cell>
        </row>
        <row r="131">
          <cell r="B131" t="str">
            <v>040907</v>
          </cell>
          <cell r="C131" t="str">
            <v>ENSECADEIRA COM SACOS DE AREIA (COM FORNECIMENTO DE AREIA)</v>
          </cell>
          <cell r="D131" t="str">
            <v>M3</v>
          </cell>
          <cell r="E131">
            <v>364.77</v>
          </cell>
        </row>
        <row r="132">
          <cell r="B132" t="str">
            <v>040908</v>
          </cell>
          <cell r="C132" t="str">
            <v>ENSECADEIRA COM SACOS (SEM FORNECIMENTO DE AREIA)</v>
          </cell>
          <cell r="D132" t="str">
            <v>M3</v>
          </cell>
          <cell r="E132">
            <v>307.42</v>
          </cell>
        </row>
        <row r="134">
          <cell r="B134" t="str">
            <v>041000</v>
          </cell>
          <cell r="C134" t="str">
            <v>CARGA, TRANSPORTE E DESCARGA</v>
          </cell>
        </row>
        <row r="135">
          <cell r="B135" t="str">
            <v>041001</v>
          </cell>
          <cell r="C135" t="str">
            <v>CARGA E DESCARGA DE SOLO (A)</v>
          </cell>
          <cell r="D135" t="str">
            <v>M3</v>
          </cell>
          <cell r="E135">
            <v>2.79</v>
          </cell>
        </row>
        <row r="136">
          <cell r="B136" t="str">
            <v>041002</v>
          </cell>
          <cell r="C136" t="str">
            <v>TRANSPORTE DE MATERIAL ESCAVADO - SOLO (A)</v>
          </cell>
          <cell r="D136" t="str">
            <v>M3XKM</v>
          </cell>
          <cell r="E136">
            <v>1.1299999999999999</v>
          </cell>
        </row>
        <row r="137">
          <cell r="B137" t="str">
            <v>041003</v>
          </cell>
          <cell r="C137" t="str">
            <v>CARGA E DESCARGA DE ROCHA (A)</v>
          </cell>
          <cell r="D137" t="str">
            <v>M3</v>
          </cell>
          <cell r="E137">
            <v>3.35</v>
          </cell>
        </row>
        <row r="138">
          <cell r="B138" t="str">
            <v>041004</v>
          </cell>
          <cell r="C138" t="str">
            <v>TRANSPORTE DE MATERIAL ESCAVADO - ROCHA (A)</v>
          </cell>
          <cell r="D138" t="str">
            <v>M3XKM</v>
          </cell>
          <cell r="E138">
            <v>1.7</v>
          </cell>
        </row>
        <row r="139">
          <cell r="B139" t="str">
            <v>041031</v>
          </cell>
          <cell r="C139" t="str">
            <v>CARGA E DESCARGA DE SOLO (B)</v>
          </cell>
          <cell r="D139" t="str">
            <v>M3</v>
          </cell>
          <cell r="E139">
            <v>2.2200000000000002</v>
          </cell>
        </row>
        <row r="140">
          <cell r="B140" t="str">
            <v>041032</v>
          </cell>
          <cell r="C140" t="str">
            <v>TRANSPORTE DE MATERIAL ESCAVADO - SOLO (B)</v>
          </cell>
          <cell r="D140" t="str">
            <v>M3XKM</v>
          </cell>
          <cell r="E140">
            <v>0.9</v>
          </cell>
        </row>
        <row r="141">
          <cell r="B141" t="str">
            <v>041033</v>
          </cell>
          <cell r="C141" t="str">
            <v>CARGA E DESCARGA DE ROCHA (B)</v>
          </cell>
          <cell r="D141" t="str">
            <v>M3</v>
          </cell>
          <cell r="E141">
            <v>2.66</v>
          </cell>
        </row>
        <row r="142">
          <cell r="B142" t="str">
            <v>041034</v>
          </cell>
          <cell r="C142" t="str">
            <v>TRANSPORTE DE MATERIAL ESCAVADO - ROCHA (B)</v>
          </cell>
          <cell r="D142" t="str">
            <v>M3XKM</v>
          </cell>
          <cell r="E142">
            <v>1.35</v>
          </cell>
        </row>
        <row r="143">
          <cell r="B143" t="str">
            <v>041051</v>
          </cell>
          <cell r="C143" t="str">
            <v>CARGA E DESCARGA DE SOLO (C)</v>
          </cell>
          <cell r="D143" t="str">
            <v>M3</v>
          </cell>
          <cell r="E143">
            <v>1.36</v>
          </cell>
        </row>
        <row r="144">
          <cell r="B144" t="str">
            <v>041052</v>
          </cell>
          <cell r="C144" t="str">
            <v>TRANSPORTE DE MATERIAL ESCAVADO - SOLO (C)</v>
          </cell>
          <cell r="D144" t="str">
            <v>M3XKM</v>
          </cell>
          <cell r="E144">
            <v>0.55000000000000004</v>
          </cell>
        </row>
        <row r="145">
          <cell r="B145" t="str">
            <v>041053</v>
          </cell>
          <cell r="C145" t="str">
            <v>CARGA E DESCARGA DE ROCHA (C)</v>
          </cell>
          <cell r="D145" t="str">
            <v>M3</v>
          </cell>
          <cell r="E145">
            <v>1.66</v>
          </cell>
        </row>
        <row r="146">
          <cell r="B146" t="str">
            <v>041054</v>
          </cell>
          <cell r="C146" t="str">
            <v>TRANSPORTE DE MATERIAL ESCAVADO - ROCHA (C)</v>
          </cell>
          <cell r="D146" t="str">
            <v>M3XKM</v>
          </cell>
          <cell r="E146">
            <v>0.85</v>
          </cell>
        </row>
        <row r="148">
          <cell r="B148" t="str">
            <v>050000</v>
          </cell>
          <cell r="C148" t="str">
            <v>ESCORAMENTOS</v>
          </cell>
        </row>
        <row r="149">
          <cell r="B149" t="str">
            <v>050100</v>
          </cell>
          <cell r="C149" t="str">
            <v>ESTRUTURAS DE ESCORAMENTO - MADEIRA</v>
          </cell>
        </row>
        <row r="150">
          <cell r="B150" t="str">
            <v>050101</v>
          </cell>
          <cell r="C150" t="str">
            <v>PONTALETEAMENTO (A)</v>
          </cell>
          <cell r="D150" t="str">
            <v>M2</v>
          </cell>
          <cell r="E150">
            <v>5.01</v>
          </cell>
        </row>
        <row r="151">
          <cell r="B151" t="str">
            <v>050102</v>
          </cell>
          <cell r="C151" t="str">
            <v>ESCORAMENTO DESCONTINUO (A)</v>
          </cell>
          <cell r="D151" t="str">
            <v>M2</v>
          </cell>
          <cell r="E151">
            <v>13.36</v>
          </cell>
        </row>
        <row r="152">
          <cell r="B152" t="str">
            <v>050103</v>
          </cell>
          <cell r="C152" t="str">
            <v>ESCORAMENTO CONTINUO (A)</v>
          </cell>
          <cell r="D152" t="str">
            <v>M2</v>
          </cell>
          <cell r="E152">
            <v>20.72</v>
          </cell>
        </row>
        <row r="153">
          <cell r="B153" t="str">
            <v>050104</v>
          </cell>
          <cell r="C153" t="str">
            <v>ESCORAMENTO ESPECIAL (A)</v>
          </cell>
          <cell r="D153" t="str">
            <v>M2</v>
          </cell>
          <cell r="E153">
            <v>40.130000000000003</v>
          </cell>
        </row>
        <row r="154">
          <cell r="B154" t="str">
            <v>050131</v>
          </cell>
          <cell r="C154" t="str">
            <v>PONTALETEAMENTO (B)</v>
          </cell>
          <cell r="D154" t="str">
            <v>M2</v>
          </cell>
          <cell r="E154">
            <v>4.54</v>
          </cell>
        </row>
        <row r="155">
          <cell r="B155" t="str">
            <v>050132</v>
          </cell>
          <cell r="C155" t="str">
            <v>ESCORAMENTO DESCONTINUO (B)</v>
          </cell>
          <cell r="D155" t="str">
            <v>M2</v>
          </cell>
          <cell r="E155">
            <v>12.1</v>
          </cell>
        </row>
        <row r="156">
          <cell r="B156" t="str">
            <v>050133</v>
          </cell>
          <cell r="C156" t="str">
            <v>ESCORAMENTO CONTINUO (B)</v>
          </cell>
          <cell r="D156" t="str">
            <v>M2</v>
          </cell>
          <cell r="E156">
            <v>18.829999999999998</v>
          </cell>
        </row>
        <row r="157">
          <cell r="B157" t="str">
            <v>050134</v>
          </cell>
          <cell r="C157" t="str">
            <v>ESCORAMENTO ESPECIAL (B)</v>
          </cell>
          <cell r="D157" t="str">
            <v>M2</v>
          </cell>
          <cell r="E157">
            <v>36.479999999999997</v>
          </cell>
        </row>
        <row r="158">
          <cell r="B158" t="str">
            <v>050151</v>
          </cell>
          <cell r="C158" t="str">
            <v>PONTALETEAMENTO (C)</v>
          </cell>
          <cell r="D158" t="str">
            <v>M2</v>
          </cell>
          <cell r="E158">
            <v>3.8</v>
          </cell>
        </row>
        <row r="159">
          <cell r="B159" t="str">
            <v>050152</v>
          </cell>
          <cell r="C159" t="str">
            <v>ESCORAMENTO DESCONTINUO (C)</v>
          </cell>
          <cell r="D159" t="str">
            <v>M2</v>
          </cell>
          <cell r="E159">
            <v>10.210000000000001</v>
          </cell>
        </row>
        <row r="160">
          <cell r="B160" t="str">
            <v>050153</v>
          </cell>
          <cell r="C160" t="str">
            <v>ESCORAMENTO CONTINUO (C)</v>
          </cell>
          <cell r="D160" t="str">
            <v>M2</v>
          </cell>
          <cell r="E160">
            <v>15.98</v>
          </cell>
        </row>
        <row r="161">
          <cell r="B161" t="str">
            <v>050154</v>
          </cell>
          <cell r="C161" t="str">
            <v>ESCORAMENTO ESPECIAL (C)</v>
          </cell>
          <cell r="D161" t="str">
            <v>M2</v>
          </cell>
          <cell r="E161">
            <v>31.04</v>
          </cell>
        </row>
        <row r="163">
          <cell r="B163" t="str">
            <v>050200</v>
          </cell>
          <cell r="C163" t="str">
            <v>ESTRUTURAS DE ESCORAMENTO METALICO - MADEIRA PARA VALAS</v>
          </cell>
        </row>
        <row r="164">
          <cell r="B164" t="str">
            <v>050201</v>
          </cell>
          <cell r="C164" t="str">
            <v>ESCORAMENTO COM 1 QUADRO  - LONGARINAS E ESTRONCAS METALICAS (A)</v>
          </cell>
          <cell r="D164" t="str">
            <v>M2</v>
          </cell>
          <cell r="E164">
            <v>87.8</v>
          </cell>
        </row>
        <row r="165">
          <cell r="B165" t="str">
            <v>050202</v>
          </cell>
          <cell r="C165" t="str">
            <v>ESCORAMENTO COM 2 QUADROS - LONGARINAS E ESTRONCAS METALICAS (A)</v>
          </cell>
          <cell r="D165" t="str">
            <v>M2</v>
          </cell>
          <cell r="E165">
            <v>92.4</v>
          </cell>
        </row>
        <row r="166">
          <cell r="B166" t="str">
            <v>050203</v>
          </cell>
          <cell r="C166" t="str">
            <v>ESCORAMENTO COM 3 QUADROS - LONGARINAS E ENTRONCAS METALICAS (A)</v>
          </cell>
          <cell r="D166" t="str">
            <v>M2</v>
          </cell>
          <cell r="E166">
            <v>99.25</v>
          </cell>
        </row>
        <row r="167">
          <cell r="B167" t="str">
            <v>050204</v>
          </cell>
          <cell r="C167" t="str">
            <v>ESCORAMENTO COM 1 QUADRO - ESTRONCAS DE MADEIRA SEM LONGARINAS (A)</v>
          </cell>
          <cell r="D167" t="str">
            <v>M2</v>
          </cell>
          <cell r="E167">
            <v>71.42</v>
          </cell>
        </row>
        <row r="168">
          <cell r="B168" t="str">
            <v>050205</v>
          </cell>
          <cell r="C168" t="str">
            <v>ESCORAMENTO COM 2 QUADROS - ESTRONCAS DE MADEIRA SEM LONGARINAS (A)</v>
          </cell>
          <cell r="D168" t="str">
            <v>M2</v>
          </cell>
          <cell r="E168">
            <v>75.94</v>
          </cell>
        </row>
        <row r="169">
          <cell r="B169" t="str">
            <v>050206</v>
          </cell>
          <cell r="C169" t="str">
            <v>ESCORAMENTO COM 3 QUADROS - ESTRONCAS DE MADEIRA SEM LONGARINAS (A)</v>
          </cell>
          <cell r="D169" t="str">
            <v>M2</v>
          </cell>
          <cell r="E169">
            <v>81.52</v>
          </cell>
        </row>
        <row r="170">
          <cell r="B170" t="str">
            <v>050231</v>
          </cell>
          <cell r="C170" t="str">
            <v>ESCORAMENTO COM 1 QUADRO - LONGARINAS E ESTRONCAS METALICAS (B)</v>
          </cell>
          <cell r="D170" t="str">
            <v>M2</v>
          </cell>
          <cell r="E170">
            <v>76.28</v>
          </cell>
        </row>
        <row r="171">
          <cell r="B171" t="str">
            <v>050232</v>
          </cell>
          <cell r="C171" t="str">
            <v>ESCORAMENTO COM 2 QUADROS - LONGARINAS E ESTRONCAS METALICAS (B)</v>
          </cell>
          <cell r="D171" t="str">
            <v>M2</v>
          </cell>
          <cell r="E171">
            <v>80.11</v>
          </cell>
        </row>
        <row r="172">
          <cell r="B172" t="str">
            <v>050233</v>
          </cell>
          <cell r="C172" t="str">
            <v>ESCORAMENTO COM 3 QUADROS - LONGARINAS E ESTRONCAS METALICAS (B)</v>
          </cell>
          <cell r="D172" t="str">
            <v>M2</v>
          </cell>
          <cell r="E172">
            <v>86.17</v>
          </cell>
        </row>
        <row r="173">
          <cell r="B173" t="str">
            <v>050234</v>
          </cell>
          <cell r="C173" t="str">
            <v>ESCORAMENTO COM 1 QUADRO - ESTRONCAS DE MADEIRA SEM LONGARINAS (B)</v>
          </cell>
          <cell r="D173" t="str">
            <v>M2</v>
          </cell>
          <cell r="E173">
            <v>61.61</v>
          </cell>
        </row>
        <row r="174">
          <cell r="B174" t="str">
            <v>050235</v>
          </cell>
          <cell r="C174" t="str">
            <v>ESCORAMENTO COM 2 QUADROS - ESTRONCAS DE MADEIRA SEM LONGARINAS (B)</v>
          </cell>
          <cell r="D174" t="str">
            <v>M2</v>
          </cell>
          <cell r="E174">
            <v>65.430000000000007</v>
          </cell>
        </row>
        <row r="175">
          <cell r="B175" t="str">
            <v>050236</v>
          </cell>
          <cell r="C175" t="str">
            <v>ESCORAMENTO COM 3 QUADROS - ESTRONCAS DE MADEIRA SEM LONGARINAS (B)</v>
          </cell>
          <cell r="D175" t="str">
            <v>M2</v>
          </cell>
          <cell r="E175">
            <v>70.14</v>
          </cell>
        </row>
        <row r="176">
          <cell r="B176" t="str">
            <v>050251</v>
          </cell>
          <cell r="C176" t="str">
            <v>ESCORAMENTO COM 1 QUADRO - LONGARINAS E ESTRONCAS METALICAS (C)</v>
          </cell>
          <cell r="D176" t="str">
            <v>M2</v>
          </cell>
          <cell r="E176">
            <v>58.9</v>
          </cell>
        </row>
        <row r="177">
          <cell r="B177" t="str">
            <v>050252</v>
          </cell>
          <cell r="C177" t="str">
            <v>ESCORAMENTO COM 2 QUADROS - LONGARINAS E ESTRONCAS METALICAS (C)</v>
          </cell>
          <cell r="D177" t="str">
            <v>M2</v>
          </cell>
          <cell r="E177">
            <v>61.77</v>
          </cell>
        </row>
        <row r="178">
          <cell r="B178" t="str">
            <v>050253</v>
          </cell>
          <cell r="C178" t="str">
            <v>ESCORAMENTO COM 3 QUADROS - LONGARINAS E ESTRONCAS METALICAS (C)</v>
          </cell>
          <cell r="D178" t="str">
            <v>M2</v>
          </cell>
          <cell r="E178">
            <v>66.47</v>
          </cell>
        </row>
        <row r="179">
          <cell r="B179" t="str">
            <v>050254</v>
          </cell>
          <cell r="C179" t="str">
            <v>ESCORAMENTO COM 1 QUADRO - ESTRONCAS DE MADEIRA SEM LONGARINAS (C)</v>
          </cell>
          <cell r="D179" t="str">
            <v>M2</v>
          </cell>
          <cell r="E179">
            <v>46.97</v>
          </cell>
        </row>
        <row r="180">
          <cell r="B180" t="str">
            <v>050255</v>
          </cell>
          <cell r="C180" t="str">
            <v>ESCORAMENTO COM 2 QUADROS - ESTRONCAS DE MADEIRA SEM LONGARINAS (C)</v>
          </cell>
          <cell r="D180" t="str">
            <v>M2</v>
          </cell>
          <cell r="E180">
            <v>49.66</v>
          </cell>
        </row>
        <row r="181">
          <cell r="B181" t="str">
            <v>050256</v>
          </cell>
          <cell r="C181" t="str">
            <v>ESCORAMENTO COM 3 QUADROS - ESTRONCAS DE MADEIRA SEM LONGARINAS (C)</v>
          </cell>
          <cell r="D181" t="str">
            <v>M2</v>
          </cell>
          <cell r="E181">
            <v>52.58</v>
          </cell>
        </row>
        <row r="183">
          <cell r="B183" t="str">
            <v>050300</v>
          </cell>
          <cell r="C183" t="str">
            <v>ESTRUTURAS DE ESCORAMENTO METALICO - MADEIRA PARA POCOS E CAVAS</v>
          </cell>
        </row>
        <row r="184">
          <cell r="B184" t="str">
            <v>050301</v>
          </cell>
          <cell r="C184" t="str">
            <v>ESCORAMENTO COM 1 QUADRO  - LONGARINAS E ESTRONCAS METALICAS</v>
          </cell>
          <cell r="D184" t="str">
            <v>M2</v>
          </cell>
          <cell r="E184">
            <v>109.36</v>
          </cell>
        </row>
        <row r="185">
          <cell r="B185" t="str">
            <v>050302</v>
          </cell>
          <cell r="C185" t="str">
            <v>ESCORAMENTO COM 2 QUADROS - LONGARINAS E ENTRONCAS METALICAS</v>
          </cell>
          <cell r="D185" t="str">
            <v>M2</v>
          </cell>
          <cell r="E185">
            <v>114.67</v>
          </cell>
        </row>
        <row r="186">
          <cell r="B186" t="str">
            <v>050303</v>
          </cell>
          <cell r="C186" t="str">
            <v>ESCORAMENTO COM 3 QUADROS - LONGARINAS E ESTRONCAS METALICAS</v>
          </cell>
          <cell r="D186" t="str">
            <v>M2</v>
          </cell>
          <cell r="E186">
            <v>122.57</v>
          </cell>
        </row>
        <row r="188">
          <cell r="B188" t="str">
            <v>050400</v>
          </cell>
          <cell r="C188" t="str">
            <v>SERVICOS E  ELEMENTOS ADICIONAIS AS ESTRUTURAS DE ESCORAMENTO EM MADEIRA E METALICO - MADEIRA</v>
          </cell>
        </row>
        <row r="189">
          <cell r="B189" t="str">
            <v>050401</v>
          </cell>
          <cell r="C189" t="str">
            <v>MATERIAL PERDIDO - MADEIRA</v>
          </cell>
          <cell r="D189" t="str">
            <v>M3</v>
          </cell>
          <cell r="E189">
            <v>360.2</v>
          </cell>
        </row>
        <row r="190">
          <cell r="B190" t="str">
            <v>050402</v>
          </cell>
          <cell r="C190" t="str">
            <v>MATERIAL PERDIDO - METALICO</v>
          </cell>
          <cell r="D190" t="str">
            <v>KG</v>
          </cell>
          <cell r="E190">
            <v>1.05</v>
          </cell>
        </row>
        <row r="191">
          <cell r="B191" t="str">
            <v>050403</v>
          </cell>
          <cell r="C191" t="str">
            <v>MATERIAL PERDIDO - ESTRONCA DE EUCALIPTO</v>
          </cell>
          <cell r="D191" t="str">
            <v>M</v>
          </cell>
          <cell r="E191">
            <v>3.36</v>
          </cell>
        </row>
        <row r="193">
          <cell r="B193" t="str">
            <v>050500</v>
          </cell>
          <cell r="C193" t="str">
            <v>ESTRUTURAS DE CIMBRAMENTO</v>
          </cell>
        </row>
        <row r="194">
          <cell r="B194" t="str">
            <v>050501</v>
          </cell>
          <cell r="C194" t="str">
            <v>CIMBRAMENTO DE MADEIRA</v>
          </cell>
          <cell r="D194" t="str">
            <v>M3</v>
          </cell>
          <cell r="E194">
            <v>25.36</v>
          </cell>
        </row>
        <row r="195">
          <cell r="B195" t="str">
            <v>050502</v>
          </cell>
          <cell r="C195" t="str">
            <v>CIMBRAMENTO TUBULAR</v>
          </cell>
          <cell r="D195" t="str">
            <v>M3XME</v>
          </cell>
          <cell r="E195">
            <v>9.68</v>
          </cell>
        </row>
        <row r="197">
          <cell r="B197" t="str">
            <v>060000</v>
          </cell>
          <cell r="C197" t="str">
            <v>ESGOTAMENTOS</v>
          </cell>
        </row>
        <row r="198">
          <cell r="B198" t="str">
            <v>060100</v>
          </cell>
          <cell r="C198" t="str">
            <v>AGUAS SUPERFICIAIS</v>
          </cell>
        </row>
        <row r="199">
          <cell r="B199" t="str">
            <v>060101</v>
          </cell>
          <cell r="C199" t="str">
            <v>ESGOTAMENTO COM BOMBAS DE SUPERFICIE OU SUBMERSAS</v>
          </cell>
          <cell r="D199" t="str">
            <v>HPXH</v>
          </cell>
          <cell r="E199">
            <v>1.25</v>
          </cell>
        </row>
        <row r="201">
          <cell r="B201" t="str">
            <v>060200</v>
          </cell>
          <cell r="C201" t="str">
            <v>REBAIXAMENTO DE LENCOL FREATICO</v>
          </cell>
        </row>
        <row r="203">
          <cell r="B203" t="str">
            <v>060300</v>
          </cell>
          <cell r="C203" t="str">
            <v>MEIA CANA DE CONCRETO</v>
          </cell>
        </row>
        <row r="204">
          <cell r="B204" t="str">
            <v>060301</v>
          </cell>
          <cell r="C204" t="str">
            <v>MEIA CANA DE CONCRETO, DIAMETRO 200 MM</v>
          </cell>
          <cell r="D204" t="str">
            <v>M</v>
          </cell>
          <cell r="E204">
            <v>19.239999999999998</v>
          </cell>
        </row>
        <row r="205">
          <cell r="B205" t="str">
            <v>060302</v>
          </cell>
          <cell r="C205" t="str">
            <v>MEIA CANA DE CONCRETO, DIAMETRO 300 MM</v>
          </cell>
          <cell r="D205" t="str">
            <v>M</v>
          </cell>
          <cell r="E205">
            <v>22.84</v>
          </cell>
        </row>
        <row r="206">
          <cell r="B206" t="str">
            <v>060303</v>
          </cell>
          <cell r="C206" t="str">
            <v>MEIA CANA DE CONCRETO, DIAMETRO 400 MM</v>
          </cell>
          <cell r="D206" t="str">
            <v>M</v>
          </cell>
          <cell r="E206">
            <v>31.38</v>
          </cell>
        </row>
        <row r="207">
          <cell r="B207" t="str">
            <v>060304</v>
          </cell>
          <cell r="C207" t="str">
            <v>MEIA CANA DE CONCRETO, DIAMETRO 500 MM</v>
          </cell>
          <cell r="D207" t="str">
            <v>M</v>
          </cell>
          <cell r="E207">
            <v>43.11</v>
          </cell>
        </row>
        <row r="208">
          <cell r="B208" t="str">
            <v>060305</v>
          </cell>
          <cell r="C208" t="str">
            <v>MEIA CANA DE CONCRETO, DIAMETRO 600 MM</v>
          </cell>
          <cell r="D208" t="str">
            <v>M</v>
          </cell>
          <cell r="E208">
            <v>54.35</v>
          </cell>
        </row>
        <row r="210">
          <cell r="B210" t="str">
            <v>060400</v>
          </cell>
          <cell r="C210" t="str">
            <v>DRENAGEM SUBTERRANEA</v>
          </cell>
        </row>
        <row r="211">
          <cell r="B211" t="str">
            <v>060401</v>
          </cell>
          <cell r="C211" t="str">
            <v>DRENAGEM COM TUBOS DE PVC</v>
          </cell>
          <cell r="D211" t="str">
            <v>M</v>
          </cell>
          <cell r="E211">
            <v>23.6</v>
          </cell>
        </row>
        <row r="212">
          <cell r="B212" t="str">
            <v>060402</v>
          </cell>
          <cell r="C212" t="str">
            <v>DRENAGEM COM TUBOS CERAMICOS</v>
          </cell>
          <cell r="D212" t="str">
            <v>M</v>
          </cell>
          <cell r="E212">
            <v>37.97</v>
          </cell>
        </row>
        <row r="213">
          <cell r="B213" t="str">
            <v>060403</v>
          </cell>
          <cell r="C213" t="str">
            <v>DRENAGEM COM TUBOS DE CONCRETO</v>
          </cell>
          <cell r="D213" t="str">
            <v>M</v>
          </cell>
          <cell r="E213">
            <v>41.72</v>
          </cell>
        </row>
        <row r="214">
          <cell r="B214" t="str">
            <v>060404</v>
          </cell>
          <cell r="C214" t="str">
            <v>DRENAGEM COM MANTA NAO TECIDA DE POLIESTER</v>
          </cell>
          <cell r="D214" t="str">
            <v>M2</v>
          </cell>
          <cell r="E214">
            <v>4.3</v>
          </cell>
        </row>
        <row r="215">
          <cell r="B215" t="str">
            <v>060405</v>
          </cell>
          <cell r="C215" t="str">
            <v>DRENO VERTICAL DE PEDRISCO</v>
          </cell>
          <cell r="D215" t="str">
            <v>M</v>
          </cell>
          <cell r="E215">
            <v>13.3</v>
          </cell>
        </row>
        <row r="217">
          <cell r="B217" t="str">
            <v>060500</v>
          </cell>
          <cell r="C217" t="str">
            <v>DRENAGEM COM CALHA</v>
          </cell>
        </row>
        <row r="218">
          <cell r="B218" t="str">
            <v>060501</v>
          </cell>
          <cell r="C218" t="str">
            <v>DRENAGEM COM CANALETE 49 OU 45</v>
          </cell>
          <cell r="D218" t="str">
            <v>M</v>
          </cell>
          <cell r="E218">
            <v>21.55</v>
          </cell>
        </row>
        <row r="220">
          <cell r="B220" t="str">
            <v>070000</v>
          </cell>
          <cell r="C220" t="str">
            <v>OBRAS DE CONTENCAO</v>
          </cell>
        </row>
        <row r="221">
          <cell r="B221" t="str">
            <v>070100</v>
          </cell>
          <cell r="C221" t="str">
            <v>PROTECOES</v>
          </cell>
        </row>
        <row r="222">
          <cell r="B222" t="str">
            <v>070101</v>
          </cell>
          <cell r="C222" t="str">
            <v>PROTECAO COM PEDRA DE MAO SEM MANTA</v>
          </cell>
          <cell r="D222" t="str">
            <v>M3</v>
          </cell>
          <cell r="E222">
            <v>195.07</v>
          </cell>
        </row>
        <row r="223">
          <cell r="B223" t="str">
            <v>070102</v>
          </cell>
          <cell r="C223" t="str">
            <v>PROTECAO COM PEDRA DE MAO E MANTA</v>
          </cell>
          <cell r="D223" t="str">
            <v>M3</v>
          </cell>
          <cell r="E223">
            <v>201.12</v>
          </cell>
        </row>
        <row r="224">
          <cell r="B224" t="str">
            <v>070103</v>
          </cell>
          <cell r="C224" t="str">
            <v>PROTECAO COM GABIOES</v>
          </cell>
          <cell r="D224" t="str">
            <v>M3</v>
          </cell>
          <cell r="E224">
            <v>336.59</v>
          </cell>
        </row>
        <row r="225">
          <cell r="B225" t="str">
            <v>070104</v>
          </cell>
          <cell r="C225" t="str">
            <v>PROTECAO COM MANTA NAO TECIDA DE POLIESTER</v>
          </cell>
          <cell r="D225" t="str">
            <v>KG</v>
          </cell>
          <cell r="E225">
            <v>18.62</v>
          </cell>
        </row>
        <row r="226">
          <cell r="B226" t="str">
            <v>070105</v>
          </cell>
          <cell r="C226" t="str">
            <v>PROTECAO COM PINTURA BETUMINOSA</v>
          </cell>
          <cell r="D226" t="str">
            <v>M2</v>
          </cell>
          <cell r="E226">
            <v>17.22</v>
          </cell>
        </row>
        <row r="228">
          <cell r="B228" t="str">
            <v>080000</v>
          </cell>
          <cell r="C228" t="str">
            <v>FUNDACOES E ESTRUTURAS</v>
          </cell>
        </row>
        <row r="229">
          <cell r="B229" t="str">
            <v>080100</v>
          </cell>
          <cell r="C229" t="str">
            <v>ESTACAS</v>
          </cell>
        </row>
        <row r="230">
          <cell r="B230" t="str">
            <v>080101</v>
          </cell>
          <cell r="C230" t="str">
            <v>ESTACA DE EUCALIPTO (COM CASCA), DIAMETRO 20 CM</v>
          </cell>
          <cell r="D230" t="str">
            <v>M</v>
          </cell>
          <cell r="E230">
            <v>29</v>
          </cell>
        </row>
        <row r="231">
          <cell r="B231" t="str">
            <v>080102</v>
          </cell>
          <cell r="C231" t="str">
            <v>ESTACA DE EUCALIPTO (COM CASCA), DIAMETRO 25 CM</v>
          </cell>
          <cell r="D231" t="str">
            <v>M</v>
          </cell>
          <cell r="E231">
            <v>37.89</v>
          </cell>
        </row>
        <row r="232">
          <cell r="B232" t="str">
            <v>080103</v>
          </cell>
          <cell r="C232" t="str">
            <v>ESTACA DE EUCALIPTO (COM CASCA), DIAMETRO 30 CM</v>
          </cell>
          <cell r="D232" t="str">
            <v>M</v>
          </cell>
          <cell r="E232">
            <v>52.12</v>
          </cell>
        </row>
        <row r="233">
          <cell r="B233" t="str">
            <v>080104</v>
          </cell>
          <cell r="C233" t="str">
            <v>ESTACA DE CONCRETO, CAPACIDADE 20 T</v>
          </cell>
          <cell r="D233" t="str">
            <v>M</v>
          </cell>
          <cell r="E233">
            <v>48.82</v>
          </cell>
        </row>
        <row r="234">
          <cell r="B234" t="str">
            <v>080105</v>
          </cell>
          <cell r="C234" t="str">
            <v>ESTACA DE CONCRETO, CAPACIDADE 30 T</v>
          </cell>
          <cell r="D234" t="str">
            <v>M</v>
          </cell>
          <cell r="E234">
            <v>57.77</v>
          </cell>
        </row>
        <row r="235">
          <cell r="B235" t="str">
            <v>080106</v>
          </cell>
          <cell r="C235" t="str">
            <v>ESTACA DE CONCRETO, CAPACIDADE 40 T</v>
          </cell>
          <cell r="D235" t="str">
            <v>M</v>
          </cell>
          <cell r="E235">
            <v>69.02</v>
          </cell>
        </row>
        <row r="236">
          <cell r="B236" t="str">
            <v>080107</v>
          </cell>
          <cell r="C236" t="str">
            <v>ESTACA DE CONCRETO, CAPACIDADE 60 T</v>
          </cell>
          <cell r="D236" t="str">
            <v>M</v>
          </cell>
          <cell r="E236">
            <v>86.76</v>
          </cell>
        </row>
        <row r="237">
          <cell r="B237" t="str">
            <v>080108</v>
          </cell>
          <cell r="C237" t="str">
            <v>ESTACA DE CONCRETO, CAPACIDADE 80 T</v>
          </cell>
          <cell r="D237" t="str">
            <v>M</v>
          </cell>
          <cell r="E237">
            <v>128.69</v>
          </cell>
        </row>
        <row r="239">
          <cell r="B239" t="str">
            <v>080200</v>
          </cell>
          <cell r="C239" t="str">
            <v>BROCAS DE CONCRETO</v>
          </cell>
        </row>
        <row r="240">
          <cell r="B240" t="str">
            <v>080201</v>
          </cell>
          <cell r="C240" t="str">
            <v>BROCA DE CONCRETO, DIAMETRO 15 CM</v>
          </cell>
          <cell r="D240" t="str">
            <v>M</v>
          </cell>
          <cell r="E240">
            <v>24.28</v>
          </cell>
        </row>
        <row r="241">
          <cell r="B241" t="str">
            <v>080202</v>
          </cell>
          <cell r="C241" t="str">
            <v>BROCA DE CONCRETO, DIAMETRO 20 CM</v>
          </cell>
          <cell r="D241" t="str">
            <v>M</v>
          </cell>
          <cell r="E241">
            <v>30.85</v>
          </cell>
        </row>
        <row r="242">
          <cell r="B242" t="str">
            <v>080203</v>
          </cell>
          <cell r="C242" t="str">
            <v>BROCA DE CONCRETO, DIAMETRO 25 CM</v>
          </cell>
          <cell r="D242" t="str">
            <v>M</v>
          </cell>
          <cell r="E242">
            <v>42.18</v>
          </cell>
        </row>
        <row r="244">
          <cell r="B244" t="str">
            <v>080300</v>
          </cell>
          <cell r="C244" t="str">
            <v>TUBULOES</v>
          </cell>
        </row>
        <row r="245">
          <cell r="B245" t="str">
            <v>080301</v>
          </cell>
          <cell r="C245" t="str">
            <v>ESCAVACAO PARA TUBULAO - FUSTE</v>
          </cell>
          <cell r="D245" t="str">
            <v>M3</v>
          </cell>
          <cell r="E245">
            <v>197.31</v>
          </cell>
        </row>
        <row r="246">
          <cell r="B246" t="str">
            <v>080302</v>
          </cell>
          <cell r="C246" t="str">
            <v>ESCAVACAO PARA TUBULAO - BASE</v>
          </cell>
          <cell r="D246" t="str">
            <v>M3</v>
          </cell>
          <cell r="E246">
            <v>265.93</v>
          </cell>
        </row>
        <row r="248">
          <cell r="B248" t="str">
            <v>080400</v>
          </cell>
          <cell r="C248" t="str">
            <v>LASTROS</v>
          </cell>
        </row>
        <row r="249">
          <cell r="B249" t="str">
            <v>080401</v>
          </cell>
          <cell r="C249" t="str">
            <v>LASTRO DE AREIA (A)</v>
          </cell>
          <cell r="D249" t="str">
            <v>M3</v>
          </cell>
          <cell r="E249">
            <v>106.25</v>
          </cell>
        </row>
        <row r="250">
          <cell r="B250" t="str">
            <v>080402</v>
          </cell>
          <cell r="C250" t="str">
            <v>LASTRO DE PEDRA BRITADA (A)</v>
          </cell>
          <cell r="D250" t="str">
            <v>M3</v>
          </cell>
          <cell r="E250">
            <v>106.18</v>
          </cell>
        </row>
        <row r="251">
          <cell r="B251" t="str">
            <v>080403</v>
          </cell>
          <cell r="C251" t="str">
            <v>LASTRO DE PEDRA DE MAO (A)</v>
          </cell>
          <cell r="D251" t="str">
            <v>M3</v>
          </cell>
          <cell r="E251">
            <v>103.27</v>
          </cell>
        </row>
        <row r="252">
          <cell r="B252" t="str">
            <v>080404</v>
          </cell>
          <cell r="C252" t="str">
            <v>TAPETE DE ARGAMASSA (A)</v>
          </cell>
          <cell r="D252" t="str">
            <v>M3</v>
          </cell>
          <cell r="E252">
            <v>307.32</v>
          </cell>
        </row>
        <row r="253">
          <cell r="B253" t="str">
            <v>080431</v>
          </cell>
          <cell r="C253" t="str">
            <v>LASTRO DE AREIA (B)</v>
          </cell>
          <cell r="D253" t="str">
            <v>M3</v>
          </cell>
          <cell r="E253">
            <v>97.43</v>
          </cell>
        </row>
        <row r="254">
          <cell r="B254" t="str">
            <v>080432</v>
          </cell>
          <cell r="C254" t="str">
            <v>LASTRO DE PEDRA BRITADA (B)</v>
          </cell>
          <cell r="D254" t="str">
            <v>M3</v>
          </cell>
          <cell r="E254">
            <v>95.68</v>
          </cell>
        </row>
        <row r="255">
          <cell r="B255" t="str">
            <v>080433</v>
          </cell>
          <cell r="C255" t="str">
            <v>LASTRO DE PEDRA DE MAO (B)</v>
          </cell>
          <cell r="D255" t="str">
            <v>M3</v>
          </cell>
          <cell r="E255">
            <v>93.23</v>
          </cell>
        </row>
        <row r="256">
          <cell r="B256" t="str">
            <v>080434</v>
          </cell>
          <cell r="C256" t="str">
            <v>TAPETE DE ARGAMASSA (B)</v>
          </cell>
          <cell r="D256" t="str">
            <v>M3</v>
          </cell>
          <cell r="E256">
            <v>265.48</v>
          </cell>
        </row>
        <row r="257">
          <cell r="B257" t="str">
            <v>080451</v>
          </cell>
          <cell r="C257" t="str">
            <v>LASTRO DE AREIA (C)</v>
          </cell>
          <cell r="D257" t="str">
            <v>M3</v>
          </cell>
          <cell r="E257">
            <v>84.18</v>
          </cell>
        </row>
        <row r="258">
          <cell r="B258" t="str">
            <v>080452</v>
          </cell>
          <cell r="C258" t="str">
            <v>LASTRO DE PEDRA BRITADA (C)</v>
          </cell>
          <cell r="D258" t="str">
            <v>M3</v>
          </cell>
          <cell r="E258">
            <v>79.95</v>
          </cell>
        </row>
        <row r="259">
          <cell r="B259" t="str">
            <v>080453</v>
          </cell>
          <cell r="C259" t="str">
            <v>LASTRO DE PEDRA DE MAO (C)</v>
          </cell>
          <cell r="D259" t="str">
            <v>M3</v>
          </cell>
          <cell r="E259">
            <v>78.2</v>
          </cell>
        </row>
        <row r="260">
          <cell r="B260" t="str">
            <v>080454</v>
          </cell>
          <cell r="C260" t="str">
            <v>TAPETE DE ARGAMASSA (C)</v>
          </cell>
          <cell r="D260" t="str">
            <v>M3</v>
          </cell>
          <cell r="E260">
            <v>202.71</v>
          </cell>
        </row>
        <row r="262">
          <cell r="B262" t="str">
            <v>080500</v>
          </cell>
          <cell r="C262" t="str">
            <v>LASTRO PARA ASSENTAMENTO DE TUBOS E PECAS</v>
          </cell>
        </row>
        <row r="263">
          <cell r="B263" t="str">
            <v>080501</v>
          </cell>
          <cell r="C263" t="str">
            <v>PARA TUBOS E PECAS, DIAMETRO 100 MM (A)</v>
          </cell>
          <cell r="D263" t="str">
            <v>M</v>
          </cell>
          <cell r="E263">
            <v>16.100000000000001</v>
          </cell>
        </row>
        <row r="264">
          <cell r="B264" t="str">
            <v>080502</v>
          </cell>
          <cell r="C264" t="str">
            <v>PARA TUBOS E PECAS, DIAMETRO 150 MM (A)</v>
          </cell>
          <cell r="D264" t="str">
            <v>M</v>
          </cell>
          <cell r="E264">
            <v>16.89</v>
          </cell>
        </row>
        <row r="265">
          <cell r="B265" t="str">
            <v>080503</v>
          </cell>
          <cell r="C265" t="str">
            <v>PARA TUBOS E PECAS, DIAMETRO 175 MM (A)</v>
          </cell>
          <cell r="D265" t="str">
            <v>M</v>
          </cell>
          <cell r="E265">
            <v>17.3</v>
          </cell>
        </row>
        <row r="266">
          <cell r="B266" t="str">
            <v>080504</v>
          </cell>
          <cell r="C266" t="str">
            <v>PARA TUBOS E PECAS, DIAMETRO 200 MM (A)</v>
          </cell>
          <cell r="D266" t="str">
            <v>M</v>
          </cell>
          <cell r="E266">
            <v>17.68</v>
          </cell>
        </row>
        <row r="267">
          <cell r="B267" t="str">
            <v>080505</v>
          </cell>
          <cell r="C267" t="str">
            <v>PARA TUBOS E PECAS, DIAMETRO 250 MM (A)</v>
          </cell>
          <cell r="D267" t="str">
            <v>M</v>
          </cell>
          <cell r="E267">
            <v>18.48</v>
          </cell>
        </row>
        <row r="268">
          <cell r="B268" t="str">
            <v>080506</v>
          </cell>
          <cell r="C268" t="str">
            <v>PARA TUBOS E PECAS, DIAMETRO 300 MM (A)</v>
          </cell>
          <cell r="D268" t="str">
            <v>M</v>
          </cell>
          <cell r="E268">
            <v>19.28</v>
          </cell>
        </row>
        <row r="269">
          <cell r="B269" t="str">
            <v>080507</v>
          </cell>
          <cell r="C269" t="str">
            <v>PARA TUBOS E PECAS, DIAMETRO 350 MM (A)</v>
          </cell>
          <cell r="D269" t="str">
            <v>M</v>
          </cell>
          <cell r="E269">
            <v>20.079999999999998</v>
          </cell>
        </row>
        <row r="270">
          <cell r="B270" t="str">
            <v>080508</v>
          </cell>
          <cell r="C270" t="str">
            <v>PARA TUBOS E PECAS, DIAMETRO 375 MM (A)</v>
          </cell>
          <cell r="D270" t="str">
            <v>M</v>
          </cell>
          <cell r="E270">
            <v>20.56</v>
          </cell>
        </row>
        <row r="271">
          <cell r="B271" t="str">
            <v>080509</v>
          </cell>
          <cell r="C271" t="str">
            <v>PARA TUBOS E PECAS, DIAMETRO 400 MM (A)</v>
          </cell>
          <cell r="D271" t="str">
            <v>M</v>
          </cell>
          <cell r="E271">
            <v>20.88</v>
          </cell>
        </row>
        <row r="272">
          <cell r="B272" t="str">
            <v>080510</v>
          </cell>
          <cell r="C272" t="str">
            <v>PARA TUBOS E PECAS, DIAMETRO 450 MM (A)</v>
          </cell>
          <cell r="D272" t="str">
            <v>M</v>
          </cell>
          <cell r="E272">
            <v>21.67</v>
          </cell>
        </row>
        <row r="273">
          <cell r="B273" t="str">
            <v>080531</v>
          </cell>
          <cell r="C273" t="str">
            <v>PARA TUBOS E PECAS, DIAM. 100 MM (B)</v>
          </cell>
          <cell r="D273" t="str">
            <v>M</v>
          </cell>
          <cell r="E273">
            <v>14.04</v>
          </cell>
        </row>
        <row r="274">
          <cell r="B274" t="str">
            <v>080532</v>
          </cell>
          <cell r="C274" t="str">
            <v>PARA TUBOS E PECAS, DIAM. 150 MM (B)</v>
          </cell>
          <cell r="D274" t="str">
            <v>M</v>
          </cell>
          <cell r="E274">
            <v>14.76</v>
          </cell>
        </row>
        <row r="275">
          <cell r="B275" t="str">
            <v>080533</v>
          </cell>
          <cell r="C275" t="str">
            <v>PARA TUBOS E PECAS, DIAM. 175 MM (B)</v>
          </cell>
          <cell r="D275" t="str">
            <v>M</v>
          </cell>
          <cell r="E275">
            <v>15.12</v>
          </cell>
        </row>
        <row r="276">
          <cell r="B276" t="str">
            <v>080534</v>
          </cell>
          <cell r="C276" t="str">
            <v>PARA TUBOS E PECAS, DIAM. 200 MM (B)</v>
          </cell>
          <cell r="D276" t="str">
            <v>M</v>
          </cell>
          <cell r="E276">
            <v>15.48</v>
          </cell>
        </row>
        <row r="277">
          <cell r="B277" t="str">
            <v>080535</v>
          </cell>
          <cell r="C277" t="str">
            <v>PARA TUBOS E PECAS, DIAM. 250 MM (B)</v>
          </cell>
          <cell r="D277" t="str">
            <v>M</v>
          </cell>
          <cell r="E277">
            <v>16.190000000000001</v>
          </cell>
        </row>
        <row r="278">
          <cell r="B278" t="str">
            <v>080536</v>
          </cell>
          <cell r="C278" t="str">
            <v>PARA TUBOS E PECAS, DIAM. 300 MM (B)</v>
          </cell>
          <cell r="D278" t="str">
            <v>M</v>
          </cell>
          <cell r="E278">
            <v>16.899999999999999</v>
          </cell>
        </row>
        <row r="279">
          <cell r="B279" t="str">
            <v>080537</v>
          </cell>
          <cell r="C279" t="str">
            <v>PARA TUBOS E PECAS, DIAM. 350 MM (B)</v>
          </cell>
          <cell r="D279" t="str">
            <v>M</v>
          </cell>
          <cell r="E279">
            <v>17.62</v>
          </cell>
        </row>
        <row r="280">
          <cell r="B280" t="str">
            <v>080538</v>
          </cell>
          <cell r="C280" t="str">
            <v>PARA TUBOS E PECAS, DIAM. 375 MM (B)</v>
          </cell>
          <cell r="D280" t="str">
            <v>M</v>
          </cell>
          <cell r="E280">
            <v>18.059999999999999</v>
          </cell>
        </row>
        <row r="281">
          <cell r="B281" t="str">
            <v>080539</v>
          </cell>
          <cell r="C281" t="str">
            <v>PARA TUBOS E PECAS, DIAM. 400 MM (B)</v>
          </cell>
          <cell r="D281" t="str">
            <v>M</v>
          </cell>
          <cell r="E281">
            <v>18.34</v>
          </cell>
        </row>
        <row r="282">
          <cell r="B282" t="str">
            <v>080540</v>
          </cell>
          <cell r="C282" t="str">
            <v>PARA TUBOS E PECAS, DIAM. 450 MM (B)</v>
          </cell>
          <cell r="D282" t="str">
            <v>M</v>
          </cell>
          <cell r="E282">
            <v>19.05</v>
          </cell>
        </row>
        <row r="283">
          <cell r="B283" t="str">
            <v>080551</v>
          </cell>
          <cell r="C283" t="str">
            <v>PARA TUBOS E PECAS, DIAM. 100 MM (C)</v>
          </cell>
          <cell r="D283" t="str">
            <v>M</v>
          </cell>
          <cell r="E283">
            <v>10.95</v>
          </cell>
        </row>
        <row r="284">
          <cell r="B284" t="str">
            <v>080552</v>
          </cell>
          <cell r="C284" t="str">
            <v>PARA TUBOS E PECAS, DIAM. 150 MM (C)</v>
          </cell>
          <cell r="D284" t="str">
            <v>M</v>
          </cell>
          <cell r="E284">
            <v>11.55</v>
          </cell>
        </row>
        <row r="285">
          <cell r="B285" t="str">
            <v>080553</v>
          </cell>
          <cell r="C285" t="str">
            <v>PARA TUBOS E PECAS, DIAM. 175 MM (C)</v>
          </cell>
          <cell r="D285" t="str">
            <v>M</v>
          </cell>
          <cell r="E285">
            <v>11.86</v>
          </cell>
        </row>
        <row r="286">
          <cell r="B286" t="str">
            <v>080554</v>
          </cell>
          <cell r="C286" t="str">
            <v>PARA TUBOS E PECAS, DIAM. 200 MM (C)</v>
          </cell>
          <cell r="D286" t="str">
            <v>M</v>
          </cell>
          <cell r="E286">
            <v>12.15</v>
          </cell>
        </row>
        <row r="287">
          <cell r="B287" t="str">
            <v>080555</v>
          </cell>
          <cell r="C287" t="str">
            <v>PARA TUBOS E PECAS, DIAM. 250 MM (C)</v>
          </cell>
          <cell r="D287" t="str">
            <v>M</v>
          </cell>
          <cell r="E287">
            <v>12.75</v>
          </cell>
        </row>
        <row r="288">
          <cell r="B288" t="str">
            <v>080556</v>
          </cell>
          <cell r="C288" t="str">
            <v>PARA TUBOS E PECAS, DIAM. 300 MM (C)</v>
          </cell>
          <cell r="D288" t="str">
            <v>M</v>
          </cell>
          <cell r="E288">
            <v>13.35</v>
          </cell>
        </row>
        <row r="289">
          <cell r="B289" t="str">
            <v>080557</v>
          </cell>
          <cell r="C289" t="str">
            <v>PARA TUBOS E PECAS, DIAM. 350 MM (C)</v>
          </cell>
          <cell r="D289" t="str">
            <v>M</v>
          </cell>
          <cell r="E289">
            <v>13.95</v>
          </cell>
        </row>
        <row r="290">
          <cell r="B290" t="str">
            <v>080558</v>
          </cell>
          <cell r="C290" t="str">
            <v>PARA TUBOS E PECAS, DIAM. 375 MM (C)</v>
          </cell>
          <cell r="D290" t="str">
            <v>M</v>
          </cell>
          <cell r="E290">
            <v>14.31</v>
          </cell>
        </row>
        <row r="291">
          <cell r="B291" t="str">
            <v>080559</v>
          </cell>
          <cell r="C291" t="str">
            <v>PARA TUBOS E PECAS, DIAM. 400 MM (C)</v>
          </cell>
          <cell r="D291" t="str">
            <v>M</v>
          </cell>
          <cell r="E291">
            <v>14.55</v>
          </cell>
        </row>
        <row r="292">
          <cell r="B292" t="str">
            <v>080560</v>
          </cell>
          <cell r="C292" t="str">
            <v>PARA TUBOS E PECAS, DIAM. 450 MM (C)</v>
          </cell>
          <cell r="D292" t="str">
            <v>M</v>
          </cell>
          <cell r="E292">
            <v>15.14</v>
          </cell>
        </row>
        <row r="294">
          <cell r="B294" t="str">
            <v>080600</v>
          </cell>
          <cell r="C294" t="str">
            <v>LASTRO, LAJE E BERCO PARA ASSENTAMENTO DE TUBOS E PECAS</v>
          </cell>
        </row>
        <row r="295">
          <cell r="B295" t="str">
            <v>080601</v>
          </cell>
          <cell r="C295" t="str">
            <v>PARA TUBOS E PECAS, DIAMETRO 100 MM (A)</v>
          </cell>
          <cell r="D295" t="str">
            <v>M</v>
          </cell>
          <cell r="E295">
            <v>43.65</v>
          </cell>
        </row>
        <row r="296">
          <cell r="B296" t="str">
            <v>080602</v>
          </cell>
          <cell r="C296" t="str">
            <v>PARA TUBOS E PECAS, DIAMETRO 150 MM (A)</v>
          </cell>
          <cell r="D296" t="str">
            <v>M</v>
          </cell>
          <cell r="E296">
            <v>44.86</v>
          </cell>
        </row>
        <row r="297">
          <cell r="B297" t="str">
            <v>080603</v>
          </cell>
          <cell r="C297" t="str">
            <v>PARA TUBOS E PECAS, DIAMETRO 175 MM (A)</v>
          </cell>
          <cell r="D297" t="str">
            <v>M</v>
          </cell>
          <cell r="E297">
            <v>49.68</v>
          </cell>
        </row>
        <row r="298">
          <cell r="B298" t="str">
            <v>080604</v>
          </cell>
          <cell r="C298" t="str">
            <v>PARA TUBOS E PECAS, DIAMETRO 200 MM (A)</v>
          </cell>
          <cell r="D298" t="str">
            <v>M</v>
          </cell>
          <cell r="E298">
            <v>52.8</v>
          </cell>
        </row>
        <row r="299">
          <cell r="B299" t="str">
            <v>080605</v>
          </cell>
          <cell r="C299" t="str">
            <v>PARA TUBOS E PECAS, DIAMETRO 250 MM (A)</v>
          </cell>
          <cell r="D299" t="str">
            <v>M</v>
          </cell>
          <cell r="E299">
            <v>56.48</v>
          </cell>
        </row>
        <row r="300">
          <cell r="B300" t="str">
            <v>080606</v>
          </cell>
          <cell r="C300" t="str">
            <v>PARA TUBOS E PECAS, DIAMETRO 300 MM (A)</v>
          </cell>
          <cell r="D300" t="str">
            <v>M</v>
          </cell>
          <cell r="E300">
            <v>64.099999999999994</v>
          </cell>
        </row>
        <row r="301">
          <cell r="B301" t="str">
            <v>080607</v>
          </cell>
          <cell r="C301" t="str">
            <v>PARA TUBOS E PECAS, DIAMETRO 350 MM (A)</v>
          </cell>
          <cell r="D301" t="str">
            <v>M</v>
          </cell>
          <cell r="E301">
            <v>67.790000000000006</v>
          </cell>
        </row>
        <row r="302">
          <cell r="B302" t="str">
            <v>080608</v>
          </cell>
          <cell r="C302" t="str">
            <v>PARA TUBOS E PECAS, DIAMETRO 375 MM (A)</v>
          </cell>
          <cell r="D302" t="str">
            <v>M</v>
          </cell>
          <cell r="E302">
            <v>73.400000000000006</v>
          </cell>
        </row>
        <row r="303">
          <cell r="B303" t="str">
            <v>080609</v>
          </cell>
          <cell r="C303" t="str">
            <v>PARA TUBOS E PECAS, DIAMETRO 400 MM (A)</v>
          </cell>
          <cell r="D303" t="str">
            <v>M</v>
          </cell>
          <cell r="E303">
            <v>75.3</v>
          </cell>
        </row>
        <row r="304">
          <cell r="B304" t="str">
            <v>080610</v>
          </cell>
          <cell r="C304" t="str">
            <v>PARA TUBOS E PECAS, DIAMETRO 450 MM (A)</v>
          </cell>
          <cell r="D304" t="str">
            <v>M</v>
          </cell>
          <cell r="E304">
            <v>83.32</v>
          </cell>
        </row>
        <row r="305">
          <cell r="B305" t="str">
            <v>080631</v>
          </cell>
          <cell r="C305" t="str">
            <v>PARA TUBOS E PECAS, DIAM. 100 MM (B)</v>
          </cell>
          <cell r="D305" t="str">
            <v>M</v>
          </cell>
          <cell r="E305">
            <v>39.67</v>
          </cell>
        </row>
        <row r="306">
          <cell r="B306" t="str">
            <v>080632</v>
          </cell>
          <cell r="C306" t="str">
            <v>PARA TUBOS E PECAS, DIAM. 150 MM (B)</v>
          </cell>
          <cell r="D306" t="str">
            <v>M</v>
          </cell>
          <cell r="E306">
            <v>40.79</v>
          </cell>
        </row>
        <row r="307">
          <cell r="B307" t="str">
            <v>080633</v>
          </cell>
          <cell r="C307" t="str">
            <v>PARA TUBOS E PECAS, DIAM. 175 MM (B)</v>
          </cell>
          <cell r="D307" t="str">
            <v>M</v>
          </cell>
          <cell r="E307">
            <v>45.16</v>
          </cell>
        </row>
        <row r="308">
          <cell r="B308" t="str">
            <v>080634</v>
          </cell>
          <cell r="C308" t="str">
            <v>PARA TUBOS E PECAS, DIAM. 200 MM (B)</v>
          </cell>
          <cell r="D308" t="str">
            <v>M</v>
          </cell>
          <cell r="E308">
            <v>48.09</v>
          </cell>
        </row>
        <row r="309">
          <cell r="B309" t="str">
            <v>080635</v>
          </cell>
          <cell r="C309" t="str">
            <v>PARA TUBOS E PECAS, DIAM. 250 MM (B)</v>
          </cell>
          <cell r="D309" t="str">
            <v>M</v>
          </cell>
          <cell r="E309">
            <v>51.55</v>
          </cell>
        </row>
        <row r="310">
          <cell r="B310" t="str">
            <v>080636</v>
          </cell>
          <cell r="C310" t="str">
            <v>PARA TUBOS E PECAS, DIAM. 300 MM (B)</v>
          </cell>
          <cell r="D310" t="str">
            <v>M</v>
          </cell>
          <cell r="E310">
            <v>58.66</v>
          </cell>
        </row>
        <row r="311">
          <cell r="B311" t="str">
            <v>080637</v>
          </cell>
          <cell r="C311" t="str">
            <v>PARA TUBOS E PECAS, DIAM. 350 MM (B)</v>
          </cell>
          <cell r="D311" t="str">
            <v>M</v>
          </cell>
          <cell r="E311">
            <v>62.09</v>
          </cell>
        </row>
        <row r="312">
          <cell r="B312" t="str">
            <v>080638</v>
          </cell>
          <cell r="C312" t="str">
            <v>PARA TUBOS E PECAS, DIAM. 375 MM (B)</v>
          </cell>
          <cell r="D312" t="str">
            <v>M</v>
          </cell>
          <cell r="E312">
            <v>67.36</v>
          </cell>
        </row>
        <row r="313">
          <cell r="B313" t="str">
            <v>080639</v>
          </cell>
          <cell r="C313" t="str">
            <v>PARA TUBOS E PECAS, DIAM. 400 MM (B)</v>
          </cell>
          <cell r="D313" t="str">
            <v>M</v>
          </cell>
          <cell r="E313">
            <v>69.14</v>
          </cell>
        </row>
        <row r="314">
          <cell r="B314" t="str">
            <v>080640</v>
          </cell>
          <cell r="C314" t="str">
            <v>PARA TUBOS E PECAS, DIAM. 450 MM (B)</v>
          </cell>
          <cell r="D314" t="str">
            <v>M</v>
          </cell>
          <cell r="E314">
            <v>76.63</v>
          </cell>
        </row>
        <row r="315">
          <cell r="B315" t="str">
            <v>080651</v>
          </cell>
          <cell r="C315" t="str">
            <v>PARA TUBOS E PECAS, DIAM. 100 MM (C)</v>
          </cell>
          <cell r="D315" t="str">
            <v>M</v>
          </cell>
          <cell r="E315">
            <v>33.79</v>
          </cell>
        </row>
        <row r="316">
          <cell r="B316" t="str">
            <v>080652</v>
          </cell>
          <cell r="C316" t="str">
            <v>PARA TUBOS E PECAS, DIAM. 150 MM (C)</v>
          </cell>
          <cell r="D316" t="str">
            <v>M</v>
          </cell>
          <cell r="E316">
            <v>33.630000000000003</v>
          </cell>
        </row>
        <row r="317">
          <cell r="B317" t="str">
            <v>080653</v>
          </cell>
          <cell r="C317" t="str">
            <v>PARA TUBOS E PECAS, DIAM. 175 MM (C)</v>
          </cell>
          <cell r="D317" t="str">
            <v>M</v>
          </cell>
          <cell r="E317">
            <v>38.5</v>
          </cell>
        </row>
        <row r="318">
          <cell r="B318" t="str">
            <v>080654</v>
          </cell>
          <cell r="C318" t="str">
            <v>PARA TUBOS E PECAS, DIAM. 200 MM (C)</v>
          </cell>
          <cell r="D318" t="str">
            <v>M</v>
          </cell>
          <cell r="E318">
            <v>41.13</v>
          </cell>
        </row>
        <row r="319">
          <cell r="B319" t="str">
            <v>080655</v>
          </cell>
          <cell r="C319" t="str">
            <v>PARA TUBOS E PECAS, DIAM. 250 MM (C)</v>
          </cell>
          <cell r="D319" t="str">
            <v>M</v>
          </cell>
          <cell r="E319">
            <v>44.23</v>
          </cell>
        </row>
        <row r="320">
          <cell r="B320" t="str">
            <v>080656</v>
          </cell>
          <cell r="C320" t="str">
            <v>PARA TUBOS E PECAS, DIAM. 300 MM (C)</v>
          </cell>
          <cell r="D320" t="str">
            <v>M</v>
          </cell>
          <cell r="E320">
            <v>50.65</v>
          </cell>
        </row>
        <row r="321">
          <cell r="B321" t="str">
            <v>080657</v>
          </cell>
          <cell r="C321" t="str">
            <v>PARA TUBOS E PECAS, DIAM. 350 MM (C)</v>
          </cell>
          <cell r="D321" t="str">
            <v>M</v>
          </cell>
          <cell r="E321">
            <v>53.74</v>
          </cell>
        </row>
        <row r="322">
          <cell r="B322" t="str">
            <v>080658</v>
          </cell>
          <cell r="C322" t="str">
            <v>PARA TUBOS E PECAS, DIAM. 375 MM (C)</v>
          </cell>
          <cell r="D322" t="str">
            <v>M</v>
          </cell>
          <cell r="E322">
            <v>58.48</v>
          </cell>
        </row>
        <row r="323">
          <cell r="B323" t="str">
            <v>080659</v>
          </cell>
          <cell r="C323" t="str">
            <v>PARA TUBOS E PECAS, DIAM. 400 MM (C)</v>
          </cell>
          <cell r="D323" t="str">
            <v>M</v>
          </cell>
          <cell r="E323">
            <v>60.08</v>
          </cell>
        </row>
        <row r="324">
          <cell r="B324" t="str">
            <v>080660</v>
          </cell>
          <cell r="C324" t="str">
            <v>PARA TUBOS E PECAS, DIAM. 450 MM (C)</v>
          </cell>
          <cell r="D324" t="str">
            <v>M</v>
          </cell>
          <cell r="E324">
            <v>66.849999999999994</v>
          </cell>
        </row>
        <row r="326">
          <cell r="B326" t="str">
            <v>080700</v>
          </cell>
          <cell r="C326" t="str">
            <v>ANCORAGEM PARA REDES</v>
          </cell>
        </row>
        <row r="327">
          <cell r="B327" t="str">
            <v>080701</v>
          </cell>
          <cell r="C327" t="str">
            <v>PONTALETE DE PEROBA</v>
          </cell>
          <cell r="D327" t="str">
            <v>UN</v>
          </cell>
          <cell r="E327">
            <v>28.47</v>
          </cell>
        </row>
        <row r="329">
          <cell r="B329" t="str">
            <v>080800</v>
          </cell>
          <cell r="C329" t="str">
            <v>ANCORAGEM EM CONCRETO PARA PECAS</v>
          </cell>
        </row>
        <row r="330">
          <cell r="B330" t="str">
            <v>080801</v>
          </cell>
          <cell r="C330" t="str">
            <v>CAP E PLUG, DIAMETRO 150 MM</v>
          </cell>
          <cell r="D330" t="str">
            <v>UN</v>
          </cell>
          <cell r="E330">
            <v>26.09</v>
          </cell>
        </row>
        <row r="331">
          <cell r="B331" t="str">
            <v>080802</v>
          </cell>
          <cell r="C331" t="str">
            <v>CAP E PLUG, DIAMETRO 200 MM</v>
          </cell>
          <cell r="D331" t="str">
            <v>UN</v>
          </cell>
          <cell r="E331">
            <v>36.619999999999997</v>
          </cell>
        </row>
        <row r="332">
          <cell r="B332" t="str">
            <v>080803</v>
          </cell>
          <cell r="C332" t="str">
            <v>CAP E PLUG, DIAMETRO 250 MM</v>
          </cell>
          <cell r="D332" t="str">
            <v>UN</v>
          </cell>
          <cell r="E332">
            <v>48.02</v>
          </cell>
        </row>
        <row r="333">
          <cell r="B333" t="str">
            <v>080804</v>
          </cell>
          <cell r="C333" t="str">
            <v>CAP E PLUG, DIAMETRO 300 MM</v>
          </cell>
          <cell r="D333" t="str">
            <v>UN</v>
          </cell>
          <cell r="E333">
            <v>60.54</v>
          </cell>
        </row>
        <row r="334">
          <cell r="B334" t="str">
            <v>080805</v>
          </cell>
          <cell r="C334" t="str">
            <v>CAP E PLUG, DIAMETRO 350 MM</v>
          </cell>
          <cell r="D334" t="str">
            <v>UN</v>
          </cell>
          <cell r="E334">
            <v>73.88</v>
          </cell>
        </row>
        <row r="335">
          <cell r="B335" t="str">
            <v>080806</v>
          </cell>
          <cell r="C335" t="str">
            <v>CAP E PLUG, DIAMETRO 400 MM</v>
          </cell>
          <cell r="D335" t="str">
            <v>UN</v>
          </cell>
          <cell r="E335">
            <v>88.35</v>
          </cell>
        </row>
        <row r="336">
          <cell r="B336" t="str">
            <v>080807</v>
          </cell>
          <cell r="C336" t="str">
            <v>CURVA 11 GRAUS 15 MIN., DIAMETRO 150 MM</v>
          </cell>
          <cell r="D336" t="str">
            <v>UN</v>
          </cell>
          <cell r="E336">
            <v>36.53</v>
          </cell>
        </row>
        <row r="337">
          <cell r="B337" t="str">
            <v>080808</v>
          </cell>
          <cell r="C337" t="str">
            <v>CURVA 11 GRAUS 15 MIN., DIAMETRO 200 MM</v>
          </cell>
          <cell r="D337" t="str">
            <v>UN</v>
          </cell>
          <cell r="E337">
            <v>45.75</v>
          </cell>
        </row>
        <row r="338">
          <cell r="B338" t="str">
            <v>080809</v>
          </cell>
          <cell r="C338" t="str">
            <v>CURVA 11 GRAUS 15 MIN., DIAMETRO 250 MM</v>
          </cell>
          <cell r="D338" t="str">
            <v>UN</v>
          </cell>
          <cell r="E338">
            <v>53.78</v>
          </cell>
        </row>
        <row r="339">
          <cell r="B339" t="str">
            <v>080810</v>
          </cell>
          <cell r="C339" t="str">
            <v>CURVA 11 GRAUS 15 MIN., DIAMETRO 300 MM</v>
          </cell>
          <cell r="D339" t="str">
            <v>UN</v>
          </cell>
          <cell r="E339">
            <v>63.87</v>
          </cell>
        </row>
        <row r="340">
          <cell r="B340" t="str">
            <v>080811</v>
          </cell>
          <cell r="C340" t="str">
            <v>CURVA 11 GRAUS 15 MIN., DIAMETRO 350 MM</v>
          </cell>
          <cell r="D340" t="str">
            <v>UN</v>
          </cell>
          <cell r="E340">
            <v>79.2</v>
          </cell>
        </row>
        <row r="341">
          <cell r="B341" t="str">
            <v>080812</v>
          </cell>
          <cell r="C341" t="str">
            <v>CURVA 11 GRAUS 15 MIN., DIAMETRO 400 MM</v>
          </cell>
          <cell r="D341" t="str">
            <v>UN</v>
          </cell>
          <cell r="E341">
            <v>99.39</v>
          </cell>
        </row>
        <row r="342">
          <cell r="B342" t="str">
            <v>080813</v>
          </cell>
          <cell r="C342" t="str">
            <v>CURVA 22 GRAUS 30 MIN., DIAMETRO 150 MM</v>
          </cell>
          <cell r="D342" t="str">
            <v>UN</v>
          </cell>
          <cell r="E342">
            <v>40.229999999999997</v>
          </cell>
        </row>
        <row r="343">
          <cell r="B343" t="str">
            <v>080814</v>
          </cell>
          <cell r="C343" t="str">
            <v>CURVA 22 GRAUS 30 MIN., DIAMETRO 200 MM</v>
          </cell>
          <cell r="D343" t="str">
            <v>UN</v>
          </cell>
          <cell r="E343">
            <v>49.52</v>
          </cell>
        </row>
        <row r="344">
          <cell r="B344" t="str">
            <v>080815</v>
          </cell>
          <cell r="C344" t="str">
            <v>CURVA 22 GRAUS 30 MIN., DIAMETRO 250 MM</v>
          </cell>
          <cell r="D344" t="str">
            <v>UN</v>
          </cell>
          <cell r="E344">
            <v>57.54</v>
          </cell>
        </row>
        <row r="345">
          <cell r="B345" t="str">
            <v>080816</v>
          </cell>
          <cell r="C345" t="str">
            <v>CURVA 22 GRAUS 30 MIN., DIAMETRO 300 MM</v>
          </cell>
          <cell r="D345" t="str">
            <v>UN</v>
          </cell>
          <cell r="E345">
            <v>68.33</v>
          </cell>
        </row>
        <row r="346">
          <cell r="B346" t="str">
            <v>080817</v>
          </cell>
          <cell r="C346" t="str">
            <v>CURVA 22 GRAUS 30 MIN., DIAMETRO 350 MM</v>
          </cell>
          <cell r="D346" t="str">
            <v>UN</v>
          </cell>
          <cell r="E346">
            <v>83.79</v>
          </cell>
        </row>
        <row r="347">
          <cell r="B347" t="str">
            <v>080818</v>
          </cell>
          <cell r="C347" t="str">
            <v>CURVA 22 GRAUS 30 MIN., DIAMETRO 400 MM</v>
          </cell>
          <cell r="D347" t="str">
            <v>UN</v>
          </cell>
          <cell r="E347">
            <v>104.52</v>
          </cell>
        </row>
        <row r="348">
          <cell r="B348" t="str">
            <v>080819</v>
          </cell>
          <cell r="C348" t="str">
            <v>CURVA 45 GRAUS DIAMETRO 150 MM</v>
          </cell>
          <cell r="D348" t="str">
            <v>UN</v>
          </cell>
          <cell r="E348">
            <v>38.340000000000003</v>
          </cell>
        </row>
        <row r="349">
          <cell r="B349" t="str">
            <v>080820</v>
          </cell>
          <cell r="C349" t="str">
            <v>CURVA 45 GRAUS DIAMETRO 200 MM</v>
          </cell>
          <cell r="D349" t="str">
            <v>UN</v>
          </cell>
          <cell r="E349">
            <v>48.35</v>
          </cell>
        </row>
        <row r="350">
          <cell r="B350" t="str">
            <v>080821</v>
          </cell>
          <cell r="C350" t="str">
            <v>CURVA 45 GRAUS DIAMETRO 250 MM</v>
          </cell>
          <cell r="D350" t="str">
            <v>UN</v>
          </cell>
          <cell r="E350">
            <v>58.08</v>
          </cell>
        </row>
        <row r="351">
          <cell r="B351" t="str">
            <v>080822</v>
          </cell>
          <cell r="C351" t="str">
            <v>CURVA 45 GRAUS DIAMETRO 300 MM</v>
          </cell>
          <cell r="D351" t="str">
            <v>UN</v>
          </cell>
          <cell r="E351">
            <v>69.099999999999994</v>
          </cell>
        </row>
        <row r="352">
          <cell r="B352" t="str">
            <v>080823</v>
          </cell>
          <cell r="C352" t="str">
            <v>CURVA 45 GRAUS DIAMETRO 350 MM</v>
          </cell>
          <cell r="D352" t="str">
            <v>UN</v>
          </cell>
          <cell r="E352">
            <v>88.79</v>
          </cell>
        </row>
        <row r="353">
          <cell r="B353" t="str">
            <v>080824</v>
          </cell>
          <cell r="C353" t="str">
            <v>CURVA 45 GRAUS DIAMETRO 400 MM</v>
          </cell>
          <cell r="D353" t="str">
            <v>UN</v>
          </cell>
          <cell r="E353">
            <v>113.01</v>
          </cell>
        </row>
        <row r="354">
          <cell r="B354" t="str">
            <v>080825</v>
          </cell>
          <cell r="C354" t="str">
            <v>CURVA 90 GRAUS E TE, DIAMETRO 150 MM</v>
          </cell>
          <cell r="D354" t="str">
            <v>UN</v>
          </cell>
          <cell r="E354">
            <v>64.42</v>
          </cell>
        </row>
        <row r="355">
          <cell r="B355" t="str">
            <v>080826</v>
          </cell>
          <cell r="C355" t="str">
            <v>CURVA 90 GRAUS E TE, DIAMETRO 200 MM</v>
          </cell>
          <cell r="D355" t="str">
            <v>UN</v>
          </cell>
          <cell r="E355">
            <v>69.45</v>
          </cell>
        </row>
        <row r="356">
          <cell r="B356" t="str">
            <v>080827</v>
          </cell>
          <cell r="C356" t="str">
            <v>CURVA 90 GRAUS E TE, DIAMETRO 250 MM</v>
          </cell>
          <cell r="D356" t="str">
            <v>UN</v>
          </cell>
          <cell r="E356">
            <v>95.83</v>
          </cell>
        </row>
        <row r="357">
          <cell r="B357" t="str">
            <v>080828</v>
          </cell>
          <cell r="C357" t="str">
            <v>CURVA 90 GRAUS E TE, DIAMETRO 300 MM</v>
          </cell>
          <cell r="D357" t="str">
            <v>UN</v>
          </cell>
          <cell r="E357">
            <v>121.29</v>
          </cell>
        </row>
        <row r="358">
          <cell r="B358" t="str">
            <v>080829</v>
          </cell>
          <cell r="C358" t="str">
            <v>CURVA 90 GRAUS E TE, DIAMETRO 350 MM</v>
          </cell>
          <cell r="D358" t="str">
            <v>UN</v>
          </cell>
          <cell r="E358">
            <v>155.07</v>
          </cell>
        </row>
        <row r="359">
          <cell r="B359" t="str">
            <v>080830</v>
          </cell>
          <cell r="C359" t="str">
            <v>CURVA 90 GRAUS E TE, DIAMETRO 400 MM</v>
          </cell>
          <cell r="D359" t="str">
            <v>UN</v>
          </cell>
          <cell r="E359">
            <v>191.83</v>
          </cell>
        </row>
        <row r="361">
          <cell r="B361" t="str">
            <v>080900</v>
          </cell>
          <cell r="C361" t="str">
            <v>FORMAS PARA CONCRETO</v>
          </cell>
        </row>
        <row r="362">
          <cell r="B362" t="str">
            <v>080901</v>
          </cell>
          <cell r="C362" t="str">
            <v>FORMA DE MADEIRA - COMUM</v>
          </cell>
          <cell r="D362" t="str">
            <v>M2</v>
          </cell>
          <cell r="E362">
            <v>32.46</v>
          </cell>
        </row>
        <row r="363">
          <cell r="B363" t="str">
            <v>080902</v>
          </cell>
          <cell r="C363" t="str">
            <v>FORMA PLANA DE MADEIRA - ESTRUTURA</v>
          </cell>
          <cell r="D363" t="str">
            <v>M2</v>
          </cell>
          <cell r="E363">
            <v>43.19</v>
          </cell>
        </row>
        <row r="364">
          <cell r="B364" t="str">
            <v>080903</v>
          </cell>
          <cell r="C364" t="str">
            <v>FORMA PLANA DE MADEIRA - APARENTE</v>
          </cell>
          <cell r="D364" t="str">
            <v>M2</v>
          </cell>
          <cell r="E364">
            <v>52.57</v>
          </cell>
        </row>
        <row r="365">
          <cell r="B365" t="str">
            <v>080904</v>
          </cell>
          <cell r="C365" t="str">
            <v>FORMA CURVA DE MADEIRA - ESTRUTURA</v>
          </cell>
          <cell r="D365" t="str">
            <v>M2</v>
          </cell>
          <cell r="E365">
            <v>84.36</v>
          </cell>
        </row>
        <row r="366">
          <cell r="B366" t="str">
            <v>080905</v>
          </cell>
          <cell r="C366" t="str">
            <v>FORMA CURVA DE MADEIRA - APARENTE</v>
          </cell>
          <cell r="D366" t="str">
            <v>M2</v>
          </cell>
          <cell r="E366">
            <v>91.86</v>
          </cell>
        </row>
        <row r="367">
          <cell r="B367" t="str">
            <v>080906</v>
          </cell>
          <cell r="C367" t="str">
            <v>FORMA METALICA - APARENTE</v>
          </cell>
          <cell r="D367" t="str">
            <v>M2</v>
          </cell>
          <cell r="E367">
            <v>92.66</v>
          </cell>
        </row>
        <row r="369">
          <cell r="B369" t="str">
            <v>081000</v>
          </cell>
          <cell r="C369" t="str">
            <v>ACOS PARA CONCRETO</v>
          </cell>
        </row>
        <row r="370">
          <cell r="B370" t="str">
            <v>081001</v>
          </cell>
          <cell r="C370" t="str">
            <v>ARMACAO EM ACO CA-25</v>
          </cell>
          <cell r="D370" t="str">
            <v>KG</v>
          </cell>
          <cell r="E370">
            <v>5.99</v>
          </cell>
        </row>
        <row r="371">
          <cell r="B371" t="str">
            <v>081002</v>
          </cell>
          <cell r="C371" t="str">
            <v>ARMACAO EM ACO CA-50</v>
          </cell>
          <cell r="D371" t="str">
            <v>KG</v>
          </cell>
          <cell r="E371">
            <v>5.99</v>
          </cell>
        </row>
        <row r="372">
          <cell r="B372" t="str">
            <v>081003</v>
          </cell>
          <cell r="C372" t="str">
            <v>ARMACAO EM ACO CA-60</v>
          </cell>
          <cell r="D372" t="str">
            <v>KG</v>
          </cell>
          <cell r="E372">
            <v>7.04</v>
          </cell>
        </row>
        <row r="373">
          <cell r="B373" t="str">
            <v>081004</v>
          </cell>
          <cell r="C373" t="str">
            <v>ARMACAO EM TELA DE ACO</v>
          </cell>
          <cell r="D373" t="str">
            <v>KG</v>
          </cell>
          <cell r="E373">
            <v>6.09</v>
          </cell>
        </row>
        <row r="375">
          <cell r="B375" t="str">
            <v>081100</v>
          </cell>
          <cell r="C375" t="str">
            <v>CONCRETO NAO ESTRUTURAL</v>
          </cell>
        </row>
        <row r="376">
          <cell r="B376" t="str">
            <v>081101</v>
          </cell>
          <cell r="C376" t="str">
            <v>CONCRETO NAO ESTRUTURAL - CICLOPICO</v>
          </cell>
          <cell r="D376" t="str">
            <v>M3</v>
          </cell>
          <cell r="E376">
            <v>310.02999999999997</v>
          </cell>
        </row>
        <row r="377">
          <cell r="B377" t="str">
            <v>081102</v>
          </cell>
          <cell r="C377" t="str">
            <v>CONCRETO NAO ESTRUTURAL - MINIMO DE 150 KG DE CIMENTO/M3</v>
          </cell>
          <cell r="D377" t="str">
            <v>M3</v>
          </cell>
          <cell r="E377">
            <v>206.88</v>
          </cell>
        </row>
        <row r="378">
          <cell r="B378" t="str">
            <v>081103</v>
          </cell>
          <cell r="C378" t="str">
            <v>CONCRETO NAO ESTRUTURAL - MINIMO DE 210 KG DE CIMENTO/M3</v>
          </cell>
          <cell r="D378" t="str">
            <v>M3</v>
          </cell>
          <cell r="E378">
            <v>226.64</v>
          </cell>
        </row>
        <row r="379">
          <cell r="B379" t="str">
            <v>081104</v>
          </cell>
          <cell r="C379" t="str">
            <v>CONCRETO NAO ESTRUTURAL - MINIMO DE 300 KG DE CIMENTO/M3</v>
          </cell>
          <cell r="D379" t="str">
            <v>M3</v>
          </cell>
          <cell r="E379">
            <v>254.04</v>
          </cell>
        </row>
        <row r="381">
          <cell r="B381" t="str">
            <v>081200</v>
          </cell>
          <cell r="C381" t="str">
            <v>CONCRETO ESTRUTURAL PARA ESTRUTURAS NAO SUJEITAS A CONTATO COM AGUA OU ESGOTO</v>
          </cell>
        </row>
        <row r="382">
          <cell r="B382" t="str">
            <v>081201</v>
          </cell>
          <cell r="C382" t="str">
            <v>FCK = 15,0 MPA</v>
          </cell>
          <cell r="D382" t="str">
            <v>M3</v>
          </cell>
          <cell r="E382">
            <v>262.94</v>
          </cell>
        </row>
        <row r="383">
          <cell r="B383" t="str">
            <v>081202</v>
          </cell>
          <cell r="C383" t="str">
            <v>FCK = 20,0 MPA</v>
          </cell>
          <cell r="D383" t="str">
            <v>M3</v>
          </cell>
          <cell r="E383">
            <v>273.89999999999998</v>
          </cell>
        </row>
        <row r="384">
          <cell r="B384" t="str">
            <v>081203</v>
          </cell>
          <cell r="C384" t="str">
            <v>FCK = 25,0 MPA</v>
          </cell>
          <cell r="D384" t="str">
            <v>M3</v>
          </cell>
          <cell r="E384">
            <v>287.63</v>
          </cell>
        </row>
        <row r="385">
          <cell r="B385" t="str">
            <v>081204</v>
          </cell>
          <cell r="C385" t="str">
            <v>FCM = 30,0 MPA</v>
          </cell>
          <cell r="D385" t="str">
            <v>M3</v>
          </cell>
          <cell r="E385">
            <v>297.18</v>
          </cell>
        </row>
        <row r="387">
          <cell r="B387" t="str">
            <v>081300</v>
          </cell>
          <cell r="C387" t="str">
            <v>CONCRETO ESTRUTURAL PARA ESTRUTURAS EM CONTATO COM AGUA BRUTA,AGUA TRATADA,SOLOS E GASES AGRESSIVOS</v>
          </cell>
        </row>
        <row r="388">
          <cell r="B388" t="str">
            <v>081301</v>
          </cell>
          <cell r="C388" t="str">
            <v>FCK = 20,0 MPA, A/C MAX. 0,55 L/KG - MINIMO DE 320 KG DE CIMENTO/M3</v>
          </cell>
          <cell r="D388" t="str">
            <v>M3</v>
          </cell>
          <cell r="E388">
            <v>273.89999999999998</v>
          </cell>
        </row>
        <row r="389">
          <cell r="B389" t="str">
            <v>081302</v>
          </cell>
          <cell r="C389" t="str">
            <v>FCK = 25,0 MPA, A/C MAX. 0,55 L/KG - MINIMO DE 320 KG DE CIMENTO/M3</v>
          </cell>
          <cell r="D389" t="str">
            <v>M3</v>
          </cell>
          <cell r="E389">
            <v>287.63</v>
          </cell>
        </row>
        <row r="390">
          <cell r="B390" t="str">
            <v>081303</v>
          </cell>
          <cell r="C390" t="str">
            <v>FCK = 30,0 MPA, A/C MAX. 0,50 L/KG - MINIMO DE 350 KG DE CIMENTO/M3</v>
          </cell>
          <cell r="D390" t="str">
            <v>M3</v>
          </cell>
          <cell r="E390">
            <v>297.18</v>
          </cell>
        </row>
        <row r="392">
          <cell r="B392" t="str">
            <v>081400</v>
          </cell>
          <cell r="C392" t="str">
            <v>CONCRETO ESTRUTURAL P/ESTRUT.EM CONTATO C/ESGOTO,GASES AGRES.,AMBIENTE MARITIMO E ESTRUT.P/TRAT.AGUA</v>
          </cell>
        </row>
        <row r="393">
          <cell r="B393" t="str">
            <v>081401</v>
          </cell>
          <cell r="C393" t="str">
            <v>FCK = 20,0 MPA, A/C MAX. 0,50 L/KG - MINIMO DE 350 KG DE CIMENTO/M3</v>
          </cell>
          <cell r="D393" t="str">
            <v>M3</v>
          </cell>
          <cell r="E393">
            <v>293.17</v>
          </cell>
        </row>
        <row r="394">
          <cell r="B394" t="str">
            <v>081402</v>
          </cell>
          <cell r="C394" t="str">
            <v>FCK = 25,0 MPA, A/C MAX. 0,50 L/KG - MINIMO DE 350 KG DE CIMENTO/M3</v>
          </cell>
          <cell r="D394" t="str">
            <v>M3</v>
          </cell>
          <cell r="E394">
            <v>301.51</v>
          </cell>
        </row>
        <row r="395">
          <cell r="B395" t="str">
            <v>081403</v>
          </cell>
          <cell r="C395" t="str">
            <v>FCK = 30,0 MPA</v>
          </cell>
          <cell r="D395" t="str">
            <v>M3</v>
          </cell>
          <cell r="E395">
            <v>316.36</v>
          </cell>
        </row>
        <row r="397">
          <cell r="B397" t="str">
            <v>081500</v>
          </cell>
          <cell r="C397" t="str">
            <v>CONCRETO ESTRUTURAL AUTO-ADENSAVEL</v>
          </cell>
        </row>
        <row r="398">
          <cell r="B398" t="str">
            <v>081501</v>
          </cell>
          <cell r="C398" t="str">
            <v>FCK = 15,0 MPA - AUTO ADENSAVEL</v>
          </cell>
          <cell r="D398" t="str">
            <v>M3</v>
          </cell>
          <cell r="E398">
            <v>288.52999999999997</v>
          </cell>
        </row>
        <row r="399">
          <cell r="B399" t="str">
            <v>081502</v>
          </cell>
          <cell r="C399" t="str">
            <v>FCK = 20,0 MPA - AUTO ADENSAVEL</v>
          </cell>
          <cell r="D399" t="str">
            <v>M3</v>
          </cell>
          <cell r="E399">
            <v>301.33</v>
          </cell>
        </row>
        <row r="401">
          <cell r="B401" t="str">
            <v>081600</v>
          </cell>
          <cell r="C401" t="str">
            <v>JUNTAS</v>
          </cell>
        </row>
        <row r="402">
          <cell r="B402" t="str">
            <v>081601</v>
          </cell>
          <cell r="C402" t="str">
            <v>JUNTA TIPO-O-12</v>
          </cell>
          <cell r="D402" t="str">
            <v>M</v>
          </cell>
          <cell r="E402">
            <v>82.06</v>
          </cell>
        </row>
        <row r="403">
          <cell r="B403" t="str">
            <v>081602</v>
          </cell>
          <cell r="C403" t="str">
            <v>JUNTA TIPO-O-22</v>
          </cell>
          <cell r="D403" t="str">
            <v>M</v>
          </cell>
          <cell r="E403">
            <v>120.16</v>
          </cell>
        </row>
        <row r="404">
          <cell r="B404" t="str">
            <v>081603</v>
          </cell>
          <cell r="C404" t="str">
            <v>JUNTA TIPO-O-35/6</v>
          </cell>
          <cell r="D404" t="str">
            <v>M</v>
          </cell>
          <cell r="E404">
            <v>154.87</v>
          </cell>
        </row>
        <row r="405">
          <cell r="B405" t="str">
            <v>081606</v>
          </cell>
          <cell r="C405" t="str">
            <v>JUNTA TIPO-M-35</v>
          </cell>
          <cell r="D405" t="str">
            <v>M</v>
          </cell>
          <cell r="E405">
            <v>166.6</v>
          </cell>
        </row>
        <row r="407">
          <cell r="B407" t="str">
            <v>081700</v>
          </cell>
          <cell r="C407" t="str">
            <v>SERVICOS COMPLEMENTARES PARA AS OBRAS DE CONCRETO</v>
          </cell>
        </row>
        <row r="408">
          <cell r="B408" t="str">
            <v>081701</v>
          </cell>
          <cell r="C408" t="str">
            <v>PLACA DE ISOPOR</v>
          </cell>
          <cell r="D408" t="str">
            <v>M2</v>
          </cell>
          <cell r="E408">
            <v>16.41</v>
          </cell>
        </row>
        <row r="409">
          <cell r="B409" t="str">
            <v>081702</v>
          </cell>
          <cell r="C409" t="str">
            <v>VEDACAO DE JUNTAS COM MASTIQUE ELASTICO</v>
          </cell>
          <cell r="D409" t="str">
            <v>M</v>
          </cell>
          <cell r="E409">
            <v>67.28</v>
          </cell>
        </row>
        <row r="410">
          <cell r="B410" t="str">
            <v>081703</v>
          </cell>
          <cell r="C410" t="str">
            <v>BOMBEAMENTO DE CONCRETO</v>
          </cell>
          <cell r="D410" t="str">
            <v>M3</v>
          </cell>
          <cell r="E410">
            <v>20.54</v>
          </cell>
        </row>
        <row r="411">
          <cell r="B411" t="str">
            <v>081704</v>
          </cell>
          <cell r="C411" t="str">
            <v>NUCLEO PERDIDO</v>
          </cell>
          <cell r="D411" t="str">
            <v>UN</v>
          </cell>
          <cell r="E411">
            <v>12.67</v>
          </cell>
        </row>
        <row r="413">
          <cell r="B413" t="str">
            <v>081800</v>
          </cell>
          <cell r="C413" t="str">
            <v>CONCRETO / ARGAMASSA PROJETADA</v>
          </cell>
        </row>
        <row r="414">
          <cell r="B414" t="str">
            <v>081801</v>
          </cell>
          <cell r="C414" t="str">
            <v>CONCRETO PROJETADO EM PAREDES</v>
          </cell>
          <cell r="D414" t="str">
            <v>M3</v>
          </cell>
          <cell r="E414">
            <v>850.18</v>
          </cell>
        </row>
        <row r="415">
          <cell r="B415" t="str">
            <v>081802</v>
          </cell>
          <cell r="C415" t="str">
            <v>CONCRETO PROJETADO EM TETOS</v>
          </cell>
          <cell r="D415" t="str">
            <v>M3</v>
          </cell>
          <cell r="E415">
            <v>937.62</v>
          </cell>
        </row>
        <row r="416">
          <cell r="B416" t="str">
            <v>081803</v>
          </cell>
          <cell r="C416" t="str">
            <v>ARGAMASSA PROJETADA EM PAREDES</v>
          </cell>
          <cell r="D416" t="str">
            <v>M3</v>
          </cell>
          <cell r="E416">
            <v>850.04</v>
          </cell>
        </row>
        <row r="417">
          <cell r="B417" t="str">
            <v>081804</v>
          </cell>
          <cell r="C417" t="str">
            <v>ARGAMASSA PROJETADA EM TETOS</v>
          </cell>
          <cell r="D417" t="str">
            <v>M3</v>
          </cell>
          <cell r="E417">
            <v>937.46</v>
          </cell>
        </row>
        <row r="419">
          <cell r="B419" t="str">
            <v>081900</v>
          </cell>
          <cell r="C419" t="str">
            <v>ADITIVOS</v>
          </cell>
        </row>
        <row r="421">
          <cell r="B421" t="str">
            <v>082000</v>
          </cell>
          <cell r="C421" t="str">
            <v>LAJE PRE-FABRICADA</v>
          </cell>
        </row>
        <row r="422">
          <cell r="B422" t="str">
            <v>082001</v>
          </cell>
          <cell r="C422" t="str">
            <v>LAJE PRE-FABRICADA H-8 PARA FORRO COM CAPA DE 3 CM</v>
          </cell>
          <cell r="D422" t="str">
            <v>M2</v>
          </cell>
          <cell r="E422">
            <v>71.36</v>
          </cell>
        </row>
        <row r="423">
          <cell r="B423" t="str">
            <v>082002</v>
          </cell>
          <cell r="C423" t="str">
            <v>LAJE PRE-FABRICADA H-8 PARA PISO COM CAPA DE 4 CM</v>
          </cell>
          <cell r="D423" t="str">
            <v>M2</v>
          </cell>
          <cell r="E423">
            <v>74.540000000000006</v>
          </cell>
        </row>
        <row r="424">
          <cell r="B424" t="str">
            <v>082003</v>
          </cell>
          <cell r="C424" t="str">
            <v>LAJE PRE-FABRICADA H-12 PARA PISO COM CAPA DE 4 CM</v>
          </cell>
          <cell r="D424" t="str">
            <v>M2</v>
          </cell>
          <cell r="E424">
            <v>84.6</v>
          </cell>
        </row>
        <row r="426">
          <cell r="B426" t="str">
            <v>082100</v>
          </cell>
          <cell r="C426" t="str">
            <v>POÇO DE VISITA– DIÂMETRO 1,00 M PARA REDES COLETORAS</v>
          </cell>
        </row>
        <row r="427">
          <cell r="B427" t="str">
            <v>082111</v>
          </cell>
          <cell r="C427" t="str">
            <v>PV EM TUBO DE CONCRETO C/PBJE - PROFUNDIDADE ATE 2,00 M</v>
          </cell>
          <cell r="D427" t="str">
            <v>UN</v>
          </cell>
        </row>
        <row r="428">
          <cell r="B428" t="str">
            <v>082112</v>
          </cell>
          <cell r="C428" t="str">
            <v>PV EM TUBO DE CONCRETO C/PBJE - PROFUNDIDADE ATE 3,00 M</v>
          </cell>
          <cell r="D428" t="str">
            <v>UN</v>
          </cell>
        </row>
        <row r="429">
          <cell r="B429" t="str">
            <v>082113</v>
          </cell>
          <cell r="C429" t="str">
            <v>PV EM TUBO DE CONCRETO C/PBJE - PROFUNDIDADE ATE 4,00 M</v>
          </cell>
          <cell r="D429" t="str">
            <v>UN</v>
          </cell>
        </row>
        <row r="430">
          <cell r="B430" t="str">
            <v>082114</v>
          </cell>
          <cell r="C430" t="str">
            <v>PV EM TUBO DE CONCRETO C/PBJE - PROFUNDIDADE ATE 5,00 M</v>
          </cell>
          <cell r="D430" t="str">
            <v>UN</v>
          </cell>
        </row>
        <row r="431">
          <cell r="B431" t="str">
            <v>082115</v>
          </cell>
          <cell r="C431" t="str">
            <v>PV EM TUBO DE CONCRETO C/PBJE - PROFUNDIDADE ATE 6,00 M</v>
          </cell>
          <cell r="D431" t="str">
            <v>UN</v>
          </cell>
        </row>
        <row r="432">
          <cell r="B432" t="str">
            <v>082116</v>
          </cell>
          <cell r="C432" t="str">
            <v>PV EM TUBO DE CONCRETO C/PBJE - PROFUNDIDADE ATE 7,00 M</v>
          </cell>
          <cell r="D432" t="str">
            <v>UN</v>
          </cell>
        </row>
        <row r="434">
          <cell r="B434" t="str">
            <v>082200</v>
          </cell>
          <cell r="C434" t="str">
            <v>POÇO DE VISITA– DIÂMETRO 1,20 M PARA REDES COLETORAS</v>
          </cell>
        </row>
        <row r="435">
          <cell r="B435" t="str">
            <v>082211</v>
          </cell>
          <cell r="C435" t="str">
            <v>PV EM TUBO DE CONCRETO C/PBJE - PROFUNDIDADE ATE 2,00 M</v>
          </cell>
          <cell r="D435" t="str">
            <v>UN</v>
          </cell>
        </row>
        <row r="436">
          <cell r="B436" t="str">
            <v>082212</v>
          </cell>
          <cell r="C436" t="str">
            <v>PV EM TUBO DE CONCRETO C/PBJE - PROFUNDIDADE ATE 3,00 M</v>
          </cell>
          <cell r="D436" t="str">
            <v>UN</v>
          </cell>
        </row>
        <row r="437">
          <cell r="B437" t="str">
            <v>082213</v>
          </cell>
          <cell r="C437" t="str">
            <v>PV EM TUBO DE CONCRETO C/PBJE - PROFUNDIDADE ATE 4,00 M</v>
          </cell>
          <cell r="D437" t="str">
            <v>UN</v>
          </cell>
        </row>
        <row r="438">
          <cell r="B438" t="str">
            <v>082214</v>
          </cell>
          <cell r="C438" t="str">
            <v>PV EM TUBO DE CONCRETO C/PBJE - PROFUNDIDADE ATE 5,00 M</v>
          </cell>
          <cell r="D438" t="str">
            <v>UN</v>
          </cell>
        </row>
        <row r="439">
          <cell r="B439" t="str">
            <v>082215</v>
          </cell>
          <cell r="C439" t="str">
            <v>PV EM TUBO DE CONCRETO C/PBJE - PROFUNDIDADE ATE 6,00 M</v>
          </cell>
          <cell r="D439" t="str">
            <v>UN</v>
          </cell>
        </row>
        <row r="440">
          <cell r="B440" t="str">
            <v>082216</v>
          </cell>
          <cell r="C440" t="str">
            <v>PV EM TUBO DE CONCRETO C/PBJE - PROFUNDIDADE ATE 7,00 M</v>
          </cell>
          <cell r="D440" t="str">
            <v>UN</v>
          </cell>
        </row>
        <row r="442">
          <cell r="B442" t="str">
            <v>082300</v>
          </cell>
          <cell r="C442" t="str">
            <v>POÇO DE VISITA– DIÂMETRO 1,00 M PARA COLETOR TRONCO, EMISSÁRIO E INTERCEPTORES</v>
          </cell>
        </row>
        <row r="443">
          <cell r="B443" t="str">
            <v>082311</v>
          </cell>
          <cell r="C443" t="str">
            <v>PV EM TUBO DE CONCRETO C/PBJE - PROFUNDIDADE ATE 2,00 M</v>
          </cell>
          <cell r="D443" t="str">
            <v>UN</v>
          </cell>
        </row>
        <row r="444">
          <cell r="B444" t="str">
            <v>082312</v>
          </cell>
          <cell r="C444" t="str">
            <v>PV EM TUBO DE CONCRETO C/PBJE - PROFUNDIDADE ATE 3,00 M</v>
          </cell>
          <cell r="D444" t="str">
            <v>UN</v>
          </cell>
        </row>
        <row r="445">
          <cell r="B445" t="str">
            <v>082313</v>
          </cell>
          <cell r="C445" t="str">
            <v>PV EM TUBO DE CONCRETO C/PBJE - PROFUNDIDADE ATE 4,00 M</v>
          </cell>
          <cell r="D445" t="str">
            <v>UN</v>
          </cell>
        </row>
        <row r="446">
          <cell r="B446" t="str">
            <v>082314</v>
          </cell>
          <cell r="C446" t="str">
            <v>PV EM TUBO DE CONCRETO C/PBJE - PROFUNDIDADE ATE 5,00 M</v>
          </cell>
          <cell r="D446" t="str">
            <v>UN</v>
          </cell>
        </row>
        <row r="447">
          <cell r="B447" t="str">
            <v>082315</v>
          </cell>
          <cell r="C447" t="str">
            <v>PV EM TUBO DE CONCRETO C/PBJE - PROFUNDIDADE ATE 6,00 M</v>
          </cell>
          <cell r="D447" t="str">
            <v>UN</v>
          </cell>
        </row>
        <row r="448">
          <cell r="B448" t="str">
            <v>082316</v>
          </cell>
          <cell r="C448" t="str">
            <v>PV EM TUBO DE CONCRETO C/PBJE - PROFUNDIDADE ATE 7,00 M</v>
          </cell>
          <cell r="D448" t="str">
            <v>UN</v>
          </cell>
        </row>
        <row r="450">
          <cell r="B450" t="str">
            <v>082400</v>
          </cell>
          <cell r="C450" t="str">
            <v>POÇO DE VISITA– DIÂMETRO 1,20 M PARA COLETOR TRONCO, EMISSÁRIO E INTERCEPTORES</v>
          </cell>
        </row>
        <row r="451">
          <cell r="B451" t="str">
            <v>082411</v>
          </cell>
          <cell r="C451" t="str">
            <v>PV EM TUBO DE CONCRETO C/PBJE - PROFUNDIDADE ATE 2,00 M</v>
          </cell>
          <cell r="D451" t="str">
            <v>UN</v>
          </cell>
        </row>
        <row r="452">
          <cell r="B452" t="str">
            <v>082412</v>
          </cell>
          <cell r="C452" t="str">
            <v>PV EM TUBO DE CONCRETO C/PBJE - PROFUNDIDADE ATE 3,00 M</v>
          </cell>
          <cell r="D452" t="str">
            <v>UN</v>
          </cell>
        </row>
        <row r="453">
          <cell r="B453" t="str">
            <v>082413</v>
          </cell>
          <cell r="C453" t="str">
            <v>PV EM TUBO DE CONCRETO C/PBJE - PROFUNDIDADE ATE 4,00 M</v>
          </cell>
          <cell r="D453" t="str">
            <v>UN</v>
          </cell>
        </row>
        <row r="454">
          <cell r="B454" t="str">
            <v>082414</v>
          </cell>
          <cell r="C454" t="str">
            <v>PV EM TUBO DE CONCRETO C/PBJE - PROFUNDIDADE ATE 5,00 M</v>
          </cell>
          <cell r="D454" t="str">
            <v>UN</v>
          </cell>
        </row>
        <row r="455">
          <cell r="B455" t="str">
            <v>082415</v>
          </cell>
          <cell r="C455" t="str">
            <v>PV EM TUBO DE CONCRETO C/PBJE - PROFUNDIDADE ATE 6,00 M</v>
          </cell>
          <cell r="D455" t="str">
            <v>UN</v>
          </cell>
        </row>
        <row r="456">
          <cell r="B456" t="str">
            <v>082416</v>
          </cell>
          <cell r="C456" t="str">
            <v>PV EM TUBO DE CONCRETO C/PBJE - PROFUNDIDADE ATE 7,00 M</v>
          </cell>
          <cell r="D456" t="str">
            <v>UN</v>
          </cell>
        </row>
        <row r="458">
          <cell r="B458" t="str">
            <v>082500</v>
          </cell>
          <cell r="C458" t="str">
            <v>POCO DE INSPECAO - DIAMETRO 0,60 M</v>
          </cell>
        </row>
        <row r="459">
          <cell r="B459" t="str">
            <v>082501</v>
          </cell>
          <cell r="C459" t="str">
            <v>PROFUNDIDADE ATÉ 1,60 M - ALVENARIA</v>
          </cell>
          <cell r="D459" t="str">
            <v>UN</v>
          </cell>
          <cell r="E459">
            <v>1123.4100000000001</v>
          </cell>
        </row>
        <row r="460">
          <cell r="B460" t="str">
            <v>082512</v>
          </cell>
          <cell r="C460" t="str">
            <v>PROFUNDIDADE ATÉ 1,60 M - TUBO DE CONCRETO PBJE</v>
          </cell>
          <cell r="D460" t="str">
            <v>UN</v>
          </cell>
        </row>
        <row r="462">
          <cell r="B462" t="str">
            <v>082600</v>
          </cell>
          <cell r="C462" t="str">
            <v>ADUELA DE CONCRETO ARMADO, PRE-MOLDADA PONTA E BOLSA</v>
          </cell>
        </row>
        <row r="463">
          <cell r="B463" t="str">
            <v>082601</v>
          </cell>
          <cell r="C463" t="str">
            <v>DIAMETRO 0,80 M, H = 1,00 M</v>
          </cell>
          <cell r="D463" t="str">
            <v>UN</v>
          </cell>
          <cell r="E463">
            <v>163.56</v>
          </cell>
        </row>
        <row r="464">
          <cell r="B464" t="str">
            <v>082602</v>
          </cell>
          <cell r="C464" t="str">
            <v>DIAMETRO 1,00 M, H = 0,50 M</v>
          </cell>
          <cell r="D464" t="str">
            <v>UN</v>
          </cell>
          <cell r="E464">
            <v>140.94</v>
          </cell>
        </row>
        <row r="465">
          <cell r="B465" t="str">
            <v>082603</v>
          </cell>
          <cell r="C465" t="str">
            <v>DIAMETRO 1,20 M, H = 0,50 M</v>
          </cell>
          <cell r="D465" t="str">
            <v>UN</v>
          </cell>
          <cell r="E465">
            <v>186.47</v>
          </cell>
        </row>
        <row r="466">
          <cell r="B466" t="str">
            <v>082604</v>
          </cell>
          <cell r="C466" t="str">
            <v>DIAMETRO 1,30 M, H = 0,50 M</v>
          </cell>
          <cell r="D466" t="str">
            <v>UN</v>
          </cell>
          <cell r="E466">
            <v>192.23</v>
          </cell>
        </row>
        <row r="467">
          <cell r="B467" t="str">
            <v>082605</v>
          </cell>
          <cell r="C467" t="str">
            <v>DIAMETRO 1,50 M, H = 0,50 M</v>
          </cell>
          <cell r="D467" t="str">
            <v>UN</v>
          </cell>
          <cell r="E467">
            <v>218.49</v>
          </cell>
        </row>
        <row r="468">
          <cell r="B468" t="str">
            <v>082606</v>
          </cell>
          <cell r="C468" t="str">
            <v>DIAMETRO 1,80 M, H = 0,50 M</v>
          </cell>
          <cell r="D468" t="str">
            <v>UN</v>
          </cell>
          <cell r="E468">
            <v>350.88</v>
          </cell>
        </row>
        <row r="469">
          <cell r="B469" t="str">
            <v>082607</v>
          </cell>
          <cell r="C469" t="str">
            <v>DIAMETRO 2,12 M, H = 0,50 M</v>
          </cell>
          <cell r="D469" t="str">
            <v>UN</v>
          </cell>
          <cell r="E469">
            <v>461.54</v>
          </cell>
        </row>
        <row r="470">
          <cell r="B470" t="str">
            <v>082608</v>
          </cell>
          <cell r="C470" t="str">
            <v>DIAMETRO 2,50 M, H = 0,50 M</v>
          </cell>
          <cell r="D470" t="str">
            <v>UN</v>
          </cell>
          <cell r="E470">
            <v>578.35</v>
          </cell>
        </row>
        <row r="471">
          <cell r="B471" t="str">
            <v>082609</v>
          </cell>
          <cell r="C471" t="str">
            <v>DIAMETRO 3,00 M, H = 0,50 M</v>
          </cell>
          <cell r="D471" t="str">
            <v>UN</v>
          </cell>
          <cell r="E471">
            <v>677.87</v>
          </cell>
        </row>
        <row r="473">
          <cell r="B473" t="str">
            <v>082700</v>
          </cell>
          <cell r="C473" t="str">
            <v>ADUELA SUCESSIVAS DE CONCRETO ARMADO, MOLDADA IN LOCO</v>
          </cell>
        </row>
        <row r="474">
          <cell r="B474" t="str">
            <v>082701</v>
          </cell>
          <cell r="C474" t="str">
            <v>DIAMETRO 1,50 M</v>
          </cell>
          <cell r="D474" t="str">
            <v>M</v>
          </cell>
          <cell r="E474">
            <v>1918.97</v>
          </cell>
        </row>
        <row r="475">
          <cell r="B475" t="str">
            <v>082702</v>
          </cell>
          <cell r="C475" t="str">
            <v>DIAMETRO 2,00 M</v>
          </cell>
          <cell r="D475" t="str">
            <v>M</v>
          </cell>
          <cell r="E475">
            <v>2483.42</v>
          </cell>
        </row>
        <row r="476">
          <cell r="B476" t="str">
            <v>082703</v>
          </cell>
          <cell r="C476" t="str">
            <v>DIAMETRO 2,50 M</v>
          </cell>
          <cell r="D476" t="str">
            <v>M</v>
          </cell>
          <cell r="E476">
            <v>3047.96</v>
          </cell>
        </row>
        <row r="477">
          <cell r="B477" t="str">
            <v>082704</v>
          </cell>
          <cell r="C477" t="str">
            <v>DIAMETRO 3,00 M</v>
          </cell>
          <cell r="D477" t="str">
            <v>M</v>
          </cell>
          <cell r="E477">
            <v>3612.24</v>
          </cell>
        </row>
        <row r="478">
          <cell r="B478" t="str">
            <v>082705</v>
          </cell>
          <cell r="C478" t="str">
            <v>DIAMETRO 3,80 M</v>
          </cell>
          <cell r="D478" t="str">
            <v>M</v>
          </cell>
          <cell r="E478">
            <v>4515.3599999999997</v>
          </cell>
        </row>
        <row r="480">
          <cell r="B480" t="str">
            <v>082800</v>
          </cell>
          <cell r="C480" t="str">
            <v>DISPOSITIVOS ESPECIAIS E ESTRUTURAS ACESSORIAS</v>
          </cell>
        </row>
        <row r="481">
          <cell r="B481" t="str">
            <v>082801</v>
          </cell>
          <cell r="C481" t="str">
            <v>INSTALACAO DE HIDRANTES DE COLUNA</v>
          </cell>
          <cell r="D481" t="str">
            <v>UN</v>
          </cell>
          <cell r="E481">
            <v>274.36</v>
          </cell>
        </row>
        <row r="482">
          <cell r="B482" t="str">
            <v>082802</v>
          </cell>
          <cell r="C482" t="str">
            <v>INSTALACAO DE HIDRANTES SUBTERRANEO</v>
          </cell>
          <cell r="D482" t="str">
            <v>UN</v>
          </cell>
          <cell r="E482">
            <v>348.83</v>
          </cell>
        </row>
        <row r="483">
          <cell r="B483" t="str">
            <v>082803</v>
          </cell>
          <cell r="C483" t="str">
            <v>ASSENTAMENTO DE TUBOS DE QUEDA</v>
          </cell>
          <cell r="D483" t="str">
            <v>M</v>
          </cell>
          <cell r="E483">
            <v>142.33000000000001</v>
          </cell>
        </row>
        <row r="484">
          <cell r="B484" t="str">
            <v>082804</v>
          </cell>
          <cell r="C484" t="str">
            <v>ASSENTAMENTO DE TAMPAO DE FERRO FUNDIDO 600 MM</v>
          </cell>
          <cell r="D484" t="str">
            <v>UN</v>
          </cell>
          <cell r="E484">
            <v>42.77</v>
          </cell>
        </row>
        <row r="485">
          <cell r="B485" t="str">
            <v>082805</v>
          </cell>
          <cell r="C485" t="str">
            <v>ASSENTAMENTO DE TAMPAO DE FERRO FUNDIDO 900 MM</v>
          </cell>
          <cell r="D485" t="str">
            <v>UN</v>
          </cell>
          <cell r="E485">
            <v>64.13</v>
          </cell>
        </row>
        <row r="486">
          <cell r="B486" t="str">
            <v>082806</v>
          </cell>
          <cell r="C486" t="str">
            <v>TERMINAL DE LIMPEZA</v>
          </cell>
          <cell r="D486" t="str">
            <v>UN</v>
          </cell>
          <cell r="E486">
            <v>294</v>
          </cell>
        </row>
        <row r="487">
          <cell r="B487" t="str">
            <v>082807</v>
          </cell>
          <cell r="C487" t="str">
            <v>DISPOSITIVO DE PROTECAO PARA  REGISTRO EM TUBO DE CONCRETO</v>
          </cell>
          <cell r="D487" t="str">
            <v>UN</v>
          </cell>
          <cell r="E487">
            <v>85.39</v>
          </cell>
        </row>
        <row r="488">
          <cell r="B488" t="str">
            <v>082808</v>
          </cell>
          <cell r="C488" t="str">
            <v>DISPOSITIVO DE PROTECAO PARA REGISTRO EM TUBO CERAMICO</v>
          </cell>
          <cell r="D488" t="str">
            <v>UN</v>
          </cell>
          <cell r="E488">
            <v>54.15</v>
          </cell>
        </row>
        <row r="489">
          <cell r="B489" t="str">
            <v>082809</v>
          </cell>
          <cell r="C489" t="str">
            <v>CAIXA PASSAGEM PARA MUDANCA DIAMETRO E/OU DIRECAO - ATE 200 MM</v>
          </cell>
          <cell r="D489" t="str">
            <v>UN</v>
          </cell>
          <cell r="E489">
            <v>205.63</v>
          </cell>
        </row>
        <row r="490">
          <cell r="B490" t="str">
            <v>082810</v>
          </cell>
          <cell r="C490" t="str">
            <v>CAIXA PASSAGEM PARA MUDANCA DIAMETRO E/OU DIRECAO - 250 MM A 450 MM</v>
          </cell>
          <cell r="D490" t="str">
            <v>UN</v>
          </cell>
          <cell r="E490">
            <v>348.35</v>
          </cell>
        </row>
        <row r="491">
          <cell r="B491" t="str">
            <v>082811</v>
          </cell>
          <cell r="C491" t="str">
            <v>BOCA DE LOBO</v>
          </cell>
          <cell r="D491" t="str">
            <v>UN</v>
          </cell>
          <cell r="E491">
            <v>652.09</v>
          </cell>
        </row>
        <row r="492">
          <cell r="B492" t="str">
            <v>082812</v>
          </cell>
          <cell r="C492" t="str">
            <v>EXECUCAO DE TAMPA DE BOCA DE LOBO</v>
          </cell>
          <cell r="D492" t="str">
            <v>UN</v>
          </cell>
          <cell r="E492">
            <v>78.11</v>
          </cell>
        </row>
        <row r="493">
          <cell r="B493" t="str">
            <v>082813</v>
          </cell>
          <cell r="C493" t="str">
            <v>TAMPA DE INSPECAO EM CONCRETO ARMADO</v>
          </cell>
          <cell r="D493" t="str">
            <v>M3</v>
          </cell>
          <cell r="E493">
            <v>1132.3699999999999</v>
          </cell>
        </row>
        <row r="494">
          <cell r="B494" t="str">
            <v>082814</v>
          </cell>
          <cell r="C494" t="str">
            <v>SAIDA JUNTO AO CORREGO DIAM. ATE 250 MM</v>
          </cell>
          <cell r="D494" t="str">
            <v>UN</v>
          </cell>
          <cell r="E494">
            <v>173.84</v>
          </cell>
        </row>
        <row r="495">
          <cell r="B495" t="str">
            <v>082815</v>
          </cell>
          <cell r="C495" t="str">
            <v>SAIDA JUNTO AO CORREGO DIAM. DE 300 MM A 350 MM</v>
          </cell>
          <cell r="D495" t="str">
            <v>UN</v>
          </cell>
          <cell r="E495">
            <v>200.86</v>
          </cell>
        </row>
        <row r="496">
          <cell r="B496" t="str">
            <v>082816</v>
          </cell>
          <cell r="C496" t="str">
            <v>SAIDA JUNTO AO CORREGO DIAM. DE 400 MM A 600 MM</v>
          </cell>
          <cell r="D496" t="str">
            <v>UN</v>
          </cell>
          <cell r="E496">
            <v>285.73</v>
          </cell>
        </row>
        <row r="498">
          <cell r="B498" t="str">
            <v>082900</v>
          </cell>
          <cell r="C498" t="str">
            <v>CAIXA DE ALVENARIA DE 1 TIJOLO</v>
          </cell>
        </row>
        <row r="499">
          <cell r="B499" t="str">
            <v>082901</v>
          </cell>
          <cell r="C499" t="str">
            <v>(0,80 X 0,80) M</v>
          </cell>
          <cell r="D499" t="str">
            <v>M</v>
          </cell>
          <cell r="E499">
            <v>554.16999999999996</v>
          </cell>
        </row>
        <row r="500">
          <cell r="B500" t="str">
            <v>082902</v>
          </cell>
          <cell r="C500" t="str">
            <v>(0,80 X 1,00) M</v>
          </cell>
          <cell r="D500" t="str">
            <v>M</v>
          </cell>
          <cell r="E500">
            <v>618.74</v>
          </cell>
        </row>
        <row r="501">
          <cell r="B501" t="str">
            <v>082903</v>
          </cell>
          <cell r="C501" t="str">
            <v>(1,00 X 1,00) M</v>
          </cell>
          <cell r="D501" t="str">
            <v>M</v>
          </cell>
          <cell r="E501">
            <v>687.27</v>
          </cell>
        </row>
        <row r="502">
          <cell r="B502" t="str">
            <v>082904</v>
          </cell>
          <cell r="C502" t="str">
            <v>(1,00 X 1,10) M</v>
          </cell>
          <cell r="D502" t="str">
            <v>M</v>
          </cell>
          <cell r="E502">
            <v>721.67</v>
          </cell>
        </row>
        <row r="503">
          <cell r="B503" t="str">
            <v>082905</v>
          </cell>
          <cell r="C503" t="str">
            <v>(1,00 X 1,20) M</v>
          </cell>
          <cell r="D503" t="str">
            <v>M</v>
          </cell>
          <cell r="E503">
            <v>741.76</v>
          </cell>
        </row>
        <row r="504">
          <cell r="B504" t="str">
            <v>082906</v>
          </cell>
          <cell r="C504" t="str">
            <v>(1,00 X 1,35) M</v>
          </cell>
          <cell r="D504" t="str">
            <v>M</v>
          </cell>
          <cell r="E504">
            <v>807.42</v>
          </cell>
        </row>
        <row r="505">
          <cell r="B505" t="str">
            <v>082907</v>
          </cell>
          <cell r="C505" t="str">
            <v>(1,00 X 1,50) M</v>
          </cell>
          <cell r="D505" t="str">
            <v>M</v>
          </cell>
          <cell r="E505">
            <v>904.42</v>
          </cell>
        </row>
        <row r="506">
          <cell r="B506" t="str">
            <v>082908</v>
          </cell>
          <cell r="C506" t="str">
            <v>(1,10 X 1,10) M</v>
          </cell>
          <cell r="D506" t="str">
            <v>M</v>
          </cell>
          <cell r="E506">
            <v>756.98</v>
          </cell>
        </row>
        <row r="507">
          <cell r="B507" t="str">
            <v>082909</v>
          </cell>
          <cell r="C507" t="str">
            <v>(1,20 X 1,20) M</v>
          </cell>
          <cell r="D507" t="str">
            <v>M</v>
          </cell>
          <cell r="E507">
            <v>828.65</v>
          </cell>
        </row>
        <row r="508">
          <cell r="B508" t="str">
            <v>082910</v>
          </cell>
          <cell r="C508" t="str">
            <v>(1,20 X 1,50) M</v>
          </cell>
          <cell r="D508" t="str">
            <v>M</v>
          </cell>
          <cell r="E508">
            <v>937.66</v>
          </cell>
        </row>
        <row r="509">
          <cell r="B509" t="str">
            <v>082911</v>
          </cell>
          <cell r="C509" t="str">
            <v>(1,50 X 1,50) M</v>
          </cell>
          <cell r="D509" t="str">
            <v>M</v>
          </cell>
          <cell r="E509">
            <v>1055.82</v>
          </cell>
        </row>
        <row r="510">
          <cell r="B510" t="str">
            <v>082912</v>
          </cell>
          <cell r="C510" t="str">
            <v>(1,50 X 2,00) M</v>
          </cell>
          <cell r="D510" t="str">
            <v>M</v>
          </cell>
          <cell r="E510">
            <v>1252.7</v>
          </cell>
        </row>
        <row r="511">
          <cell r="B511" t="str">
            <v>082913</v>
          </cell>
          <cell r="C511" t="str">
            <v>(2,00 X 2,00) M</v>
          </cell>
          <cell r="D511" t="str">
            <v>M</v>
          </cell>
          <cell r="E511">
            <v>1474.94</v>
          </cell>
        </row>
        <row r="512">
          <cell r="B512" t="str">
            <v>082914</v>
          </cell>
          <cell r="C512" t="str">
            <v>(2,00 X 2,50) M</v>
          </cell>
          <cell r="D512" t="str">
            <v>M</v>
          </cell>
          <cell r="E512">
            <v>1697.18</v>
          </cell>
        </row>
        <row r="514">
          <cell r="B514" t="str">
            <v>083000</v>
          </cell>
          <cell r="C514" t="str">
            <v>CAIXA DE ALVENARIA DE 1/2 TIJOLO</v>
          </cell>
        </row>
        <row r="515">
          <cell r="B515" t="str">
            <v>083001</v>
          </cell>
          <cell r="C515" t="str">
            <v>(0,60 X 0,60) M</v>
          </cell>
          <cell r="D515" t="str">
            <v>M</v>
          </cell>
          <cell r="E515">
            <v>283.02</v>
          </cell>
        </row>
        <row r="516">
          <cell r="B516" t="str">
            <v>083002</v>
          </cell>
          <cell r="C516" t="str">
            <v>(0,80 X 0,80) M</v>
          </cell>
          <cell r="D516" t="str">
            <v>M</v>
          </cell>
          <cell r="E516">
            <v>382.09</v>
          </cell>
        </row>
        <row r="517">
          <cell r="B517" t="str">
            <v>083003</v>
          </cell>
          <cell r="C517" t="str">
            <v>(0,90 X 0,90) M</v>
          </cell>
          <cell r="D517" t="str">
            <v>M</v>
          </cell>
          <cell r="E517">
            <v>431.25</v>
          </cell>
        </row>
        <row r="518">
          <cell r="B518" t="str">
            <v>083004</v>
          </cell>
          <cell r="C518" t="str">
            <v>(1,00 X 0,80) M</v>
          </cell>
          <cell r="D518" t="str">
            <v>M</v>
          </cell>
          <cell r="E518">
            <v>430.24</v>
          </cell>
        </row>
        <row r="519">
          <cell r="B519" t="str">
            <v>083005</v>
          </cell>
          <cell r="C519" t="str">
            <v>(1,00 X 1,00) M</v>
          </cell>
          <cell r="D519" t="str">
            <v>M</v>
          </cell>
          <cell r="E519">
            <v>482.89</v>
          </cell>
        </row>
        <row r="520">
          <cell r="B520" t="str">
            <v>083006</v>
          </cell>
          <cell r="C520" t="str">
            <v>(1,00 X 1,20) M</v>
          </cell>
          <cell r="D520" t="str">
            <v>M</v>
          </cell>
          <cell r="E520">
            <v>539.34</v>
          </cell>
        </row>
        <row r="522">
          <cell r="B522" t="str">
            <v>083100</v>
          </cell>
          <cell r="C522" t="str">
            <v>DISPOSITIVOS PARA LAGOA</v>
          </cell>
        </row>
        <row r="523">
          <cell r="B523" t="str">
            <v>083101</v>
          </cell>
          <cell r="C523" t="str">
            <v>PLACA DE CONCRETO</v>
          </cell>
          <cell r="D523" t="str">
            <v>M2</v>
          </cell>
          <cell r="E523">
            <v>0</v>
          </cell>
        </row>
        <row r="524">
          <cell r="B524" t="str">
            <v>083102</v>
          </cell>
          <cell r="C524" t="str">
            <v>ABRIGO PADRAO</v>
          </cell>
          <cell r="D524" t="str">
            <v>UN</v>
          </cell>
          <cell r="E524">
            <v>9324.24</v>
          </cell>
        </row>
        <row r="525">
          <cell r="B525" t="str">
            <v>083103</v>
          </cell>
          <cell r="C525" t="str">
            <v>CAIXA "1" (1,50 X 1,30) M</v>
          </cell>
          <cell r="D525" t="str">
            <v>M</v>
          </cell>
          <cell r="E525">
            <v>3751.62</v>
          </cell>
        </row>
        <row r="526">
          <cell r="B526" t="str">
            <v>083104</v>
          </cell>
          <cell r="C526" t="str">
            <v>CAIXA "2" (2,40 X 0,80) M</v>
          </cell>
          <cell r="D526" t="str">
            <v>M</v>
          </cell>
          <cell r="E526">
            <v>1222.97</v>
          </cell>
        </row>
        <row r="527">
          <cell r="B527" t="str">
            <v>083105</v>
          </cell>
          <cell r="C527" t="str">
            <v>CAIXA "3" (1,60 X 0,80) M</v>
          </cell>
          <cell r="D527" t="str">
            <v>M</v>
          </cell>
          <cell r="E527">
            <v>1543.46</v>
          </cell>
        </row>
        <row r="528">
          <cell r="B528" t="str">
            <v>083106</v>
          </cell>
          <cell r="C528" t="str">
            <v>CAIXA "4" (0,60 X 0,60) M</v>
          </cell>
          <cell r="D528" t="str">
            <v>M</v>
          </cell>
          <cell r="E528">
            <v>390.22</v>
          </cell>
        </row>
        <row r="529">
          <cell r="B529" t="str">
            <v>083107</v>
          </cell>
          <cell r="C529" t="str">
            <v>CAIXA "6" (1,50 X 1,00) M</v>
          </cell>
          <cell r="D529" t="str">
            <v>M</v>
          </cell>
          <cell r="E529">
            <v>1790.1</v>
          </cell>
        </row>
        <row r="530">
          <cell r="B530" t="str">
            <v>083108</v>
          </cell>
          <cell r="C530" t="str">
            <v>CAIXA "7" (0,80 X 0,80) M</v>
          </cell>
          <cell r="D530" t="str">
            <v>M</v>
          </cell>
          <cell r="E530">
            <v>1201.6600000000001</v>
          </cell>
        </row>
        <row r="531">
          <cell r="B531" t="str">
            <v>083109</v>
          </cell>
          <cell r="C531" t="str">
            <v>CAIXA DE INSPECAO (0,60 X 0,60) M</v>
          </cell>
          <cell r="D531" t="str">
            <v>M</v>
          </cell>
          <cell r="E531">
            <v>517.46</v>
          </cell>
        </row>
        <row r="532">
          <cell r="B532" t="str">
            <v>083110</v>
          </cell>
          <cell r="C532" t="str">
            <v>CAIXA DE INSPECAO (0,80 X 0,80) M</v>
          </cell>
          <cell r="D532" t="str">
            <v>M</v>
          </cell>
          <cell r="E532">
            <v>733.29</v>
          </cell>
        </row>
        <row r="533">
          <cell r="B533" t="str">
            <v>083111</v>
          </cell>
          <cell r="C533" t="str">
            <v>DISPOSITIVO DE SAIDA "A"</v>
          </cell>
          <cell r="D533" t="str">
            <v>UN</v>
          </cell>
          <cell r="E533">
            <v>1169.05</v>
          </cell>
        </row>
        <row r="534">
          <cell r="B534" t="str">
            <v>083112</v>
          </cell>
          <cell r="C534" t="str">
            <v>DISPOSITIVO DE SAIDA "E"</v>
          </cell>
          <cell r="D534" t="str">
            <v>UN</v>
          </cell>
          <cell r="E534">
            <v>12666.6</v>
          </cell>
        </row>
        <row r="536">
          <cell r="B536" t="str">
            <v>090000</v>
          </cell>
          <cell r="C536" t="str">
            <v>ASSENTAMENTO</v>
          </cell>
        </row>
        <row r="537">
          <cell r="B537" t="str">
            <v>090100</v>
          </cell>
          <cell r="C537" t="str">
            <v>ASSENTAMENTO DE TUBOS E PECAS DE PVC RIGIDO E PVC RIGIDO DEFOFO PARA REDES DE DISTRIBUICAO DE AGUA</v>
          </cell>
        </row>
        <row r="538">
          <cell r="B538" t="str">
            <v>090101</v>
          </cell>
          <cell r="C538" t="str">
            <v>TUBOS E PECAS, DIAMETRO 50 MM - PVC RIGIDO (A)</v>
          </cell>
          <cell r="D538" t="str">
            <v>M</v>
          </cell>
          <cell r="E538">
            <v>7.02</v>
          </cell>
        </row>
        <row r="539">
          <cell r="B539" t="str">
            <v>090102</v>
          </cell>
          <cell r="C539" t="str">
            <v>TUBOS E PECAS, DIAMETRO 75 MM - PVC RIGIDO (A)</v>
          </cell>
          <cell r="D539" t="str">
            <v>M</v>
          </cell>
          <cell r="E539">
            <v>7.27</v>
          </cell>
        </row>
        <row r="540">
          <cell r="B540" t="str">
            <v>090103</v>
          </cell>
          <cell r="C540" t="str">
            <v>TUBOS E PECAS, DIAMETRO 100 MM - PVC RIGIDO E PVC RIGIDO DEFOFO (A)</v>
          </cell>
          <cell r="D540" t="str">
            <v>M</v>
          </cell>
          <cell r="E540">
            <v>7.63</v>
          </cell>
        </row>
        <row r="541">
          <cell r="B541" t="str">
            <v>090104</v>
          </cell>
          <cell r="C541" t="str">
            <v>TUBOS E PECAS, DIAMETRO 150 MM - PVC RIGIDO E PVC  RIGIDO DEFOFO (A)</v>
          </cell>
          <cell r="D541" t="str">
            <v>M</v>
          </cell>
          <cell r="E541">
            <v>8.39</v>
          </cell>
        </row>
        <row r="542">
          <cell r="B542" t="str">
            <v>090105</v>
          </cell>
          <cell r="C542" t="str">
            <v>TUBOS E PECAS, DIAMETRO 200 MM - PVC RIGIDO E PVC RIGIDO DEFOFO (A)</v>
          </cell>
          <cell r="D542" t="str">
            <v>M</v>
          </cell>
          <cell r="E542">
            <v>9.6999999999999993</v>
          </cell>
        </row>
        <row r="543">
          <cell r="B543" t="str">
            <v>090106</v>
          </cell>
          <cell r="C543" t="str">
            <v>TUBOS E PECAS, DIAMETRO 250 MM - PVC RIGIDO DEFOFO (A)</v>
          </cell>
          <cell r="D543" t="str">
            <v>M</v>
          </cell>
          <cell r="E543">
            <v>11.39</v>
          </cell>
        </row>
        <row r="544">
          <cell r="B544" t="str">
            <v>090107</v>
          </cell>
          <cell r="C544" t="str">
            <v>TUBOS E PECAS, DIAMETRO 300 MM - PVC RIGIDO DEFOFO (A)</v>
          </cell>
          <cell r="D544" t="str">
            <v>M</v>
          </cell>
          <cell r="E544">
            <v>12.76</v>
          </cell>
        </row>
        <row r="545">
          <cell r="B545" t="str">
            <v>090131</v>
          </cell>
          <cell r="C545" t="str">
            <v>TUBOS E PECAS, DIAM. 50 MM - PVC RIGIDO (B)</v>
          </cell>
          <cell r="D545" t="str">
            <v>M</v>
          </cell>
          <cell r="E545">
            <v>5.57</v>
          </cell>
        </row>
        <row r="546">
          <cell r="B546" t="str">
            <v>090132</v>
          </cell>
          <cell r="C546" t="str">
            <v>TUBOS E PECAS, DIAM. 75 MM - PVC RIGIDO (B)</v>
          </cell>
          <cell r="D546" t="str">
            <v>M</v>
          </cell>
          <cell r="E546">
            <v>5.81</v>
          </cell>
        </row>
        <row r="547">
          <cell r="B547" t="str">
            <v>090133</v>
          </cell>
          <cell r="C547" t="str">
            <v>TUBOS E PECAS, DIAM. 100 MM - PVC RIGIDO E PVC RIGIDO DEFOFO (B)</v>
          </cell>
          <cell r="D547" t="str">
            <v>M</v>
          </cell>
          <cell r="E547">
            <v>6.03</v>
          </cell>
        </row>
        <row r="548">
          <cell r="B548" t="str">
            <v>090134</v>
          </cell>
          <cell r="C548" t="str">
            <v>TUBOS E PECAS, DIAM. 150 MM - PVC RIGIDO E PVC RIGIDO DEFOFO (B)</v>
          </cell>
          <cell r="D548" t="str">
            <v>M</v>
          </cell>
          <cell r="E548">
            <v>6.3</v>
          </cell>
        </row>
        <row r="549">
          <cell r="B549" t="str">
            <v>090135</v>
          </cell>
          <cell r="C549" t="str">
            <v>TUBOS E PECAS, DIAM. 200 MM - PVC RIGIDO E PVC RIGIDO DEFOFO (B)</v>
          </cell>
          <cell r="D549" t="str">
            <v>M</v>
          </cell>
          <cell r="E549">
            <v>7.7</v>
          </cell>
        </row>
        <row r="550">
          <cell r="B550" t="str">
            <v>090136</v>
          </cell>
          <cell r="C550" t="str">
            <v>TUBOS E PECAS, DIAM. 250 MM - PVC RIGIDO DEFOFO (B)</v>
          </cell>
          <cell r="D550" t="str">
            <v>M</v>
          </cell>
          <cell r="E550">
            <v>9.08</v>
          </cell>
        </row>
        <row r="551">
          <cell r="B551" t="str">
            <v>090137</v>
          </cell>
          <cell r="C551" t="str">
            <v>TUBOS E PECAS, DIAM. 300 MM - PVC RIGIDO DEFOFO (B)</v>
          </cell>
          <cell r="D551" t="str">
            <v>M</v>
          </cell>
          <cell r="E551">
            <v>10.18</v>
          </cell>
        </row>
        <row r="552">
          <cell r="B552" t="str">
            <v>090151</v>
          </cell>
          <cell r="C552" t="str">
            <v>TUBOS E PECAS, DIAM. 50 MM - PVC RIGIDO (C)</v>
          </cell>
          <cell r="D552" t="str">
            <v>M</v>
          </cell>
          <cell r="E552">
            <v>3.45</v>
          </cell>
        </row>
        <row r="553">
          <cell r="B553" t="str">
            <v>090152</v>
          </cell>
          <cell r="C553" t="str">
            <v>TUBOS E PECAS, DIAM. 75 MM - PVC RIGIDO (C)</v>
          </cell>
          <cell r="D553" t="str">
            <v>M</v>
          </cell>
          <cell r="E553">
            <v>3.56</v>
          </cell>
        </row>
        <row r="554">
          <cell r="B554" t="str">
            <v>090153</v>
          </cell>
          <cell r="C554" t="str">
            <v>TUBOS E PECAS, DIAM. 100 MM - PVC RIGIDO DEFOFO (C)</v>
          </cell>
          <cell r="D554" t="str">
            <v>M</v>
          </cell>
          <cell r="E554">
            <v>3.75</v>
          </cell>
        </row>
        <row r="555">
          <cell r="B555" t="str">
            <v>090154</v>
          </cell>
          <cell r="C555" t="str">
            <v>TUBOS E PECAS, DIAM. 150 MM - PVC RIGIDO E PVC RIGIDO DEFOFO (C)</v>
          </cell>
          <cell r="D555" t="str">
            <v>M</v>
          </cell>
          <cell r="E555">
            <v>4.13</v>
          </cell>
        </row>
        <row r="556">
          <cell r="B556" t="str">
            <v>090155</v>
          </cell>
          <cell r="C556" t="str">
            <v>TUBOS E PECAS, DIAM. 200 MM - PVC RIGIDO E PVC RIGIDO DEFOFO (C)</v>
          </cell>
          <cell r="D556" t="str">
            <v>M</v>
          </cell>
          <cell r="E556">
            <v>4.8</v>
          </cell>
        </row>
        <row r="557">
          <cell r="B557" t="str">
            <v>090156</v>
          </cell>
          <cell r="C557" t="str">
            <v>TUBOS E PECAS, DIAM. 250 MM - PVC RIGIDO DEFOFO (C)</v>
          </cell>
          <cell r="D557" t="str">
            <v>M</v>
          </cell>
          <cell r="E557">
            <v>5.59</v>
          </cell>
        </row>
        <row r="558">
          <cell r="B558" t="str">
            <v>090157</v>
          </cell>
          <cell r="C558" t="str">
            <v>TUBOS E PECAS, DIAM. 300 MM - PVC RIGIDO DEFOFO (C)</v>
          </cell>
          <cell r="D558" t="str">
            <v>M</v>
          </cell>
          <cell r="E558">
            <v>6.27</v>
          </cell>
        </row>
        <row r="560">
          <cell r="B560" t="str">
            <v>090200</v>
          </cell>
          <cell r="C560" t="str">
            <v>ASSENTAMENTO DE TUBOS E PECAS DE FERRO FUNDIDO PARA REDES DE DISTRIBUICAO DE AGUA</v>
          </cell>
        </row>
        <row r="561">
          <cell r="B561" t="str">
            <v>090201</v>
          </cell>
          <cell r="C561" t="str">
            <v>TUBOS E PECAS, DIAMETRO 50 MM (A)</v>
          </cell>
          <cell r="D561" t="str">
            <v>M</v>
          </cell>
          <cell r="E561">
            <v>8.73</v>
          </cell>
        </row>
        <row r="562">
          <cell r="B562" t="str">
            <v>090202</v>
          </cell>
          <cell r="C562" t="str">
            <v>TUBOS E PECAS, DIAMETRO 75 MM (A)</v>
          </cell>
          <cell r="D562" t="str">
            <v>M</v>
          </cell>
          <cell r="E562">
            <v>9.68</v>
          </cell>
        </row>
        <row r="563">
          <cell r="B563" t="str">
            <v>090203</v>
          </cell>
          <cell r="C563" t="str">
            <v>TUBOS E PECAS, DIAMETRO 100 MM (A)</v>
          </cell>
          <cell r="D563" t="str">
            <v>M</v>
          </cell>
          <cell r="E563">
            <v>10.93</v>
          </cell>
        </row>
        <row r="564">
          <cell r="B564" t="str">
            <v>090204</v>
          </cell>
          <cell r="C564" t="str">
            <v>TUBOS E PECAS, DIAMETRO 150 MM (A)</v>
          </cell>
          <cell r="D564" t="str">
            <v>M</v>
          </cell>
          <cell r="E564">
            <v>13.31</v>
          </cell>
        </row>
        <row r="565">
          <cell r="B565" t="str">
            <v>090205</v>
          </cell>
          <cell r="C565" t="str">
            <v>TUBOS E PECAS, DIAMETRO 200 MM (A)</v>
          </cell>
          <cell r="D565" t="str">
            <v>M</v>
          </cell>
          <cell r="E565">
            <v>14.8</v>
          </cell>
        </row>
        <row r="566">
          <cell r="B566" t="str">
            <v>090206</v>
          </cell>
          <cell r="C566" t="str">
            <v>TUBOS E PECAS, DIAMETRO 250 MM (A)</v>
          </cell>
          <cell r="D566" t="str">
            <v>M</v>
          </cell>
          <cell r="E566">
            <v>16.59</v>
          </cell>
        </row>
        <row r="567">
          <cell r="B567" t="str">
            <v>090207</v>
          </cell>
          <cell r="C567" t="str">
            <v>TUBOS E PECAS, DIAMETRO 300 MM (A)</v>
          </cell>
          <cell r="D567" t="str">
            <v>M</v>
          </cell>
          <cell r="E567">
            <v>19.649999999999999</v>
          </cell>
        </row>
        <row r="568">
          <cell r="B568" t="str">
            <v>090208</v>
          </cell>
          <cell r="C568" t="str">
            <v>TUBOS E PECAS, DIAMETRO 400 MM (A)</v>
          </cell>
          <cell r="D568" t="str">
            <v>M</v>
          </cell>
          <cell r="E568">
            <v>23.8</v>
          </cell>
        </row>
        <row r="569">
          <cell r="B569" t="str">
            <v>090209</v>
          </cell>
          <cell r="C569" t="str">
            <v>TUBOS E PECAS, DIAMETRO 500 MM (A)</v>
          </cell>
          <cell r="D569" t="str">
            <v>M</v>
          </cell>
          <cell r="E569">
            <v>28.36</v>
          </cell>
        </row>
        <row r="570">
          <cell r="B570" t="str">
            <v>090210</v>
          </cell>
          <cell r="C570" t="str">
            <v>TUBOS E PECAS, DIAMETRO 600 MM (A)</v>
          </cell>
          <cell r="D570" t="str">
            <v>M</v>
          </cell>
          <cell r="E570">
            <v>33.6</v>
          </cell>
        </row>
        <row r="571">
          <cell r="B571" t="str">
            <v>090231</v>
          </cell>
          <cell r="C571" t="str">
            <v>TUBOS E PECAS, DIAM. 50 MM (B)</v>
          </cell>
          <cell r="D571" t="str">
            <v>M</v>
          </cell>
          <cell r="E571">
            <v>6.95</v>
          </cell>
        </row>
        <row r="572">
          <cell r="B572" t="str">
            <v>090232</v>
          </cell>
          <cell r="C572" t="str">
            <v>TUBOS E PECAS, DIAM. 75 MM (B)</v>
          </cell>
          <cell r="D572" t="str">
            <v>M</v>
          </cell>
          <cell r="E572">
            <v>7.72</v>
          </cell>
        </row>
        <row r="573">
          <cell r="B573" t="str">
            <v>090233</v>
          </cell>
          <cell r="C573" t="str">
            <v>TUBOS E PECAS, DIAM. 100 MM (B)</v>
          </cell>
          <cell r="D573" t="str">
            <v>M</v>
          </cell>
          <cell r="E573">
            <v>8.7100000000000009</v>
          </cell>
        </row>
        <row r="574">
          <cell r="B574" t="str">
            <v>090234</v>
          </cell>
          <cell r="C574" t="str">
            <v>TUBOS E PECAS, DIAM. 150 MM (B)</v>
          </cell>
          <cell r="D574" t="str">
            <v>M</v>
          </cell>
          <cell r="E574">
            <v>10.64</v>
          </cell>
        </row>
        <row r="575">
          <cell r="B575" t="str">
            <v>090235</v>
          </cell>
          <cell r="C575" t="str">
            <v>TUBOS E PECAS, DIAM. 200 MM (B)</v>
          </cell>
          <cell r="D575" t="str">
            <v>M</v>
          </cell>
          <cell r="E575">
            <v>11.82</v>
          </cell>
        </row>
        <row r="576">
          <cell r="B576" t="str">
            <v>090236</v>
          </cell>
          <cell r="C576" t="str">
            <v>TUBOS E PECAS, DIAM. 250 MM (B)</v>
          </cell>
          <cell r="D576" t="str">
            <v>M</v>
          </cell>
          <cell r="E576">
            <v>13.22</v>
          </cell>
        </row>
        <row r="577">
          <cell r="B577" t="str">
            <v>090237</v>
          </cell>
          <cell r="C577" t="str">
            <v>TUBOS E PECAS, DIAM. 300 MM (B)</v>
          </cell>
          <cell r="D577" t="str">
            <v>M</v>
          </cell>
          <cell r="E577">
            <v>15.68</v>
          </cell>
        </row>
        <row r="578">
          <cell r="B578" t="str">
            <v>090238</v>
          </cell>
          <cell r="C578" t="str">
            <v>TUBOS E PECAS, DIAM. 400 MM (B)</v>
          </cell>
          <cell r="D578" t="str">
            <v>M</v>
          </cell>
          <cell r="E578">
            <v>19.010000000000002</v>
          </cell>
        </row>
        <row r="579">
          <cell r="B579" t="str">
            <v>090239</v>
          </cell>
          <cell r="C579" t="str">
            <v>TUBOS E PECAS, DIAMETRO, 500 MM (B)</v>
          </cell>
          <cell r="D579" t="str">
            <v>M</v>
          </cell>
          <cell r="E579">
            <v>22.63</v>
          </cell>
        </row>
        <row r="580">
          <cell r="B580" t="str">
            <v>090240</v>
          </cell>
          <cell r="C580" t="str">
            <v>TUBOS E PECAS, DIAM. 600 MM (B)</v>
          </cell>
          <cell r="D580" t="str">
            <v>M</v>
          </cell>
          <cell r="E580">
            <v>24.17</v>
          </cell>
        </row>
        <row r="581">
          <cell r="B581" t="str">
            <v>090251</v>
          </cell>
          <cell r="C581" t="str">
            <v>TUBOS E PECAS, DIAM. 50 MM (C)</v>
          </cell>
          <cell r="D581" t="str">
            <v>M</v>
          </cell>
          <cell r="E581">
            <v>4.3</v>
          </cell>
        </row>
        <row r="582">
          <cell r="B582" t="str">
            <v>090252</v>
          </cell>
          <cell r="C582" t="str">
            <v>TUBOS E PECAS, DIAM. 75 MM (C)</v>
          </cell>
          <cell r="D582" t="str">
            <v>M</v>
          </cell>
          <cell r="E582">
            <v>4.7699999999999996</v>
          </cell>
        </row>
        <row r="583">
          <cell r="B583" t="str">
            <v>090253</v>
          </cell>
          <cell r="C583" t="str">
            <v>TUBOS E PECAS, DIAM. 100 MM (C)</v>
          </cell>
          <cell r="D583" t="str">
            <v>M</v>
          </cell>
          <cell r="E583">
            <v>5.39</v>
          </cell>
        </row>
        <row r="584">
          <cell r="B584" t="str">
            <v>090254</v>
          </cell>
          <cell r="C584" t="str">
            <v>TUBOS E PECAS, DIAM. 150 MM (C)</v>
          </cell>
          <cell r="D584" t="str">
            <v>M</v>
          </cell>
          <cell r="E584">
            <v>6.58</v>
          </cell>
        </row>
        <row r="585">
          <cell r="B585" t="str">
            <v>090255</v>
          </cell>
          <cell r="C585" t="str">
            <v>TUBOS E PECAS, DIAM. 200 MM (C)</v>
          </cell>
          <cell r="D585" t="str">
            <v>M</v>
          </cell>
          <cell r="E585">
            <v>7.31</v>
          </cell>
        </row>
        <row r="586">
          <cell r="B586" t="str">
            <v>090256</v>
          </cell>
          <cell r="C586" t="str">
            <v>TUBOS E PECAS, DIAM. 250 MM (C)</v>
          </cell>
          <cell r="D586" t="str">
            <v>M</v>
          </cell>
          <cell r="E586">
            <v>8.2100000000000009</v>
          </cell>
        </row>
        <row r="587">
          <cell r="B587" t="str">
            <v>090257</v>
          </cell>
          <cell r="C587" t="str">
            <v>TUBOS E PECAS, DIAM. 300 MM (C)</v>
          </cell>
          <cell r="D587" t="str">
            <v>M</v>
          </cell>
          <cell r="E587">
            <v>9.74</v>
          </cell>
        </row>
        <row r="588">
          <cell r="B588" t="str">
            <v>090258</v>
          </cell>
          <cell r="C588" t="str">
            <v>TUBOS E PECAS, DIAM. 400 MM (C)</v>
          </cell>
          <cell r="D588" t="str">
            <v>M</v>
          </cell>
          <cell r="E588">
            <v>11.79</v>
          </cell>
        </row>
        <row r="589">
          <cell r="B589" t="str">
            <v>090259</v>
          </cell>
          <cell r="C589" t="str">
            <v>TUBOS E PECAS, DIAM. 500 MM (C)</v>
          </cell>
          <cell r="D589" t="str">
            <v>M</v>
          </cell>
          <cell r="E589">
            <v>14.09</v>
          </cell>
        </row>
        <row r="590">
          <cell r="B590" t="str">
            <v>090260</v>
          </cell>
          <cell r="C590" t="str">
            <v>TUBOS E PECAS, DIAM. 600 MM (C)</v>
          </cell>
          <cell r="D590" t="str">
            <v>M</v>
          </cell>
          <cell r="E590">
            <v>16.7</v>
          </cell>
        </row>
        <row r="592">
          <cell r="B592" t="str">
            <v>090400</v>
          </cell>
          <cell r="C592" t="str">
            <v>ASSENTAMENTO SIMPLES DE TUBOS E PECAS DE CERAMICA</v>
          </cell>
        </row>
        <row r="593">
          <cell r="B593" t="str">
            <v>090401</v>
          </cell>
          <cell r="C593" t="str">
            <v>TUBOS E PECAS, DIAMETRO 100 MM (A)</v>
          </cell>
          <cell r="D593" t="str">
            <v>M</v>
          </cell>
          <cell r="E593">
            <v>7.44</v>
          </cell>
        </row>
        <row r="594">
          <cell r="B594" t="str">
            <v>090402</v>
          </cell>
          <cell r="C594" t="str">
            <v>TUBOS E PECAS, DIAMETRO 150 MM (A)</v>
          </cell>
          <cell r="D594" t="str">
            <v>M</v>
          </cell>
          <cell r="E594">
            <v>9.4</v>
          </cell>
        </row>
        <row r="595">
          <cell r="B595" t="str">
            <v>090403</v>
          </cell>
          <cell r="C595" t="str">
            <v>TUBOS E PECAS, DIAMETRO 200 MM (A)</v>
          </cell>
          <cell r="D595" t="str">
            <v>M</v>
          </cell>
          <cell r="E595">
            <v>11.31</v>
          </cell>
        </row>
        <row r="596">
          <cell r="B596" t="str">
            <v>090404</v>
          </cell>
          <cell r="C596" t="str">
            <v>TUBOS E PECAS, DIAMETRO 250 MM (A)</v>
          </cell>
          <cell r="D596" t="str">
            <v>M</v>
          </cell>
          <cell r="E596">
            <v>13.68</v>
          </cell>
        </row>
        <row r="597">
          <cell r="B597" t="str">
            <v>090405</v>
          </cell>
          <cell r="C597" t="str">
            <v>TUBOS E PECAS, DIAMETRO 300 MM (A)</v>
          </cell>
          <cell r="D597" t="str">
            <v>M</v>
          </cell>
          <cell r="E597">
            <v>15.72</v>
          </cell>
        </row>
        <row r="598">
          <cell r="B598" t="str">
            <v>090406</v>
          </cell>
          <cell r="C598" t="str">
            <v>TUBOS E PECAS, DIAMETRO 375 MM (A)</v>
          </cell>
          <cell r="D598" t="str">
            <v>M</v>
          </cell>
          <cell r="E598">
            <v>18.100000000000001</v>
          </cell>
        </row>
        <row r="599">
          <cell r="B599" t="str">
            <v>090407</v>
          </cell>
          <cell r="C599" t="str">
            <v>TUBOS E PECAS, DIAMETRO 450 MM (A)</v>
          </cell>
          <cell r="D599" t="str">
            <v>M</v>
          </cell>
          <cell r="E599">
            <v>20.74</v>
          </cell>
        </row>
        <row r="600">
          <cell r="B600" t="str">
            <v>090431</v>
          </cell>
          <cell r="C600" t="str">
            <v>TUBOS E PECAS, DIAM. 100 MM (B)</v>
          </cell>
          <cell r="D600" t="str">
            <v>M</v>
          </cell>
          <cell r="E600">
            <v>6.58</v>
          </cell>
        </row>
        <row r="601">
          <cell r="B601" t="str">
            <v>090432</v>
          </cell>
          <cell r="C601" t="str">
            <v>TUBOS E PECAS, DIAM. 150 MM (B)</v>
          </cell>
          <cell r="D601" t="str">
            <v>M</v>
          </cell>
          <cell r="E601">
            <v>8.2799999999999994</v>
          </cell>
        </row>
        <row r="602">
          <cell r="B602" t="str">
            <v>090433</v>
          </cell>
          <cell r="C602" t="str">
            <v>TUBOS E PECAS, DIAM. 200 MM (B)</v>
          </cell>
          <cell r="D602" t="str">
            <v>M</v>
          </cell>
          <cell r="E602">
            <v>9.93</v>
          </cell>
        </row>
        <row r="603">
          <cell r="B603" t="str">
            <v>090434</v>
          </cell>
          <cell r="C603" t="str">
            <v>TUBOS E PECAS, DIAM. 250 MM (B)</v>
          </cell>
          <cell r="D603" t="str">
            <v>M</v>
          </cell>
          <cell r="E603">
            <v>12.08</v>
          </cell>
        </row>
        <row r="604">
          <cell r="B604" t="str">
            <v>090435</v>
          </cell>
          <cell r="C604" t="str">
            <v>TUBOS E PECAS, DIAM. 300 MM (B)</v>
          </cell>
          <cell r="D604" t="str">
            <v>M</v>
          </cell>
          <cell r="E604">
            <v>14.03</v>
          </cell>
        </row>
        <row r="605">
          <cell r="B605" t="str">
            <v>090436</v>
          </cell>
          <cell r="C605" t="str">
            <v>TUBOS E PECAS, DIAM. 375 MM (B)</v>
          </cell>
          <cell r="D605" t="str">
            <v>M</v>
          </cell>
          <cell r="E605">
            <v>16.3</v>
          </cell>
        </row>
        <row r="606">
          <cell r="B606" t="str">
            <v>090437</v>
          </cell>
          <cell r="C606" t="str">
            <v>TUBOS E PECAS, DIAM. 450 MM (B)</v>
          </cell>
          <cell r="D606" t="str">
            <v>M</v>
          </cell>
          <cell r="E606">
            <v>18.760000000000002</v>
          </cell>
        </row>
        <row r="607">
          <cell r="B607" t="str">
            <v>090451</v>
          </cell>
          <cell r="C607" t="str">
            <v>TUBOS E PECAS, DIAM. 100 MM (C)</v>
          </cell>
          <cell r="D607" t="str">
            <v>M</v>
          </cell>
          <cell r="E607">
            <v>5.34</v>
          </cell>
        </row>
        <row r="608">
          <cell r="B608" t="str">
            <v>090452</v>
          </cell>
          <cell r="C608" t="str">
            <v>TUBOS E PECAS, DIAM. 150 MM (C)</v>
          </cell>
          <cell r="D608" t="str">
            <v>M</v>
          </cell>
          <cell r="E608">
            <v>6.59</v>
          </cell>
        </row>
        <row r="609">
          <cell r="B609" t="str">
            <v>090453</v>
          </cell>
          <cell r="C609" t="str">
            <v>TUBOS E PECAS, DIAM. 200 MM (C)</v>
          </cell>
          <cell r="D609" t="str">
            <v>M</v>
          </cell>
          <cell r="E609">
            <v>7.8</v>
          </cell>
        </row>
        <row r="610">
          <cell r="B610" t="str">
            <v>090454</v>
          </cell>
          <cell r="C610" t="str">
            <v>TUBOS E PECAS, DIAM. 250 MM (C)</v>
          </cell>
          <cell r="D610" t="str">
            <v>M</v>
          </cell>
          <cell r="E610">
            <v>9.76</v>
          </cell>
        </row>
        <row r="611">
          <cell r="B611" t="str">
            <v>090455</v>
          </cell>
          <cell r="C611" t="str">
            <v>TUBOS E PECAS, DIAM. 300 MM (C)</v>
          </cell>
          <cell r="D611" t="str">
            <v>M</v>
          </cell>
          <cell r="E611">
            <v>11.53</v>
          </cell>
        </row>
        <row r="612">
          <cell r="B612" t="str">
            <v>090456</v>
          </cell>
          <cell r="C612" t="str">
            <v>TUBOS E PECAS, DIAM. 375 MM (C)</v>
          </cell>
          <cell r="D612" t="str">
            <v>M</v>
          </cell>
          <cell r="E612">
            <v>13.61</v>
          </cell>
        </row>
        <row r="613">
          <cell r="B613" t="str">
            <v>090457</v>
          </cell>
          <cell r="C613" t="str">
            <v>TUBOS E PECAS, DIAM. 450 MM (C)</v>
          </cell>
          <cell r="D613" t="str">
            <v>M</v>
          </cell>
          <cell r="E613">
            <v>15.84</v>
          </cell>
        </row>
        <row r="615">
          <cell r="B615" t="str">
            <v>090600</v>
          </cell>
          <cell r="C615" t="str">
            <v>ASSENTAMENTO SIMPLES DE TUBOS E PECAS DE PVC RIGIDO E PVC RIGIDO DEFOFO</v>
          </cell>
        </row>
        <row r="616">
          <cell r="B616" t="str">
            <v>090601</v>
          </cell>
          <cell r="C616" t="str">
            <v>TUBOS E PECAS, DIAMETRO 50 MM (A)</v>
          </cell>
          <cell r="D616" t="str">
            <v>M</v>
          </cell>
          <cell r="E616">
            <v>0.61</v>
          </cell>
        </row>
        <row r="617">
          <cell r="B617" t="str">
            <v>090602</v>
          </cell>
          <cell r="C617" t="str">
            <v>TUBOS E PECAS, DIAMETRO 75 MM (A)</v>
          </cell>
          <cell r="D617" t="str">
            <v>M</v>
          </cell>
          <cell r="E617">
            <v>0.75</v>
          </cell>
        </row>
        <row r="618">
          <cell r="B618" t="str">
            <v>090603</v>
          </cell>
          <cell r="C618" t="str">
            <v>TUBOS E PECAS, DIAMETRO 100 MM (A)</v>
          </cell>
          <cell r="D618" t="str">
            <v>M</v>
          </cell>
          <cell r="E618">
            <v>0.97</v>
          </cell>
        </row>
        <row r="619">
          <cell r="B619" t="str">
            <v>090604</v>
          </cell>
          <cell r="C619" t="str">
            <v>TUBOS E PECAS, DIAMETRO 150 MM (A)</v>
          </cell>
          <cell r="D619" t="str">
            <v>M</v>
          </cell>
          <cell r="E619">
            <v>1.52</v>
          </cell>
        </row>
        <row r="620">
          <cell r="B620" t="str">
            <v>090605</v>
          </cell>
          <cell r="C620" t="str">
            <v>TUBOS E PECAS, DIAMETRO 200 MM (A)</v>
          </cell>
          <cell r="D620" t="str">
            <v>M</v>
          </cell>
          <cell r="E620">
            <v>1.94</v>
          </cell>
        </row>
        <row r="621">
          <cell r="B621" t="str">
            <v>090606</v>
          </cell>
          <cell r="C621" t="str">
            <v>TUBOS E PECAS, DIAMETRO 300 MM (A)</v>
          </cell>
          <cell r="D621" t="str">
            <v>M</v>
          </cell>
          <cell r="E621">
            <v>3.12</v>
          </cell>
        </row>
        <row r="622">
          <cell r="B622" t="str">
            <v>090607</v>
          </cell>
          <cell r="C622" t="str">
            <v>TUBOS E PECAS, DIAMETRO 400 MM (A)</v>
          </cell>
          <cell r="D622" t="str">
            <v>M</v>
          </cell>
          <cell r="E622">
            <v>3.89</v>
          </cell>
        </row>
        <row r="623">
          <cell r="B623" t="str">
            <v>090631</v>
          </cell>
          <cell r="C623" t="str">
            <v>TUBOS E PECAS, DIAM. 50 MM (B)</v>
          </cell>
          <cell r="D623" t="str">
            <v>M</v>
          </cell>
          <cell r="E623">
            <v>0.46</v>
          </cell>
        </row>
        <row r="624">
          <cell r="B624" t="str">
            <v>090632</v>
          </cell>
          <cell r="C624" t="str">
            <v>TUBOS E PECAS, DIAM. 75 MM (B)</v>
          </cell>
          <cell r="D624" t="str">
            <v>M</v>
          </cell>
          <cell r="E624">
            <v>0.61</v>
          </cell>
        </row>
        <row r="625">
          <cell r="B625" t="str">
            <v>090633</v>
          </cell>
          <cell r="C625" t="str">
            <v>TUBOS E PECAS, DIAM. 100 MM (B)</v>
          </cell>
          <cell r="D625" t="str">
            <v>M</v>
          </cell>
          <cell r="E625">
            <v>0.75</v>
          </cell>
        </row>
        <row r="626">
          <cell r="B626" t="str">
            <v>090634</v>
          </cell>
          <cell r="C626" t="str">
            <v>TUBOS E PECAS, DIAM. 150 MM (B)</v>
          </cell>
          <cell r="D626" t="str">
            <v>M</v>
          </cell>
          <cell r="E626">
            <v>1.23</v>
          </cell>
        </row>
        <row r="627">
          <cell r="B627" t="str">
            <v>090635</v>
          </cell>
          <cell r="C627" t="str">
            <v>TUBOS E PECAS, DIAM. 200 MM (B)</v>
          </cell>
          <cell r="D627" t="str">
            <v>M</v>
          </cell>
          <cell r="E627">
            <v>1.52</v>
          </cell>
        </row>
        <row r="628">
          <cell r="B628" t="str">
            <v>090636</v>
          </cell>
          <cell r="C628" t="str">
            <v>TUBOS E PECAS, DIAM. 300 MM (B)</v>
          </cell>
          <cell r="D628" t="str">
            <v>M</v>
          </cell>
          <cell r="E628">
            <v>2.5</v>
          </cell>
        </row>
        <row r="629">
          <cell r="B629" t="str">
            <v>090637</v>
          </cell>
          <cell r="C629" t="str">
            <v>TUBOS E PECAS, DIAM. 400 MM (B)</v>
          </cell>
          <cell r="D629" t="str">
            <v>M</v>
          </cell>
          <cell r="E629">
            <v>3.12</v>
          </cell>
        </row>
        <row r="630">
          <cell r="B630" t="str">
            <v>090651</v>
          </cell>
          <cell r="C630" t="str">
            <v>TUBOS E PECAS, DIAM. 50 MM (C)</v>
          </cell>
          <cell r="D630" t="str">
            <v>M</v>
          </cell>
          <cell r="E630">
            <v>0.28999999999999998</v>
          </cell>
        </row>
        <row r="631">
          <cell r="B631" t="str">
            <v>090652</v>
          </cell>
          <cell r="C631" t="str">
            <v>TUBOS E PECAS, DIAM. 75 MM (C)</v>
          </cell>
          <cell r="D631" t="str">
            <v>M</v>
          </cell>
          <cell r="E631">
            <v>0.34</v>
          </cell>
        </row>
        <row r="632">
          <cell r="B632" t="str">
            <v>090653</v>
          </cell>
          <cell r="C632" t="str">
            <v>TUBOS E PECAS, DIAM. 100 MM (C)</v>
          </cell>
          <cell r="D632" t="str">
            <v>M</v>
          </cell>
          <cell r="E632">
            <v>0.46</v>
          </cell>
        </row>
        <row r="633">
          <cell r="B633" t="str">
            <v>090654</v>
          </cell>
          <cell r="C633" t="str">
            <v>TUBOS E PECAS, DIAM. 150 MM (C)</v>
          </cell>
          <cell r="D633" t="str">
            <v>M</v>
          </cell>
          <cell r="E633">
            <v>0.75</v>
          </cell>
        </row>
        <row r="634">
          <cell r="B634" t="str">
            <v>090655</v>
          </cell>
          <cell r="C634" t="str">
            <v>TUBOS E PECAS, DIAM. 200 MM (C)</v>
          </cell>
          <cell r="D634" t="str">
            <v>M</v>
          </cell>
          <cell r="E634">
            <v>0.97</v>
          </cell>
        </row>
        <row r="635">
          <cell r="B635" t="str">
            <v>090656</v>
          </cell>
          <cell r="C635" t="str">
            <v>TUBOS E PECAS, DIAM. 300 MM (C)</v>
          </cell>
          <cell r="D635" t="str">
            <v>M</v>
          </cell>
          <cell r="E635">
            <v>1.52</v>
          </cell>
        </row>
        <row r="636">
          <cell r="B636" t="str">
            <v>090657</v>
          </cell>
          <cell r="C636" t="str">
            <v>TUBOS E PECAS, DIAM. 400 MM (C)</v>
          </cell>
          <cell r="D636" t="str">
            <v>M</v>
          </cell>
          <cell r="E636">
            <v>1.94</v>
          </cell>
        </row>
        <row r="638">
          <cell r="B638" t="str">
            <v>090700</v>
          </cell>
          <cell r="C638" t="str">
            <v>ASSENTAMENTO SIMPLES DE TUBOS E PECAS DE FERRO FUNDIDO</v>
          </cell>
        </row>
        <row r="639">
          <cell r="B639" t="str">
            <v>090701</v>
          </cell>
          <cell r="C639" t="str">
            <v>TUBOS E PECAS, DIAMETRO 50 MM (A)</v>
          </cell>
          <cell r="D639" t="str">
            <v>M</v>
          </cell>
          <cell r="E639">
            <v>2.3199999999999998</v>
          </cell>
        </row>
        <row r="640">
          <cell r="B640" t="str">
            <v>090702</v>
          </cell>
          <cell r="C640" t="str">
            <v>TUBOS E PECAS, DIAMETRO 75 MM (A)</v>
          </cell>
          <cell r="D640" t="str">
            <v>M</v>
          </cell>
          <cell r="E640">
            <v>3.15</v>
          </cell>
        </row>
        <row r="641">
          <cell r="B641" t="str">
            <v>090703</v>
          </cell>
          <cell r="C641" t="str">
            <v>TUBOS E PECAS, DIAMETRO 100 MM (A)</v>
          </cell>
          <cell r="D641" t="str">
            <v>M</v>
          </cell>
          <cell r="E641">
            <v>4.26</v>
          </cell>
        </row>
        <row r="642">
          <cell r="B642" t="str">
            <v>090704</v>
          </cell>
          <cell r="C642" t="str">
            <v>TUBOS E PECAS, DIAMETRO 150 MM (A)</v>
          </cell>
          <cell r="D642" t="str">
            <v>M</v>
          </cell>
          <cell r="E642">
            <v>6.45</v>
          </cell>
        </row>
        <row r="643">
          <cell r="B643" t="str">
            <v>090705</v>
          </cell>
          <cell r="C643" t="str">
            <v>TUBOS E PECAS, DIAMETRO 200 MM (A)</v>
          </cell>
          <cell r="D643" t="str">
            <v>M</v>
          </cell>
          <cell r="E643">
            <v>7.03</v>
          </cell>
        </row>
        <row r="644">
          <cell r="B644" t="str">
            <v>090706</v>
          </cell>
          <cell r="C644" t="str">
            <v>TUBOS E PECAS, DIAMETRO 250 MM (A)</v>
          </cell>
          <cell r="D644" t="str">
            <v>M</v>
          </cell>
          <cell r="E644">
            <v>7.91</v>
          </cell>
        </row>
        <row r="645">
          <cell r="B645" t="str">
            <v>090707</v>
          </cell>
          <cell r="C645" t="str">
            <v>TUBOS E PECAS, DIAMETRO 300 MM (A)</v>
          </cell>
          <cell r="D645" t="str">
            <v>M</v>
          </cell>
          <cell r="E645">
            <v>10.01</v>
          </cell>
        </row>
        <row r="646">
          <cell r="B646" t="str">
            <v>090708</v>
          </cell>
          <cell r="C646" t="str">
            <v>TUBOS E PECAS, DIAMETRO 400 MM (A)</v>
          </cell>
          <cell r="D646" t="str">
            <v>M</v>
          </cell>
          <cell r="E646">
            <v>12.18</v>
          </cell>
        </row>
        <row r="647">
          <cell r="B647" t="str">
            <v>090709</v>
          </cell>
          <cell r="C647" t="str">
            <v>TUBOS E PECAS, DIAMETRO 500 MM (A)</v>
          </cell>
          <cell r="D647" t="str">
            <v>M</v>
          </cell>
          <cell r="E647">
            <v>14.64</v>
          </cell>
        </row>
        <row r="648">
          <cell r="B648" t="str">
            <v>090710</v>
          </cell>
          <cell r="C648" t="str">
            <v>TUBOS E PECAS, DIAMETRO 600 MM (A)</v>
          </cell>
          <cell r="D648" t="str">
            <v>M</v>
          </cell>
          <cell r="E648">
            <v>17.64</v>
          </cell>
        </row>
        <row r="649">
          <cell r="B649" t="str">
            <v>090711</v>
          </cell>
          <cell r="C649" t="str">
            <v>TUBOS E PECAS, DIAMETRO 700 MM (A)</v>
          </cell>
          <cell r="D649" t="str">
            <v>M</v>
          </cell>
          <cell r="E649">
            <v>22.5</v>
          </cell>
        </row>
        <row r="650">
          <cell r="B650" t="str">
            <v>090712</v>
          </cell>
          <cell r="C650" t="str">
            <v>TUBOS E PECAS, DIAMETRO 800 MM (A)</v>
          </cell>
          <cell r="D650" t="str">
            <v>M</v>
          </cell>
          <cell r="E650">
            <v>28.16</v>
          </cell>
        </row>
        <row r="651">
          <cell r="B651" t="str">
            <v>090731</v>
          </cell>
          <cell r="C651" t="str">
            <v>TUBOS E PECAS, DIAM. 50 MM (B)</v>
          </cell>
          <cell r="D651" t="str">
            <v>M</v>
          </cell>
          <cell r="E651">
            <v>1.84</v>
          </cell>
        </row>
        <row r="652">
          <cell r="B652" t="str">
            <v>090732</v>
          </cell>
          <cell r="C652" t="str">
            <v>TUBOS E PECAS, DIAM. 75 MM (B)</v>
          </cell>
          <cell r="D652" t="str">
            <v>M</v>
          </cell>
          <cell r="E652">
            <v>2.52</v>
          </cell>
        </row>
        <row r="653">
          <cell r="B653" t="str">
            <v>090733</v>
          </cell>
          <cell r="C653" t="str">
            <v>TUBOS E PECAS, DIAM. 100 MM (B)</v>
          </cell>
          <cell r="D653" t="str">
            <v>M</v>
          </cell>
          <cell r="E653">
            <v>3.41</v>
          </cell>
        </row>
        <row r="654">
          <cell r="B654" t="str">
            <v>090734</v>
          </cell>
          <cell r="C654" t="str">
            <v>TUBOS E PECAS, DIAM. 150 MM (B)</v>
          </cell>
          <cell r="D654" t="str">
            <v>M</v>
          </cell>
          <cell r="E654">
            <v>5.16</v>
          </cell>
        </row>
        <row r="655">
          <cell r="B655" t="str">
            <v>090735</v>
          </cell>
          <cell r="C655" t="str">
            <v>TUBOS E PECAS, DIAM. 200 MM (B)</v>
          </cell>
          <cell r="D655" t="str">
            <v>M</v>
          </cell>
          <cell r="E655">
            <v>5.63</v>
          </cell>
        </row>
        <row r="656">
          <cell r="B656" t="str">
            <v>090736</v>
          </cell>
          <cell r="C656" t="str">
            <v>TUBOS E PECAS, DIAM. 250 MM (B)</v>
          </cell>
          <cell r="D656" t="str">
            <v>M</v>
          </cell>
          <cell r="E656">
            <v>6.29</v>
          </cell>
        </row>
        <row r="657">
          <cell r="B657" t="str">
            <v>090737</v>
          </cell>
          <cell r="C657" t="str">
            <v>TUBOS E PECAS, DIAM. 300 MM (B)</v>
          </cell>
          <cell r="D657" t="str">
            <v>M</v>
          </cell>
          <cell r="E657">
            <v>7.99</v>
          </cell>
        </row>
        <row r="658">
          <cell r="B658" t="str">
            <v>090738</v>
          </cell>
          <cell r="C658" t="str">
            <v>TUBOS E PECAS, DIAM. 400 MM (B)</v>
          </cell>
          <cell r="D658" t="str">
            <v>M</v>
          </cell>
          <cell r="E658">
            <v>9.73</v>
          </cell>
        </row>
        <row r="659">
          <cell r="B659" t="str">
            <v>090739</v>
          </cell>
          <cell r="C659" t="str">
            <v>TUBOS E PECAS, DIAM. 500 MM (B)</v>
          </cell>
          <cell r="D659" t="str">
            <v>M</v>
          </cell>
          <cell r="E659">
            <v>11.69</v>
          </cell>
        </row>
        <row r="660">
          <cell r="B660" t="str">
            <v>090740</v>
          </cell>
          <cell r="C660" t="str">
            <v>TUBOS E PECAS, DIAM. 600 MM (B)</v>
          </cell>
          <cell r="D660" t="str">
            <v>M</v>
          </cell>
          <cell r="E660">
            <v>14.11</v>
          </cell>
        </row>
        <row r="661">
          <cell r="B661" t="str">
            <v>090741</v>
          </cell>
          <cell r="C661" t="str">
            <v>TUBOS E PECAS, DIAM. 700 MM (B)</v>
          </cell>
          <cell r="D661" t="str">
            <v>M</v>
          </cell>
          <cell r="E661">
            <v>17.96</v>
          </cell>
        </row>
        <row r="662">
          <cell r="B662" t="str">
            <v>090742</v>
          </cell>
          <cell r="C662" t="str">
            <v>TUBOS E PECAS, DIAM. 800 MM (B)</v>
          </cell>
          <cell r="D662" t="str">
            <v>M</v>
          </cell>
          <cell r="E662">
            <v>22.53</v>
          </cell>
        </row>
        <row r="663">
          <cell r="B663" t="str">
            <v>090751</v>
          </cell>
          <cell r="C663" t="str">
            <v>TUBOS E PECAS, DIAM. 50 MM (C)</v>
          </cell>
          <cell r="D663" t="str">
            <v>M</v>
          </cell>
          <cell r="E663">
            <v>1.1399999999999999</v>
          </cell>
        </row>
        <row r="664">
          <cell r="B664" t="str">
            <v>090752</v>
          </cell>
          <cell r="C664" t="str">
            <v>TUBOS E PECAS, DIAM. 75 MM (C)</v>
          </cell>
          <cell r="D664" t="str">
            <v>M</v>
          </cell>
          <cell r="E664">
            <v>1.55</v>
          </cell>
        </row>
        <row r="665">
          <cell r="B665" t="str">
            <v>090753</v>
          </cell>
          <cell r="C665" t="str">
            <v>TUBOS E PECAS, DIAM. 100 MM (C)</v>
          </cell>
          <cell r="D665" t="str">
            <v>M</v>
          </cell>
          <cell r="E665">
            <v>2.11</v>
          </cell>
        </row>
        <row r="666">
          <cell r="B666" t="str">
            <v>090754</v>
          </cell>
          <cell r="C666" t="str">
            <v>TUBOS E PECAS, DIAM. 150 MM (C)</v>
          </cell>
          <cell r="D666" t="str">
            <v>M</v>
          </cell>
          <cell r="E666">
            <v>3.19</v>
          </cell>
        </row>
        <row r="667">
          <cell r="B667" t="str">
            <v>090755</v>
          </cell>
          <cell r="C667" t="str">
            <v>TUBOS E PECAS, DIAM. 200 MM (C)</v>
          </cell>
          <cell r="D667" t="str">
            <v>M</v>
          </cell>
          <cell r="E667">
            <v>3.48</v>
          </cell>
        </row>
        <row r="668">
          <cell r="B668" t="str">
            <v>090756</v>
          </cell>
          <cell r="C668" t="str">
            <v>TUBOS E PECAS, DIAM. 250 MM (C)</v>
          </cell>
          <cell r="D668" t="str">
            <v>M</v>
          </cell>
          <cell r="E668">
            <v>3.93</v>
          </cell>
        </row>
        <row r="669">
          <cell r="B669" t="str">
            <v>090757</v>
          </cell>
          <cell r="C669" t="str">
            <v>TUBOS E PECAS, DIAM. 300 MM (C)</v>
          </cell>
          <cell r="D669" t="str">
            <v>M</v>
          </cell>
          <cell r="E669">
            <v>4.9800000000000004</v>
          </cell>
        </row>
        <row r="670">
          <cell r="B670" t="str">
            <v>090758</v>
          </cell>
          <cell r="C670" t="str">
            <v>TUBOS E PECAS, DIAM. 400 MM (C)</v>
          </cell>
          <cell r="D670" t="str">
            <v>M</v>
          </cell>
          <cell r="E670">
            <v>6.06</v>
          </cell>
        </row>
        <row r="671">
          <cell r="B671" t="str">
            <v>090759</v>
          </cell>
          <cell r="C671" t="str">
            <v>TUBOS E PECAS, DIAM. 500 MM (C)</v>
          </cell>
          <cell r="D671" t="str">
            <v>M</v>
          </cell>
          <cell r="E671">
            <v>7.3</v>
          </cell>
        </row>
        <row r="672">
          <cell r="B672" t="str">
            <v>090760</v>
          </cell>
          <cell r="C672" t="str">
            <v>TUBOS E PECAS, DIAM. 600 MM (C)</v>
          </cell>
          <cell r="D672" t="str">
            <v>M</v>
          </cell>
          <cell r="E672">
            <v>8.7899999999999991</v>
          </cell>
        </row>
        <row r="673">
          <cell r="B673" t="str">
            <v>090761</v>
          </cell>
          <cell r="C673" t="str">
            <v>TUBOS E PECAS, DIAM. 700 MM (C)</v>
          </cell>
          <cell r="D673" t="str">
            <v>M</v>
          </cell>
          <cell r="E673">
            <v>11.22</v>
          </cell>
        </row>
        <row r="674">
          <cell r="B674" t="str">
            <v>090762</v>
          </cell>
          <cell r="C674" t="str">
            <v>TUBOS E PECAS, DIAM. 800 MM (C)</v>
          </cell>
          <cell r="D674" t="str">
            <v>M</v>
          </cell>
          <cell r="E674">
            <v>14.08</v>
          </cell>
        </row>
        <row r="676">
          <cell r="B676" t="str">
            <v>090800</v>
          </cell>
          <cell r="C676" t="str">
            <v>MONTAGEM DE PECAS ESPECIAIS</v>
          </cell>
        </row>
        <row r="677">
          <cell r="B677" t="str">
            <v>090801</v>
          </cell>
          <cell r="C677" t="str">
            <v>PECAS ESPECIAIS</v>
          </cell>
          <cell r="D677" t="str">
            <v>KG</v>
          </cell>
          <cell r="E677">
            <v>1.51</v>
          </cell>
        </row>
        <row r="679">
          <cell r="B679" t="str">
            <v>090900</v>
          </cell>
          <cell r="C679" t="str">
            <v>ASSENTAMENTO SIMPLES DE TUBOS DE CONCRETO PARA AGUAS PLUVIAIS</v>
          </cell>
        </row>
        <row r="680">
          <cell r="B680" t="str">
            <v>090901</v>
          </cell>
          <cell r="C680" t="str">
            <v>TUBOS, DIAMETRO 300 MM (A)</v>
          </cell>
          <cell r="D680" t="str">
            <v>M</v>
          </cell>
          <cell r="E680">
            <v>3.93</v>
          </cell>
        </row>
        <row r="681">
          <cell r="B681" t="str">
            <v>090902</v>
          </cell>
          <cell r="C681" t="str">
            <v>TUBOS, DIAMETRO 400 MM (A)</v>
          </cell>
          <cell r="D681" t="str">
            <v>M</v>
          </cell>
          <cell r="E681">
            <v>4.8899999999999997</v>
          </cell>
        </row>
        <row r="682">
          <cell r="B682" t="str">
            <v>090903</v>
          </cell>
          <cell r="C682" t="str">
            <v>TUBOS, DIAMETRO 500 MM (A)</v>
          </cell>
          <cell r="D682" t="str">
            <v>M</v>
          </cell>
          <cell r="E682">
            <v>8.11</v>
          </cell>
        </row>
        <row r="683">
          <cell r="B683" t="str">
            <v>090904</v>
          </cell>
          <cell r="C683" t="str">
            <v>TUBOS, DIAMETRO 600 MM (A)</v>
          </cell>
          <cell r="D683" t="str">
            <v>M</v>
          </cell>
          <cell r="E683">
            <v>9.64</v>
          </cell>
        </row>
        <row r="684">
          <cell r="B684" t="str">
            <v>090905</v>
          </cell>
          <cell r="C684" t="str">
            <v>TUBOS, DIAMETRO 700 MM (A)</v>
          </cell>
          <cell r="D684" t="str">
            <v>M</v>
          </cell>
          <cell r="E684">
            <v>13.37</v>
          </cell>
        </row>
        <row r="685">
          <cell r="B685" t="str">
            <v>090906</v>
          </cell>
          <cell r="C685" t="str">
            <v>TUBOS, DIAMETRO 800 MM (A)</v>
          </cell>
          <cell r="D685" t="str">
            <v>M</v>
          </cell>
          <cell r="E685">
            <v>16.18</v>
          </cell>
        </row>
        <row r="686">
          <cell r="B686" t="str">
            <v>090907</v>
          </cell>
          <cell r="C686" t="str">
            <v>TUBOS, DIAMETRO 900 MM (A)</v>
          </cell>
          <cell r="D686" t="str">
            <v>M</v>
          </cell>
          <cell r="E686">
            <v>21.7</v>
          </cell>
        </row>
        <row r="687">
          <cell r="B687" t="str">
            <v>090908</v>
          </cell>
          <cell r="C687" t="str">
            <v>TUBOS, DIAMETRO 1000 MM (A)</v>
          </cell>
          <cell r="D687" t="str">
            <v>M</v>
          </cell>
          <cell r="E687">
            <v>25.98</v>
          </cell>
        </row>
        <row r="688">
          <cell r="B688" t="str">
            <v>090909</v>
          </cell>
          <cell r="C688" t="str">
            <v>TUBOS, DIAMETRO 1100 MM (A)</v>
          </cell>
          <cell r="D688" t="str">
            <v>M</v>
          </cell>
          <cell r="E688">
            <v>28.35</v>
          </cell>
        </row>
        <row r="689">
          <cell r="B689" t="str">
            <v>090910</v>
          </cell>
          <cell r="C689" t="str">
            <v>TUBOS, DIAMETRO 1200 MM (A)</v>
          </cell>
          <cell r="D689" t="str">
            <v>M</v>
          </cell>
          <cell r="E689">
            <v>38.880000000000003</v>
          </cell>
        </row>
        <row r="690">
          <cell r="B690" t="str">
            <v>090911</v>
          </cell>
          <cell r="C690" t="str">
            <v>TUBOS, DIAMETRO 1500 MM (A)</v>
          </cell>
          <cell r="D690" t="str">
            <v>M</v>
          </cell>
          <cell r="E690">
            <v>59.66</v>
          </cell>
        </row>
        <row r="691">
          <cell r="B691" t="str">
            <v>090912</v>
          </cell>
          <cell r="C691" t="str">
            <v>TUBOS, DIAMETRO 2000 MM (A)</v>
          </cell>
          <cell r="D691" t="str">
            <v>M</v>
          </cell>
          <cell r="E691">
            <v>102.83</v>
          </cell>
        </row>
        <row r="692">
          <cell r="B692" t="str">
            <v>090931</v>
          </cell>
          <cell r="C692" t="str">
            <v>TUBOS, DIAM. 300 MM (B)</v>
          </cell>
          <cell r="D692" t="str">
            <v>M</v>
          </cell>
          <cell r="E692">
            <v>3.2</v>
          </cell>
        </row>
        <row r="693">
          <cell r="B693" t="str">
            <v>090932</v>
          </cell>
          <cell r="C693" t="str">
            <v>TUBOS, DIAM. 400 MM (B)</v>
          </cell>
          <cell r="D693" t="str">
            <v>M</v>
          </cell>
          <cell r="E693">
            <v>4.0599999999999996</v>
          </cell>
        </row>
        <row r="694">
          <cell r="B694" t="str">
            <v>090933</v>
          </cell>
          <cell r="C694" t="str">
            <v>TUBOS, DIAM. 500 MM (B)</v>
          </cell>
          <cell r="D694" t="str">
            <v>M</v>
          </cell>
          <cell r="E694">
            <v>6.68</v>
          </cell>
        </row>
        <row r="695">
          <cell r="B695" t="str">
            <v>090934</v>
          </cell>
          <cell r="C695" t="str">
            <v>TUBOS, DIAM. 600 MM (B)</v>
          </cell>
          <cell r="D695" t="str">
            <v>M</v>
          </cell>
          <cell r="E695">
            <v>7.88</v>
          </cell>
        </row>
        <row r="696">
          <cell r="B696" t="str">
            <v>090935</v>
          </cell>
          <cell r="C696" t="str">
            <v>TUBOS, DIAM. 700 MM (B)</v>
          </cell>
          <cell r="D696" t="str">
            <v>M</v>
          </cell>
          <cell r="E696">
            <v>11.21</v>
          </cell>
        </row>
        <row r="697">
          <cell r="B697" t="str">
            <v>090936</v>
          </cell>
          <cell r="C697" t="str">
            <v>TUBOS, DIAM. 800 MM (B)</v>
          </cell>
          <cell r="D697" t="str">
            <v>M</v>
          </cell>
          <cell r="E697">
            <v>13.48</v>
          </cell>
        </row>
        <row r="698">
          <cell r="B698" t="str">
            <v>090937</v>
          </cell>
          <cell r="C698" t="str">
            <v>TUBOS, DIAM. 900 MM (B)</v>
          </cell>
          <cell r="D698" t="str">
            <v>M</v>
          </cell>
          <cell r="E698">
            <v>18.14</v>
          </cell>
        </row>
        <row r="699">
          <cell r="B699" t="str">
            <v>090938</v>
          </cell>
          <cell r="C699" t="str">
            <v>TUBOS, DIAM. 1000 MM (B)</v>
          </cell>
          <cell r="D699" t="str">
            <v>M</v>
          </cell>
          <cell r="E699">
            <v>21.67</v>
          </cell>
        </row>
        <row r="700">
          <cell r="B700" t="str">
            <v>090939</v>
          </cell>
          <cell r="C700" t="str">
            <v>TUBOS, DIAM. 1100 MM (B)</v>
          </cell>
          <cell r="D700" t="str">
            <v>M</v>
          </cell>
          <cell r="E700">
            <v>23.64</v>
          </cell>
        </row>
        <row r="701">
          <cell r="B701" t="str">
            <v>090940</v>
          </cell>
          <cell r="C701" t="str">
            <v>TUBOS, DIAM. 1200 MM (B)</v>
          </cell>
          <cell r="D701" t="str">
            <v>M</v>
          </cell>
          <cell r="E701">
            <v>32.39</v>
          </cell>
        </row>
        <row r="702">
          <cell r="B702" t="str">
            <v>090941</v>
          </cell>
          <cell r="C702" t="str">
            <v>TUBOS, DIAM. 1500 MM (B)</v>
          </cell>
          <cell r="D702" t="str">
            <v>M</v>
          </cell>
          <cell r="E702">
            <v>49.55</v>
          </cell>
        </row>
        <row r="703">
          <cell r="B703" t="str">
            <v>090942</v>
          </cell>
          <cell r="C703" t="str">
            <v>TUBOS, DIAM. 2000 MM (B)</v>
          </cell>
          <cell r="D703" t="str">
            <v>M</v>
          </cell>
          <cell r="E703">
            <v>86.39</v>
          </cell>
        </row>
        <row r="704">
          <cell r="B704" t="str">
            <v>090951</v>
          </cell>
          <cell r="C704" t="str">
            <v>TUBOS, DIAM. 300 MM (C)</v>
          </cell>
          <cell r="D704" t="str">
            <v>M</v>
          </cell>
          <cell r="E704">
            <v>2.14</v>
          </cell>
        </row>
        <row r="705">
          <cell r="B705" t="str">
            <v>090952</v>
          </cell>
          <cell r="C705" t="str">
            <v>TUBOS, DIAM. 400 MM (C)</v>
          </cell>
          <cell r="D705" t="str">
            <v>M</v>
          </cell>
          <cell r="E705">
            <v>2.79</v>
          </cell>
        </row>
        <row r="706">
          <cell r="B706" t="str">
            <v>090953</v>
          </cell>
          <cell r="C706" t="str">
            <v>TUBOS, DIAM. 500 MM (C)</v>
          </cell>
          <cell r="D706" t="str">
            <v>M</v>
          </cell>
          <cell r="E706">
            <v>4.54</v>
          </cell>
        </row>
        <row r="707">
          <cell r="B707" t="str">
            <v>090954</v>
          </cell>
          <cell r="C707" t="str">
            <v>TUBOS, DIAM. 600 MM (C)</v>
          </cell>
          <cell r="D707" t="str">
            <v>M</v>
          </cell>
          <cell r="E707">
            <v>5.37</v>
          </cell>
        </row>
        <row r="708">
          <cell r="B708" t="str">
            <v>090955</v>
          </cell>
          <cell r="C708" t="str">
            <v>TUBOS, DIAM. 700 MM (C)</v>
          </cell>
          <cell r="D708" t="str">
            <v>M</v>
          </cell>
          <cell r="E708">
            <v>7.92</v>
          </cell>
        </row>
        <row r="709">
          <cell r="B709" t="str">
            <v>090956</v>
          </cell>
          <cell r="C709" t="str">
            <v>TUBOS, DIAM. 800 MM (C)</v>
          </cell>
          <cell r="D709" t="str">
            <v>M</v>
          </cell>
          <cell r="E709">
            <v>9.4600000000000009</v>
          </cell>
        </row>
        <row r="710">
          <cell r="B710" t="str">
            <v>090957</v>
          </cell>
          <cell r="C710" t="str">
            <v>TUBOS, DIAM. 900 MM (C)</v>
          </cell>
          <cell r="D710" t="str">
            <v>M</v>
          </cell>
          <cell r="E710">
            <v>12.79</v>
          </cell>
        </row>
        <row r="711">
          <cell r="B711" t="str">
            <v>090958</v>
          </cell>
          <cell r="C711" t="str">
            <v>TUBOS, DIAM.1000 MM (C)</v>
          </cell>
          <cell r="D711" t="str">
            <v>M</v>
          </cell>
          <cell r="E711">
            <v>15.22</v>
          </cell>
        </row>
        <row r="712">
          <cell r="B712" t="str">
            <v>090959</v>
          </cell>
          <cell r="C712" t="str">
            <v>TUBOS, DIAM. 1100 MM (C)</v>
          </cell>
          <cell r="D712" t="str">
            <v>M</v>
          </cell>
          <cell r="E712">
            <v>16.54</v>
          </cell>
        </row>
        <row r="713">
          <cell r="B713" t="str">
            <v>090960</v>
          </cell>
          <cell r="C713" t="str">
            <v>TUBOS, DIAM. 1200 MM (C)</v>
          </cell>
          <cell r="D713" t="str">
            <v>M</v>
          </cell>
          <cell r="E713">
            <v>22.75</v>
          </cell>
        </row>
        <row r="714">
          <cell r="B714" t="str">
            <v>090961</v>
          </cell>
          <cell r="C714" t="str">
            <v>TUBOS, DIAM. 1500 MM (C)</v>
          </cell>
          <cell r="D714" t="str">
            <v>M</v>
          </cell>
          <cell r="E714">
            <v>34.39</v>
          </cell>
        </row>
        <row r="715">
          <cell r="B715" t="str">
            <v>090962</v>
          </cell>
          <cell r="C715" t="str">
            <v>TUBOS, DIAM. 2000 MM (C)</v>
          </cell>
          <cell r="D715" t="str">
            <v>M</v>
          </cell>
          <cell r="E715">
            <v>61.67</v>
          </cell>
        </row>
        <row r="717">
          <cell r="B717" t="str">
            <v>091000</v>
          </cell>
          <cell r="C717" t="str">
            <v>ASSENTAMENTO SIMPLES DE TUBOS DE CONCRETO PARA ESGOTOS SANITARIOS</v>
          </cell>
        </row>
        <row r="718">
          <cell r="B718" t="str">
            <v>091001</v>
          </cell>
          <cell r="C718" t="str">
            <v>TUBOS, DIAMETRO   400 MM (A)</v>
          </cell>
          <cell r="D718" t="str">
            <v>M</v>
          </cell>
          <cell r="E718">
            <v>7.63</v>
          </cell>
        </row>
        <row r="719">
          <cell r="B719" t="str">
            <v>091002</v>
          </cell>
          <cell r="C719" t="str">
            <v>TUBOS, DIAMETRO   500 MM (A)</v>
          </cell>
          <cell r="D719" t="str">
            <v>M</v>
          </cell>
          <cell r="E719">
            <v>11.22</v>
          </cell>
        </row>
        <row r="720">
          <cell r="B720" t="str">
            <v>091003</v>
          </cell>
          <cell r="C720" t="str">
            <v>TUBOS, DIAMETRO   600 MM (A)</v>
          </cell>
          <cell r="D720" t="str">
            <v>M</v>
          </cell>
          <cell r="E720">
            <v>13.39</v>
          </cell>
        </row>
        <row r="721">
          <cell r="B721" t="str">
            <v>091004</v>
          </cell>
          <cell r="C721" t="str">
            <v>TUBOS, DIAMETRO   700 MM (A)</v>
          </cell>
          <cell r="D721" t="str">
            <v>M</v>
          </cell>
          <cell r="E721">
            <v>15.78</v>
          </cell>
        </row>
        <row r="722">
          <cell r="B722" t="str">
            <v>091005</v>
          </cell>
          <cell r="C722" t="str">
            <v>TUBOS, DIAMETRO   800 MM (A)</v>
          </cell>
          <cell r="D722" t="str">
            <v>M</v>
          </cell>
          <cell r="E722">
            <v>19.64</v>
          </cell>
        </row>
        <row r="723">
          <cell r="B723" t="str">
            <v>091006</v>
          </cell>
          <cell r="C723" t="str">
            <v>TUBOS, DIAMETRO   900 MM (A)</v>
          </cell>
          <cell r="D723" t="str">
            <v>M</v>
          </cell>
          <cell r="E723">
            <v>24.93</v>
          </cell>
        </row>
        <row r="724">
          <cell r="B724" t="str">
            <v>091007</v>
          </cell>
          <cell r="C724" t="str">
            <v>TUBOS, DIAMETRO 1.000 MM (A)</v>
          </cell>
          <cell r="D724" t="str">
            <v>M</v>
          </cell>
          <cell r="E724">
            <v>30.93</v>
          </cell>
        </row>
        <row r="725">
          <cell r="B725" t="str">
            <v>091008</v>
          </cell>
          <cell r="C725" t="str">
            <v>TUBOS, DIAMETRO 1.100 MM (A)</v>
          </cell>
          <cell r="D725" t="str">
            <v>M</v>
          </cell>
          <cell r="E725">
            <v>41.25</v>
          </cell>
        </row>
        <row r="726">
          <cell r="B726" t="str">
            <v>091009</v>
          </cell>
          <cell r="C726" t="str">
            <v>TUBOS, DIAMETRO 1.200 MM (A)</v>
          </cell>
          <cell r="D726" t="str">
            <v>M</v>
          </cell>
          <cell r="E726">
            <v>58.94</v>
          </cell>
        </row>
        <row r="727">
          <cell r="B727" t="str">
            <v>091010</v>
          </cell>
          <cell r="C727" t="str">
            <v>TUBOS, DIAMETRO 1.500 MM (A)</v>
          </cell>
          <cell r="D727" t="str">
            <v>M</v>
          </cell>
          <cell r="E727">
            <v>89.96</v>
          </cell>
        </row>
        <row r="728">
          <cell r="B728" t="str">
            <v>091011</v>
          </cell>
          <cell r="C728" t="str">
            <v>TUBOS, DIAMETRO 2.000 MM (A)</v>
          </cell>
          <cell r="D728" t="str">
            <v>M</v>
          </cell>
          <cell r="E728">
            <v>132.62</v>
          </cell>
        </row>
        <row r="729">
          <cell r="B729" t="str">
            <v>091031</v>
          </cell>
          <cell r="C729" t="str">
            <v>TUBOS, DIAM. 400 MM (B)</v>
          </cell>
          <cell r="D729" t="str">
            <v>M</v>
          </cell>
          <cell r="E729">
            <v>6.1</v>
          </cell>
        </row>
        <row r="730">
          <cell r="B730" t="str">
            <v>091032</v>
          </cell>
          <cell r="C730" t="str">
            <v>TUBOS, DIAM. 500 MM (B)</v>
          </cell>
          <cell r="D730" t="str">
            <v>M</v>
          </cell>
          <cell r="E730">
            <v>8.9600000000000009</v>
          </cell>
        </row>
        <row r="731">
          <cell r="B731" t="str">
            <v>091033</v>
          </cell>
          <cell r="C731" t="str">
            <v>TUBOS, DIAM. 600 MM (B)</v>
          </cell>
          <cell r="D731" t="str">
            <v>M</v>
          </cell>
          <cell r="E731">
            <v>10.69</v>
          </cell>
        </row>
        <row r="732">
          <cell r="B732" t="str">
            <v>091034</v>
          </cell>
          <cell r="C732" t="str">
            <v>TUBOS, DIAM. 700 MM (B)</v>
          </cell>
          <cell r="D732" t="str">
            <v>M</v>
          </cell>
          <cell r="E732">
            <v>12.63</v>
          </cell>
        </row>
        <row r="733">
          <cell r="B733" t="str">
            <v>091035</v>
          </cell>
          <cell r="C733" t="str">
            <v>TUBOS, DIAM. 800 MM (B)</v>
          </cell>
          <cell r="D733" t="str">
            <v>M</v>
          </cell>
          <cell r="E733">
            <v>15.68</v>
          </cell>
        </row>
        <row r="734">
          <cell r="B734" t="str">
            <v>091036</v>
          </cell>
          <cell r="C734" t="str">
            <v>TUBOS, DIAM. 900 MM (B)</v>
          </cell>
          <cell r="D734" t="str">
            <v>M</v>
          </cell>
          <cell r="E734">
            <v>19.93</v>
          </cell>
        </row>
        <row r="735">
          <cell r="B735" t="str">
            <v>091037</v>
          </cell>
          <cell r="C735" t="str">
            <v>TUBOS, DIAM. 1000 MM (B)</v>
          </cell>
          <cell r="D735" t="str">
            <v>M</v>
          </cell>
          <cell r="E735">
            <v>24.73</v>
          </cell>
        </row>
        <row r="736">
          <cell r="B736" t="str">
            <v>091038</v>
          </cell>
          <cell r="C736" t="str">
            <v>TUBOS, DIAM. 1100 MM (B)</v>
          </cell>
          <cell r="D736" t="str">
            <v>M</v>
          </cell>
          <cell r="E736">
            <v>32.979999999999997</v>
          </cell>
        </row>
        <row r="737">
          <cell r="B737" t="str">
            <v>091039</v>
          </cell>
          <cell r="C737" t="str">
            <v>TUBOS, DIAM. 1200 MM (B)</v>
          </cell>
          <cell r="D737" t="str">
            <v>M</v>
          </cell>
          <cell r="E737">
            <v>47.13</v>
          </cell>
        </row>
        <row r="738">
          <cell r="B738" t="str">
            <v>091040</v>
          </cell>
          <cell r="C738" t="str">
            <v>TUBOS, DIAM. 1500 MM (B)</v>
          </cell>
          <cell r="D738" t="str">
            <v>M</v>
          </cell>
          <cell r="E738">
            <v>71.95</v>
          </cell>
        </row>
        <row r="739">
          <cell r="B739" t="str">
            <v>091041</v>
          </cell>
          <cell r="C739" t="str">
            <v>TUBOS, DIAM. 2000 MM (B)</v>
          </cell>
          <cell r="D739" t="str">
            <v>M</v>
          </cell>
          <cell r="E739">
            <v>106.06</v>
          </cell>
        </row>
        <row r="740">
          <cell r="B740" t="str">
            <v>091051</v>
          </cell>
          <cell r="C740" t="str">
            <v>TUBOS, DIAM. 400 MM (C)</v>
          </cell>
          <cell r="D740" t="str">
            <v>M</v>
          </cell>
          <cell r="E740">
            <v>3.8</v>
          </cell>
        </row>
        <row r="741">
          <cell r="B741" t="str">
            <v>091052</v>
          </cell>
          <cell r="C741" t="str">
            <v>TUBOS, DIAM. 500 MM (C)</v>
          </cell>
          <cell r="D741" t="str">
            <v>M</v>
          </cell>
          <cell r="E741">
            <v>5.59</v>
          </cell>
        </row>
        <row r="742">
          <cell r="B742" t="str">
            <v>091053</v>
          </cell>
          <cell r="C742" t="str">
            <v>TUBOS, DIAM. 600 MM (C)</v>
          </cell>
          <cell r="D742" t="str">
            <v>M</v>
          </cell>
          <cell r="E742">
            <v>6.68</v>
          </cell>
        </row>
        <row r="743">
          <cell r="B743" t="str">
            <v>091054</v>
          </cell>
          <cell r="C743" t="str">
            <v>TUBOS, DIAM. 700 MM (C)</v>
          </cell>
          <cell r="D743" t="str">
            <v>M</v>
          </cell>
          <cell r="E743">
            <v>7.88</v>
          </cell>
        </row>
        <row r="744">
          <cell r="B744" t="str">
            <v>091055</v>
          </cell>
          <cell r="C744" t="str">
            <v>TUBOS, DIAM. 800 MM (C)</v>
          </cell>
          <cell r="D744" t="str">
            <v>M</v>
          </cell>
          <cell r="E744">
            <v>9.81</v>
          </cell>
        </row>
        <row r="745">
          <cell r="B745" t="str">
            <v>091056</v>
          </cell>
          <cell r="C745" t="str">
            <v>TUBOS, DIAM. 900 MM (C)</v>
          </cell>
          <cell r="D745" t="str">
            <v>M</v>
          </cell>
          <cell r="E745">
            <v>12.44</v>
          </cell>
        </row>
        <row r="746">
          <cell r="B746" t="str">
            <v>091057</v>
          </cell>
          <cell r="C746" t="str">
            <v>TUBOS, DIAM. 1000 MM (C)</v>
          </cell>
          <cell r="D746" t="str">
            <v>M</v>
          </cell>
          <cell r="E746">
            <v>15.45</v>
          </cell>
        </row>
        <row r="747">
          <cell r="B747" t="str">
            <v>091058</v>
          </cell>
          <cell r="C747" t="str">
            <v>TUBOS, DIAM. 1100 MM (C)</v>
          </cell>
          <cell r="D747" t="str">
            <v>M</v>
          </cell>
          <cell r="E747">
            <v>20.61</v>
          </cell>
        </row>
        <row r="748">
          <cell r="B748" t="str">
            <v>091059</v>
          </cell>
          <cell r="C748" t="str">
            <v>TUBOS, DIAM. 1200 MM (C)</v>
          </cell>
          <cell r="D748" t="str">
            <v>M</v>
          </cell>
          <cell r="E748">
            <v>29.45</v>
          </cell>
        </row>
        <row r="749">
          <cell r="B749" t="str">
            <v>091060</v>
          </cell>
          <cell r="C749" t="str">
            <v>TUBOS, DIAM. 1500 MM (C)</v>
          </cell>
          <cell r="D749" t="str">
            <v>M</v>
          </cell>
          <cell r="E749">
            <v>44.98</v>
          </cell>
        </row>
        <row r="750">
          <cell r="B750" t="str">
            <v>091061</v>
          </cell>
          <cell r="C750" t="str">
            <v>TUBOS, DIAM. 2000 MM (C)</v>
          </cell>
          <cell r="D750" t="str">
            <v>M</v>
          </cell>
          <cell r="E750">
            <v>66.3</v>
          </cell>
        </row>
        <row r="752">
          <cell r="B752" t="str">
            <v>091100</v>
          </cell>
          <cell r="C752" t="str">
            <v>ASSENTAMENTO DE TUBOS E PECAS DE ACO ( INCLUINDO SOLDAGEM DAS JUNTAS )</v>
          </cell>
        </row>
        <row r="753">
          <cell r="B753" t="str">
            <v>091101</v>
          </cell>
          <cell r="C753" t="str">
            <v>TUBOS E PECAS,DIAMETRO 28 POL (A)</v>
          </cell>
          <cell r="D753" t="str">
            <v>M</v>
          </cell>
          <cell r="E753">
            <v>120.07</v>
          </cell>
        </row>
        <row r="754">
          <cell r="B754" t="str">
            <v>091102</v>
          </cell>
          <cell r="C754" t="str">
            <v>TUBOS E PECAS,DIAMETRO 30 POL (A)</v>
          </cell>
          <cell r="D754" t="str">
            <v>M</v>
          </cell>
          <cell r="E754">
            <v>124.28</v>
          </cell>
        </row>
        <row r="755">
          <cell r="B755" t="str">
            <v>091103</v>
          </cell>
          <cell r="C755" t="str">
            <v>TUBOS E PECAS,DIAMETRO 32 POL (A)</v>
          </cell>
          <cell r="D755" t="str">
            <v>M</v>
          </cell>
          <cell r="E755">
            <v>128.55000000000001</v>
          </cell>
        </row>
        <row r="756">
          <cell r="B756" t="str">
            <v>091104</v>
          </cell>
          <cell r="C756" t="str">
            <v>TUBOS E PECAS DIAMETRO 36 POL (A)</v>
          </cell>
          <cell r="D756" t="str">
            <v>M</v>
          </cell>
          <cell r="E756">
            <v>137.37</v>
          </cell>
        </row>
        <row r="757">
          <cell r="B757" t="str">
            <v>091105</v>
          </cell>
          <cell r="C757" t="str">
            <v>TUBOS E PECAS,DIAMETRO 40 POL (A)</v>
          </cell>
          <cell r="D757" t="str">
            <v>M</v>
          </cell>
          <cell r="E757">
            <v>146.55000000000001</v>
          </cell>
        </row>
        <row r="758">
          <cell r="B758" t="str">
            <v>091106</v>
          </cell>
          <cell r="C758" t="str">
            <v>TUBOS E PECAS,DIAMETRO 42 POL (A)</v>
          </cell>
          <cell r="D758" t="str">
            <v>M</v>
          </cell>
          <cell r="E758">
            <v>160.31</v>
          </cell>
        </row>
        <row r="759">
          <cell r="B759" t="str">
            <v>091107</v>
          </cell>
          <cell r="C759" t="str">
            <v>TUBOS E PECAS,DIAMETRO 48 POL (A)</v>
          </cell>
          <cell r="D759" t="str">
            <v>M</v>
          </cell>
          <cell r="E759">
            <v>177.56</v>
          </cell>
        </row>
        <row r="760">
          <cell r="B760" t="str">
            <v>091108</v>
          </cell>
          <cell r="C760" t="str">
            <v>TUBOS E PECAS,DIAMETRO 60 POL (A)</v>
          </cell>
          <cell r="D760" t="str">
            <v>M</v>
          </cell>
          <cell r="E760">
            <v>235.15</v>
          </cell>
        </row>
        <row r="761">
          <cell r="B761" t="str">
            <v>091109</v>
          </cell>
          <cell r="C761" t="str">
            <v>TUBOS E PECAS,DIAMETRO 72 POL (A)</v>
          </cell>
          <cell r="D761" t="str">
            <v>M</v>
          </cell>
          <cell r="E761">
            <v>287.63</v>
          </cell>
        </row>
        <row r="762">
          <cell r="B762" t="str">
            <v>091110</v>
          </cell>
          <cell r="C762" t="str">
            <v>TUBOS E PACAS,DIAMETRO 84 POL (A)</v>
          </cell>
          <cell r="D762" t="str">
            <v>M</v>
          </cell>
          <cell r="E762">
            <v>383.14</v>
          </cell>
        </row>
        <row r="763">
          <cell r="B763" t="str">
            <v>091111</v>
          </cell>
          <cell r="C763" t="str">
            <v>TUBOS E PECAS,DIAMETRO 100 POL (A)</v>
          </cell>
          <cell r="D763" t="str">
            <v>M</v>
          </cell>
          <cell r="E763">
            <v>584.79999999999995</v>
          </cell>
        </row>
        <row r="764">
          <cell r="B764" t="str">
            <v>091131</v>
          </cell>
          <cell r="C764" t="str">
            <v>TUBOS E PECAS, DIAM. 28 POL (B)</v>
          </cell>
          <cell r="D764" t="str">
            <v>M</v>
          </cell>
          <cell r="E764">
            <v>97.36</v>
          </cell>
        </row>
        <row r="765">
          <cell r="B765" t="str">
            <v>091132</v>
          </cell>
          <cell r="C765" t="str">
            <v>TUBOS E PECAS, DIAM. 30 POL (B)</v>
          </cell>
          <cell r="D765" t="str">
            <v>M</v>
          </cell>
          <cell r="E765">
            <v>100.86</v>
          </cell>
        </row>
        <row r="766">
          <cell r="B766" t="str">
            <v>091133</v>
          </cell>
          <cell r="C766" t="str">
            <v>TUBOS E PECAS, DIAM. 32 POL (B)</v>
          </cell>
          <cell r="D766" t="str">
            <v>M</v>
          </cell>
          <cell r="E766">
            <v>104.36</v>
          </cell>
        </row>
        <row r="767">
          <cell r="B767" t="str">
            <v>091134</v>
          </cell>
          <cell r="C767" t="str">
            <v>TUBOS E PECAS, DIAM. 36 POL (B)</v>
          </cell>
          <cell r="D767" t="str">
            <v>M</v>
          </cell>
          <cell r="E767">
            <v>111.6</v>
          </cell>
        </row>
        <row r="768">
          <cell r="B768" t="str">
            <v>091135</v>
          </cell>
          <cell r="C768" t="str">
            <v>TUBOS E PECAS, DIAM. 40 POL (B)</v>
          </cell>
          <cell r="D768" t="str">
            <v>M</v>
          </cell>
          <cell r="E768">
            <v>119.15</v>
          </cell>
        </row>
        <row r="769">
          <cell r="B769" t="str">
            <v>091136</v>
          </cell>
          <cell r="C769" t="str">
            <v>TUBOS E PECAS, DIAM. 42 POL (B)</v>
          </cell>
          <cell r="D769" t="str">
            <v>M</v>
          </cell>
          <cell r="E769">
            <v>131.22999999999999</v>
          </cell>
        </row>
        <row r="770">
          <cell r="B770" t="str">
            <v>091137</v>
          </cell>
          <cell r="C770" t="str">
            <v>TUBOS E PECAS, DIAM. 48 POL (B)</v>
          </cell>
          <cell r="D770" t="str">
            <v>M</v>
          </cell>
          <cell r="E770">
            <v>145.47999999999999</v>
          </cell>
        </row>
        <row r="771">
          <cell r="B771" t="str">
            <v>091138</v>
          </cell>
          <cell r="C771" t="str">
            <v>TUBOS E PECAS, DIAM. 60 POL (B)</v>
          </cell>
          <cell r="D771" t="str">
            <v>M</v>
          </cell>
          <cell r="E771">
            <v>192.38</v>
          </cell>
        </row>
        <row r="772">
          <cell r="B772" t="str">
            <v>091139</v>
          </cell>
          <cell r="C772" t="str">
            <v>TUBOS E PECAS, DIAM. 72 POL (B)</v>
          </cell>
          <cell r="D772" t="str">
            <v>M</v>
          </cell>
          <cell r="E772">
            <v>235.25</v>
          </cell>
        </row>
        <row r="773">
          <cell r="B773" t="str">
            <v>091140</v>
          </cell>
          <cell r="C773" t="str">
            <v>TUBOS E PECAS, DIAM. 84 POL (B)</v>
          </cell>
          <cell r="D773" t="str">
            <v>M</v>
          </cell>
          <cell r="E773">
            <v>313.61</v>
          </cell>
        </row>
        <row r="774">
          <cell r="B774" t="str">
            <v>091141</v>
          </cell>
          <cell r="C774" t="str">
            <v>TUBOS E PECAS, DIAM. 100 POL (B)</v>
          </cell>
          <cell r="D774" t="str">
            <v>M</v>
          </cell>
          <cell r="E774">
            <v>477.49</v>
          </cell>
        </row>
        <row r="775">
          <cell r="B775" t="str">
            <v>091151</v>
          </cell>
          <cell r="C775" t="str">
            <v>TUBOS E PECAS, DIAM. 28 POL (C)</v>
          </cell>
          <cell r="D775" t="str">
            <v>M</v>
          </cell>
          <cell r="E775">
            <v>63.41</v>
          </cell>
        </row>
        <row r="776">
          <cell r="B776" t="str">
            <v>091152</v>
          </cell>
          <cell r="C776" t="str">
            <v>TUBOS E PECAS, DIAM. 30 POL (C)</v>
          </cell>
          <cell r="D776" t="str">
            <v>M</v>
          </cell>
          <cell r="E776">
            <v>65.760000000000005</v>
          </cell>
        </row>
        <row r="777">
          <cell r="B777" t="str">
            <v>091153</v>
          </cell>
          <cell r="C777" t="str">
            <v>TUBOS E PECAS, DIAM. 32 POL (C)</v>
          </cell>
          <cell r="D777" t="str">
            <v>M</v>
          </cell>
          <cell r="E777">
            <v>68.13</v>
          </cell>
        </row>
        <row r="778">
          <cell r="B778" t="str">
            <v>091154</v>
          </cell>
          <cell r="C778" t="str">
            <v>TUBOS E PECAS, DIAM. 36 POL (C)</v>
          </cell>
          <cell r="D778" t="str">
            <v>M</v>
          </cell>
          <cell r="E778">
            <v>73.040000000000006</v>
          </cell>
        </row>
        <row r="779">
          <cell r="B779" t="str">
            <v>091155</v>
          </cell>
          <cell r="C779" t="str">
            <v>TUBOS E PECAS, DIAM. 40 POL (C)</v>
          </cell>
          <cell r="D779" t="str">
            <v>M</v>
          </cell>
          <cell r="E779">
            <v>78.11</v>
          </cell>
        </row>
        <row r="780">
          <cell r="B780" t="str">
            <v>091156</v>
          </cell>
          <cell r="C780" t="str">
            <v>TUBOS E PECAS, DIAM. 42 POL (C)</v>
          </cell>
          <cell r="D780" t="str">
            <v>M</v>
          </cell>
          <cell r="E780">
            <v>87.34</v>
          </cell>
        </row>
        <row r="781">
          <cell r="B781" t="str">
            <v>091157</v>
          </cell>
          <cell r="C781" t="str">
            <v>TUBOS E PECAS, DIAM. 48 POL (C)</v>
          </cell>
          <cell r="D781" t="str">
            <v>M</v>
          </cell>
          <cell r="E781">
            <v>97.02</v>
          </cell>
        </row>
        <row r="782">
          <cell r="B782" t="str">
            <v>091158</v>
          </cell>
          <cell r="C782" t="str">
            <v>TUBOS E PECAS, DIAM. 60 POL (C)</v>
          </cell>
          <cell r="D782" t="str">
            <v>M</v>
          </cell>
          <cell r="E782">
            <v>127.86</v>
          </cell>
        </row>
        <row r="783">
          <cell r="B783" t="str">
            <v>091159</v>
          </cell>
          <cell r="C783" t="str">
            <v>TUBOS E PECAS, DIAM. 72 POL (C)</v>
          </cell>
          <cell r="D783" t="str">
            <v>M</v>
          </cell>
          <cell r="E783">
            <v>156.18</v>
          </cell>
        </row>
        <row r="784">
          <cell r="B784" t="str">
            <v>091160</v>
          </cell>
          <cell r="C784" t="str">
            <v>TUBOS E PECAS, DIAM. 84 POL (C)</v>
          </cell>
          <cell r="D784" t="str">
            <v>M</v>
          </cell>
          <cell r="E784">
            <v>208.22</v>
          </cell>
        </row>
        <row r="785">
          <cell r="B785" t="str">
            <v>091161</v>
          </cell>
          <cell r="C785" t="str">
            <v>TUBOS E PECAS, DIAM. 100 POL (C)</v>
          </cell>
          <cell r="D785" t="str">
            <v>M</v>
          </cell>
          <cell r="E785">
            <v>316.73</v>
          </cell>
        </row>
        <row r="787">
          <cell r="B787" t="str">
            <v>091300</v>
          </cell>
          <cell r="C787" t="str">
            <v>ANEIS DE MASTIQUE BETUMINOSO - TUBULACOES DE ACO</v>
          </cell>
        </row>
        <row r="788">
          <cell r="B788" t="str">
            <v>091301</v>
          </cell>
          <cell r="C788" t="str">
            <v>ANEL DE MASTIQUE BETUMINOSO,DIAMETRO 28 POL</v>
          </cell>
          <cell r="D788" t="str">
            <v>UN</v>
          </cell>
          <cell r="E788">
            <v>38.450000000000003</v>
          </cell>
        </row>
        <row r="789">
          <cell r="B789" t="str">
            <v>091302</v>
          </cell>
          <cell r="C789" t="str">
            <v>ANEL DE MASTIQUE BETUMINOSO,DIAMETRO 30 POL</v>
          </cell>
          <cell r="D789" t="str">
            <v>UN</v>
          </cell>
          <cell r="E789">
            <v>41.26</v>
          </cell>
        </row>
        <row r="790">
          <cell r="B790" t="str">
            <v>091303</v>
          </cell>
          <cell r="C790" t="str">
            <v>ANEL DE MASTIQUE BETUMINOSO,DIAMETRO 32 POL</v>
          </cell>
          <cell r="D790" t="str">
            <v>UN</v>
          </cell>
          <cell r="E790">
            <v>44.07</v>
          </cell>
        </row>
        <row r="791">
          <cell r="B791" t="str">
            <v>091304</v>
          </cell>
          <cell r="C791" t="str">
            <v>ANEL DE MASTIQUE BETUMINOSO,DIAMETRO 36 POL</v>
          </cell>
          <cell r="D791" t="str">
            <v>UN</v>
          </cell>
          <cell r="E791">
            <v>49.39</v>
          </cell>
        </row>
        <row r="792">
          <cell r="B792" t="str">
            <v>091305</v>
          </cell>
          <cell r="C792" t="str">
            <v>ANEL DE MASTIQUE BETUMINOSO,DIAMETRO 40 POL</v>
          </cell>
          <cell r="D792" t="str">
            <v>UN</v>
          </cell>
          <cell r="E792">
            <v>54.76</v>
          </cell>
        </row>
        <row r="793">
          <cell r="B793" t="str">
            <v>091306</v>
          </cell>
          <cell r="C793" t="str">
            <v>ANEL DE MASTIQUE BETUMINOSO,DIAMETRO 42 POL</v>
          </cell>
          <cell r="D793" t="str">
            <v>UN</v>
          </cell>
          <cell r="E793">
            <v>57.58</v>
          </cell>
        </row>
        <row r="794">
          <cell r="B794" t="str">
            <v>091307</v>
          </cell>
          <cell r="C794" t="str">
            <v>ANEL DE MASTIQUE BETUMINOSO,DIAMETRO 48 POL</v>
          </cell>
          <cell r="D794" t="str">
            <v>UN</v>
          </cell>
          <cell r="E794">
            <v>65.75</v>
          </cell>
        </row>
        <row r="795">
          <cell r="B795" t="str">
            <v>091308</v>
          </cell>
          <cell r="C795" t="str">
            <v>ANEL DE MASTIQUE BETUMINOSO,DIAMETRO 60 POL</v>
          </cell>
          <cell r="D795" t="str">
            <v>UN</v>
          </cell>
          <cell r="E795">
            <v>82.14</v>
          </cell>
        </row>
        <row r="796">
          <cell r="B796" t="str">
            <v>091309</v>
          </cell>
          <cell r="C796" t="str">
            <v>ANEL DE MASTIQUE BETUMINOSO,DIAMETRO 72 POL</v>
          </cell>
          <cell r="D796" t="str">
            <v>UN</v>
          </cell>
          <cell r="E796">
            <v>98.65</v>
          </cell>
        </row>
        <row r="797">
          <cell r="B797" t="str">
            <v>091310</v>
          </cell>
          <cell r="C797" t="str">
            <v>ANEL DE MASTIQUE BETUMINOSO,DIAMETRO 84 POL</v>
          </cell>
          <cell r="D797" t="str">
            <v>UN</v>
          </cell>
          <cell r="E797">
            <v>115.21</v>
          </cell>
        </row>
        <row r="798">
          <cell r="B798" t="str">
            <v>091311</v>
          </cell>
          <cell r="C798" t="str">
            <v>ANEL DE MASTIQUE BETUMINOSO,DIAMETRO 100 POL</v>
          </cell>
          <cell r="D798" t="str">
            <v>UN</v>
          </cell>
          <cell r="E798">
            <v>137.16999999999999</v>
          </cell>
        </row>
        <row r="800">
          <cell r="B800" t="str">
            <v>091400</v>
          </cell>
          <cell r="C800" t="str">
            <v>FABRICACAO DE CURVAS, A PARTIR DE TUBOS DE ACO, 3 A 22,5 GR</v>
          </cell>
        </row>
        <row r="801">
          <cell r="B801" t="str">
            <v>091401</v>
          </cell>
          <cell r="C801" t="str">
            <v>CURVA DE ACO DIAMETRO 28 POL</v>
          </cell>
          <cell r="D801" t="str">
            <v>UN</v>
          </cell>
          <cell r="E801">
            <v>1082.4000000000001</v>
          </cell>
        </row>
        <row r="802">
          <cell r="B802" t="str">
            <v>091402</v>
          </cell>
          <cell r="C802" t="str">
            <v>CURVA DE ACO DIAMETRO 30 POL</v>
          </cell>
          <cell r="D802" t="str">
            <v>UN</v>
          </cell>
          <cell r="E802">
            <v>1171.6600000000001</v>
          </cell>
        </row>
        <row r="803">
          <cell r="B803" t="str">
            <v>091403</v>
          </cell>
          <cell r="C803" t="str">
            <v>CURVA DE ACO DIAMETRO 32 POL</v>
          </cell>
          <cell r="D803" t="str">
            <v>UN</v>
          </cell>
          <cell r="E803">
            <v>1244.99</v>
          </cell>
        </row>
        <row r="804">
          <cell r="B804" t="str">
            <v>091404</v>
          </cell>
          <cell r="C804" t="str">
            <v>CURVA DE ACO DIAMETRO 36 POL</v>
          </cell>
          <cell r="D804" t="str">
            <v>UN</v>
          </cell>
          <cell r="E804">
            <v>1407.47</v>
          </cell>
        </row>
        <row r="805">
          <cell r="B805" t="str">
            <v>091405</v>
          </cell>
          <cell r="C805" t="str">
            <v>CURVA DE ACO DIAMETRO 40 POL</v>
          </cell>
          <cell r="D805" t="str">
            <v>UN</v>
          </cell>
          <cell r="E805">
            <v>1634.57</v>
          </cell>
        </row>
        <row r="806">
          <cell r="B806" t="str">
            <v>091406</v>
          </cell>
          <cell r="C806" t="str">
            <v>CURVA DE ACO DIAMETRO 42 POL.</v>
          </cell>
          <cell r="D806" t="str">
            <v>UN</v>
          </cell>
          <cell r="E806">
            <v>1984.14</v>
          </cell>
        </row>
        <row r="807">
          <cell r="B807" t="str">
            <v>091407</v>
          </cell>
          <cell r="C807" t="str">
            <v>CURVA DE ACO DIAMETRO 48 POL.</v>
          </cell>
          <cell r="D807" t="str">
            <v>UN</v>
          </cell>
          <cell r="E807">
            <v>2779.3</v>
          </cell>
        </row>
        <row r="808">
          <cell r="B808" t="str">
            <v>091408</v>
          </cell>
          <cell r="C808" t="str">
            <v>CURVA DE ACO DIAMETRO 60 POL.</v>
          </cell>
          <cell r="D808" t="str">
            <v>UN</v>
          </cell>
          <cell r="E808">
            <v>3611.41</v>
          </cell>
        </row>
        <row r="809">
          <cell r="B809" t="str">
            <v>091409</v>
          </cell>
          <cell r="C809" t="str">
            <v>CURVA DE ACO DIAMETRO 72 POL.</v>
          </cell>
          <cell r="D809" t="str">
            <v>UN</v>
          </cell>
          <cell r="E809">
            <v>4502.1099999999997</v>
          </cell>
        </row>
        <row r="810">
          <cell r="B810" t="str">
            <v>091410</v>
          </cell>
          <cell r="C810" t="str">
            <v>CURVA DE ACO DIAMETRO 84 POL.</v>
          </cell>
          <cell r="D810" t="str">
            <v>UN</v>
          </cell>
          <cell r="E810">
            <v>5997.63</v>
          </cell>
        </row>
        <row r="811">
          <cell r="B811" t="str">
            <v>091411</v>
          </cell>
          <cell r="C811" t="str">
            <v>CURVA DE ACO DIAMETRO 100 POL.</v>
          </cell>
          <cell r="D811" t="str">
            <v>UN</v>
          </cell>
          <cell r="E811">
            <v>8102.33</v>
          </cell>
        </row>
        <row r="813">
          <cell r="B813" t="str">
            <v>091500</v>
          </cell>
          <cell r="C813" t="str">
            <v>FABRICACAO  DE  CURVAS, A PARTIR  DE TUBO DE ACO, 22,51 A 45 GRAUS</v>
          </cell>
        </row>
        <row r="814">
          <cell r="B814" t="str">
            <v>091501</v>
          </cell>
          <cell r="C814" t="str">
            <v>CURVA DE ACO DIAMETRO 28 POL</v>
          </cell>
          <cell r="D814" t="str">
            <v>UN</v>
          </cell>
          <cell r="E814">
            <v>1642.44</v>
          </cell>
        </row>
        <row r="815">
          <cell r="B815" t="str">
            <v>091502</v>
          </cell>
          <cell r="C815" t="str">
            <v>CURVA DE ACO DIAMETRO 30 POL</v>
          </cell>
          <cell r="D815" t="str">
            <v>UN</v>
          </cell>
          <cell r="E815">
            <v>1788.94</v>
          </cell>
        </row>
        <row r="816">
          <cell r="B816" t="str">
            <v>091503</v>
          </cell>
          <cell r="C816" t="str">
            <v>CURVA DE ACO DIAMETRO 32 POL</v>
          </cell>
          <cell r="D816" t="str">
            <v>UN</v>
          </cell>
          <cell r="E816">
            <v>1873.9</v>
          </cell>
        </row>
        <row r="817">
          <cell r="B817" t="str">
            <v>091504</v>
          </cell>
          <cell r="C817" t="str">
            <v>CURVA DE ACO DIAMETRO 36 POL</v>
          </cell>
          <cell r="D817" t="str">
            <v>UN</v>
          </cell>
          <cell r="E817">
            <v>2205.5100000000002</v>
          </cell>
        </row>
        <row r="818">
          <cell r="B818" t="str">
            <v>091505</v>
          </cell>
          <cell r="C818" t="str">
            <v>CURVA DE ACO DIAMETRO 40 POL</v>
          </cell>
          <cell r="D818" t="str">
            <v>UN</v>
          </cell>
          <cell r="E818">
            <v>2475.5500000000002</v>
          </cell>
        </row>
        <row r="819">
          <cell r="B819" t="str">
            <v>091506</v>
          </cell>
          <cell r="C819" t="str">
            <v>CURVA DE ACO DIAMETRO 42 POL.</v>
          </cell>
          <cell r="D819" t="str">
            <v>UN</v>
          </cell>
          <cell r="E819">
            <v>3144.82</v>
          </cell>
        </row>
        <row r="820">
          <cell r="B820" t="str">
            <v>091507</v>
          </cell>
          <cell r="C820" t="str">
            <v>CURVA DE ACO DIAMETRO 48 POL.</v>
          </cell>
          <cell r="D820" t="str">
            <v>UN</v>
          </cell>
          <cell r="E820">
            <v>3964.42</v>
          </cell>
        </row>
        <row r="821">
          <cell r="B821" t="str">
            <v>091508</v>
          </cell>
          <cell r="C821" t="str">
            <v>CURVA DE ACO DIAMETRO 60 POL.</v>
          </cell>
          <cell r="D821" t="str">
            <v>UN</v>
          </cell>
          <cell r="E821">
            <v>5385.06</v>
          </cell>
        </row>
        <row r="822">
          <cell r="B822" t="str">
            <v>091509</v>
          </cell>
          <cell r="C822" t="str">
            <v>CURVA DE ACO DIAMETRO 72 POL.</v>
          </cell>
          <cell r="D822" t="str">
            <v>UN</v>
          </cell>
          <cell r="E822">
            <v>6619.22</v>
          </cell>
        </row>
        <row r="823">
          <cell r="B823" t="str">
            <v>091510</v>
          </cell>
          <cell r="C823" t="str">
            <v>CURVA DE ACO DIAMETRO 84 POL.</v>
          </cell>
          <cell r="D823" t="str">
            <v>UN</v>
          </cell>
          <cell r="E823">
            <v>8220.65</v>
          </cell>
        </row>
        <row r="824">
          <cell r="B824" t="str">
            <v>091511</v>
          </cell>
          <cell r="C824" t="str">
            <v>CURVA DE ACO DIAMETRO 100 POL.</v>
          </cell>
          <cell r="D824" t="str">
            <v>UN</v>
          </cell>
          <cell r="E824">
            <v>11186.24</v>
          </cell>
        </row>
        <row r="826">
          <cell r="B826" t="str">
            <v>091600</v>
          </cell>
          <cell r="C826" t="str">
            <v>FABRICACAO  DE  CURVAS, A PARTIR DE TUBOS DE ACO, 45,01 A 67,5 GR</v>
          </cell>
        </row>
        <row r="827">
          <cell r="B827" t="str">
            <v>091601</v>
          </cell>
          <cell r="C827" t="str">
            <v>CURVA DE ACO DIAMETRO 28 POL</v>
          </cell>
          <cell r="D827" t="str">
            <v>UN</v>
          </cell>
          <cell r="E827">
            <v>2385.36</v>
          </cell>
        </row>
        <row r="828">
          <cell r="B828" t="str">
            <v>091602</v>
          </cell>
          <cell r="C828" t="str">
            <v>CURVA DE ACO DIAMETRO 30 POL</v>
          </cell>
          <cell r="D828" t="str">
            <v>UN</v>
          </cell>
          <cell r="E828">
            <v>2611.77</v>
          </cell>
        </row>
        <row r="829">
          <cell r="B829" t="str">
            <v>091603</v>
          </cell>
          <cell r="C829" t="str">
            <v>CURVA DE ACO DIAMETRO 32 POL</v>
          </cell>
          <cell r="D829" t="str">
            <v>UN</v>
          </cell>
          <cell r="E829">
            <v>2810.88</v>
          </cell>
        </row>
        <row r="830">
          <cell r="B830" t="str">
            <v>091604</v>
          </cell>
          <cell r="C830" t="str">
            <v>CURVA DE ACO DIAMETRO 36 POL</v>
          </cell>
          <cell r="D830" t="str">
            <v>UN</v>
          </cell>
          <cell r="E830">
            <v>3209.34</v>
          </cell>
        </row>
        <row r="831">
          <cell r="B831" t="str">
            <v>091605</v>
          </cell>
          <cell r="C831" t="str">
            <v>CURVA DE ACO DIAMETRO 40 POL</v>
          </cell>
          <cell r="D831" t="str">
            <v>UN</v>
          </cell>
          <cell r="E831">
            <v>3632.58</v>
          </cell>
        </row>
        <row r="832">
          <cell r="B832" t="str">
            <v>091606</v>
          </cell>
          <cell r="C832" t="str">
            <v>CURVA DE ACO DIAMETRO 42 POL.</v>
          </cell>
          <cell r="D832" t="str">
            <v>UN</v>
          </cell>
          <cell r="E832">
            <v>4657.91</v>
          </cell>
        </row>
        <row r="833">
          <cell r="B833" t="str">
            <v>091607</v>
          </cell>
          <cell r="C833" t="str">
            <v>CURVA DE ACO DIAMETRO 48 POL.</v>
          </cell>
          <cell r="D833" t="str">
            <v>UN</v>
          </cell>
          <cell r="E833">
            <v>5781.39</v>
          </cell>
        </row>
        <row r="834">
          <cell r="B834" t="str">
            <v>091608</v>
          </cell>
          <cell r="C834" t="str">
            <v>CURVA DE ACO DIAMETRO 60 POL.</v>
          </cell>
          <cell r="D834" t="str">
            <v>UN</v>
          </cell>
          <cell r="E834">
            <v>7982.54</v>
          </cell>
        </row>
        <row r="835">
          <cell r="B835" t="str">
            <v>091609</v>
          </cell>
          <cell r="C835" t="str">
            <v>CURVA DE ACO DIAMETRO 72 POL.</v>
          </cell>
          <cell r="D835" t="str">
            <v>UN</v>
          </cell>
          <cell r="E835">
            <v>9851.66</v>
          </cell>
        </row>
        <row r="836">
          <cell r="B836" t="str">
            <v>091610</v>
          </cell>
          <cell r="C836" t="str">
            <v>CURVA DE ACO DIAMETRO 84 POL.</v>
          </cell>
          <cell r="D836" t="str">
            <v>UN</v>
          </cell>
          <cell r="E836">
            <v>12246.82</v>
          </cell>
        </row>
        <row r="837">
          <cell r="B837" t="str">
            <v>091611</v>
          </cell>
          <cell r="C837" t="str">
            <v>CURVA DE ACO DIAMETRO 100 POL.</v>
          </cell>
          <cell r="D837" t="str">
            <v>UN</v>
          </cell>
          <cell r="E837">
            <v>16619</v>
          </cell>
        </row>
        <row r="839">
          <cell r="B839" t="str">
            <v>091700</v>
          </cell>
          <cell r="C839" t="str">
            <v>F0BRICACAO  DE  CURVAS, A PARTIR DE TUBOS DE ACO, 67,51 A 90 GR</v>
          </cell>
        </row>
        <row r="840">
          <cell r="B840" t="str">
            <v>091701</v>
          </cell>
          <cell r="C840" t="str">
            <v>CURVA DE ACO DIAMETRO 28 POL</v>
          </cell>
          <cell r="D840" t="str">
            <v>UN</v>
          </cell>
          <cell r="E840">
            <v>3141.83</v>
          </cell>
        </row>
        <row r="841">
          <cell r="B841" t="str">
            <v>091702</v>
          </cell>
          <cell r="C841" t="str">
            <v>CURVA DE ACO DIAMETRO 30 POL</v>
          </cell>
          <cell r="D841" t="str">
            <v>UN</v>
          </cell>
          <cell r="E841">
            <v>3409.57</v>
          </cell>
        </row>
        <row r="842">
          <cell r="B842" t="str">
            <v>091703</v>
          </cell>
          <cell r="C842" t="str">
            <v>CURVA DE ACO DIAMETRO 32 POL</v>
          </cell>
          <cell r="D842" t="str">
            <v>UN</v>
          </cell>
          <cell r="E842">
            <v>3675.06</v>
          </cell>
        </row>
        <row r="843">
          <cell r="B843" t="str">
            <v>091704</v>
          </cell>
          <cell r="C843" t="str">
            <v>CURVA DE ACO DIAMETRO 36 POL</v>
          </cell>
          <cell r="D843" t="str">
            <v>UN</v>
          </cell>
          <cell r="E843">
            <v>4215.42</v>
          </cell>
        </row>
        <row r="844">
          <cell r="B844" t="str">
            <v>091705</v>
          </cell>
          <cell r="C844" t="str">
            <v>CURVA DE ACO DIAMETRO 40 POL</v>
          </cell>
          <cell r="D844" t="str">
            <v>UN</v>
          </cell>
          <cell r="E844">
            <v>4750.9399999999996</v>
          </cell>
        </row>
        <row r="845">
          <cell r="B845" t="str">
            <v>091706</v>
          </cell>
          <cell r="C845" t="str">
            <v>CURVA DE ACO DIAMETRO 42 POL.</v>
          </cell>
          <cell r="D845" t="str">
            <v>UN</v>
          </cell>
          <cell r="E845">
            <v>6105.16</v>
          </cell>
        </row>
        <row r="846">
          <cell r="B846" t="str">
            <v>091707</v>
          </cell>
          <cell r="C846" t="str">
            <v>CURVA DE ACO DIAMETRO 48 POL.</v>
          </cell>
          <cell r="D846" t="str">
            <v>UN</v>
          </cell>
          <cell r="E846">
            <v>7541.81</v>
          </cell>
        </row>
        <row r="847">
          <cell r="B847" t="str">
            <v>091708</v>
          </cell>
          <cell r="C847" t="str">
            <v>CURVA DE ACO DIAMETRO 60 POL.</v>
          </cell>
          <cell r="D847" t="str">
            <v>UN</v>
          </cell>
          <cell r="E847">
            <v>10477.200000000001</v>
          </cell>
        </row>
        <row r="848">
          <cell r="B848" t="str">
            <v>091709</v>
          </cell>
          <cell r="C848" t="str">
            <v>CURVA DE ACO DIAMETRO 72 POL.</v>
          </cell>
          <cell r="D848" t="str">
            <v>UN</v>
          </cell>
          <cell r="E848">
            <v>12642.47</v>
          </cell>
        </row>
        <row r="849">
          <cell r="B849" t="str">
            <v>091710</v>
          </cell>
          <cell r="C849" t="str">
            <v>CURVA DE ACO DIAMETRO 84 POL.</v>
          </cell>
          <cell r="D849" t="str">
            <v>UN</v>
          </cell>
          <cell r="E849">
            <v>15779.34</v>
          </cell>
        </row>
        <row r="850">
          <cell r="B850" t="str">
            <v>091711</v>
          </cell>
          <cell r="C850" t="str">
            <v>CURVA DE ACO DIAMETRO 100 POL.</v>
          </cell>
          <cell r="D850" t="str">
            <v>UN</v>
          </cell>
          <cell r="E850">
            <v>21451.19</v>
          </cell>
        </row>
        <row r="852">
          <cell r="B852" t="str">
            <v>091800</v>
          </cell>
          <cell r="C852" t="str">
            <v>CORTE E BISELAMENTO EM TUBOS DE ACO E = 5/16 POLEGADA</v>
          </cell>
        </row>
        <row r="853">
          <cell r="B853" t="str">
            <v>091801</v>
          </cell>
          <cell r="C853" t="str">
            <v>DIAMETRO 4  POLEGADA</v>
          </cell>
          <cell r="D853" t="str">
            <v>UN</v>
          </cell>
          <cell r="E853">
            <v>13.53</v>
          </cell>
        </row>
        <row r="854">
          <cell r="B854" t="str">
            <v>091802</v>
          </cell>
          <cell r="C854" t="str">
            <v>DIAMETRO 6  POLEGADA</v>
          </cell>
          <cell r="D854" t="str">
            <v>UN</v>
          </cell>
          <cell r="E854">
            <v>20.32</v>
          </cell>
        </row>
        <row r="855">
          <cell r="B855" t="str">
            <v>091803</v>
          </cell>
          <cell r="C855" t="str">
            <v>DIAMETRO 8  POLEGADA</v>
          </cell>
          <cell r="D855" t="str">
            <v>UN</v>
          </cell>
          <cell r="E855">
            <v>27.09</v>
          </cell>
        </row>
        <row r="856">
          <cell r="B856" t="str">
            <v>091804</v>
          </cell>
          <cell r="C856" t="str">
            <v>DIAMETRO 10 POLEGADA</v>
          </cell>
          <cell r="D856" t="str">
            <v>UN</v>
          </cell>
          <cell r="E856">
            <v>33.869999999999997</v>
          </cell>
        </row>
        <row r="857">
          <cell r="B857" t="str">
            <v>091805</v>
          </cell>
          <cell r="C857" t="str">
            <v>DIAMETRO 12 POLEGADA</v>
          </cell>
          <cell r="D857" t="str">
            <v>UN</v>
          </cell>
          <cell r="E857">
            <v>40.64</v>
          </cell>
        </row>
        <row r="858">
          <cell r="B858" t="str">
            <v>091806</v>
          </cell>
          <cell r="C858" t="str">
            <v>DIAMETRO 16 POLEGADA</v>
          </cell>
          <cell r="D858" t="str">
            <v>UN</v>
          </cell>
          <cell r="E858">
            <v>54.19</v>
          </cell>
        </row>
        <row r="859">
          <cell r="B859" t="str">
            <v>091807</v>
          </cell>
          <cell r="C859" t="str">
            <v>DIAMETRO 20 POLEGADA</v>
          </cell>
          <cell r="D859" t="str">
            <v>UN</v>
          </cell>
          <cell r="E859">
            <v>67.75</v>
          </cell>
        </row>
        <row r="860">
          <cell r="B860" t="str">
            <v>091808</v>
          </cell>
          <cell r="C860" t="str">
            <v>DIAMETRO 24 POLEGADA</v>
          </cell>
          <cell r="D860" t="str">
            <v>UN</v>
          </cell>
          <cell r="E860">
            <v>81.3</v>
          </cell>
        </row>
        <row r="861">
          <cell r="B861" t="str">
            <v>091809</v>
          </cell>
          <cell r="C861" t="str">
            <v>DIAMETRO 28 POLEGADA</v>
          </cell>
          <cell r="D861" t="str">
            <v>UN</v>
          </cell>
          <cell r="E861">
            <v>94.85</v>
          </cell>
        </row>
        <row r="862">
          <cell r="B862" t="str">
            <v>091810</v>
          </cell>
          <cell r="C862" t="str">
            <v>DIAMETRO 30 POLEGADA</v>
          </cell>
          <cell r="D862" t="str">
            <v>UN</v>
          </cell>
          <cell r="E862">
            <v>101.63</v>
          </cell>
        </row>
        <row r="863">
          <cell r="B863" t="str">
            <v>091811</v>
          </cell>
          <cell r="C863" t="str">
            <v>DIAMETRO 32 POLEGADA</v>
          </cell>
          <cell r="D863" t="str">
            <v>UN</v>
          </cell>
          <cell r="E863">
            <v>108.4</v>
          </cell>
        </row>
        <row r="864">
          <cell r="B864" t="str">
            <v>091812</v>
          </cell>
          <cell r="C864" t="str">
            <v>DIAMETRO 36 POLEGADA</v>
          </cell>
          <cell r="D864" t="str">
            <v>UN</v>
          </cell>
          <cell r="E864">
            <v>121.96</v>
          </cell>
        </row>
        <row r="865">
          <cell r="B865" t="str">
            <v>091813</v>
          </cell>
          <cell r="C865" t="str">
            <v>DIAMETRO 40 POLEGADA</v>
          </cell>
          <cell r="D865" t="str">
            <v>UN</v>
          </cell>
          <cell r="E865">
            <v>135.51</v>
          </cell>
        </row>
        <row r="867">
          <cell r="B867" t="str">
            <v>091900</v>
          </cell>
          <cell r="C867" t="str">
            <v>CORTE E BISELAMENTO EM TUBOS DE ACO E = 7/16 POLEGADA</v>
          </cell>
        </row>
        <row r="868">
          <cell r="B868" t="str">
            <v>091914</v>
          </cell>
          <cell r="C868" t="str">
            <v>DIAMETRO - 42 POL.</v>
          </cell>
          <cell r="D868" t="str">
            <v>UN</v>
          </cell>
          <cell r="E868">
            <v>201.45</v>
          </cell>
        </row>
        <row r="869">
          <cell r="B869" t="str">
            <v>091915</v>
          </cell>
          <cell r="C869" t="str">
            <v>DIAMETRO - 48 POL.</v>
          </cell>
          <cell r="D869" t="str">
            <v>UN</v>
          </cell>
          <cell r="E869">
            <v>230.23</v>
          </cell>
        </row>
        <row r="871">
          <cell r="B871" t="str">
            <v>092100</v>
          </cell>
          <cell r="C871" t="str">
            <v>SOLDA EM TUBOS DE ACO E = 5/16 POLEGADA</v>
          </cell>
        </row>
        <row r="872">
          <cell r="B872" t="str">
            <v>092101</v>
          </cell>
          <cell r="C872" t="str">
            <v>DIAMETRO 4  POLEGADA</v>
          </cell>
          <cell r="D872" t="str">
            <v>UN</v>
          </cell>
          <cell r="E872">
            <v>27.95</v>
          </cell>
        </row>
        <row r="873">
          <cell r="B873" t="str">
            <v>092102</v>
          </cell>
          <cell r="C873" t="str">
            <v>DIAMETRO 6  POLEGADA</v>
          </cell>
          <cell r="D873" t="str">
            <v>UN</v>
          </cell>
          <cell r="E873">
            <v>41.94</v>
          </cell>
        </row>
        <row r="874">
          <cell r="B874" t="str">
            <v>092103</v>
          </cell>
          <cell r="C874" t="str">
            <v>DIAMETRO 8  POLEGADA</v>
          </cell>
          <cell r="D874" t="str">
            <v>UN</v>
          </cell>
          <cell r="E874">
            <v>55.92</v>
          </cell>
        </row>
        <row r="875">
          <cell r="B875" t="str">
            <v>092104</v>
          </cell>
          <cell r="C875" t="str">
            <v>DIAMETRO 10 POLEGADA</v>
          </cell>
          <cell r="D875" t="str">
            <v>UN</v>
          </cell>
          <cell r="E875">
            <v>69.91</v>
          </cell>
        </row>
        <row r="876">
          <cell r="B876" t="str">
            <v>092105</v>
          </cell>
          <cell r="C876" t="str">
            <v>DIAMETRO 12 POLEGADA</v>
          </cell>
          <cell r="D876" t="str">
            <v>UN</v>
          </cell>
          <cell r="E876">
            <v>83.9</v>
          </cell>
        </row>
        <row r="877">
          <cell r="B877" t="str">
            <v>092106</v>
          </cell>
          <cell r="C877" t="str">
            <v>DIAMETRO 16 POLEGADA</v>
          </cell>
          <cell r="D877" t="str">
            <v>UN</v>
          </cell>
          <cell r="E877">
            <v>111.87</v>
          </cell>
        </row>
        <row r="878">
          <cell r="B878" t="str">
            <v>092107</v>
          </cell>
          <cell r="C878" t="str">
            <v>DIAMETRO 20 POLEGADA</v>
          </cell>
          <cell r="D878" t="str">
            <v>UN</v>
          </cell>
          <cell r="E878">
            <v>139.83000000000001</v>
          </cell>
        </row>
        <row r="879">
          <cell r="B879" t="str">
            <v>092108</v>
          </cell>
          <cell r="C879" t="str">
            <v>DIAMETRO 24 POLEGADA</v>
          </cell>
          <cell r="D879" t="str">
            <v>UN</v>
          </cell>
          <cell r="E879">
            <v>167.8</v>
          </cell>
        </row>
        <row r="880">
          <cell r="B880" t="str">
            <v>092109</v>
          </cell>
          <cell r="C880" t="str">
            <v>DIAMETRO 28 POLEGADA</v>
          </cell>
          <cell r="D880" t="str">
            <v>UN</v>
          </cell>
          <cell r="E880">
            <v>195.78</v>
          </cell>
        </row>
        <row r="881">
          <cell r="B881" t="str">
            <v>092110</v>
          </cell>
          <cell r="C881" t="str">
            <v>DIAMETRO 30 POLEGADA</v>
          </cell>
          <cell r="D881" t="str">
            <v>UN</v>
          </cell>
          <cell r="E881">
            <v>209.76</v>
          </cell>
        </row>
        <row r="882">
          <cell r="B882" t="str">
            <v>092111</v>
          </cell>
          <cell r="C882" t="str">
            <v>DIAMETRO 32 POLEGADA</v>
          </cell>
          <cell r="D882" t="str">
            <v>UN</v>
          </cell>
          <cell r="E882">
            <v>223.75</v>
          </cell>
        </row>
        <row r="883">
          <cell r="B883" t="str">
            <v>092112</v>
          </cell>
          <cell r="C883" t="str">
            <v>DIAMETRO 36 POLEGADA</v>
          </cell>
          <cell r="D883" t="str">
            <v>UN</v>
          </cell>
          <cell r="E883">
            <v>251.71</v>
          </cell>
        </row>
        <row r="884">
          <cell r="B884" t="str">
            <v>092113</v>
          </cell>
          <cell r="C884" t="str">
            <v>DIAMETRO 40 POLEGADA</v>
          </cell>
          <cell r="D884" t="str">
            <v>UN</v>
          </cell>
          <cell r="E884">
            <v>279.68</v>
          </cell>
        </row>
        <row r="886">
          <cell r="B886" t="str">
            <v>092200</v>
          </cell>
          <cell r="C886" t="str">
            <v>SOLDA EM TUBOS DE ACO E = 7/16 POLEGADA</v>
          </cell>
        </row>
        <row r="887">
          <cell r="B887" t="str">
            <v>092214</v>
          </cell>
          <cell r="C887" t="str">
            <v>DIAMETRO - 42 POL.</v>
          </cell>
          <cell r="D887" t="str">
            <v>UN</v>
          </cell>
          <cell r="E887">
            <v>415.97</v>
          </cell>
        </row>
        <row r="888">
          <cell r="B888" t="str">
            <v>092215</v>
          </cell>
          <cell r="C888" t="str">
            <v>DIAMETRO - 48 POL.</v>
          </cell>
          <cell r="D888" t="str">
            <v>UN</v>
          </cell>
          <cell r="E888">
            <v>475.39</v>
          </cell>
        </row>
        <row r="890">
          <cell r="B890" t="str">
            <v>092400</v>
          </cell>
          <cell r="C890" t="str">
            <v>REVESTIMENTO DE PROTECAO EXTERNA DE JUNTAS SOLDADAS - ACO</v>
          </cell>
        </row>
        <row r="891">
          <cell r="B891" t="str">
            <v>092401</v>
          </cell>
          <cell r="C891" t="str">
            <v>DIAMETRO 4  POLEGADA</v>
          </cell>
          <cell r="D891" t="str">
            <v>UN</v>
          </cell>
          <cell r="E891">
            <v>7.24</v>
          </cell>
        </row>
        <row r="892">
          <cell r="B892" t="str">
            <v>092402</v>
          </cell>
          <cell r="C892" t="str">
            <v>DIAMETRO 6  POLEGADA</v>
          </cell>
          <cell r="D892" t="str">
            <v>UN</v>
          </cell>
          <cell r="E892">
            <v>10.86</v>
          </cell>
        </row>
        <row r="893">
          <cell r="B893" t="str">
            <v>092403</v>
          </cell>
          <cell r="C893" t="str">
            <v>DIAMETRO 8  POLEGADA</v>
          </cell>
          <cell r="D893" t="str">
            <v>UN</v>
          </cell>
          <cell r="E893">
            <v>14.51</v>
          </cell>
        </row>
        <row r="894">
          <cell r="B894" t="str">
            <v>092404</v>
          </cell>
          <cell r="C894" t="str">
            <v>DIAMETRO 10 POLEGADA</v>
          </cell>
          <cell r="D894" t="str">
            <v>UN</v>
          </cell>
          <cell r="E894">
            <v>18.14</v>
          </cell>
        </row>
        <row r="895">
          <cell r="B895" t="str">
            <v>092405</v>
          </cell>
          <cell r="C895" t="str">
            <v>DIAMETRO 12 POLEGADA</v>
          </cell>
          <cell r="D895" t="str">
            <v>UN</v>
          </cell>
          <cell r="E895">
            <v>21.75</v>
          </cell>
        </row>
        <row r="896">
          <cell r="B896" t="str">
            <v>092406</v>
          </cell>
          <cell r="C896" t="str">
            <v>DIAMETRO 16 POLEGADA</v>
          </cell>
          <cell r="D896" t="str">
            <v>UN</v>
          </cell>
          <cell r="E896">
            <v>29.02</v>
          </cell>
        </row>
        <row r="897">
          <cell r="B897" t="str">
            <v>092407</v>
          </cell>
          <cell r="C897" t="str">
            <v>DIAMETRO 20 POLEGADA</v>
          </cell>
          <cell r="D897" t="str">
            <v>UN</v>
          </cell>
          <cell r="E897">
            <v>36.28</v>
          </cell>
        </row>
        <row r="898">
          <cell r="B898" t="str">
            <v>092408</v>
          </cell>
          <cell r="C898" t="str">
            <v>DIAMETRO 24 POLEGADA</v>
          </cell>
          <cell r="D898" t="str">
            <v>UN</v>
          </cell>
          <cell r="E898">
            <v>43.53</v>
          </cell>
        </row>
        <row r="899">
          <cell r="B899" t="str">
            <v>092409</v>
          </cell>
          <cell r="C899" t="str">
            <v>DIAMETRO 28 POLEGADA</v>
          </cell>
          <cell r="D899" t="str">
            <v>UN</v>
          </cell>
          <cell r="E899">
            <v>50.79</v>
          </cell>
        </row>
        <row r="900">
          <cell r="B900" t="str">
            <v>092410</v>
          </cell>
          <cell r="C900" t="str">
            <v>DIAMETRO 30 POLEGADA</v>
          </cell>
          <cell r="D900" t="str">
            <v>UN</v>
          </cell>
          <cell r="E900">
            <v>108.84</v>
          </cell>
        </row>
        <row r="901">
          <cell r="B901" t="str">
            <v>092411</v>
          </cell>
          <cell r="C901" t="str">
            <v>DIAMETRO 32 POLEGADA</v>
          </cell>
          <cell r="D901" t="str">
            <v>UN</v>
          </cell>
          <cell r="E901">
            <v>116.09</v>
          </cell>
        </row>
        <row r="902">
          <cell r="B902" t="str">
            <v>092412</v>
          </cell>
          <cell r="C902" t="str">
            <v>DIAMETRO 36 POLEGADA</v>
          </cell>
          <cell r="D902" t="str">
            <v>UN</v>
          </cell>
          <cell r="E902">
            <v>163.28</v>
          </cell>
        </row>
        <row r="903">
          <cell r="B903" t="str">
            <v>092413</v>
          </cell>
          <cell r="C903" t="str">
            <v>DIAMETRO 40 POLEGADA</v>
          </cell>
          <cell r="D903" t="str">
            <v>UN</v>
          </cell>
          <cell r="E903">
            <v>181.41</v>
          </cell>
        </row>
        <row r="905">
          <cell r="B905" t="str">
            <v>092500</v>
          </cell>
          <cell r="C905" t="str">
            <v>PINTURA DE TUBOS E PECAS DE ACO EM EPOXI</v>
          </cell>
        </row>
        <row r="906">
          <cell r="B906" t="str">
            <v>092501</v>
          </cell>
          <cell r="C906" t="str">
            <v>PINTURA DE TUBOS E PECAS DE ACO EM EPOXI</v>
          </cell>
          <cell r="D906" t="str">
            <v>M2</v>
          </cell>
          <cell r="E906">
            <v>58.86</v>
          </cell>
        </row>
        <row r="908">
          <cell r="B908" t="str">
            <v>092600</v>
          </cell>
          <cell r="C908" t="str">
            <v>PINTURA DE CONEXOES E PECAS EM GERAL COM COALTAR  EPOXI - ACO</v>
          </cell>
        </row>
        <row r="909">
          <cell r="B909" t="str">
            <v>092601</v>
          </cell>
          <cell r="C909" t="str">
            <v>PINTURA DE CONEXOES E PECAS EM GERAL COM COALTAR  EPOXI</v>
          </cell>
          <cell r="D909" t="str">
            <v>M2</v>
          </cell>
          <cell r="E909">
            <v>56.85</v>
          </cell>
        </row>
        <row r="911">
          <cell r="B911" t="str">
            <v>092700</v>
          </cell>
          <cell r="C911" t="str">
            <v>PINTURA DE TUBOS DE ACO COM COALTAR EPOXI - ACO</v>
          </cell>
        </row>
        <row r="912">
          <cell r="B912" t="str">
            <v>092701</v>
          </cell>
          <cell r="C912" t="str">
            <v>DIAMETRO 4  POLEGADA</v>
          </cell>
          <cell r="D912" t="str">
            <v>M</v>
          </cell>
          <cell r="E912">
            <v>22.34</v>
          </cell>
        </row>
        <row r="913">
          <cell r="B913" t="str">
            <v>092702</v>
          </cell>
          <cell r="C913" t="str">
            <v>DIAMETRO 6  POLEGADA</v>
          </cell>
          <cell r="D913" t="str">
            <v>M</v>
          </cell>
          <cell r="E913">
            <v>33.54</v>
          </cell>
        </row>
        <row r="914">
          <cell r="B914" t="str">
            <v>092703</v>
          </cell>
          <cell r="C914" t="str">
            <v>DIAMETRO 8  POLEGADA</v>
          </cell>
          <cell r="D914" t="str">
            <v>M</v>
          </cell>
          <cell r="E914">
            <v>44.72</v>
          </cell>
        </row>
        <row r="915">
          <cell r="B915" t="str">
            <v>092704</v>
          </cell>
          <cell r="C915" t="str">
            <v>DIAMETRO 10 POLEGADA</v>
          </cell>
          <cell r="D915" t="str">
            <v>M</v>
          </cell>
          <cell r="E915">
            <v>55.93</v>
          </cell>
        </row>
        <row r="916">
          <cell r="B916" t="str">
            <v>092705</v>
          </cell>
          <cell r="C916" t="str">
            <v>DIAMETRO 12 POLEGADA</v>
          </cell>
          <cell r="D916" t="str">
            <v>M</v>
          </cell>
          <cell r="E916">
            <v>67.11</v>
          </cell>
        </row>
        <row r="917">
          <cell r="B917" t="str">
            <v>092706</v>
          </cell>
          <cell r="C917" t="str">
            <v>DIAMETRO 16 POLEGADA</v>
          </cell>
          <cell r="D917" t="str">
            <v>M</v>
          </cell>
          <cell r="E917">
            <v>89.4</v>
          </cell>
        </row>
        <row r="918">
          <cell r="B918" t="str">
            <v>092707</v>
          </cell>
          <cell r="C918" t="str">
            <v>DIAMETRO 20 POLEGADA</v>
          </cell>
          <cell r="D918" t="str">
            <v>M</v>
          </cell>
          <cell r="E918">
            <v>111.97</v>
          </cell>
        </row>
        <row r="919">
          <cell r="B919" t="str">
            <v>092708</v>
          </cell>
          <cell r="C919" t="str">
            <v>DIAMETRO 24 POLEGADA</v>
          </cell>
          <cell r="D919" t="str">
            <v>M</v>
          </cell>
          <cell r="E919">
            <v>134.34</v>
          </cell>
        </row>
        <row r="920">
          <cell r="B920" t="str">
            <v>092709</v>
          </cell>
          <cell r="C920" t="str">
            <v>DIAMETRO 28 POLEGADA</v>
          </cell>
          <cell r="D920" t="str">
            <v>M</v>
          </cell>
          <cell r="E920">
            <v>156.76</v>
          </cell>
        </row>
        <row r="921">
          <cell r="B921" t="str">
            <v>092710</v>
          </cell>
          <cell r="C921" t="str">
            <v>DIAMETRO 30 POLEGADA</v>
          </cell>
          <cell r="D921" t="str">
            <v>M</v>
          </cell>
          <cell r="E921">
            <v>168</v>
          </cell>
        </row>
        <row r="922">
          <cell r="B922" t="str">
            <v>092711</v>
          </cell>
          <cell r="C922" t="str">
            <v>DIAMETRO 32 POLEGADA</v>
          </cell>
          <cell r="D922" t="str">
            <v>M</v>
          </cell>
          <cell r="E922">
            <v>179.19</v>
          </cell>
        </row>
        <row r="923">
          <cell r="B923" t="str">
            <v>092712</v>
          </cell>
          <cell r="C923" t="str">
            <v>DIAMETRO 36 POLEGADA</v>
          </cell>
          <cell r="D923" t="str">
            <v>M</v>
          </cell>
          <cell r="E923">
            <v>201.58</v>
          </cell>
        </row>
        <row r="924">
          <cell r="B924" t="str">
            <v>092713</v>
          </cell>
          <cell r="C924" t="str">
            <v>DIAMETRO 40 POLEGADA</v>
          </cell>
          <cell r="D924" t="str">
            <v>M</v>
          </cell>
          <cell r="E924">
            <v>223.99</v>
          </cell>
        </row>
        <row r="926">
          <cell r="B926" t="str">
            <v>092800</v>
          </cell>
          <cell r="C926" t="str">
            <v>FABRICACAO E MONTAGEM DE PECAS DE ACO NO CAMPO</v>
          </cell>
        </row>
        <row r="927">
          <cell r="B927" t="str">
            <v>092801</v>
          </cell>
          <cell r="C927" t="str">
            <v>FABRICACAO DE PECAS</v>
          </cell>
          <cell r="D927" t="str">
            <v>KG</v>
          </cell>
          <cell r="E927">
            <v>8.0299999999999994</v>
          </cell>
        </row>
        <row r="928">
          <cell r="B928" t="str">
            <v>092802</v>
          </cell>
          <cell r="C928" t="str">
            <v>MONTAGEM DE PECAS E MISCELANEAS</v>
          </cell>
          <cell r="D928" t="str">
            <v>KG</v>
          </cell>
          <cell r="E928">
            <v>3.87</v>
          </cell>
        </row>
        <row r="930">
          <cell r="B930" t="str">
            <v>092900</v>
          </cell>
          <cell r="C930" t="str">
            <v>CARGA, TRANSPORTE ATE 10 KM E DESCARGA DE TUBOS E PECAS DE PVC RIGIDO E PVC RIGIDO DEFOFO</v>
          </cell>
        </row>
        <row r="931">
          <cell r="B931" t="str">
            <v>092901</v>
          </cell>
          <cell r="C931" t="str">
            <v>TUBOS E PECAS, DIAMETRO  50 MM</v>
          </cell>
          <cell r="D931" t="str">
            <v>KM</v>
          </cell>
          <cell r="E931">
            <v>101.93</v>
          </cell>
        </row>
        <row r="932">
          <cell r="B932" t="str">
            <v>092902</v>
          </cell>
          <cell r="C932" t="str">
            <v>TUBOS E PECAS, DIAMETRO  75 MM</v>
          </cell>
          <cell r="D932" t="str">
            <v>KM</v>
          </cell>
          <cell r="E932">
            <v>284.22000000000003</v>
          </cell>
        </row>
        <row r="933">
          <cell r="B933" t="str">
            <v>092903</v>
          </cell>
          <cell r="C933" t="str">
            <v>TUBOS E PECAS, DIAMETRO 100MM</v>
          </cell>
          <cell r="D933" t="str">
            <v>KM</v>
          </cell>
          <cell r="E933">
            <v>313.02</v>
          </cell>
        </row>
        <row r="934">
          <cell r="B934" t="str">
            <v>092904</v>
          </cell>
          <cell r="C934" t="str">
            <v>TUBOS E PECAS, DIAMETRO 150MM</v>
          </cell>
          <cell r="D934" t="str">
            <v>KM</v>
          </cell>
          <cell r="E934">
            <v>473.73</v>
          </cell>
        </row>
        <row r="935">
          <cell r="B935" t="str">
            <v>092905</v>
          </cell>
          <cell r="C935" t="str">
            <v>TUBOS E PECAS, DIAMETRO 200 MM</v>
          </cell>
          <cell r="D935" t="str">
            <v>KM</v>
          </cell>
          <cell r="E935">
            <v>626.07000000000005</v>
          </cell>
        </row>
        <row r="936">
          <cell r="B936" t="str">
            <v>092906</v>
          </cell>
          <cell r="C936" t="str">
            <v>TUBOS E PECAS, DIAMETRO 250MM</v>
          </cell>
          <cell r="D936" t="str">
            <v>KM</v>
          </cell>
          <cell r="E936">
            <v>786.77</v>
          </cell>
        </row>
        <row r="937">
          <cell r="B937" t="str">
            <v>092907</v>
          </cell>
          <cell r="C937" t="str">
            <v>TUBOS E PECAS, DIAMETRO 300 MM</v>
          </cell>
          <cell r="D937" t="str">
            <v>KM</v>
          </cell>
          <cell r="E937">
            <v>947.46</v>
          </cell>
        </row>
        <row r="938">
          <cell r="B938" t="str">
            <v>092908</v>
          </cell>
          <cell r="C938" t="str">
            <v>TUBOS E PECAS, DIAMETRO 350 MM</v>
          </cell>
          <cell r="D938" t="str">
            <v>KM</v>
          </cell>
          <cell r="E938">
            <v>1099.8</v>
          </cell>
        </row>
        <row r="939">
          <cell r="B939" t="str">
            <v>092909</v>
          </cell>
          <cell r="C939" t="str">
            <v>TUBOS E PECAS, DIAMETRO 400 MM</v>
          </cell>
          <cell r="D939" t="str">
            <v>KM</v>
          </cell>
          <cell r="E939">
            <v>1252.1500000000001</v>
          </cell>
        </row>
        <row r="941">
          <cell r="B941" t="str">
            <v>093000</v>
          </cell>
          <cell r="C941" t="str">
            <v>TRANSPORTE EXCEDENTE A 10 KM DE TUBOS E PECAS DE PVC RIGIDO E PVC RIGIDO DE FOFO</v>
          </cell>
        </row>
        <row r="942">
          <cell r="B942" t="str">
            <v>093001</v>
          </cell>
          <cell r="C942" t="str">
            <v>TUBOS E PECAS, DIAMETRO  50 MM</v>
          </cell>
          <cell r="D942" t="str">
            <v>KMXKM</v>
          </cell>
          <cell r="E942">
            <v>2.95</v>
          </cell>
        </row>
        <row r="943">
          <cell r="B943" t="str">
            <v>093002</v>
          </cell>
          <cell r="C943" t="str">
            <v>TUBOS E PECAS, DIAMETRO  75 MM</v>
          </cell>
          <cell r="D943" t="str">
            <v>KMXKM</v>
          </cell>
          <cell r="E943">
            <v>3.19</v>
          </cell>
        </row>
        <row r="944">
          <cell r="B944" t="str">
            <v>093003</v>
          </cell>
          <cell r="C944" t="str">
            <v>TUBOS E PECAS, DIAMETRO 100 MM</v>
          </cell>
          <cell r="D944" t="str">
            <v>KMXKM</v>
          </cell>
          <cell r="E944">
            <v>3.56</v>
          </cell>
        </row>
        <row r="945">
          <cell r="B945" t="str">
            <v>093004</v>
          </cell>
          <cell r="C945" t="str">
            <v>TUBOS E PECAS, DIAMETRO 150 MM</v>
          </cell>
          <cell r="D945" t="str">
            <v>KMXKM</v>
          </cell>
          <cell r="E945">
            <v>4.22</v>
          </cell>
        </row>
        <row r="946">
          <cell r="B946" t="str">
            <v>093005</v>
          </cell>
          <cell r="C946" t="str">
            <v>TUBOS E PECAS, DIAMETRO 200 MM</v>
          </cell>
          <cell r="D946" t="str">
            <v>KMXKM</v>
          </cell>
          <cell r="E946">
            <v>4.88</v>
          </cell>
        </row>
        <row r="947">
          <cell r="B947" t="str">
            <v>093006</v>
          </cell>
          <cell r="C947" t="str">
            <v>TUBOS E PECAS, DIAMETRO 250 MM</v>
          </cell>
          <cell r="D947" t="str">
            <v>KMXKM</v>
          </cell>
          <cell r="E947">
            <v>5.99</v>
          </cell>
        </row>
        <row r="948">
          <cell r="B948" t="str">
            <v>093007</v>
          </cell>
          <cell r="C948" t="str">
            <v>TUBOS E PECAS, DIAMETRO 300 MM</v>
          </cell>
          <cell r="D948" t="str">
            <v>KMXKM</v>
          </cell>
          <cell r="E948">
            <v>7.48</v>
          </cell>
        </row>
        <row r="949">
          <cell r="B949" t="str">
            <v>093008</v>
          </cell>
          <cell r="C949" t="str">
            <v>TUBOS E PECAS, DIAMETRO 350 MM</v>
          </cell>
          <cell r="D949" t="str">
            <v>KMXKM</v>
          </cell>
          <cell r="E949">
            <v>8.9700000000000006</v>
          </cell>
        </row>
        <row r="950">
          <cell r="B950" t="str">
            <v>093009</v>
          </cell>
          <cell r="C950" t="str">
            <v>TUBOS E PECAS, DIAMETRO 400 MM</v>
          </cell>
          <cell r="D950" t="str">
            <v>KMXKM</v>
          </cell>
          <cell r="E950">
            <v>11.22</v>
          </cell>
        </row>
        <row r="952">
          <cell r="B952" t="str">
            <v>093100</v>
          </cell>
          <cell r="C952" t="str">
            <v>CARGA, TRANSPORTE E  DESCARGA DE TUBOS E PECAS DE FERRO FUNDIDO</v>
          </cell>
        </row>
        <row r="953">
          <cell r="B953" t="str">
            <v>093101</v>
          </cell>
          <cell r="C953" t="str">
            <v>CARGA E DESCARGA</v>
          </cell>
          <cell r="D953" t="str">
            <v>T</v>
          </cell>
          <cell r="E953">
            <v>39.31</v>
          </cell>
        </row>
        <row r="954">
          <cell r="B954" t="str">
            <v>093102</v>
          </cell>
          <cell r="C954" t="str">
            <v>TRANSPORTE</v>
          </cell>
          <cell r="D954" t="str">
            <v>TXKM</v>
          </cell>
          <cell r="E954">
            <v>2</v>
          </cell>
        </row>
        <row r="956">
          <cell r="B956" t="str">
            <v>093200</v>
          </cell>
          <cell r="C956" t="str">
            <v>CARGA, TRANSPORTE ATE 10 KM E DESCARGA DE TUBOS E PECAS DE FIBRO CIMENTO</v>
          </cell>
        </row>
        <row r="957">
          <cell r="B957" t="str">
            <v>093201</v>
          </cell>
          <cell r="C957" t="str">
            <v>TUBOS E PECAS, DIAMETRO 50 MM</v>
          </cell>
          <cell r="D957" t="str">
            <v>KM</v>
          </cell>
          <cell r="E957">
            <v>519.52</v>
          </cell>
        </row>
        <row r="958">
          <cell r="B958" t="str">
            <v>093202</v>
          </cell>
          <cell r="C958" t="str">
            <v>TUBOS E PECAS, DIAMETRO 75MM</v>
          </cell>
          <cell r="D958" t="str">
            <v>KM</v>
          </cell>
          <cell r="E958">
            <v>543.63</v>
          </cell>
        </row>
        <row r="959">
          <cell r="B959" t="str">
            <v>093203</v>
          </cell>
          <cell r="C959" t="str">
            <v>TUBOS E PECAS, DIAMETRO 100 MM</v>
          </cell>
          <cell r="D959" t="str">
            <v>KM</v>
          </cell>
          <cell r="E959">
            <v>633.70000000000005</v>
          </cell>
        </row>
        <row r="960">
          <cell r="B960" t="str">
            <v>093204</v>
          </cell>
          <cell r="C960" t="str">
            <v>TUBOS E PECAS, DIAMETRO 150 MM</v>
          </cell>
          <cell r="D960" t="str">
            <v>KM</v>
          </cell>
          <cell r="E960">
            <v>890.3</v>
          </cell>
        </row>
        <row r="961">
          <cell r="B961" t="str">
            <v>093205</v>
          </cell>
          <cell r="C961" t="str">
            <v>TUBOS E PECAS, DIAMETRO 175 MM</v>
          </cell>
          <cell r="D961" t="str">
            <v>KM</v>
          </cell>
          <cell r="E961">
            <v>1084.29</v>
          </cell>
        </row>
        <row r="962">
          <cell r="B962" t="str">
            <v>093206</v>
          </cell>
          <cell r="C962" t="str">
            <v>TUBOS E PECAS, DIAMETRO 200 MM</v>
          </cell>
          <cell r="D962" t="str">
            <v>KM</v>
          </cell>
          <cell r="E962">
            <v>1271.06</v>
          </cell>
        </row>
        <row r="963">
          <cell r="B963" t="str">
            <v>093207</v>
          </cell>
          <cell r="C963" t="str">
            <v>TUBOS E PECAS, DIAMETRO 250 MM</v>
          </cell>
          <cell r="D963" t="str">
            <v>KM</v>
          </cell>
          <cell r="E963">
            <v>2226.2199999999998</v>
          </cell>
        </row>
        <row r="964">
          <cell r="B964" t="str">
            <v>093208</v>
          </cell>
          <cell r="C964" t="str">
            <v>TUBOS E PECAS, DIAMETRO 300 MM</v>
          </cell>
          <cell r="D964" t="str">
            <v>KM</v>
          </cell>
          <cell r="E964">
            <v>2735.74</v>
          </cell>
        </row>
        <row r="965">
          <cell r="B965" t="str">
            <v>093209</v>
          </cell>
          <cell r="C965" t="str">
            <v>TUBOS E PECAS, DIAMETRO 350 MM</v>
          </cell>
          <cell r="D965" t="str">
            <v>KM</v>
          </cell>
          <cell r="E965">
            <v>4034.51</v>
          </cell>
        </row>
        <row r="966">
          <cell r="B966" t="str">
            <v>093210</v>
          </cell>
          <cell r="C966" t="str">
            <v>TUBOS E PECAS, DIAMETRO 400 MM</v>
          </cell>
          <cell r="D966" t="str">
            <v>KM</v>
          </cell>
          <cell r="E966">
            <v>5357.37</v>
          </cell>
        </row>
        <row r="967">
          <cell r="B967" t="str">
            <v>093211</v>
          </cell>
          <cell r="C967" t="str">
            <v>TUBOS E PECAS, DIAMETRO 450 MM</v>
          </cell>
          <cell r="D967" t="str">
            <v>KM</v>
          </cell>
          <cell r="E967">
            <v>6555.43</v>
          </cell>
        </row>
        <row r="969">
          <cell r="B969" t="str">
            <v>093300</v>
          </cell>
          <cell r="C969" t="str">
            <v>TRANSPORTE EXCEDENTE A 10 KM DE TUBOS E PECAS DE FIBRO CIMENTO</v>
          </cell>
        </row>
        <row r="970">
          <cell r="B970" t="str">
            <v>093301</v>
          </cell>
          <cell r="C970" t="str">
            <v>TUBOS E PECAS, DIAMETRO  50 MM</v>
          </cell>
          <cell r="D970" t="str">
            <v>KMXKM</v>
          </cell>
          <cell r="E970">
            <v>4.4800000000000004</v>
          </cell>
        </row>
        <row r="971">
          <cell r="B971" t="str">
            <v>093302</v>
          </cell>
          <cell r="C971" t="str">
            <v>TUBOS E PECAS, DIAMETRO  75 MM</v>
          </cell>
          <cell r="D971" t="str">
            <v>KMXKM</v>
          </cell>
          <cell r="E971">
            <v>4.7</v>
          </cell>
        </row>
        <row r="972">
          <cell r="B972" t="str">
            <v>093303</v>
          </cell>
          <cell r="C972" t="str">
            <v>TUBOS E PECAS, DIAMETRO 100 MM</v>
          </cell>
          <cell r="D972" t="str">
            <v>KMXKM</v>
          </cell>
          <cell r="E972">
            <v>5</v>
          </cell>
        </row>
        <row r="973">
          <cell r="B973" t="str">
            <v>093304</v>
          </cell>
          <cell r="C973" t="str">
            <v>TUBOS E PECAS, DIAMETRO 150 MM</v>
          </cell>
          <cell r="D973" t="str">
            <v>KMXKM</v>
          </cell>
          <cell r="E973">
            <v>5.63</v>
          </cell>
        </row>
        <row r="974">
          <cell r="B974" t="str">
            <v>093305</v>
          </cell>
          <cell r="C974" t="str">
            <v>TUBOS E PECAS, DIAMETRO 175 MM</v>
          </cell>
          <cell r="D974" t="str">
            <v>KMXKM</v>
          </cell>
          <cell r="E974">
            <v>5.99</v>
          </cell>
        </row>
        <row r="975">
          <cell r="B975" t="str">
            <v>093306</v>
          </cell>
          <cell r="C975" t="str">
            <v>TUBOS E PECAS, DIAMETRO 200 MM</v>
          </cell>
          <cell r="D975" t="str">
            <v>KMXKM</v>
          </cell>
          <cell r="E975">
            <v>7.48</v>
          </cell>
        </row>
        <row r="976">
          <cell r="B976" t="str">
            <v>093307</v>
          </cell>
          <cell r="C976" t="str">
            <v>TUBOS E PECAS, DIAMETRO 250 MM</v>
          </cell>
          <cell r="D976" t="str">
            <v>KMXKM</v>
          </cell>
          <cell r="E976">
            <v>8.9700000000000006</v>
          </cell>
        </row>
        <row r="977">
          <cell r="B977" t="str">
            <v>093308</v>
          </cell>
          <cell r="C977" t="str">
            <v>TUBOS E PECAS, DIAMETRO 300 MM</v>
          </cell>
          <cell r="D977" t="str">
            <v>KMXKM</v>
          </cell>
          <cell r="E977">
            <v>11.22</v>
          </cell>
        </row>
        <row r="978">
          <cell r="B978" t="str">
            <v>093309</v>
          </cell>
          <cell r="C978" t="str">
            <v>TUBOS E PECAS, DIAMETRO 350 MM</v>
          </cell>
          <cell r="D978" t="str">
            <v>KMXKM</v>
          </cell>
          <cell r="E978">
            <v>15</v>
          </cell>
        </row>
        <row r="979">
          <cell r="B979" t="str">
            <v>093310</v>
          </cell>
          <cell r="C979" t="str">
            <v>TUBOS E PECAS, DIAMETRO 400 MM</v>
          </cell>
          <cell r="D979" t="str">
            <v>KMXKM</v>
          </cell>
          <cell r="E979">
            <v>17.98</v>
          </cell>
        </row>
        <row r="980">
          <cell r="B980" t="str">
            <v>093311</v>
          </cell>
          <cell r="C980" t="str">
            <v>TUBOS E PECAS, DIAMETRO 450 MM</v>
          </cell>
          <cell r="D980" t="str">
            <v>KMXKM</v>
          </cell>
          <cell r="E980">
            <v>22.49</v>
          </cell>
        </row>
        <row r="982">
          <cell r="B982" t="str">
            <v>093400</v>
          </cell>
          <cell r="C982" t="str">
            <v>CARGA, TRANSPORTE ATE 10 KM E DESCARGA DE TUBOS E PECAS DE CERAMICA</v>
          </cell>
        </row>
        <row r="983">
          <cell r="B983" t="str">
            <v>093401</v>
          </cell>
          <cell r="C983" t="str">
            <v>TUBOS E PECAS, DIAMETRO 100 MM</v>
          </cell>
          <cell r="D983" t="str">
            <v>KM</v>
          </cell>
          <cell r="E983">
            <v>699.64</v>
          </cell>
        </row>
        <row r="984">
          <cell r="B984" t="str">
            <v>093402</v>
          </cell>
          <cell r="C984" t="str">
            <v>TUBOS E PECAS, DIAMETRO 150 MM</v>
          </cell>
          <cell r="D984" t="str">
            <v>KM</v>
          </cell>
          <cell r="E984">
            <v>989.24</v>
          </cell>
        </row>
        <row r="985">
          <cell r="B985" t="str">
            <v>093403</v>
          </cell>
          <cell r="C985" t="str">
            <v>TUBOS E PECAS, DIAMETRO 200 MM</v>
          </cell>
          <cell r="D985" t="str">
            <v>KM</v>
          </cell>
          <cell r="E985">
            <v>1411.86</v>
          </cell>
        </row>
        <row r="986">
          <cell r="B986" t="str">
            <v>093404</v>
          </cell>
          <cell r="C986" t="str">
            <v>TUBOS E PECAS, DIAMETRO 250 MM</v>
          </cell>
          <cell r="D986" t="str">
            <v>KM</v>
          </cell>
          <cell r="E986">
            <v>2473.1</v>
          </cell>
        </row>
        <row r="987">
          <cell r="B987" t="str">
            <v>093405</v>
          </cell>
          <cell r="C987" t="str">
            <v>TUBOS E PECAS, DIAMETRO 300 MM</v>
          </cell>
          <cell r="D987" t="str">
            <v>KM</v>
          </cell>
          <cell r="E987">
            <v>3039.74</v>
          </cell>
        </row>
        <row r="988">
          <cell r="B988" t="str">
            <v>093406</v>
          </cell>
          <cell r="C988" t="str">
            <v>TUBOS E PECAS, DIAMETRO 375 MM</v>
          </cell>
          <cell r="D988" t="str">
            <v>KM</v>
          </cell>
          <cell r="E988">
            <v>4982.24</v>
          </cell>
        </row>
        <row r="989">
          <cell r="B989" t="str">
            <v>093407</v>
          </cell>
          <cell r="C989" t="str">
            <v>TUBOS E PECAS, DIAMETRO 450 MM</v>
          </cell>
          <cell r="D989" t="str">
            <v>KM</v>
          </cell>
          <cell r="E989">
            <v>7282.58</v>
          </cell>
        </row>
        <row r="991">
          <cell r="B991" t="str">
            <v>093500</v>
          </cell>
          <cell r="C991" t="str">
            <v>TRANSPORTE EXCEDENTE A 10 KM DE TUBOS E PECAS DE CERAMICA</v>
          </cell>
        </row>
        <row r="992">
          <cell r="B992" t="str">
            <v>093501</v>
          </cell>
          <cell r="C992" t="str">
            <v>TUBOS E PECAS, DIAMETRO 100 MM</v>
          </cell>
          <cell r="D992" t="str">
            <v>KMXKM</v>
          </cell>
          <cell r="E992">
            <v>7.98</v>
          </cell>
        </row>
        <row r="993">
          <cell r="B993" t="str">
            <v>093502</v>
          </cell>
          <cell r="C993" t="str">
            <v>TUBOS E PECAS, DIAMETRO 150 MM</v>
          </cell>
          <cell r="D993" t="str">
            <v>KMXKM</v>
          </cell>
          <cell r="E993">
            <v>9.94</v>
          </cell>
        </row>
        <row r="994">
          <cell r="B994" t="str">
            <v>093503</v>
          </cell>
          <cell r="C994" t="str">
            <v>TUBOS E PECAS, DIAMETRO 200 MM</v>
          </cell>
          <cell r="D994" t="str">
            <v>KMXKM</v>
          </cell>
          <cell r="E994">
            <v>11.97</v>
          </cell>
        </row>
        <row r="995">
          <cell r="B995" t="str">
            <v>093504</v>
          </cell>
          <cell r="C995" t="str">
            <v>TUBOS E PECAS, DIAMETRO 250 MM</v>
          </cell>
          <cell r="D995" t="str">
            <v>KMXKM</v>
          </cell>
          <cell r="E995">
            <v>15</v>
          </cell>
        </row>
        <row r="996">
          <cell r="B996" t="str">
            <v>093505</v>
          </cell>
          <cell r="C996" t="str">
            <v>TUBOS E PECAS, DIAMETRO 300 MM</v>
          </cell>
          <cell r="D996" t="str">
            <v>KMXKM</v>
          </cell>
          <cell r="E996">
            <v>19.95</v>
          </cell>
        </row>
        <row r="997">
          <cell r="B997" t="str">
            <v>093506</v>
          </cell>
          <cell r="C997" t="str">
            <v>TUBOS E PECAS, DIAMETRO 375 MM</v>
          </cell>
          <cell r="D997" t="str">
            <v>KMXKM</v>
          </cell>
          <cell r="E997">
            <v>23.94</v>
          </cell>
        </row>
        <row r="998">
          <cell r="B998" t="str">
            <v>093507</v>
          </cell>
          <cell r="C998" t="str">
            <v>TUBOS E PECAS, DIAMETRO 450 MM</v>
          </cell>
          <cell r="D998" t="str">
            <v>KMXKM</v>
          </cell>
          <cell r="E998">
            <v>29.95</v>
          </cell>
        </row>
        <row r="1000">
          <cell r="B1000" t="str">
            <v>093600</v>
          </cell>
          <cell r="C1000" t="str">
            <v>CARGA, TRANSPORTE E  DESCARGA DE TUBOS DE CONCRETO</v>
          </cell>
        </row>
        <row r="1001">
          <cell r="B1001" t="str">
            <v>093601</v>
          </cell>
          <cell r="C1001" t="str">
            <v>CARGA E DESCARGA</v>
          </cell>
          <cell r="D1001" t="str">
            <v>T</v>
          </cell>
          <cell r="E1001">
            <v>43.7</v>
          </cell>
        </row>
        <row r="1002">
          <cell r="B1002" t="str">
            <v>093602</v>
          </cell>
          <cell r="C1002" t="str">
            <v>TRANSPORTE</v>
          </cell>
          <cell r="D1002" t="str">
            <v>TXKM</v>
          </cell>
          <cell r="E1002">
            <v>2</v>
          </cell>
        </row>
        <row r="1004">
          <cell r="B1004" t="str">
            <v>093700</v>
          </cell>
          <cell r="C1004" t="str">
            <v>CARGA, TRANSPORTE E DESCARGA DE TUBOS E PECAS DE ACO</v>
          </cell>
        </row>
        <row r="1005">
          <cell r="B1005" t="str">
            <v>093701</v>
          </cell>
          <cell r="C1005" t="str">
            <v>CARGA E DESCARGA</v>
          </cell>
          <cell r="D1005" t="str">
            <v>T</v>
          </cell>
          <cell r="E1005">
            <v>52.32</v>
          </cell>
        </row>
        <row r="1006">
          <cell r="B1006" t="str">
            <v>093702</v>
          </cell>
          <cell r="C1006" t="str">
            <v>TRANSPORTE</v>
          </cell>
          <cell r="D1006" t="str">
            <v>TXKM</v>
          </cell>
          <cell r="E1006">
            <v>2</v>
          </cell>
        </row>
        <row r="1008">
          <cell r="B1008" t="str">
            <v>093800</v>
          </cell>
          <cell r="C1008" t="str">
            <v>ASSENTAMENTO SIMPLES DE TUBOS E PECAS DE CERAMICA PBJE</v>
          </cell>
        </row>
        <row r="1009">
          <cell r="B1009" t="str">
            <v>093801</v>
          </cell>
          <cell r="C1009" t="str">
            <v>DIAMETRO 100MM (A)</v>
          </cell>
          <cell r="D1009" t="str">
            <v>M</v>
          </cell>
          <cell r="E1009">
            <v>1.31</v>
          </cell>
        </row>
        <row r="1010">
          <cell r="B1010" t="str">
            <v>093802</v>
          </cell>
          <cell r="C1010" t="str">
            <v>DIAMETRO 150MM (A)</v>
          </cell>
          <cell r="D1010" t="str">
            <v>M</v>
          </cell>
          <cell r="E1010">
            <v>1.94</v>
          </cell>
        </row>
        <row r="1011">
          <cell r="B1011" t="str">
            <v>093803</v>
          </cell>
          <cell r="C1011" t="str">
            <v>DIAMETRO 200MM (A)</v>
          </cell>
          <cell r="D1011" t="str">
            <v>M</v>
          </cell>
          <cell r="E1011">
            <v>2.5</v>
          </cell>
        </row>
        <row r="1012">
          <cell r="B1012" t="str">
            <v>093804</v>
          </cell>
          <cell r="C1012" t="str">
            <v>DIAMETRO 250MM (A)</v>
          </cell>
          <cell r="D1012" t="str">
            <v>M</v>
          </cell>
          <cell r="E1012">
            <v>3.12</v>
          </cell>
        </row>
        <row r="1013">
          <cell r="B1013" t="str">
            <v>093805</v>
          </cell>
          <cell r="C1013" t="str">
            <v>DIAMETRO 300MM (A)</v>
          </cell>
          <cell r="D1013" t="str">
            <v>M</v>
          </cell>
          <cell r="E1013">
            <v>3.89</v>
          </cell>
        </row>
        <row r="1014">
          <cell r="B1014" t="str">
            <v>093831</v>
          </cell>
          <cell r="C1014" t="str">
            <v>DIAMETRO 100MM (B)</v>
          </cell>
          <cell r="D1014" t="str">
            <v>M</v>
          </cell>
          <cell r="E1014">
            <v>1.1100000000000001</v>
          </cell>
        </row>
        <row r="1015">
          <cell r="B1015" t="str">
            <v>093832</v>
          </cell>
          <cell r="C1015" t="str">
            <v>DIAMETRO 150MM (B)</v>
          </cell>
          <cell r="D1015" t="str">
            <v>M</v>
          </cell>
          <cell r="E1015">
            <v>1.52</v>
          </cell>
        </row>
        <row r="1016">
          <cell r="B1016" t="str">
            <v>093833</v>
          </cell>
          <cell r="C1016" t="str">
            <v>DIAMETRO 200MM (B)</v>
          </cell>
          <cell r="D1016" t="str">
            <v>M</v>
          </cell>
          <cell r="E1016">
            <v>2.15</v>
          </cell>
        </row>
        <row r="1017">
          <cell r="B1017" t="str">
            <v>093834</v>
          </cell>
          <cell r="C1017" t="str">
            <v>DIAMETRO 250MM (B)</v>
          </cell>
          <cell r="D1017" t="str">
            <v>M</v>
          </cell>
          <cell r="E1017">
            <v>2.5</v>
          </cell>
        </row>
        <row r="1018">
          <cell r="B1018" t="str">
            <v>093835</v>
          </cell>
          <cell r="C1018" t="str">
            <v>DIAMETRO 300MM (B)</v>
          </cell>
          <cell r="D1018" t="str">
            <v>M</v>
          </cell>
          <cell r="E1018">
            <v>3.12</v>
          </cell>
        </row>
        <row r="1019">
          <cell r="B1019" t="str">
            <v>093851</v>
          </cell>
          <cell r="C1019" t="str">
            <v>DIAMETRO 100MM (C)</v>
          </cell>
          <cell r="D1019" t="str">
            <v>M</v>
          </cell>
          <cell r="E1019">
            <v>0.97</v>
          </cell>
        </row>
        <row r="1020">
          <cell r="B1020" t="str">
            <v>093852</v>
          </cell>
          <cell r="C1020" t="str">
            <v>DIAMETRO 150MM (C)</v>
          </cell>
          <cell r="D1020" t="str">
            <v>M</v>
          </cell>
          <cell r="E1020">
            <v>1.1100000000000001</v>
          </cell>
        </row>
        <row r="1021">
          <cell r="B1021" t="str">
            <v>093853</v>
          </cell>
          <cell r="C1021" t="str">
            <v>DIAMETRO 200MM (C)</v>
          </cell>
          <cell r="D1021" t="str">
            <v>M</v>
          </cell>
          <cell r="E1021">
            <v>1.52</v>
          </cell>
        </row>
        <row r="1022">
          <cell r="B1022" t="str">
            <v>093854</v>
          </cell>
          <cell r="C1022" t="str">
            <v>DIAMETRO 250MM (C)</v>
          </cell>
          <cell r="D1022" t="str">
            <v>M</v>
          </cell>
          <cell r="E1022">
            <v>1.94</v>
          </cell>
        </row>
        <row r="1023">
          <cell r="B1023" t="str">
            <v>093855</v>
          </cell>
          <cell r="C1023" t="str">
            <v>DIAMETRO 300MM (C)</v>
          </cell>
          <cell r="D1023" t="str">
            <v>M</v>
          </cell>
          <cell r="E1023">
            <v>2.2999999999999998</v>
          </cell>
        </row>
        <row r="1025">
          <cell r="B1025" t="str">
            <v>100000</v>
          </cell>
          <cell r="C1025" t="str">
            <v>PAVIMENTACAO</v>
          </cell>
        </row>
        <row r="1027">
          <cell r="B1027" t="str">
            <v>100100</v>
          </cell>
          <cell r="C1027" t="str">
            <v>LEVANTAMENTO DE PAVIMENTACAO</v>
          </cell>
        </row>
        <row r="1028">
          <cell r="B1028" t="str">
            <v>100101</v>
          </cell>
          <cell r="C1028" t="str">
            <v>LEVANTAMENTO DE PAVIMENTACAO ASFALTICA (A)</v>
          </cell>
          <cell r="D1028" t="str">
            <v>M2</v>
          </cell>
          <cell r="E1028">
            <v>12.06</v>
          </cell>
        </row>
        <row r="1029">
          <cell r="B1029" t="str">
            <v>100102</v>
          </cell>
          <cell r="C1029" t="str">
            <v>LEVANTAMENTO DE PAVIMENTACAO PARALELEPIPEDO OU BLOCO (A)</v>
          </cell>
          <cell r="D1029" t="str">
            <v>M2</v>
          </cell>
          <cell r="E1029">
            <v>9.2799999999999994</v>
          </cell>
        </row>
        <row r="1030">
          <cell r="B1030" t="str">
            <v>100103</v>
          </cell>
          <cell r="C1030" t="str">
            <v>LEVANTAMENTO DE PASSEIOS CIMENTADOS (A)</v>
          </cell>
          <cell r="D1030" t="str">
            <v>M2</v>
          </cell>
          <cell r="E1030">
            <v>7.54</v>
          </cell>
        </row>
        <row r="1031">
          <cell r="B1031" t="str">
            <v>100104</v>
          </cell>
          <cell r="C1031" t="str">
            <v>LEVANTAMENTO DE PASSEIOS EM LADRILHOS (A)</v>
          </cell>
          <cell r="D1031" t="str">
            <v>M2</v>
          </cell>
          <cell r="E1031">
            <v>8.44</v>
          </cell>
        </row>
        <row r="1032">
          <cell r="B1032" t="str">
            <v>100105</v>
          </cell>
          <cell r="C1032" t="str">
            <v>LEVANTAMENTO DE PASSEIOS EM MOSAICO (A)</v>
          </cell>
          <cell r="D1032" t="str">
            <v>M2</v>
          </cell>
          <cell r="E1032">
            <v>9.2799999999999994</v>
          </cell>
        </row>
        <row r="1033">
          <cell r="B1033" t="str">
            <v>100106</v>
          </cell>
          <cell r="C1033" t="str">
            <v>LEVANTAMENTO DE SARJETAS (A)</v>
          </cell>
          <cell r="D1033" t="str">
            <v>M3</v>
          </cell>
          <cell r="E1033">
            <v>49.27</v>
          </cell>
        </row>
        <row r="1034">
          <cell r="B1034" t="str">
            <v>100107</v>
          </cell>
          <cell r="C1034" t="str">
            <v>LEVANTAMENTO DE GUIAS (A)</v>
          </cell>
          <cell r="D1034" t="str">
            <v>M</v>
          </cell>
          <cell r="E1034">
            <v>9.2799999999999994</v>
          </cell>
        </row>
        <row r="1035">
          <cell r="B1035" t="str">
            <v>100131</v>
          </cell>
          <cell r="C1035" t="str">
            <v>LEVANTAMENTO DE PAVIMENTACAO ASFALTICA (B)</v>
          </cell>
          <cell r="D1035" t="str">
            <v>M2</v>
          </cell>
          <cell r="E1035">
            <v>9.6199999999999992</v>
          </cell>
        </row>
        <row r="1036">
          <cell r="B1036" t="str">
            <v>100132</v>
          </cell>
          <cell r="C1036" t="str">
            <v>LEVANTAMENTO DE PAVIMENTACAO PARALELEPIPEDO OU BLOCO (B)</v>
          </cell>
          <cell r="D1036" t="str">
            <v>M2</v>
          </cell>
          <cell r="E1036">
            <v>7.42</v>
          </cell>
        </row>
        <row r="1037">
          <cell r="B1037" t="str">
            <v>100133</v>
          </cell>
          <cell r="C1037" t="str">
            <v>LEVANTAMENTO DE PASSEIOS CIMENTADOS (B)</v>
          </cell>
          <cell r="D1037" t="str">
            <v>M2</v>
          </cell>
          <cell r="E1037">
            <v>6.02</v>
          </cell>
        </row>
        <row r="1038">
          <cell r="B1038" t="str">
            <v>100134</v>
          </cell>
          <cell r="C1038" t="str">
            <v>LEVANTAMENTO DE PASSEIOS EM LADRILHOS (B)</v>
          </cell>
          <cell r="D1038" t="str">
            <v>M2</v>
          </cell>
          <cell r="E1038">
            <v>6.74</v>
          </cell>
        </row>
        <row r="1039">
          <cell r="B1039" t="str">
            <v>100135</v>
          </cell>
          <cell r="C1039" t="str">
            <v>LEVANTAMENTO DE PASSEIOS EM MOSAICO (B)</v>
          </cell>
          <cell r="D1039" t="str">
            <v>M2</v>
          </cell>
          <cell r="E1039">
            <v>7.42</v>
          </cell>
        </row>
        <row r="1040">
          <cell r="B1040" t="str">
            <v>100136</v>
          </cell>
          <cell r="C1040" t="str">
            <v>LEVANTAMENTO DE SARJETAS (B)</v>
          </cell>
          <cell r="D1040" t="str">
            <v>M3</v>
          </cell>
          <cell r="E1040">
            <v>39.43</v>
          </cell>
        </row>
        <row r="1041">
          <cell r="B1041" t="str">
            <v>100137</v>
          </cell>
          <cell r="C1041" t="str">
            <v>LEVANTAMENTO DE GUIAS (B)</v>
          </cell>
          <cell r="D1041" t="str">
            <v>M</v>
          </cell>
          <cell r="E1041">
            <v>7.42</v>
          </cell>
        </row>
        <row r="1042">
          <cell r="B1042" t="str">
            <v>100151</v>
          </cell>
          <cell r="C1042" t="str">
            <v>LEVANTAMENTO DE PAVIMENTACAO ASFALTICA (C)</v>
          </cell>
          <cell r="D1042" t="str">
            <v>M2</v>
          </cell>
          <cell r="E1042">
            <v>6.01</v>
          </cell>
        </row>
        <row r="1043">
          <cell r="B1043" t="str">
            <v>100152</v>
          </cell>
          <cell r="C1043" t="str">
            <v>LEVANTAMENTO DE PAVIMENTACAO PARALELEPIPEDO OU BLOCO (C)</v>
          </cell>
          <cell r="D1043" t="str">
            <v>M2</v>
          </cell>
          <cell r="E1043">
            <v>4.6100000000000003</v>
          </cell>
        </row>
        <row r="1044">
          <cell r="B1044" t="str">
            <v>100153</v>
          </cell>
          <cell r="C1044" t="str">
            <v>LEVANTAMENTO DE PASSEIOS CIMENTADOS (C)</v>
          </cell>
          <cell r="D1044" t="str">
            <v>M2</v>
          </cell>
          <cell r="E1044">
            <v>3.75</v>
          </cell>
        </row>
        <row r="1045">
          <cell r="B1045" t="str">
            <v>100154</v>
          </cell>
          <cell r="C1045" t="str">
            <v>LEVANTAMENTO DE PASSEIOS EM LADRILHOS (C)</v>
          </cell>
          <cell r="D1045" t="str">
            <v>M2</v>
          </cell>
          <cell r="E1045">
            <v>4.2</v>
          </cell>
        </row>
        <row r="1046">
          <cell r="B1046" t="str">
            <v>100155</v>
          </cell>
          <cell r="C1046" t="str">
            <v>LEVANTAMENTO DE PASSEIOS EM MOSAICO (C)</v>
          </cell>
          <cell r="D1046" t="str">
            <v>M2</v>
          </cell>
          <cell r="E1046">
            <v>4.6100000000000003</v>
          </cell>
        </row>
        <row r="1047">
          <cell r="B1047" t="str">
            <v>100156</v>
          </cell>
          <cell r="C1047" t="str">
            <v>LEVANTAMENTO DE SARJETAS (C)</v>
          </cell>
          <cell r="D1047" t="str">
            <v>M3</v>
          </cell>
          <cell r="E1047">
            <v>24.6</v>
          </cell>
        </row>
        <row r="1048">
          <cell r="B1048" t="str">
            <v>100157</v>
          </cell>
          <cell r="C1048" t="str">
            <v>LEVANTAMENTO DE GUIAS (C)</v>
          </cell>
          <cell r="D1048" t="str">
            <v>M</v>
          </cell>
          <cell r="E1048">
            <v>4.6100000000000003</v>
          </cell>
        </row>
        <row r="1050">
          <cell r="B1050" t="str">
            <v>100200</v>
          </cell>
          <cell r="C1050" t="str">
            <v>REGULARIZACAO E REVESTIMENTO</v>
          </cell>
        </row>
        <row r="1051">
          <cell r="B1051" t="str">
            <v>100201</v>
          </cell>
          <cell r="C1051" t="str">
            <v>REGULARIZACAO MECANIZADA DE SUPERFICIES (A)</v>
          </cell>
          <cell r="D1051" t="str">
            <v>M2</v>
          </cell>
          <cell r="E1051">
            <v>0.41</v>
          </cell>
        </row>
        <row r="1052">
          <cell r="B1052" t="str">
            <v>100202</v>
          </cell>
          <cell r="C1052" t="str">
            <v>REVESTIMENTO COM CASCALHO OU PEDREGULHO (A)</v>
          </cell>
          <cell r="D1052" t="str">
            <v>M3</v>
          </cell>
          <cell r="E1052">
            <v>51.65</v>
          </cell>
        </row>
        <row r="1053">
          <cell r="B1053" t="str">
            <v>100203</v>
          </cell>
          <cell r="C1053" t="str">
            <v>REVESTIMENTO COM BRITA (A)</v>
          </cell>
          <cell r="D1053" t="str">
            <v>M3</v>
          </cell>
          <cell r="E1053">
            <v>60.43</v>
          </cell>
        </row>
        <row r="1054">
          <cell r="B1054" t="str">
            <v>100204</v>
          </cell>
          <cell r="C1054" t="str">
            <v>REVESTIMENTO COM MACADAME HIDRAULICO (A)</v>
          </cell>
          <cell r="D1054" t="str">
            <v>M3</v>
          </cell>
          <cell r="E1054">
            <v>78.290000000000006</v>
          </cell>
        </row>
        <row r="1055">
          <cell r="B1055" t="str">
            <v>100231</v>
          </cell>
          <cell r="C1055" t="str">
            <v>REGULARIZACAO MECANIZADA DE SUPERFICIES (B)</v>
          </cell>
          <cell r="D1055" t="str">
            <v>M2</v>
          </cell>
          <cell r="E1055">
            <v>0.33</v>
          </cell>
        </row>
        <row r="1056">
          <cell r="B1056" t="str">
            <v>100232</v>
          </cell>
          <cell r="C1056" t="str">
            <v>REVESTIMENTO COM CASCALHO OU PEDREGULHO (B)</v>
          </cell>
          <cell r="D1056" t="str">
            <v>M3</v>
          </cell>
          <cell r="E1056">
            <v>50.73</v>
          </cell>
        </row>
        <row r="1057">
          <cell r="B1057" t="str">
            <v>100233</v>
          </cell>
          <cell r="C1057" t="str">
            <v>REVESTIMENTO COM BRITA (B)</v>
          </cell>
          <cell r="D1057" t="str">
            <v>M3</v>
          </cell>
          <cell r="E1057">
            <v>59.51</v>
          </cell>
        </row>
        <row r="1058">
          <cell r="B1058" t="str">
            <v>100234</v>
          </cell>
          <cell r="C1058" t="str">
            <v>REVESTIMENTO COM MACADAME HIDRAULICO (B)</v>
          </cell>
          <cell r="D1058" t="str">
            <v>M3</v>
          </cell>
          <cell r="E1058">
            <v>77.37</v>
          </cell>
        </row>
        <row r="1059">
          <cell r="B1059" t="str">
            <v>100251</v>
          </cell>
          <cell r="C1059" t="str">
            <v>REGULARIZACAO MECANIZADA DE SUPERFICIES (C)</v>
          </cell>
          <cell r="D1059" t="str">
            <v>M2</v>
          </cell>
          <cell r="E1059">
            <v>0.19</v>
          </cell>
        </row>
        <row r="1060">
          <cell r="B1060" t="str">
            <v>100252</v>
          </cell>
          <cell r="C1060" t="str">
            <v>REVESTIMENTO COM CASCALHO OU PEDREGULHO (C)</v>
          </cell>
          <cell r="D1060" t="str">
            <v>M3</v>
          </cell>
          <cell r="E1060">
            <v>49.36</v>
          </cell>
        </row>
        <row r="1061">
          <cell r="B1061" t="str">
            <v>100253</v>
          </cell>
          <cell r="C1061" t="str">
            <v>REVESTIMENTO COM BRITA (C)</v>
          </cell>
          <cell r="D1061" t="str">
            <v>M3</v>
          </cell>
          <cell r="E1061">
            <v>58.14</v>
          </cell>
        </row>
        <row r="1062">
          <cell r="B1062" t="str">
            <v>100254</v>
          </cell>
          <cell r="C1062" t="str">
            <v>REVESTIMENTO COM MACADAME HIDRAULICO (C)</v>
          </cell>
          <cell r="D1062" t="str">
            <v>M3</v>
          </cell>
          <cell r="E1062">
            <v>76</v>
          </cell>
        </row>
        <row r="1064">
          <cell r="B1064" t="str">
            <v>100300</v>
          </cell>
          <cell r="C1064" t="str">
            <v>EXECUCAO DE PAVIMENTACAO</v>
          </cell>
        </row>
        <row r="1065">
          <cell r="B1065" t="str">
            <v>100301</v>
          </cell>
          <cell r="C1065" t="str">
            <v>ASSENTAMENTO DE PARALELEPIPEDO (A)</v>
          </cell>
          <cell r="D1065" t="str">
            <v>M2</v>
          </cell>
          <cell r="E1065">
            <v>33.06</v>
          </cell>
        </row>
        <row r="1066">
          <cell r="B1066" t="str">
            <v>100302</v>
          </cell>
          <cell r="C1066" t="str">
            <v>FORNECIMENTO DE PARALELEPIPEDO</v>
          </cell>
          <cell r="D1066" t="str">
            <v>M2</v>
          </cell>
          <cell r="E1066">
            <v>28.26</v>
          </cell>
        </row>
        <row r="1067">
          <cell r="B1067" t="str">
            <v>100303</v>
          </cell>
          <cell r="C1067" t="str">
            <v>ASSENTAMENTO DE BLOCOS DE CONCRETO (A)</v>
          </cell>
          <cell r="D1067" t="str">
            <v>M2</v>
          </cell>
          <cell r="E1067">
            <v>27.1</v>
          </cell>
        </row>
        <row r="1068">
          <cell r="B1068" t="str">
            <v>100304</v>
          </cell>
          <cell r="C1068" t="str">
            <v>FORNECIMENTO DE BLOCOS DE CONCRETO</v>
          </cell>
          <cell r="D1068" t="str">
            <v>M2</v>
          </cell>
          <cell r="E1068">
            <v>42.61</v>
          </cell>
        </row>
        <row r="1069">
          <cell r="B1069" t="str">
            <v>100305</v>
          </cell>
          <cell r="C1069" t="str">
            <v>EXECUCAO DE PASSEIOS CIMENTADOS (A)</v>
          </cell>
          <cell r="D1069" t="str">
            <v>M2</v>
          </cell>
          <cell r="E1069">
            <v>39.299999999999997</v>
          </cell>
        </row>
        <row r="1070">
          <cell r="B1070" t="str">
            <v>100306</v>
          </cell>
          <cell r="C1070" t="str">
            <v>EXECUCAO DE PASSEIOS EM LADRILHOS HIDRAULICOS (A)</v>
          </cell>
          <cell r="D1070" t="str">
            <v>M2</v>
          </cell>
          <cell r="E1070">
            <v>25.97</v>
          </cell>
        </row>
        <row r="1071">
          <cell r="B1071" t="str">
            <v>100307</v>
          </cell>
          <cell r="C1071" t="str">
            <v>FORNECIMENTO DE LADRILHOS HIDRAULICOS</v>
          </cell>
          <cell r="D1071" t="str">
            <v>M2</v>
          </cell>
          <cell r="E1071">
            <v>26.81</v>
          </cell>
        </row>
        <row r="1072">
          <cell r="B1072" t="str">
            <v>100308</v>
          </cell>
          <cell r="C1072" t="str">
            <v>EXECUCAO DE PASSEIOS EM MOSAICOS (A)</v>
          </cell>
          <cell r="D1072" t="str">
            <v>M2</v>
          </cell>
          <cell r="E1072">
            <v>15.99</v>
          </cell>
        </row>
        <row r="1073">
          <cell r="B1073" t="str">
            <v>100309</v>
          </cell>
          <cell r="C1073" t="str">
            <v>FORNECIMENTO DE MOSAICOS</v>
          </cell>
          <cell r="D1073" t="str">
            <v>M2</v>
          </cell>
          <cell r="E1073">
            <v>34.909999999999997</v>
          </cell>
        </row>
        <row r="1074">
          <cell r="B1074" t="str">
            <v>100310</v>
          </cell>
          <cell r="C1074" t="str">
            <v>ASSENTAMENTO DE GUIAS (A)</v>
          </cell>
          <cell r="D1074" t="str">
            <v>M</v>
          </cell>
          <cell r="E1074">
            <v>5.2</v>
          </cell>
        </row>
        <row r="1075">
          <cell r="B1075" t="str">
            <v>100311</v>
          </cell>
          <cell r="C1075" t="str">
            <v>FORNECIMENTO DE GUIAS</v>
          </cell>
          <cell r="D1075" t="str">
            <v>M</v>
          </cell>
          <cell r="E1075">
            <v>13.96</v>
          </cell>
        </row>
        <row r="1076">
          <cell r="B1076" t="str">
            <v>100312</v>
          </cell>
          <cell r="C1076" t="str">
            <v>CONSTRUCAO DE SARJETAS (A)</v>
          </cell>
          <cell r="D1076" t="str">
            <v>M3</v>
          </cell>
          <cell r="E1076">
            <v>292.45</v>
          </cell>
        </row>
        <row r="1077">
          <cell r="B1077" t="str">
            <v>100331</v>
          </cell>
          <cell r="C1077" t="str">
            <v>ASSENTAMENTO DE PARALELEPIPEDO (B)</v>
          </cell>
          <cell r="D1077" t="str">
            <v>M2</v>
          </cell>
          <cell r="E1077">
            <v>29.32</v>
          </cell>
        </row>
        <row r="1078">
          <cell r="B1078" t="str">
            <v>100333</v>
          </cell>
          <cell r="C1078" t="str">
            <v>ASSENTAMENTO DE BLOCOS DE CONCRETO (B)</v>
          </cell>
          <cell r="D1078" t="str">
            <v>M2</v>
          </cell>
          <cell r="E1078">
            <v>23.39</v>
          </cell>
        </row>
        <row r="1079">
          <cell r="B1079" t="str">
            <v>100335</v>
          </cell>
          <cell r="C1079" t="str">
            <v>ASSENTAMENTO DE PASSEIOS CIMENTADOS (B)</v>
          </cell>
          <cell r="D1079" t="str">
            <v>M2</v>
          </cell>
          <cell r="E1079">
            <v>35.17</v>
          </cell>
        </row>
        <row r="1080">
          <cell r="B1080" t="str">
            <v>100336</v>
          </cell>
          <cell r="C1080" t="str">
            <v>EXECUCAO DE PASSEIOS EM LADRILHOS HIDRAULICOS (B)</v>
          </cell>
          <cell r="D1080" t="str">
            <v>M2</v>
          </cell>
          <cell r="E1080">
            <v>23.48</v>
          </cell>
        </row>
        <row r="1081">
          <cell r="B1081" t="str">
            <v>100338</v>
          </cell>
          <cell r="C1081" t="str">
            <v>EXECUCAO DE PASSEIOS EM MOSAICO (B)</v>
          </cell>
          <cell r="D1081" t="str">
            <v>M2</v>
          </cell>
          <cell r="E1081">
            <v>14.32</v>
          </cell>
        </row>
        <row r="1082">
          <cell r="B1082" t="str">
            <v>100340</v>
          </cell>
          <cell r="C1082" t="str">
            <v>ASSENTAMENTO DE GUIAS (B)</v>
          </cell>
          <cell r="D1082" t="str">
            <v>M</v>
          </cell>
          <cell r="E1082">
            <v>4.92</v>
          </cell>
        </row>
        <row r="1083">
          <cell r="B1083" t="str">
            <v>100342</v>
          </cell>
          <cell r="C1083" t="str">
            <v>CONSTRUCAO DE SARJETAS (B)</v>
          </cell>
          <cell r="D1083" t="str">
            <v>M3</v>
          </cell>
          <cell r="E1083">
            <v>276.81</v>
          </cell>
        </row>
        <row r="1084">
          <cell r="B1084" t="str">
            <v>100351</v>
          </cell>
          <cell r="C1084" t="str">
            <v>ASSENTAMENTO DE PARALELEPIPEDO (C)</v>
          </cell>
          <cell r="D1084" t="str">
            <v>M2</v>
          </cell>
          <cell r="E1084">
            <v>23.76</v>
          </cell>
        </row>
        <row r="1085">
          <cell r="B1085" t="str">
            <v>100353</v>
          </cell>
          <cell r="C1085" t="str">
            <v>ASSENTAMENTO DE BLOCOS DE CONCRETO (C)</v>
          </cell>
          <cell r="D1085" t="str">
            <v>M2</v>
          </cell>
          <cell r="E1085">
            <v>17.86</v>
          </cell>
        </row>
        <row r="1086">
          <cell r="B1086" t="str">
            <v>100355</v>
          </cell>
          <cell r="C1086" t="str">
            <v>EXECUCAO DE PASSEIOS CIMENTADOS (C)</v>
          </cell>
          <cell r="D1086" t="str">
            <v>M2</v>
          </cell>
          <cell r="E1086">
            <v>28.99</v>
          </cell>
        </row>
        <row r="1087">
          <cell r="B1087" t="str">
            <v>100356</v>
          </cell>
          <cell r="C1087" t="str">
            <v>EXECUCAO DE PASSEIOS EM LADRILHOS HIDRAULICOS (C)</v>
          </cell>
          <cell r="D1087" t="str">
            <v>M2</v>
          </cell>
          <cell r="E1087">
            <v>19.809999999999999</v>
          </cell>
        </row>
        <row r="1088">
          <cell r="B1088" t="str">
            <v>100358</v>
          </cell>
          <cell r="C1088" t="str">
            <v>EXECUCAO DE PASSEIOS EM MOSAICO (C)</v>
          </cell>
          <cell r="D1088" t="str">
            <v>M2</v>
          </cell>
          <cell r="E1088">
            <v>11.75</v>
          </cell>
        </row>
        <row r="1089">
          <cell r="B1089" t="str">
            <v>100360</v>
          </cell>
          <cell r="C1089" t="str">
            <v>ASSENTAMENTO DE GUIAS (C)</v>
          </cell>
          <cell r="D1089" t="str">
            <v>M</v>
          </cell>
          <cell r="E1089">
            <v>4.4800000000000004</v>
          </cell>
        </row>
        <row r="1090">
          <cell r="B1090" t="str">
            <v>100362</v>
          </cell>
          <cell r="C1090" t="str">
            <v>CONSTRUCAO DE SARJETAS (C)</v>
          </cell>
          <cell r="D1090" t="str">
            <v>M3</v>
          </cell>
          <cell r="E1090">
            <v>253.27</v>
          </cell>
        </row>
        <row r="1092">
          <cell r="B1092" t="str">
            <v>100400</v>
          </cell>
          <cell r="C1092" t="str">
            <v>PAVIMENTACAO ASFALTICA ESPECIAL</v>
          </cell>
        </row>
        <row r="1093">
          <cell r="B1093" t="str">
            <v>100401</v>
          </cell>
          <cell r="C1093" t="str">
            <v>PREPARO DE CAIXA (A)</v>
          </cell>
          <cell r="D1093" t="str">
            <v>M2</v>
          </cell>
          <cell r="E1093">
            <v>7.16</v>
          </cell>
        </row>
        <row r="1094">
          <cell r="B1094" t="str">
            <v>100402</v>
          </cell>
          <cell r="C1094" t="str">
            <v>SUB BASE EM BRITA GRADUADA OU MACADAME HIDRAULICO (A)</v>
          </cell>
          <cell r="D1094" t="str">
            <v>M3</v>
          </cell>
          <cell r="E1094">
            <v>103.62</v>
          </cell>
        </row>
        <row r="1095">
          <cell r="B1095" t="str">
            <v>100403</v>
          </cell>
          <cell r="C1095" t="str">
            <v>BASE DE MACADAME BETUMINOSO (A)</v>
          </cell>
          <cell r="D1095" t="str">
            <v>M3</v>
          </cell>
          <cell r="E1095">
            <v>253</v>
          </cell>
        </row>
        <row r="1096">
          <cell r="B1096" t="str">
            <v>100404</v>
          </cell>
          <cell r="C1096" t="str">
            <v>IMPRIMACAO LIGANTE (A)</v>
          </cell>
          <cell r="D1096" t="str">
            <v>M2</v>
          </cell>
          <cell r="E1096">
            <v>3.65</v>
          </cell>
        </row>
        <row r="1097">
          <cell r="B1097" t="str">
            <v>100405</v>
          </cell>
          <cell r="C1097" t="str">
            <v>BINDER (A)</v>
          </cell>
          <cell r="D1097" t="str">
            <v>M3</v>
          </cell>
          <cell r="E1097">
            <v>345.45</v>
          </cell>
        </row>
        <row r="1098">
          <cell r="B1098" t="str">
            <v>100406</v>
          </cell>
          <cell r="C1098" t="str">
            <v>CAPA DE CONCRETO ASFALTICO (A)</v>
          </cell>
          <cell r="D1098" t="str">
            <v>M3</v>
          </cell>
          <cell r="E1098">
            <v>467.14</v>
          </cell>
        </row>
        <row r="1099">
          <cell r="B1099" t="str">
            <v>100407</v>
          </cell>
          <cell r="C1099" t="str">
            <v>CONCRETO PARA FECHAMENTO DE VALAS (A)</v>
          </cell>
          <cell r="D1099" t="str">
            <v>M3</v>
          </cell>
          <cell r="E1099">
            <v>205.35</v>
          </cell>
        </row>
        <row r="1100">
          <cell r="B1100" t="str">
            <v>100431</v>
          </cell>
          <cell r="C1100" t="str">
            <v>PREPARO DE CAIXA (B)</v>
          </cell>
          <cell r="D1100" t="str">
            <v>M2</v>
          </cell>
          <cell r="E1100">
            <v>5.71</v>
          </cell>
        </row>
        <row r="1101">
          <cell r="B1101" t="str">
            <v>100432</v>
          </cell>
          <cell r="C1101" t="str">
            <v>SUB BASE EM BRITA GRADUADA OU MACADAME HIDRAULICO (B)</v>
          </cell>
          <cell r="D1101" t="str">
            <v>M3</v>
          </cell>
          <cell r="E1101">
            <v>98.83</v>
          </cell>
        </row>
        <row r="1102">
          <cell r="B1102" t="str">
            <v>100433</v>
          </cell>
          <cell r="C1102" t="str">
            <v>BASE DE MACADAME BETUMINOSO (B)</v>
          </cell>
          <cell r="D1102" t="str">
            <v>M3</v>
          </cell>
          <cell r="E1102">
            <v>243.8</v>
          </cell>
        </row>
        <row r="1103">
          <cell r="B1103" t="str">
            <v>100434</v>
          </cell>
          <cell r="C1103" t="str">
            <v>IMPRAMACAO LIGANTE (B)</v>
          </cell>
          <cell r="D1103" t="str">
            <v>M2</v>
          </cell>
          <cell r="E1103">
            <v>3.51</v>
          </cell>
        </row>
        <row r="1104">
          <cell r="B1104" t="str">
            <v>100435</v>
          </cell>
          <cell r="C1104" t="str">
            <v>BINDER (B)</v>
          </cell>
          <cell r="D1104" t="str">
            <v>M3</v>
          </cell>
          <cell r="E1104">
            <v>321.3</v>
          </cell>
        </row>
        <row r="1105">
          <cell r="B1105" t="str">
            <v>100436</v>
          </cell>
          <cell r="C1105" t="str">
            <v>CAPA DE CONCRETO ASFALTICO (B)</v>
          </cell>
          <cell r="D1105" t="str">
            <v>M3</v>
          </cell>
          <cell r="E1105">
            <v>440.96</v>
          </cell>
        </row>
        <row r="1106">
          <cell r="B1106" t="str">
            <v>100437</v>
          </cell>
          <cell r="C1106" t="str">
            <v>CONCRETO PARA FECHAMENTO DE VALAS (B)</v>
          </cell>
          <cell r="D1106" t="str">
            <v>M3</v>
          </cell>
          <cell r="E1106">
            <v>201.48</v>
          </cell>
        </row>
        <row r="1107">
          <cell r="B1107" t="str">
            <v>100451</v>
          </cell>
          <cell r="C1107" t="str">
            <v>PREPARO DE CAIXA (C)</v>
          </cell>
          <cell r="D1107" t="str">
            <v>M2</v>
          </cell>
          <cell r="E1107">
            <v>3.57</v>
          </cell>
        </row>
        <row r="1108">
          <cell r="B1108" t="str">
            <v>100452</v>
          </cell>
          <cell r="C1108" t="str">
            <v>SUB BASE EM BRITA GRADUADA OU MACADAME HIDRAULICO (C)</v>
          </cell>
          <cell r="D1108" t="str">
            <v>M3</v>
          </cell>
          <cell r="E1108">
            <v>91.69</v>
          </cell>
        </row>
        <row r="1109">
          <cell r="B1109" t="str">
            <v>100453</v>
          </cell>
          <cell r="C1109" t="str">
            <v>BASE DE MACADAME BETUMINOSO (C)</v>
          </cell>
          <cell r="D1109" t="str">
            <v>M3</v>
          </cell>
          <cell r="E1109">
            <v>229.95</v>
          </cell>
        </row>
        <row r="1110">
          <cell r="B1110" t="str">
            <v>100454</v>
          </cell>
          <cell r="C1110" t="str">
            <v>IMPRIMACAO LIGANTE (C)</v>
          </cell>
          <cell r="D1110" t="str">
            <v>M2</v>
          </cell>
          <cell r="E1110">
            <v>3.31</v>
          </cell>
        </row>
        <row r="1111">
          <cell r="B1111" t="str">
            <v>100455</v>
          </cell>
          <cell r="C1111" t="str">
            <v>BINDER (C)</v>
          </cell>
          <cell r="D1111" t="str">
            <v>M3</v>
          </cell>
          <cell r="E1111">
            <v>284.97000000000003</v>
          </cell>
        </row>
        <row r="1112">
          <cell r="B1112" t="str">
            <v>100456</v>
          </cell>
          <cell r="C1112" t="str">
            <v>CAPA DE CONCRETO ASFALTICO (C)</v>
          </cell>
          <cell r="D1112" t="str">
            <v>M3</v>
          </cell>
          <cell r="E1112">
            <v>401.6</v>
          </cell>
        </row>
        <row r="1113">
          <cell r="B1113" t="str">
            <v>100457</v>
          </cell>
          <cell r="C1113" t="str">
            <v>CONCRETO PARA FECHAMENTO DE VALAS (C)</v>
          </cell>
          <cell r="D1113" t="str">
            <v>M3</v>
          </cell>
          <cell r="E1113">
            <v>195.76</v>
          </cell>
        </row>
        <row r="1115">
          <cell r="B1115" t="str">
            <v>110000</v>
          </cell>
          <cell r="C1115" t="str">
            <v>LIGACOES PREDIAIS</v>
          </cell>
        </row>
        <row r="1116">
          <cell r="B1116" t="str">
            <v>110100</v>
          </cell>
          <cell r="C1116" t="str">
            <v>LIGACOES DOMICILIARES DE AGUA</v>
          </cell>
        </row>
        <row r="1117">
          <cell r="B1117" t="str">
            <v>110101</v>
          </cell>
          <cell r="C1117" t="str">
            <v>LIGACAO DE AGUA A REDE PUBLICA</v>
          </cell>
          <cell r="D1117" t="str">
            <v>UN</v>
          </cell>
          <cell r="E1117">
            <v>45.87</v>
          </cell>
        </row>
        <row r="1118">
          <cell r="B1118" t="str">
            <v>110102</v>
          </cell>
          <cell r="C1118" t="str">
            <v>ASSENTAMENTO DE TUBULACAO (PAD E FERRO GALVANIZADO)</v>
          </cell>
          <cell r="D1118" t="str">
            <v>M</v>
          </cell>
          <cell r="E1118">
            <v>8.09</v>
          </cell>
        </row>
        <row r="1120">
          <cell r="B1120" t="str">
            <v>110200</v>
          </cell>
          <cell r="C1120" t="str">
            <v>LIGACOES DOMICILIARES DE ESGOTOS - DIAMETRO 100 MM</v>
          </cell>
        </row>
        <row r="1121">
          <cell r="B1121" t="str">
            <v>110201</v>
          </cell>
          <cell r="C1121" t="str">
            <v>NO PASSEIO, COMPLETA - DIAMETRO 100 MM</v>
          </cell>
          <cell r="D1121" t="str">
            <v>UN</v>
          </cell>
          <cell r="E1121">
            <v>60.28</v>
          </cell>
        </row>
        <row r="1122">
          <cell r="B1122" t="str">
            <v>110202</v>
          </cell>
          <cell r="C1122" t="str">
            <v>NO TERCO, COMPLETA - DIAMETRO 100 MM</v>
          </cell>
          <cell r="D1122" t="str">
            <v>UN</v>
          </cell>
          <cell r="E1122">
            <v>146.72999999999999</v>
          </cell>
        </row>
        <row r="1123">
          <cell r="B1123" t="str">
            <v>110203</v>
          </cell>
          <cell r="C1123" t="str">
            <v>NO EIXO, COMPLETA - DIAMETRO 100 MM</v>
          </cell>
          <cell r="D1123" t="str">
            <v>UN</v>
          </cell>
          <cell r="E1123">
            <v>189.96</v>
          </cell>
        </row>
        <row r="1124">
          <cell r="B1124" t="str">
            <v>110204</v>
          </cell>
          <cell r="C1124" t="str">
            <v>NO TERCO OPOSTO, COMPLETA - DIAMETRO 100 MM</v>
          </cell>
          <cell r="D1124" t="str">
            <v>UN</v>
          </cell>
          <cell r="E1124">
            <v>233.2</v>
          </cell>
        </row>
        <row r="1125">
          <cell r="B1125" t="str">
            <v>110205</v>
          </cell>
          <cell r="C1125" t="str">
            <v>NO PASSEIO, SEM CONEXAO - DIAMETRO 100 MM</v>
          </cell>
          <cell r="D1125" t="str">
            <v>UN</v>
          </cell>
          <cell r="E1125">
            <v>43.21</v>
          </cell>
        </row>
        <row r="1126">
          <cell r="B1126" t="str">
            <v>110206</v>
          </cell>
          <cell r="C1126" t="str">
            <v>NO TERCO, SEM CONEXAO - DIAMETRO 100 MM</v>
          </cell>
          <cell r="D1126" t="str">
            <v>UN</v>
          </cell>
          <cell r="E1126">
            <v>129.66</v>
          </cell>
        </row>
        <row r="1127">
          <cell r="B1127" t="str">
            <v>110207</v>
          </cell>
          <cell r="C1127" t="str">
            <v>NO EIXO, SEM CONEXAO - DIAMETRO 100 MM</v>
          </cell>
          <cell r="D1127" t="str">
            <v>UN</v>
          </cell>
          <cell r="E1127">
            <v>172.88</v>
          </cell>
        </row>
        <row r="1128">
          <cell r="B1128" t="str">
            <v>110208</v>
          </cell>
          <cell r="C1128" t="str">
            <v>NO TERCO OPOSTO, SEM CONEXAO - DIAMETRO 100 MM</v>
          </cell>
          <cell r="D1128" t="str">
            <v>UN</v>
          </cell>
          <cell r="E1128">
            <v>216.12</v>
          </cell>
        </row>
        <row r="1129">
          <cell r="B1129" t="str">
            <v>110209</v>
          </cell>
          <cell r="C1129" t="str">
            <v>CONEXAO POSTERIOR - DIAMETRO 100 MM</v>
          </cell>
          <cell r="D1129" t="str">
            <v>UN</v>
          </cell>
          <cell r="E1129">
            <v>69.739999999999995</v>
          </cell>
        </row>
        <row r="1130">
          <cell r="B1130" t="str">
            <v>110210</v>
          </cell>
          <cell r="C1130" t="str">
            <v>NO PASSEIO OPOSTO, COMPLETA - DIAMETRO 100 MM</v>
          </cell>
          <cell r="D1130" t="str">
            <v>UN</v>
          </cell>
          <cell r="E1130">
            <v>319.64999999999998</v>
          </cell>
        </row>
        <row r="1131">
          <cell r="B1131" t="str">
            <v>110211</v>
          </cell>
          <cell r="C1131" t="str">
            <v>NO PASSEIO OPOSTO, SEM CONEXAO - DIAMETRO 100 MM</v>
          </cell>
          <cell r="D1131" t="str">
            <v>UN</v>
          </cell>
          <cell r="E1131">
            <v>302.57</v>
          </cell>
        </row>
        <row r="1133">
          <cell r="B1133" t="str">
            <v>110300</v>
          </cell>
          <cell r="C1133" t="str">
            <v>LIGACOES DOMICILIARES DE ESGOTOS - DIAMETRO 150 MM</v>
          </cell>
        </row>
        <row r="1134">
          <cell r="B1134" t="str">
            <v>110301</v>
          </cell>
          <cell r="C1134" t="str">
            <v>NO PASSEIO, COMPLETA - DIAMETRO 150 MM</v>
          </cell>
          <cell r="D1134" t="str">
            <v>UN</v>
          </cell>
          <cell r="E1134">
            <v>65.83</v>
          </cell>
        </row>
        <row r="1135">
          <cell r="B1135" t="str">
            <v>110302</v>
          </cell>
          <cell r="C1135" t="str">
            <v>NO TERCO, COMPLETA - DIAMETRO 150 MM</v>
          </cell>
          <cell r="D1135" t="str">
            <v>UN</v>
          </cell>
          <cell r="E1135">
            <v>159.01</v>
          </cell>
        </row>
        <row r="1136">
          <cell r="B1136" t="str">
            <v>110303</v>
          </cell>
          <cell r="C1136" t="str">
            <v>NO EIXO, COMPLETA - DIAMETRO 150 MM</v>
          </cell>
          <cell r="D1136" t="str">
            <v>UN</v>
          </cell>
          <cell r="E1136">
            <v>205.63</v>
          </cell>
        </row>
        <row r="1137">
          <cell r="B1137" t="str">
            <v>110304</v>
          </cell>
          <cell r="C1137" t="str">
            <v>NO TERCO OPOSTO, COMPLETA - DIAMETRO 150 MM</v>
          </cell>
          <cell r="D1137" t="str">
            <v>UN</v>
          </cell>
          <cell r="E1137">
            <v>252.22</v>
          </cell>
        </row>
        <row r="1138">
          <cell r="B1138" t="str">
            <v>110305</v>
          </cell>
          <cell r="C1138" t="str">
            <v>NO PASSEIO, SEM CONEXAO - DIAMETRO 150 MM</v>
          </cell>
          <cell r="D1138" t="str">
            <v>UN</v>
          </cell>
          <cell r="E1138">
            <v>46.58</v>
          </cell>
        </row>
        <row r="1139">
          <cell r="B1139" t="str">
            <v>110306</v>
          </cell>
          <cell r="C1139" t="str">
            <v>NO TERCO, SEM CONEXAO - DIAMETRO 150 MM</v>
          </cell>
          <cell r="D1139" t="str">
            <v>UN</v>
          </cell>
          <cell r="E1139">
            <v>139.76</v>
          </cell>
        </row>
        <row r="1140">
          <cell r="B1140" t="str">
            <v>110307</v>
          </cell>
          <cell r="C1140" t="str">
            <v>NO EIXO, SEM CONEXAO - DIAMETRO 150 MM</v>
          </cell>
          <cell r="D1140" t="str">
            <v>UN</v>
          </cell>
          <cell r="E1140">
            <v>186.38</v>
          </cell>
        </row>
        <row r="1141">
          <cell r="B1141" t="str">
            <v>110308</v>
          </cell>
          <cell r="C1141" t="str">
            <v>NO TERCO OPOSTO, SEM CONEXAO - DIAMETRO 150 MM</v>
          </cell>
          <cell r="D1141" t="str">
            <v>UN</v>
          </cell>
          <cell r="E1141">
            <v>232.97</v>
          </cell>
        </row>
        <row r="1142">
          <cell r="B1142" t="str">
            <v>110309</v>
          </cell>
          <cell r="C1142" t="str">
            <v>CONEXAO POSTERIOR - DIAMETRO 150 MM</v>
          </cell>
          <cell r="D1142" t="str">
            <v>UN</v>
          </cell>
          <cell r="E1142">
            <v>70.8</v>
          </cell>
        </row>
        <row r="1144">
          <cell r="B1144" t="str">
            <v>110400</v>
          </cell>
          <cell r="C1144" t="str">
            <v>CARGA, TRANSPORTE ATE 10 KM E DESCARGA DE TUBOS E PECAS DE PEAD E/OU FERRO GALVANIZADO</v>
          </cell>
        </row>
        <row r="1145">
          <cell r="B1145" t="str">
            <v>110401</v>
          </cell>
          <cell r="C1145" t="str">
            <v>TUBOS E PECAS PARA LIGACOES</v>
          </cell>
          <cell r="D1145" t="str">
            <v>KM</v>
          </cell>
          <cell r="E1145">
            <v>55.68</v>
          </cell>
        </row>
        <row r="1147">
          <cell r="B1147" t="str">
            <v>110500</v>
          </cell>
          <cell r="C1147" t="str">
            <v>TRANSPORTE EXCEDENTE A 10 KM DE TUBOS E PECAS DE PEAD E/OU FERRO GALVANIZADO</v>
          </cell>
        </row>
        <row r="1148">
          <cell r="B1148" t="str">
            <v>110501</v>
          </cell>
          <cell r="C1148" t="str">
            <v>TUBOS E PECAS PARA LIGACOES</v>
          </cell>
          <cell r="D1148" t="str">
            <v>KMXKM</v>
          </cell>
          <cell r="E1148">
            <v>1.58</v>
          </cell>
        </row>
        <row r="1150">
          <cell r="B1150" t="str">
            <v>120000</v>
          </cell>
          <cell r="C1150" t="str">
            <v>FECHAMENTO</v>
          </cell>
        </row>
        <row r="1151">
          <cell r="B1151" t="str">
            <v>120100</v>
          </cell>
          <cell r="C1151" t="str">
            <v>ALVENARIA</v>
          </cell>
        </row>
        <row r="1152">
          <cell r="B1152" t="str">
            <v>120101</v>
          </cell>
          <cell r="C1152" t="str">
            <v>ALVENARIA DE TIJOLOS COMUNS SEM ANDAIME</v>
          </cell>
          <cell r="D1152" t="str">
            <v>M3</v>
          </cell>
          <cell r="E1152">
            <v>307.20999999999998</v>
          </cell>
        </row>
        <row r="1153">
          <cell r="B1153" t="str">
            <v>120102</v>
          </cell>
          <cell r="C1153" t="str">
            <v>ALVENARIA DE BLOCOS DE CONCRETO SEM ANDAIME</v>
          </cell>
          <cell r="D1153" t="str">
            <v>M3</v>
          </cell>
          <cell r="E1153">
            <v>244.72</v>
          </cell>
        </row>
        <row r="1154">
          <cell r="B1154" t="str">
            <v>120103</v>
          </cell>
          <cell r="C1154" t="str">
            <v>ALVENARIA DE TIJOLOS BAIANOS SEM ANDAIME</v>
          </cell>
          <cell r="D1154" t="str">
            <v>M3</v>
          </cell>
          <cell r="E1154">
            <v>215.11</v>
          </cell>
        </row>
        <row r="1155">
          <cell r="B1155" t="str">
            <v>120104</v>
          </cell>
          <cell r="C1155" t="str">
            <v>ALVENARIA DE ELEVACAO, EM CUTELO TIJOLO COMUM</v>
          </cell>
          <cell r="D1155" t="str">
            <v>M2</v>
          </cell>
          <cell r="E1155">
            <v>25.09</v>
          </cell>
        </row>
        <row r="1156">
          <cell r="B1156" t="str">
            <v>120105</v>
          </cell>
          <cell r="C1156" t="str">
            <v>ALVENARIA DE ELEVACAO, 1/2 TIJOLO COMUM</v>
          </cell>
          <cell r="D1156" t="str">
            <v>M2</v>
          </cell>
          <cell r="E1156">
            <v>43.73</v>
          </cell>
        </row>
        <row r="1157">
          <cell r="B1157" t="str">
            <v>120106</v>
          </cell>
          <cell r="C1157" t="str">
            <v>ALVENARIA DE ELEVACAO, 1 TIJOLO COMUM</v>
          </cell>
          <cell r="D1157" t="str">
            <v>M2</v>
          </cell>
          <cell r="E1157">
            <v>77.77</v>
          </cell>
        </row>
        <row r="1158">
          <cell r="B1158" t="str">
            <v>120107</v>
          </cell>
          <cell r="C1158" t="str">
            <v>ALVENARIA DE ELEVACAO, 1 1/2 TIJOLO COMUM</v>
          </cell>
          <cell r="D1158" t="str">
            <v>M2</v>
          </cell>
          <cell r="E1158">
            <v>121.58</v>
          </cell>
        </row>
        <row r="1159">
          <cell r="B1159" t="str">
            <v>120108</v>
          </cell>
          <cell r="C1159" t="str">
            <v>ALVENARIA DE ELEVACAO, 1/2 TIJOLO A VISTA</v>
          </cell>
          <cell r="D1159" t="str">
            <v>M2</v>
          </cell>
          <cell r="E1159">
            <v>83.86</v>
          </cell>
        </row>
        <row r="1160">
          <cell r="B1160" t="str">
            <v>120109</v>
          </cell>
          <cell r="C1160" t="str">
            <v>ALVENARIA DE ELEVACAO, 1 TIJOLO A VISTA</v>
          </cell>
          <cell r="D1160" t="str">
            <v>M2</v>
          </cell>
          <cell r="E1160">
            <v>154.59</v>
          </cell>
        </row>
        <row r="1161">
          <cell r="B1161" t="str">
            <v>120110</v>
          </cell>
          <cell r="C1161" t="str">
            <v>ALVENARIA DE ELEVACAO, TIJOLO CERAMICO 8 FUROS, ESPELHO</v>
          </cell>
          <cell r="D1161" t="str">
            <v>M2</v>
          </cell>
          <cell r="E1161">
            <v>30.17</v>
          </cell>
        </row>
        <row r="1162">
          <cell r="B1162" t="str">
            <v>120111</v>
          </cell>
          <cell r="C1162" t="str">
            <v>ALVENARIA DE ELEVACAO, TIJOLO CERAMICO 8 FUROS,CHATO</v>
          </cell>
          <cell r="D1162" t="str">
            <v>M2</v>
          </cell>
          <cell r="E1162">
            <v>57.11</v>
          </cell>
        </row>
        <row r="1163">
          <cell r="B1163" t="str">
            <v>120112</v>
          </cell>
          <cell r="C1163" t="str">
            <v>alvenaria de elevacao, blocos de concreto 9 x 19 x 39 cm</v>
          </cell>
          <cell r="D1163" t="str">
            <v>M2</v>
          </cell>
          <cell r="E1163">
            <v>30.7</v>
          </cell>
        </row>
        <row r="1164">
          <cell r="B1164" t="str">
            <v>120113</v>
          </cell>
          <cell r="C1164" t="str">
            <v>alvenaria de elevacao, blocos de concreto 14 x 19 x 39 cm</v>
          </cell>
          <cell r="D1164" t="str">
            <v>M2</v>
          </cell>
          <cell r="E1164">
            <v>40.130000000000003</v>
          </cell>
        </row>
        <row r="1165">
          <cell r="B1165" t="str">
            <v>120114</v>
          </cell>
          <cell r="C1165" t="str">
            <v>alvenaria de elevacao, blocos de concreto 19 x 19 x 39 cm</v>
          </cell>
          <cell r="D1165" t="str">
            <v>M2</v>
          </cell>
          <cell r="E1165">
            <v>50.8</v>
          </cell>
        </row>
        <row r="1166">
          <cell r="B1166" t="str">
            <v>120115</v>
          </cell>
          <cell r="C1166" t="str">
            <v>alvenaria de blocos estruturais 19 x 19 x 39 cm, com ferragens e grout</v>
          </cell>
          <cell r="D1166" t="str">
            <v>M2</v>
          </cell>
          <cell r="E1166">
            <v>82.52</v>
          </cell>
        </row>
        <row r="1167">
          <cell r="B1167" t="str">
            <v>120116</v>
          </cell>
          <cell r="C1167" t="str">
            <v>ALVENARIA COM ELEMENTO VAZADO - CERAMICO</v>
          </cell>
          <cell r="D1167" t="str">
            <v>M2</v>
          </cell>
          <cell r="E1167">
            <v>73.41</v>
          </cell>
        </row>
        <row r="1168">
          <cell r="B1168" t="str">
            <v>120117</v>
          </cell>
          <cell r="C1168" t="str">
            <v>ALVENARIA COM ELEMENTO VAZADO - CONCRETO</v>
          </cell>
          <cell r="D1168" t="str">
            <v>M2</v>
          </cell>
          <cell r="E1168">
            <v>86.9</v>
          </cell>
        </row>
        <row r="1170">
          <cell r="B1170" t="str">
            <v>120200</v>
          </cell>
          <cell r="C1170" t="str">
            <v>COBERTURA, MADEIRAMENTO, CONDUTOR, CALHAS E RUFOS</v>
          </cell>
        </row>
        <row r="1171">
          <cell r="B1171" t="str">
            <v>120201</v>
          </cell>
          <cell r="C1171" t="str">
            <v>COBERTURA COM TELHA FRANCESA</v>
          </cell>
          <cell r="D1171" t="str">
            <v>M2</v>
          </cell>
          <cell r="E1171">
            <v>99.73</v>
          </cell>
        </row>
        <row r="1172">
          <cell r="B1172" t="str">
            <v>120202</v>
          </cell>
          <cell r="C1172" t="str">
            <v>COBERTURA COM TELHA DE FIBROCIMENTO ONDULADA - 6 MM</v>
          </cell>
          <cell r="D1172" t="str">
            <v>M2</v>
          </cell>
          <cell r="E1172">
            <v>79.34</v>
          </cell>
        </row>
        <row r="1173">
          <cell r="B1173" t="str">
            <v>120203</v>
          </cell>
          <cell r="C1173" t="str">
            <v>COBERTURA COM TELHA DE FIBROCIMENTO ONDULADA - 8 MM</v>
          </cell>
          <cell r="D1173" t="str">
            <v>M2</v>
          </cell>
          <cell r="E1173">
            <v>84.09</v>
          </cell>
        </row>
        <row r="1174">
          <cell r="B1174" t="str">
            <v>120204</v>
          </cell>
          <cell r="C1174" t="str">
            <v>COBERTURA COM TELHA DE FIBROCIMENTO ESTRUTURAL L=49CM</v>
          </cell>
          <cell r="D1174" t="str">
            <v>M2</v>
          </cell>
          <cell r="E1174">
            <v>66.06</v>
          </cell>
        </row>
        <row r="1175">
          <cell r="B1175" t="str">
            <v>120205</v>
          </cell>
          <cell r="C1175" t="str">
            <v>COBERTURA COM TELHA DE FIBROCIMENTO ESTRUTURAL L=90CM</v>
          </cell>
          <cell r="D1175" t="str">
            <v>M2</v>
          </cell>
          <cell r="E1175">
            <v>53.7</v>
          </cell>
        </row>
        <row r="1176">
          <cell r="B1176" t="str">
            <v>120206</v>
          </cell>
          <cell r="C1176" t="str">
            <v>CONDUTOR EM CHAPA GALVANIZADA N 24 DESENV 0,25M</v>
          </cell>
          <cell r="D1176" t="str">
            <v>M</v>
          </cell>
          <cell r="E1176">
            <v>32.130000000000003</v>
          </cell>
        </row>
        <row r="1177">
          <cell r="B1177" t="str">
            <v>120207</v>
          </cell>
          <cell r="C1177" t="str">
            <v>CONDUTOR EM CHAPA GALVANIZADA N 24 DESENV 0,33 M</v>
          </cell>
          <cell r="D1177" t="str">
            <v>M</v>
          </cell>
          <cell r="E1177">
            <v>42.56</v>
          </cell>
        </row>
        <row r="1178">
          <cell r="B1178" t="str">
            <v>120208</v>
          </cell>
          <cell r="C1178" t="str">
            <v>CALHA OU AGUA FURTADA EM CHAPA GALV. N 24 CORTE - 0,33M</v>
          </cell>
          <cell r="D1178" t="str">
            <v>M</v>
          </cell>
          <cell r="E1178">
            <v>37.75</v>
          </cell>
        </row>
        <row r="1179">
          <cell r="B1179" t="str">
            <v>120209</v>
          </cell>
          <cell r="C1179" t="str">
            <v>CALHA OU AGUA FURTADA EM CHAPA GALV. N 24 CORTE - 0,50M</v>
          </cell>
          <cell r="D1179" t="str">
            <v>M</v>
          </cell>
          <cell r="E1179">
            <v>52.22</v>
          </cell>
        </row>
        <row r="1180">
          <cell r="B1180" t="str">
            <v>120210</v>
          </cell>
          <cell r="C1180" t="str">
            <v>RUFO EM CHAPA GALVANIZADA N 24 CORTE 0,10 M</v>
          </cell>
          <cell r="D1180" t="str">
            <v>M</v>
          </cell>
          <cell r="E1180">
            <v>16.850000000000001</v>
          </cell>
        </row>
        <row r="1181">
          <cell r="B1181" t="str">
            <v>120211</v>
          </cell>
          <cell r="C1181" t="str">
            <v>RUFO EM CHAPA GALVANIZADA N 24 CORTE 0,16 M</v>
          </cell>
          <cell r="D1181" t="str">
            <v>M</v>
          </cell>
          <cell r="E1181">
            <v>20.239999999999998</v>
          </cell>
        </row>
        <row r="1182">
          <cell r="B1182" t="str">
            <v>120212</v>
          </cell>
          <cell r="C1182" t="str">
            <v>RUFO EM CHAPA GALVANIZADA N 24 CORTE 0,25 M</v>
          </cell>
          <cell r="D1182" t="str">
            <v>M</v>
          </cell>
          <cell r="E1182">
            <v>22.86</v>
          </cell>
        </row>
        <row r="1183">
          <cell r="B1183" t="str">
            <v>120213</v>
          </cell>
          <cell r="C1183" t="str">
            <v>RUFO EM CHAPA GALVANIZADA N 24 CORTE 0,33 M</v>
          </cell>
          <cell r="D1183" t="str">
            <v>M</v>
          </cell>
          <cell r="E1183">
            <v>29.19</v>
          </cell>
        </row>
        <row r="1184">
          <cell r="B1184" t="str">
            <v>120214</v>
          </cell>
          <cell r="C1184" t="str">
            <v>RUFO EM CHAPA GALVANIZADA N 24 CORTE 0,50 M</v>
          </cell>
          <cell r="D1184" t="str">
            <v>M</v>
          </cell>
          <cell r="E1184">
            <v>48.35</v>
          </cell>
        </row>
        <row r="1186">
          <cell r="B1186" t="str">
            <v>120300</v>
          </cell>
          <cell r="C1186" t="str">
            <v>ESQUADRIAS DE MADEIRA</v>
          </cell>
        </row>
        <row r="1187">
          <cell r="B1187" t="str">
            <v>120301</v>
          </cell>
          <cell r="C1187" t="str">
            <v>PORTA EXTERNA DE CEDRO, 1 FOLHA</v>
          </cell>
          <cell r="D1187" t="str">
            <v>M2</v>
          </cell>
          <cell r="E1187">
            <v>237.93</v>
          </cell>
        </row>
        <row r="1188">
          <cell r="B1188" t="str">
            <v>120302</v>
          </cell>
          <cell r="C1188" t="str">
            <v>PORTA EXTERNA DE CEDRO, 2 FOLHAS</v>
          </cell>
          <cell r="D1188" t="str">
            <v>M2</v>
          </cell>
          <cell r="E1188">
            <v>240.1</v>
          </cell>
        </row>
        <row r="1189">
          <cell r="B1189" t="str">
            <v>120303</v>
          </cell>
          <cell r="C1189" t="str">
            <v>PORTA INTERNA DE CEDRO, 1 FOLHA</v>
          </cell>
          <cell r="D1189" t="str">
            <v>M2</v>
          </cell>
          <cell r="E1189">
            <v>348.87</v>
          </cell>
        </row>
        <row r="1190">
          <cell r="B1190" t="str">
            <v>120304</v>
          </cell>
          <cell r="C1190" t="str">
            <v>PORTA INTERNA DE CEDRO, 2 FOLHAS</v>
          </cell>
          <cell r="D1190" t="str">
            <v>M2</v>
          </cell>
          <cell r="E1190">
            <v>230.05</v>
          </cell>
        </row>
        <row r="1191">
          <cell r="B1191" t="str">
            <v>120305</v>
          </cell>
          <cell r="C1191" t="str">
            <v>ALCAPAO 0,60X0,60 M</v>
          </cell>
          <cell r="D1191" t="str">
            <v>UN</v>
          </cell>
          <cell r="E1191">
            <v>137.21</v>
          </cell>
        </row>
        <row r="1192">
          <cell r="B1192" t="str">
            <v>120306</v>
          </cell>
          <cell r="C1192" t="str">
            <v>JANELA TIPO GUILHOTINA COM VENEZIANAS DE PEROBA</v>
          </cell>
          <cell r="D1192" t="str">
            <v>M2</v>
          </cell>
          <cell r="E1192">
            <v>370.13</v>
          </cell>
        </row>
        <row r="1194">
          <cell r="B1194" t="str">
            <v>120400</v>
          </cell>
          <cell r="C1194" t="str">
            <v>ESQUADRIAS METALICAS</v>
          </cell>
        </row>
        <row r="1195">
          <cell r="B1195" t="str">
            <v>120401</v>
          </cell>
          <cell r="C1195" t="str">
            <v>PORTA METALICA COM VIDRO</v>
          </cell>
          <cell r="D1195" t="str">
            <v>M2</v>
          </cell>
          <cell r="E1195">
            <v>492.37</v>
          </cell>
        </row>
        <row r="1196">
          <cell r="B1196" t="str">
            <v>120402</v>
          </cell>
          <cell r="C1196" t="str">
            <v>PORTA METALICA COM TELA</v>
          </cell>
          <cell r="D1196" t="str">
            <v>M2</v>
          </cell>
          <cell r="E1196">
            <v>407.81</v>
          </cell>
        </row>
        <row r="1197">
          <cell r="B1197" t="str">
            <v>120403</v>
          </cell>
          <cell r="C1197" t="str">
            <v>PORTA METALICA EXTERNA - 2 FOLHAS, 2,00 X 2,60 M</v>
          </cell>
          <cell r="D1197" t="str">
            <v>UN</v>
          </cell>
          <cell r="E1197">
            <v>1805.2</v>
          </cell>
        </row>
        <row r="1198">
          <cell r="B1198" t="str">
            <v>120404</v>
          </cell>
          <cell r="C1198" t="str">
            <v>JANELA BASCULANTE DE FERRO</v>
          </cell>
          <cell r="D1198" t="str">
            <v>M2</v>
          </cell>
          <cell r="E1198">
            <v>401.77</v>
          </cell>
        </row>
        <row r="1199">
          <cell r="B1199" t="str">
            <v>120405</v>
          </cell>
          <cell r="C1199" t="str">
            <v>JANELA DE CORRER OU MAXIM-AIR DE FERRO</v>
          </cell>
          <cell r="D1199" t="str">
            <v>M2</v>
          </cell>
          <cell r="E1199">
            <v>378.41</v>
          </cell>
        </row>
        <row r="1200">
          <cell r="B1200" t="str">
            <v>120406</v>
          </cell>
          <cell r="C1200" t="str">
            <v>JANELA BASCULANTE DE ALUMINIO</v>
          </cell>
          <cell r="D1200" t="str">
            <v>M2</v>
          </cell>
          <cell r="E1200">
            <v>656.98</v>
          </cell>
        </row>
        <row r="1201">
          <cell r="B1201" t="str">
            <v>120407</v>
          </cell>
          <cell r="C1201" t="str">
            <v>JANELA DE CORRER OU MAXIM-AIR DE ALUMINIO</v>
          </cell>
          <cell r="D1201" t="str">
            <v>M2</v>
          </cell>
          <cell r="E1201">
            <v>602.09</v>
          </cell>
        </row>
        <row r="1202">
          <cell r="B1202" t="str">
            <v>120408</v>
          </cell>
          <cell r="C1202" t="str">
            <v>PORTAS DE ENTRADA EM ALUMINIO COM 1 FOLHA DE ABRIR</v>
          </cell>
          <cell r="D1202" t="str">
            <v>M2</v>
          </cell>
          <cell r="E1202">
            <v>622.91</v>
          </cell>
        </row>
        <row r="1203">
          <cell r="B1203" t="str">
            <v>120409</v>
          </cell>
          <cell r="C1203" t="str">
            <v>PORTAS DE ENTRADA EM ALUMINIO COM 2 FOLHA DE ABRIR</v>
          </cell>
          <cell r="D1203" t="str">
            <v>M2</v>
          </cell>
          <cell r="E1203">
            <v>622.91</v>
          </cell>
        </row>
        <row r="1204">
          <cell r="B1204" t="str">
            <v>120410</v>
          </cell>
          <cell r="C1204" t="str">
            <v>PORTAS DE ENTRADA EM ALUMINIO DE CORRER</v>
          </cell>
          <cell r="D1204" t="str">
            <v>M2</v>
          </cell>
          <cell r="E1204">
            <v>653.5</v>
          </cell>
        </row>
        <row r="1206">
          <cell r="B1206" t="str">
            <v>120500</v>
          </cell>
          <cell r="C1206" t="str">
            <v>FERRAGENS</v>
          </cell>
        </row>
        <row r="1207">
          <cell r="B1207" t="str">
            <v>120501</v>
          </cell>
          <cell r="C1207" t="str">
            <v>FECHADURA PARA PORTA EXTERNA</v>
          </cell>
          <cell r="D1207" t="str">
            <v>UN</v>
          </cell>
          <cell r="E1207">
            <v>116.98</v>
          </cell>
        </row>
        <row r="1208">
          <cell r="B1208" t="str">
            <v>120502</v>
          </cell>
          <cell r="C1208" t="str">
            <v>FECHADURA PARA PORTA INTERNA</v>
          </cell>
          <cell r="D1208" t="str">
            <v>UN</v>
          </cell>
          <cell r="E1208">
            <v>89.09</v>
          </cell>
        </row>
        <row r="1209">
          <cell r="B1209" t="str">
            <v>120503</v>
          </cell>
          <cell r="C1209" t="str">
            <v>FECHADURA PARA PORTA WC</v>
          </cell>
          <cell r="D1209" t="str">
            <v>UN</v>
          </cell>
          <cell r="E1209">
            <v>88.17</v>
          </cell>
        </row>
        <row r="1210">
          <cell r="B1210" t="str">
            <v>120504</v>
          </cell>
          <cell r="C1210" t="str">
            <v>FERRAGEM PARA JANELA DE MADEIRA TIPO GUILHOTINA COM VENEZIANAS</v>
          </cell>
          <cell r="D1210" t="str">
            <v>CJ</v>
          </cell>
          <cell r="E1210">
            <v>401.02</v>
          </cell>
        </row>
        <row r="1212">
          <cell r="B1212" t="str">
            <v>120600</v>
          </cell>
          <cell r="C1212" t="str">
            <v>VIDROS</v>
          </cell>
        </row>
        <row r="1213">
          <cell r="B1213" t="str">
            <v>120601</v>
          </cell>
          <cell r="C1213" t="str">
            <v>VIDRO PLANO DUPLO TRANSPARENTE 3 MM</v>
          </cell>
          <cell r="D1213" t="str">
            <v>M2</v>
          </cell>
          <cell r="E1213">
            <v>60.3</v>
          </cell>
        </row>
        <row r="1214">
          <cell r="B1214" t="str">
            <v>120602</v>
          </cell>
          <cell r="C1214" t="str">
            <v>VIDRO PLANO DUPLO TRANSLUCIDO 3 MM</v>
          </cell>
          <cell r="D1214" t="str">
            <v>M2</v>
          </cell>
          <cell r="E1214">
            <v>56.52</v>
          </cell>
        </row>
        <row r="1215">
          <cell r="B1215" t="str">
            <v>120603</v>
          </cell>
          <cell r="C1215" t="str">
            <v>VIDRO PLANO TRIPLO TRANSPARENTE DE 4 MM</v>
          </cell>
          <cell r="D1215" t="str">
            <v>M2</v>
          </cell>
          <cell r="E1215">
            <v>73.22</v>
          </cell>
        </row>
        <row r="1216">
          <cell r="B1216" t="str">
            <v>120604</v>
          </cell>
          <cell r="C1216" t="str">
            <v>VIDRO PLANO TRIPLO TRANSPARENTE DE 5 MM</v>
          </cell>
          <cell r="D1216" t="str">
            <v>M2</v>
          </cell>
          <cell r="E1216">
            <v>80.89</v>
          </cell>
        </row>
        <row r="1217">
          <cell r="B1217" t="str">
            <v>120605</v>
          </cell>
          <cell r="C1217" t="str">
            <v>VIDRO PLANO TEMPERADO INCOLOR DE 6 MM</v>
          </cell>
          <cell r="D1217" t="str">
            <v>M2</v>
          </cell>
          <cell r="E1217">
            <v>185.05</v>
          </cell>
        </row>
        <row r="1218">
          <cell r="B1218" t="str">
            <v>120606</v>
          </cell>
          <cell r="C1218" t="str">
            <v>VIDRO PLANO TEMPERADO INCOLOR DE 8 MM</v>
          </cell>
          <cell r="D1218" t="str">
            <v>M2</v>
          </cell>
          <cell r="E1218">
            <v>212.45</v>
          </cell>
        </row>
        <row r="1219">
          <cell r="B1219" t="str">
            <v>120607</v>
          </cell>
          <cell r="C1219" t="str">
            <v>VIDRO PLANO TEMPERADO INCOLOR DE 10MM</v>
          </cell>
          <cell r="D1219" t="str">
            <v>M2</v>
          </cell>
          <cell r="E1219">
            <v>249.7</v>
          </cell>
        </row>
        <row r="1221">
          <cell r="B1221" t="str">
            <v>120700</v>
          </cell>
          <cell r="C1221" t="str">
            <v>ESCADA - TIPO MARINHEIRO</v>
          </cell>
        </row>
        <row r="1222">
          <cell r="B1222" t="str">
            <v>120701</v>
          </cell>
          <cell r="C1222" t="str">
            <v>GALVANIZADO</v>
          </cell>
          <cell r="D1222" t="str">
            <v>M</v>
          </cell>
          <cell r="E1222">
            <v>72.12</v>
          </cell>
        </row>
        <row r="1224">
          <cell r="B1224" t="str">
            <v>120800</v>
          </cell>
          <cell r="C1224" t="str">
            <v>GUARDA-CORPO</v>
          </cell>
        </row>
        <row r="1225">
          <cell r="B1225" t="str">
            <v>120801</v>
          </cell>
          <cell r="C1225" t="str">
            <v>DIAMETRO 25 MM - (1 POL.)</v>
          </cell>
          <cell r="D1225" t="str">
            <v>M</v>
          </cell>
          <cell r="E1225">
            <v>102.21</v>
          </cell>
        </row>
        <row r="1226">
          <cell r="B1226" t="str">
            <v>120802</v>
          </cell>
          <cell r="C1226" t="str">
            <v>DIAMETRO 40 MM - (1 1/2 POL.)</v>
          </cell>
          <cell r="D1226" t="str">
            <v>M</v>
          </cell>
          <cell r="E1226">
            <v>156.96</v>
          </cell>
        </row>
        <row r="1227">
          <cell r="B1227" t="str">
            <v>120803</v>
          </cell>
          <cell r="C1227" t="str">
            <v>BARRA 2 X 5/16 POLEGADA</v>
          </cell>
          <cell r="D1227" t="str">
            <v>M</v>
          </cell>
          <cell r="E1227">
            <v>68.010000000000005</v>
          </cell>
        </row>
        <row r="1229">
          <cell r="B1229" t="str">
            <v>120900</v>
          </cell>
          <cell r="C1229" t="str">
            <v>GRADES METALICAS</v>
          </cell>
        </row>
        <row r="1230">
          <cell r="B1230" t="str">
            <v>120901</v>
          </cell>
          <cell r="C1230" t="str">
            <v>BARRAS 3/4 X 1/8 POLEGADA - ESPACAMENTO 1,5 CM</v>
          </cell>
          <cell r="D1230" t="str">
            <v>M2</v>
          </cell>
          <cell r="E1230">
            <v>213.14</v>
          </cell>
        </row>
        <row r="1231">
          <cell r="B1231" t="str">
            <v>120902</v>
          </cell>
          <cell r="C1231" t="str">
            <v>BARRAS 1 X 3/16 POLEGADA - ESPACAMENTO 2,0 CM</v>
          </cell>
          <cell r="D1231" t="str">
            <v>M2</v>
          </cell>
          <cell r="E1231">
            <v>293.69</v>
          </cell>
        </row>
        <row r="1232">
          <cell r="B1232" t="str">
            <v>120903</v>
          </cell>
          <cell r="C1232" t="str">
            <v>BARRAS 1 1/2 X 1/4 POLEGADA - ESPACAMENTO 2,5 CM</v>
          </cell>
          <cell r="D1232" t="str">
            <v>M2</v>
          </cell>
          <cell r="E1232">
            <v>447.99</v>
          </cell>
        </row>
        <row r="1233">
          <cell r="B1233" t="str">
            <v>120904</v>
          </cell>
          <cell r="C1233" t="str">
            <v>BARRAS 2 X 3/8 POLEGADA - ESPACAMENTO 2,5 CM</v>
          </cell>
          <cell r="D1233" t="str">
            <v>M2</v>
          </cell>
          <cell r="E1233">
            <v>857.45</v>
          </cell>
        </row>
        <row r="1234">
          <cell r="B1234" t="str">
            <v>120905</v>
          </cell>
          <cell r="C1234" t="str">
            <v>BARRAS DE 3/8 X 1 1/2 POLEGADA - ESPACAMENTO 1,976 CM</v>
          </cell>
          <cell r="D1234" t="str">
            <v>M2</v>
          </cell>
          <cell r="E1234">
            <v>826.62</v>
          </cell>
        </row>
        <row r="1235">
          <cell r="B1235" t="str">
            <v>120906</v>
          </cell>
          <cell r="C1235" t="str">
            <v>BARRAS DE 3/8 X 1 1/2 POLEGADA - ESPACAMENTO 3,35  CM</v>
          </cell>
          <cell r="D1235" t="str">
            <v>M2</v>
          </cell>
          <cell r="E1235">
            <v>672.58</v>
          </cell>
        </row>
        <row r="1237">
          <cell r="B1237" t="str">
            <v>121000</v>
          </cell>
          <cell r="C1237" t="str">
            <v>TAMPA DE INSPECAO METALICA</v>
          </cell>
        </row>
        <row r="1238">
          <cell r="B1238" t="str">
            <v>121001</v>
          </cell>
          <cell r="C1238" t="str">
            <v>0,70 X 0,70 M</v>
          </cell>
          <cell r="D1238" t="str">
            <v>UN</v>
          </cell>
          <cell r="E1238">
            <v>313.76</v>
          </cell>
        </row>
        <row r="1239">
          <cell r="B1239" t="str">
            <v>121002</v>
          </cell>
          <cell r="C1239" t="str">
            <v>0,95 X 0,90 M</v>
          </cell>
          <cell r="D1239" t="str">
            <v>UN</v>
          </cell>
          <cell r="E1239">
            <v>453.45</v>
          </cell>
        </row>
        <row r="1240">
          <cell r="B1240" t="str">
            <v>121003</v>
          </cell>
          <cell r="C1240" t="str">
            <v>0,80 X 1,40 M</v>
          </cell>
          <cell r="D1240" t="str">
            <v>UN</v>
          </cell>
          <cell r="E1240">
            <v>556.27</v>
          </cell>
        </row>
        <row r="1242">
          <cell r="B1242" t="str">
            <v>121100</v>
          </cell>
          <cell r="C1242" t="str">
            <v>GRELHAS</v>
          </cell>
        </row>
        <row r="1243">
          <cell r="B1243" t="str">
            <v>121101</v>
          </cell>
          <cell r="C1243" t="str">
            <v>GRELHA DE FERRO PERFILADO PECA DE 1,00X0,40 M</v>
          </cell>
          <cell r="D1243" t="str">
            <v>UN</v>
          </cell>
          <cell r="E1243">
            <v>318.26</v>
          </cell>
        </row>
        <row r="1244">
          <cell r="B1244" t="str">
            <v>121102</v>
          </cell>
          <cell r="C1244" t="str">
            <v>GRELHA DE FERRO PERFILADO PECA DE 1,00X0,50 M</v>
          </cell>
          <cell r="D1244" t="str">
            <v>UN</v>
          </cell>
          <cell r="E1244">
            <v>358.63</v>
          </cell>
        </row>
        <row r="1246">
          <cell r="B1246" t="str">
            <v>121200</v>
          </cell>
          <cell r="C1246" t="str">
            <v>COMPLEMENTOS ARQUITETONICOS E DIVISORIAS</v>
          </cell>
        </row>
        <row r="1247">
          <cell r="B1247" t="str">
            <v>121201</v>
          </cell>
          <cell r="C1247" t="str">
            <v>BALCAO DE ATENDIMENTO PUBLICO</v>
          </cell>
          <cell r="D1247" t="str">
            <v>M2</v>
          </cell>
          <cell r="E1247">
            <v>287.54000000000002</v>
          </cell>
        </row>
        <row r="1248">
          <cell r="B1248" t="str">
            <v>121202</v>
          </cell>
          <cell r="C1248" t="str">
            <v>BALCAO DE FORMICA</v>
          </cell>
          <cell r="D1248" t="str">
            <v>M2</v>
          </cell>
          <cell r="E1248">
            <v>532</v>
          </cell>
        </row>
        <row r="1249">
          <cell r="B1249" t="str">
            <v>121203</v>
          </cell>
          <cell r="C1249" t="str">
            <v>ARMARIO DE FORMICA SOB PIA</v>
          </cell>
          <cell r="D1249" t="str">
            <v>M2</v>
          </cell>
          <cell r="E1249">
            <v>412.3</v>
          </cell>
        </row>
        <row r="1250">
          <cell r="B1250" t="str">
            <v>121204</v>
          </cell>
          <cell r="C1250" t="str">
            <v>PRATELEIRA</v>
          </cell>
          <cell r="D1250" t="str">
            <v>M2</v>
          </cell>
          <cell r="E1250">
            <v>98.8</v>
          </cell>
        </row>
        <row r="1251">
          <cell r="B1251" t="str">
            <v>121205</v>
          </cell>
          <cell r="C1251" t="str">
            <v>ESTRADO DE MADEIRA</v>
          </cell>
          <cell r="D1251" t="str">
            <v>M2</v>
          </cell>
          <cell r="E1251">
            <v>46.23</v>
          </cell>
        </row>
        <row r="1252">
          <cell r="B1252" t="str">
            <v>121206</v>
          </cell>
          <cell r="C1252" t="str">
            <v>DIVISORIA DE GRANILITE H: 2,15 M - E: 5 CM</v>
          </cell>
          <cell r="D1252" t="str">
            <v>M</v>
          </cell>
          <cell r="E1252">
            <v>253.05</v>
          </cell>
        </row>
        <row r="1254">
          <cell r="B1254" t="str">
            <v>130000</v>
          </cell>
          <cell r="C1254" t="str">
            <v>REVESTIMENTO E TRATAMENTO DE SUPERFICIE</v>
          </cell>
        </row>
        <row r="1255">
          <cell r="B1255" t="str">
            <v>130100</v>
          </cell>
          <cell r="C1255" t="str">
            <v>PISOS, TETOS E PAREDES</v>
          </cell>
        </row>
        <row r="1256">
          <cell r="B1256" t="str">
            <v>130101</v>
          </cell>
          <cell r="C1256" t="str">
            <v>ENCHIMENTO COM ARGAMASSA DE CIMENTO E AREIA 1:3</v>
          </cell>
          <cell r="D1256" t="str">
            <v>M3</v>
          </cell>
          <cell r="E1256">
            <v>250.02</v>
          </cell>
        </row>
        <row r="1257">
          <cell r="B1257" t="str">
            <v>130102</v>
          </cell>
          <cell r="C1257" t="str">
            <v>CHAPISCO</v>
          </cell>
          <cell r="D1257" t="str">
            <v>M2</v>
          </cell>
          <cell r="E1257">
            <v>5.05</v>
          </cell>
        </row>
        <row r="1258">
          <cell r="B1258" t="str">
            <v>130103</v>
          </cell>
          <cell r="C1258" t="str">
            <v>EMBOCO</v>
          </cell>
          <cell r="D1258" t="str">
            <v>M2</v>
          </cell>
          <cell r="E1258">
            <v>17.91</v>
          </cell>
        </row>
        <row r="1259">
          <cell r="B1259" t="str">
            <v>130104</v>
          </cell>
          <cell r="C1259" t="str">
            <v>REBOCO</v>
          </cell>
          <cell r="D1259" t="str">
            <v>M2</v>
          </cell>
          <cell r="E1259">
            <v>10.83</v>
          </cell>
        </row>
        <row r="1260">
          <cell r="B1260" t="str">
            <v>130105</v>
          </cell>
          <cell r="C1260" t="str">
            <v>REVESTIMENTO DE PAREDE COM AZULEJO 15X15CM - ASSENTAMENTO COLADO OU ARGAMASSA</v>
          </cell>
          <cell r="D1260" t="str">
            <v>M2</v>
          </cell>
          <cell r="E1260">
            <v>23.96</v>
          </cell>
        </row>
        <row r="1261">
          <cell r="B1261" t="str">
            <v>130106</v>
          </cell>
          <cell r="C1261" t="str">
            <v>REVESTIMENTO DE PAREDE COM LITOCERAMICA</v>
          </cell>
          <cell r="D1261" t="str">
            <v>M2</v>
          </cell>
          <cell r="E1261">
            <v>84.26</v>
          </cell>
        </row>
        <row r="1262">
          <cell r="B1262" t="str">
            <v>130107</v>
          </cell>
          <cell r="C1262" t="str">
            <v>REVESTIMENTO COM TELA E IMPERMEABILIZACAO RIGIDA COM ARGAMASSA</v>
          </cell>
          <cell r="D1262" t="str">
            <v>M2</v>
          </cell>
          <cell r="E1262">
            <v>56.25</v>
          </cell>
        </row>
        <row r="1263">
          <cell r="B1263" t="str">
            <v>130108</v>
          </cell>
          <cell r="C1263" t="str">
            <v>CONTRAPISO DE CONCRETO NAO ESTRUTURAL</v>
          </cell>
          <cell r="D1263" t="str">
            <v>M3</v>
          </cell>
          <cell r="E1263">
            <v>290.68</v>
          </cell>
        </row>
        <row r="1264">
          <cell r="B1264" t="str">
            <v>130109</v>
          </cell>
          <cell r="C1264" t="str">
            <v>PISO EXTERNO DE CONCRETO NAO ESTRUTURAL</v>
          </cell>
          <cell r="D1264" t="str">
            <v>M3</v>
          </cell>
          <cell r="E1264">
            <v>298.19</v>
          </cell>
        </row>
        <row r="1265">
          <cell r="B1265" t="str">
            <v>130110</v>
          </cell>
          <cell r="C1265" t="str">
            <v>PISO CIMENTADO LISO</v>
          </cell>
          <cell r="D1265" t="str">
            <v>M2</v>
          </cell>
          <cell r="E1265">
            <v>22.62</v>
          </cell>
        </row>
        <row r="1266">
          <cell r="B1266" t="str">
            <v>130111</v>
          </cell>
          <cell r="C1266" t="str">
            <v>PISO DE CERAMICA</v>
          </cell>
          <cell r="D1266" t="str">
            <v>M2</v>
          </cell>
          <cell r="E1266">
            <v>58.14</v>
          </cell>
        </row>
        <row r="1267">
          <cell r="B1267" t="str">
            <v>130112</v>
          </cell>
          <cell r="C1267" t="str">
            <v>PISO DE CERAMICA VITRIFICADA</v>
          </cell>
          <cell r="D1267" t="str">
            <v>M2</v>
          </cell>
          <cell r="E1267">
            <v>48.85</v>
          </cell>
        </row>
        <row r="1268">
          <cell r="B1268" t="str">
            <v>130113</v>
          </cell>
          <cell r="C1268" t="str">
            <v>PISO DE CHAPA VINILICA</v>
          </cell>
          <cell r="D1268" t="str">
            <v>M2</v>
          </cell>
          <cell r="E1268">
            <v>79.72</v>
          </cell>
        </row>
        <row r="1269">
          <cell r="B1269" t="str">
            <v>130114</v>
          </cell>
          <cell r="C1269" t="str">
            <v>PISO EM PLACA DE BORRACHA</v>
          </cell>
          <cell r="D1269" t="str">
            <v>M2</v>
          </cell>
          <cell r="E1269">
            <v>87.52</v>
          </cell>
        </row>
        <row r="1271">
          <cell r="B1271" t="str">
            <v>130200</v>
          </cell>
          <cell r="C1271" t="str">
            <v>IMPERMEABILIZACAO</v>
          </cell>
        </row>
        <row r="1272">
          <cell r="B1272" t="str">
            <v>130201</v>
          </cell>
          <cell r="C1272" t="str">
            <v>PROTECAO TERMICA EM CONCRETO CELULAR</v>
          </cell>
          <cell r="D1272" t="str">
            <v>M3</v>
          </cell>
          <cell r="E1272">
            <v>365.71</v>
          </cell>
        </row>
        <row r="1273">
          <cell r="B1273" t="str">
            <v>130202</v>
          </cell>
          <cell r="C1273" t="str">
            <v>PROTECAO TERMICA EM CONCRETO COM AGREGADO LEVE</v>
          </cell>
          <cell r="D1273" t="str">
            <v>M3</v>
          </cell>
          <cell r="E1273">
            <v>426.45</v>
          </cell>
        </row>
        <row r="1274">
          <cell r="B1274" t="str">
            <v>130203</v>
          </cell>
          <cell r="C1274" t="str">
            <v>IMPERMEABILIZACAO RIGIDA COM ARGAMASSA</v>
          </cell>
          <cell r="D1274" t="str">
            <v>M2</v>
          </cell>
          <cell r="E1274">
            <v>41.03</v>
          </cell>
        </row>
        <row r="1275">
          <cell r="B1275" t="str">
            <v>130204</v>
          </cell>
          <cell r="C1275" t="str">
            <v>IMPERMEABILIZACAO BETUMINOSA</v>
          </cell>
          <cell r="D1275" t="str">
            <v>M2</v>
          </cell>
          <cell r="E1275">
            <v>6.61</v>
          </cell>
        </row>
        <row r="1276">
          <cell r="B1276" t="str">
            <v>130205</v>
          </cell>
          <cell r="C1276" t="str">
            <v>IMPERMEABILIZACAO COM MANTA BUTILICA</v>
          </cell>
          <cell r="D1276" t="str">
            <v>M2</v>
          </cell>
          <cell r="E1276">
            <v>140.04</v>
          </cell>
        </row>
        <row r="1277">
          <cell r="B1277" t="str">
            <v>130207</v>
          </cell>
          <cell r="C1277" t="str">
            <v>IMPERMEABILIZACAO COM MANTA GEOTEXTIL IMPREGNADA  COM ASFALTO</v>
          </cell>
          <cell r="D1277" t="str">
            <v>M2</v>
          </cell>
          <cell r="E1277">
            <v>81.099999999999994</v>
          </cell>
        </row>
        <row r="1278">
          <cell r="B1278" t="str">
            <v>130208</v>
          </cell>
          <cell r="C1278" t="str">
            <v>IMPERMEABILIZACAO COM CIMENTO CRISTALIZANTE</v>
          </cell>
          <cell r="D1278" t="str">
            <v>M2</v>
          </cell>
          <cell r="E1278">
            <v>22.39</v>
          </cell>
        </row>
        <row r="1279">
          <cell r="B1279" t="str">
            <v>130209</v>
          </cell>
          <cell r="C1279" t="str">
            <v>IMPERMEABILIZACAO COM CIMENTO CRISTALIZANTE - BASE ACRILICA</v>
          </cell>
          <cell r="D1279" t="str">
            <v>M2</v>
          </cell>
          <cell r="E1279">
            <v>43.61</v>
          </cell>
        </row>
        <row r="1280">
          <cell r="B1280" t="str">
            <v>130210</v>
          </cell>
          <cell r="C1280" t="str">
            <v>PROTECAO MECANICA COM ARGAMASSA DE CIMENTO E AREIA</v>
          </cell>
          <cell r="D1280" t="str">
            <v>M3</v>
          </cell>
          <cell r="E1280">
            <v>323.33999999999997</v>
          </cell>
        </row>
        <row r="1281">
          <cell r="B1281" t="str">
            <v>130211</v>
          </cell>
          <cell r="C1281" t="str">
            <v>REGULARIZACAO DE BASE COM ARGAMASSA DE CIMENTO E AREIA</v>
          </cell>
          <cell r="D1281" t="str">
            <v>M3</v>
          </cell>
          <cell r="E1281">
            <v>265.32</v>
          </cell>
        </row>
        <row r="1282">
          <cell r="B1282" t="str">
            <v>130212</v>
          </cell>
          <cell r="C1282" t="str">
            <v>JUNTA DE DILATACAO ASFALTICA</v>
          </cell>
          <cell r="D1282" t="str">
            <v>M</v>
          </cell>
          <cell r="E1282">
            <v>3.52</v>
          </cell>
        </row>
        <row r="1284">
          <cell r="B1284" t="str">
            <v>130300</v>
          </cell>
          <cell r="C1284" t="str">
            <v>PINTURAS</v>
          </cell>
        </row>
        <row r="1285">
          <cell r="B1285" t="str">
            <v>130301</v>
          </cell>
          <cell r="C1285" t="str">
            <v>PINTURA A CAL</v>
          </cell>
          <cell r="D1285" t="str">
            <v>M2</v>
          </cell>
          <cell r="E1285">
            <v>4.25</v>
          </cell>
        </row>
        <row r="1286">
          <cell r="B1286" t="str">
            <v>130302</v>
          </cell>
          <cell r="C1286" t="str">
            <v>PINTURA LATEX, SEM MASSA CORRIDA</v>
          </cell>
          <cell r="D1286" t="str">
            <v>M2</v>
          </cell>
          <cell r="E1286">
            <v>12.04</v>
          </cell>
        </row>
        <row r="1287">
          <cell r="B1287" t="str">
            <v>130303</v>
          </cell>
          <cell r="C1287" t="str">
            <v>PINTURA LATEX, COM MASSA CORRIDA</v>
          </cell>
          <cell r="D1287" t="str">
            <v>M2</v>
          </cell>
          <cell r="E1287">
            <v>15.76</v>
          </cell>
        </row>
        <row r="1288">
          <cell r="B1288" t="str">
            <v>130304</v>
          </cell>
          <cell r="C1288" t="str">
            <v>PINTURA A OLEO EM PAREDE, SEM MASSA CORRIDA</v>
          </cell>
          <cell r="D1288" t="str">
            <v>M2</v>
          </cell>
          <cell r="E1288">
            <v>10.5</v>
          </cell>
        </row>
        <row r="1289">
          <cell r="B1289" t="str">
            <v>130305</v>
          </cell>
          <cell r="C1289" t="str">
            <v>PINTURA A OLEO EM PAREDE, COM MASSA CORRIDA</v>
          </cell>
          <cell r="D1289" t="str">
            <v>M2</v>
          </cell>
          <cell r="E1289">
            <v>21.7</v>
          </cell>
        </row>
        <row r="1290">
          <cell r="B1290" t="str">
            <v>130306</v>
          </cell>
          <cell r="C1290" t="str">
            <v>PINTURA A OLEO EM MADEIRA, SEM MASSA CORRIDA</v>
          </cell>
          <cell r="D1290" t="str">
            <v>M2</v>
          </cell>
          <cell r="E1290">
            <v>13.12</v>
          </cell>
        </row>
        <row r="1291">
          <cell r="B1291" t="str">
            <v>130307</v>
          </cell>
          <cell r="C1291" t="str">
            <v>PINTURA A OLEO EM MADEIRA, COM MASSA CORRIDA</v>
          </cell>
          <cell r="D1291" t="str">
            <v>M2</v>
          </cell>
          <cell r="E1291">
            <v>23.67</v>
          </cell>
        </row>
        <row r="1292">
          <cell r="B1292" t="str">
            <v>130308</v>
          </cell>
          <cell r="C1292" t="str">
            <v>PINTURA A ESMALTE EM MADEIRA, SEM MASSA CORRIDA</v>
          </cell>
          <cell r="D1292" t="str">
            <v>M2</v>
          </cell>
          <cell r="E1292">
            <v>13.18</v>
          </cell>
        </row>
        <row r="1293">
          <cell r="B1293" t="str">
            <v>130309</v>
          </cell>
          <cell r="C1293" t="str">
            <v>PINTURA A ESMALTE EM MADEIRA, COM MASSA CORRIDA</v>
          </cell>
          <cell r="D1293" t="str">
            <v>M2</v>
          </cell>
          <cell r="E1293">
            <v>23.72</v>
          </cell>
        </row>
        <row r="1294">
          <cell r="B1294" t="str">
            <v>130310</v>
          </cell>
          <cell r="C1294" t="str">
            <v>PINTURA A VERNIZ EM MADEIRA</v>
          </cell>
          <cell r="D1294" t="str">
            <v>M2</v>
          </cell>
          <cell r="E1294">
            <v>10.73</v>
          </cell>
        </row>
        <row r="1295">
          <cell r="B1295" t="str">
            <v>130311</v>
          </cell>
          <cell r="C1295" t="str">
            <v>PINTURA GRAFITE EM METAL</v>
          </cell>
          <cell r="D1295" t="str">
            <v>M2</v>
          </cell>
          <cell r="E1295">
            <v>20.8</v>
          </cell>
        </row>
        <row r="1296">
          <cell r="B1296" t="str">
            <v>130312</v>
          </cell>
          <cell r="C1296" t="str">
            <v>PINTURA A OLEO EM METAL</v>
          </cell>
          <cell r="D1296" t="str">
            <v>M2</v>
          </cell>
          <cell r="E1296">
            <v>20.32</v>
          </cell>
        </row>
        <row r="1297">
          <cell r="B1297" t="str">
            <v>130313</v>
          </cell>
          <cell r="C1297" t="str">
            <v>PINTURA A ESMALTE EM METAL</v>
          </cell>
          <cell r="D1297" t="str">
            <v>M2</v>
          </cell>
          <cell r="E1297">
            <v>20.37</v>
          </cell>
        </row>
        <row r="1298">
          <cell r="B1298" t="str">
            <v>130314</v>
          </cell>
          <cell r="C1298" t="str">
            <v>PINTURA COM SILICONE</v>
          </cell>
          <cell r="D1298" t="str">
            <v>M2</v>
          </cell>
          <cell r="E1298">
            <v>12.86</v>
          </cell>
        </row>
        <row r="1299">
          <cell r="B1299" t="str">
            <v>130315</v>
          </cell>
          <cell r="C1299" t="str">
            <v>PINTURA COM EPOXI SEM MASSA EPOXI</v>
          </cell>
          <cell r="D1299" t="str">
            <v>M2</v>
          </cell>
          <cell r="E1299">
            <v>51.01</v>
          </cell>
        </row>
        <row r="1300">
          <cell r="B1300" t="str">
            <v>130316</v>
          </cell>
          <cell r="C1300" t="str">
            <v>PINTURA COM EPOXI COM MASSA EPOXI</v>
          </cell>
          <cell r="D1300" t="str">
            <v>M2</v>
          </cell>
          <cell r="E1300">
            <v>72.23</v>
          </cell>
        </row>
        <row r="1301">
          <cell r="B1301" t="str">
            <v>130317</v>
          </cell>
          <cell r="C1301" t="str">
            <v>PINTURA LATEX ACRILICA, SEM MASSA</v>
          </cell>
          <cell r="D1301" t="str">
            <v>M2</v>
          </cell>
          <cell r="E1301">
            <v>17.64</v>
          </cell>
        </row>
        <row r="1302">
          <cell r="B1302" t="str">
            <v>130318</v>
          </cell>
          <cell r="C1302" t="str">
            <v>PINTURA LATEX ACRILICA, COM MASSA</v>
          </cell>
          <cell r="D1302" t="str">
            <v>M2</v>
          </cell>
          <cell r="E1302">
            <v>35.32</v>
          </cell>
        </row>
        <row r="1303">
          <cell r="B1303" t="str">
            <v>130319</v>
          </cell>
          <cell r="C1303" t="str">
            <v>PINTURA DO LOGOTIPO</v>
          </cell>
          <cell r="D1303" t="str">
            <v>UN</v>
          </cell>
          <cell r="E1303">
            <v>230.62</v>
          </cell>
        </row>
        <row r="1304">
          <cell r="B1304" t="str">
            <v>130320</v>
          </cell>
          <cell r="C1304" t="str">
            <v>PINTURA A BASE DE CIMENTO</v>
          </cell>
          <cell r="D1304" t="str">
            <v>M2</v>
          </cell>
          <cell r="E1304">
            <v>5.32</v>
          </cell>
        </row>
        <row r="1305">
          <cell r="B1305" t="str">
            <v>130321</v>
          </cell>
          <cell r="C1305" t="str">
            <v>PINTURA DE PISO COM TINTA NOVA COR OU SIMILAR</v>
          </cell>
          <cell r="D1305" t="str">
            <v>M2</v>
          </cell>
          <cell r="E1305">
            <v>7.2</v>
          </cell>
        </row>
        <row r="1307">
          <cell r="B1307" t="str">
            <v>130400</v>
          </cell>
          <cell r="C1307" t="str">
            <v>ANDAIMES E BALANCINS PARA FACHADA</v>
          </cell>
        </row>
        <row r="1308">
          <cell r="B1308" t="str">
            <v>130401</v>
          </cell>
          <cell r="C1308" t="str">
            <v>ANDAIMES</v>
          </cell>
          <cell r="D1308" t="str">
            <v>M2XME</v>
          </cell>
          <cell r="E1308">
            <v>7.07</v>
          </cell>
        </row>
        <row r="1309">
          <cell r="B1309" t="str">
            <v>130402</v>
          </cell>
          <cell r="C1309" t="str">
            <v>BALANCIM</v>
          </cell>
          <cell r="D1309" t="str">
            <v>UNXME</v>
          </cell>
          <cell r="E1309">
            <v>115.21</v>
          </cell>
        </row>
        <row r="1311">
          <cell r="B1311" t="str">
            <v>140000</v>
          </cell>
          <cell r="C1311" t="str">
            <v>INSTALACOES PREDIAIS</v>
          </cell>
        </row>
        <row r="1312">
          <cell r="B1312" t="str">
            <v>140100</v>
          </cell>
          <cell r="C1312" t="str">
            <v>TUBULACOES E CONEXOES DE AGUA EM PVC RIGIDO</v>
          </cell>
        </row>
        <row r="1313">
          <cell r="B1313" t="str">
            <v>140101</v>
          </cell>
          <cell r="C1313" t="str">
            <v>DIAMETRO 20 MM -DIAM. REF. 1/2 POLEGADA</v>
          </cell>
          <cell r="D1313" t="str">
            <v>M</v>
          </cell>
          <cell r="E1313">
            <v>9.7799999999999994</v>
          </cell>
        </row>
        <row r="1314">
          <cell r="B1314" t="str">
            <v>140102</v>
          </cell>
          <cell r="C1314" t="str">
            <v>DIAMETRO 25 MM - DIAM. REF. 3/4 POLEGADA</v>
          </cell>
          <cell r="D1314" t="str">
            <v>M</v>
          </cell>
          <cell r="E1314">
            <v>11.53</v>
          </cell>
        </row>
        <row r="1315">
          <cell r="B1315" t="str">
            <v>140103</v>
          </cell>
          <cell r="C1315" t="str">
            <v>DIAMETRO 32 MM - DIAM. REF. 1 POLEGADA</v>
          </cell>
          <cell r="D1315" t="str">
            <v>M</v>
          </cell>
          <cell r="E1315">
            <v>13.91</v>
          </cell>
        </row>
        <row r="1316">
          <cell r="B1316" t="str">
            <v>140104</v>
          </cell>
          <cell r="C1316" t="str">
            <v>DIAMETRO 40 MM - DIAM. REF. 1 1/4 POLEGADA</v>
          </cell>
          <cell r="D1316" t="str">
            <v>M</v>
          </cell>
          <cell r="E1316">
            <v>18.93</v>
          </cell>
        </row>
        <row r="1317">
          <cell r="B1317" t="str">
            <v>140105</v>
          </cell>
          <cell r="C1317" t="str">
            <v>DIAMETRO 50 MM - DIAM. REF. 1 1/2 POLEGADA</v>
          </cell>
          <cell r="D1317" t="str">
            <v>M</v>
          </cell>
          <cell r="E1317">
            <v>22.11</v>
          </cell>
        </row>
        <row r="1318">
          <cell r="B1318" t="str">
            <v>140106</v>
          </cell>
          <cell r="C1318" t="str">
            <v>DIAMETRO 60 MM - DIAM. REF. 2 POLEGADA</v>
          </cell>
          <cell r="D1318" t="str">
            <v>M</v>
          </cell>
          <cell r="E1318">
            <v>25.07</v>
          </cell>
        </row>
        <row r="1319">
          <cell r="B1319" t="str">
            <v>140107</v>
          </cell>
          <cell r="C1319" t="str">
            <v>DIAMETRO 75 MM - DIAM. REF. 2 1/2 POLEGADA</v>
          </cell>
          <cell r="D1319" t="str">
            <v>M</v>
          </cell>
          <cell r="E1319">
            <v>32.049999999999997</v>
          </cell>
        </row>
        <row r="1320">
          <cell r="B1320" t="str">
            <v>140108</v>
          </cell>
          <cell r="C1320" t="str">
            <v>DIAMETRO 85 MM - DIAM. REF. 3 POLEGADA</v>
          </cell>
          <cell r="D1320" t="str">
            <v>M</v>
          </cell>
          <cell r="E1320">
            <v>36.29</v>
          </cell>
        </row>
        <row r="1321">
          <cell r="B1321" t="str">
            <v>140109</v>
          </cell>
          <cell r="C1321" t="str">
            <v>DIAMETRO 110MM - DIAM. REF. 4 POLEGADA</v>
          </cell>
          <cell r="D1321" t="str">
            <v>M</v>
          </cell>
          <cell r="E1321">
            <v>51.9</v>
          </cell>
        </row>
        <row r="1323">
          <cell r="B1323" t="str">
            <v>140200</v>
          </cell>
          <cell r="C1323" t="str">
            <v>TUBULACOES E CONEXOES DE AGUA EM FERRO GALVANIZADO</v>
          </cell>
        </row>
        <row r="1324">
          <cell r="B1324" t="str">
            <v>140201</v>
          </cell>
          <cell r="C1324" t="str">
            <v>DIAMETRO 1/2 POLEGADA</v>
          </cell>
          <cell r="D1324" t="str">
            <v>M</v>
          </cell>
          <cell r="E1324">
            <v>21.86</v>
          </cell>
        </row>
        <row r="1325">
          <cell r="B1325" t="str">
            <v>140202</v>
          </cell>
          <cell r="C1325" t="str">
            <v>DIAMETRO 3/4 POLEGADA</v>
          </cell>
          <cell r="D1325" t="str">
            <v>M</v>
          </cell>
          <cell r="E1325">
            <v>24.31</v>
          </cell>
        </row>
        <row r="1326">
          <cell r="B1326" t="str">
            <v>140203</v>
          </cell>
          <cell r="C1326" t="str">
            <v>DIAMETRO 1 POLEGADA</v>
          </cell>
          <cell r="D1326" t="str">
            <v>M</v>
          </cell>
          <cell r="E1326">
            <v>29.61</v>
          </cell>
        </row>
        <row r="1327">
          <cell r="B1327" t="str">
            <v>140204</v>
          </cell>
          <cell r="C1327" t="str">
            <v>DIAMETRO 1 1/4 POLEGADA</v>
          </cell>
          <cell r="D1327" t="str">
            <v>M</v>
          </cell>
          <cell r="E1327">
            <v>37.29</v>
          </cell>
        </row>
        <row r="1328">
          <cell r="B1328" t="str">
            <v>140205</v>
          </cell>
          <cell r="C1328" t="str">
            <v>DIAMETRO 1 1/2 POLEGADA</v>
          </cell>
          <cell r="D1328" t="str">
            <v>M</v>
          </cell>
          <cell r="E1328">
            <v>41.52</v>
          </cell>
        </row>
        <row r="1329">
          <cell r="B1329" t="str">
            <v>140206</v>
          </cell>
          <cell r="C1329" t="str">
            <v>DIAMETRO 2 POLEGADA</v>
          </cell>
          <cell r="D1329" t="str">
            <v>M</v>
          </cell>
          <cell r="E1329">
            <v>50.47</v>
          </cell>
        </row>
        <row r="1331">
          <cell r="B1331" t="str">
            <v>140300</v>
          </cell>
          <cell r="C1331" t="str">
            <v>TUBULACOES E CONEXOES DE ESGOTO EM PVC RIGIDO</v>
          </cell>
        </row>
        <row r="1332">
          <cell r="B1332" t="str">
            <v>140301</v>
          </cell>
          <cell r="C1332" t="str">
            <v>DIAMETRO 40 MM - DIAM. REF. 1 1/4 POLEGADA</v>
          </cell>
          <cell r="D1332" t="str">
            <v>M</v>
          </cell>
          <cell r="E1332">
            <v>21.06</v>
          </cell>
        </row>
        <row r="1333">
          <cell r="B1333" t="str">
            <v>140302</v>
          </cell>
          <cell r="C1333" t="str">
            <v>DIAMETRO 50 MM - DIAM. REF. 2 POLEGADA</v>
          </cell>
          <cell r="D1333" t="str">
            <v>M</v>
          </cell>
          <cell r="E1333">
            <v>24.73</v>
          </cell>
        </row>
        <row r="1334">
          <cell r="B1334" t="str">
            <v>140303</v>
          </cell>
          <cell r="C1334" t="str">
            <v>DIAMETRO 75 MM - DIAM. REF. 3 POLEGADA</v>
          </cell>
          <cell r="D1334" t="str">
            <v>M</v>
          </cell>
          <cell r="E1334">
            <v>37.119999999999997</v>
          </cell>
        </row>
        <row r="1335">
          <cell r="B1335" t="str">
            <v>140304</v>
          </cell>
          <cell r="C1335" t="str">
            <v>DIAMETRO 100MM - DIAM. REF. 4 POLEGADA</v>
          </cell>
          <cell r="D1335" t="str">
            <v>M</v>
          </cell>
          <cell r="E1335">
            <v>41.12</v>
          </cell>
        </row>
        <row r="1337">
          <cell r="B1337" t="str">
            <v>140400</v>
          </cell>
          <cell r="C1337" t="str">
            <v>PECAS E APARELHOS HIDRAULICO SANITARIOS</v>
          </cell>
        </row>
        <row r="1338">
          <cell r="B1338" t="str">
            <v>140401</v>
          </cell>
          <cell r="C1338" t="str">
            <v>CAIXA SIFONADA DIAMETRO 150 MM</v>
          </cell>
          <cell r="D1338" t="str">
            <v>UN</v>
          </cell>
          <cell r="E1338">
            <v>21.41</v>
          </cell>
        </row>
        <row r="1339">
          <cell r="B1339" t="str">
            <v>140402</v>
          </cell>
          <cell r="C1339" t="str">
            <v>RALO SIFONADO ALT. REGUL. DIAMETRO 100 MM</v>
          </cell>
          <cell r="D1339" t="str">
            <v>UN</v>
          </cell>
          <cell r="E1339">
            <v>16.21</v>
          </cell>
        </row>
        <row r="1340">
          <cell r="B1340" t="str">
            <v>140403</v>
          </cell>
          <cell r="C1340" t="str">
            <v>RALO SECO QUADRADO 100 X 100 MM</v>
          </cell>
          <cell r="D1340" t="str">
            <v>UN</v>
          </cell>
          <cell r="E1340">
            <v>15.42</v>
          </cell>
        </row>
        <row r="1341">
          <cell r="B1341" t="str">
            <v>140404</v>
          </cell>
          <cell r="C1341" t="str">
            <v>GRELHA DE PVC CROMADO, COM PORTA GRELHA, REDONDA DIAMETRO 150 MM</v>
          </cell>
          <cell r="D1341" t="str">
            <v>UN</v>
          </cell>
          <cell r="E1341">
            <v>21.41</v>
          </cell>
        </row>
        <row r="1342">
          <cell r="B1342" t="str">
            <v>140405</v>
          </cell>
          <cell r="C1342" t="str">
            <v>VALVULA DE DESCARGA DIAMETRO 40 MM (1 1/2 POL.)</v>
          </cell>
          <cell r="D1342" t="str">
            <v>UN</v>
          </cell>
          <cell r="E1342">
            <v>157.24</v>
          </cell>
        </row>
        <row r="1343">
          <cell r="B1343" t="str">
            <v>140406</v>
          </cell>
          <cell r="C1343" t="str">
            <v>CAIXA DE DESCARGA</v>
          </cell>
          <cell r="D1343" t="str">
            <v>UN</v>
          </cell>
          <cell r="E1343">
            <v>66.14</v>
          </cell>
        </row>
        <row r="1344">
          <cell r="B1344" t="str">
            <v>140407</v>
          </cell>
          <cell r="C1344" t="str">
            <v>VALVULA DE BOIA</v>
          </cell>
          <cell r="D1344" t="str">
            <v>UN</v>
          </cell>
          <cell r="E1344">
            <v>37.93</v>
          </cell>
        </row>
        <row r="1345">
          <cell r="B1345" t="str">
            <v>140408</v>
          </cell>
          <cell r="C1345" t="str">
            <v>REGISTRO DE PRESSAO COM CANOPLA DIAMETRO INTERNO 20 MM</v>
          </cell>
          <cell r="D1345" t="str">
            <v>UN</v>
          </cell>
          <cell r="E1345">
            <v>49.24</v>
          </cell>
        </row>
        <row r="1346">
          <cell r="B1346" t="str">
            <v>140409</v>
          </cell>
          <cell r="C1346" t="str">
            <v>REGISTRO DE GAVETA CROMADO COM CANOPLA LISA, DIAMETRO INTERNO 20 MM</v>
          </cell>
          <cell r="D1346" t="str">
            <v>UN</v>
          </cell>
          <cell r="E1346">
            <v>40.33</v>
          </cell>
        </row>
        <row r="1347">
          <cell r="B1347" t="str">
            <v>140410</v>
          </cell>
          <cell r="C1347" t="str">
            <v>REGISTRO DE GAVETA CROMADO COM CANOPLA LISA, DIAMETRO INTERNO 25 MM</v>
          </cell>
          <cell r="D1347" t="str">
            <v>UN</v>
          </cell>
          <cell r="E1347">
            <v>43.06</v>
          </cell>
        </row>
        <row r="1348">
          <cell r="B1348" t="str">
            <v>140411</v>
          </cell>
          <cell r="C1348" t="str">
            <v>REGISTRO DE GAVETA CROMADO COM CANOPLA LISA, DIAMETRO INTERNO 32 MM</v>
          </cell>
          <cell r="D1348" t="str">
            <v>UN</v>
          </cell>
          <cell r="E1348">
            <v>51.88</v>
          </cell>
        </row>
        <row r="1349">
          <cell r="B1349" t="str">
            <v>140412</v>
          </cell>
          <cell r="C1349" t="str">
            <v>REGISTRO DE GAVETA CROMADO COM CANOPLA LISA, DIAMETRO INTERNO 40 MM</v>
          </cell>
          <cell r="D1349" t="str">
            <v>UN</v>
          </cell>
          <cell r="E1349">
            <v>69.290000000000006</v>
          </cell>
        </row>
        <row r="1350">
          <cell r="B1350" t="str">
            <v>140414</v>
          </cell>
          <cell r="C1350" t="str">
            <v>REGISTRO DE GAVETA BRUTO, DIAMETRO INTERNO 20 MM</v>
          </cell>
          <cell r="D1350" t="str">
            <v>UN</v>
          </cell>
          <cell r="E1350">
            <v>23.18</v>
          </cell>
        </row>
        <row r="1351">
          <cell r="B1351" t="str">
            <v>140415</v>
          </cell>
          <cell r="C1351" t="str">
            <v>REGISTRO DE GAVETA BRUTO, DIAMETRO INTERNO 25 MM</v>
          </cell>
          <cell r="D1351" t="str">
            <v>UN</v>
          </cell>
          <cell r="E1351">
            <v>27.63</v>
          </cell>
        </row>
        <row r="1352">
          <cell r="B1352" t="str">
            <v>140416</v>
          </cell>
          <cell r="C1352" t="str">
            <v>REGISTRO DE GAVETA BRUTO, DIAMETRO INTERNO 32 MM</v>
          </cell>
          <cell r="D1352" t="str">
            <v>UN</v>
          </cell>
          <cell r="E1352">
            <v>38.31</v>
          </cell>
        </row>
        <row r="1353">
          <cell r="B1353" t="str">
            <v>140417</v>
          </cell>
          <cell r="C1353" t="str">
            <v>REGISTRO DE GAVETA BRUTO, DIAMETRO INTERNO 40 MM</v>
          </cell>
          <cell r="D1353" t="str">
            <v>UN</v>
          </cell>
          <cell r="E1353">
            <v>48.01</v>
          </cell>
        </row>
        <row r="1354">
          <cell r="B1354" t="str">
            <v>140418</v>
          </cell>
          <cell r="C1354" t="str">
            <v>REGISTRO DE GAVETA BRUTO, DIAMETRO INTERNO 50 MM</v>
          </cell>
          <cell r="D1354" t="str">
            <v>UN</v>
          </cell>
          <cell r="E1354">
            <v>72.16</v>
          </cell>
        </row>
        <row r="1355">
          <cell r="B1355" t="str">
            <v>140419</v>
          </cell>
          <cell r="C1355" t="str">
            <v>CAIXA D'AGUA DE 250 LITROS</v>
          </cell>
          <cell r="D1355" t="str">
            <v>UN</v>
          </cell>
          <cell r="E1355">
            <v>135.63</v>
          </cell>
        </row>
        <row r="1356">
          <cell r="B1356" t="str">
            <v>140420</v>
          </cell>
          <cell r="C1356" t="str">
            <v>CAIXA D'AGUA DE 500 LITROS</v>
          </cell>
          <cell r="D1356" t="str">
            <v>UN</v>
          </cell>
          <cell r="E1356">
            <v>180.85</v>
          </cell>
        </row>
        <row r="1357">
          <cell r="B1357" t="str">
            <v>140421</v>
          </cell>
          <cell r="C1357" t="str">
            <v>CAIXA D'AGUA DE 1.000 LITROS</v>
          </cell>
          <cell r="D1357" t="str">
            <v>UN</v>
          </cell>
          <cell r="E1357">
            <v>324.04000000000002</v>
          </cell>
        </row>
        <row r="1358">
          <cell r="B1358" t="str">
            <v>140422</v>
          </cell>
          <cell r="C1358" t="str">
            <v>BACIA SANITARIA</v>
          </cell>
          <cell r="D1358" t="str">
            <v>UN</v>
          </cell>
          <cell r="E1358">
            <v>161.84</v>
          </cell>
        </row>
        <row r="1359">
          <cell r="B1359" t="str">
            <v>140423</v>
          </cell>
          <cell r="C1359" t="str">
            <v>LAVATORIO</v>
          </cell>
          <cell r="D1359" t="str">
            <v>UN</v>
          </cell>
          <cell r="E1359">
            <v>143.41999999999999</v>
          </cell>
        </row>
        <row r="1360">
          <cell r="B1360" t="str">
            <v>140424</v>
          </cell>
          <cell r="C1360" t="str">
            <v>ARMARIO PARA BANHEIRO</v>
          </cell>
          <cell r="D1360" t="str">
            <v>UN</v>
          </cell>
          <cell r="E1360">
            <v>84.58</v>
          </cell>
        </row>
        <row r="1361">
          <cell r="B1361" t="str">
            <v>140425</v>
          </cell>
          <cell r="C1361" t="str">
            <v>PAPELEIRA</v>
          </cell>
          <cell r="D1361" t="str">
            <v>UN</v>
          </cell>
          <cell r="E1361">
            <v>27.63</v>
          </cell>
        </row>
        <row r="1362">
          <cell r="B1362" t="str">
            <v>140426</v>
          </cell>
          <cell r="C1362" t="str">
            <v>SABONETEIRA</v>
          </cell>
          <cell r="D1362" t="str">
            <v>UN</v>
          </cell>
          <cell r="E1362">
            <v>27.63</v>
          </cell>
        </row>
        <row r="1363">
          <cell r="B1363" t="str">
            <v>140427</v>
          </cell>
          <cell r="C1363" t="str">
            <v>PORTA TOALHA</v>
          </cell>
          <cell r="D1363" t="str">
            <v>UN</v>
          </cell>
          <cell r="E1363">
            <v>25.74</v>
          </cell>
        </row>
        <row r="1364">
          <cell r="B1364" t="str">
            <v>140428</v>
          </cell>
          <cell r="C1364" t="str">
            <v>CHUVEIRO</v>
          </cell>
          <cell r="D1364" t="str">
            <v>UN</v>
          </cell>
          <cell r="E1364">
            <v>55.71</v>
          </cell>
        </row>
        <row r="1365">
          <cell r="B1365" t="str">
            <v>140429</v>
          </cell>
          <cell r="C1365" t="str">
            <v>TORNEIRA CROMADA, LONGA PARA PIA</v>
          </cell>
          <cell r="D1365" t="str">
            <v>UN</v>
          </cell>
          <cell r="E1365">
            <v>36.9</v>
          </cell>
        </row>
        <row r="1366">
          <cell r="B1366" t="str">
            <v>140430</v>
          </cell>
          <cell r="C1366" t="str">
            <v>TORNEIRA CROMADA PARA JARDIM</v>
          </cell>
          <cell r="D1366" t="str">
            <v>UN</v>
          </cell>
          <cell r="E1366">
            <v>26.18</v>
          </cell>
        </row>
        <row r="1367">
          <cell r="B1367" t="str">
            <v>140431</v>
          </cell>
          <cell r="C1367" t="str">
            <v>TORNEIRA SIMPLES PARA JARDIM</v>
          </cell>
          <cell r="D1367" t="str">
            <v>UN</v>
          </cell>
          <cell r="E1367">
            <v>25.65</v>
          </cell>
        </row>
        <row r="1368">
          <cell r="B1368" t="str">
            <v>140432</v>
          </cell>
          <cell r="C1368" t="str">
            <v>PIA DE ACO INOX (4,00 X 0,60)M COM CUBA DE (0,56 X 0,33 X 0,16)M</v>
          </cell>
          <cell r="D1368" t="str">
            <v>UN</v>
          </cell>
          <cell r="E1368">
            <v>2750.97</v>
          </cell>
        </row>
        <row r="1369">
          <cell r="B1369" t="str">
            <v>140433</v>
          </cell>
          <cell r="C1369" t="str">
            <v>PIA DE ACO INOX (3,60 X 0,60)M COM CUBA DE (0,56 X 0,33 X 0,16)M</v>
          </cell>
          <cell r="D1369" t="str">
            <v>UN</v>
          </cell>
          <cell r="E1369">
            <v>2602.33</v>
          </cell>
        </row>
        <row r="1370">
          <cell r="B1370" t="str">
            <v>140434</v>
          </cell>
          <cell r="C1370" t="str">
            <v>PIA DE ACO INOX (3,00 X 0,60)M COM CUBA DE (0,56 X 0,33 X 0,16)M</v>
          </cell>
          <cell r="D1370" t="str">
            <v>UN</v>
          </cell>
          <cell r="E1370">
            <v>2233.6799999999998</v>
          </cell>
        </row>
        <row r="1371">
          <cell r="B1371" t="str">
            <v>140435</v>
          </cell>
          <cell r="C1371" t="str">
            <v>PIA DE ACO INOX (4,00 X 0,60)M COM CUBA DE (0,50 X 0,40 X 0,40)M</v>
          </cell>
          <cell r="D1371" t="str">
            <v>UN</v>
          </cell>
          <cell r="E1371">
            <v>3102.89</v>
          </cell>
        </row>
        <row r="1372">
          <cell r="B1372" t="str">
            <v>140436</v>
          </cell>
          <cell r="C1372" t="str">
            <v>PIA DE ACO INOX (3,60 X 0,60)M COM CUBA DE (0,50 X 0,40 X 0,40)M</v>
          </cell>
          <cell r="D1372" t="str">
            <v>UN</v>
          </cell>
          <cell r="E1372">
            <v>2846.78</v>
          </cell>
        </row>
        <row r="1373">
          <cell r="B1373" t="str">
            <v>140437</v>
          </cell>
          <cell r="C1373" t="str">
            <v>PIA DE ACO INOX (3,00 X 0,60)M COM CUBA DE (0,50 X 0,40 X 0,40)M</v>
          </cell>
          <cell r="D1373" t="str">
            <v>UN</v>
          </cell>
          <cell r="E1373">
            <v>2337.14</v>
          </cell>
        </row>
        <row r="1374">
          <cell r="B1374" t="str">
            <v>140438</v>
          </cell>
          <cell r="C1374" t="str">
            <v>PIA DE ACO INOX (4,00 X 0,60)M COM CUBA DE (1,12 X 0,50 X 0,40)M</v>
          </cell>
          <cell r="D1374" t="str">
            <v>UN</v>
          </cell>
          <cell r="E1374">
            <v>3209.55</v>
          </cell>
        </row>
        <row r="1375">
          <cell r="B1375" t="str">
            <v>140439</v>
          </cell>
          <cell r="C1375" t="str">
            <v>PIA DE ACO INOX (3,60 X 0,60)M COM CUBA DE (1,12 X 0,50 X 0,40)M</v>
          </cell>
          <cell r="D1375" t="str">
            <v>UN</v>
          </cell>
          <cell r="E1375">
            <v>3385.28</v>
          </cell>
        </row>
        <row r="1376">
          <cell r="B1376" t="str">
            <v>140440</v>
          </cell>
          <cell r="C1376" t="str">
            <v>PIA DE ACO INOX (3,00 X 0,60)M COM CUBA DE (1,12 X 0,50 X 0,40)M</v>
          </cell>
          <cell r="D1376" t="str">
            <v>UN</v>
          </cell>
          <cell r="E1376">
            <v>3037.2</v>
          </cell>
        </row>
        <row r="1377">
          <cell r="B1377" t="str">
            <v>140441</v>
          </cell>
          <cell r="C1377" t="str">
            <v>PIA DE MARMORE (1,60 X 0,60)M - COM CUBA</v>
          </cell>
          <cell r="D1377" t="str">
            <v>UN</v>
          </cell>
          <cell r="E1377">
            <v>517.67999999999995</v>
          </cell>
        </row>
        <row r="1378">
          <cell r="B1378" t="str">
            <v>140442</v>
          </cell>
          <cell r="C1378" t="str">
            <v>PIA DE MARMORE (2,10 X 0,60)M - COM CUBA</v>
          </cell>
          <cell r="D1378" t="str">
            <v>UN</v>
          </cell>
          <cell r="E1378">
            <v>608.15</v>
          </cell>
        </row>
        <row r="1380">
          <cell r="B1380" t="str">
            <v>140500</v>
          </cell>
          <cell r="C1380" t="str">
            <v>FOSSAS E POCOS</v>
          </cell>
        </row>
        <row r="1381">
          <cell r="B1381" t="str">
            <v>140501</v>
          </cell>
          <cell r="C1381" t="str">
            <v>FOSSA SEPTICA</v>
          </cell>
          <cell r="D1381" t="str">
            <v>UN</v>
          </cell>
          <cell r="E1381">
            <v>268.85000000000002</v>
          </cell>
        </row>
        <row r="1382">
          <cell r="B1382" t="str">
            <v>140502</v>
          </cell>
          <cell r="C1382" t="str">
            <v>POCO ABSORVENTE</v>
          </cell>
          <cell r="D1382" t="str">
            <v>UN</v>
          </cell>
          <cell r="E1382">
            <v>814.83</v>
          </cell>
        </row>
        <row r="1384">
          <cell r="B1384" t="str">
            <v>140600</v>
          </cell>
          <cell r="C1384" t="str">
            <v>FIOS ELETRICOS</v>
          </cell>
        </row>
        <row r="1385">
          <cell r="B1385" t="str">
            <v>140601</v>
          </cell>
          <cell r="C1385" t="str">
            <v>FIO 0,75 MM2 - N. 18</v>
          </cell>
          <cell r="D1385" t="str">
            <v>M</v>
          </cell>
          <cell r="E1385">
            <v>1.95</v>
          </cell>
        </row>
        <row r="1386">
          <cell r="B1386" t="str">
            <v>140602</v>
          </cell>
          <cell r="C1386" t="str">
            <v>FIO 1,00 MM2 - N. 16</v>
          </cell>
          <cell r="D1386" t="str">
            <v>M</v>
          </cell>
          <cell r="E1386">
            <v>2.2400000000000002</v>
          </cell>
        </row>
        <row r="1387">
          <cell r="B1387" t="str">
            <v>140603</v>
          </cell>
          <cell r="C1387" t="str">
            <v>FIO 1,50 MM2 - N. 14</v>
          </cell>
          <cell r="D1387" t="str">
            <v>M</v>
          </cell>
          <cell r="E1387">
            <v>2.75</v>
          </cell>
        </row>
        <row r="1388">
          <cell r="B1388" t="str">
            <v>140604</v>
          </cell>
          <cell r="C1388" t="str">
            <v>FIO 2,50 MM2 - N. 12</v>
          </cell>
          <cell r="D1388" t="str">
            <v>M</v>
          </cell>
          <cell r="E1388">
            <v>3.36</v>
          </cell>
        </row>
        <row r="1389">
          <cell r="B1389" t="str">
            <v>140605</v>
          </cell>
          <cell r="C1389" t="str">
            <v>FIO 4,00 MM2 - N. 10</v>
          </cell>
          <cell r="D1389" t="str">
            <v>M</v>
          </cell>
          <cell r="E1389">
            <v>4.2</v>
          </cell>
        </row>
        <row r="1390">
          <cell r="B1390" t="str">
            <v>140606</v>
          </cell>
          <cell r="C1390" t="str">
            <v>FIO 6,00 MM2 - N. 8</v>
          </cell>
          <cell r="D1390" t="str">
            <v>M</v>
          </cell>
          <cell r="E1390">
            <v>5.24</v>
          </cell>
        </row>
        <row r="1391">
          <cell r="B1391" t="str">
            <v>140607</v>
          </cell>
          <cell r="C1391" t="str">
            <v>FIO 10,00MM2 - N. 6</v>
          </cell>
          <cell r="D1391" t="str">
            <v>M</v>
          </cell>
          <cell r="E1391">
            <v>7.55</v>
          </cell>
        </row>
        <row r="1392">
          <cell r="B1392" t="str">
            <v>140608</v>
          </cell>
          <cell r="C1392" t="str">
            <v>FIO 16,00MM2 - N. 4</v>
          </cell>
          <cell r="D1392" t="str">
            <v>M</v>
          </cell>
          <cell r="E1392">
            <v>7.9</v>
          </cell>
        </row>
        <row r="1394">
          <cell r="B1394" t="str">
            <v>140700</v>
          </cell>
          <cell r="C1394" t="str">
            <v>CABOS ELETRICOS</v>
          </cell>
        </row>
        <row r="1395">
          <cell r="B1395" t="str">
            <v>140701</v>
          </cell>
          <cell r="C1395" t="str">
            <v>CABO 1,5 MM2 - N. 14</v>
          </cell>
          <cell r="D1395" t="str">
            <v>M</v>
          </cell>
          <cell r="E1395">
            <v>2.76</v>
          </cell>
        </row>
        <row r="1396">
          <cell r="B1396" t="str">
            <v>140702</v>
          </cell>
          <cell r="C1396" t="str">
            <v>CABO 2,5 MM2 - N. 12</v>
          </cell>
          <cell r="D1396" t="str">
            <v>M</v>
          </cell>
          <cell r="E1396">
            <v>3.41</v>
          </cell>
        </row>
        <row r="1397">
          <cell r="B1397" t="str">
            <v>140703</v>
          </cell>
          <cell r="C1397" t="str">
            <v>CABO 4,0 MM2 - N. 10</v>
          </cell>
          <cell r="D1397" t="str">
            <v>M</v>
          </cell>
          <cell r="E1397">
            <v>4.3</v>
          </cell>
        </row>
        <row r="1398">
          <cell r="B1398" t="str">
            <v>140704</v>
          </cell>
          <cell r="C1398" t="str">
            <v>CABO 6,0 MM2 - N. 8</v>
          </cell>
          <cell r="D1398" t="str">
            <v>M</v>
          </cell>
          <cell r="E1398">
            <v>5.35</v>
          </cell>
        </row>
        <row r="1399">
          <cell r="B1399" t="str">
            <v>140705</v>
          </cell>
          <cell r="C1399" t="str">
            <v>CABO 10,0 MM2 - N. 6</v>
          </cell>
          <cell r="D1399" t="str">
            <v>M</v>
          </cell>
          <cell r="E1399">
            <v>7.76</v>
          </cell>
        </row>
        <row r="1400">
          <cell r="B1400" t="str">
            <v>140706</v>
          </cell>
          <cell r="C1400" t="str">
            <v>CABO 16,0 MM2 - N. 4</v>
          </cell>
          <cell r="D1400" t="str">
            <v>M</v>
          </cell>
          <cell r="E1400">
            <v>10.56</v>
          </cell>
        </row>
        <row r="1401">
          <cell r="B1401" t="str">
            <v>140707</v>
          </cell>
          <cell r="C1401" t="str">
            <v>CABO 25,0 MM2 - N. 2</v>
          </cell>
          <cell r="D1401" t="str">
            <v>M</v>
          </cell>
          <cell r="E1401">
            <v>15</v>
          </cell>
        </row>
        <row r="1402">
          <cell r="B1402" t="str">
            <v>140708</v>
          </cell>
          <cell r="C1402" t="str">
            <v>CABO 35,0 MM2 - N. 1/0</v>
          </cell>
          <cell r="D1402" t="str">
            <v>M</v>
          </cell>
          <cell r="E1402">
            <v>20.170000000000002</v>
          </cell>
        </row>
        <row r="1403">
          <cell r="B1403" t="str">
            <v>140709</v>
          </cell>
          <cell r="C1403" t="str">
            <v>CABO 50,0 MM2 - N. 2/0</v>
          </cell>
          <cell r="D1403" t="str">
            <v>M</v>
          </cell>
          <cell r="E1403">
            <v>28.56</v>
          </cell>
        </row>
        <row r="1404">
          <cell r="B1404" t="str">
            <v>140710</v>
          </cell>
          <cell r="C1404" t="str">
            <v>CABO 70,0 MM2 - N. 3/0</v>
          </cell>
          <cell r="D1404" t="str">
            <v>M</v>
          </cell>
          <cell r="E1404">
            <v>38.409999999999997</v>
          </cell>
        </row>
        <row r="1405">
          <cell r="B1405" t="str">
            <v>140711</v>
          </cell>
          <cell r="C1405" t="str">
            <v>CABO 95,0 MM2 - N. 4/0</v>
          </cell>
          <cell r="D1405" t="str">
            <v>M</v>
          </cell>
          <cell r="E1405">
            <v>50.14</v>
          </cell>
        </row>
        <row r="1406">
          <cell r="B1406" t="str">
            <v>140712</v>
          </cell>
          <cell r="C1406" t="str">
            <v>CABO 120,0 MM2 - N. 250</v>
          </cell>
          <cell r="D1406" t="str">
            <v>M</v>
          </cell>
          <cell r="E1406">
            <v>64.180000000000007</v>
          </cell>
        </row>
        <row r="1408">
          <cell r="B1408" t="str">
            <v>140800</v>
          </cell>
          <cell r="C1408" t="str">
            <v>CABO DE COBRE NU</v>
          </cell>
        </row>
        <row r="1409">
          <cell r="B1409" t="str">
            <v>140801</v>
          </cell>
          <cell r="C1409" t="str">
            <v>CABO DE COBRE NU 2,5 MM2</v>
          </cell>
          <cell r="D1409" t="str">
            <v>M</v>
          </cell>
          <cell r="E1409">
            <v>3.28</v>
          </cell>
        </row>
        <row r="1410">
          <cell r="B1410" t="str">
            <v>140802</v>
          </cell>
          <cell r="C1410" t="str">
            <v>CABO DE COBRE NU 10,0 MM2</v>
          </cell>
          <cell r="D1410" t="str">
            <v>M</v>
          </cell>
          <cell r="E1410">
            <v>7.47</v>
          </cell>
        </row>
        <row r="1411">
          <cell r="B1411" t="str">
            <v>140803</v>
          </cell>
          <cell r="C1411" t="str">
            <v>CABO DE COBRE NU 35,0 MM2</v>
          </cell>
          <cell r="D1411" t="str">
            <v>M</v>
          </cell>
          <cell r="E1411">
            <v>21.2</v>
          </cell>
        </row>
        <row r="1412">
          <cell r="B1412" t="str">
            <v>140804</v>
          </cell>
          <cell r="C1412" t="str">
            <v>CABO DE COBRE NU 70,0 MM2</v>
          </cell>
          <cell r="D1412" t="str">
            <v>M</v>
          </cell>
          <cell r="E1412">
            <v>39.520000000000003</v>
          </cell>
        </row>
        <row r="1413">
          <cell r="B1413" t="str">
            <v>140805</v>
          </cell>
          <cell r="C1413" t="str">
            <v>CABO DE COBRE NU 120,0 MM2</v>
          </cell>
          <cell r="D1413" t="str">
            <v>M</v>
          </cell>
          <cell r="E1413">
            <v>64.83</v>
          </cell>
        </row>
        <row r="1415">
          <cell r="B1415" t="str">
            <v>140900</v>
          </cell>
          <cell r="C1415" t="str">
            <v>ELETRODUTOS DE PVC</v>
          </cell>
        </row>
        <row r="1416">
          <cell r="B1416" t="str">
            <v>140901</v>
          </cell>
          <cell r="C1416" t="str">
            <v>DIAMETRO   1/2 POLEGADA</v>
          </cell>
          <cell r="D1416" t="str">
            <v>M</v>
          </cell>
          <cell r="E1416">
            <v>7.64</v>
          </cell>
        </row>
        <row r="1417">
          <cell r="B1417" t="str">
            <v>140902</v>
          </cell>
          <cell r="C1417" t="str">
            <v>DIAMETRO   3/4 POLEGADA</v>
          </cell>
          <cell r="D1417" t="str">
            <v>M</v>
          </cell>
          <cell r="E1417">
            <v>8.39</v>
          </cell>
        </row>
        <row r="1418">
          <cell r="B1418" t="str">
            <v>140903</v>
          </cell>
          <cell r="C1418" t="str">
            <v>DIAMETRO 1     POLEGADA</v>
          </cell>
          <cell r="D1418" t="str">
            <v>M</v>
          </cell>
          <cell r="E1418">
            <v>12.59</v>
          </cell>
        </row>
        <row r="1419">
          <cell r="B1419" t="str">
            <v>140904</v>
          </cell>
          <cell r="C1419" t="str">
            <v>DIAMETRO 1 1/4 POLEGADA</v>
          </cell>
          <cell r="D1419" t="str">
            <v>M</v>
          </cell>
          <cell r="E1419">
            <v>14.93</v>
          </cell>
        </row>
        <row r="1420">
          <cell r="B1420" t="str">
            <v>140905</v>
          </cell>
          <cell r="C1420" t="str">
            <v>DIAMETRO 1 1/2 POLEGADA</v>
          </cell>
          <cell r="D1420" t="str">
            <v>M</v>
          </cell>
          <cell r="E1420">
            <v>18.309999999999999</v>
          </cell>
        </row>
        <row r="1421">
          <cell r="B1421" t="str">
            <v>140906</v>
          </cell>
          <cell r="C1421" t="str">
            <v>DIAMETRO 2     POLEGADA</v>
          </cell>
          <cell r="D1421" t="str">
            <v>M</v>
          </cell>
          <cell r="E1421">
            <v>22.25</v>
          </cell>
        </row>
        <row r="1422">
          <cell r="B1422" t="str">
            <v>140907</v>
          </cell>
          <cell r="C1422" t="str">
            <v>DIAMETRO 2 1/2 POLEGADA</v>
          </cell>
          <cell r="D1422" t="str">
            <v>M</v>
          </cell>
          <cell r="E1422">
            <v>35.57</v>
          </cell>
        </row>
        <row r="1423">
          <cell r="B1423" t="str">
            <v>140908</v>
          </cell>
          <cell r="C1423" t="str">
            <v>DIAMETRO 3    POLEGADA</v>
          </cell>
          <cell r="D1423" t="str">
            <v>M</v>
          </cell>
          <cell r="E1423">
            <v>41.85</v>
          </cell>
        </row>
        <row r="1424">
          <cell r="B1424" t="str">
            <v>140909</v>
          </cell>
          <cell r="C1424" t="str">
            <v>DIAMETRO 4    POLEGADA</v>
          </cell>
          <cell r="D1424" t="str">
            <v>M</v>
          </cell>
          <cell r="E1424">
            <v>59.42</v>
          </cell>
        </row>
        <row r="1426">
          <cell r="B1426" t="str">
            <v>141000</v>
          </cell>
          <cell r="C1426" t="str">
            <v>ELETRODUTOS DE FERRO ESMALTADO</v>
          </cell>
        </row>
        <row r="1427">
          <cell r="B1427" t="str">
            <v>141001</v>
          </cell>
          <cell r="C1427" t="str">
            <v>DIAMETRO   1/2 POLEGADA</v>
          </cell>
          <cell r="D1427" t="str">
            <v>M</v>
          </cell>
          <cell r="E1427">
            <v>10.86</v>
          </cell>
        </row>
        <row r="1428">
          <cell r="B1428" t="str">
            <v>141002</v>
          </cell>
          <cell r="C1428" t="str">
            <v>DIAMETRO   3/4 POLEGADA</v>
          </cell>
          <cell r="D1428" t="str">
            <v>M</v>
          </cell>
          <cell r="E1428">
            <v>13.6</v>
          </cell>
        </row>
        <row r="1429">
          <cell r="B1429" t="str">
            <v>141003</v>
          </cell>
          <cell r="C1429" t="str">
            <v>DIAMETRO 1     POLEGADA</v>
          </cell>
          <cell r="D1429" t="str">
            <v>M</v>
          </cell>
          <cell r="E1429">
            <v>17.84</v>
          </cell>
        </row>
        <row r="1430">
          <cell r="B1430" t="str">
            <v>141004</v>
          </cell>
          <cell r="C1430" t="str">
            <v>DIAMETRO 1 1/4 POLEGADA</v>
          </cell>
          <cell r="D1430" t="str">
            <v>M</v>
          </cell>
          <cell r="E1430">
            <v>28.23</v>
          </cell>
        </row>
        <row r="1431">
          <cell r="B1431" t="str">
            <v>141005</v>
          </cell>
          <cell r="C1431" t="str">
            <v>DIAMETRO 1 1/2 POLEGADA</v>
          </cell>
          <cell r="D1431" t="str">
            <v>M</v>
          </cell>
          <cell r="E1431">
            <v>32.46</v>
          </cell>
        </row>
        <row r="1432">
          <cell r="B1432" t="str">
            <v>141006</v>
          </cell>
          <cell r="C1432" t="str">
            <v>DIAMETRO 2     POLEGADA</v>
          </cell>
          <cell r="D1432" t="str">
            <v>M</v>
          </cell>
          <cell r="E1432">
            <v>38.76</v>
          </cell>
        </row>
        <row r="1433">
          <cell r="B1433" t="str">
            <v>141007</v>
          </cell>
          <cell r="C1433" t="str">
            <v>DIAMETRO 2 1/2 POLEGADA</v>
          </cell>
          <cell r="D1433" t="str">
            <v>M</v>
          </cell>
          <cell r="E1433">
            <v>61.68</v>
          </cell>
        </row>
        <row r="1434">
          <cell r="B1434" t="str">
            <v>141008</v>
          </cell>
          <cell r="C1434" t="str">
            <v>DIAMETRO 3    POLEGADA</v>
          </cell>
          <cell r="D1434" t="str">
            <v>M</v>
          </cell>
          <cell r="E1434">
            <v>72.040000000000006</v>
          </cell>
        </row>
        <row r="1435">
          <cell r="B1435" t="str">
            <v>141009</v>
          </cell>
          <cell r="C1435" t="str">
            <v>DIAMETRO 3 1/2 POLEGADAS</v>
          </cell>
          <cell r="D1435" t="str">
            <v>M</v>
          </cell>
          <cell r="E1435">
            <v>83.39</v>
          </cell>
        </row>
        <row r="1436">
          <cell r="B1436" t="str">
            <v>141010</v>
          </cell>
          <cell r="C1436" t="str">
            <v>DIAMETRO 4    POLEGADA</v>
          </cell>
          <cell r="D1436" t="str">
            <v>M</v>
          </cell>
          <cell r="E1436">
            <v>94.78</v>
          </cell>
        </row>
        <row r="1438">
          <cell r="B1438" t="str">
            <v>141100</v>
          </cell>
          <cell r="C1438" t="str">
            <v>ELETRODUTO DE FERRO GALVANIZADO</v>
          </cell>
        </row>
        <row r="1439">
          <cell r="B1439" t="str">
            <v>141101</v>
          </cell>
          <cell r="C1439" t="str">
            <v>DIAMETRO   3/4 POLEGADA</v>
          </cell>
          <cell r="D1439" t="str">
            <v>M</v>
          </cell>
          <cell r="E1439">
            <v>17.38</v>
          </cell>
        </row>
        <row r="1440">
          <cell r="B1440" t="str">
            <v>141102</v>
          </cell>
          <cell r="C1440" t="str">
            <v>DIAMETRO 1     POLEGADA</v>
          </cell>
          <cell r="D1440" t="str">
            <v>M</v>
          </cell>
          <cell r="E1440">
            <v>21.49</v>
          </cell>
        </row>
        <row r="1441">
          <cell r="B1441" t="str">
            <v>141103</v>
          </cell>
          <cell r="C1441" t="str">
            <v>DIAMETRO 1 1/4 POLEGADA</v>
          </cell>
          <cell r="D1441" t="str">
            <v>M</v>
          </cell>
          <cell r="E1441">
            <v>29.56</v>
          </cell>
        </row>
        <row r="1442">
          <cell r="B1442" t="str">
            <v>141104</v>
          </cell>
          <cell r="C1442" t="str">
            <v>DIAMETRO 1 1/2 POLEGADA</v>
          </cell>
          <cell r="D1442" t="str">
            <v>M</v>
          </cell>
          <cell r="E1442">
            <v>33.659999999999997</v>
          </cell>
        </row>
        <row r="1443">
          <cell r="B1443" t="str">
            <v>141105</v>
          </cell>
          <cell r="C1443" t="str">
            <v>DIAMETRO 2     POLEGADA</v>
          </cell>
          <cell r="D1443" t="str">
            <v>M</v>
          </cell>
          <cell r="E1443">
            <v>39.72</v>
          </cell>
        </row>
        <row r="1444">
          <cell r="B1444" t="str">
            <v>141106</v>
          </cell>
          <cell r="C1444" t="str">
            <v>DIAMETRO 2 1/2 POLEGADA</v>
          </cell>
          <cell r="D1444" t="str">
            <v>M</v>
          </cell>
          <cell r="E1444">
            <v>63.21</v>
          </cell>
        </row>
        <row r="1445">
          <cell r="B1445" t="str">
            <v>141107</v>
          </cell>
          <cell r="C1445" t="str">
            <v>DIAMETRO 3    POLEGADA</v>
          </cell>
          <cell r="D1445" t="str">
            <v>M</v>
          </cell>
          <cell r="E1445">
            <v>73.239999999999995</v>
          </cell>
        </row>
        <row r="1446">
          <cell r="B1446" t="str">
            <v>141108</v>
          </cell>
          <cell r="C1446" t="str">
            <v>DIAMETRO 3 1/2 POLEGADA</v>
          </cell>
          <cell r="D1446" t="str">
            <v>M .</v>
          </cell>
          <cell r="E1446">
            <v>180.54</v>
          </cell>
        </row>
        <row r="1447">
          <cell r="B1447" t="str">
            <v>141109</v>
          </cell>
          <cell r="C1447" t="str">
            <v>DIAMETRO 4    POLEGADA</v>
          </cell>
          <cell r="D1447" t="str">
            <v>M</v>
          </cell>
          <cell r="E1447">
            <v>96.3</v>
          </cell>
        </row>
        <row r="1449">
          <cell r="B1449" t="str">
            <v>141200</v>
          </cell>
          <cell r="C1449" t="str">
            <v>ELETRODUTO DE POLIETILENO FLEXIVEL</v>
          </cell>
        </row>
        <row r="1450">
          <cell r="B1450" t="str">
            <v>141201</v>
          </cell>
          <cell r="C1450" t="str">
            <v>DIAMETRO   1/2 POLEGADA</v>
          </cell>
          <cell r="D1450" t="str">
            <v>M</v>
          </cell>
          <cell r="E1450">
            <v>4.2</v>
          </cell>
        </row>
        <row r="1451">
          <cell r="B1451" t="str">
            <v>141202</v>
          </cell>
          <cell r="C1451" t="str">
            <v>DIAMETRO   3/4 POLEGADA</v>
          </cell>
          <cell r="D1451" t="str">
            <v>M</v>
          </cell>
          <cell r="E1451">
            <v>4.6900000000000004</v>
          </cell>
        </row>
        <row r="1452">
          <cell r="B1452" t="str">
            <v>141203</v>
          </cell>
          <cell r="C1452" t="str">
            <v>DIAMETRO 1     POLEGADA</v>
          </cell>
          <cell r="D1452" t="str">
            <v>M</v>
          </cell>
          <cell r="E1452">
            <v>5.75</v>
          </cell>
        </row>
        <row r="1453">
          <cell r="B1453" t="str">
            <v>141204</v>
          </cell>
          <cell r="C1453" t="str">
            <v>DIAMETRO 1 1/2 POLEGADA</v>
          </cell>
          <cell r="D1453" t="str">
            <v>M</v>
          </cell>
          <cell r="E1453">
            <v>9.94</v>
          </cell>
        </row>
        <row r="1454">
          <cell r="B1454" t="str">
            <v>141205</v>
          </cell>
          <cell r="C1454" t="str">
            <v>DIAMETRO 2     POLEGADA</v>
          </cell>
          <cell r="D1454" t="str">
            <v>M</v>
          </cell>
          <cell r="E1454">
            <v>0</v>
          </cell>
        </row>
        <row r="1456">
          <cell r="B1456" t="str">
            <v>141300</v>
          </cell>
          <cell r="C1456" t="str">
            <v>PECAS E APARELHOS ELETRICOS</v>
          </cell>
        </row>
        <row r="1457">
          <cell r="B1457" t="str">
            <v>141301</v>
          </cell>
          <cell r="C1457" t="str">
            <v>CAIXA DE FERRO 4 X 4 POLEGADA, OCTOG.</v>
          </cell>
          <cell r="D1457" t="str">
            <v>UN</v>
          </cell>
          <cell r="E1457">
            <v>5.05</v>
          </cell>
        </row>
        <row r="1458">
          <cell r="B1458" t="str">
            <v>141302</v>
          </cell>
          <cell r="C1458" t="str">
            <v>CAIXA DE FERRO 3 X 3 POLEGADA, SEXTAV.</v>
          </cell>
          <cell r="D1458" t="str">
            <v>UN</v>
          </cell>
          <cell r="E1458">
            <v>3.55</v>
          </cell>
        </row>
        <row r="1459">
          <cell r="B1459" t="str">
            <v>141303</v>
          </cell>
          <cell r="C1459" t="str">
            <v>CAIXA DE FERRO 4 X 4 POLEGADA</v>
          </cell>
          <cell r="D1459" t="str">
            <v>UN</v>
          </cell>
          <cell r="E1459">
            <v>5.83</v>
          </cell>
        </row>
        <row r="1460">
          <cell r="B1460" t="str">
            <v>141304</v>
          </cell>
          <cell r="C1460" t="str">
            <v>CAIXA DE FERRO 4 X 2 POLEGADA</v>
          </cell>
          <cell r="D1460" t="str">
            <v>UN</v>
          </cell>
          <cell r="E1460">
            <v>4.09</v>
          </cell>
        </row>
        <row r="1461">
          <cell r="B1461" t="str">
            <v>141305</v>
          </cell>
          <cell r="C1461" t="str">
            <v>PLACA 4 X 2 POLEGADA PARA PONTO DE CHUVEIRO OU EXAUSTOR</v>
          </cell>
          <cell r="D1461" t="str">
            <v>UN</v>
          </cell>
          <cell r="E1461">
            <v>2.63</v>
          </cell>
        </row>
        <row r="1462">
          <cell r="B1462" t="str">
            <v>141306</v>
          </cell>
          <cell r="C1462" t="str">
            <v>CONJUNTO DE PLACA 4 X 2 POLEGADA COM 1 INTERRUPTOR SIMPLES</v>
          </cell>
          <cell r="D1462" t="str">
            <v>UN</v>
          </cell>
          <cell r="E1462">
            <v>8.8000000000000007</v>
          </cell>
        </row>
        <row r="1463">
          <cell r="B1463" t="str">
            <v>141307</v>
          </cell>
          <cell r="C1463" t="str">
            <v>CONJUNTO DE PLACA 4 X 2 POLEGADA COM 1 TOMADA REDONDA</v>
          </cell>
          <cell r="D1463" t="str">
            <v>UN</v>
          </cell>
          <cell r="E1463">
            <v>9.01</v>
          </cell>
        </row>
        <row r="1464">
          <cell r="B1464" t="str">
            <v>141308</v>
          </cell>
          <cell r="C1464" t="str">
            <v>CONJUNTO DE PLACA 4 X 2 POLEGADA COM 2 INTERRUPTORES SIMPLES</v>
          </cell>
          <cell r="D1464" t="str">
            <v>UN</v>
          </cell>
          <cell r="E1464">
            <v>14.07</v>
          </cell>
        </row>
        <row r="1465">
          <cell r="B1465" t="str">
            <v>141309</v>
          </cell>
          <cell r="C1465" t="str">
            <v>CONJUNTO DE PLACA 4 X 2 POLEGADA COM 1 INTERRUPTOR SIMPLES E 1 TOMADA</v>
          </cell>
          <cell r="D1465" t="str">
            <v>UN</v>
          </cell>
          <cell r="E1465">
            <v>14.28</v>
          </cell>
        </row>
        <row r="1466">
          <cell r="B1466" t="str">
            <v>141310</v>
          </cell>
          <cell r="C1466" t="str">
            <v>CONJUNTO DE PLACA 4 X 2 POLEGADA COM 1 INTERRUPTOR BIPOLAR SIMPLES (TECLA DUPLA)</v>
          </cell>
          <cell r="D1466" t="str">
            <v>UN</v>
          </cell>
          <cell r="E1466">
            <v>20.53</v>
          </cell>
        </row>
        <row r="1467">
          <cell r="B1467" t="str">
            <v>141311</v>
          </cell>
          <cell r="C1467" t="str">
            <v>CONJUNTO DE PLACA 4 X 2 POLEGADA COM 3 INTERRUPTORES SIMPLES</v>
          </cell>
          <cell r="D1467" t="str">
            <v>UN</v>
          </cell>
          <cell r="E1467">
            <v>19.05</v>
          </cell>
        </row>
        <row r="1468">
          <cell r="B1468" t="str">
            <v>141312</v>
          </cell>
          <cell r="C1468" t="str">
            <v>CONJUNTO DE PLACA 4 X 4 POLEGADA COM 2 TOMADAS REDONDAS</v>
          </cell>
          <cell r="D1468" t="str">
            <v>UN</v>
          </cell>
          <cell r="E1468">
            <v>17.36</v>
          </cell>
        </row>
        <row r="1469">
          <cell r="B1469" t="str">
            <v>141313</v>
          </cell>
          <cell r="C1469" t="str">
            <v>PLACA 4 X 4 POLEGADA FECHADA</v>
          </cell>
          <cell r="D1469" t="str">
            <v>UN</v>
          </cell>
          <cell r="E1469">
            <v>4.72</v>
          </cell>
        </row>
        <row r="1470">
          <cell r="B1470" t="str">
            <v>141314</v>
          </cell>
          <cell r="C1470" t="str">
            <v>CONJUNTO DE PLACA 4 X 4 POLEGADA COM 1 INTERRUPTOR BIPOLAR SIMPLES (TECLA DUPLA) E 1 TOMADA REDONDA</v>
          </cell>
          <cell r="D1470" t="str">
            <v>UN</v>
          </cell>
          <cell r="E1470">
            <v>28.92</v>
          </cell>
        </row>
        <row r="1471">
          <cell r="B1471" t="str">
            <v>141315</v>
          </cell>
          <cell r="C1471" t="str">
            <v>CONJUNTO DE PLACA 4 X 4 POLEGADA COM 2 INTERRUPTORES BIPOLARES SIMPLES (TECLA DUPLA)</v>
          </cell>
          <cell r="D1471" t="str">
            <v>UN</v>
          </cell>
          <cell r="E1471">
            <v>39.159999999999997</v>
          </cell>
        </row>
        <row r="1472">
          <cell r="B1472" t="str">
            <v>141316</v>
          </cell>
          <cell r="C1472" t="str">
            <v>CONJUNTO DE PLACA 4 X 4 POLEGADA COM 1 INTERRUPTOR TRIPOLAR E 1 TOMADA REDONDA</v>
          </cell>
          <cell r="D1472" t="str">
            <v>UN</v>
          </cell>
          <cell r="E1472">
            <v>34.42</v>
          </cell>
        </row>
        <row r="1473">
          <cell r="B1473" t="str">
            <v>141317</v>
          </cell>
          <cell r="C1473" t="str">
            <v>LUMINARIA TIPO ARANDELA 45 GRAUS, COM DIFUSOR E CAIXA DE LIGACAO</v>
          </cell>
          <cell r="D1473" t="str">
            <v>UN</v>
          </cell>
          <cell r="E1473">
            <v>151.58000000000001</v>
          </cell>
        </row>
        <row r="1474">
          <cell r="B1474" t="str">
            <v>141318</v>
          </cell>
          <cell r="C1474" t="str">
            <v>LUMINARIA TIPO ARANDELA 45 GRAUS E CAIXA DE LIGACAO</v>
          </cell>
          <cell r="D1474" t="str">
            <v>UN</v>
          </cell>
          <cell r="E1474">
            <v>134.88</v>
          </cell>
        </row>
        <row r="1475">
          <cell r="B1475" t="str">
            <v>141319</v>
          </cell>
          <cell r="C1475" t="str">
            <v>LUMINARIA TIPO TP 217 DA TROPICO OU SIMILAR</v>
          </cell>
          <cell r="D1475" t="str">
            <v>UN</v>
          </cell>
          <cell r="E1475">
            <v>228.72</v>
          </cell>
        </row>
        <row r="1476">
          <cell r="B1476" t="str">
            <v>141320</v>
          </cell>
          <cell r="C1476" t="str">
            <v>LUMINARIA TIPO PLAFONIER</v>
          </cell>
          <cell r="D1476" t="str">
            <v>UN</v>
          </cell>
          <cell r="E1476">
            <v>18.59</v>
          </cell>
        </row>
        <row r="1477">
          <cell r="B1477" t="str">
            <v>141321</v>
          </cell>
          <cell r="C1477" t="str">
            <v>ARANDELA TIPO DROPS</v>
          </cell>
          <cell r="D1477" t="str">
            <v>UN</v>
          </cell>
          <cell r="E1477">
            <v>22.14</v>
          </cell>
        </row>
        <row r="1478">
          <cell r="B1478" t="str">
            <v>141322</v>
          </cell>
          <cell r="C1478" t="str">
            <v>LUMINARIA FLUORESCENTE PARA 1 LAMPADA 220 V/40 W</v>
          </cell>
          <cell r="D1478" t="str">
            <v>UN</v>
          </cell>
          <cell r="E1478">
            <v>73.98</v>
          </cell>
        </row>
        <row r="1479">
          <cell r="B1479" t="str">
            <v>141323</v>
          </cell>
          <cell r="C1479" t="str">
            <v>LUMINARIA FLUORESCENTE PARA 2 LAMPADAS 220V/40W</v>
          </cell>
          <cell r="D1479" t="str">
            <v>UN</v>
          </cell>
          <cell r="E1479">
            <v>104.09</v>
          </cell>
        </row>
        <row r="1480">
          <cell r="B1480" t="str">
            <v>141324</v>
          </cell>
          <cell r="C1480" t="str">
            <v>LUMINARIA FLUORESCENTE PARA 4 LAMPADAS 220V/40W</v>
          </cell>
          <cell r="D1480" t="str">
            <v>UN</v>
          </cell>
          <cell r="E1480">
            <v>167.14</v>
          </cell>
        </row>
        <row r="1481">
          <cell r="B1481" t="str">
            <v>141325</v>
          </cell>
          <cell r="C1481" t="str">
            <v>LUMINARIA FLUORESCENTE PARA 2 LAMPADAS 220V/20W</v>
          </cell>
          <cell r="D1481" t="str">
            <v>UN</v>
          </cell>
          <cell r="E1481">
            <v>81.59</v>
          </cell>
        </row>
        <row r="1482">
          <cell r="B1482" t="str">
            <v>141326</v>
          </cell>
          <cell r="C1482" t="str">
            <v>LUMINARIA FLUORESCENTE PARA 4 LAMPADAS 220V/20W</v>
          </cell>
          <cell r="D1482" t="str">
            <v>UN</v>
          </cell>
          <cell r="E1482">
            <v>133.77000000000001</v>
          </cell>
        </row>
        <row r="1483">
          <cell r="B1483" t="str">
            <v>141327</v>
          </cell>
          <cell r="C1483" t="str">
            <v>REATOR PARA LAMPADA FLUORESCENTE PARTIDA RAPIDA, ALTO FATOR DE POTENCIA - SIMPLES 220 V/1 X 20 W</v>
          </cell>
          <cell r="D1483" t="str">
            <v>UN</v>
          </cell>
          <cell r="E1483">
            <v>38.03</v>
          </cell>
        </row>
        <row r="1484">
          <cell r="B1484" t="str">
            <v>141328</v>
          </cell>
          <cell r="C1484" t="str">
            <v>REATOR PARA LAMPADA FLUORESCENTE PARTIDA RAPIDA, ALTO FATOR DE POTENCIA - SIMPLES 220 V/1 X 40 W</v>
          </cell>
          <cell r="D1484" t="str">
            <v>UN</v>
          </cell>
          <cell r="E1484">
            <v>39.82</v>
          </cell>
        </row>
        <row r="1485">
          <cell r="B1485" t="str">
            <v>141329</v>
          </cell>
          <cell r="C1485" t="str">
            <v>REATOR PARA LAMPADA FLUORESCENTE PARTIDA RAPIDA, ALTO FATOR DE POTENCIA - DUPLO 220 V/2 X 20 W</v>
          </cell>
          <cell r="D1485" t="str">
            <v>UN</v>
          </cell>
          <cell r="E1485">
            <v>55.1</v>
          </cell>
        </row>
        <row r="1486">
          <cell r="B1486" t="str">
            <v>141331</v>
          </cell>
          <cell r="C1486" t="str">
            <v>DISJUNTOR AUTOMATICO TIPO QUICK DE 10A A 30A</v>
          </cell>
          <cell r="D1486" t="str">
            <v>UN</v>
          </cell>
          <cell r="E1486">
            <v>17.34</v>
          </cell>
        </row>
        <row r="1487">
          <cell r="B1487" t="str">
            <v>141332</v>
          </cell>
          <cell r="C1487" t="str">
            <v>LAMPADA LUZ MISTA 250 W/220 V</v>
          </cell>
          <cell r="D1487" t="str">
            <v>UN</v>
          </cell>
          <cell r="E1487">
            <v>20.54</v>
          </cell>
        </row>
        <row r="1488">
          <cell r="B1488" t="str">
            <v>141333</v>
          </cell>
          <cell r="C1488" t="str">
            <v>LAMPADA LUZ MISTA 160 W/220 V</v>
          </cell>
          <cell r="D1488" t="str">
            <v>UN</v>
          </cell>
          <cell r="E1488">
            <v>16.649999999999999</v>
          </cell>
        </row>
        <row r="1489">
          <cell r="B1489" t="str">
            <v>141334</v>
          </cell>
          <cell r="C1489" t="str">
            <v>LAMPADA INCANDESCENTE 100 W/120 V</v>
          </cell>
          <cell r="D1489" t="str">
            <v>UN</v>
          </cell>
          <cell r="E1489">
            <v>3.4</v>
          </cell>
        </row>
        <row r="1490">
          <cell r="B1490" t="str">
            <v>141335</v>
          </cell>
          <cell r="C1490" t="str">
            <v>LAMPADA INCANDESCENTE 100 W/220 V</v>
          </cell>
          <cell r="D1490" t="str">
            <v>UN</v>
          </cell>
          <cell r="E1490">
            <v>3.4</v>
          </cell>
        </row>
        <row r="1491">
          <cell r="B1491" t="str">
            <v>141336</v>
          </cell>
          <cell r="C1491" t="str">
            <v>LAMPADA INCANDESCENTE  60 W/ 120 V</v>
          </cell>
          <cell r="D1491" t="str">
            <v>UN</v>
          </cell>
          <cell r="E1491">
            <v>3.09</v>
          </cell>
        </row>
        <row r="1492">
          <cell r="B1492" t="str">
            <v>141337</v>
          </cell>
          <cell r="C1492" t="str">
            <v>LAMPADA INCANDESCENTE  60 W/220 V</v>
          </cell>
          <cell r="D1492" t="str">
            <v>UN</v>
          </cell>
          <cell r="E1492">
            <v>3.09</v>
          </cell>
        </row>
        <row r="1493">
          <cell r="B1493" t="str">
            <v>141338</v>
          </cell>
          <cell r="C1493" t="str">
            <v>LAMPADA INCANDESCENTE 40 W/120 V</v>
          </cell>
          <cell r="D1493" t="str">
            <v>UN</v>
          </cell>
          <cell r="E1493">
            <v>3.04</v>
          </cell>
        </row>
        <row r="1494">
          <cell r="B1494" t="str">
            <v>141339</v>
          </cell>
          <cell r="C1494" t="str">
            <v>LAMPADA INCANDESCENTE 40 W/220 V</v>
          </cell>
          <cell r="D1494" t="str">
            <v>UN</v>
          </cell>
          <cell r="E1494">
            <v>3.04</v>
          </cell>
        </row>
        <row r="1495">
          <cell r="B1495" t="str">
            <v>141340</v>
          </cell>
          <cell r="C1495" t="str">
            <v>QUADRO DE LUZ QUICK-LAGS 4 DISJUNTORES</v>
          </cell>
          <cell r="D1495" t="str">
            <v>UN</v>
          </cell>
          <cell r="E1495">
            <v>1063.53</v>
          </cell>
        </row>
        <row r="1496">
          <cell r="B1496" t="str">
            <v>141341</v>
          </cell>
          <cell r="C1496" t="str">
            <v>QUADRO DE LUZ QUICK-LAGS 6 DISJUNTORES</v>
          </cell>
          <cell r="D1496" t="str">
            <v>UN</v>
          </cell>
          <cell r="E1496">
            <v>276.10000000000002</v>
          </cell>
        </row>
        <row r="1497">
          <cell r="B1497" t="str">
            <v>141342</v>
          </cell>
          <cell r="C1497" t="str">
            <v>EXAUSTOR DOMICILIAR</v>
          </cell>
          <cell r="D1497" t="str">
            <v>UN</v>
          </cell>
          <cell r="E1497">
            <v>242.72</v>
          </cell>
        </row>
        <row r="1498">
          <cell r="B1498" t="str">
            <v>141344</v>
          </cell>
          <cell r="C1498" t="str">
            <v>CONECTOR TIPO SPLIT BOLT PARA CABO 10,0 MM2</v>
          </cell>
          <cell r="D1498" t="str">
            <v>UN</v>
          </cell>
          <cell r="E1498">
            <v>3.93</v>
          </cell>
        </row>
        <row r="1499">
          <cell r="B1499" t="str">
            <v>141345</v>
          </cell>
          <cell r="C1499" t="str">
            <v>CONECTOR TIPO SPLIT BOLT PARA CABO 35,0 MM2</v>
          </cell>
          <cell r="D1499" t="str">
            <v>UN</v>
          </cell>
          <cell r="E1499">
            <v>7.74</v>
          </cell>
        </row>
        <row r="1500">
          <cell r="B1500" t="str">
            <v>141346</v>
          </cell>
          <cell r="C1500" t="str">
            <v>CONECTOR TIPO SPLIT BOLT PARA CABO 70,0 MM2</v>
          </cell>
          <cell r="D1500" t="str">
            <v>UN</v>
          </cell>
          <cell r="E1500">
            <v>13.37</v>
          </cell>
        </row>
        <row r="1501">
          <cell r="B1501" t="str">
            <v>141347</v>
          </cell>
          <cell r="C1501" t="str">
            <v>CONECTOR TIPO SPLIT BOLT PARA CABO 120 MM2</v>
          </cell>
          <cell r="D1501" t="str">
            <v>UN</v>
          </cell>
          <cell r="E1501">
            <v>23.97</v>
          </cell>
        </row>
        <row r="1502">
          <cell r="B1502" t="str">
            <v>141348</v>
          </cell>
          <cell r="C1502" t="str">
            <v>HASTE DE ATERRAMENTO COPPERWELD 3 M X DIAMETRO 5/8 POLEGADA</v>
          </cell>
          <cell r="D1502" t="str">
            <v>UN</v>
          </cell>
          <cell r="E1502">
            <v>79.38</v>
          </cell>
        </row>
        <row r="1503">
          <cell r="B1503" t="str">
            <v>141349</v>
          </cell>
          <cell r="C1503" t="str">
            <v>POSTE DE ENGASTAR MODELO LP 500/30 DA TROPICO OU SIMILAR</v>
          </cell>
          <cell r="D1503" t="str">
            <v>UN</v>
          </cell>
          <cell r="E1503">
            <v>650.34</v>
          </cell>
        </row>
        <row r="1504">
          <cell r="B1504" t="str">
            <v>141350</v>
          </cell>
          <cell r="C1504" t="str">
            <v>POSTE DE FERRO, DIAMETRO 102 MM, h : 7 M</v>
          </cell>
          <cell r="D1504" t="str">
            <v>UN</v>
          </cell>
          <cell r="E1504">
            <v>988.73</v>
          </cell>
        </row>
        <row r="1505">
          <cell r="B1505" t="str">
            <v>141351</v>
          </cell>
          <cell r="C1505" t="str">
            <v>CONDULETE   1/2 POLEGADA</v>
          </cell>
          <cell r="D1505" t="str">
            <v>UN</v>
          </cell>
          <cell r="E1505">
            <v>7.32</v>
          </cell>
        </row>
        <row r="1506">
          <cell r="B1506" t="str">
            <v>141352</v>
          </cell>
          <cell r="C1506" t="str">
            <v>CONDULETE   3/4 POLEGADA</v>
          </cell>
          <cell r="D1506" t="str">
            <v>UN</v>
          </cell>
          <cell r="E1506">
            <v>7.66</v>
          </cell>
        </row>
        <row r="1507">
          <cell r="B1507" t="str">
            <v>141353</v>
          </cell>
          <cell r="C1507" t="str">
            <v>CONDULETE 1     POLEGADA</v>
          </cell>
          <cell r="D1507" t="str">
            <v>UN</v>
          </cell>
          <cell r="E1507">
            <v>10.81</v>
          </cell>
        </row>
        <row r="1508">
          <cell r="B1508" t="str">
            <v>141354</v>
          </cell>
          <cell r="C1508" t="str">
            <v>CONDULETE 1 1/4 POLEGADA</v>
          </cell>
          <cell r="D1508" t="str">
            <v>UN</v>
          </cell>
          <cell r="E1508">
            <v>17.27</v>
          </cell>
        </row>
        <row r="1509">
          <cell r="B1509" t="str">
            <v>141355</v>
          </cell>
          <cell r="C1509" t="str">
            <v>CONDULETE 1 1/2 POLEGADA</v>
          </cell>
          <cell r="D1509" t="str">
            <v>UN</v>
          </cell>
          <cell r="E1509">
            <v>21.77</v>
          </cell>
        </row>
        <row r="1510">
          <cell r="B1510" t="str">
            <v>141356</v>
          </cell>
          <cell r="C1510" t="str">
            <v>CONDULETE 2     POLEGADA</v>
          </cell>
          <cell r="D1510" t="str">
            <v>UN</v>
          </cell>
          <cell r="E1510">
            <v>33.11</v>
          </cell>
        </row>
        <row r="1511">
          <cell r="B1511" t="str">
            <v>141357</v>
          </cell>
          <cell r="C1511" t="str">
            <v>CONDULETE 2 1/2 POLEGADA</v>
          </cell>
          <cell r="D1511" t="str">
            <v>UN</v>
          </cell>
          <cell r="E1511">
            <v>54.33</v>
          </cell>
        </row>
        <row r="1512">
          <cell r="B1512" t="str">
            <v>141358</v>
          </cell>
          <cell r="C1512" t="str">
            <v>CONDULETE 3     POLEGADA</v>
          </cell>
          <cell r="D1512" t="str">
            <v>UN</v>
          </cell>
          <cell r="E1512">
            <v>73.92</v>
          </cell>
        </row>
        <row r="1513">
          <cell r="B1513" t="str">
            <v>141359</v>
          </cell>
          <cell r="C1513" t="str">
            <v>CONDULETE 3 1/2 POLEGADA</v>
          </cell>
          <cell r="D1513" t="str">
            <v>UN</v>
          </cell>
          <cell r="E1513">
            <v>87.51</v>
          </cell>
        </row>
        <row r="1514">
          <cell r="B1514" t="str">
            <v>141360</v>
          </cell>
          <cell r="C1514" t="str">
            <v>CONDULETE 4     POLEGADA</v>
          </cell>
          <cell r="D1514" t="str">
            <v>UN</v>
          </cell>
          <cell r="E1514">
            <v>127.37</v>
          </cell>
        </row>
        <row r="1516">
          <cell r="B1516" t="str">
            <v>141400</v>
          </cell>
          <cell r="C1516" t="str">
            <v>ENTRADA GERAL</v>
          </cell>
        </row>
        <row r="1517">
          <cell r="B1517" t="str">
            <v>141401</v>
          </cell>
          <cell r="C1517" t="str">
            <v>CARGA ATE 10 KW</v>
          </cell>
          <cell r="D1517" t="str">
            <v>UN</v>
          </cell>
          <cell r="E1517">
            <v>984.91</v>
          </cell>
        </row>
        <row r="1518">
          <cell r="B1518" t="str">
            <v>141402</v>
          </cell>
          <cell r="C1518" t="str">
            <v>CARGA DE 10,5 KW A 20 KW</v>
          </cell>
          <cell r="D1518" t="str">
            <v>UN</v>
          </cell>
          <cell r="E1518">
            <v>1133.5</v>
          </cell>
        </row>
        <row r="1519">
          <cell r="B1519" t="str">
            <v>141403</v>
          </cell>
          <cell r="C1519" t="str">
            <v>CARGA DE 20,5 KW A 40 KW</v>
          </cell>
          <cell r="D1519" t="str">
            <v>UN</v>
          </cell>
          <cell r="E1519">
            <v>1509.51</v>
          </cell>
        </row>
        <row r="1520">
          <cell r="B1520" t="str">
            <v>141404</v>
          </cell>
          <cell r="C1520" t="str">
            <v>CARGA DE 40,5 KW A 60 KW</v>
          </cell>
          <cell r="D1520" t="str">
            <v>UN</v>
          </cell>
          <cell r="E1520">
            <v>1820.99</v>
          </cell>
        </row>
        <row r="1521">
          <cell r="B1521" t="str">
            <v>141405</v>
          </cell>
          <cell r="C1521" t="str">
            <v>CARGA DE 60,5 KW A 80 KW</v>
          </cell>
          <cell r="D1521" t="str">
            <v>UN</v>
          </cell>
          <cell r="E1521">
            <v>2107.67</v>
          </cell>
        </row>
        <row r="1522">
          <cell r="B1522" t="str">
            <v>141406</v>
          </cell>
          <cell r="C1522" t="str">
            <v>CARGA ACIMA DE 80 KW</v>
          </cell>
          <cell r="D1522" t="str">
            <v>UN</v>
          </cell>
          <cell r="E1522">
            <v>2167.92</v>
          </cell>
        </row>
        <row r="1524">
          <cell r="B1524" t="str">
            <v>141500</v>
          </cell>
          <cell r="C1524" t="str">
            <v>CAIXA DE MEDIDORES</v>
          </cell>
        </row>
        <row r="1525">
          <cell r="B1525" t="str">
            <v>141501</v>
          </cell>
          <cell r="C1525" t="str">
            <v>ATE 50 A</v>
          </cell>
          <cell r="D1525" t="str">
            <v>UN</v>
          </cell>
          <cell r="E1525">
            <v>1017.33</v>
          </cell>
        </row>
        <row r="1526">
          <cell r="B1526" t="str">
            <v>141502</v>
          </cell>
          <cell r="C1526" t="str">
            <v>ACIMA DE 50 A</v>
          </cell>
          <cell r="D1526" t="str">
            <v>UN</v>
          </cell>
          <cell r="E1526">
            <v>1759.12</v>
          </cell>
        </row>
        <row r="1528">
          <cell r="B1528" t="str">
            <v>141600</v>
          </cell>
          <cell r="C1528" t="str">
            <v>CAIXA DE QUADRO ELETRICO DE COMANDO</v>
          </cell>
        </row>
        <row r="1529">
          <cell r="B1529" t="str">
            <v>141601</v>
          </cell>
          <cell r="C1529" t="str">
            <v>TIPO 1</v>
          </cell>
          <cell r="D1529" t="str">
            <v>UN</v>
          </cell>
          <cell r="E1529">
            <v>1531.2</v>
          </cell>
        </row>
        <row r="1530">
          <cell r="B1530" t="str">
            <v>141602</v>
          </cell>
          <cell r="C1530" t="str">
            <v>TIPO 2</v>
          </cell>
          <cell r="D1530" t="str">
            <v>UN</v>
          </cell>
          <cell r="E1530">
            <v>1911.87</v>
          </cell>
        </row>
        <row r="1531">
          <cell r="B1531" t="str">
            <v>141603</v>
          </cell>
          <cell r="C1531" t="str">
            <v>TIPO 3</v>
          </cell>
          <cell r="D1531" t="str">
            <v>UN</v>
          </cell>
          <cell r="E1531">
            <v>2468.87</v>
          </cell>
        </row>
        <row r="1532">
          <cell r="B1532" t="str">
            <v>141604</v>
          </cell>
          <cell r="C1532" t="str">
            <v>TIPO 4</v>
          </cell>
          <cell r="D1532" t="str">
            <v>UN</v>
          </cell>
          <cell r="E1532">
            <v>1331.32</v>
          </cell>
        </row>
        <row r="1533">
          <cell r="B1533" t="str">
            <v>141605</v>
          </cell>
          <cell r="C1533" t="str">
            <v>TIPO 5</v>
          </cell>
          <cell r="D1533" t="str">
            <v>UN</v>
          </cell>
          <cell r="E1533">
            <v>1671.53</v>
          </cell>
        </row>
        <row r="1534">
          <cell r="B1534" t="str">
            <v>141606</v>
          </cell>
          <cell r="C1534" t="str">
            <v>TIPO 6</v>
          </cell>
          <cell r="D1534" t="str">
            <v>UN</v>
          </cell>
          <cell r="E1534">
            <v>2239.52</v>
          </cell>
        </row>
        <row r="1535">
          <cell r="B1535" t="str">
            <v>141607</v>
          </cell>
          <cell r="C1535" t="str">
            <v>TIPO 7</v>
          </cell>
          <cell r="D1535" t="str">
            <v>UN</v>
          </cell>
          <cell r="E1535">
            <v>2816.44</v>
          </cell>
        </row>
        <row r="1536">
          <cell r="B1536" t="str">
            <v>141608</v>
          </cell>
          <cell r="C1536" t="str">
            <v>TIPO 8</v>
          </cell>
          <cell r="D1536" t="str">
            <v>UN</v>
          </cell>
          <cell r="E1536">
            <v>2136.04</v>
          </cell>
        </row>
        <row r="1537">
          <cell r="B1537" t="str">
            <v>141609</v>
          </cell>
          <cell r="C1537" t="str">
            <v>TIPO 9</v>
          </cell>
          <cell r="D1537" t="str">
            <v>UN</v>
          </cell>
          <cell r="E1537">
            <v>2542.1799999999998</v>
          </cell>
        </row>
        <row r="1538">
          <cell r="B1538" t="str">
            <v>141610</v>
          </cell>
          <cell r="C1538" t="str">
            <v>TIPO 10</v>
          </cell>
          <cell r="D1538" t="str">
            <v>UN</v>
          </cell>
          <cell r="E1538">
            <v>2861.25</v>
          </cell>
        </row>
        <row r="1540">
          <cell r="B1540" t="str">
            <v>150000</v>
          </cell>
          <cell r="C1540" t="str">
            <v>INSTALACOES</v>
          </cell>
        </row>
        <row r="1541">
          <cell r="B1541" t="str">
            <v>150100</v>
          </cell>
          <cell r="C1541" t="str">
            <v>INSTALACOES</v>
          </cell>
        </row>
        <row r="1543">
          <cell r="B1543" t="str">
            <v>160000</v>
          </cell>
          <cell r="C1543" t="str">
            <v>INSTALACOES DE PRODUCAO</v>
          </cell>
        </row>
        <row r="1544">
          <cell r="B1544" t="str">
            <v>160100</v>
          </cell>
          <cell r="C1544" t="str">
            <v>INSTALACAO ELETRO-MECANICA DE CONJUNTO MOTO-BOMBA</v>
          </cell>
        </row>
        <row r="1545">
          <cell r="B1545" t="str">
            <v>160101</v>
          </cell>
          <cell r="C1545" t="str">
            <v>DE 01 A 15 CV</v>
          </cell>
          <cell r="D1545" t="str">
            <v>UN</v>
          </cell>
          <cell r="E1545">
            <v>650.15</v>
          </cell>
        </row>
        <row r="1546">
          <cell r="B1546" t="str">
            <v>160102</v>
          </cell>
          <cell r="C1546" t="str">
            <v>DE 15,5 A 50 CV</v>
          </cell>
          <cell r="D1546" t="str">
            <v>UN</v>
          </cell>
          <cell r="E1546">
            <v>875.43</v>
          </cell>
        </row>
        <row r="1547">
          <cell r="B1547" t="str">
            <v>160103</v>
          </cell>
          <cell r="C1547" t="str">
            <v>DE 50,5 A 100 CV</v>
          </cell>
          <cell r="D1547" t="str">
            <v>UN</v>
          </cell>
          <cell r="E1547">
            <v>1100.72</v>
          </cell>
        </row>
        <row r="1548">
          <cell r="B1548" t="str">
            <v>160104</v>
          </cell>
          <cell r="C1548" t="str">
            <v>DE 100,5 A 200 CV</v>
          </cell>
          <cell r="D1548" t="str">
            <v>UN</v>
          </cell>
          <cell r="E1548">
            <v>1442.03</v>
          </cell>
        </row>
        <row r="1549">
          <cell r="B1549" t="str">
            <v>160105</v>
          </cell>
          <cell r="C1549" t="str">
            <v>DE 200,5 A 500 CV</v>
          </cell>
          <cell r="D1549" t="str">
            <v>UN</v>
          </cell>
          <cell r="E1549">
            <v>2201.4499999999998</v>
          </cell>
        </row>
        <row r="1551">
          <cell r="B1551" t="str">
            <v>160200</v>
          </cell>
          <cell r="C1551" t="str">
            <v>INSTALACAO DE PERFIL I</v>
          </cell>
        </row>
        <row r="1552">
          <cell r="B1552" t="str">
            <v>160201</v>
          </cell>
          <cell r="C1552" t="str">
            <v>4  POLEGADA</v>
          </cell>
          <cell r="D1552" t="str">
            <v>M</v>
          </cell>
          <cell r="E1552">
            <v>83.53</v>
          </cell>
        </row>
        <row r="1553">
          <cell r="B1553" t="str">
            <v>160202</v>
          </cell>
          <cell r="C1553" t="str">
            <v>6  POLEGADA</v>
          </cell>
          <cell r="D1553" t="str">
            <v>M</v>
          </cell>
          <cell r="E1553">
            <v>126.25</v>
          </cell>
        </row>
        <row r="1554">
          <cell r="B1554" t="str">
            <v>160203</v>
          </cell>
          <cell r="C1554" t="str">
            <v>8  POLEGADA</v>
          </cell>
          <cell r="D1554" t="str">
            <v>M</v>
          </cell>
          <cell r="E1554">
            <v>176.13</v>
          </cell>
        </row>
        <row r="1555">
          <cell r="B1555" t="str">
            <v>160204</v>
          </cell>
          <cell r="C1555" t="str">
            <v>10 POLEGADA</v>
          </cell>
          <cell r="D1555" t="str">
            <v>M</v>
          </cell>
          <cell r="E1555">
            <v>248.92</v>
          </cell>
        </row>
        <row r="1556">
          <cell r="B1556" t="str">
            <v>160205</v>
          </cell>
          <cell r="C1556" t="str">
            <v>12 POLEGADA</v>
          </cell>
          <cell r="D1556" t="str">
            <v>M</v>
          </cell>
          <cell r="E1556">
            <v>342.43</v>
          </cell>
        </row>
        <row r="1558">
          <cell r="B1558" t="str">
            <v>160300</v>
          </cell>
          <cell r="C1558" t="str">
            <v>MODULO DOS DECANTADORES DA ETA</v>
          </cell>
        </row>
        <row r="1559">
          <cell r="B1559" t="str">
            <v>160301</v>
          </cell>
          <cell r="C1559" t="str">
            <v>12 L/S</v>
          </cell>
          <cell r="D1559" t="str">
            <v>UN</v>
          </cell>
          <cell r="E1559">
            <v>246.9</v>
          </cell>
        </row>
        <row r="1560">
          <cell r="B1560" t="str">
            <v>160302</v>
          </cell>
          <cell r="C1560" t="str">
            <v>16 L/S</v>
          </cell>
          <cell r="D1560" t="str">
            <v>UN</v>
          </cell>
          <cell r="E1560">
            <v>287.83</v>
          </cell>
        </row>
        <row r="1561">
          <cell r="B1561" t="str">
            <v>160303</v>
          </cell>
          <cell r="C1561" t="str">
            <v>20 L/S</v>
          </cell>
          <cell r="D1561" t="str">
            <v>UN</v>
          </cell>
          <cell r="E1561">
            <v>302.68</v>
          </cell>
        </row>
        <row r="1562">
          <cell r="B1562" t="str">
            <v>160304</v>
          </cell>
          <cell r="C1562" t="str">
            <v>25 L/S</v>
          </cell>
          <cell r="D1562" t="str">
            <v>UN</v>
          </cell>
          <cell r="E1562">
            <v>372.1</v>
          </cell>
        </row>
        <row r="1564">
          <cell r="B1564" t="str">
            <v>160400</v>
          </cell>
          <cell r="C1564" t="str">
            <v>CALHA DE AGUA DE LAVAGEM DA ETA</v>
          </cell>
        </row>
        <row r="1565">
          <cell r="B1565" t="str">
            <v>160401</v>
          </cell>
          <cell r="C1565" t="str">
            <v>12 L/S</v>
          </cell>
          <cell r="D1565" t="str">
            <v>UN</v>
          </cell>
          <cell r="E1565">
            <v>123.14</v>
          </cell>
        </row>
        <row r="1566">
          <cell r="B1566" t="str">
            <v>160402</v>
          </cell>
          <cell r="C1566" t="str">
            <v>16 L/S</v>
          </cell>
          <cell r="D1566" t="str">
            <v>UN</v>
          </cell>
          <cell r="E1566">
            <v>137.5</v>
          </cell>
        </row>
        <row r="1567">
          <cell r="B1567" t="str">
            <v>160403</v>
          </cell>
          <cell r="C1567" t="str">
            <v>20 L/S</v>
          </cell>
          <cell r="D1567" t="str">
            <v>UN</v>
          </cell>
          <cell r="E1567">
            <v>161.9</v>
          </cell>
        </row>
        <row r="1568">
          <cell r="B1568" t="str">
            <v>160404</v>
          </cell>
          <cell r="C1568" t="str">
            <v>25 L/S</v>
          </cell>
          <cell r="D1568" t="str">
            <v>UN</v>
          </cell>
          <cell r="E1568">
            <v>191.74</v>
          </cell>
        </row>
        <row r="1570">
          <cell r="B1570" t="str">
            <v>160500</v>
          </cell>
          <cell r="C1570" t="str">
            <v>STOP LOG</v>
          </cell>
        </row>
        <row r="1571">
          <cell r="B1571" t="str">
            <v>160501</v>
          </cell>
          <cell r="C1571" t="str">
            <v>MADEIRA</v>
          </cell>
          <cell r="D1571" t="str">
            <v>M2</v>
          </cell>
          <cell r="E1571">
            <v>158.82</v>
          </cell>
        </row>
        <row r="1572">
          <cell r="B1572" t="str">
            <v>160502</v>
          </cell>
          <cell r="C1572" t="str">
            <v>FIBER GLASS</v>
          </cell>
          <cell r="D1572" t="str">
            <v>M2</v>
          </cell>
          <cell r="E1572">
            <v>183.55</v>
          </cell>
        </row>
        <row r="1573">
          <cell r="B1573" t="str">
            <v>160503</v>
          </cell>
          <cell r="C1573" t="str">
            <v>ACO OU ALUMINIO</v>
          </cell>
          <cell r="D1573" t="str">
            <v>M2</v>
          </cell>
          <cell r="E1573">
            <v>1538.15</v>
          </cell>
        </row>
        <row r="1575">
          <cell r="B1575" t="str">
            <v>160600</v>
          </cell>
          <cell r="C1575" t="str">
            <v>MONTAGEM DE COMPORTA CIRCULAR DE FERRO FUNDIDO TIPO SENTIDO DUPLO</v>
          </cell>
        </row>
        <row r="1576">
          <cell r="B1576" t="str">
            <v>160601</v>
          </cell>
          <cell r="C1576" t="str">
            <v>DIAMETRO 200 MM</v>
          </cell>
          <cell r="D1576" t="str">
            <v>UN</v>
          </cell>
          <cell r="E1576">
            <v>659.75</v>
          </cell>
        </row>
        <row r="1577">
          <cell r="B1577" t="str">
            <v>160602</v>
          </cell>
          <cell r="C1577" t="str">
            <v>DIAMETRO 300 MM</v>
          </cell>
          <cell r="D1577" t="str">
            <v>UN</v>
          </cell>
          <cell r="E1577">
            <v>993.24</v>
          </cell>
        </row>
        <row r="1578">
          <cell r="B1578" t="str">
            <v>160603</v>
          </cell>
          <cell r="C1578" t="str">
            <v>DIAMETRO 400 MM</v>
          </cell>
          <cell r="D1578" t="str">
            <v>UN</v>
          </cell>
          <cell r="E1578">
            <v>1200.08</v>
          </cell>
        </row>
        <row r="1579">
          <cell r="B1579" t="str">
            <v>160604</v>
          </cell>
          <cell r="C1579" t="str">
            <v>DIAMETRO 500 MM</v>
          </cell>
          <cell r="D1579" t="str">
            <v>UN</v>
          </cell>
          <cell r="E1579">
            <v>1493.35</v>
          </cell>
        </row>
        <row r="1580">
          <cell r="B1580" t="str">
            <v>160605</v>
          </cell>
          <cell r="C1580" t="str">
            <v>DIAMETRO 600 MM</v>
          </cell>
          <cell r="D1580" t="str">
            <v>UN</v>
          </cell>
          <cell r="E1580">
            <v>1781.5</v>
          </cell>
        </row>
        <row r="1581">
          <cell r="B1581" t="str">
            <v>160606</v>
          </cell>
          <cell r="C1581" t="str">
            <v>DIAMETRO 700 MM</v>
          </cell>
          <cell r="D1581" t="str">
            <v>UN</v>
          </cell>
          <cell r="E1581">
            <v>1981.88</v>
          </cell>
        </row>
        <row r="1582">
          <cell r="B1582" t="str">
            <v>160607</v>
          </cell>
          <cell r="C1582" t="str">
            <v>DIAMETRO 800 MM</v>
          </cell>
          <cell r="D1582" t="str">
            <v>UN</v>
          </cell>
          <cell r="E1582">
            <v>2227.39</v>
          </cell>
        </row>
        <row r="1583">
          <cell r="B1583" t="str">
            <v>160608</v>
          </cell>
          <cell r="C1583" t="str">
            <v>DIAMETRO 900 MM</v>
          </cell>
          <cell r="D1583" t="str">
            <v>UN</v>
          </cell>
          <cell r="E1583">
            <v>2371.13</v>
          </cell>
        </row>
        <row r="1584">
          <cell r="B1584" t="str">
            <v>160609</v>
          </cell>
          <cell r="C1584" t="str">
            <v>DIAMETRO 1000 MM</v>
          </cell>
          <cell r="D1584" t="str">
            <v>UN</v>
          </cell>
          <cell r="E1584">
            <v>2743.96</v>
          </cell>
        </row>
        <row r="1585">
          <cell r="B1585" t="str">
            <v>160610</v>
          </cell>
          <cell r="C1585" t="str">
            <v>DIAMETRO 1200 MM</v>
          </cell>
          <cell r="D1585" t="str">
            <v>UN</v>
          </cell>
          <cell r="E1585">
            <v>3147.27</v>
          </cell>
        </row>
        <row r="1586">
          <cell r="B1586" t="str">
            <v>160611</v>
          </cell>
          <cell r="C1586" t="str">
            <v>DIAMETRO 1400 MM</v>
          </cell>
          <cell r="D1586" t="str">
            <v>UN</v>
          </cell>
          <cell r="E1586">
            <v>3431.73</v>
          </cell>
        </row>
        <row r="1587">
          <cell r="B1587" t="str">
            <v>160612</v>
          </cell>
          <cell r="C1587" t="str">
            <v>DIAMETRO 1500 MM</v>
          </cell>
          <cell r="D1587" t="str">
            <v>UN</v>
          </cell>
          <cell r="E1587">
            <v>3885.83</v>
          </cell>
        </row>
        <row r="1588">
          <cell r="B1588" t="str">
            <v>160613</v>
          </cell>
          <cell r="C1588" t="str">
            <v>DIAMETRO 1800 MM</v>
          </cell>
          <cell r="D1588" t="str">
            <v>UN</v>
          </cell>
          <cell r="E1588">
            <v>4673.2299999999996</v>
          </cell>
        </row>
        <row r="1590">
          <cell r="B1590" t="str">
            <v>160700</v>
          </cell>
          <cell r="C1590" t="str">
            <v>MONTAGEM DE COMPORTA CIRCULAR DE FERRO FUNDIDO TIPO SENTIDO UNICO</v>
          </cell>
        </row>
        <row r="1591">
          <cell r="B1591" t="str">
            <v>160701</v>
          </cell>
          <cell r="C1591" t="str">
            <v>DIAMETRO 200 MM</v>
          </cell>
          <cell r="D1591" t="str">
            <v>UN</v>
          </cell>
          <cell r="E1591">
            <v>485.67</v>
          </cell>
        </row>
        <row r="1592">
          <cell r="B1592" t="str">
            <v>160702</v>
          </cell>
          <cell r="C1592" t="str">
            <v>DIAMETRO 300 MM</v>
          </cell>
          <cell r="D1592" t="str">
            <v>UN</v>
          </cell>
          <cell r="E1592">
            <v>873.55</v>
          </cell>
        </row>
        <row r="1593">
          <cell r="B1593" t="str">
            <v>160703</v>
          </cell>
          <cell r="C1593" t="str">
            <v>DIAMETRO 400 MM</v>
          </cell>
          <cell r="D1593" t="str">
            <v>UN</v>
          </cell>
          <cell r="E1593">
            <v>1174.29</v>
          </cell>
        </row>
        <row r="1594">
          <cell r="B1594" t="str">
            <v>160704</v>
          </cell>
          <cell r="C1594" t="str">
            <v>DIAMETRO 500 MM</v>
          </cell>
          <cell r="D1594" t="str">
            <v>UN</v>
          </cell>
          <cell r="E1594">
            <v>1618.13</v>
          </cell>
        </row>
        <row r="1595">
          <cell r="B1595" t="str">
            <v>160705</v>
          </cell>
          <cell r="C1595" t="str">
            <v>DIAMETRO 600 MM</v>
          </cell>
          <cell r="D1595" t="str">
            <v>UN</v>
          </cell>
          <cell r="E1595">
            <v>1741.19</v>
          </cell>
        </row>
        <row r="1596">
          <cell r="B1596" t="str">
            <v>160706</v>
          </cell>
          <cell r="C1596" t="str">
            <v>DIAMETRO 700 MM</v>
          </cell>
          <cell r="D1596" t="str">
            <v>UN</v>
          </cell>
          <cell r="E1596">
            <v>1964.15</v>
          </cell>
        </row>
        <row r="1597">
          <cell r="B1597" t="str">
            <v>160707</v>
          </cell>
          <cell r="C1597" t="str">
            <v>DIAMETRO 800 MM</v>
          </cell>
          <cell r="D1597" t="str">
            <v>UN</v>
          </cell>
          <cell r="E1597">
            <v>2154.04</v>
          </cell>
        </row>
        <row r="1598">
          <cell r="B1598" t="str">
            <v>160708</v>
          </cell>
          <cell r="C1598" t="str">
            <v>DIAMETRO 900 MM</v>
          </cell>
          <cell r="D1598" t="str">
            <v>UN</v>
          </cell>
          <cell r="E1598">
            <v>2448.31</v>
          </cell>
        </row>
        <row r="1599">
          <cell r="B1599" t="str">
            <v>160709</v>
          </cell>
          <cell r="C1599" t="str">
            <v>DIAMETRO 1000 MM</v>
          </cell>
          <cell r="D1599" t="str">
            <v>UN</v>
          </cell>
          <cell r="E1599">
            <v>2714.72</v>
          </cell>
        </row>
        <row r="1600">
          <cell r="B1600" t="str">
            <v>160710</v>
          </cell>
          <cell r="C1600" t="str">
            <v>DIAMETRO 1200 MM</v>
          </cell>
          <cell r="D1600" t="str">
            <v>UN</v>
          </cell>
          <cell r="E1600">
            <v>4004.12</v>
          </cell>
        </row>
        <row r="1602">
          <cell r="B1602" t="str">
            <v>160800</v>
          </cell>
          <cell r="C1602" t="str">
            <v>MONTAGEM DE ADUFAS SIMPLES DE PAREDE DE FERRO FUNDIDO</v>
          </cell>
        </row>
        <row r="1603">
          <cell r="B1603" t="str">
            <v>160801</v>
          </cell>
          <cell r="C1603" t="str">
            <v>DIAMETRO 100 MM</v>
          </cell>
          <cell r="D1603" t="str">
            <v>UN</v>
          </cell>
          <cell r="E1603">
            <v>247.04</v>
          </cell>
        </row>
        <row r="1604">
          <cell r="B1604" t="str">
            <v>160802</v>
          </cell>
          <cell r="C1604" t="str">
            <v>DIAMETRO 150 MM</v>
          </cell>
          <cell r="D1604" t="str">
            <v>UN</v>
          </cell>
          <cell r="E1604">
            <v>328.72</v>
          </cell>
        </row>
        <row r="1605">
          <cell r="B1605" t="str">
            <v>160803</v>
          </cell>
          <cell r="C1605" t="str">
            <v>DIAMETRO 200 MM</v>
          </cell>
          <cell r="D1605" t="str">
            <v>UN</v>
          </cell>
          <cell r="E1605">
            <v>422.04</v>
          </cell>
        </row>
        <row r="1606">
          <cell r="B1606" t="str">
            <v>160804</v>
          </cell>
          <cell r="C1606" t="str">
            <v>DIAMETRO 250 MM</v>
          </cell>
          <cell r="D1606" t="str">
            <v>UN</v>
          </cell>
          <cell r="E1606">
            <v>570.38</v>
          </cell>
        </row>
        <row r="1607">
          <cell r="B1607" t="str">
            <v>160805</v>
          </cell>
          <cell r="C1607" t="str">
            <v>DIAMETRO 300 MM</v>
          </cell>
          <cell r="D1607" t="str">
            <v>UN</v>
          </cell>
          <cell r="E1607">
            <v>660.9</v>
          </cell>
        </row>
        <row r="1608">
          <cell r="B1608" t="str">
            <v>160806</v>
          </cell>
          <cell r="C1608" t="str">
            <v>DIAMETRO 400 MM</v>
          </cell>
          <cell r="D1608" t="str">
            <v>UN</v>
          </cell>
          <cell r="E1608">
            <v>882.26</v>
          </cell>
        </row>
        <row r="1609">
          <cell r="B1609" t="str">
            <v>160807</v>
          </cell>
          <cell r="C1609" t="str">
            <v>DIAMETRO 500 MM</v>
          </cell>
          <cell r="D1609" t="str">
            <v>UN</v>
          </cell>
          <cell r="E1609">
            <v>1049.82</v>
          </cell>
        </row>
        <row r="1610">
          <cell r="B1610" t="str">
            <v>160808</v>
          </cell>
          <cell r="C1610" t="str">
            <v>DIAMETRO 600 MM</v>
          </cell>
          <cell r="D1610" t="str">
            <v>UN</v>
          </cell>
          <cell r="E1610">
            <v>1336.33</v>
          </cell>
        </row>
        <row r="1612">
          <cell r="B1612" t="str">
            <v>160900</v>
          </cell>
          <cell r="C1612" t="str">
            <v>MONTAGEM DE ADUFAS SIMPLES DE FUNDO DE FERRO FUNDIDO</v>
          </cell>
        </row>
        <row r="1613">
          <cell r="B1613" t="str">
            <v>160901</v>
          </cell>
          <cell r="C1613" t="str">
            <v>DIAMETRO 100 MM</v>
          </cell>
          <cell r="D1613" t="str">
            <v>UN</v>
          </cell>
          <cell r="E1613">
            <v>223.83</v>
          </cell>
        </row>
        <row r="1614">
          <cell r="B1614" t="str">
            <v>160902</v>
          </cell>
          <cell r="C1614" t="str">
            <v>DIAMETRO 150 MM</v>
          </cell>
          <cell r="D1614" t="str">
            <v>UN</v>
          </cell>
          <cell r="E1614">
            <v>331.64</v>
          </cell>
        </row>
        <row r="1615">
          <cell r="B1615" t="str">
            <v>160903</v>
          </cell>
          <cell r="C1615" t="str">
            <v>DIAMETRO 200 MM</v>
          </cell>
          <cell r="D1615" t="str">
            <v>UN</v>
          </cell>
          <cell r="E1615">
            <v>362.9</v>
          </cell>
        </row>
        <row r="1616">
          <cell r="B1616" t="str">
            <v>160904</v>
          </cell>
          <cell r="C1616" t="str">
            <v>DIAMETRO 250 MM</v>
          </cell>
          <cell r="D1616" t="str">
            <v>UN</v>
          </cell>
          <cell r="E1616">
            <v>401.76</v>
          </cell>
        </row>
        <row r="1617">
          <cell r="B1617" t="str">
            <v>160905</v>
          </cell>
          <cell r="C1617" t="str">
            <v>DIAMETRO 300 MM</v>
          </cell>
          <cell r="D1617" t="str">
            <v>UN</v>
          </cell>
          <cell r="E1617">
            <v>489.74</v>
          </cell>
        </row>
        <row r="1618">
          <cell r="B1618" t="str">
            <v>160906</v>
          </cell>
          <cell r="C1618" t="str">
            <v>DIAMETRO 400 MM</v>
          </cell>
          <cell r="D1618" t="str">
            <v>UN</v>
          </cell>
          <cell r="E1618">
            <v>633.29999999999995</v>
          </cell>
        </row>
        <row r="1620">
          <cell r="B1620" t="str">
            <v>161000</v>
          </cell>
          <cell r="C1620" t="str">
            <v>MONTAGEM EM GERAL</v>
          </cell>
        </row>
        <row r="1621">
          <cell r="B1621" t="str">
            <v>161001</v>
          </cell>
          <cell r="C1621" t="str">
            <v>CHICANAS DO FLOCULADOR</v>
          </cell>
          <cell r="D1621" t="str">
            <v>M2</v>
          </cell>
          <cell r="E1621">
            <v>119.81</v>
          </cell>
        </row>
        <row r="1622">
          <cell r="B1622" t="str">
            <v>161002</v>
          </cell>
          <cell r="C1622" t="str">
            <v>CORTINA DE MADEIRA</v>
          </cell>
          <cell r="D1622" t="str">
            <v>M2</v>
          </cell>
          <cell r="E1622">
            <v>137.96</v>
          </cell>
        </row>
        <row r="1623">
          <cell r="B1623" t="str">
            <v>161003</v>
          </cell>
          <cell r="C1623" t="str">
            <v>DISPOSITIVO BASCULANTE</v>
          </cell>
          <cell r="D1623" t="str">
            <v>UN</v>
          </cell>
          <cell r="E1623">
            <v>80.39</v>
          </cell>
        </row>
        <row r="1624">
          <cell r="B1624" t="str">
            <v>161004</v>
          </cell>
          <cell r="C1624" t="str">
            <v>VERTEDOR RETANGULAR DE MADEIRA</v>
          </cell>
          <cell r="D1624" t="str">
            <v>M2</v>
          </cell>
          <cell r="E1624">
            <v>321.08</v>
          </cell>
        </row>
        <row r="1625">
          <cell r="B1625" t="str">
            <v>161005</v>
          </cell>
          <cell r="C1625" t="str">
            <v>VERTEDOR TRIANGULAR DE ALUMINIO</v>
          </cell>
          <cell r="D1625" t="str">
            <v>M2</v>
          </cell>
          <cell r="E1625">
            <v>851.33</v>
          </cell>
        </row>
        <row r="1626">
          <cell r="B1626" t="str">
            <v>161006</v>
          </cell>
          <cell r="C1626" t="str">
            <v>ALAVANCA DE MANOBRA VALVULA BORBOLETA</v>
          </cell>
          <cell r="D1626" t="str">
            <v>UN</v>
          </cell>
          <cell r="E1626">
            <v>719.94</v>
          </cell>
        </row>
        <row r="1627">
          <cell r="B1627" t="str">
            <v>161007</v>
          </cell>
          <cell r="C1627" t="str">
            <v>SARILHO</v>
          </cell>
          <cell r="D1627" t="str">
            <v>UN</v>
          </cell>
          <cell r="E1627">
            <v>939.39</v>
          </cell>
        </row>
        <row r="1628">
          <cell r="B1628" t="str">
            <v>161008</v>
          </cell>
          <cell r="C1628" t="str">
            <v>PLACA DE ORIFICIO</v>
          </cell>
          <cell r="D1628" t="str">
            <v>UN</v>
          </cell>
          <cell r="E1628">
            <v>83.63</v>
          </cell>
        </row>
        <row r="1629">
          <cell r="B1629" t="str">
            <v>161009</v>
          </cell>
          <cell r="C1629" t="str">
            <v>MEDIDOR DE VAZAO</v>
          </cell>
          <cell r="D1629" t="str">
            <v>UN</v>
          </cell>
          <cell r="E1629">
            <v>68.77</v>
          </cell>
        </row>
        <row r="1630">
          <cell r="B1630" t="str">
            <v>161010</v>
          </cell>
          <cell r="C1630" t="str">
            <v>DISPOSITIVO DE COLETA DE AGUA DECANTADA</v>
          </cell>
          <cell r="D1630" t="str">
            <v>M</v>
          </cell>
          <cell r="E1630">
            <v>55.83</v>
          </cell>
        </row>
        <row r="1631">
          <cell r="B1631" t="str">
            <v>161011</v>
          </cell>
          <cell r="C1631" t="str">
            <v>INSTALACAO DE AGITADOR</v>
          </cell>
          <cell r="D1631" t="str">
            <v>UN</v>
          </cell>
          <cell r="E1631">
            <v>40.53</v>
          </cell>
        </row>
        <row r="1632">
          <cell r="B1632" t="str">
            <v>161012</v>
          </cell>
          <cell r="C1632" t="str">
            <v>INSTALACAO DE BOMBA DOSADORA</v>
          </cell>
          <cell r="D1632" t="str">
            <v>UN</v>
          </cell>
          <cell r="E1632">
            <v>78.819999999999993</v>
          </cell>
        </row>
        <row r="1633">
          <cell r="B1633" t="str">
            <v>161013</v>
          </cell>
          <cell r="C1633" t="str">
            <v>COCHO DE MADEIRA</v>
          </cell>
          <cell r="D1633" t="str">
            <v>UN</v>
          </cell>
          <cell r="E1633">
            <v>86.72</v>
          </cell>
        </row>
        <row r="1634">
          <cell r="B1634" t="str">
            <v>161014</v>
          </cell>
          <cell r="C1634" t="str">
            <v>INSTALACAO DE CORRENTE DE FERRO</v>
          </cell>
          <cell r="D1634" t="str">
            <v>KG</v>
          </cell>
          <cell r="E1634">
            <v>12.26</v>
          </cell>
        </row>
        <row r="1635">
          <cell r="B1635" t="str">
            <v>161015</v>
          </cell>
          <cell r="C1635" t="str">
            <v>INSTALACAO DE CESTO METALICO</v>
          </cell>
          <cell r="D1635" t="str">
            <v>UN</v>
          </cell>
          <cell r="E1635">
            <v>509.8</v>
          </cell>
        </row>
        <row r="1636">
          <cell r="B1636" t="str">
            <v>161016</v>
          </cell>
          <cell r="C1636" t="str">
            <v>INSTALACAO DE ANTEPARO</v>
          </cell>
          <cell r="D1636" t="str">
            <v>UN</v>
          </cell>
          <cell r="E1636">
            <v>83.12</v>
          </cell>
        </row>
        <row r="1637">
          <cell r="B1637" t="str">
            <v>161017</v>
          </cell>
          <cell r="C1637" t="str">
            <v>INSTALACAO DE HASTE DE PROLONGAMENTO COM VOLANTE</v>
          </cell>
          <cell r="D1637" t="str">
            <v>M</v>
          </cell>
          <cell r="E1637">
            <v>44.8</v>
          </cell>
        </row>
        <row r="1638">
          <cell r="B1638" t="str">
            <v>161018</v>
          </cell>
          <cell r="C1638" t="str">
            <v>INSTALACAO DE RESPIRO</v>
          </cell>
          <cell r="D1638" t="str">
            <v>UN</v>
          </cell>
          <cell r="E1638">
            <v>133.34</v>
          </cell>
        </row>
        <row r="1639">
          <cell r="B1639" t="str">
            <v>161019</v>
          </cell>
          <cell r="C1639" t="str">
            <v>COLOCACAO DE CALHA PARSHALL W: 6 POLEGADA</v>
          </cell>
          <cell r="D1639" t="str">
            <v>UN</v>
          </cell>
          <cell r="E1639">
            <v>1058.7</v>
          </cell>
        </row>
        <row r="1640">
          <cell r="B1640" t="str">
            <v>161020</v>
          </cell>
          <cell r="C1640" t="str">
            <v>COLOCACAO DE CALHA PARSHALL W : 3 POLEGADA</v>
          </cell>
          <cell r="D1640" t="str">
            <v>UN</v>
          </cell>
          <cell r="E1640">
            <v>637.91999999999996</v>
          </cell>
        </row>
        <row r="1641">
          <cell r="B1641" t="str">
            <v>161021</v>
          </cell>
          <cell r="C1641" t="str">
            <v>INSTALACAO DE TALHA E TROLEY MANUAL DE 1 TONELADA</v>
          </cell>
          <cell r="D1641" t="str">
            <v>UN</v>
          </cell>
          <cell r="E1641">
            <v>1062.8499999999999</v>
          </cell>
        </row>
        <row r="1643">
          <cell r="B1643" t="str">
            <v>161100</v>
          </cell>
          <cell r="C1643" t="str">
            <v>LEITO FILTRANTE</v>
          </cell>
        </row>
        <row r="1644">
          <cell r="B1644" t="str">
            <v>161101</v>
          </cell>
          <cell r="C1644" t="str">
            <v>COLOCACAO E APILOAMENTO DE TERRA NO FILTRO</v>
          </cell>
          <cell r="D1644" t="str">
            <v>M3</v>
          </cell>
          <cell r="E1644">
            <v>38.11</v>
          </cell>
        </row>
        <row r="1645">
          <cell r="B1645" t="str">
            <v>161102</v>
          </cell>
          <cell r="C1645" t="str">
            <v>FORNECIMENTO E ENCHIMENTO DO FILTRO COM BRITA N. 4</v>
          </cell>
          <cell r="D1645" t="str">
            <v>M3</v>
          </cell>
          <cell r="E1645">
            <v>94.21</v>
          </cell>
        </row>
        <row r="1646">
          <cell r="B1646" t="str">
            <v>161103</v>
          </cell>
          <cell r="C1646" t="str">
            <v>COLOCACAO DE AREIA NOS FILTROS</v>
          </cell>
          <cell r="D1646" t="str">
            <v>M3</v>
          </cell>
          <cell r="E1646">
            <v>38.11</v>
          </cell>
        </row>
        <row r="1647">
          <cell r="B1647" t="str">
            <v>161104</v>
          </cell>
          <cell r="C1647" t="str">
            <v>COLOCACAO DE PEDREGULHO NOS FILTROS</v>
          </cell>
          <cell r="D1647" t="str">
            <v>M3</v>
          </cell>
          <cell r="E1647">
            <v>41.7</v>
          </cell>
        </row>
        <row r="1648">
          <cell r="B1648" t="str">
            <v>161105</v>
          </cell>
          <cell r="C1648" t="str">
            <v>COLOCACAO DE ANTRACITO NOS FILTROS</v>
          </cell>
          <cell r="D1648" t="str">
            <v>M3</v>
          </cell>
          <cell r="E1648">
            <v>38.11</v>
          </cell>
        </row>
        <row r="1649">
          <cell r="B1649" t="str">
            <v>161106</v>
          </cell>
          <cell r="C1649" t="str">
            <v>ASSENTAMENTO DE BLOCOS LEOPOLD</v>
          </cell>
          <cell r="D1649" t="str">
            <v>M2</v>
          </cell>
          <cell r="E1649">
            <v>38.92</v>
          </cell>
        </row>
        <row r="1650">
          <cell r="B1650" t="str">
            <v>161107</v>
          </cell>
          <cell r="C1650" t="str">
            <v>COLOCACAO DE LONA PLASTICA</v>
          </cell>
          <cell r="D1650" t="str">
            <v>M2</v>
          </cell>
          <cell r="E1650">
            <v>9.0399999999999991</v>
          </cell>
        </row>
        <row r="1652">
          <cell r="B1652" t="str">
            <v>161200</v>
          </cell>
          <cell r="C1652" t="str">
            <v>MONTAGEM DE TUBOS DE FERRO FUNDIDO (P/P)</v>
          </cell>
        </row>
        <row r="1653">
          <cell r="B1653" t="str">
            <v>161201</v>
          </cell>
          <cell r="C1653" t="str">
            <v>DIAMETRO 100 MM</v>
          </cell>
          <cell r="D1653" t="str">
            <v>M</v>
          </cell>
          <cell r="E1653">
            <v>5.78</v>
          </cell>
        </row>
        <row r="1654">
          <cell r="B1654" t="str">
            <v>161202</v>
          </cell>
          <cell r="C1654" t="str">
            <v>DIAMETRO 150 MM</v>
          </cell>
          <cell r="D1654" t="str">
            <v>M</v>
          </cell>
          <cell r="E1654">
            <v>8</v>
          </cell>
        </row>
        <row r="1655">
          <cell r="B1655" t="str">
            <v>161203</v>
          </cell>
          <cell r="C1655" t="str">
            <v>DIAMETRO 200 MM</v>
          </cell>
          <cell r="D1655" t="str">
            <v>M</v>
          </cell>
          <cell r="E1655">
            <v>17.43</v>
          </cell>
        </row>
        <row r="1656">
          <cell r="B1656" t="str">
            <v>161204</v>
          </cell>
          <cell r="C1656" t="str">
            <v>DIAMETRO 250 MM</v>
          </cell>
          <cell r="D1656" t="str">
            <v>M</v>
          </cell>
          <cell r="E1656">
            <v>21.17</v>
          </cell>
        </row>
        <row r="1657">
          <cell r="B1657" t="str">
            <v>161205</v>
          </cell>
          <cell r="C1657" t="str">
            <v>DIAMETRO 300 MM</v>
          </cell>
          <cell r="D1657" t="str">
            <v>M</v>
          </cell>
          <cell r="E1657">
            <v>24.88</v>
          </cell>
        </row>
        <row r="1658">
          <cell r="B1658" t="str">
            <v>161206</v>
          </cell>
          <cell r="C1658" t="str">
            <v>DIAMETRO 400 MM</v>
          </cell>
          <cell r="D1658" t="str">
            <v>M</v>
          </cell>
          <cell r="E1658">
            <v>32.74</v>
          </cell>
        </row>
        <row r="1659">
          <cell r="B1659" t="str">
            <v>161207</v>
          </cell>
          <cell r="C1659" t="str">
            <v>DIAMETRO 500 MM</v>
          </cell>
          <cell r="D1659" t="str">
            <v>M</v>
          </cell>
          <cell r="E1659">
            <v>42.34</v>
          </cell>
        </row>
        <row r="1660">
          <cell r="B1660" t="str">
            <v>161208</v>
          </cell>
          <cell r="C1660" t="str">
            <v>DIAMETRO 600 MM</v>
          </cell>
          <cell r="D1660" t="str">
            <v>M</v>
          </cell>
          <cell r="E1660">
            <v>25.28</v>
          </cell>
        </row>
        <row r="1661">
          <cell r="B1661" t="str">
            <v>161209</v>
          </cell>
          <cell r="C1661" t="str">
            <v>DIAMETRO 700 MM</v>
          </cell>
          <cell r="D1661" t="str">
            <v>M</v>
          </cell>
          <cell r="E1661">
            <v>32.26</v>
          </cell>
        </row>
        <row r="1662">
          <cell r="B1662" t="str">
            <v>161210</v>
          </cell>
          <cell r="C1662" t="str">
            <v>DIAMETRO 800 MM</v>
          </cell>
          <cell r="D1662" t="str">
            <v>M</v>
          </cell>
          <cell r="E1662">
            <v>40.31</v>
          </cell>
        </row>
        <row r="1663">
          <cell r="B1663" t="str">
            <v>161211</v>
          </cell>
          <cell r="C1663" t="str">
            <v>DIAMETRO 900 MM</v>
          </cell>
          <cell r="D1663" t="str">
            <v>M</v>
          </cell>
          <cell r="E1663">
            <v>47.32</v>
          </cell>
        </row>
        <row r="1664">
          <cell r="B1664" t="str">
            <v>161212</v>
          </cell>
          <cell r="C1664" t="str">
            <v>DIAMETRO 1000 MM</v>
          </cell>
          <cell r="D1664" t="str">
            <v>M</v>
          </cell>
          <cell r="E1664">
            <v>57.73</v>
          </cell>
        </row>
        <row r="1666">
          <cell r="B1666" t="str">
            <v>161300</v>
          </cell>
          <cell r="C1666" t="str">
            <v>MONTAGEM DE CONEXOES DE JUNTA TIPO JM (B/F)</v>
          </cell>
        </row>
        <row r="1667">
          <cell r="B1667" t="str">
            <v>161301</v>
          </cell>
          <cell r="C1667" t="str">
            <v>DIAMETRO 100 MM</v>
          </cell>
          <cell r="D1667" t="str">
            <v>UN</v>
          </cell>
          <cell r="E1667">
            <v>6.3</v>
          </cell>
        </row>
        <row r="1668">
          <cell r="B1668" t="str">
            <v>161302</v>
          </cell>
          <cell r="C1668" t="str">
            <v>DIAMETRO 150 MM</v>
          </cell>
          <cell r="D1668" t="str">
            <v>UN</v>
          </cell>
          <cell r="E1668">
            <v>8.91</v>
          </cell>
        </row>
        <row r="1669">
          <cell r="B1669" t="str">
            <v>161303</v>
          </cell>
          <cell r="C1669" t="str">
            <v>DIAMETRO 200 MM</v>
          </cell>
          <cell r="D1669" t="str">
            <v>UN</v>
          </cell>
          <cell r="E1669">
            <v>10.56</v>
          </cell>
        </row>
        <row r="1670">
          <cell r="B1670" t="str">
            <v>161304</v>
          </cell>
          <cell r="C1670" t="str">
            <v>DIAMETRO 250 MM</v>
          </cell>
          <cell r="D1670" t="str">
            <v>UN</v>
          </cell>
          <cell r="E1670">
            <v>13.77</v>
          </cell>
        </row>
        <row r="1671">
          <cell r="B1671" t="str">
            <v>161305</v>
          </cell>
          <cell r="C1671" t="str">
            <v>DIAMETRO 300 MM</v>
          </cell>
          <cell r="D1671" t="str">
            <v>UN</v>
          </cell>
          <cell r="E1671">
            <v>17.829999999999998</v>
          </cell>
        </row>
        <row r="1672">
          <cell r="B1672" t="str">
            <v>161306</v>
          </cell>
          <cell r="C1672" t="str">
            <v>DIAMETRO 400 MM</v>
          </cell>
          <cell r="D1672" t="str">
            <v>UN</v>
          </cell>
          <cell r="E1672">
            <v>24.27</v>
          </cell>
        </row>
        <row r="1673">
          <cell r="B1673" t="str">
            <v>161307</v>
          </cell>
          <cell r="C1673" t="str">
            <v>DIAMETRO 500 MM</v>
          </cell>
          <cell r="D1673" t="str">
            <v>UN</v>
          </cell>
          <cell r="E1673">
            <v>31.65</v>
          </cell>
        </row>
        <row r="1674">
          <cell r="B1674" t="str">
            <v>161308</v>
          </cell>
          <cell r="C1674" t="str">
            <v>DIAMETRO 600 MM</v>
          </cell>
          <cell r="D1674" t="str">
            <v>UN</v>
          </cell>
          <cell r="E1674">
            <v>40.97</v>
          </cell>
        </row>
        <row r="1675">
          <cell r="B1675" t="str">
            <v>161309</v>
          </cell>
          <cell r="C1675" t="str">
            <v>DIAMETRO 700 MM</v>
          </cell>
          <cell r="D1675" t="str">
            <v>UN</v>
          </cell>
          <cell r="E1675">
            <v>54.7</v>
          </cell>
        </row>
        <row r="1676">
          <cell r="B1676" t="str">
            <v>161310</v>
          </cell>
          <cell r="C1676" t="str">
            <v>DIAMETRO 800 MM</v>
          </cell>
          <cell r="D1676" t="str">
            <v>UN</v>
          </cell>
          <cell r="E1676">
            <v>76.8</v>
          </cell>
        </row>
        <row r="1677">
          <cell r="B1677" t="str">
            <v>161311</v>
          </cell>
          <cell r="C1677" t="str">
            <v>DIAMETRO 900 MM</v>
          </cell>
          <cell r="D1677" t="str">
            <v>UN</v>
          </cell>
          <cell r="E1677">
            <v>92.27</v>
          </cell>
        </row>
        <row r="1678">
          <cell r="B1678" t="str">
            <v>161312</v>
          </cell>
          <cell r="C1678" t="str">
            <v>DIAMETRO 1000 MM</v>
          </cell>
          <cell r="D1678" t="str">
            <v>UN</v>
          </cell>
          <cell r="E1678">
            <v>111.2</v>
          </cell>
        </row>
        <row r="1680">
          <cell r="B1680" t="str">
            <v>161400</v>
          </cell>
          <cell r="C1680" t="str">
            <v>MONTAGEM DE CONEXOES DE JUNTA TIPO JE (PB)</v>
          </cell>
        </row>
        <row r="1681">
          <cell r="B1681" t="str">
            <v>161401</v>
          </cell>
          <cell r="C1681" t="str">
            <v>DIAMETRO 100 MM</v>
          </cell>
          <cell r="D1681" t="str">
            <v>UN</v>
          </cell>
          <cell r="E1681">
            <v>5</v>
          </cell>
        </row>
        <row r="1682">
          <cell r="B1682" t="str">
            <v>161402</v>
          </cell>
          <cell r="C1682" t="str">
            <v>DIAMETRO 150 MM</v>
          </cell>
          <cell r="D1682" t="str">
            <v>UN</v>
          </cell>
          <cell r="E1682">
            <v>6.26</v>
          </cell>
        </row>
        <row r="1683">
          <cell r="B1683" t="str">
            <v>161403</v>
          </cell>
          <cell r="C1683" t="str">
            <v>DIAMETRO 200 MM</v>
          </cell>
          <cell r="D1683" t="str">
            <v>UN</v>
          </cell>
          <cell r="E1683">
            <v>8.19</v>
          </cell>
        </row>
        <row r="1684">
          <cell r="B1684" t="str">
            <v>161404</v>
          </cell>
          <cell r="C1684" t="str">
            <v>DIAMETRO 250 MM</v>
          </cell>
          <cell r="D1684" t="str">
            <v>UN</v>
          </cell>
          <cell r="E1684">
            <v>10</v>
          </cell>
        </row>
        <row r="1685">
          <cell r="B1685" t="str">
            <v>161405</v>
          </cell>
          <cell r="C1685" t="str">
            <v>DIAMETRO 300 MM</v>
          </cell>
          <cell r="D1685" t="str">
            <v>UN</v>
          </cell>
          <cell r="E1685">
            <v>11.98</v>
          </cell>
        </row>
        <row r="1686">
          <cell r="B1686" t="str">
            <v>161406</v>
          </cell>
          <cell r="C1686" t="str">
            <v>DIAMETRO 400 MM</v>
          </cell>
          <cell r="D1686" t="str">
            <v>UN</v>
          </cell>
          <cell r="E1686">
            <v>15.61</v>
          </cell>
        </row>
        <row r="1687">
          <cell r="B1687" t="str">
            <v>161407</v>
          </cell>
          <cell r="C1687" t="str">
            <v>DIAMETRO 500 MM</v>
          </cell>
          <cell r="D1687" t="str">
            <v>UN</v>
          </cell>
          <cell r="E1687">
            <v>19.09</v>
          </cell>
        </row>
        <row r="1688">
          <cell r="B1688" t="str">
            <v>161408</v>
          </cell>
          <cell r="C1688" t="str">
            <v>DIAMETRO 600 MM</v>
          </cell>
          <cell r="D1688" t="str">
            <v>UN</v>
          </cell>
          <cell r="E1688">
            <v>23.14</v>
          </cell>
        </row>
        <row r="1689">
          <cell r="B1689" t="str">
            <v>161409</v>
          </cell>
          <cell r="C1689" t="str">
            <v>DIAMETRO 700 MM</v>
          </cell>
          <cell r="D1689" t="str">
            <v>UN</v>
          </cell>
          <cell r="E1689">
            <v>28.62</v>
          </cell>
        </row>
        <row r="1690">
          <cell r="B1690" t="str">
            <v>161410</v>
          </cell>
          <cell r="C1690" t="str">
            <v>DIAMETRO 800 MM</v>
          </cell>
          <cell r="D1690" t="str">
            <v>UN</v>
          </cell>
          <cell r="E1690">
            <v>34.590000000000003</v>
          </cell>
        </row>
        <row r="1691">
          <cell r="B1691" t="str">
            <v>161411</v>
          </cell>
          <cell r="C1691" t="str">
            <v>DIAMETRO 900 MM</v>
          </cell>
          <cell r="D1691" t="str">
            <v>UN</v>
          </cell>
          <cell r="E1691">
            <v>41.62</v>
          </cell>
        </row>
        <row r="1692">
          <cell r="B1692" t="str">
            <v>161412</v>
          </cell>
          <cell r="C1692" t="str">
            <v>DIAMETRO 1000 MM</v>
          </cell>
          <cell r="D1692" t="str">
            <v>UN</v>
          </cell>
          <cell r="E1692">
            <v>50.52</v>
          </cell>
        </row>
        <row r="1694">
          <cell r="B1694" t="str">
            <v>161500</v>
          </cell>
          <cell r="C1694" t="str">
            <v>MONTAGEM DE CONEXOES DE JUNTA FLAGEADA</v>
          </cell>
        </row>
        <row r="1695">
          <cell r="B1695" t="str">
            <v>161501</v>
          </cell>
          <cell r="C1695" t="str">
            <v>DIAMETRO 100 MM</v>
          </cell>
          <cell r="D1695" t="str">
            <v>UN</v>
          </cell>
          <cell r="E1695">
            <v>5.99</v>
          </cell>
        </row>
        <row r="1696">
          <cell r="B1696" t="str">
            <v>161502</v>
          </cell>
          <cell r="C1696" t="str">
            <v>DIAMETRO 150 MM</v>
          </cell>
          <cell r="D1696" t="str">
            <v>UN</v>
          </cell>
          <cell r="E1696">
            <v>8.65</v>
          </cell>
        </row>
        <row r="1697">
          <cell r="B1697" t="str">
            <v>161503</v>
          </cell>
          <cell r="C1697" t="str">
            <v>DIAMETRO 200 MM</v>
          </cell>
          <cell r="D1697" t="str">
            <v>UN</v>
          </cell>
          <cell r="E1697">
            <v>10.220000000000001</v>
          </cell>
        </row>
        <row r="1698">
          <cell r="B1698" t="str">
            <v>161504</v>
          </cell>
          <cell r="C1698" t="str">
            <v>DIAMETRO 250 MM</v>
          </cell>
          <cell r="D1698" t="str">
            <v>UN</v>
          </cell>
          <cell r="E1698">
            <v>13.43</v>
          </cell>
        </row>
        <row r="1699">
          <cell r="B1699" t="str">
            <v>161505</v>
          </cell>
          <cell r="C1699" t="str">
            <v>DIAMETRO 300 MM</v>
          </cell>
          <cell r="D1699" t="str">
            <v>UN</v>
          </cell>
          <cell r="E1699">
            <v>17.54</v>
          </cell>
        </row>
        <row r="1700">
          <cell r="B1700" t="str">
            <v>161506</v>
          </cell>
          <cell r="C1700" t="str">
            <v>DIAMETRO 400 MM</v>
          </cell>
          <cell r="D1700" t="str">
            <v>UN</v>
          </cell>
          <cell r="E1700">
            <v>23.92</v>
          </cell>
        </row>
        <row r="1701">
          <cell r="B1701" t="str">
            <v>161507</v>
          </cell>
          <cell r="C1701" t="str">
            <v>DIAMETRO 500 MM</v>
          </cell>
          <cell r="D1701" t="str">
            <v>UN</v>
          </cell>
          <cell r="E1701">
            <v>31.32</v>
          </cell>
        </row>
        <row r="1702">
          <cell r="B1702" t="str">
            <v>161508</v>
          </cell>
          <cell r="C1702" t="str">
            <v>DIAMETRO 600 MM</v>
          </cell>
          <cell r="D1702" t="str">
            <v>UN</v>
          </cell>
          <cell r="E1702">
            <v>41.12</v>
          </cell>
        </row>
        <row r="1703">
          <cell r="B1703" t="str">
            <v>161509</v>
          </cell>
          <cell r="C1703" t="str">
            <v>DIAMETRO 700 MM</v>
          </cell>
          <cell r="D1703" t="str">
            <v>UN</v>
          </cell>
          <cell r="E1703">
            <v>53.93</v>
          </cell>
        </row>
        <row r="1704">
          <cell r="B1704" t="str">
            <v>161510</v>
          </cell>
          <cell r="C1704" t="str">
            <v>DIAMETRO 800 MM</v>
          </cell>
          <cell r="D1704" t="str">
            <v>UN</v>
          </cell>
          <cell r="E1704">
            <v>76.31</v>
          </cell>
        </row>
        <row r="1705">
          <cell r="B1705" t="str">
            <v>161511</v>
          </cell>
          <cell r="C1705" t="str">
            <v>DIAMETRO 900 MM</v>
          </cell>
          <cell r="D1705" t="str">
            <v>UN</v>
          </cell>
          <cell r="E1705">
            <v>92.47</v>
          </cell>
        </row>
        <row r="1706">
          <cell r="B1706" t="str">
            <v>161512</v>
          </cell>
          <cell r="C1706" t="str">
            <v>DIAMETRO 1000 MM</v>
          </cell>
          <cell r="D1706" t="str">
            <v>UN</v>
          </cell>
          <cell r="E1706">
            <v>111.3</v>
          </cell>
        </row>
        <row r="1708">
          <cell r="B1708" t="str">
            <v>161600</v>
          </cell>
          <cell r="C1708" t="str">
            <v>MONTAGEM DE CURVAS DE FERRO FUNDIDO 90 GR TIPO JM</v>
          </cell>
        </row>
        <row r="1709">
          <cell r="B1709" t="str">
            <v>161601</v>
          </cell>
          <cell r="C1709" t="str">
            <v>DIAMETRO 300 MM</v>
          </cell>
          <cell r="D1709" t="str">
            <v>UN</v>
          </cell>
          <cell r="E1709">
            <v>40.76</v>
          </cell>
        </row>
        <row r="1711">
          <cell r="B1711" t="str">
            <v>161700</v>
          </cell>
          <cell r="C1711" t="str">
            <v>MONTAGEM DE CURVAS DE FERRO FUNDIDO 45 GR TIPO JM</v>
          </cell>
        </row>
        <row r="1712">
          <cell r="B1712" t="str">
            <v>161701</v>
          </cell>
          <cell r="C1712" t="str">
            <v>DIAMETRO 300 MM</v>
          </cell>
          <cell r="D1712" t="str">
            <v>UN</v>
          </cell>
          <cell r="E1712">
            <v>38.92</v>
          </cell>
        </row>
        <row r="1713">
          <cell r="B1713" t="str">
            <v>161702</v>
          </cell>
          <cell r="C1713" t="str">
            <v>DIAMETRO 400 MM</v>
          </cell>
          <cell r="D1713" t="str">
            <v>UN</v>
          </cell>
          <cell r="E1713">
            <v>58.4</v>
          </cell>
        </row>
        <row r="1714">
          <cell r="B1714" t="str">
            <v>161703</v>
          </cell>
          <cell r="C1714" t="str">
            <v>DIAMETRO 500 MM</v>
          </cell>
          <cell r="D1714" t="str">
            <v>UN</v>
          </cell>
          <cell r="E1714">
            <v>74.77</v>
          </cell>
        </row>
        <row r="1715">
          <cell r="B1715" t="str">
            <v>161704</v>
          </cell>
          <cell r="C1715" t="str">
            <v>DIAMETRO 600 MM</v>
          </cell>
          <cell r="D1715" t="str">
            <v>UN</v>
          </cell>
          <cell r="E1715">
            <v>99.8</v>
          </cell>
        </row>
        <row r="1716">
          <cell r="B1716" t="str">
            <v>161705</v>
          </cell>
          <cell r="C1716" t="str">
            <v>DIAMETRO 700 MM</v>
          </cell>
          <cell r="D1716" t="str">
            <v>UN</v>
          </cell>
          <cell r="E1716">
            <v>133.49</v>
          </cell>
        </row>
        <row r="1717">
          <cell r="B1717" t="str">
            <v>161706</v>
          </cell>
          <cell r="C1717" t="str">
            <v>DIAMETRO 800 MM</v>
          </cell>
          <cell r="D1717" t="str">
            <v>UN</v>
          </cell>
          <cell r="E1717">
            <v>185.88</v>
          </cell>
        </row>
        <row r="1718">
          <cell r="B1718" t="str">
            <v>161707</v>
          </cell>
          <cell r="C1718" t="str">
            <v>DIAMETRO 900 MM</v>
          </cell>
          <cell r="D1718" t="str">
            <v>UN</v>
          </cell>
          <cell r="E1718">
            <v>228.09</v>
          </cell>
        </row>
        <row r="1719">
          <cell r="B1719" t="str">
            <v>161708</v>
          </cell>
          <cell r="C1719" t="str">
            <v>DIAMETRO 1000 MM</v>
          </cell>
          <cell r="D1719" t="str">
            <v>UN</v>
          </cell>
          <cell r="E1719">
            <v>330.25</v>
          </cell>
        </row>
        <row r="1720">
          <cell r="B1720" t="str">
            <v>161709</v>
          </cell>
          <cell r="C1720" t="str">
            <v>DIAMETRO 1200 MM</v>
          </cell>
          <cell r="D1720" t="str">
            <v>UN</v>
          </cell>
          <cell r="E1720">
            <v>324.73</v>
          </cell>
        </row>
        <row r="1722">
          <cell r="B1722" t="str">
            <v>161800</v>
          </cell>
          <cell r="C1722" t="str">
            <v>MONTAGEM DE CURVAS DE FERRO FUNDIDO 22 GR 30 MIN. TIPO JM</v>
          </cell>
        </row>
        <row r="1723">
          <cell r="B1723" t="str">
            <v>161801</v>
          </cell>
          <cell r="C1723" t="str">
            <v>DIAMETRO 300 MM</v>
          </cell>
          <cell r="D1723" t="str">
            <v>UN</v>
          </cell>
          <cell r="E1723">
            <v>38.11</v>
          </cell>
        </row>
        <row r="1724">
          <cell r="B1724" t="str">
            <v>161802</v>
          </cell>
          <cell r="C1724" t="str">
            <v>DIAMETRO 400 MM</v>
          </cell>
          <cell r="D1724" t="str">
            <v>UN</v>
          </cell>
          <cell r="E1724">
            <v>53.85</v>
          </cell>
        </row>
        <row r="1725">
          <cell r="B1725" t="str">
            <v>161803</v>
          </cell>
          <cell r="C1725" t="str">
            <v>DIAMETRO 500 MM</v>
          </cell>
          <cell r="D1725" t="str">
            <v>UN</v>
          </cell>
          <cell r="E1725">
            <v>72</v>
          </cell>
        </row>
        <row r="1726">
          <cell r="B1726" t="str">
            <v>161804</v>
          </cell>
          <cell r="C1726" t="str">
            <v>DIAMETRO 600 MM</v>
          </cell>
          <cell r="D1726" t="str">
            <v>UN</v>
          </cell>
          <cell r="E1726">
            <v>96.1</v>
          </cell>
        </row>
        <row r="1727">
          <cell r="B1727" t="str">
            <v>161805</v>
          </cell>
          <cell r="C1727" t="str">
            <v>DIAMETRO 700 MM</v>
          </cell>
          <cell r="D1727" t="str">
            <v>UN</v>
          </cell>
          <cell r="E1727">
            <v>128.82</v>
          </cell>
        </row>
        <row r="1728">
          <cell r="B1728" t="str">
            <v>161806</v>
          </cell>
          <cell r="C1728" t="str">
            <v>DIAMETRO 800 MM</v>
          </cell>
          <cell r="D1728" t="str">
            <v>UN</v>
          </cell>
          <cell r="E1728">
            <v>180.21</v>
          </cell>
        </row>
        <row r="1729">
          <cell r="B1729" t="str">
            <v>161807</v>
          </cell>
          <cell r="C1729" t="str">
            <v>DIAMETRO 900 MM</v>
          </cell>
          <cell r="D1729" t="str">
            <v>UN</v>
          </cell>
          <cell r="E1729">
            <v>221.67</v>
          </cell>
        </row>
        <row r="1730">
          <cell r="B1730" t="str">
            <v>161808</v>
          </cell>
          <cell r="C1730" t="str">
            <v>DIAMETRO 1000 MM</v>
          </cell>
          <cell r="D1730" t="str">
            <v>UN</v>
          </cell>
          <cell r="E1730">
            <v>265.57</v>
          </cell>
        </row>
        <row r="1731">
          <cell r="B1731" t="str">
            <v>161809</v>
          </cell>
          <cell r="C1731" t="str">
            <v>DIAMETRO 1200 MM</v>
          </cell>
          <cell r="D1731" t="str">
            <v>UN</v>
          </cell>
          <cell r="E1731">
            <v>313.39999999999998</v>
          </cell>
        </row>
        <row r="1733">
          <cell r="B1733" t="str">
            <v>161900</v>
          </cell>
          <cell r="C1733" t="str">
            <v>MONTAGEM DE CURVAS DE FERRO FUNDIDO 11 GR 15 MIN. TIPO JM</v>
          </cell>
        </row>
        <row r="1734">
          <cell r="B1734" t="str">
            <v>161901</v>
          </cell>
          <cell r="C1734" t="str">
            <v>DIAMETRO 300 MM</v>
          </cell>
          <cell r="D1734" t="str">
            <v>UN</v>
          </cell>
          <cell r="E1734">
            <v>38.090000000000003</v>
          </cell>
        </row>
        <row r="1735">
          <cell r="B1735" t="str">
            <v>161902</v>
          </cell>
          <cell r="C1735" t="str">
            <v>DIAMETRO 400 MM</v>
          </cell>
          <cell r="D1735" t="str">
            <v>UN</v>
          </cell>
          <cell r="E1735">
            <v>53.78</v>
          </cell>
        </row>
        <row r="1736">
          <cell r="B1736" t="str">
            <v>161903</v>
          </cell>
          <cell r="C1736" t="str">
            <v>DIAMETRO 500 MM</v>
          </cell>
          <cell r="D1736" t="str">
            <v>UN</v>
          </cell>
          <cell r="E1736">
            <v>71.12</v>
          </cell>
        </row>
        <row r="1737">
          <cell r="B1737" t="str">
            <v>161904</v>
          </cell>
          <cell r="C1737" t="str">
            <v>DIAMETRO 600 MM</v>
          </cell>
          <cell r="D1737" t="str">
            <v>UN</v>
          </cell>
          <cell r="E1737">
            <v>92.51</v>
          </cell>
        </row>
        <row r="1738">
          <cell r="B1738" t="str">
            <v>161905</v>
          </cell>
          <cell r="C1738" t="str">
            <v>DIAMETRO 700 MM</v>
          </cell>
          <cell r="D1738" t="str">
            <v>UN</v>
          </cell>
          <cell r="E1738">
            <v>125.91</v>
          </cell>
        </row>
        <row r="1739">
          <cell r="B1739" t="str">
            <v>161906</v>
          </cell>
          <cell r="C1739" t="str">
            <v>DIAMETRO 800 MM</v>
          </cell>
          <cell r="D1739" t="str">
            <v>UN</v>
          </cell>
          <cell r="E1739">
            <v>178.71</v>
          </cell>
        </row>
        <row r="1740">
          <cell r="B1740" t="str">
            <v>161907</v>
          </cell>
          <cell r="C1740" t="str">
            <v>DIAMETRO 900 MM</v>
          </cell>
          <cell r="D1740" t="str">
            <v>UN</v>
          </cell>
          <cell r="E1740">
            <v>220.91</v>
          </cell>
        </row>
        <row r="1741">
          <cell r="B1741" t="str">
            <v>161908</v>
          </cell>
          <cell r="C1741" t="str">
            <v>DIAMETRO 1000 MM</v>
          </cell>
          <cell r="D1741" t="str">
            <v>UN</v>
          </cell>
          <cell r="E1741">
            <v>262.38</v>
          </cell>
        </row>
        <row r="1742">
          <cell r="B1742" t="str">
            <v>161909</v>
          </cell>
          <cell r="C1742" t="str">
            <v>DIAMETRO 1200 MM</v>
          </cell>
          <cell r="D1742" t="str">
            <v>UN</v>
          </cell>
          <cell r="E1742">
            <v>299.08999999999997</v>
          </cell>
        </row>
        <row r="1744">
          <cell r="B1744" t="str">
            <v>162000</v>
          </cell>
          <cell r="C1744" t="str">
            <v>MONTAGEM DE TES DE FERRO FUNDIDO TIPO JM/F</v>
          </cell>
        </row>
        <row r="1745">
          <cell r="B1745" t="str">
            <v>162001</v>
          </cell>
          <cell r="C1745" t="str">
            <v>DIAMETRO 300-100 MM</v>
          </cell>
          <cell r="D1745" t="str">
            <v>UN</v>
          </cell>
          <cell r="E1745">
            <v>45.87</v>
          </cell>
        </row>
        <row r="1746">
          <cell r="B1746" t="str">
            <v>162002</v>
          </cell>
          <cell r="C1746" t="str">
            <v>DIAMETRO 300-200 MM</v>
          </cell>
          <cell r="D1746" t="str">
            <v>UN</v>
          </cell>
          <cell r="E1746">
            <v>51</v>
          </cell>
        </row>
        <row r="1747">
          <cell r="B1747" t="str">
            <v>162003</v>
          </cell>
          <cell r="C1747" t="str">
            <v>DIAMETRO 300-300 MM</v>
          </cell>
          <cell r="D1747" t="str">
            <v>UN</v>
          </cell>
          <cell r="E1747">
            <v>59.42</v>
          </cell>
        </row>
        <row r="1748">
          <cell r="B1748" t="str">
            <v>162004</v>
          </cell>
          <cell r="C1748" t="str">
            <v>DIAMETRO 350-100 MM</v>
          </cell>
          <cell r="D1748" t="str">
            <v>UN</v>
          </cell>
          <cell r="E1748">
            <v>48.18</v>
          </cell>
        </row>
        <row r="1749">
          <cell r="B1749" t="str">
            <v>162005</v>
          </cell>
          <cell r="C1749" t="str">
            <v>DIAMETRO 350-200 MM</v>
          </cell>
          <cell r="D1749" t="str">
            <v>UN</v>
          </cell>
          <cell r="E1749">
            <v>53.39</v>
          </cell>
        </row>
        <row r="1750">
          <cell r="B1750" t="str">
            <v>162006</v>
          </cell>
          <cell r="C1750" t="str">
            <v>DIAMETRO 350-350 MM</v>
          </cell>
          <cell r="D1750" t="str">
            <v>UN</v>
          </cell>
          <cell r="E1750">
            <v>62.62</v>
          </cell>
        </row>
        <row r="1751">
          <cell r="B1751" t="str">
            <v>162007</v>
          </cell>
          <cell r="C1751" t="str">
            <v>DIAMETRO 400-100 MM</v>
          </cell>
          <cell r="D1751" t="str">
            <v>UN</v>
          </cell>
          <cell r="E1751">
            <v>61.29</v>
          </cell>
        </row>
        <row r="1752">
          <cell r="B1752" t="str">
            <v>162008</v>
          </cell>
          <cell r="C1752" t="str">
            <v>DIAMETRO 400-200 MM</v>
          </cell>
          <cell r="D1752" t="str">
            <v>UN</v>
          </cell>
          <cell r="E1752">
            <v>66.77</v>
          </cell>
        </row>
        <row r="1753">
          <cell r="B1753" t="str">
            <v>162009</v>
          </cell>
          <cell r="C1753" t="str">
            <v>DIAMETRO 400-300 MM</v>
          </cell>
          <cell r="D1753" t="str">
            <v>UN</v>
          </cell>
          <cell r="E1753">
            <v>75.25</v>
          </cell>
        </row>
        <row r="1754">
          <cell r="B1754" t="str">
            <v>162010</v>
          </cell>
          <cell r="C1754" t="str">
            <v>DIAMETRO 400-400 MM</v>
          </cell>
          <cell r="D1754" t="str">
            <v>UN</v>
          </cell>
          <cell r="E1754">
            <v>83.05</v>
          </cell>
        </row>
        <row r="1755">
          <cell r="B1755" t="str">
            <v>162011</v>
          </cell>
          <cell r="C1755" t="str">
            <v>DIAMETRO 500-100 MM</v>
          </cell>
          <cell r="D1755" t="str">
            <v>UN</v>
          </cell>
          <cell r="E1755">
            <v>79.040000000000006</v>
          </cell>
        </row>
        <row r="1756">
          <cell r="B1756" t="str">
            <v>162012</v>
          </cell>
          <cell r="C1756" t="str">
            <v>DIAMETRO 500-200 MM</v>
          </cell>
          <cell r="D1756" t="str">
            <v>UN</v>
          </cell>
          <cell r="E1756">
            <v>84.88</v>
          </cell>
        </row>
        <row r="1757">
          <cell r="B1757" t="str">
            <v>162013</v>
          </cell>
          <cell r="C1757" t="str">
            <v>DIAMETRO 500-300 MM</v>
          </cell>
          <cell r="D1757" t="str">
            <v>UN</v>
          </cell>
          <cell r="E1757">
            <v>93.76</v>
          </cell>
        </row>
        <row r="1758">
          <cell r="B1758" t="str">
            <v>162014</v>
          </cell>
          <cell r="C1758" t="str">
            <v>DIAMETRO 500-400 MM</v>
          </cell>
          <cell r="D1758" t="str">
            <v>UN</v>
          </cell>
          <cell r="E1758">
            <v>102.22</v>
          </cell>
        </row>
        <row r="1759">
          <cell r="B1759" t="str">
            <v>162015</v>
          </cell>
          <cell r="C1759" t="str">
            <v>DIAMETRO 500-500 MM</v>
          </cell>
          <cell r="D1759" t="str">
            <v>UN</v>
          </cell>
          <cell r="E1759">
            <v>111.3</v>
          </cell>
        </row>
        <row r="1760">
          <cell r="B1760" t="str">
            <v>162016</v>
          </cell>
          <cell r="C1760" t="str">
            <v>DIAMETRO 600-100 MM</v>
          </cell>
          <cell r="D1760" t="str">
            <v>UN</v>
          </cell>
          <cell r="E1760">
            <v>101.55</v>
          </cell>
        </row>
        <row r="1761">
          <cell r="B1761" t="str">
            <v>162017</v>
          </cell>
          <cell r="C1761" t="str">
            <v>DIAMETRO 600-200 MM</v>
          </cell>
          <cell r="D1761" t="str">
            <v>UN</v>
          </cell>
          <cell r="E1761">
            <v>108.11</v>
          </cell>
        </row>
        <row r="1762">
          <cell r="B1762" t="str">
            <v>162018</v>
          </cell>
          <cell r="C1762" t="str">
            <v>DIAMETRO 600 - 300MM</v>
          </cell>
          <cell r="D1762" t="str">
            <v>UN</v>
          </cell>
          <cell r="E1762">
            <v>117.83</v>
          </cell>
        </row>
        <row r="1763">
          <cell r="B1763" t="str">
            <v>162019</v>
          </cell>
          <cell r="C1763" t="str">
            <v>DIAMETRO 600-400 MM</v>
          </cell>
          <cell r="D1763" t="str">
            <v>UN</v>
          </cell>
          <cell r="E1763">
            <v>126.92</v>
          </cell>
        </row>
        <row r="1764">
          <cell r="B1764" t="str">
            <v>162020</v>
          </cell>
          <cell r="C1764" t="str">
            <v>DIAMETRO 600-600 MM</v>
          </cell>
          <cell r="D1764" t="str">
            <v>UN</v>
          </cell>
          <cell r="E1764">
            <v>150.03</v>
          </cell>
        </row>
        <row r="1765">
          <cell r="B1765" t="str">
            <v>162021</v>
          </cell>
          <cell r="C1765" t="str">
            <v>DIAMETRO 700-200 MM</v>
          </cell>
          <cell r="D1765" t="str">
            <v>UN</v>
          </cell>
          <cell r="E1765">
            <v>139.62</v>
          </cell>
        </row>
        <row r="1766">
          <cell r="B1766" t="str">
            <v>162022</v>
          </cell>
          <cell r="C1766" t="str">
            <v>DIAMETRO 700-400 MM</v>
          </cell>
          <cell r="D1766" t="str">
            <v>UN</v>
          </cell>
          <cell r="E1766">
            <v>158.4</v>
          </cell>
        </row>
        <row r="1767">
          <cell r="B1767" t="str">
            <v>162023</v>
          </cell>
          <cell r="C1767" t="str">
            <v>DIAMETRO 700-600 MM</v>
          </cell>
          <cell r="D1767" t="str">
            <v>UN</v>
          </cell>
          <cell r="E1767">
            <v>183.2</v>
          </cell>
        </row>
        <row r="1768">
          <cell r="B1768" t="str">
            <v>162024</v>
          </cell>
          <cell r="C1768" t="str">
            <v>DIAMETRO 700-700 MM</v>
          </cell>
          <cell r="D1768" t="str">
            <v>UN</v>
          </cell>
          <cell r="E1768">
            <v>197.27</v>
          </cell>
        </row>
        <row r="1769">
          <cell r="B1769" t="str">
            <v>162025</v>
          </cell>
          <cell r="C1769" t="str">
            <v>DIAMETRO 800-200 MM</v>
          </cell>
          <cell r="D1769" t="str">
            <v>UN</v>
          </cell>
          <cell r="E1769">
            <v>192.11</v>
          </cell>
        </row>
        <row r="1770">
          <cell r="B1770" t="str">
            <v>162026</v>
          </cell>
          <cell r="C1770" t="str">
            <v>DIAMETRO 800-400 MM</v>
          </cell>
          <cell r="D1770" t="str">
            <v>UN</v>
          </cell>
          <cell r="E1770">
            <v>214.36</v>
          </cell>
        </row>
        <row r="1771">
          <cell r="B1771" t="str">
            <v>162027</v>
          </cell>
          <cell r="C1771" t="str">
            <v>DIAMETRO 800-600 MM</v>
          </cell>
          <cell r="D1771" t="str">
            <v>UN</v>
          </cell>
          <cell r="E1771">
            <v>249.21</v>
          </cell>
        </row>
        <row r="1772">
          <cell r="B1772" t="str">
            <v>162028</v>
          </cell>
          <cell r="C1772" t="str">
            <v>DIAMETRO 800-800 MM</v>
          </cell>
          <cell r="D1772" t="str">
            <v>UN</v>
          </cell>
          <cell r="E1772">
            <v>282.35000000000002</v>
          </cell>
        </row>
        <row r="1773">
          <cell r="B1773" t="str">
            <v>162029</v>
          </cell>
          <cell r="C1773" t="str">
            <v>DIAMETRO 900-200 MM</v>
          </cell>
          <cell r="D1773" t="str">
            <v>UN</v>
          </cell>
          <cell r="E1773">
            <v>230.51</v>
          </cell>
        </row>
        <row r="1774">
          <cell r="B1774" t="str">
            <v>162030</v>
          </cell>
          <cell r="C1774" t="str">
            <v>DIAMETRO 900-400 MM</v>
          </cell>
          <cell r="D1774" t="str">
            <v>UN</v>
          </cell>
          <cell r="E1774">
            <v>257.22000000000003</v>
          </cell>
        </row>
        <row r="1775">
          <cell r="B1775" t="str">
            <v>162031</v>
          </cell>
          <cell r="C1775" t="str">
            <v>DIAMETRO 900-600 MM</v>
          </cell>
          <cell r="D1775" t="str">
            <v>UN</v>
          </cell>
          <cell r="E1775">
            <v>296.43</v>
          </cell>
        </row>
        <row r="1776">
          <cell r="B1776" t="str">
            <v>162032</v>
          </cell>
          <cell r="C1776" t="str">
            <v>DIAMETRO 900-800 MM</v>
          </cell>
          <cell r="D1776" t="str">
            <v>UN</v>
          </cell>
          <cell r="E1776">
            <v>335.27</v>
          </cell>
        </row>
        <row r="1777">
          <cell r="B1777" t="str">
            <v>162033</v>
          </cell>
          <cell r="C1777" t="str">
            <v>DIAMETRO 900-900 MM</v>
          </cell>
          <cell r="D1777" t="str">
            <v>UN</v>
          </cell>
          <cell r="E1777">
            <v>355.81</v>
          </cell>
        </row>
        <row r="1778">
          <cell r="B1778" t="str">
            <v>162034</v>
          </cell>
          <cell r="C1778" t="str">
            <v>DIAMETRO 1000-200 MM</v>
          </cell>
          <cell r="D1778" t="str">
            <v>UN</v>
          </cell>
          <cell r="E1778">
            <v>284.39999999999998</v>
          </cell>
        </row>
        <row r="1779">
          <cell r="B1779" t="str">
            <v>162035</v>
          </cell>
          <cell r="C1779" t="str">
            <v>DIAMETRO 1000-400 MM</v>
          </cell>
          <cell r="D1779" t="str">
            <v>UN</v>
          </cell>
          <cell r="E1779">
            <v>310.54000000000002</v>
          </cell>
        </row>
        <row r="1780">
          <cell r="B1780" t="str">
            <v>162036</v>
          </cell>
          <cell r="C1780" t="str">
            <v>DIAMETRO 1000-600 MM</v>
          </cell>
          <cell r="D1780" t="str">
            <v>UN</v>
          </cell>
          <cell r="E1780">
            <v>350.45</v>
          </cell>
        </row>
        <row r="1781">
          <cell r="B1781" t="str">
            <v>162037</v>
          </cell>
          <cell r="C1781" t="str">
            <v>DIAMETRO 1000-800 MM</v>
          </cell>
          <cell r="D1781" t="str">
            <v>UN</v>
          </cell>
          <cell r="E1781">
            <v>393.45</v>
          </cell>
        </row>
        <row r="1782">
          <cell r="B1782" t="str">
            <v>162038</v>
          </cell>
          <cell r="C1782" t="str">
            <v>DIAMETRO 1000-1000 MM</v>
          </cell>
          <cell r="D1782" t="str">
            <v>UN</v>
          </cell>
          <cell r="E1782">
            <v>434.76</v>
          </cell>
        </row>
        <row r="1783">
          <cell r="B1783" t="str">
            <v>162039</v>
          </cell>
          <cell r="C1783" t="str">
            <v>DIAMETRO 1200-200 MM</v>
          </cell>
          <cell r="D1783" t="str">
            <v>UN</v>
          </cell>
          <cell r="E1783">
            <v>328.04</v>
          </cell>
        </row>
        <row r="1784">
          <cell r="B1784" t="str">
            <v>162040</v>
          </cell>
          <cell r="C1784" t="str">
            <v>DIAMETRO 1200-400 MM</v>
          </cell>
          <cell r="D1784" t="str">
            <v>UN</v>
          </cell>
          <cell r="E1784">
            <v>358.28</v>
          </cell>
        </row>
        <row r="1785">
          <cell r="B1785" t="str">
            <v>162041</v>
          </cell>
          <cell r="C1785" t="str">
            <v>DIAMETRO 1200-600 MM</v>
          </cell>
          <cell r="D1785" t="str">
            <v>UN</v>
          </cell>
          <cell r="E1785">
            <v>403.32</v>
          </cell>
        </row>
        <row r="1786">
          <cell r="B1786" t="str">
            <v>162042</v>
          </cell>
          <cell r="C1786" t="str">
            <v>DIAMETRO 1200-800 MM</v>
          </cell>
          <cell r="D1786" t="str">
            <v>UN</v>
          </cell>
          <cell r="E1786">
            <v>456.96</v>
          </cell>
        </row>
        <row r="1787">
          <cell r="B1787" t="str">
            <v>162043</v>
          </cell>
          <cell r="C1787" t="str">
            <v>DIAMETRO 1200-1000 MM</v>
          </cell>
          <cell r="D1787" t="str">
            <v>UN</v>
          </cell>
          <cell r="E1787">
            <v>505.37</v>
          </cell>
        </row>
        <row r="1788">
          <cell r="B1788" t="str">
            <v>162044</v>
          </cell>
          <cell r="C1788" t="str">
            <v>DIAMETRO 1200-1200 MM</v>
          </cell>
          <cell r="D1788" t="str">
            <v>UN</v>
          </cell>
          <cell r="E1788">
            <v>522.38</v>
          </cell>
        </row>
        <row r="1790">
          <cell r="B1790" t="str">
            <v>162100</v>
          </cell>
          <cell r="C1790" t="str">
            <v>MONTAGEM DE REDUCOES DE FERRO FUNDIDO TIPO JM</v>
          </cell>
        </row>
        <row r="1791">
          <cell r="B1791" t="str">
            <v>162101</v>
          </cell>
          <cell r="C1791" t="str">
            <v>DIAMETRO 300-150 MM</v>
          </cell>
          <cell r="D1791" t="str">
            <v>UN</v>
          </cell>
          <cell r="E1791">
            <v>37.99</v>
          </cell>
        </row>
        <row r="1792">
          <cell r="B1792" t="str">
            <v>162102</v>
          </cell>
          <cell r="C1792" t="str">
            <v>DIAMETRO 300-200 MM</v>
          </cell>
          <cell r="D1792" t="str">
            <v>UN</v>
          </cell>
          <cell r="E1792">
            <v>38.26</v>
          </cell>
        </row>
        <row r="1793">
          <cell r="B1793" t="str">
            <v>162103</v>
          </cell>
          <cell r="C1793" t="str">
            <v>DIAMETRO 300-250 MM</v>
          </cell>
          <cell r="D1793" t="str">
            <v>UN</v>
          </cell>
          <cell r="E1793">
            <v>38.57</v>
          </cell>
        </row>
        <row r="1794">
          <cell r="B1794" t="str">
            <v>162104</v>
          </cell>
          <cell r="C1794" t="str">
            <v>DIAMETRO 350-200 MM</v>
          </cell>
          <cell r="D1794" t="str">
            <v>UN</v>
          </cell>
          <cell r="E1794">
            <v>51.31</v>
          </cell>
        </row>
        <row r="1795">
          <cell r="B1795" t="str">
            <v>162105</v>
          </cell>
          <cell r="C1795" t="str">
            <v>DIAMETRO 350-250 MM</v>
          </cell>
          <cell r="D1795" t="str">
            <v>UN</v>
          </cell>
          <cell r="E1795">
            <v>51.51</v>
          </cell>
        </row>
        <row r="1796">
          <cell r="B1796" t="str">
            <v>162106</v>
          </cell>
          <cell r="C1796" t="str">
            <v>DIAMETRO 350-300 MM</v>
          </cell>
          <cell r="D1796" t="str">
            <v>UN</v>
          </cell>
          <cell r="E1796">
            <v>51.65</v>
          </cell>
        </row>
        <row r="1797">
          <cell r="B1797" t="str">
            <v>162107</v>
          </cell>
          <cell r="C1797" t="str">
            <v>DIAMETRO 400-250 MM</v>
          </cell>
          <cell r="D1797" t="str">
            <v>UN</v>
          </cell>
          <cell r="E1797">
            <v>53.04</v>
          </cell>
        </row>
        <row r="1798">
          <cell r="B1798" t="str">
            <v>162108</v>
          </cell>
          <cell r="C1798" t="str">
            <v>DIAMETRO 400-300 MM</v>
          </cell>
          <cell r="D1798" t="str">
            <v>UN</v>
          </cell>
          <cell r="E1798">
            <v>53.12</v>
          </cell>
        </row>
        <row r="1799">
          <cell r="B1799" t="str">
            <v>162109</v>
          </cell>
          <cell r="C1799" t="str">
            <v>DIAMETRO 400-350 MM</v>
          </cell>
          <cell r="D1799" t="str">
            <v>UN</v>
          </cell>
          <cell r="E1799">
            <v>53.59</v>
          </cell>
        </row>
        <row r="1800">
          <cell r="B1800" t="str">
            <v>162110</v>
          </cell>
          <cell r="C1800" t="str">
            <v>DIAMETRO 500-350 MM</v>
          </cell>
          <cell r="D1800" t="str">
            <v>UN</v>
          </cell>
          <cell r="E1800">
            <v>70.63</v>
          </cell>
        </row>
        <row r="1801">
          <cell r="B1801" t="str">
            <v>162111</v>
          </cell>
          <cell r="C1801" t="str">
            <v>DIAMETRO 500-400 MM</v>
          </cell>
          <cell r="D1801" t="str">
            <v>UN</v>
          </cell>
          <cell r="E1801">
            <v>79.73</v>
          </cell>
        </row>
        <row r="1802">
          <cell r="B1802" t="str">
            <v>162112</v>
          </cell>
          <cell r="C1802" t="str">
            <v>DIAMETRO 600-400 MM</v>
          </cell>
          <cell r="D1802" t="str">
            <v>UN</v>
          </cell>
          <cell r="E1802">
            <v>92.26</v>
          </cell>
        </row>
        <row r="1803">
          <cell r="B1803" t="str">
            <v>162113</v>
          </cell>
          <cell r="C1803" t="str">
            <v>DIAMETRO 600-500 MM</v>
          </cell>
          <cell r="D1803" t="str">
            <v>UN</v>
          </cell>
          <cell r="E1803">
            <v>92.47</v>
          </cell>
        </row>
        <row r="1804">
          <cell r="B1804" t="str">
            <v>162114</v>
          </cell>
          <cell r="C1804" t="str">
            <v>DIAMETRO 700-500 MM</v>
          </cell>
          <cell r="D1804" t="str">
            <v>UN</v>
          </cell>
          <cell r="E1804">
            <v>124.52</v>
          </cell>
        </row>
        <row r="1805">
          <cell r="B1805" t="str">
            <v>162115</v>
          </cell>
          <cell r="C1805" t="str">
            <v>DIAMETRO 700-600 MM</v>
          </cell>
          <cell r="D1805" t="str">
            <v>UN</v>
          </cell>
          <cell r="E1805">
            <v>149.41999999999999</v>
          </cell>
        </row>
        <row r="1806">
          <cell r="B1806" t="str">
            <v>162116</v>
          </cell>
          <cell r="C1806" t="str">
            <v>DIAMETRO 800-600 MM</v>
          </cell>
          <cell r="D1806" t="str">
            <v>UN</v>
          </cell>
          <cell r="E1806">
            <v>176.31</v>
          </cell>
        </row>
        <row r="1807">
          <cell r="B1807" t="str">
            <v>162117</v>
          </cell>
          <cell r="C1807" t="str">
            <v>DIAMETRO 800-700 MM</v>
          </cell>
          <cell r="D1807" t="str">
            <v>UN</v>
          </cell>
          <cell r="E1807">
            <v>182.19</v>
          </cell>
        </row>
        <row r="1808">
          <cell r="B1808" t="str">
            <v>162118</v>
          </cell>
          <cell r="C1808" t="str">
            <v>DIAMETRO 900-700 MM</v>
          </cell>
          <cell r="D1808" t="str">
            <v>UN</v>
          </cell>
          <cell r="E1808">
            <v>212.89</v>
          </cell>
        </row>
        <row r="1809">
          <cell r="B1809" t="str">
            <v>162119</v>
          </cell>
          <cell r="C1809" t="str">
            <v>DIAMETRO 900-800 MM</v>
          </cell>
          <cell r="D1809" t="str">
            <v>UN</v>
          </cell>
          <cell r="E1809">
            <v>218.37</v>
          </cell>
        </row>
        <row r="1810">
          <cell r="B1810" t="str">
            <v>162120</v>
          </cell>
          <cell r="C1810" t="str">
            <v>DIAMETRO 1000-800 MM</v>
          </cell>
          <cell r="D1810" t="str">
            <v>UN</v>
          </cell>
          <cell r="E1810">
            <v>259.77999999999997</v>
          </cell>
        </row>
        <row r="1811">
          <cell r="B1811" t="str">
            <v>162121</v>
          </cell>
          <cell r="C1811" t="str">
            <v>DIAMETRO 1000-900 MM</v>
          </cell>
          <cell r="D1811" t="str">
            <v>UN</v>
          </cell>
          <cell r="E1811">
            <v>262.67</v>
          </cell>
        </row>
        <row r="1812">
          <cell r="B1812" t="str">
            <v>162122</v>
          </cell>
          <cell r="C1812" t="str">
            <v>DIAMETRO 1200-1000 MM</v>
          </cell>
          <cell r="D1812" t="str">
            <v>UN</v>
          </cell>
          <cell r="E1812">
            <v>302.77999999999997</v>
          </cell>
        </row>
        <row r="1814">
          <cell r="B1814" t="str">
            <v>162200</v>
          </cell>
          <cell r="C1814" t="str">
            <v>MONTAGEM DE LUVAS DE CORRER DE FERRO FUNDIDO TIPO JM</v>
          </cell>
        </row>
        <row r="1815">
          <cell r="B1815" t="str">
            <v>162201</v>
          </cell>
          <cell r="C1815" t="str">
            <v>DIAMETRO 100 MM</v>
          </cell>
          <cell r="D1815" t="str">
            <v>UN</v>
          </cell>
          <cell r="E1815">
            <v>13.88</v>
          </cell>
        </row>
        <row r="1816">
          <cell r="B1816" t="str">
            <v>162202</v>
          </cell>
          <cell r="C1816" t="str">
            <v>DIAMETRO 150 MM</v>
          </cell>
          <cell r="D1816" t="str">
            <v>UN</v>
          </cell>
          <cell r="E1816">
            <v>19.13</v>
          </cell>
        </row>
        <row r="1817">
          <cell r="B1817" t="str">
            <v>162203</v>
          </cell>
          <cell r="C1817" t="str">
            <v>DIAMETRO 200 MM</v>
          </cell>
          <cell r="D1817" t="str">
            <v>UN</v>
          </cell>
          <cell r="E1817">
            <v>23.1</v>
          </cell>
        </row>
        <row r="1818">
          <cell r="B1818" t="str">
            <v>162204</v>
          </cell>
          <cell r="C1818" t="str">
            <v>DIAMETRO 250 MM</v>
          </cell>
          <cell r="D1818" t="str">
            <v>UN</v>
          </cell>
          <cell r="E1818">
            <v>30.21</v>
          </cell>
        </row>
        <row r="1819">
          <cell r="B1819" t="str">
            <v>162205</v>
          </cell>
          <cell r="C1819" t="str">
            <v>DIAMETRO 300 MM</v>
          </cell>
          <cell r="D1819" t="str">
            <v>UN</v>
          </cell>
          <cell r="E1819">
            <v>39.200000000000003</v>
          </cell>
        </row>
        <row r="1820">
          <cell r="B1820" t="str">
            <v>162206</v>
          </cell>
          <cell r="C1820" t="str">
            <v>DIAMETRO 400 MM</v>
          </cell>
          <cell r="D1820" t="str">
            <v>UN</v>
          </cell>
          <cell r="E1820">
            <v>54.27</v>
          </cell>
        </row>
        <row r="1821">
          <cell r="B1821" t="str">
            <v>162207</v>
          </cell>
          <cell r="C1821" t="str">
            <v>DIAMETRO 500 MM</v>
          </cell>
          <cell r="D1821" t="str">
            <v>UN</v>
          </cell>
          <cell r="E1821">
            <v>67.8</v>
          </cell>
        </row>
        <row r="1822">
          <cell r="B1822" t="str">
            <v>162208</v>
          </cell>
          <cell r="C1822" t="str">
            <v>DIAMETRO 600 MM</v>
          </cell>
          <cell r="D1822" t="str">
            <v>UN</v>
          </cell>
          <cell r="E1822">
            <v>94.21</v>
          </cell>
        </row>
        <row r="1823">
          <cell r="B1823" t="str">
            <v>162209</v>
          </cell>
          <cell r="C1823" t="str">
            <v>DIAMETRO 700 MM</v>
          </cell>
          <cell r="D1823" t="str">
            <v>UN</v>
          </cell>
          <cell r="E1823">
            <v>125.65</v>
          </cell>
        </row>
        <row r="1824">
          <cell r="B1824" t="str">
            <v>162210</v>
          </cell>
          <cell r="C1824" t="str">
            <v>DIAMETRO 800 MM</v>
          </cell>
          <cell r="D1824" t="str">
            <v>UN</v>
          </cell>
          <cell r="E1824">
            <v>177.18</v>
          </cell>
        </row>
        <row r="1825">
          <cell r="B1825" t="str">
            <v>162211</v>
          </cell>
          <cell r="C1825" t="str">
            <v>DIAMETRO 900 MM</v>
          </cell>
          <cell r="D1825" t="str">
            <v>UN</v>
          </cell>
          <cell r="E1825">
            <v>214.01</v>
          </cell>
        </row>
        <row r="1826">
          <cell r="B1826" t="str">
            <v>162212</v>
          </cell>
          <cell r="C1826" t="str">
            <v>DIAMETRO 1000 MM</v>
          </cell>
          <cell r="D1826" t="str">
            <v>UN</v>
          </cell>
          <cell r="E1826">
            <v>260.48</v>
          </cell>
        </row>
        <row r="1827">
          <cell r="B1827" t="str">
            <v>162213</v>
          </cell>
          <cell r="C1827" t="str">
            <v>DIAMETRO 1200 MM</v>
          </cell>
          <cell r="D1827" t="str">
            <v>UN</v>
          </cell>
          <cell r="E1827">
            <v>295.63</v>
          </cell>
        </row>
        <row r="1829">
          <cell r="B1829" t="str">
            <v>162300</v>
          </cell>
          <cell r="C1829" t="str">
            <v>MONTAGEM DE EXTREMIDADES DE FERRO FUNDIDO TIPO JM/F</v>
          </cell>
        </row>
        <row r="1830">
          <cell r="B1830" t="str">
            <v>162301</v>
          </cell>
          <cell r="C1830" t="str">
            <v>DIAMETRO 300 MM</v>
          </cell>
          <cell r="D1830" t="str">
            <v>UN</v>
          </cell>
          <cell r="E1830">
            <v>53.42</v>
          </cell>
        </row>
        <row r="1831">
          <cell r="B1831" t="str">
            <v>162302</v>
          </cell>
          <cell r="C1831" t="str">
            <v>DIAMETRO 400 MM</v>
          </cell>
          <cell r="D1831" t="str">
            <v>UN</v>
          </cell>
          <cell r="E1831">
            <v>73.400000000000006</v>
          </cell>
        </row>
        <row r="1832">
          <cell r="B1832" t="str">
            <v>162303</v>
          </cell>
          <cell r="C1832" t="str">
            <v>DIAMETRO 500 MM</v>
          </cell>
          <cell r="D1832" t="str">
            <v>UN</v>
          </cell>
          <cell r="E1832">
            <v>97.34</v>
          </cell>
        </row>
        <row r="1833">
          <cell r="B1833" t="str">
            <v>162304</v>
          </cell>
          <cell r="C1833" t="str">
            <v>DIAMETRO 600 MM</v>
          </cell>
          <cell r="D1833" t="str">
            <v>UN</v>
          </cell>
          <cell r="E1833">
            <v>126.8</v>
          </cell>
        </row>
        <row r="1834">
          <cell r="B1834" t="str">
            <v>162305</v>
          </cell>
          <cell r="C1834" t="str">
            <v>DIAMETRO 700 MM</v>
          </cell>
          <cell r="D1834" t="str">
            <v>UN</v>
          </cell>
          <cell r="E1834">
            <v>166.9</v>
          </cell>
        </row>
        <row r="1835">
          <cell r="B1835" t="str">
            <v>162306</v>
          </cell>
          <cell r="C1835" t="str">
            <v>DIAMETRO 800 MM</v>
          </cell>
          <cell r="D1835" t="str">
            <v>UN</v>
          </cell>
          <cell r="E1835">
            <v>246.1</v>
          </cell>
        </row>
        <row r="1836">
          <cell r="B1836" t="str">
            <v>162307</v>
          </cell>
          <cell r="C1836" t="str">
            <v>DIAMETRO 900 MM</v>
          </cell>
          <cell r="D1836" t="str">
            <v>UN</v>
          </cell>
          <cell r="E1836">
            <v>287.04000000000002</v>
          </cell>
        </row>
        <row r="1837">
          <cell r="B1837" t="str">
            <v>162308</v>
          </cell>
          <cell r="C1837" t="str">
            <v>DIAMETRO 1000 MM</v>
          </cell>
          <cell r="D1837" t="str">
            <v>UN</v>
          </cell>
          <cell r="E1837">
            <v>348.11</v>
          </cell>
        </row>
        <row r="1838">
          <cell r="B1838" t="str">
            <v>162309</v>
          </cell>
          <cell r="C1838" t="str">
            <v>DIAMETRO 1200 MM</v>
          </cell>
          <cell r="D1838" t="str">
            <v>UN</v>
          </cell>
          <cell r="E1838">
            <v>380.2</v>
          </cell>
        </row>
        <row r="1840">
          <cell r="B1840" t="str">
            <v>162400</v>
          </cell>
          <cell r="C1840" t="str">
            <v>MONTAGEM CURVAS DE FERRO FUNDIDO 90 GR TIPO JE</v>
          </cell>
        </row>
        <row r="1841">
          <cell r="B1841" t="str">
            <v>162401</v>
          </cell>
          <cell r="C1841" t="str">
            <v>DIAMETRO 100 MM</v>
          </cell>
          <cell r="D1841" t="str">
            <v>UN</v>
          </cell>
          <cell r="E1841">
            <v>10.3</v>
          </cell>
        </row>
        <row r="1842">
          <cell r="B1842" t="str">
            <v>162402</v>
          </cell>
          <cell r="C1842" t="str">
            <v>DIAMETRO 150 MM</v>
          </cell>
          <cell r="D1842" t="str">
            <v>UN</v>
          </cell>
          <cell r="E1842">
            <v>13.04</v>
          </cell>
        </row>
        <row r="1843">
          <cell r="B1843" t="str">
            <v>162403</v>
          </cell>
          <cell r="C1843" t="str">
            <v>DIAMETRO 200 MM</v>
          </cell>
          <cell r="D1843" t="str">
            <v>UN</v>
          </cell>
          <cell r="E1843">
            <v>17.43</v>
          </cell>
        </row>
        <row r="1844">
          <cell r="B1844" t="str">
            <v>162404</v>
          </cell>
          <cell r="C1844" t="str">
            <v>DIAMETRO 250 MM</v>
          </cell>
          <cell r="D1844" t="str">
            <v>UN</v>
          </cell>
          <cell r="E1844">
            <v>21.55</v>
          </cell>
        </row>
        <row r="1845">
          <cell r="B1845" t="str">
            <v>162405</v>
          </cell>
          <cell r="C1845" t="str">
            <v>DIAMETRO 300 MM</v>
          </cell>
          <cell r="D1845" t="str">
            <v>UN</v>
          </cell>
          <cell r="E1845">
            <v>26.71</v>
          </cell>
        </row>
        <row r="1846">
          <cell r="B1846" t="str">
            <v>162406</v>
          </cell>
          <cell r="C1846" t="str">
            <v>DIAMETRO 400 MM</v>
          </cell>
          <cell r="D1846" t="str">
            <v>UN</v>
          </cell>
          <cell r="E1846">
            <v>36.76</v>
          </cell>
        </row>
        <row r="1847">
          <cell r="B1847" t="str">
            <v>162407</v>
          </cell>
          <cell r="C1847" t="str">
            <v>DIAMETRO 500 MM</v>
          </cell>
          <cell r="D1847" t="str">
            <v>UN</v>
          </cell>
          <cell r="E1847">
            <v>47.57</v>
          </cell>
        </row>
        <row r="1848">
          <cell r="B1848" t="str">
            <v>162408</v>
          </cell>
          <cell r="C1848" t="str">
            <v>DIAMETRO 600 MM</v>
          </cell>
          <cell r="D1848" t="str">
            <v>UN</v>
          </cell>
          <cell r="E1848">
            <v>60.88</v>
          </cell>
        </row>
        <row r="1850">
          <cell r="B1850" t="str">
            <v>162500</v>
          </cell>
          <cell r="C1850" t="str">
            <v>MONTAGEM DE CURVAS DE FERRO FUNDIDO 45 GR TIPO JE</v>
          </cell>
        </row>
        <row r="1851">
          <cell r="B1851" t="str">
            <v>162501</v>
          </cell>
          <cell r="C1851" t="str">
            <v>DIAMETRO 100 MM</v>
          </cell>
          <cell r="D1851" t="str">
            <v>UN</v>
          </cell>
          <cell r="E1851">
            <v>10.25</v>
          </cell>
        </row>
        <row r="1852">
          <cell r="B1852" t="str">
            <v>162502</v>
          </cell>
          <cell r="C1852" t="str">
            <v>DIAMETRO 150 MM</v>
          </cell>
          <cell r="D1852" t="str">
            <v>UN</v>
          </cell>
          <cell r="E1852">
            <v>12.82</v>
          </cell>
        </row>
        <row r="1853">
          <cell r="B1853" t="str">
            <v>162503</v>
          </cell>
          <cell r="C1853" t="str">
            <v>DIAMETRO 200 MM</v>
          </cell>
          <cell r="D1853" t="str">
            <v>UN</v>
          </cell>
          <cell r="E1853">
            <v>17.02</v>
          </cell>
        </row>
        <row r="1854">
          <cell r="B1854" t="str">
            <v>162504</v>
          </cell>
          <cell r="C1854" t="str">
            <v>DIAMETRO 250 MM</v>
          </cell>
          <cell r="D1854" t="str">
            <v>UN</v>
          </cell>
          <cell r="E1854">
            <v>20.86</v>
          </cell>
        </row>
        <row r="1855">
          <cell r="B1855" t="str">
            <v>162505</v>
          </cell>
          <cell r="C1855" t="str">
            <v>DIAMETRO 300 MM</v>
          </cell>
          <cell r="D1855" t="str">
            <v>UN</v>
          </cell>
          <cell r="E1855">
            <v>25.5</v>
          </cell>
        </row>
        <row r="1856">
          <cell r="B1856" t="str">
            <v>162506</v>
          </cell>
          <cell r="C1856" t="str">
            <v>DIAMETRO 400 MM</v>
          </cell>
          <cell r="D1856" t="str">
            <v>UN</v>
          </cell>
          <cell r="E1856">
            <v>34.520000000000003</v>
          </cell>
        </row>
        <row r="1857">
          <cell r="B1857" t="str">
            <v>162507</v>
          </cell>
          <cell r="C1857" t="str">
            <v>DIAMETRO 500 MM</v>
          </cell>
          <cell r="D1857" t="str">
            <v>UN</v>
          </cell>
          <cell r="E1857">
            <v>43.92</v>
          </cell>
        </row>
        <row r="1858">
          <cell r="B1858" t="str">
            <v>162508</v>
          </cell>
          <cell r="C1858" t="str">
            <v>DIAMETRO 600 MM</v>
          </cell>
          <cell r="D1858" t="str">
            <v>UN</v>
          </cell>
          <cell r="E1858">
            <v>55.1</v>
          </cell>
        </row>
        <row r="1860">
          <cell r="B1860" t="str">
            <v>162600</v>
          </cell>
          <cell r="C1860" t="str">
            <v>MONTAGEM DE CURVA DE FERRO FUNDIDO 22 GR 30 MIN. TIPO JE</v>
          </cell>
        </row>
        <row r="1861">
          <cell r="B1861" t="str">
            <v>162601</v>
          </cell>
          <cell r="C1861" t="str">
            <v>DIAMETRO 100 MM</v>
          </cell>
          <cell r="D1861" t="str">
            <v>UN</v>
          </cell>
          <cell r="E1861">
            <v>10.17</v>
          </cell>
        </row>
        <row r="1862">
          <cell r="B1862" t="str">
            <v>162602</v>
          </cell>
          <cell r="C1862" t="str">
            <v>DIAMETRO 150 MM</v>
          </cell>
          <cell r="D1862" t="str">
            <v>UN</v>
          </cell>
          <cell r="E1862">
            <v>12.75</v>
          </cell>
        </row>
        <row r="1863">
          <cell r="B1863" t="str">
            <v>162603</v>
          </cell>
          <cell r="C1863" t="str">
            <v>DIAMETRO 200 MM</v>
          </cell>
          <cell r="D1863" t="str">
            <v>UN</v>
          </cell>
          <cell r="E1863">
            <v>16.739999999999998</v>
          </cell>
        </row>
        <row r="1864">
          <cell r="B1864" t="str">
            <v>162604</v>
          </cell>
          <cell r="C1864" t="str">
            <v>DIAMETRO 250 MM</v>
          </cell>
          <cell r="D1864" t="str">
            <v>UN</v>
          </cell>
          <cell r="E1864">
            <v>20.440000000000001</v>
          </cell>
        </row>
        <row r="1865">
          <cell r="B1865" t="str">
            <v>162605</v>
          </cell>
          <cell r="C1865" t="str">
            <v>DIAMETRO 300 MM</v>
          </cell>
          <cell r="D1865" t="str">
            <v>UN</v>
          </cell>
          <cell r="E1865">
            <v>24.88</v>
          </cell>
        </row>
        <row r="1866">
          <cell r="B1866" t="str">
            <v>162606</v>
          </cell>
          <cell r="C1866" t="str">
            <v>DIAMETRO 400 MM</v>
          </cell>
          <cell r="D1866" t="str">
            <v>UN</v>
          </cell>
          <cell r="E1866">
            <v>33.380000000000003</v>
          </cell>
        </row>
        <row r="1867">
          <cell r="B1867" t="str">
            <v>162607</v>
          </cell>
          <cell r="C1867" t="str">
            <v>DIAMETRO 500 MM</v>
          </cell>
          <cell r="D1867" t="str">
            <v>UN</v>
          </cell>
          <cell r="E1867">
            <v>41.6</v>
          </cell>
        </row>
        <row r="1868">
          <cell r="B1868" t="str">
            <v>162608</v>
          </cell>
          <cell r="C1868" t="str">
            <v>DIAMETRO 600 MM</v>
          </cell>
          <cell r="D1868" t="str">
            <v>UN</v>
          </cell>
          <cell r="E1868">
            <v>51.69</v>
          </cell>
        </row>
        <row r="1870">
          <cell r="B1870" t="str">
            <v>162700</v>
          </cell>
          <cell r="C1870" t="str">
            <v>MONTAGEM DE CURVAS DE FERRO FUNDIDO 11 GR 15 MIN. TIPO JE</v>
          </cell>
        </row>
        <row r="1871">
          <cell r="B1871" t="str">
            <v>162701</v>
          </cell>
          <cell r="C1871" t="str">
            <v>DIAMETRO 300 MM</v>
          </cell>
          <cell r="D1871" t="str">
            <v>UN</v>
          </cell>
          <cell r="E1871">
            <v>24.57</v>
          </cell>
        </row>
        <row r="1872">
          <cell r="B1872" t="str">
            <v>162702</v>
          </cell>
          <cell r="C1872" t="str">
            <v>DIAMETRO 400 MM</v>
          </cell>
          <cell r="D1872" t="str">
            <v>UN</v>
          </cell>
          <cell r="E1872">
            <v>32.729999999999997</v>
          </cell>
        </row>
        <row r="1873">
          <cell r="B1873" t="str">
            <v>162703</v>
          </cell>
          <cell r="C1873" t="str">
            <v>DIAMETRO 500 MM</v>
          </cell>
          <cell r="D1873" t="str">
            <v>UN</v>
          </cell>
          <cell r="E1873">
            <v>40.590000000000003</v>
          </cell>
        </row>
        <row r="1874">
          <cell r="B1874" t="str">
            <v>162704</v>
          </cell>
          <cell r="C1874" t="str">
            <v>DIAMETRO 600 MM</v>
          </cell>
          <cell r="D1874" t="str">
            <v>UN</v>
          </cell>
          <cell r="E1874">
            <v>50.2</v>
          </cell>
        </row>
        <row r="1876">
          <cell r="B1876" t="str">
            <v>162800</v>
          </cell>
          <cell r="C1876" t="str">
            <v>MONTAGEM DE CRUZETAS DE FERRO FUNDIDO TIPO JE</v>
          </cell>
        </row>
        <row r="1877">
          <cell r="B1877" t="str">
            <v>162801</v>
          </cell>
          <cell r="C1877" t="str">
            <v>DIAMETRO 100-50 MM</v>
          </cell>
          <cell r="D1877" t="str">
            <v>UN</v>
          </cell>
          <cell r="E1877">
            <v>20.45</v>
          </cell>
        </row>
        <row r="1878">
          <cell r="B1878" t="str">
            <v>162802</v>
          </cell>
          <cell r="C1878" t="str">
            <v>DIAMETRO 100-75 MM</v>
          </cell>
          <cell r="D1878" t="str">
            <v>UN</v>
          </cell>
          <cell r="E1878">
            <v>20.61</v>
          </cell>
        </row>
        <row r="1879">
          <cell r="B1879" t="str">
            <v>162803</v>
          </cell>
          <cell r="C1879" t="str">
            <v>DIAMETRO 100-100 MM</v>
          </cell>
          <cell r="D1879" t="str">
            <v>UN</v>
          </cell>
          <cell r="E1879">
            <v>20.74</v>
          </cell>
        </row>
        <row r="1880">
          <cell r="B1880" t="str">
            <v>162804</v>
          </cell>
          <cell r="C1880" t="str">
            <v>DIAMETRO 150-50 MM</v>
          </cell>
          <cell r="D1880" t="str">
            <v>UN</v>
          </cell>
          <cell r="E1880">
            <v>15.61</v>
          </cell>
        </row>
        <row r="1881">
          <cell r="B1881" t="str">
            <v>162805</v>
          </cell>
          <cell r="C1881" t="str">
            <v>DIAMETRO 150-75 MM</v>
          </cell>
          <cell r="D1881" t="str">
            <v>UN</v>
          </cell>
          <cell r="E1881">
            <v>24.75</v>
          </cell>
        </row>
        <row r="1882">
          <cell r="B1882" t="str">
            <v>162806</v>
          </cell>
          <cell r="C1882" t="str">
            <v>DIAMETRO 150-100 MM</v>
          </cell>
          <cell r="D1882" t="str">
            <v>UN</v>
          </cell>
          <cell r="E1882">
            <v>25.07</v>
          </cell>
        </row>
        <row r="1883">
          <cell r="B1883" t="str">
            <v>162807</v>
          </cell>
          <cell r="C1883" t="str">
            <v>DIAMETRO 150-150 MM</v>
          </cell>
          <cell r="D1883" t="str">
            <v>UN</v>
          </cell>
          <cell r="E1883">
            <v>25.66</v>
          </cell>
        </row>
        <row r="1884">
          <cell r="B1884" t="str">
            <v>162808</v>
          </cell>
          <cell r="C1884" t="str">
            <v>DIAMETRO 200-50 MM</v>
          </cell>
          <cell r="D1884" t="str">
            <v>UN</v>
          </cell>
          <cell r="E1884">
            <v>18.32</v>
          </cell>
        </row>
        <row r="1885">
          <cell r="B1885" t="str">
            <v>162809</v>
          </cell>
          <cell r="C1885" t="str">
            <v>DIAMETRO 200-75 MM</v>
          </cell>
          <cell r="D1885" t="str">
            <v>UN</v>
          </cell>
          <cell r="E1885">
            <v>20.41</v>
          </cell>
        </row>
        <row r="1886">
          <cell r="B1886" t="str">
            <v>162810</v>
          </cell>
          <cell r="C1886" t="str">
            <v>DIAMETRO 200-100 MM</v>
          </cell>
          <cell r="D1886" t="str">
            <v>UN</v>
          </cell>
          <cell r="E1886">
            <v>32.31</v>
          </cell>
        </row>
        <row r="1887">
          <cell r="B1887" t="str">
            <v>162811</v>
          </cell>
          <cell r="C1887" t="str">
            <v>DIAMETRO 200-200 MM</v>
          </cell>
          <cell r="D1887" t="str">
            <v>UN</v>
          </cell>
          <cell r="E1887">
            <v>33.840000000000003</v>
          </cell>
        </row>
        <row r="1888">
          <cell r="B1888" t="str">
            <v>162812</v>
          </cell>
          <cell r="C1888" t="str">
            <v>DIAMETRO 250-50 MM</v>
          </cell>
          <cell r="D1888" t="str">
            <v>UN</v>
          </cell>
          <cell r="E1888">
            <v>28.78</v>
          </cell>
        </row>
        <row r="1889">
          <cell r="B1889" t="str">
            <v>162813</v>
          </cell>
          <cell r="C1889" t="str">
            <v>DIAMETRO 250-75 MM</v>
          </cell>
          <cell r="D1889" t="str">
            <v>UN</v>
          </cell>
          <cell r="E1889">
            <v>38.86</v>
          </cell>
        </row>
        <row r="1890">
          <cell r="B1890" t="str">
            <v>162814</v>
          </cell>
          <cell r="C1890" t="str">
            <v>DIAMETRO 250-100 MM</v>
          </cell>
          <cell r="D1890" t="str">
            <v>UN</v>
          </cell>
          <cell r="E1890">
            <v>39.15</v>
          </cell>
        </row>
        <row r="1891">
          <cell r="B1891" t="str">
            <v>162815</v>
          </cell>
          <cell r="C1891" t="str">
            <v>DIAMETRO 250-250 MM</v>
          </cell>
          <cell r="D1891" t="str">
            <v>UN</v>
          </cell>
          <cell r="E1891">
            <v>41.2</v>
          </cell>
        </row>
        <row r="1892">
          <cell r="B1892" t="str">
            <v>162816</v>
          </cell>
          <cell r="C1892" t="str">
            <v>DIAMETRO 300-75 MM</v>
          </cell>
          <cell r="D1892" t="str">
            <v>UN</v>
          </cell>
          <cell r="E1892">
            <v>46.7</v>
          </cell>
        </row>
        <row r="1893">
          <cell r="B1893" t="str">
            <v>162817</v>
          </cell>
          <cell r="C1893" t="str">
            <v>DIAMETRO 300-100 MM</v>
          </cell>
          <cell r="D1893" t="str">
            <v>UN</v>
          </cell>
          <cell r="E1893">
            <v>47.14</v>
          </cell>
        </row>
        <row r="1894">
          <cell r="B1894" t="str">
            <v>162818</v>
          </cell>
          <cell r="C1894" t="str">
            <v>DIAMETRO 300-200 MM</v>
          </cell>
          <cell r="D1894" t="str">
            <v>UN</v>
          </cell>
          <cell r="E1894">
            <v>48.79</v>
          </cell>
        </row>
        <row r="1895">
          <cell r="B1895" t="str">
            <v>162819</v>
          </cell>
          <cell r="C1895" t="str">
            <v>DIAMETRO 300-300 MM</v>
          </cell>
          <cell r="D1895" t="str">
            <v>UN</v>
          </cell>
          <cell r="E1895">
            <v>50.43</v>
          </cell>
        </row>
        <row r="1896">
          <cell r="B1896" t="str">
            <v>162820</v>
          </cell>
          <cell r="C1896" t="str">
            <v>DIAMETRO 400-75 MM</v>
          </cell>
          <cell r="D1896" t="str">
            <v>UN</v>
          </cell>
          <cell r="E1896">
            <v>61.35</v>
          </cell>
        </row>
        <row r="1897">
          <cell r="B1897" t="str">
            <v>162821</v>
          </cell>
          <cell r="C1897" t="str">
            <v>DIAMETRO 400-100 MM</v>
          </cell>
          <cell r="D1897" t="str">
            <v>UN</v>
          </cell>
          <cell r="E1897">
            <v>61.79</v>
          </cell>
        </row>
        <row r="1898">
          <cell r="B1898" t="str">
            <v>162822</v>
          </cell>
          <cell r="C1898" t="str">
            <v>DIAMETRO 400-200 MM</v>
          </cell>
          <cell r="D1898" t="str">
            <v>UN</v>
          </cell>
          <cell r="E1898">
            <v>63.66</v>
          </cell>
        </row>
        <row r="1899">
          <cell r="B1899" t="str">
            <v>162823</v>
          </cell>
          <cell r="C1899" t="str">
            <v>DIAMETRO 400-300 MM</v>
          </cell>
          <cell r="D1899" t="str">
            <v>UN</v>
          </cell>
          <cell r="E1899">
            <v>65.400000000000006</v>
          </cell>
        </row>
        <row r="1900">
          <cell r="B1900" t="str">
            <v>162824</v>
          </cell>
          <cell r="C1900" t="str">
            <v>DIAMETRO 400-400 MM</v>
          </cell>
          <cell r="D1900" t="str">
            <v>UN</v>
          </cell>
          <cell r="E1900">
            <v>67.41</v>
          </cell>
        </row>
        <row r="1901">
          <cell r="B1901" t="str">
            <v>162825</v>
          </cell>
          <cell r="C1901" t="str">
            <v>DIAMETRO 500-75 MM</v>
          </cell>
          <cell r="D1901" t="str">
            <v>UN</v>
          </cell>
          <cell r="E1901">
            <v>73.209999999999994</v>
          </cell>
        </row>
        <row r="1902">
          <cell r="B1902" t="str">
            <v>162826</v>
          </cell>
          <cell r="C1902" t="str">
            <v>DIAMETRO 500-100 MM</v>
          </cell>
          <cell r="D1902" t="str">
            <v>UN</v>
          </cell>
          <cell r="E1902">
            <v>75.41</v>
          </cell>
        </row>
        <row r="1903">
          <cell r="B1903" t="str">
            <v>162827</v>
          </cell>
          <cell r="C1903" t="str">
            <v>DIAMETRO 500-200 MM</v>
          </cell>
          <cell r="D1903" t="str">
            <v>UN</v>
          </cell>
          <cell r="E1903">
            <v>77.510000000000005</v>
          </cell>
        </row>
        <row r="1904">
          <cell r="B1904" t="str">
            <v>162828</v>
          </cell>
          <cell r="C1904" t="str">
            <v>DIAMETRO 500-300 MM</v>
          </cell>
          <cell r="D1904" t="str">
            <v>UN</v>
          </cell>
          <cell r="E1904">
            <v>79.73</v>
          </cell>
        </row>
        <row r="1905">
          <cell r="B1905" t="str">
            <v>162829</v>
          </cell>
          <cell r="C1905" t="str">
            <v>DIAMETRO 500-500 MM</v>
          </cell>
          <cell r="D1905" t="str">
            <v>UN</v>
          </cell>
          <cell r="E1905">
            <v>84.58</v>
          </cell>
        </row>
        <row r="1906">
          <cell r="B1906" t="str">
            <v>162830</v>
          </cell>
          <cell r="C1906" t="str">
            <v>DIAMETRO 600-75 MM</v>
          </cell>
          <cell r="D1906" t="str">
            <v>UN</v>
          </cell>
          <cell r="E1906">
            <v>90.7</v>
          </cell>
        </row>
        <row r="1907">
          <cell r="B1907" t="str">
            <v>162831</v>
          </cell>
          <cell r="C1907" t="str">
            <v>DIAMETRO 600-100 MM</v>
          </cell>
          <cell r="D1907" t="str">
            <v>UN</v>
          </cell>
          <cell r="E1907">
            <v>91.69</v>
          </cell>
        </row>
        <row r="1908">
          <cell r="B1908" t="str">
            <v>162832</v>
          </cell>
          <cell r="C1908" t="str">
            <v>DIAMETRO 600-200 MM</v>
          </cell>
          <cell r="D1908" t="str">
            <v>UN</v>
          </cell>
          <cell r="E1908">
            <v>94.33</v>
          </cell>
        </row>
        <row r="1909">
          <cell r="B1909" t="str">
            <v>162833</v>
          </cell>
          <cell r="C1909" t="str">
            <v>DIAMETRO 600-300 MM</v>
          </cell>
          <cell r="D1909" t="str">
            <v>UN</v>
          </cell>
          <cell r="E1909">
            <v>96.86</v>
          </cell>
        </row>
        <row r="1910">
          <cell r="B1910" t="str">
            <v>162834</v>
          </cell>
          <cell r="C1910" t="str">
            <v>DIAMETRO 600-400 MM</v>
          </cell>
          <cell r="D1910" t="str">
            <v>UN</v>
          </cell>
          <cell r="E1910">
            <v>99.4</v>
          </cell>
        </row>
        <row r="1911">
          <cell r="B1911" t="str">
            <v>162835</v>
          </cell>
          <cell r="C1911" t="str">
            <v>DIAMETRO 600-600 MM</v>
          </cell>
          <cell r="D1911" t="str">
            <v>UN</v>
          </cell>
          <cell r="E1911">
            <v>106.42</v>
          </cell>
        </row>
        <row r="1913">
          <cell r="B1913" t="str">
            <v>162900</v>
          </cell>
          <cell r="C1913" t="str">
            <v>MONTAGEM DE TES DE FERRO FUNDIDO TIPO JE</v>
          </cell>
        </row>
        <row r="1914">
          <cell r="B1914" t="str">
            <v>162901</v>
          </cell>
          <cell r="C1914" t="str">
            <v>DIAMETRO 100-50 MM</v>
          </cell>
          <cell r="D1914" t="str">
            <v>UN</v>
          </cell>
          <cell r="E1914">
            <v>12.92</v>
          </cell>
        </row>
        <row r="1915">
          <cell r="B1915" t="str">
            <v>162902</v>
          </cell>
          <cell r="C1915" t="str">
            <v>DIAMETRO 100-75 MM</v>
          </cell>
          <cell r="D1915" t="str">
            <v>UN</v>
          </cell>
          <cell r="E1915">
            <v>12.99</v>
          </cell>
        </row>
        <row r="1916">
          <cell r="B1916" t="str">
            <v>162903</v>
          </cell>
          <cell r="C1916" t="str">
            <v>DIAMETRO 100-100 MM</v>
          </cell>
          <cell r="D1916" t="str">
            <v>UN</v>
          </cell>
          <cell r="E1916">
            <v>15.48</v>
          </cell>
        </row>
        <row r="1917">
          <cell r="B1917" t="str">
            <v>162904</v>
          </cell>
          <cell r="C1917" t="str">
            <v>DIAMETRO 150-50 MM</v>
          </cell>
          <cell r="D1917" t="str">
            <v>UN</v>
          </cell>
          <cell r="E1917">
            <v>15.44</v>
          </cell>
        </row>
        <row r="1918">
          <cell r="B1918" t="str">
            <v>162905</v>
          </cell>
          <cell r="C1918" t="str">
            <v>DIAMETRO 150-75 MM</v>
          </cell>
          <cell r="D1918" t="str">
            <v>UN</v>
          </cell>
          <cell r="E1918">
            <v>15.49</v>
          </cell>
        </row>
        <row r="1919">
          <cell r="B1919" t="str">
            <v>162906</v>
          </cell>
          <cell r="C1919" t="str">
            <v>DIAMETRO 150-100 MM</v>
          </cell>
          <cell r="D1919" t="str">
            <v>UN</v>
          </cell>
          <cell r="E1919">
            <v>18.100000000000001</v>
          </cell>
        </row>
        <row r="1920">
          <cell r="B1920" t="str">
            <v>162907</v>
          </cell>
          <cell r="C1920" t="str">
            <v>DIAMETRO 150-150 MM</v>
          </cell>
          <cell r="D1920" t="str">
            <v>UN</v>
          </cell>
          <cell r="E1920">
            <v>19.41</v>
          </cell>
        </row>
        <row r="1921">
          <cell r="B1921" t="str">
            <v>162908</v>
          </cell>
          <cell r="C1921" t="str">
            <v>DIAMETRO 200-50 MM</v>
          </cell>
          <cell r="D1921" t="str">
            <v>UN</v>
          </cell>
          <cell r="E1921">
            <v>19.37</v>
          </cell>
        </row>
        <row r="1922">
          <cell r="B1922" t="str">
            <v>162909</v>
          </cell>
          <cell r="C1922" t="str">
            <v>DIAMETRO 200-75 MM</v>
          </cell>
          <cell r="D1922" t="str">
            <v>UN</v>
          </cell>
          <cell r="E1922">
            <v>19.57</v>
          </cell>
        </row>
        <row r="1923">
          <cell r="B1923" t="str">
            <v>162910</v>
          </cell>
          <cell r="C1923" t="str">
            <v>DIAMETRO 200-100 MM</v>
          </cell>
          <cell r="D1923" t="str">
            <v>UN</v>
          </cell>
          <cell r="E1923">
            <v>22.13</v>
          </cell>
        </row>
        <row r="1924">
          <cell r="B1924" t="str">
            <v>162911</v>
          </cell>
          <cell r="C1924" t="str">
            <v>DIAMETRO 200-200 MM</v>
          </cell>
          <cell r="D1924" t="str">
            <v>UN</v>
          </cell>
          <cell r="E1924">
            <v>25.69</v>
          </cell>
        </row>
        <row r="1925">
          <cell r="B1925" t="str">
            <v>162912</v>
          </cell>
          <cell r="C1925" t="str">
            <v>DIAMETRO 250-50 MM</v>
          </cell>
          <cell r="D1925" t="str">
            <v>UN</v>
          </cell>
          <cell r="E1925">
            <v>22.92</v>
          </cell>
        </row>
        <row r="1926">
          <cell r="B1926" t="str">
            <v>162913</v>
          </cell>
          <cell r="C1926" t="str">
            <v>DIAMETRO 250-75 MM</v>
          </cell>
          <cell r="D1926" t="str">
            <v>UN</v>
          </cell>
          <cell r="E1926">
            <v>23.14</v>
          </cell>
        </row>
        <row r="1927">
          <cell r="B1927" t="str">
            <v>162914</v>
          </cell>
          <cell r="C1927" t="str">
            <v>DIAMETRO 250-100 MM</v>
          </cell>
          <cell r="D1927" t="str">
            <v>UN</v>
          </cell>
          <cell r="E1927">
            <v>25.81</v>
          </cell>
        </row>
        <row r="1928">
          <cell r="B1928" t="str">
            <v>162915</v>
          </cell>
          <cell r="C1928" t="str">
            <v>DIAMETRO 250-250 MM</v>
          </cell>
          <cell r="D1928" t="str">
            <v>UN</v>
          </cell>
          <cell r="E1928">
            <v>31.33</v>
          </cell>
        </row>
        <row r="1929">
          <cell r="B1929" t="str">
            <v>162916</v>
          </cell>
          <cell r="C1929" t="str">
            <v>DIAMETRO 300-75 MM</v>
          </cell>
          <cell r="D1929" t="str">
            <v>UN</v>
          </cell>
          <cell r="E1929">
            <v>27.47</v>
          </cell>
        </row>
        <row r="1930">
          <cell r="B1930" t="str">
            <v>162917</v>
          </cell>
          <cell r="C1930" t="str">
            <v>DIAMETRO 300-100 MM</v>
          </cell>
          <cell r="D1930" t="str">
            <v>UN</v>
          </cell>
          <cell r="E1930">
            <v>30.25</v>
          </cell>
        </row>
        <row r="1931">
          <cell r="B1931" t="str">
            <v>162918</v>
          </cell>
          <cell r="C1931" t="str">
            <v>DIAMETRO 300-150 MM</v>
          </cell>
          <cell r="D1931" t="str">
            <v>UN</v>
          </cell>
          <cell r="E1931">
            <v>31.65</v>
          </cell>
        </row>
        <row r="1932">
          <cell r="B1932" t="str">
            <v>162919</v>
          </cell>
          <cell r="C1932" t="str">
            <v>DIAMETRO 300-200 MM</v>
          </cell>
          <cell r="D1932" t="str">
            <v>UN</v>
          </cell>
          <cell r="E1932">
            <v>33.869999999999997</v>
          </cell>
        </row>
        <row r="1933">
          <cell r="B1933" t="str">
            <v>162920</v>
          </cell>
          <cell r="C1933" t="str">
            <v>DIAMETRO 300-250 MM</v>
          </cell>
          <cell r="D1933" t="str">
            <v>UN</v>
          </cell>
          <cell r="E1933">
            <v>35.92</v>
          </cell>
        </row>
        <row r="1934">
          <cell r="B1934" t="str">
            <v>162921</v>
          </cell>
          <cell r="C1934" t="str">
            <v>DIAMETRO 300-300 MM</v>
          </cell>
          <cell r="D1934" t="str">
            <v>UN</v>
          </cell>
          <cell r="E1934">
            <v>38.54</v>
          </cell>
        </row>
        <row r="1935">
          <cell r="B1935" t="str">
            <v>162922</v>
          </cell>
          <cell r="C1935" t="str">
            <v>DIAMETRO 400-75 MM</v>
          </cell>
          <cell r="D1935" t="str">
            <v>UN</v>
          </cell>
          <cell r="E1935">
            <v>35.81</v>
          </cell>
        </row>
        <row r="1936">
          <cell r="B1936" t="str">
            <v>162923</v>
          </cell>
          <cell r="C1936" t="str">
            <v>DIAMETRO 400-100 MM</v>
          </cell>
          <cell r="D1936" t="str">
            <v>UN</v>
          </cell>
          <cell r="E1936">
            <v>38.57</v>
          </cell>
        </row>
        <row r="1937">
          <cell r="B1937" t="str">
            <v>162924</v>
          </cell>
          <cell r="C1937" t="str">
            <v>DIAMETRO 400-200 MM</v>
          </cell>
          <cell r="D1937" t="str">
            <v>UN</v>
          </cell>
          <cell r="E1937">
            <v>42.58</v>
          </cell>
        </row>
        <row r="1938">
          <cell r="B1938" t="str">
            <v>162925</v>
          </cell>
          <cell r="C1938" t="str">
            <v>DIAMETRO 400-300 MM</v>
          </cell>
          <cell r="D1938" t="str">
            <v>UN</v>
          </cell>
          <cell r="E1938">
            <v>47.29</v>
          </cell>
        </row>
        <row r="1939">
          <cell r="B1939" t="str">
            <v>162926</v>
          </cell>
          <cell r="C1939" t="str">
            <v>DIAMETRO 400-400 MM</v>
          </cell>
          <cell r="D1939" t="str">
            <v>UN</v>
          </cell>
          <cell r="E1939">
            <v>51.96</v>
          </cell>
        </row>
        <row r="1940">
          <cell r="B1940" t="str">
            <v>162927</v>
          </cell>
          <cell r="C1940" t="str">
            <v>DIAMETRO 500-100 MM</v>
          </cell>
          <cell r="D1940" t="str">
            <v>UN</v>
          </cell>
          <cell r="E1940">
            <v>46.43</v>
          </cell>
        </row>
        <row r="1941">
          <cell r="B1941" t="str">
            <v>162928</v>
          </cell>
          <cell r="C1941" t="str">
            <v>DIAMETRO 500-200 MM</v>
          </cell>
          <cell r="D1941" t="str">
            <v>UN</v>
          </cell>
          <cell r="E1941">
            <v>50.95</v>
          </cell>
        </row>
        <row r="1942">
          <cell r="B1942" t="str">
            <v>162929</v>
          </cell>
          <cell r="C1942" t="str">
            <v>DIAMETRO 500-300 MM</v>
          </cell>
          <cell r="D1942" t="str">
            <v>UN</v>
          </cell>
          <cell r="E1942">
            <v>55.99</v>
          </cell>
        </row>
        <row r="1943">
          <cell r="B1943" t="str">
            <v>162930</v>
          </cell>
          <cell r="C1943" t="str">
            <v>DIAMETRO 500-500 MM</v>
          </cell>
          <cell r="D1943" t="str">
            <v>UN</v>
          </cell>
          <cell r="E1943">
            <v>65.67</v>
          </cell>
        </row>
        <row r="1944">
          <cell r="B1944" t="str">
            <v>162931</v>
          </cell>
          <cell r="C1944" t="str">
            <v>DIAMETRO 600-100 MM</v>
          </cell>
          <cell r="D1944" t="str">
            <v>UN</v>
          </cell>
          <cell r="E1944">
            <v>56.12</v>
          </cell>
        </row>
        <row r="1945">
          <cell r="B1945" t="str">
            <v>162932</v>
          </cell>
          <cell r="C1945" t="str">
            <v>DIAMETRO 600-200 MM</v>
          </cell>
          <cell r="D1945" t="str">
            <v>UN</v>
          </cell>
          <cell r="E1945">
            <v>61.04</v>
          </cell>
        </row>
        <row r="1946">
          <cell r="B1946" t="str">
            <v>162933</v>
          </cell>
          <cell r="C1946" t="str">
            <v>DIAMETRO 600-300 MM</v>
          </cell>
          <cell r="D1946" t="str">
            <v>UN</v>
          </cell>
          <cell r="E1946">
            <v>71.42</v>
          </cell>
        </row>
        <row r="1947">
          <cell r="B1947" t="str">
            <v>162934</v>
          </cell>
          <cell r="C1947" t="str">
            <v>DIAMETRO 600-400 MM</v>
          </cell>
          <cell r="D1947" t="str">
            <v>UN</v>
          </cell>
          <cell r="E1947">
            <v>81.48</v>
          </cell>
        </row>
        <row r="1948">
          <cell r="B1948" t="str">
            <v>162935</v>
          </cell>
          <cell r="C1948" t="str">
            <v>DIAMETRO 600- 600 MM</v>
          </cell>
          <cell r="D1948" t="str">
            <v>UN</v>
          </cell>
          <cell r="E1948">
            <v>103.72</v>
          </cell>
        </row>
        <row r="1950">
          <cell r="B1950" t="str">
            <v>163000</v>
          </cell>
          <cell r="C1950" t="str">
            <v>MONTAGEM DE TES DE FERRO FUNDIDO TIPO JE/F</v>
          </cell>
        </row>
        <row r="1951">
          <cell r="B1951" t="str">
            <v>163001</v>
          </cell>
          <cell r="C1951" t="str">
            <v>DIAMETRO 100-50 MM</v>
          </cell>
          <cell r="D1951" t="str">
            <v>UN</v>
          </cell>
          <cell r="E1951">
            <v>13.43</v>
          </cell>
        </row>
        <row r="1952">
          <cell r="B1952" t="str">
            <v>163002</v>
          </cell>
          <cell r="C1952" t="str">
            <v>DIAMETRO 150-50 MM</v>
          </cell>
          <cell r="D1952" t="str">
            <v>UN</v>
          </cell>
          <cell r="E1952">
            <v>15.46</v>
          </cell>
        </row>
        <row r="1953">
          <cell r="B1953" t="str">
            <v>163003</v>
          </cell>
          <cell r="C1953" t="str">
            <v>DIAMETRO 150-75 MM</v>
          </cell>
          <cell r="D1953" t="str">
            <v>UN</v>
          </cell>
          <cell r="E1953">
            <v>15.6</v>
          </cell>
        </row>
        <row r="1954">
          <cell r="B1954" t="str">
            <v>163004</v>
          </cell>
          <cell r="C1954" t="str">
            <v>DIAMETRO 200-50 MM</v>
          </cell>
          <cell r="D1954" t="str">
            <v>UN</v>
          </cell>
          <cell r="E1954">
            <v>19.53</v>
          </cell>
        </row>
        <row r="1955">
          <cell r="B1955" t="str">
            <v>163005</v>
          </cell>
          <cell r="C1955" t="str">
            <v>DIAMETRO 200-75 MM</v>
          </cell>
          <cell r="D1955" t="str">
            <v>UN</v>
          </cell>
          <cell r="E1955">
            <v>19.77</v>
          </cell>
        </row>
        <row r="1956">
          <cell r="B1956" t="str">
            <v>163006</v>
          </cell>
          <cell r="C1956" t="str">
            <v>DIAMETRO 200-100 MM</v>
          </cell>
          <cell r="D1956" t="str">
            <v>UN</v>
          </cell>
          <cell r="E1956">
            <v>23.22</v>
          </cell>
        </row>
        <row r="1957">
          <cell r="B1957" t="str">
            <v>163007</v>
          </cell>
          <cell r="C1957" t="str">
            <v>DIAMETRO 250-50 MM</v>
          </cell>
          <cell r="D1957" t="str">
            <v>UN</v>
          </cell>
          <cell r="E1957">
            <v>23.03</v>
          </cell>
        </row>
        <row r="1958">
          <cell r="B1958" t="str">
            <v>163008</v>
          </cell>
          <cell r="C1958" t="str">
            <v>DIAMETRO 250-75 MM</v>
          </cell>
          <cell r="D1958" t="str">
            <v>UN</v>
          </cell>
          <cell r="E1958">
            <v>23.24</v>
          </cell>
        </row>
        <row r="1959">
          <cell r="B1959" t="str">
            <v>163009</v>
          </cell>
          <cell r="C1959" t="str">
            <v>DIAMETRO 250-100 MM</v>
          </cell>
          <cell r="D1959" t="str">
            <v>UN</v>
          </cell>
          <cell r="E1959">
            <v>26.89</v>
          </cell>
        </row>
        <row r="1960">
          <cell r="B1960" t="str">
            <v>163010</v>
          </cell>
          <cell r="C1960" t="str">
            <v>DIAMETRO 300-100 MM</v>
          </cell>
          <cell r="D1960" t="str">
            <v>UN</v>
          </cell>
          <cell r="E1960">
            <v>31.36</v>
          </cell>
        </row>
        <row r="1961">
          <cell r="B1961" t="str">
            <v>163011</v>
          </cell>
          <cell r="C1961" t="str">
            <v>DIAMETRO 300-200 MM</v>
          </cell>
          <cell r="D1961" t="str">
            <v>UN</v>
          </cell>
          <cell r="E1961">
            <v>36.380000000000003</v>
          </cell>
        </row>
        <row r="1962">
          <cell r="B1962" t="str">
            <v>163012</v>
          </cell>
          <cell r="C1962" t="str">
            <v>DIAMETRO 300-300 MM</v>
          </cell>
          <cell r="D1962" t="str">
            <v>UN</v>
          </cell>
          <cell r="E1962">
            <v>44.63</v>
          </cell>
        </row>
        <row r="1963">
          <cell r="B1963" t="str">
            <v>163013</v>
          </cell>
          <cell r="C1963" t="str">
            <v>DIAMETRO 400-100 MM</v>
          </cell>
          <cell r="D1963" t="str">
            <v>UN</v>
          </cell>
          <cell r="E1963">
            <v>39.840000000000003</v>
          </cell>
        </row>
        <row r="1964">
          <cell r="B1964" t="str">
            <v>163014</v>
          </cell>
          <cell r="C1964" t="str">
            <v>DIAMETRO 400-200 MM</v>
          </cell>
          <cell r="D1964" t="str">
            <v>UN</v>
          </cell>
          <cell r="E1964">
            <v>45.12</v>
          </cell>
        </row>
        <row r="1965">
          <cell r="B1965" t="str">
            <v>163015</v>
          </cell>
          <cell r="C1965" t="str">
            <v>DIAMETRO 400-300 MM</v>
          </cell>
          <cell r="D1965" t="str">
            <v>UN</v>
          </cell>
          <cell r="E1965">
            <v>53.49</v>
          </cell>
        </row>
        <row r="1966">
          <cell r="B1966" t="str">
            <v>163016</v>
          </cell>
          <cell r="C1966" t="str">
            <v>DIAMETRO 400-400 MM</v>
          </cell>
          <cell r="D1966" t="str">
            <v>UN</v>
          </cell>
          <cell r="E1966">
            <v>61.1</v>
          </cell>
        </row>
        <row r="1967">
          <cell r="B1967" t="str">
            <v>163017</v>
          </cell>
          <cell r="C1967" t="str">
            <v>DIAMETRO 500-100 MM</v>
          </cell>
          <cell r="D1967" t="str">
            <v>UN</v>
          </cell>
          <cell r="E1967">
            <v>47.9</v>
          </cell>
        </row>
        <row r="1968">
          <cell r="B1968" t="str">
            <v>163018</v>
          </cell>
          <cell r="C1968" t="str">
            <v>DIAMETRO 500-200 MM</v>
          </cell>
          <cell r="D1968" t="str">
            <v>UN</v>
          </cell>
          <cell r="E1968">
            <v>53.58</v>
          </cell>
        </row>
        <row r="1969">
          <cell r="B1969" t="str">
            <v>163019</v>
          </cell>
          <cell r="C1969" t="str">
            <v>DIAMETRO 500-300 MM</v>
          </cell>
          <cell r="D1969" t="str">
            <v>UN</v>
          </cell>
          <cell r="E1969">
            <v>62.24</v>
          </cell>
        </row>
        <row r="1970">
          <cell r="B1970" t="str">
            <v>163020</v>
          </cell>
          <cell r="C1970" t="str">
            <v>DIAMETRO 500-500 MM</v>
          </cell>
          <cell r="D1970" t="str">
            <v>UN</v>
          </cell>
          <cell r="E1970">
            <v>79.38</v>
          </cell>
        </row>
        <row r="1971">
          <cell r="B1971" t="str">
            <v>163021</v>
          </cell>
          <cell r="C1971" t="str">
            <v>DIAMETRO 600-100 MM</v>
          </cell>
          <cell r="D1971" t="str">
            <v>UN</v>
          </cell>
          <cell r="E1971">
            <v>57.12</v>
          </cell>
        </row>
        <row r="1972">
          <cell r="B1972" t="str">
            <v>163022</v>
          </cell>
          <cell r="C1972" t="str">
            <v>DIAMETRO 600-200 MM</v>
          </cell>
          <cell r="D1972" t="str">
            <v>UN</v>
          </cell>
          <cell r="E1972">
            <v>63.58</v>
          </cell>
        </row>
        <row r="1973">
          <cell r="B1973" t="str">
            <v>163023</v>
          </cell>
          <cell r="C1973" t="str">
            <v>DIAMETRO 600-400 MM</v>
          </cell>
          <cell r="D1973" t="str">
            <v>UN</v>
          </cell>
          <cell r="E1973">
            <v>81.3</v>
          </cell>
        </row>
        <row r="1974">
          <cell r="B1974" t="str">
            <v>163024</v>
          </cell>
          <cell r="C1974" t="str">
            <v>DIAMETRO 600-600 MM</v>
          </cell>
          <cell r="D1974" t="str">
            <v>UN</v>
          </cell>
          <cell r="E1974">
            <v>102.74</v>
          </cell>
        </row>
        <row r="1976">
          <cell r="B1976" t="str">
            <v>163100</v>
          </cell>
          <cell r="C1976" t="str">
            <v>MONTAGEM DE REDUCOES DE FERRO FUNDIDO TIPO JE (P/B)</v>
          </cell>
        </row>
        <row r="1977">
          <cell r="B1977" t="str">
            <v>163101</v>
          </cell>
          <cell r="C1977" t="str">
            <v>DIAMETRO 100-50 MM</v>
          </cell>
          <cell r="D1977" t="str">
            <v>UN</v>
          </cell>
          <cell r="E1977">
            <v>7.44</v>
          </cell>
        </row>
        <row r="1978">
          <cell r="B1978" t="str">
            <v>163102</v>
          </cell>
          <cell r="C1978" t="str">
            <v>DIAMETRO 100-75 MM</v>
          </cell>
          <cell r="D1978" t="str">
            <v>UN</v>
          </cell>
          <cell r="E1978">
            <v>7.46</v>
          </cell>
        </row>
        <row r="1979">
          <cell r="B1979" t="str">
            <v>163103</v>
          </cell>
          <cell r="C1979" t="str">
            <v>DIAMETRO 150-75 MM</v>
          </cell>
          <cell r="D1979" t="str">
            <v>UN</v>
          </cell>
          <cell r="E1979">
            <v>8.8000000000000007</v>
          </cell>
        </row>
        <row r="1980">
          <cell r="B1980" t="str">
            <v>163104</v>
          </cell>
          <cell r="C1980" t="str">
            <v>DIAMETRO 150-100 MM</v>
          </cell>
          <cell r="D1980" t="str">
            <v>UN</v>
          </cell>
          <cell r="E1980">
            <v>11.27</v>
          </cell>
        </row>
        <row r="1981">
          <cell r="B1981" t="str">
            <v>163105</v>
          </cell>
          <cell r="C1981" t="str">
            <v>DIAMETRO 200-100 MM</v>
          </cell>
          <cell r="D1981" t="str">
            <v>UN</v>
          </cell>
          <cell r="E1981">
            <v>13.4</v>
          </cell>
        </row>
        <row r="1982">
          <cell r="B1982" t="str">
            <v>163106</v>
          </cell>
          <cell r="C1982" t="str">
            <v>DIAMETRO 200-150 MM</v>
          </cell>
          <cell r="D1982" t="str">
            <v>UN</v>
          </cell>
          <cell r="E1982">
            <v>14.45</v>
          </cell>
        </row>
        <row r="1983">
          <cell r="B1983" t="str">
            <v>163107</v>
          </cell>
          <cell r="C1983" t="str">
            <v>DIAMETRO 250-150 MM</v>
          </cell>
          <cell r="D1983" t="str">
            <v>UN</v>
          </cell>
          <cell r="E1983">
            <v>18.73</v>
          </cell>
        </row>
        <row r="1984">
          <cell r="B1984" t="str">
            <v>163108</v>
          </cell>
          <cell r="C1984" t="str">
            <v>DIAMETRO 250-200 MM</v>
          </cell>
          <cell r="D1984" t="str">
            <v>UN</v>
          </cell>
          <cell r="E1984">
            <v>20.010000000000002</v>
          </cell>
        </row>
        <row r="1985">
          <cell r="B1985" t="str">
            <v>163109</v>
          </cell>
          <cell r="C1985" t="str">
            <v>DIAMETRO 300-150 MM</v>
          </cell>
          <cell r="D1985" t="str">
            <v>UN</v>
          </cell>
          <cell r="E1985">
            <v>21.18</v>
          </cell>
        </row>
        <row r="1986">
          <cell r="B1986" t="str">
            <v>163110</v>
          </cell>
          <cell r="C1986" t="str">
            <v>DIAMETRO 300-200 MM</v>
          </cell>
          <cell r="D1986" t="str">
            <v>UN</v>
          </cell>
          <cell r="E1986">
            <v>22.57</v>
          </cell>
        </row>
        <row r="1987">
          <cell r="B1987" t="str">
            <v>163111</v>
          </cell>
          <cell r="C1987" t="str">
            <v>DIAMETRO 300-250 MM</v>
          </cell>
          <cell r="D1987" t="str">
            <v>UN</v>
          </cell>
          <cell r="E1987">
            <v>25.27</v>
          </cell>
        </row>
        <row r="1988">
          <cell r="B1988" t="str">
            <v>163112</v>
          </cell>
          <cell r="C1988" t="str">
            <v>DIAMETRO 350-200 MM</v>
          </cell>
          <cell r="D1988" t="str">
            <v>UN</v>
          </cell>
          <cell r="E1988">
            <v>26.42</v>
          </cell>
        </row>
        <row r="1989">
          <cell r="B1989" t="str">
            <v>163113</v>
          </cell>
          <cell r="C1989" t="str">
            <v>DIAMETRO 350-250 MM</v>
          </cell>
          <cell r="D1989" t="str">
            <v>UN</v>
          </cell>
          <cell r="E1989">
            <v>29.15</v>
          </cell>
        </row>
        <row r="1990">
          <cell r="B1990" t="str">
            <v>163114</v>
          </cell>
          <cell r="C1990" t="str">
            <v>DIAMETRO 350-300 MM</v>
          </cell>
          <cell r="D1990" t="str">
            <v>UN</v>
          </cell>
          <cell r="E1990">
            <v>32.700000000000003</v>
          </cell>
        </row>
        <row r="1991">
          <cell r="B1991" t="str">
            <v>163115</v>
          </cell>
          <cell r="C1991" t="str">
            <v>DIAMETRO 400-250 MM</v>
          </cell>
          <cell r="D1991" t="str">
            <v>UN</v>
          </cell>
          <cell r="E1991">
            <v>30.01</v>
          </cell>
        </row>
        <row r="1992">
          <cell r="B1992" t="str">
            <v>163116</v>
          </cell>
          <cell r="C1992" t="str">
            <v>DIAMETRO 400- 300 MM</v>
          </cell>
          <cell r="D1992" t="str">
            <v>UN</v>
          </cell>
          <cell r="E1992">
            <v>33.58</v>
          </cell>
        </row>
        <row r="1993">
          <cell r="B1993" t="str">
            <v>163117</v>
          </cell>
          <cell r="C1993" t="str">
            <v>DIAMETRO 400- 350 MM</v>
          </cell>
          <cell r="D1993" t="str">
            <v>UN</v>
          </cell>
          <cell r="E1993">
            <v>36.130000000000003</v>
          </cell>
        </row>
        <row r="1994">
          <cell r="B1994" t="str">
            <v>163118</v>
          </cell>
          <cell r="C1994" t="str">
            <v>DIAMETRO 500- 350 MM</v>
          </cell>
          <cell r="D1994" t="str">
            <v>UN</v>
          </cell>
          <cell r="E1994">
            <v>40.81</v>
          </cell>
        </row>
        <row r="1995">
          <cell r="B1995" t="str">
            <v>163119</v>
          </cell>
          <cell r="C1995" t="str">
            <v>DIAMETRO 500- 400 MM</v>
          </cell>
          <cell r="D1995" t="str">
            <v>UN</v>
          </cell>
          <cell r="E1995">
            <v>43.27</v>
          </cell>
        </row>
        <row r="1996">
          <cell r="B1996" t="str">
            <v>163120</v>
          </cell>
          <cell r="C1996" t="str">
            <v>DIAMETRO 600- 400 MM</v>
          </cell>
          <cell r="D1996" t="str">
            <v>UN</v>
          </cell>
          <cell r="E1996">
            <v>50.08</v>
          </cell>
        </row>
        <row r="1997">
          <cell r="B1997" t="str">
            <v>163121</v>
          </cell>
          <cell r="C1997" t="str">
            <v>DIAMETRO 600- 500 MM</v>
          </cell>
          <cell r="D1997" t="str">
            <v>UN</v>
          </cell>
          <cell r="E1997">
            <v>55.64</v>
          </cell>
        </row>
        <row r="1999">
          <cell r="B1999" t="str">
            <v>163200</v>
          </cell>
          <cell r="C1999" t="str">
            <v>MONTAGEM DE LUVAS FOFO TIPO JE</v>
          </cell>
        </row>
        <row r="2000">
          <cell r="B2000" t="str">
            <v>163201</v>
          </cell>
          <cell r="C2000" t="str">
            <v>DIAMETRO 100 MM</v>
          </cell>
          <cell r="D2000" t="str">
            <v>UN</v>
          </cell>
          <cell r="E2000">
            <v>10.25</v>
          </cell>
        </row>
        <row r="2001">
          <cell r="B2001" t="str">
            <v>163202</v>
          </cell>
          <cell r="C2001" t="str">
            <v>DIAMETRO 150 MM</v>
          </cell>
          <cell r="D2001" t="str">
            <v>UN</v>
          </cell>
          <cell r="E2001">
            <v>12.75</v>
          </cell>
        </row>
        <row r="2002">
          <cell r="B2002" t="str">
            <v>163203</v>
          </cell>
          <cell r="C2002" t="str">
            <v>DIAMETRO 200 MM</v>
          </cell>
          <cell r="D2002" t="str">
            <v>UN</v>
          </cell>
          <cell r="E2002">
            <v>16.809999999999999</v>
          </cell>
        </row>
        <row r="2003">
          <cell r="B2003" t="str">
            <v>163204</v>
          </cell>
          <cell r="C2003" t="str">
            <v>DIAMETRO 250 MM</v>
          </cell>
          <cell r="D2003" t="str">
            <v>UN</v>
          </cell>
          <cell r="E2003">
            <v>20.5</v>
          </cell>
        </row>
        <row r="2004">
          <cell r="B2004" t="str">
            <v>163205</v>
          </cell>
          <cell r="C2004" t="str">
            <v>DIAMETRO 300 MM</v>
          </cell>
          <cell r="D2004" t="str">
            <v>UN</v>
          </cell>
          <cell r="E2004">
            <v>24.77</v>
          </cell>
        </row>
        <row r="2005">
          <cell r="B2005" t="str">
            <v>163206</v>
          </cell>
          <cell r="C2005" t="str">
            <v>DIAMETRO 400 MM</v>
          </cell>
          <cell r="D2005" t="str">
            <v>UN</v>
          </cell>
          <cell r="E2005">
            <v>32.93</v>
          </cell>
        </row>
        <row r="2006">
          <cell r="B2006" t="str">
            <v>163207</v>
          </cell>
          <cell r="C2006" t="str">
            <v>DIAMETRO 500 MM</v>
          </cell>
          <cell r="D2006" t="str">
            <v>UN</v>
          </cell>
          <cell r="E2006">
            <v>40.729999999999997</v>
          </cell>
        </row>
        <row r="2007">
          <cell r="B2007" t="str">
            <v>163208</v>
          </cell>
          <cell r="C2007" t="str">
            <v>DIAMETRO 600 MM</v>
          </cell>
          <cell r="D2007" t="str">
            <v>UN</v>
          </cell>
          <cell r="E2007">
            <v>50.2</v>
          </cell>
        </row>
        <row r="2009">
          <cell r="B2009" t="str">
            <v>163300</v>
          </cell>
          <cell r="C2009" t="str">
            <v>MONTAGEM DE CAP DE FERRO FUNDIDO TIPO JE</v>
          </cell>
        </row>
        <row r="2010">
          <cell r="B2010" t="str">
            <v>163301</v>
          </cell>
          <cell r="C2010" t="str">
            <v>DIAMETRO 100 MM</v>
          </cell>
          <cell r="D2010" t="str">
            <v>UN</v>
          </cell>
          <cell r="E2010">
            <v>5.05</v>
          </cell>
        </row>
        <row r="2011">
          <cell r="B2011" t="str">
            <v>163302</v>
          </cell>
          <cell r="C2011" t="str">
            <v>DIAMETRO 150 MM</v>
          </cell>
          <cell r="D2011" t="str">
            <v>UN</v>
          </cell>
          <cell r="E2011">
            <v>6.41</v>
          </cell>
        </row>
        <row r="2012">
          <cell r="B2012" t="str">
            <v>163303</v>
          </cell>
          <cell r="C2012" t="str">
            <v>DIAMETRO 200 MM</v>
          </cell>
          <cell r="D2012" t="str">
            <v>UN</v>
          </cell>
          <cell r="E2012">
            <v>8.4499999999999993</v>
          </cell>
        </row>
        <row r="2013">
          <cell r="B2013" t="str">
            <v>163304</v>
          </cell>
          <cell r="C2013" t="str">
            <v>DIAMETRO 250 MM</v>
          </cell>
          <cell r="D2013" t="str">
            <v>UN</v>
          </cell>
          <cell r="E2013">
            <v>10.37</v>
          </cell>
        </row>
        <row r="2014">
          <cell r="B2014" t="str">
            <v>163305</v>
          </cell>
          <cell r="C2014" t="str">
            <v>DIAMETRO 300 MM</v>
          </cell>
          <cell r="D2014" t="str">
            <v>UN</v>
          </cell>
          <cell r="E2014">
            <v>13.12</v>
          </cell>
        </row>
        <row r="2015">
          <cell r="B2015" t="str">
            <v>163306</v>
          </cell>
          <cell r="C2015" t="str">
            <v>DIAMETRO 400 MM</v>
          </cell>
          <cell r="D2015" t="str">
            <v>UN</v>
          </cell>
          <cell r="E2015">
            <v>17.75</v>
          </cell>
        </row>
        <row r="2016">
          <cell r="B2016" t="str">
            <v>163307</v>
          </cell>
          <cell r="C2016" t="str">
            <v>DIAMETRO 500 MM</v>
          </cell>
          <cell r="D2016" t="str">
            <v>UN</v>
          </cell>
          <cell r="E2016">
            <v>22.63</v>
          </cell>
        </row>
        <row r="2017">
          <cell r="B2017" t="str">
            <v>163308</v>
          </cell>
          <cell r="C2017" t="str">
            <v>DIAMETRO 600 MM</v>
          </cell>
          <cell r="D2017" t="str">
            <v>UN</v>
          </cell>
          <cell r="E2017">
            <v>28.76</v>
          </cell>
        </row>
        <row r="2019">
          <cell r="B2019" t="str">
            <v>163400</v>
          </cell>
          <cell r="C2019" t="str">
            <v>MONTAGEM DE EXTREMIDADES DE FERRO FUNDIDO JE/F</v>
          </cell>
        </row>
        <row r="2020">
          <cell r="B2020" t="str">
            <v>163401</v>
          </cell>
          <cell r="C2020" t="str">
            <v>DIAMETRO 100 MM</v>
          </cell>
          <cell r="D2020" t="str">
            <v>UN</v>
          </cell>
          <cell r="E2020">
            <v>11.18</v>
          </cell>
        </row>
        <row r="2021">
          <cell r="B2021" t="str">
            <v>163402</v>
          </cell>
          <cell r="C2021" t="str">
            <v>DIAMETRO 150 MM</v>
          </cell>
          <cell r="D2021" t="str">
            <v>UN</v>
          </cell>
          <cell r="E2021">
            <v>14.97</v>
          </cell>
        </row>
        <row r="2022">
          <cell r="B2022" t="str">
            <v>163403</v>
          </cell>
          <cell r="C2022" t="str">
            <v>DIAMETRO 200 MM</v>
          </cell>
          <cell r="D2022" t="str">
            <v>UN</v>
          </cell>
          <cell r="E2022">
            <v>18.63</v>
          </cell>
        </row>
        <row r="2023">
          <cell r="B2023" t="str">
            <v>163404</v>
          </cell>
          <cell r="C2023" t="str">
            <v>DIAMETRO 250 MM</v>
          </cell>
          <cell r="D2023" t="str">
            <v>UN</v>
          </cell>
          <cell r="E2023">
            <v>23.64</v>
          </cell>
        </row>
        <row r="2024">
          <cell r="B2024" t="str">
            <v>163405</v>
          </cell>
          <cell r="C2024" t="str">
            <v>DIAMETRO 300 MM</v>
          </cell>
          <cell r="D2024" t="str">
            <v>UN</v>
          </cell>
          <cell r="E2024">
            <v>29.91</v>
          </cell>
        </row>
        <row r="2025">
          <cell r="B2025" t="str">
            <v>163406</v>
          </cell>
          <cell r="C2025" t="str">
            <v>DIAMETRO 400 MM</v>
          </cell>
          <cell r="D2025" t="str">
            <v>UN</v>
          </cell>
          <cell r="E2025">
            <v>40.29</v>
          </cell>
        </row>
        <row r="2026">
          <cell r="B2026" t="str">
            <v>163407</v>
          </cell>
          <cell r="C2026" t="str">
            <v>DIAMETRO 500 MM</v>
          </cell>
          <cell r="D2026" t="str">
            <v>UN</v>
          </cell>
          <cell r="E2026">
            <v>51.63</v>
          </cell>
        </row>
        <row r="2027">
          <cell r="B2027" t="str">
            <v>163408</v>
          </cell>
          <cell r="C2027" t="str">
            <v>DIAMETRO 600 MM</v>
          </cell>
          <cell r="D2027" t="str">
            <v>UN</v>
          </cell>
          <cell r="E2027">
            <v>65.86</v>
          </cell>
        </row>
        <row r="2029">
          <cell r="B2029" t="str">
            <v>163500</v>
          </cell>
          <cell r="C2029" t="str">
            <v>MONTAGEM DE EXTREMIDADES DE FERRO FUNDIDO TIPO FP</v>
          </cell>
        </row>
        <row r="2030">
          <cell r="B2030" t="str">
            <v>163501</v>
          </cell>
          <cell r="C2030" t="str">
            <v>DIAMETRO 100 MM</v>
          </cell>
          <cell r="D2030" t="str">
            <v>UN</v>
          </cell>
          <cell r="E2030">
            <v>12.07</v>
          </cell>
        </row>
        <row r="2031">
          <cell r="B2031" t="str">
            <v>163502</v>
          </cell>
          <cell r="C2031" t="str">
            <v>DIAMETRO 150 MM</v>
          </cell>
          <cell r="D2031" t="str">
            <v>UN</v>
          </cell>
          <cell r="E2031">
            <v>17.3</v>
          </cell>
        </row>
        <row r="2032">
          <cell r="B2032" t="str">
            <v>163503</v>
          </cell>
          <cell r="C2032" t="str">
            <v>DIAMETRO 200 MM</v>
          </cell>
          <cell r="D2032" t="str">
            <v>UN</v>
          </cell>
          <cell r="E2032">
            <v>20.7</v>
          </cell>
        </row>
        <row r="2033">
          <cell r="B2033" t="str">
            <v>163504</v>
          </cell>
          <cell r="C2033" t="str">
            <v>DIAMETRO 250 MM</v>
          </cell>
          <cell r="D2033" t="str">
            <v>UN</v>
          </cell>
          <cell r="E2033">
            <v>27.09</v>
          </cell>
        </row>
        <row r="2034">
          <cell r="B2034" t="str">
            <v>163505</v>
          </cell>
          <cell r="C2034" t="str">
            <v>DIAMETRO 300 MM</v>
          </cell>
          <cell r="D2034" t="str">
            <v>UN</v>
          </cell>
          <cell r="E2034">
            <v>35.56</v>
          </cell>
        </row>
        <row r="2035">
          <cell r="B2035" t="str">
            <v>163506</v>
          </cell>
          <cell r="C2035" t="str">
            <v>DIAMETRO 400 MM</v>
          </cell>
          <cell r="D2035" t="str">
            <v>UN</v>
          </cell>
          <cell r="E2035">
            <v>48.63</v>
          </cell>
        </row>
        <row r="2036">
          <cell r="B2036" t="str">
            <v>163507</v>
          </cell>
          <cell r="C2036" t="str">
            <v>DIAMETRO 500 MM</v>
          </cell>
          <cell r="D2036" t="str">
            <v>UN</v>
          </cell>
          <cell r="E2036">
            <v>64.31</v>
          </cell>
        </row>
        <row r="2037">
          <cell r="B2037" t="str">
            <v>163508</v>
          </cell>
          <cell r="C2037" t="str">
            <v>DIAMETRO 600 MM</v>
          </cell>
          <cell r="D2037" t="str">
            <v>UN</v>
          </cell>
          <cell r="E2037">
            <v>84.49</v>
          </cell>
        </row>
        <row r="2039">
          <cell r="B2039" t="str">
            <v>163600</v>
          </cell>
          <cell r="C2039" t="str">
            <v>MONTAGEM DE FLANGES AVULSOS EM TUBOS DE FERRO FUNDIDO</v>
          </cell>
        </row>
        <row r="2040">
          <cell r="B2040" t="str">
            <v>163601</v>
          </cell>
          <cell r="C2040" t="str">
            <v>DIAMETRO 100 MM</v>
          </cell>
          <cell r="D2040" t="str">
            <v>UN</v>
          </cell>
          <cell r="E2040">
            <v>49.48</v>
          </cell>
        </row>
        <row r="2041">
          <cell r="B2041" t="str">
            <v>163602</v>
          </cell>
          <cell r="C2041" t="str">
            <v>DIAMETRO 150 MM</v>
          </cell>
          <cell r="D2041" t="str">
            <v>UN</v>
          </cell>
          <cell r="E2041">
            <v>58.83</v>
          </cell>
        </row>
        <row r="2042">
          <cell r="B2042" t="str">
            <v>163603</v>
          </cell>
          <cell r="C2042" t="str">
            <v>DIAMETRO 200 MM</v>
          </cell>
          <cell r="D2042" t="str">
            <v>UN</v>
          </cell>
          <cell r="E2042">
            <v>72.8</v>
          </cell>
        </row>
        <row r="2043">
          <cell r="B2043" t="str">
            <v>163604</v>
          </cell>
          <cell r="C2043" t="str">
            <v>DIAMETRO 250 MM</v>
          </cell>
          <cell r="D2043" t="str">
            <v>UN</v>
          </cell>
          <cell r="E2043">
            <v>90.02</v>
          </cell>
        </row>
        <row r="2044">
          <cell r="B2044" t="str">
            <v>163605</v>
          </cell>
          <cell r="C2044" t="str">
            <v>DIAMETRO 300 MM</v>
          </cell>
          <cell r="D2044" t="str">
            <v>UN</v>
          </cell>
          <cell r="E2044">
            <v>111.33</v>
          </cell>
        </row>
        <row r="2045">
          <cell r="B2045" t="str">
            <v>163606</v>
          </cell>
          <cell r="C2045" t="str">
            <v>DIAMETRO 400 MM</v>
          </cell>
          <cell r="D2045" t="str">
            <v>UN</v>
          </cell>
          <cell r="E2045">
            <v>167.64</v>
          </cell>
        </row>
        <row r="2046">
          <cell r="B2046" t="str">
            <v>163607</v>
          </cell>
          <cell r="C2046" t="str">
            <v>DIAMETRO 500 MM</v>
          </cell>
          <cell r="D2046" t="str">
            <v>UN</v>
          </cell>
          <cell r="E2046">
            <v>241.31</v>
          </cell>
        </row>
        <row r="2047">
          <cell r="B2047" t="str">
            <v>163608</v>
          </cell>
          <cell r="C2047" t="str">
            <v>DIAMETRO 600 MM</v>
          </cell>
          <cell r="D2047" t="str">
            <v>UN</v>
          </cell>
          <cell r="E2047">
            <v>350.5</v>
          </cell>
        </row>
        <row r="2048">
          <cell r="B2048" t="str">
            <v>163609</v>
          </cell>
          <cell r="C2048" t="str">
            <v>DIAMETRO 700 MM</v>
          </cell>
          <cell r="D2048" t="str">
            <v>UN</v>
          </cell>
          <cell r="E2048">
            <v>452.41</v>
          </cell>
        </row>
        <row r="2049">
          <cell r="B2049" t="str">
            <v>163610</v>
          </cell>
          <cell r="C2049" t="str">
            <v>DIAMETRO 800 MM</v>
          </cell>
          <cell r="D2049" t="str">
            <v>UN</v>
          </cell>
          <cell r="E2049">
            <v>565.54</v>
          </cell>
        </row>
        <row r="2051">
          <cell r="B2051" t="str">
            <v>163700</v>
          </cell>
          <cell r="C2051" t="str">
            <v>MONTAGEM DE CARRETEIS PARA UNIAO COM FLANGES</v>
          </cell>
        </row>
        <row r="2052">
          <cell r="B2052" t="str">
            <v>163701</v>
          </cell>
          <cell r="C2052" t="str">
            <v>DIAMETRO 100 MM</v>
          </cell>
          <cell r="D2052" t="str">
            <v>UN</v>
          </cell>
          <cell r="E2052">
            <v>13.26</v>
          </cell>
        </row>
        <row r="2053">
          <cell r="B2053" t="str">
            <v>163702</v>
          </cell>
          <cell r="C2053" t="str">
            <v>DIAMETRO 150 MM</v>
          </cell>
          <cell r="D2053" t="str">
            <v>UN</v>
          </cell>
          <cell r="E2053">
            <v>18.96</v>
          </cell>
        </row>
        <row r="2054">
          <cell r="B2054" t="str">
            <v>163703</v>
          </cell>
          <cell r="C2054" t="str">
            <v>DIAMETRO 200 MM</v>
          </cell>
          <cell r="D2054" t="str">
            <v>UN</v>
          </cell>
          <cell r="E2054">
            <v>22.84</v>
          </cell>
        </row>
        <row r="2055">
          <cell r="B2055" t="str">
            <v>163704</v>
          </cell>
          <cell r="C2055" t="str">
            <v>DIAMETRO 250 MM</v>
          </cell>
          <cell r="D2055" t="str">
            <v>UN</v>
          </cell>
          <cell r="E2055">
            <v>30</v>
          </cell>
        </row>
        <row r="2056">
          <cell r="B2056" t="str">
            <v>163705</v>
          </cell>
          <cell r="C2056" t="str">
            <v>DIAMETRO 300 MM</v>
          </cell>
          <cell r="D2056" t="str">
            <v>UN</v>
          </cell>
          <cell r="E2056">
            <v>38.51</v>
          </cell>
        </row>
        <row r="2057">
          <cell r="B2057" t="str">
            <v>163706</v>
          </cell>
          <cell r="C2057" t="str">
            <v>DIAMETRO 400 MM</v>
          </cell>
          <cell r="D2057" t="str">
            <v>UN</v>
          </cell>
          <cell r="E2057">
            <v>52.96</v>
          </cell>
        </row>
        <row r="2058">
          <cell r="B2058" t="str">
            <v>163707</v>
          </cell>
          <cell r="C2058" t="str">
            <v>DIAMETRO 500 MM</v>
          </cell>
          <cell r="D2058" t="str">
            <v>UN</v>
          </cell>
          <cell r="E2058">
            <v>69.14</v>
          </cell>
        </row>
        <row r="2059">
          <cell r="B2059" t="str">
            <v>163708</v>
          </cell>
          <cell r="C2059" t="str">
            <v>DIAMETRO 600 MM</v>
          </cell>
          <cell r="D2059" t="str">
            <v>UN</v>
          </cell>
          <cell r="E2059">
            <v>89.82</v>
          </cell>
        </row>
        <row r="2060">
          <cell r="B2060" t="str">
            <v>163709</v>
          </cell>
          <cell r="C2060" t="str">
            <v>DIAMETRO 700 MM</v>
          </cell>
          <cell r="D2060" t="str">
            <v>UN</v>
          </cell>
          <cell r="E2060">
            <v>118.09</v>
          </cell>
        </row>
        <row r="2061">
          <cell r="B2061" t="str">
            <v>163710</v>
          </cell>
          <cell r="C2061" t="str">
            <v>DIAMETRO 800 MM</v>
          </cell>
          <cell r="D2061" t="str">
            <v>UN</v>
          </cell>
          <cell r="E2061">
            <v>164.84</v>
          </cell>
        </row>
        <row r="2062">
          <cell r="B2062" t="str">
            <v>163711</v>
          </cell>
          <cell r="C2062" t="str">
            <v>DIAMETRO 900 MM</v>
          </cell>
          <cell r="D2062" t="str">
            <v>UN</v>
          </cell>
          <cell r="E2062">
            <v>196.76</v>
          </cell>
        </row>
        <row r="2063">
          <cell r="B2063" t="str">
            <v>163712</v>
          </cell>
          <cell r="C2063" t="str">
            <v>DIAMETRO 1000 MM</v>
          </cell>
          <cell r="D2063" t="str">
            <v>UN</v>
          </cell>
          <cell r="E2063">
            <v>236.75</v>
          </cell>
        </row>
        <row r="2065">
          <cell r="B2065" t="str">
            <v>163800</v>
          </cell>
          <cell r="C2065" t="str">
            <v>MONTAGEM DE CURVAS DE FERRO FUNDIDO 90 GR TIPO FF</v>
          </cell>
        </row>
        <row r="2066">
          <cell r="B2066" t="str">
            <v>163801</v>
          </cell>
          <cell r="C2066" t="str">
            <v>DIAMETRO 100 MM</v>
          </cell>
          <cell r="D2066" t="str">
            <v>UN</v>
          </cell>
          <cell r="E2066">
            <v>12.24</v>
          </cell>
        </row>
        <row r="2067">
          <cell r="B2067" t="str">
            <v>163802</v>
          </cell>
          <cell r="C2067" t="str">
            <v>DIAMETRO 150 MM</v>
          </cell>
          <cell r="D2067" t="str">
            <v>UN</v>
          </cell>
          <cell r="E2067">
            <v>17.600000000000001</v>
          </cell>
        </row>
        <row r="2068">
          <cell r="B2068" t="str">
            <v>163803</v>
          </cell>
          <cell r="C2068" t="str">
            <v>DIAMETRO 200 MM</v>
          </cell>
          <cell r="D2068" t="str">
            <v>UN</v>
          </cell>
          <cell r="E2068">
            <v>21.25</v>
          </cell>
        </row>
        <row r="2069">
          <cell r="B2069" t="str">
            <v>163804</v>
          </cell>
          <cell r="C2069" t="str">
            <v>DIAMETRO 250 MM</v>
          </cell>
          <cell r="D2069" t="str">
            <v>UN</v>
          </cell>
          <cell r="E2069">
            <v>28.3</v>
          </cell>
        </row>
        <row r="2070">
          <cell r="B2070" t="str">
            <v>163805</v>
          </cell>
          <cell r="C2070" t="str">
            <v>DIAMETRO 300 MM</v>
          </cell>
          <cell r="D2070" t="str">
            <v>UN</v>
          </cell>
          <cell r="E2070">
            <v>37.51</v>
          </cell>
        </row>
        <row r="2071">
          <cell r="B2071" t="str">
            <v>163806</v>
          </cell>
          <cell r="C2071" t="str">
            <v>DIAMETRO 400 MM</v>
          </cell>
          <cell r="D2071" t="str">
            <v>UN</v>
          </cell>
          <cell r="E2071">
            <v>52.28</v>
          </cell>
        </row>
        <row r="2072">
          <cell r="B2072" t="str">
            <v>163807</v>
          </cell>
          <cell r="C2072" t="str">
            <v>DIAMETRO 500 MM</v>
          </cell>
          <cell r="D2072" t="str">
            <v>UN</v>
          </cell>
          <cell r="E2072">
            <v>70.599999999999994</v>
          </cell>
        </row>
        <row r="2073">
          <cell r="B2073" t="str">
            <v>163808</v>
          </cell>
          <cell r="C2073" t="str">
            <v>DIAMETRO 600 MM</v>
          </cell>
          <cell r="D2073" t="str">
            <v>UN</v>
          </cell>
          <cell r="E2073">
            <v>132.1</v>
          </cell>
        </row>
        <row r="2074">
          <cell r="B2074" t="str">
            <v>163809</v>
          </cell>
          <cell r="C2074" t="str">
            <v>DIAMETRO 700 MM</v>
          </cell>
          <cell r="D2074" t="str">
            <v>UN</v>
          </cell>
          <cell r="E2074">
            <v>126.74</v>
          </cell>
        </row>
        <row r="2075">
          <cell r="B2075" t="str">
            <v>163810</v>
          </cell>
          <cell r="C2075" t="str">
            <v>DIAMETRO 800 MM</v>
          </cell>
          <cell r="D2075" t="str">
            <v>UN</v>
          </cell>
          <cell r="E2075">
            <v>179.97</v>
          </cell>
        </row>
        <row r="2076">
          <cell r="B2076" t="str">
            <v>163811</v>
          </cell>
          <cell r="C2076" t="str">
            <v>DIAMETRO 900 MM</v>
          </cell>
          <cell r="D2076" t="str">
            <v>UN</v>
          </cell>
          <cell r="E2076">
            <v>221.48</v>
          </cell>
        </row>
        <row r="2077">
          <cell r="B2077" t="str">
            <v>163812</v>
          </cell>
          <cell r="C2077" t="str">
            <v>DIAMETRO 1000 MM</v>
          </cell>
          <cell r="D2077" t="str">
            <v>UN</v>
          </cell>
          <cell r="E2077">
            <v>271.52999999999997</v>
          </cell>
        </row>
        <row r="2079">
          <cell r="B2079" t="str">
            <v>163900</v>
          </cell>
          <cell r="C2079" t="str">
            <v>MONTAGEM DE CURVAS DE PE FOFO 90GR TIPO FF</v>
          </cell>
        </row>
        <row r="2080">
          <cell r="B2080" t="str">
            <v>163901</v>
          </cell>
          <cell r="C2080" t="str">
            <v>DIAMETRO 100 MM</v>
          </cell>
          <cell r="D2080" t="str">
            <v>UN</v>
          </cell>
          <cell r="E2080">
            <v>13.91</v>
          </cell>
        </row>
        <row r="2081">
          <cell r="B2081" t="str">
            <v>163902</v>
          </cell>
          <cell r="C2081" t="str">
            <v>DIAMETRO 150 MM</v>
          </cell>
          <cell r="D2081" t="str">
            <v>UN</v>
          </cell>
          <cell r="E2081">
            <v>20.440000000000001</v>
          </cell>
        </row>
        <row r="2082">
          <cell r="B2082" t="str">
            <v>163903</v>
          </cell>
          <cell r="C2082" t="str">
            <v>DIAMETRO 200 MM</v>
          </cell>
          <cell r="D2082" t="str">
            <v>UN</v>
          </cell>
          <cell r="E2082">
            <v>25.44</v>
          </cell>
        </row>
        <row r="2083">
          <cell r="B2083" t="str">
            <v>163904</v>
          </cell>
          <cell r="C2083" t="str">
            <v>DIAMETRO 250 MM</v>
          </cell>
          <cell r="D2083" t="str">
            <v>UN</v>
          </cell>
          <cell r="E2083">
            <v>33.82</v>
          </cell>
        </row>
        <row r="2084">
          <cell r="B2084" t="str">
            <v>163905</v>
          </cell>
          <cell r="C2084" t="str">
            <v>DIAMETRO 300 MM</v>
          </cell>
          <cell r="D2084" t="str">
            <v>UN</v>
          </cell>
          <cell r="E2084">
            <v>44.92</v>
          </cell>
        </row>
        <row r="2085">
          <cell r="B2085" t="str">
            <v>163906</v>
          </cell>
          <cell r="C2085" t="str">
            <v>DIAMETRO 400 MM</v>
          </cell>
          <cell r="D2085" t="str">
            <v>UN</v>
          </cell>
          <cell r="E2085">
            <v>66.28</v>
          </cell>
        </row>
        <row r="2086">
          <cell r="B2086" t="str">
            <v>163907</v>
          </cell>
          <cell r="C2086" t="str">
            <v>DIAMETRO 500 MM</v>
          </cell>
          <cell r="D2086" t="str">
            <v>UN</v>
          </cell>
          <cell r="E2086">
            <v>91.23</v>
          </cell>
        </row>
        <row r="2087">
          <cell r="B2087" t="str">
            <v>163908</v>
          </cell>
          <cell r="C2087" t="str">
            <v>DIAMETRO 600 MM</v>
          </cell>
          <cell r="D2087" t="str">
            <v>UN</v>
          </cell>
          <cell r="E2087">
            <v>125.69</v>
          </cell>
        </row>
        <row r="2089">
          <cell r="B2089" t="str">
            <v>164000</v>
          </cell>
          <cell r="C2089" t="str">
            <v>MONTAGEM DE CURVAS DE FERRO FUNDIDO 45 GR TIPO FF</v>
          </cell>
        </row>
        <row r="2090">
          <cell r="B2090" t="str">
            <v>164001</v>
          </cell>
          <cell r="C2090" t="str">
            <v>DIAMETRO 100 MM</v>
          </cell>
          <cell r="D2090" t="str">
            <v>UN</v>
          </cell>
          <cell r="E2090">
            <v>12.22</v>
          </cell>
        </row>
        <row r="2091">
          <cell r="B2091" t="str">
            <v>164002</v>
          </cell>
          <cell r="C2091" t="str">
            <v>DIAMETRO 150 MM</v>
          </cell>
          <cell r="D2091" t="str">
            <v>UN</v>
          </cell>
          <cell r="E2091">
            <v>17.5</v>
          </cell>
        </row>
        <row r="2092">
          <cell r="B2092" t="str">
            <v>164003</v>
          </cell>
          <cell r="C2092" t="str">
            <v>DIAMETRO 200 MM</v>
          </cell>
          <cell r="D2092" t="str">
            <v>UN</v>
          </cell>
          <cell r="E2092">
            <v>21.12</v>
          </cell>
        </row>
        <row r="2093">
          <cell r="B2093" t="str">
            <v>164004</v>
          </cell>
          <cell r="C2093" t="str">
            <v>DIAMETRO 250 MM</v>
          </cell>
          <cell r="D2093" t="str">
            <v>UN</v>
          </cell>
          <cell r="E2093">
            <v>28.71</v>
          </cell>
        </row>
        <row r="2094">
          <cell r="B2094" t="str">
            <v>164005</v>
          </cell>
          <cell r="C2094" t="str">
            <v>DIAMETRO 300 MM</v>
          </cell>
          <cell r="D2094" t="str">
            <v>UN</v>
          </cell>
          <cell r="E2094">
            <v>38.07</v>
          </cell>
        </row>
        <row r="2095">
          <cell r="B2095" t="str">
            <v>164006</v>
          </cell>
          <cell r="C2095" t="str">
            <v>DIAMETRO 400 MM</v>
          </cell>
          <cell r="D2095" t="str">
            <v>UN</v>
          </cell>
          <cell r="E2095">
            <v>50.93</v>
          </cell>
        </row>
        <row r="2096">
          <cell r="B2096" t="str">
            <v>164007</v>
          </cell>
          <cell r="C2096" t="str">
            <v>DIAMETRO 500 MM</v>
          </cell>
          <cell r="D2096" t="str">
            <v>UN</v>
          </cell>
          <cell r="E2096">
            <v>67.97</v>
          </cell>
        </row>
        <row r="2097">
          <cell r="B2097" t="str">
            <v>164008</v>
          </cell>
          <cell r="C2097" t="str">
            <v>DIAMETRO 600 MM</v>
          </cell>
          <cell r="D2097" t="str">
            <v>UN</v>
          </cell>
          <cell r="E2097">
            <v>90.26</v>
          </cell>
        </row>
        <row r="2098">
          <cell r="B2098" t="str">
            <v>164009</v>
          </cell>
          <cell r="C2098" t="str">
            <v>DIAMETRO 700 MM</v>
          </cell>
          <cell r="D2098" t="str">
            <v>UN</v>
          </cell>
          <cell r="E2098">
            <v>120.37</v>
          </cell>
        </row>
        <row r="2099">
          <cell r="B2099" t="str">
            <v>164010</v>
          </cell>
          <cell r="C2099" t="str">
            <v>DIAMETRO 800 MM</v>
          </cell>
          <cell r="D2099" t="str">
            <v>UN</v>
          </cell>
          <cell r="E2099">
            <v>170.51</v>
          </cell>
        </row>
        <row r="2100">
          <cell r="B2100" t="str">
            <v>164011</v>
          </cell>
          <cell r="C2100" t="str">
            <v>DIAMETRO 900 MM</v>
          </cell>
          <cell r="D2100" t="str">
            <v>UN</v>
          </cell>
          <cell r="E2100">
            <v>208.29</v>
          </cell>
        </row>
        <row r="2101">
          <cell r="B2101" t="str">
            <v>164012</v>
          </cell>
          <cell r="C2101" t="str">
            <v>DIAMETRO 1000 MM</v>
          </cell>
          <cell r="D2101" t="str">
            <v>UN</v>
          </cell>
          <cell r="E2101">
            <v>254.24</v>
          </cell>
        </row>
        <row r="2103">
          <cell r="B2103" t="str">
            <v>164100</v>
          </cell>
          <cell r="C2103" t="str">
            <v>MONTAGEM DE TES DE FERRO FUNDIDO TIPO FFF</v>
          </cell>
        </row>
        <row r="2104">
          <cell r="B2104" t="str">
            <v>164101</v>
          </cell>
          <cell r="C2104" t="str">
            <v>DIAMETRO 100-50 MM</v>
          </cell>
          <cell r="D2104" t="str">
            <v>UN</v>
          </cell>
          <cell r="E2104">
            <v>15.14</v>
          </cell>
        </row>
        <row r="2105">
          <cell r="B2105" t="str">
            <v>164102</v>
          </cell>
          <cell r="C2105" t="str">
            <v>DIAMETRO 100-75 MM</v>
          </cell>
          <cell r="D2105" t="str">
            <v>UN</v>
          </cell>
          <cell r="E2105">
            <v>15.65</v>
          </cell>
        </row>
        <row r="2106">
          <cell r="B2106" t="str">
            <v>164103</v>
          </cell>
          <cell r="C2106" t="str">
            <v>DIAMETRO 100-100 MM</v>
          </cell>
          <cell r="D2106" t="str">
            <v>UN</v>
          </cell>
          <cell r="E2106">
            <v>18.600000000000001</v>
          </cell>
        </row>
        <row r="2107">
          <cell r="B2107" t="str">
            <v>164104</v>
          </cell>
          <cell r="C2107" t="str">
            <v>DIAMETRO 150-50 MM</v>
          </cell>
          <cell r="D2107" t="str">
            <v>UN</v>
          </cell>
          <cell r="E2107">
            <v>20.399999999999999</v>
          </cell>
        </row>
        <row r="2108">
          <cell r="B2108" t="str">
            <v>164105</v>
          </cell>
          <cell r="C2108" t="str">
            <v>DIAMETRO 150-75 MM</v>
          </cell>
          <cell r="D2108" t="str">
            <v>UN</v>
          </cell>
          <cell r="E2108">
            <v>21.18</v>
          </cell>
        </row>
        <row r="2109">
          <cell r="B2109" t="str">
            <v>164106</v>
          </cell>
          <cell r="C2109" t="str">
            <v>DIAMETRO 150-100 MM</v>
          </cell>
          <cell r="D2109" t="str">
            <v>UN</v>
          </cell>
          <cell r="E2109">
            <v>24.08</v>
          </cell>
        </row>
        <row r="2110">
          <cell r="B2110" t="str">
            <v>164107</v>
          </cell>
          <cell r="C2110" t="str">
            <v>DIAMETRO 150-150 MM</v>
          </cell>
          <cell r="D2110" t="str">
            <v>UN</v>
          </cell>
          <cell r="E2110">
            <v>26.75</v>
          </cell>
        </row>
        <row r="2111">
          <cell r="B2111" t="str">
            <v>164108</v>
          </cell>
          <cell r="C2111" t="str">
            <v>DIAMETRO 200-75 MM</v>
          </cell>
          <cell r="D2111" t="str">
            <v>UN</v>
          </cell>
          <cell r="E2111">
            <v>25.01</v>
          </cell>
        </row>
        <row r="2112">
          <cell r="B2112" t="str">
            <v>164109</v>
          </cell>
          <cell r="C2112" t="str">
            <v>DIAMETRO 200-100 MM</v>
          </cell>
          <cell r="D2112" t="str">
            <v>UN</v>
          </cell>
          <cell r="E2112">
            <v>27.9</v>
          </cell>
        </row>
        <row r="2113">
          <cell r="B2113" t="str">
            <v>164110</v>
          </cell>
          <cell r="C2113" t="str">
            <v>DIAMETRO 200-150 MM</v>
          </cell>
          <cell r="D2113" t="str">
            <v>UN</v>
          </cell>
          <cell r="E2113">
            <v>30.56</v>
          </cell>
        </row>
        <row r="2114">
          <cell r="B2114" t="str">
            <v>164111</v>
          </cell>
          <cell r="C2114" t="str">
            <v>DIAMETRO 200-200 MM</v>
          </cell>
          <cell r="D2114" t="str">
            <v>UN</v>
          </cell>
          <cell r="E2114">
            <v>32.229999999999997</v>
          </cell>
        </row>
        <row r="2115">
          <cell r="B2115" t="str">
            <v>164112</v>
          </cell>
          <cell r="C2115" t="str">
            <v>DIAMETRO 250-100 MM</v>
          </cell>
          <cell r="D2115" t="str">
            <v>UN</v>
          </cell>
          <cell r="E2115">
            <v>35.61</v>
          </cell>
        </row>
        <row r="2116">
          <cell r="B2116" t="str">
            <v>164113</v>
          </cell>
          <cell r="C2116" t="str">
            <v>DIAMETRO 250-200 MM</v>
          </cell>
          <cell r="D2116" t="str">
            <v>UN</v>
          </cell>
          <cell r="E2116">
            <v>39.9</v>
          </cell>
        </row>
        <row r="2117">
          <cell r="B2117" t="str">
            <v>164114</v>
          </cell>
          <cell r="C2117" t="str">
            <v>DIAMETRO 250-250 MM</v>
          </cell>
          <cell r="D2117" t="str">
            <v>UN</v>
          </cell>
          <cell r="E2117">
            <v>43.3</v>
          </cell>
        </row>
        <row r="2118">
          <cell r="B2118" t="str">
            <v>164115</v>
          </cell>
          <cell r="C2118" t="str">
            <v>DIAMETRO 300-100 MM</v>
          </cell>
          <cell r="D2118" t="str">
            <v>UN</v>
          </cell>
          <cell r="E2118">
            <v>45.18</v>
          </cell>
        </row>
        <row r="2119">
          <cell r="B2119" t="str">
            <v>164116</v>
          </cell>
          <cell r="C2119" t="str">
            <v>DIAMETRO 300-200 MM</v>
          </cell>
          <cell r="D2119" t="str">
            <v>UN</v>
          </cell>
          <cell r="E2119">
            <v>49.59</v>
          </cell>
        </row>
        <row r="2120">
          <cell r="B2120" t="str">
            <v>164117</v>
          </cell>
          <cell r="C2120" t="str">
            <v>DIAMETRO 300-300 MM</v>
          </cell>
          <cell r="D2120" t="str">
            <v>UN</v>
          </cell>
          <cell r="E2120">
            <v>57.72</v>
          </cell>
        </row>
        <row r="2121">
          <cell r="B2121" t="str">
            <v>164118</v>
          </cell>
          <cell r="C2121" t="str">
            <v>DIAMETRO 350-100 MM</v>
          </cell>
          <cell r="D2121" t="str">
            <v>UN</v>
          </cell>
          <cell r="E2121">
            <v>52.48</v>
          </cell>
        </row>
        <row r="2122">
          <cell r="B2122" t="str">
            <v>164119</v>
          </cell>
          <cell r="C2122" t="str">
            <v>DIAMETRO 350-200 MM</v>
          </cell>
          <cell r="D2122" t="str">
            <v>UN</v>
          </cell>
          <cell r="E2122">
            <v>56.69</v>
          </cell>
        </row>
        <row r="2123">
          <cell r="B2123" t="str">
            <v>164120</v>
          </cell>
          <cell r="C2123" t="str">
            <v>DIAMETRO 350-350 MM</v>
          </cell>
          <cell r="D2123" t="str">
            <v>UN</v>
          </cell>
          <cell r="E2123">
            <v>67.98</v>
          </cell>
        </row>
        <row r="2124">
          <cell r="B2124" t="str">
            <v>164121</v>
          </cell>
          <cell r="C2124" t="str">
            <v>DIAMETRO 400-100 MM</v>
          </cell>
          <cell r="D2124" t="str">
            <v>UN</v>
          </cell>
          <cell r="E2124">
            <v>60.12</v>
          </cell>
        </row>
        <row r="2125">
          <cell r="B2125" t="str">
            <v>164122</v>
          </cell>
          <cell r="C2125" t="str">
            <v>DIAMETRO 400-200 MM</v>
          </cell>
          <cell r="D2125" t="str">
            <v>UN</v>
          </cell>
          <cell r="E2125">
            <v>64.33</v>
          </cell>
        </row>
        <row r="2126">
          <cell r="B2126" t="str">
            <v>164123</v>
          </cell>
          <cell r="C2126" t="str">
            <v>DIAMETRO 400-300 MM</v>
          </cell>
          <cell r="D2126" t="str">
            <v>UN</v>
          </cell>
          <cell r="E2126">
            <v>72.28</v>
          </cell>
        </row>
        <row r="2127">
          <cell r="B2127" t="str">
            <v>164124</v>
          </cell>
          <cell r="C2127" t="str">
            <v>DIAMETRO 400-400 MM</v>
          </cell>
          <cell r="D2127" t="str">
            <v>UN</v>
          </cell>
          <cell r="E2127">
            <v>79.010000000000005</v>
          </cell>
        </row>
        <row r="2128">
          <cell r="B2128" t="str">
            <v>164125</v>
          </cell>
          <cell r="C2128" t="str">
            <v>DIAMETRO 500-100 MM</v>
          </cell>
          <cell r="D2128" t="str">
            <v>UN</v>
          </cell>
          <cell r="E2128">
            <v>78.64</v>
          </cell>
        </row>
        <row r="2129">
          <cell r="B2129" t="str">
            <v>164126</v>
          </cell>
          <cell r="C2129" t="str">
            <v>DIAMETRO 500-200 MM</v>
          </cell>
          <cell r="D2129" t="str">
            <v>UN</v>
          </cell>
          <cell r="E2129">
            <v>82.83</v>
          </cell>
        </row>
        <row r="2130">
          <cell r="B2130" t="str">
            <v>164127</v>
          </cell>
          <cell r="C2130" t="str">
            <v>DIAMETRO 500-300 MM</v>
          </cell>
          <cell r="D2130" t="str">
            <v>UN</v>
          </cell>
          <cell r="E2130">
            <v>90.36</v>
          </cell>
        </row>
        <row r="2131">
          <cell r="B2131" t="str">
            <v>164128</v>
          </cell>
          <cell r="C2131" t="str">
            <v>DIAMETRO 500-400 MM</v>
          </cell>
          <cell r="D2131" t="str">
            <v>UN</v>
          </cell>
          <cell r="E2131">
            <v>97.18</v>
          </cell>
        </row>
        <row r="2132">
          <cell r="B2132" t="str">
            <v>164129</v>
          </cell>
          <cell r="C2132" t="str">
            <v>DIAMETRO 500-500 MM</v>
          </cell>
          <cell r="D2132" t="str">
            <v>UN</v>
          </cell>
          <cell r="E2132">
            <v>104.6</v>
          </cell>
        </row>
        <row r="2133">
          <cell r="B2133" t="str">
            <v>164130</v>
          </cell>
          <cell r="C2133" t="str">
            <v>DIAMETRO 600-200 MM</v>
          </cell>
          <cell r="D2133" t="str">
            <v>UN</v>
          </cell>
          <cell r="E2133">
            <v>106.57</v>
          </cell>
        </row>
        <row r="2134">
          <cell r="B2134" t="str">
            <v>164131</v>
          </cell>
          <cell r="C2134" t="str">
            <v>DIAMETRO 600-300 MM</v>
          </cell>
          <cell r="D2134" t="str">
            <v>UN</v>
          </cell>
          <cell r="E2134">
            <v>114.06</v>
          </cell>
        </row>
        <row r="2135">
          <cell r="B2135" t="str">
            <v>164132</v>
          </cell>
          <cell r="C2135" t="str">
            <v>DIAMETRO 600-400 MM</v>
          </cell>
          <cell r="D2135" t="str">
            <v>UN</v>
          </cell>
          <cell r="E2135">
            <v>120.83</v>
          </cell>
        </row>
        <row r="2136">
          <cell r="B2136" t="str">
            <v>164133</v>
          </cell>
          <cell r="C2136" t="str">
            <v>DIAMETRO 600-600 MM</v>
          </cell>
          <cell r="D2136" t="str">
            <v>UN</v>
          </cell>
          <cell r="E2136">
            <v>138.9</v>
          </cell>
        </row>
        <row r="2137">
          <cell r="B2137" t="str">
            <v>164134</v>
          </cell>
          <cell r="C2137" t="str">
            <v>DIAMETRO 700-200 MM</v>
          </cell>
          <cell r="D2137" t="str">
            <v>UN</v>
          </cell>
          <cell r="E2137">
            <v>127.91</v>
          </cell>
        </row>
        <row r="2138">
          <cell r="B2138" t="str">
            <v>164135</v>
          </cell>
          <cell r="C2138" t="str">
            <v>DIAMETRO 700-400 MM</v>
          </cell>
          <cell r="D2138" t="str">
            <v>UN</v>
          </cell>
          <cell r="E2138">
            <v>146.02000000000001</v>
          </cell>
        </row>
        <row r="2139">
          <cell r="B2139" t="str">
            <v>164136</v>
          </cell>
          <cell r="C2139" t="str">
            <v>DIAMETRO 700-700 MM</v>
          </cell>
          <cell r="D2139" t="str">
            <v>UN</v>
          </cell>
          <cell r="E2139">
            <v>183.24</v>
          </cell>
        </row>
        <row r="2140">
          <cell r="B2140" t="str">
            <v>164137</v>
          </cell>
          <cell r="C2140" t="str">
            <v>DIAMETRO 800-200 MM</v>
          </cell>
          <cell r="D2140" t="str">
            <v>UN</v>
          </cell>
          <cell r="E2140">
            <v>175.99</v>
          </cell>
        </row>
        <row r="2141">
          <cell r="B2141" t="str">
            <v>164138</v>
          </cell>
          <cell r="C2141" t="str">
            <v>DIAMETRO 800-400 MM</v>
          </cell>
          <cell r="D2141" t="str">
            <v>UN</v>
          </cell>
          <cell r="E2141">
            <v>195.32</v>
          </cell>
        </row>
        <row r="2142">
          <cell r="B2142" t="str">
            <v>164139</v>
          </cell>
          <cell r="C2142" t="str">
            <v>DIAMETRO 800-600 MM</v>
          </cell>
          <cell r="D2142" t="str">
            <v>UN</v>
          </cell>
          <cell r="E2142">
            <v>224.06</v>
          </cell>
        </row>
        <row r="2143">
          <cell r="B2143" t="str">
            <v>164140</v>
          </cell>
          <cell r="C2143" t="str">
            <v>DIAMETRO 800-800 MM</v>
          </cell>
          <cell r="D2143" t="str">
            <v>UN</v>
          </cell>
          <cell r="E2143">
            <v>260.24</v>
          </cell>
        </row>
        <row r="2144">
          <cell r="B2144" t="str">
            <v>164141</v>
          </cell>
          <cell r="C2144" t="str">
            <v>DIAMETRO 900-200 MM</v>
          </cell>
          <cell r="D2144" t="str">
            <v>UN</v>
          </cell>
          <cell r="E2144">
            <v>211.15</v>
          </cell>
        </row>
        <row r="2145">
          <cell r="B2145" t="str">
            <v>164142</v>
          </cell>
          <cell r="C2145" t="str">
            <v>DIAMETRO 900-400 MM</v>
          </cell>
          <cell r="D2145" t="str">
            <v>UN</v>
          </cell>
          <cell r="E2145">
            <v>231.68</v>
          </cell>
        </row>
        <row r="2146">
          <cell r="B2146" t="str">
            <v>164143</v>
          </cell>
          <cell r="C2146" t="str">
            <v>DIAMETRO 900-600 MM</v>
          </cell>
          <cell r="D2146" t="str">
            <v>UN</v>
          </cell>
          <cell r="E2146">
            <v>266.22000000000003</v>
          </cell>
        </row>
        <row r="2147">
          <cell r="B2147" t="str">
            <v>164144</v>
          </cell>
          <cell r="C2147" t="str">
            <v>DIAMETRO 900-900 MM</v>
          </cell>
          <cell r="D2147" t="str">
            <v>UN</v>
          </cell>
          <cell r="E2147">
            <v>318.57</v>
          </cell>
        </row>
        <row r="2148">
          <cell r="B2148" t="str">
            <v>164145</v>
          </cell>
          <cell r="C2148" t="str">
            <v>DIAMETRO 1000-200 MM</v>
          </cell>
          <cell r="D2148" t="str">
            <v>UN</v>
          </cell>
          <cell r="E2148">
            <v>254.1</v>
          </cell>
        </row>
        <row r="2149">
          <cell r="B2149" t="str">
            <v>164146</v>
          </cell>
          <cell r="C2149" t="str">
            <v>DIAMETRO 1000-400 MM</v>
          </cell>
          <cell r="D2149" t="str">
            <v>UN</v>
          </cell>
          <cell r="E2149">
            <v>275.88</v>
          </cell>
        </row>
        <row r="2150">
          <cell r="B2150" t="str">
            <v>164147</v>
          </cell>
          <cell r="C2150" t="str">
            <v>DIAMETRO 1000-600 MM</v>
          </cell>
          <cell r="D2150" t="str">
            <v>UN</v>
          </cell>
          <cell r="E2150">
            <v>308.89</v>
          </cell>
        </row>
        <row r="2151">
          <cell r="B2151" t="str">
            <v>164148</v>
          </cell>
          <cell r="C2151" t="str">
            <v>DIAMETRO 1000-1000 MM</v>
          </cell>
          <cell r="D2151" t="str">
            <v>UN</v>
          </cell>
          <cell r="E2151">
            <v>389.8</v>
          </cell>
        </row>
        <row r="2152">
          <cell r="B2152" t="str">
            <v>164149</v>
          </cell>
          <cell r="C2152" t="str">
            <v>DIAMETRO 1200-200 MM</v>
          </cell>
          <cell r="D2152" t="str">
            <v>UN</v>
          </cell>
          <cell r="E2152">
            <v>315.36</v>
          </cell>
        </row>
        <row r="2153">
          <cell r="B2153" t="str">
            <v>164150</v>
          </cell>
          <cell r="C2153" t="str">
            <v>DIAMETRO 1200-400 MM</v>
          </cell>
          <cell r="D2153" t="str">
            <v>UN</v>
          </cell>
          <cell r="E2153">
            <v>340.08</v>
          </cell>
        </row>
        <row r="2154">
          <cell r="B2154" t="str">
            <v>164151</v>
          </cell>
          <cell r="C2154" t="str">
            <v>DIAMETRO 1200-600 MM</v>
          </cell>
          <cell r="D2154" t="str">
            <v>UN</v>
          </cell>
          <cell r="E2154">
            <v>366.34</v>
          </cell>
        </row>
        <row r="2155">
          <cell r="B2155" t="str">
            <v>164152</v>
          </cell>
          <cell r="C2155" t="str">
            <v>DIAMETRO 1200-800 MM</v>
          </cell>
          <cell r="D2155" t="str">
            <v>UN</v>
          </cell>
          <cell r="E2155">
            <v>419.45</v>
          </cell>
        </row>
        <row r="2156">
          <cell r="B2156" t="str">
            <v>164153</v>
          </cell>
          <cell r="C2156" t="str">
            <v>DIAMETRO 1200-1000 MM</v>
          </cell>
          <cell r="D2156" t="str">
            <v>UN</v>
          </cell>
          <cell r="E2156">
            <v>466.36</v>
          </cell>
        </row>
        <row r="2157">
          <cell r="B2157" t="str">
            <v>164154</v>
          </cell>
          <cell r="C2157" t="str">
            <v>DIAMETRO 1200-1200 MM</v>
          </cell>
          <cell r="D2157" t="str">
            <v>UN</v>
          </cell>
          <cell r="E2157">
            <v>510.13</v>
          </cell>
        </row>
        <row r="2159">
          <cell r="B2159" t="str">
            <v>164200</v>
          </cell>
          <cell r="C2159" t="str">
            <v>MONTAGEM DE REDUCOES CONCENTRICAS DE FERRO FUNDIDO TIPO FF</v>
          </cell>
        </row>
        <row r="2160">
          <cell r="B2160" t="str">
            <v>164201</v>
          </cell>
          <cell r="C2160" t="str">
            <v>DIAMETRO 100-75 MM</v>
          </cell>
          <cell r="D2160" t="str">
            <v>UN</v>
          </cell>
          <cell r="E2160">
            <v>9.31</v>
          </cell>
        </row>
        <row r="2161">
          <cell r="B2161" t="str">
            <v>164202</v>
          </cell>
          <cell r="C2161" t="str">
            <v>DIAMETRO 150- 100 MM</v>
          </cell>
          <cell r="D2161" t="str">
            <v>UN</v>
          </cell>
          <cell r="E2161">
            <v>15.06</v>
          </cell>
        </row>
        <row r="2162">
          <cell r="B2162" t="str">
            <v>164203</v>
          </cell>
          <cell r="C2162" t="str">
            <v>DIAMETRO 200-150 MM</v>
          </cell>
          <cell r="D2162" t="str">
            <v>UN</v>
          </cell>
          <cell r="E2162">
            <v>19.36</v>
          </cell>
        </row>
        <row r="2163">
          <cell r="B2163" t="str">
            <v>164204</v>
          </cell>
          <cell r="C2163" t="str">
            <v>DIAMETRO 250-200 MM</v>
          </cell>
          <cell r="D2163" t="str">
            <v>UN</v>
          </cell>
          <cell r="E2163">
            <v>24.31</v>
          </cell>
        </row>
        <row r="2164">
          <cell r="B2164" t="str">
            <v>164205</v>
          </cell>
          <cell r="C2164" t="str">
            <v>DIAMETRO 300-250 MM</v>
          </cell>
          <cell r="D2164" t="str">
            <v>UN</v>
          </cell>
          <cell r="E2164">
            <v>31.78</v>
          </cell>
        </row>
        <row r="2165">
          <cell r="B2165" t="str">
            <v>164206</v>
          </cell>
          <cell r="C2165" t="str">
            <v>DIAMETRO 400-300 MM</v>
          </cell>
          <cell r="D2165" t="str">
            <v>UN</v>
          </cell>
          <cell r="E2165">
            <v>44.1</v>
          </cell>
        </row>
        <row r="2166">
          <cell r="B2166" t="str">
            <v>164207</v>
          </cell>
          <cell r="C2166" t="str">
            <v>DIAMETRO 400-350 MM</v>
          </cell>
          <cell r="D2166" t="str">
            <v>UN</v>
          </cell>
          <cell r="E2166">
            <v>47.74</v>
          </cell>
        </row>
        <row r="2167">
          <cell r="B2167" t="str">
            <v>164208</v>
          </cell>
          <cell r="C2167" t="str">
            <v>DIAMETRO 500-400 MM</v>
          </cell>
          <cell r="D2167" t="str">
            <v>UN</v>
          </cell>
          <cell r="E2167">
            <v>59.15</v>
          </cell>
        </row>
        <row r="2168">
          <cell r="B2168" t="str">
            <v>164209</v>
          </cell>
          <cell r="C2168" t="str">
            <v>DIAMETRO 600-500 MM</v>
          </cell>
          <cell r="D2168" t="str">
            <v>UN</v>
          </cell>
          <cell r="E2168">
            <v>77.55</v>
          </cell>
        </row>
        <row r="2169">
          <cell r="B2169" t="str">
            <v>164210</v>
          </cell>
          <cell r="C2169" t="str">
            <v>DIAMETRO 700-600 MM</v>
          </cell>
          <cell r="D2169" t="str">
            <v>UN</v>
          </cell>
          <cell r="E2169">
            <v>101.33</v>
          </cell>
        </row>
        <row r="2170">
          <cell r="B2170" t="str">
            <v>164211</v>
          </cell>
          <cell r="C2170" t="str">
            <v>DIAMETRO 800-700 MM</v>
          </cell>
          <cell r="D2170" t="str">
            <v>UN</v>
          </cell>
          <cell r="E2170">
            <v>138.12</v>
          </cell>
        </row>
        <row r="2171">
          <cell r="B2171" t="str">
            <v>164212</v>
          </cell>
          <cell r="C2171" t="str">
            <v>DIAMETRO 900-800 MM</v>
          </cell>
          <cell r="D2171" t="str">
            <v>UN</v>
          </cell>
          <cell r="E2171">
            <v>178</v>
          </cell>
        </row>
        <row r="2172">
          <cell r="B2172" t="str">
            <v>164213</v>
          </cell>
          <cell r="C2172" t="str">
            <v>DIAMETRO 1000-900 MM</v>
          </cell>
          <cell r="D2172" t="str">
            <v>UN</v>
          </cell>
          <cell r="E2172">
            <v>214.67</v>
          </cell>
        </row>
        <row r="2173">
          <cell r="B2173" t="str">
            <v>164214</v>
          </cell>
          <cell r="C2173" t="str">
            <v>DIAMETRO 1200 - 1000 MM</v>
          </cell>
          <cell r="D2173" t="str">
            <v>UN</v>
          </cell>
          <cell r="E2173">
            <v>271.41000000000003</v>
          </cell>
        </row>
        <row r="2175">
          <cell r="B2175" t="str">
            <v>164300</v>
          </cell>
          <cell r="C2175" t="str">
            <v>MONTAGEM DE REDUCOES EXCENTRICAS DE FERRO FUNDIDO  TIPO FF</v>
          </cell>
        </row>
        <row r="2176">
          <cell r="B2176" t="str">
            <v>164301</v>
          </cell>
          <cell r="C2176" t="str">
            <v>DIAMETRO 100-50 MM</v>
          </cell>
          <cell r="D2176" t="str">
            <v>UN</v>
          </cell>
          <cell r="E2176">
            <v>9.31</v>
          </cell>
        </row>
        <row r="2177">
          <cell r="B2177" t="str">
            <v>164302</v>
          </cell>
          <cell r="C2177" t="str">
            <v>DIAMETRO 100-75 MM</v>
          </cell>
          <cell r="D2177" t="str">
            <v>UN</v>
          </cell>
          <cell r="E2177">
            <v>10.38</v>
          </cell>
        </row>
        <row r="2178">
          <cell r="B2178" t="str">
            <v>164303</v>
          </cell>
          <cell r="C2178" t="str">
            <v>DIAMETRO 150-75 MM</v>
          </cell>
          <cell r="D2178" t="str">
            <v>UN</v>
          </cell>
          <cell r="E2178">
            <v>12.18</v>
          </cell>
        </row>
        <row r="2179">
          <cell r="B2179" t="str">
            <v>164304</v>
          </cell>
          <cell r="C2179" t="str">
            <v>DIAMETRO 150-100 MM</v>
          </cell>
          <cell r="D2179" t="str">
            <v>UN</v>
          </cell>
          <cell r="E2179">
            <v>15.32</v>
          </cell>
        </row>
        <row r="2180">
          <cell r="B2180" t="str">
            <v>164305</v>
          </cell>
          <cell r="C2180" t="str">
            <v>DIAMETRO 200-100 MM</v>
          </cell>
          <cell r="D2180" t="str">
            <v>UN</v>
          </cell>
          <cell r="E2180">
            <v>17.34</v>
          </cell>
        </row>
        <row r="2181">
          <cell r="B2181" t="str">
            <v>164306</v>
          </cell>
          <cell r="C2181" t="str">
            <v>DIAMETRO 200-150 MM</v>
          </cell>
          <cell r="D2181" t="str">
            <v>UN</v>
          </cell>
          <cell r="E2181">
            <v>20.059999999999999</v>
          </cell>
        </row>
        <row r="2182">
          <cell r="B2182" t="str">
            <v>164307</v>
          </cell>
          <cell r="C2182" t="str">
            <v>DIAMETRO 250-150 MM</v>
          </cell>
          <cell r="D2182" t="str">
            <v>UN</v>
          </cell>
          <cell r="E2182">
            <v>23.43</v>
          </cell>
        </row>
        <row r="2183">
          <cell r="B2183" t="str">
            <v>164308</v>
          </cell>
          <cell r="C2183" t="str">
            <v>DIAMETRO 250-200 MM</v>
          </cell>
          <cell r="D2183" t="str">
            <v>UN</v>
          </cell>
          <cell r="E2183">
            <v>25.11</v>
          </cell>
        </row>
        <row r="2184">
          <cell r="B2184" t="str">
            <v>164309</v>
          </cell>
          <cell r="C2184" t="str">
            <v>DIAMETRO 300-150 MM</v>
          </cell>
          <cell r="D2184" t="str">
            <v>UN</v>
          </cell>
          <cell r="E2184">
            <v>23.08</v>
          </cell>
        </row>
        <row r="2185">
          <cell r="B2185" t="str">
            <v>164310</v>
          </cell>
          <cell r="C2185" t="str">
            <v>DIAMETRO 300-200 MM</v>
          </cell>
          <cell r="D2185" t="str">
            <v>UN</v>
          </cell>
          <cell r="E2185">
            <v>29.65</v>
          </cell>
        </row>
        <row r="2186">
          <cell r="B2186" t="str">
            <v>164311</v>
          </cell>
          <cell r="C2186" t="str">
            <v>DIAMETRO 300-250 MM</v>
          </cell>
          <cell r="D2186" t="str">
            <v>UN</v>
          </cell>
          <cell r="E2186">
            <v>32.979999999999997</v>
          </cell>
        </row>
        <row r="2187">
          <cell r="B2187" t="str">
            <v>164312</v>
          </cell>
          <cell r="C2187" t="str">
            <v>DIAMETRO 400-250 MM</v>
          </cell>
          <cell r="D2187" t="str">
            <v>UN</v>
          </cell>
          <cell r="E2187">
            <v>39.92</v>
          </cell>
        </row>
        <row r="2188">
          <cell r="B2188" t="str">
            <v>164313</v>
          </cell>
          <cell r="C2188" t="str">
            <v>DIAMETRO 400-300 MM</v>
          </cell>
          <cell r="D2188" t="str">
            <v>UN</v>
          </cell>
          <cell r="E2188">
            <v>44.32</v>
          </cell>
        </row>
        <row r="2190">
          <cell r="B2190" t="str">
            <v>164400</v>
          </cell>
          <cell r="C2190" t="str">
            <v>MONTAGEM DE PLACAS DE REDUCAO DE FERRO FUNDIDO TIPO F</v>
          </cell>
        </row>
        <row r="2191">
          <cell r="B2191" t="str">
            <v>164401</v>
          </cell>
          <cell r="C2191" t="str">
            <v>DIAMETRO 100-50 MM</v>
          </cell>
          <cell r="D2191" t="str">
            <v>UN</v>
          </cell>
          <cell r="E2191">
            <v>9.01</v>
          </cell>
        </row>
        <row r="2192">
          <cell r="B2192" t="str">
            <v>164402</v>
          </cell>
          <cell r="C2192" t="str">
            <v>DIAMETRO 200-75 MM</v>
          </cell>
          <cell r="D2192" t="str">
            <v>UN</v>
          </cell>
          <cell r="E2192">
            <v>13.47</v>
          </cell>
        </row>
        <row r="2193">
          <cell r="B2193" t="str">
            <v>164403</v>
          </cell>
          <cell r="C2193" t="str">
            <v>DIAMETRO 200-100 MM</v>
          </cell>
          <cell r="D2193" t="str">
            <v>UN</v>
          </cell>
          <cell r="E2193">
            <v>16.329999999999998</v>
          </cell>
        </row>
        <row r="2194">
          <cell r="B2194" t="str">
            <v>164404</v>
          </cell>
          <cell r="C2194" t="str">
            <v>DIAMETRO 250-200 MM</v>
          </cell>
          <cell r="D2194" t="str">
            <v>UN</v>
          </cell>
          <cell r="E2194">
            <v>24.43</v>
          </cell>
        </row>
        <row r="2195">
          <cell r="B2195" t="str">
            <v>164405</v>
          </cell>
          <cell r="C2195" t="str">
            <v>DIAMETRO 350-150 MM</v>
          </cell>
          <cell r="D2195" t="str">
            <v>UN</v>
          </cell>
          <cell r="E2195">
            <v>30.23</v>
          </cell>
        </row>
        <row r="2196">
          <cell r="B2196" t="str">
            <v>164406</v>
          </cell>
          <cell r="C2196" t="str">
            <v>DIAMETRO 350-250 MM</v>
          </cell>
          <cell r="D2196" t="str">
            <v>UN</v>
          </cell>
          <cell r="E2196">
            <v>34.15</v>
          </cell>
        </row>
        <row r="2197">
          <cell r="B2197" t="str">
            <v>164407</v>
          </cell>
          <cell r="C2197" t="str">
            <v>DIAMETRO 400-150 MM</v>
          </cell>
          <cell r="D2197" t="str">
            <v>UN</v>
          </cell>
          <cell r="E2197">
            <v>33.090000000000003</v>
          </cell>
        </row>
        <row r="2198">
          <cell r="B2198" t="str">
            <v>164408</v>
          </cell>
          <cell r="C2198" t="str">
            <v>DIAMETRO 400-200 MM</v>
          </cell>
          <cell r="D2198" t="str">
            <v>UN</v>
          </cell>
          <cell r="E2198">
            <v>34.64</v>
          </cell>
        </row>
        <row r="2199">
          <cell r="B2199" t="str">
            <v>164409</v>
          </cell>
          <cell r="C2199" t="str">
            <v>DIAMETRO 400-250 MM</v>
          </cell>
          <cell r="D2199" t="str">
            <v>UN</v>
          </cell>
          <cell r="E2199">
            <v>37.53</v>
          </cell>
        </row>
        <row r="2200">
          <cell r="B2200" t="str">
            <v>164410</v>
          </cell>
          <cell r="C2200" t="str">
            <v>DIAMETRO 400-300 MM</v>
          </cell>
          <cell r="D2200" t="str">
            <v>UN</v>
          </cell>
          <cell r="E2200">
            <v>41.34</v>
          </cell>
        </row>
        <row r="2201">
          <cell r="B2201" t="str">
            <v>164411</v>
          </cell>
          <cell r="C2201" t="str">
            <v>DIAMETRO 500-350 MM</v>
          </cell>
          <cell r="D2201" t="str">
            <v>UN</v>
          </cell>
          <cell r="E2201">
            <v>52.34</v>
          </cell>
        </row>
        <row r="2202">
          <cell r="B2202" t="str">
            <v>164412</v>
          </cell>
          <cell r="C2202" t="str">
            <v>DIAMETRO 500-400 MM</v>
          </cell>
          <cell r="D2202" t="str">
            <v>UN</v>
          </cell>
          <cell r="E2202">
            <v>54.98</v>
          </cell>
        </row>
        <row r="2203">
          <cell r="B2203" t="str">
            <v>164413</v>
          </cell>
          <cell r="C2203" t="str">
            <v>DIAMETRO 600-150 MM</v>
          </cell>
          <cell r="D2203" t="str">
            <v>UN</v>
          </cell>
          <cell r="E2203">
            <v>55.96</v>
          </cell>
        </row>
        <row r="2204">
          <cell r="B2204" t="str">
            <v>164414</v>
          </cell>
          <cell r="C2204" t="str">
            <v>DIAMETRO 700-500 MM</v>
          </cell>
          <cell r="D2204" t="str">
            <v>UN</v>
          </cell>
          <cell r="E2204">
            <v>91.27</v>
          </cell>
        </row>
        <row r="2205">
          <cell r="B2205" t="str">
            <v>164415</v>
          </cell>
          <cell r="C2205" t="str">
            <v>DIAMETRO 900-700 MM</v>
          </cell>
          <cell r="D2205" t="str">
            <v>UN</v>
          </cell>
          <cell r="E2205">
            <v>146.22999999999999</v>
          </cell>
        </row>
        <row r="2206">
          <cell r="B2206" t="str">
            <v>164416</v>
          </cell>
          <cell r="C2206" t="str">
            <v>DIAMETRO 1000-700 MM</v>
          </cell>
          <cell r="D2206" t="str">
            <v>UN</v>
          </cell>
          <cell r="E2206">
            <v>168.21</v>
          </cell>
        </row>
        <row r="2207">
          <cell r="B2207" t="str">
            <v>164417</v>
          </cell>
          <cell r="C2207" t="str">
            <v>DIAMETRO 1000-800 MM</v>
          </cell>
          <cell r="D2207" t="str">
            <v>UN</v>
          </cell>
          <cell r="E2207">
            <v>188</v>
          </cell>
        </row>
        <row r="2209">
          <cell r="B2209" t="str">
            <v>164500</v>
          </cell>
          <cell r="C2209" t="str">
            <v>MONTAGEM DE TOCOS DE DE FERRO FUNDIDO L=0,25 M TIPO FF</v>
          </cell>
        </row>
        <row r="2210">
          <cell r="B2210" t="str">
            <v>164501</v>
          </cell>
          <cell r="C2210" t="str">
            <v>DIAMETRO 100 MM</v>
          </cell>
          <cell r="D2210" t="str">
            <v>UN</v>
          </cell>
          <cell r="E2210">
            <v>12.48</v>
          </cell>
        </row>
        <row r="2211">
          <cell r="B2211" t="str">
            <v>164502</v>
          </cell>
          <cell r="C2211" t="str">
            <v>DIAMETRO 150 MM</v>
          </cell>
          <cell r="D2211" t="str">
            <v>UN</v>
          </cell>
          <cell r="E2211">
            <v>18.02</v>
          </cell>
        </row>
        <row r="2212">
          <cell r="B2212" t="str">
            <v>164503</v>
          </cell>
          <cell r="C2212" t="str">
            <v>DIAMETRO 200 MM</v>
          </cell>
          <cell r="D2212" t="str">
            <v>UN</v>
          </cell>
          <cell r="E2212">
            <v>21.53</v>
          </cell>
        </row>
        <row r="2213">
          <cell r="B2213" t="str">
            <v>164504</v>
          </cell>
          <cell r="C2213" t="str">
            <v>DIAMETRO 250 MM</v>
          </cell>
          <cell r="D2213" t="str">
            <v>UN</v>
          </cell>
          <cell r="E2213">
            <v>28.16</v>
          </cell>
        </row>
        <row r="2214">
          <cell r="B2214" t="str">
            <v>164505</v>
          </cell>
          <cell r="C2214" t="str">
            <v>DIAMETRO 300 MM</v>
          </cell>
          <cell r="D2214" t="str">
            <v>UN</v>
          </cell>
          <cell r="E2214">
            <v>36.799999999999997</v>
          </cell>
        </row>
        <row r="2215">
          <cell r="B2215" t="str">
            <v>164506</v>
          </cell>
          <cell r="C2215" t="str">
            <v>DIAMETRO 400 MM</v>
          </cell>
          <cell r="D2215" t="str">
            <v>UN</v>
          </cell>
          <cell r="E2215">
            <v>50.48</v>
          </cell>
        </row>
        <row r="2216">
          <cell r="B2216" t="str">
            <v>164507</v>
          </cell>
          <cell r="C2216" t="str">
            <v>DIAMETRO 500 MM</v>
          </cell>
          <cell r="D2216" t="str">
            <v>UN</v>
          </cell>
          <cell r="E2216">
            <v>66.349999999999994</v>
          </cell>
        </row>
        <row r="2217">
          <cell r="B2217" t="str">
            <v>164508</v>
          </cell>
          <cell r="C2217" t="str">
            <v>DIAMETRO 600 MM</v>
          </cell>
          <cell r="D2217" t="str">
            <v>UN</v>
          </cell>
          <cell r="E2217">
            <v>87.38</v>
          </cell>
        </row>
        <row r="2218">
          <cell r="B2218" t="str">
            <v>164509</v>
          </cell>
          <cell r="C2218" t="str">
            <v>DIAMETRO 700 MM</v>
          </cell>
          <cell r="D2218" t="str">
            <v>UN</v>
          </cell>
          <cell r="E2218">
            <v>114.65</v>
          </cell>
        </row>
        <row r="2219">
          <cell r="B2219" t="str">
            <v>164510</v>
          </cell>
          <cell r="C2219" t="str">
            <v>DIAMETRO 800 MM</v>
          </cell>
          <cell r="D2219" t="str">
            <v>UN</v>
          </cell>
          <cell r="E2219">
            <v>161.32</v>
          </cell>
        </row>
        <row r="2220">
          <cell r="B2220" t="str">
            <v>164511</v>
          </cell>
          <cell r="C2220" t="str">
            <v>DIAMETRO 900 MM</v>
          </cell>
          <cell r="D2220" t="str">
            <v>UN</v>
          </cell>
          <cell r="E2220">
            <v>195.62</v>
          </cell>
        </row>
        <row r="2221">
          <cell r="B2221" t="str">
            <v>164512</v>
          </cell>
          <cell r="C2221" t="str">
            <v>DIAMETRO 1000 MM</v>
          </cell>
          <cell r="D2221" t="str">
            <v>UN</v>
          </cell>
          <cell r="E2221">
            <v>235.43</v>
          </cell>
        </row>
        <row r="2223">
          <cell r="B2223" t="str">
            <v>164600</v>
          </cell>
          <cell r="C2223" t="str">
            <v>MONTAGEM DE TOCOS DE FERRO FUNDIDO L=0,50 M TIPO FF</v>
          </cell>
        </row>
        <row r="2224">
          <cell r="B2224" t="str">
            <v>164601</v>
          </cell>
          <cell r="C2224" t="str">
            <v>DIAMETRO 100 MM</v>
          </cell>
          <cell r="D2224" t="str">
            <v>UN</v>
          </cell>
          <cell r="E2224">
            <v>12.83</v>
          </cell>
        </row>
        <row r="2225">
          <cell r="B2225" t="str">
            <v>164602</v>
          </cell>
          <cell r="C2225" t="str">
            <v>DIAMETRO 150 MM</v>
          </cell>
          <cell r="D2225" t="str">
            <v>UN</v>
          </cell>
          <cell r="E2225">
            <v>18.55</v>
          </cell>
        </row>
        <row r="2226">
          <cell r="B2226" t="str">
            <v>164603</v>
          </cell>
          <cell r="C2226" t="str">
            <v>DIAMETRO 200 MM</v>
          </cell>
          <cell r="D2226" t="str">
            <v>UN</v>
          </cell>
          <cell r="E2226">
            <v>22.31</v>
          </cell>
        </row>
        <row r="2227">
          <cell r="B2227" t="str">
            <v>164604</v>
          </cell>
          <cell r="C2227" t="str">
            <v>DIAMETRO 250 MM</v>
          </cell>
          <cell r="D2227" t="str">
            <v>UN</v>
          </cell>
          <cell r="E2227">
            <v>29.31</v>
          </cell>
        </row>
        <row r="2228">
          <cell r="B2228" t="str">
            <v>164605</v>
          </cell>
          <cell r="C2228" t="str">
            <v>DIAMETRO 300 MM</v>
          </cell>
          <cell r="D2228" t="str">
            <v>UN</v>
          </cell>
          <cell r="E2228">
            <v>38.22</v>
          </cell>
        </row>
        <row r="2229">
          <cell r="B2229" t="str">
            <v>164606</v>
          </cell>
          <cell r="C2229" t="str">
            <v>DIAMETRO 400 MM</v>
          </cell>
          <cell r="D2229" t="str">
            <v>UN</v>
          </cell>
          <cell r="E2229">
            <v>52.58</v>
          </cell>
        </row>
        <row r="2230">
          <cell r="B2230" t="str">
            <v>164607</v>
          </cell>
          <cell r="C2230" t="str">
            <v>DIAMETRO 500 MM</v>
          </cell>
          <cell r="D2230" t="str">
            <v>UN</v>
          </cell>
          <cell r="E2230">
            <v>69.290000000000006</v>
          </cell>
        </row>
        <row r="2231">
          <cell r="B2231" t="str">
            <v>164608</v>
          </cell>
          <cell r="C2231" t="str">
            <v>DIAMETRO 600 MM</v>
          </cell>
          <cell r="D2231" t="str">
            <v>UN</v>
          </cell>
          <cell r="E2231">
            <v>91.22</v>
          </cell>
        </row>
        <row r="2232">
          <cell r="B2232" t="str">
            <v>164609</v>
          </cell>
          <cell r="C2232" t="str">
            <v>DIAMETRO 700 MM</v>
          </cell>
          <cell r="D2232" t="str">
            <v>UN</v>
          </cell>
          <cell r="E2232">
            <v>119.68</v>
          </cell>
        </row>
        <row r="2233">
          <cell r="B2233" t="str">
            <v>164610</v>
          </cell>
          <cell r="C2233" t="str">
            <v>DIAMETRO 800 MM</v>
          </cell>
          <cell r="D2233" t="str">
            <v>UN</v>
          </cell>
          <cell r="E2233">
            <v>167.5</v>
          </cell>
        </row>
        <row r="2234">
          <cell r="B2234" t="str">
            <v>164611</v>
          </cell>
          <cell r="C2234" t="str">
            <v>DIAMETRO 900 MM</v>
          </cell>
          <cell r="D2234" t="str">
            <v>UN</v>
          </cell>
          <cell r="E2234">
            <v>203.13</v>
          </cell>
        </row>
        <row r="2235">
          <cell r="B2235" t="str">
            <v>164612</v>
          </cell>
          <cell r="C2235" t="str">
            <v>DIAMETRO 1000 MM</v>
          </cell>
          <cell r="D2235" t="str">
            <v>UN</v>
          </cell>
          <cell r="E2235">
            <v>244.33</v>
          </cell>
        </row>
        <row r="2237">
          <cell r="B2237" t="str">
            <v>164700</v>
          </cell>
          <cell r="C2237" t="str">
            <v>MONTAGEM DE JUNCOES 45 GR DE FERRO FUNDIDO TIPO FFF</v>
          </cell>
        </row>
        <row r="2238">
          <cell r="B2238" t="str">
            <v>164701</v>
          </cell>
          <cell r="C2238" t="str">
            <v>DIAMETRO 100-75 MM</v>
          </cell>
          <cell r="D2238" t="str">
            <v>UN</v>
          </cell>
          <cell r="E2238">
            <v>15.84</v>
          </cell>
        </row>
        <row r="2239">
          <cell r="B2239" t="str">
            <v>164702</v>
          </cell>
          <cell r="C2239" t="str">
            <v>DIAMETRO 100-100 MM</v>
          </cell>
          <cell r="D2239" t="str">
            <v>UN</v>
          </cell>
          <cell r="E2239">
            <v>18.77</v>
          </cell>
        </row>
        <row r="2240">
          <cell r="B2240" t="str">
            <v>164703</v>
          </cell>
          <cell r="C2240" t="str">
            <v>DIAMETRO 150-100 MM</v>
          </cell>
          <cell r="D2240" t="str">
            <v>UN</v>
          </cell>
          <cell r="E2240">
            <v>24.41</v>
          </cell>
        </row>
        <row r="2241">
          <cell r="B2241" t="str">
            <v>164704</v>
          </cell>
          <cell r="C2241" t="str">
            <v>DIAMETRO 150-150 MM</v>
          </cell>
          <cell r="D2241" t="str">
            <v>UN</v>
          </cell>
          <cell r="E2241">
            <v>27.03</v>
          </cell>
        </row>
        <row r="2242">
          <cell r="B2242" t="str">
            <v>164705</v>
          </cell>
          <cell r="C2242" t="str">
            <v>DIAMETRO 200-100 MM</v>
          </cell>
          <cell r="D2242" t="str">
            <v>UN</v>
          </cell>
          <cell r="E2242">
            <v>21</v>
          </cell>
        </row>
        <row r="2243">
          <cell r="B2243" t="str">
            <v>164706</v>
          </cell>
          <cell r="C2243" t="str">
            <v>DIAMETRO 200-150 MM</v>
          </cell>
          <cell r="D2243" t="str">
            <v>UN</v>
          </cell>
          <cell r="E2243">
            <v>31.04</v>
          </cell>
        </row>
        <row r="2244">
          <cell r="B2244" t="str">
            <v>164707</v>
          </cell>
          <cell r="C2244" t="str">
            <v>DIAMETRO 200-200 MM</v>
          </cell>
          <cell r="D2244" t="str">
            <v>UN</v>
          </cell>
          <cell r="E2244">
            <v>32.81</v>
          </cell>
        </row>
        <row r="2245">
          <cell r="B2245" t="str">
            <v>164708</v>
          </cell>
          <cell r="C2245" t="str">
            <v>DIAMETRO 250-150 MM</v>
          </cell>
          <cell r="D2245" t="str">
            <v>UN</v>
          </cell>
          <cell r="E2245">
            <v>38.39</v>
          </cell>
        </row>
        <row r="2246">
          <cell r="B2246" t="str">
            <v>164709</v>
          </cell>
          <cell r="C2246" t="str">
            <v>DIAMETRO 250-200 MM</v>
          </cell>
          <cell r="D2246" t="str">
            <v>UN</v>
          </cell>
          <cell r="E2246">
            <v>40.11</v>
          </cell>
        </row>
        <row r="2247">
          <cell r="B2247" t="str">
            <v>164710</v>
          </cell>
          <cell r="C2247" t="str">
            <v>DIAMETRO 250-250 MM</v>
          </cell>
          <cell r="D2247" t="str">
            <v>UN</v>
          </cell>
          <cell r="E2247">
            <v>43.3</v>
          </cell>
        </row>
        <row r="2248">
          <cell r="B2248" t="str">
            <v>164711</v>
          </cell>
          <cell r="C2248" t="str">
            <v>DIAMETRO 300-200 MM</v>
          </cell>
          <cell r="D2248" t="str">
            <v>UN</v>
          </cell>
          <cell r="E2248">
            <v>49.8</v>
          </cell>
        </row>
        <row r="2249">
          <cell r="B2249" t="str">
            <v>164712</v>
          </cell>
          <cell r="C2249" t="str">
            <v>DIAMETRO 300-300 MM</v>
          </cell>
          <cell r="D2249" t="str">
            <v>UN</v>
          </cell>
          <cell r="E2249">
            <v>57.15</v>
          </cell>
        </row>
        <row r="2250">
          <cell r="B2250" t="str">
            <v>164713</v>
          </cell>
          <cell r="C2250" t="str">
            <v>DIAMETRO 400-300 MM</v>
          </cell>
          <cell r="D2250" t="str">
            <v>UN</v>
          </cell>
          <cell r="E2250">
            <v>72.95</v>
          </cell>
        </row>
        <row r="2251">
          <cell r="B2251" t="str">
            <v>164714</v>
          </cell>
          <cell r="C2251" t="str">
            <v>DIAMETRO 400-400 MM</v>
          </cell>
          <cell r="D2251" t="str">
            <v>UN</v>
          </cell>
          <cell r="E2251">
            <v>79.08</v>
          </cell>
        </row>
        <row r="2253">
          <cell r="B2253" t="str">
            <v>164800</v>
          </cell>
          <cell r="C2253" t="str">
            <v>MONTAGEM DE FLANGES CEGOS DE FERRO FUNDIDO</v>
          </cell>
        </row>
        <row r="2254">
          <cell r="B2254" t="str">
            <v>164801</v>
          </cell>
          <cell r="C2254" t="str">
            <v>DIAMETRO 100 MM</v>
          </cell>
          <cell r="D2254" t="str">
            <v>UN</v>
          </cell>
          <cell r="E2254">
            <v>6.02</v>
          </cell>
        </row>
        <row r="2255">
          <cell r="B2255" t="str">
            <v>164802</v>
          </cell>
          <cell r="C2255" t="str">
            <v>DIAMETRO 150 MM</v>
          </cell>
          <cell r="D2255" t="str">
            <v>UN</v>
          </cell>
          <cell r="E2255">
            <v>8.64</v>
          </cell>
        </row>
        <row r="2256">
          <cell r="B2256" t="str">
            <v>164803</v>
          </cell>
          <cell r="C2256" t="str">
            <v>DIAMETRO 200 MM</v>
          </cell>
          <cell r="D2256" t="str">
            <v>UN</v>
          </cell>
          <cell r="E2256">
            <v>10.34</v>
          </cell>
        </row>
        <row r="2257">
          <cell r="B2257" t="str">
            <v>164804</v>
          </cell>
          <cell r="C2257" t="str">
            <v>DIAMETRO 250 MM</v>
          </cell>
          <cell r="D2257" t="str">
            <v>UN</v>
          </cell>
          <cell r="E2257">
            <v>13.69</v>
          </cell>
        </row>
        <row r="2258">
          <cell r="B2258" t="str">
            <v>164805</v>
          </cell>
          <cell r="C2258" t="str">
            <v>DIAMETRO 300 MM</v>
          </cell>
          <cell r="D2258" t="str">
            <v>UN</v>
          </cell>
          <cell r="E2258">
            <v>18.100000000000001</v>
          </cell>
        </row>
        <row r="2259">
          <cell r="B2259" t="str">
            <v>164806</v>
          </cell>
          <cell r="C2259" t="str">
            <v>DIAMETRO 400 MM</v>
          </cell>
          <cell r="D2259" t="str">
            <v>UN</v>
          </cell>
          <cell r="E2259">
            <v>24.76</v>
          </cell>
        </row>
        <row r="2260">
          <cell r="B2260" t="str">
            <v>164807</v>
          </cell>
          <cell r="C2260" t="str">
            <v>DIAMETRO 500 MM</v>
          </cell>
          <cell r="D2260" t="str">
            <v>UN</v>
          </cell>
          <cell r="E2260">
            <v>32.99</v>
          </cell>
        </row>
        <row r="2261">
          <cell r="B2261" t="str">
            <v>164808</v>
          </cell>
          <cell r="C2261" t="str">
            <v>DIAMETRO 600 MM</v>
          </cell>
          <cell r="D2261" t="str">
            <v>UN</v>
          </cell>
          <cell r="E2261">
            <v>43.85</v>
          </cell>
        </row>
        <row r="2262">
          <cell r="B2262" t="str">
            <v>164809</v>
          </cell>
          <cell r="C2262" t="str">
            <v>DIAMETRO 700 MM</v>
          </cell>
          <cell r="D2262" t="str">
            <v>UN</v>
          </cell>
          <cell r="E2262">
            <v>58.29</v>
          </cell>
        </row>
        <row r="2263">
          <cell r="B2263" t="str">
            <v>164810</v>
          </cell>
          <cell r="C2263" t="str">
            <v>DIAMETRO 800 MM</v>
          </cell>
          <cell r="D2263" t="str">
            <v>UN</v>
          </cell>
          <cell r="E2263">
            <v>83.15</v>
          </cell>
        </row>
        <row r="2264">
          <cell r="B2264" t="str">
            <v>164811</v>
          </cell>
          <cell r="C2264" t="str">
            <v>DIAMETRO 900 MM</v>
          </cell>
          <cell r="D2264" t="str">
            <v>UN</v>
          </cell>
          <cell r="E2264">
            <v>101.61</v>
          </cell>
        </row>
        <row r="2265">
          <cell r="B2265" t="str">
            <v>164812</v>
          </cell>
          <cell r="C2265" t="str">
            <v>DIAMETRO 1000 MM</v>
          </cell>
          <cell r="D2265" t="str">
            <v>UN</v>
          </cell>
          <cell r="E2265">
            <v>124.2</v>
          </cell>
        </row>
        <row r="2267">
          <cell r="B2267" t="str">
            <v>164900</v>
          </cell>
          <cell r="C2267" t="str">
            <v>MONTAGEM DE REGISTROS DE FERRO FUNDIDO FLANGEADOS</v>
          </cell>
        </row>
        <row r="2268">
          <cell r="B2268" t="str">
            <v>164901</v>
          </cell>
          <cell r="C2268" t="str">
            <v>DIAMETRO 100 MM</v>
          </cell>
          <cell r="D2268" t="str">
            <v>UN</v>
          </cell>
          <cell r="E2268">
            <v>14.8</v>
          </cell>
        </row>
        <row r="2269">
          <cell r="B2269" t="str">
            <v>164902</v>
          </cell>
          <cell r="C2269" t="str">
            <v>DIAMETRO 150 MM</v>
          </cell>
          <cell r="D2269" t="str">
            <v>UN</v>
          </cell>
          <cell r="E2269">
            <v>21.58</v>
          </cell>
        </row>
        <row r="2270">
          <cell r="B2270" t="str">
            <v>164903</v>
          </cell>
          <cell r="C2270" t="str">
            <v>DIAMETRO 200 MM</v>
          </cell>
          <cell r="D2270" t="str">
            <v>UN</v>
          </cell>
          <cell r="E2270">
            <v>28.12</v>
          </cell>
        </row>
        <row r="2271">
          <cell r="B2271" t="str">
            <v>164904</v>
          </cell>
          <cell r="C2271" t="str">
            <v>DIAMETRO 250 MM</v>
          </cell>
          <cell r="D2271" t="str">
            <v>UN</v>
          </cell>
          <cell r="E2271">
            <v>40.04</v>
          </cell>
        </row>
        <row r="2272">
          <cell r="B2272" t="str">
            <v>164905</v>
          </cell>
          <cell r="C2272" t="str">
            <v>DIAMETRO 300 MM</v>
          </cell>
          <cell r="D2272" t="str">
            <v>UN</v>
          </cell>
          <cell r="E2272">
            <v>53.47</v>
          </cell>
        </row>
        <row r="2273">
          <cell r="B2273" t="str">
            <v>164906</v>
          </cell>
          <cell r="C2273" t="str">
            <v>DIAMETRO 350 MM</v>
          </cell>
          <cell r="D2273" t="str">
            <v>UN</v>
          </cell>
          <cell r="E2273">
            <v>68.540000000000006</v>
          </cell>
        </row>
        <row r="2274">
          <cell r="B2274" t="str">
            <v>164907</v>
          </cell>
          <cell r="C2274" t="str">
            <v>DIAMETRO 400 MM</v>
          </cell>
          <cell r="D2274" t="str">
            <v>UN</v>
          </cell>
          <cell r="E2274">
            <v>84.68</v>
          </cell>
        </row>
        <row r="2275">
          <cell r="B2275" t="str">
            <v>164908</v>
          </cell>
          <cell r="C2275" t="str">
            <v>DIAMETRO 450 MM</v>
          </cell>
          <cell r="D2275" t="str">
            <v>UN</v>
          </cell>
          <cell r="E2275">
            <v>108.52</v>
          </cell>
        </row>
        <row r="2276">
          <cell r="B2276" t="str">
            <v>164909</v>
          </cell>
          <cell r="C2276" t="str">
            <v>DIAMETRO 500 MM</v>
          </cell>
          <cell r="D2276" t="str">
            <v>UN</v>
          </cell>
          <cell r="E2276">
            <v>120.24</v>
          </cell>
        </row>
        <row r="2277">
          <cell r="B2277" t="str">
            <v>164910</v>
          </cell>
          <cell r="C2277" t="str">
            <v>DIAMETRO 600 MM</v>
          </cell>
          <cell r="D2277" t="str">
            <v>UN</v>
          </cell>
          <cell r="E2277">
            <v>168.27</v>
          </cell>
        </row>
        <row r="2278">
          <cell r="B2278" t="str">
            <v>164911</v>
          </cell>
          <cell r="C2278" t="str">
            <v>DIAMETRO 700 MM</v>
          </cell>
          <cell r="D2278" t="str">
            <v>UN</v>
          </cell>
          <cell r="E2278">
            <v>241.75</v>
          </cell>
        </row>
        <row r="2279">
          <cell r="B2279" t="str">
            <v>164912</v>
          </cell>
          <cell r="C2279" t="str">
            <v>DIAMETRO 800 MM</v>
          </cell>
          <cell r="D2279" t="str">
            <v>UN</v>
          </cell>
          <cell r="E2279">
            <v>313.49</v>
          </cell>
        </row>
        <row r="2280">
          <cell r="B2280" t="str">
            <v>164913</v>
          </cell>
          <cell r="C2280" t="str">
            <v>DIAMETRO 900 MM</v>
          </cell>
          <cell r="D2280" t="str">
            <v>UN</v>
          </cell>
          <cell r="E2280">
            <v>408.24</v>
          </cell>
        </row>
        <row r="2281">
          <cell r="B2281" t="str">
            <v>164914</v>
          </cell>
          <cell r="C2281" t="str">
            <v>DIAMETRO 1000 MM</v>
          </cell>
          <cell r="D2281" t="str">
            <v>UN</v>
          </cell>
          <cell r="E2281">
            <v>508.57</v>
          </cell>
        </row>
        <row r="2282">
          <cell r="B2282" t="str">
            <v>164915</v>
          </cell>
          <cell r="C2282" t="str">
            <v>DIAMETRO 1200 MM</v>
          </cell>
          <cell r="D2282" t="str">
            <v>UN</v>
          </cell>
          <cell r="E2282">
            <v>912.63</v>
          </cell>
        </row>
        <row r="2284">
          <cell r="B2284" t="str">
            <v>165000</v>
          </cell>
          <cell r="C2284" t="str">
            <v>MONTAGEM DE VALVULAS BORBOLETA DE FERRO FUNDIDO FLANGEADOS COMANDO MANUAL</v>
          </cell>
        </row>
        <row r="2285">
          <cell r="B2285" t="str">
            <v>165001</v>
          </cell>
          <cell r="C2285" t="str">
            <v>DIAMETRO 400 MM</v>
          </cell>
          <cell r="D2285" t="str">
            <v>UN</v>
          </cell>
          <cell r="E2285">
            <v>57.64</v>
          </cell>
        </row>
        <row r="2286">
          <cell r="B2286" t="str">
            <v>165002</v>
          </cell>
          <cell r="C2286" t="str">
            <v>DIAMETRO 500 MM</v>
          </cell>
          <cell r="D2286" t="str">
            <v>UN</v>
          </cell>
          <cell r="E2286">
            <v>50.43</v>
          </cell>
        </row>
        <row r="2287">
          <cell r="B2287" t="str">
            <v>165003</v>
          </cell>
          <cell r="C2287" t="str">
            <v>DIAMETRO 600 MM</v>
          </cell>
          <cell r="D2287" t="str">
            <v>UN</v>
          </cell>
          <cell r="E2287">
            <v>106.14</v>
          </cell>
        </row>
        <row r="2288">
          <cell r="B2288" t="str">
            <v>165004</v>
          </cell>
          <cell r="C2288" t="str">
            <v>DIAMETRO 700 MM</v>
          </cell>
          <cell r="D2288" t="str">
            <v>UN</v>
          </cell>
          <cell r="E2288">
            <v>136.52000000000001</v>
          </cell>
        </row>
        <row r="2289">
          <cell r="B2289" t="str">
            <v>165005</v>
          </cell>
          <cell r="C2289" t="str">
            <v>DIAMETRO 800 MM</v>
          </cell>
          <cell r="D2289" t="str">
            <v>UN</v>
          </cell>
          <cell r="E2289">
            <v>209.74</v>
          </cell>
        </row>
        <row r="2290">
          <cell r="B2290" t="str">
            <v>165006</v>
          </cell>
          <cell r="C2290" t="str">
            <v>DIAMETRO 900 MM</v>
          </cell>
          <cell r="D2290" t="str">
            <v>UN</v>
          </cell>
          <cell r="E2290">
            <v>250.57</v>
          </cell>
        </row>
        <row r="2291">
          <cell r="B2291" t="str">
            <v>165007</v>
          </cell>
          <cell r="C2291" t="str">
            <v>DIAMETRO 1000 MM</v>
          </cell>
          <cell r="D2291" t="str">
            <v>UN</v>
          </cell>
          <cell r="E2291">
            <v>296.57</v>
          </cell>
        </row>
        <row r="2292">
          <cell r="B2292" t="str">
            <v>165008</v>
          </cell>
          <cell r="C2292" t="str">
            <v>DIAMETRO 1200 MM</v>
          </cell>
          <cell r="D2292" t="str">
            <v>UN</v>
          </cell>
          <cell r="E2292">
            <v>398.88</v>
          </cell>
        </row>
        <row r="2294">
          <cell r="B2294" t="str">
            <v>165100</v>
          </cell>
          <cell r="C2294" t="str">
            <v>MONTAGEM DE REGISTROS DE FERRO FUNDIDO FLANGEADOS COMANDO ELETRICO/PNEUMATICO</v>
          </cell>
        </row>
        <row r="2295">
          <cell r="B2295" t="str">
            <v>165101</v>
          </cell>
          <cell r="C2295" t="str">
            <v>DIAMETRO 100 MM</v>
          </cell>
          <cell r="D2295" t="str">
            <v>UN</v>
          </cell>
          <cell r="E2295">
            <v>15.17</v>
          </cell>
        </row>
        <row r="2296">
          <cell r="B2296" t="str">
            <v>165102</v>
          </cell>
          <cell r="C2296" t="str">
            <v>DIAMETRO 150 MM</v>
          </cell>
          <cell r="D2296" t="str">
            <v>UN</v>
          </cell>
          <cell r="E2296">
            <v>21.7</v>
          </cell>
        </row>
        <row r="2297">
          <cell r="B2297" t="str">
            <v>165103</v>
          </cell>
          <cell r="C2297" t="str">
            <v>DIAMETRO 200 MM</v>
          </cell>
          <cell r="D2297" t="str">
            <v>UN</v>
          </cell>
          <cell r="E2297">
            <v>29.15</v>
          </cell>
        </row>
        <row r="2298">
          <cell r="B2298" t="str">
            <v>165104</v>
          </cell>
          <cell r="C2298" t="str">
            <v>DIAMETRO 250 MM</v>
          </cell>
          <cell r="D2298" t="str">
            <v>UN</v>
          </cell>
          <cell r="E2298">
            <v>40.83</v>
          </cell>
        </row>
        <row r="2299">
          <cell r="B2299" t="str">
            <v>165105</v>
          </cell>
          <cell r="C2299" t="str">
            <v>DIAMETRO 300 MM</v>
          </cell>
          <cell r="D2299" t="str">
            <v>UN</v>
          </cell>
          <cell r="E2299">
            <v>54.58</v>
          </cell>
        </row>
        <row r="2300">
          <cell r="B2300" t="str">
            <v>165106</v>
          </cell>
          <cell r="C2300" t="str">
            <v>DIAMETRO 350 MM</v>
          </cell>
          <cell r="D2300" t="str">
            <v>UN</v>
          </cell>
          <cell r="E2300">
            <v>69.58</v>
          </cell>
        </row>
        <row r="2301">
          <cell r="B2301" t="str">
            <v>165107</v>
          </cell>
          <cell r="C2301" t="str">
            <v>DIAMETRO 400 MM</v>
          </cell>
          <cell r="D2301" t="str">
            <v>UN</v>
          </cell>
          <cell r="E2301">
            <v>86.09</v>
          </cell>
        </row>
        <row r="2302">
          <cell r="B2302" t="str">
            <v>165108</v>
          </cell>
          <cell r="C2302" t="str">
            <v>DIAMETRO 450 MM</v>
          </cell>
          <cell r="D2302" t="str">
            <v>UN</v>
          </cell>
          <cell r="E2302">
            <v>111.66</v>
          </cell>
        </row>
        <row r="2303">
          <cell r="B2303" t="str">
            <v>165109</v>
          </cell>
          <cell r="C2303" t="str">
            <v>DIAMETRO 500 MM</v>
          </cell>
          <cell r="D2303" t="str">
            <v>UN</v>
          </cell>
          <cell r="E2303">
            <v>122.74</v>
          </cell>
        </row>
        <row r="2304">
          <cell r="B2304" t="str">
            <v>165110</v>
          </cell>
          <cell r="C2304" t="str">
            <v>DIAMETRO 600 MM</v>
          </cell>
          <cell r="D2304" t="str">
            <v>UN</v>
          </cell>
          <cell r="E2304">
            <v>170.66</v>
          </cell>
        </row>
        <row r="2305">
          <cell r="B2305" t="str">
            <v>165111</v>
          </cell>
          <cell r="C2305" t="str">
            <v>DIAMETRO 700 MM</v>
          </cell>
          <cell r="D2305" t="str">
            <v>UN</v>
          </cell>
          <cell r="E2305">
            <v>243.57</v>
          </cell>
        </row>
        <row r="2306">
          <cell r="B2306" t="str">
            <v>165112</v>
          </cell>
          <cell r="C2306" t="str">
            <v>DIAMETRO 800 MM</v>
          </cell>
          <cell r="D2306" t="str">
            <v>UN</v>
          </cell>
          <cell r="E2306">
            <v>315.63</v>
          </cell>
        </row>
        <row r="2307">
          <cell r="B2307" t="str">
            <v>165113</v>
          </cell>
          <cell r="C2307" t="str">
            <v>DIAMETRO 900 MM</v>
          </cell>
          <cell r="D2307" t="str">
            <v>UN</v>
          </cell>
          <cell r="E2307">
            <v>409.77</v>
          </cell>
        </row>
        <row r="2308">
          <cell r="B2308" t="str">
            <v>165114</v>
          </cell>
          <cell r="C2308" t="str">
            <v>DIAMETRO 1000 MM</v>
          </cell>
          <cell r="D2308" t="str">
            <v>UN</v>
          </cell>
          <cell r="E2308">
            <v>509.82</v>
          </cell>
        </row>
        <row r="2309">
          <cell r="B2309" t="str">
            <v>165115</v>
          </cell>
          <cell r="C2309" t="str">
            <v>DIAMETRO 1200 MM</v>
          </cell>
          <cell r="D2309" t="str">
            <v>UN</v>
          </cell>
          <cell r="E2309">
            <v>755.33</v>
          </cell>
        </row>
        <row r="2311">
          <cell r="B2311" t="str">
            <v>165200</v>
          </cell>
          <cell r="C2311" t="str">
            <v>MONTAGEM DE VALVULAS BORBOLETA DE FERRO FUNDIDO FLANGEADOS COMANDO ELETRICO/PNEUMATICO</v>
          </cell>
        </row>
        <row r="2312">
          <cell r="B2312" t="str">
            <v>165201</v>
          </cell>
          <cell r="C2312" t="str">
            <v>DIAMETRO 400 MM</v>
          </cell>
          <cell r="D2312" t="str">
            <v>UN</v>
          </cell>
          <cell r="E2312">
            <v>59.05</v>
          </cell>
        </row>
        <row r="2313">
          <cell r="B2313" t="str">
            <v>165202</v>
          </cell>
          <cell r="C2313" t="str">
            <v>DIAMETRO 500 MM</v>
          </cell>
          <cell r="D2313" t="str">
            <v>UN</v>
          </cell>
          <cell r="E2313">
            <v>81.48</v>
          </cell>
        </row>
        <row r="2314">
          <cell r="B2314" t="str">
            <v>165203</v>
          </cell>
          <cell r="C2314" t="str">
            <v>DIAMETRO 600 MM</v>
          </cell>
          <cell r="D2314" t="str">
            <v>UN</v>
          </cell>
          <cell r="E2314">
            <v>109.13</v>
          </cell>
        </row>
        <row r="2315">
          <cell r="B2315" t="str">
            <v>165204</v>
          </cell>
          <cell r="C2315" t="str">
            <v>DIAMETRO 700 MM</v>
          </cell>
          <cell r="D2315" t="str">
            <v>UN</v>
          </cell>
          <cell r="E2315">
            <v>140.12</v>
          </cell>
        </row>
        <row r="2316">
          <cell r="B2316" t="str">
            <v>165205</v>
          </cell>
          <cell r="C2316" t="str">
            <v>DIAMETRO 800 MM</v>
          </cell>
          <cell r="D2316" t="str">
            <v>UN</v>
          </cell>
          <cell r="E2316">
            <v>214.05</v>
          </cell>
        </row>
        <row r="2317">
          <cell r="B2317" t="str">
            <v>165206</v>
          </cell>
          <cell r="C2317" t="str">
            <v>DIAMETRO 900 MM</v>
          </cell>
          <cell r="D2317" t="str">
            <v>UN</v>
          </cell>
          <cell r="E2317">
            <v>351.86</v>
          </cell>
        </row>
        <row r="2318">
          <cell r="B2318" t="str">
            <v>165207</v>
          </cell>
          <cell r="C2318" t="str">
            <v>DIAMETRO 1000 MM</v>
          </cell>
          <cell r="D2318" t="str">
            <v>UN</v>
          </cell>
          <cell r="E2318">
            <v>428.63</v>
          </cell>
        </row>
        <row r="2319">
          <cell r="B2319" t="str">
            <v>165208</v>
          </cell>
          <cell r="C2319" t="str">
            <v>DIAMETRO 1200 MM</v>
          </cell>
          <cell r="D2319" t="str">
            <v>UN</v>
          </cell>
          <cell r="E2319">
            <v>677.71</v>
          </cell>
        </row>
        <row r="2321">
          <cell r="B2321" t="str">
            <v>165300</v>
          </cell>
          <cell r="C2321" t="str">
            <v>MONTAGEM DE VENTOSAS SIMPLES FLANGEADAS</v>
          </cell>
        </row>
        <row r="2322">
          <cell r="B2322" t="str">
            <v>165301</v>
          </cell>
          <cell r="C2322" t="str">
            <v>DIAMETRO 50 MM</v>
          </cell>
          <cell r="D2322" t="str">
            <v>UN</v>
          </cell>
          <cell r="E2322">
            <v>3.61</v>
          </cell>
        </row>
        <row r="2324">
          <cell r="B2324" t="str">
            <v>165400</v>
          </cell>
          <cell r="C2324" t="str">
            <v>MONTAGEM DE VENTOSAS TRIPLICES DE FERRO FUNDIDO TIPO F</v>
          </cell>
        </row>
        <row r="2325">
          <cell r="B2325" t="str">
            <v>165401</v>
          </cell>
          <cell r="C2325" t="str">
            <v>DIAMETRO 100 MM</v>
          </cell>
          <cell r="D2325" t="str">
            <v>UN</v>
          </cell>
          <cell r="E2325">
            <v>9.01</v>
          </cell>
        </row>
        <row r="2326">
          <cell r="B2326" t="str">
            <v>165402</v>
          </cell>
          <cell r="C2326" t="str">
            <v>DIAMETRO 150 MM</v>
          </cell>
          <cell r="D2326" t="str">
            <v>UN</v>
          </cell>
          <cell r="E2326">
            <v>14.31</v>
          </cell>
        </row>
        <row r="2327">
          <cell r="B2327" t="str">
            <v>165403</v>
          </cell>
          <cell r="C2327" t="str">
            <v>DIAMETRO 200 MM</v>
          </cell>
          <cell r="D2327" t="str">
            <v>UN</v>
          </cell>
          <cell r="E2327">
            <v>22.45</v>
          </cell>
        </row>
        <row r="2329">
          <cell r="B2329" t="str">
            <v>165500</v>
          </cell>
          <cell r="C2329" t="str">
            <v>MONTAGEM DE JUNTAS DE EXPANSAO DE FERRO FUNDIDO TIPO FF</v>
          </cell>
        </row>
        <row r="2330">
          <cell r="B2330" t="str">
            <v>165501</v>
          </cell>
          <cell r="C2330" t="str">
            <v>DIAMETRO 100 MM</v>
          </cell>
          <cell r="D2330" t="str">
            <v>UN</v>
          </cell>
          <cell r="E2330">
            <v>15.89</v>
          </cell>
        </row>
        <row r="2331">
          <cell r="B2331" t="str">
            <v>165502</v>
          </cell>
          <cell r="C2331" t="str">
            <v>DIAMETRO 150 MM</v>
          </cell>
          <cell r="D2331" t="str">
            <v>UN</v>
          </cell>
          <cell r="E2331">
            <v>23.56</v>
          </cell>
        </row>
        <row r="2332">
          <cell r="B2332" t="str">
            <v>165503</v>
          </cell>
          <cell r="C2332" t="str">
            <v>DIAMETRO 200 MM</v>
          </cell>
          <cell r="D2332" t="str">
            <v>UN</v>
          </cell>
          <cell r="E2332">
            <v>29.75</v>
          </cell>
        </row>
        <row r="2333">
          <cell r="B2333" t="str">
            <v>165504</v>
          </cell>
          <cell r="C2333" t="str">
            <v>DIAMETRO 250 MM</v>
          </cell>
          <cell r="D2333" t="str">
            <v>UN</v>
          </cell>
          <cell r="E2333">
            <v>38.090000000000003</v>
          </cell>
        </row>
        <row r="2334">
          <cell r="B2334" t="str">
            <v>165505</v>
          </cell>
          <cell r="C2334" t="str">
            <v>DIAMETRO 300 MM</v>
          </cell>
          <cell r="D2334" t="str">
            <v>UN</v>
          </cell>
          <cell r="E2334">
            <v>49.36</v>
          </cell>
        </row>
        <row r="2335">
          <cell r="B2335" t="str">
            <v>165506</v>
          </cell>
          <cell r="C2335" t="str">
            <v>DIAMETRO 400 MM</v>
          </cell>
          <cell r="D2335" t="str">
            <v>UN</v>
          </cell>
          <cell r="E2335">
            <v>73.28</v>
          </cell>
        </row>
        <row r="2336">
          <cell r="B2336" t="str">
            <v>165507</v>
          </cell>
          <cell r="C2336" t="str">
            <v>DIAMETRO 500 MM</v>
          </cell>
          <cell r="D2336" t="str">
            <v>UN</v>
          </cell>
          <cell r="E2336">
            <v>103.7</v>
          </cell>
        </row>
        <row r="2337">
          <cell r="B2337" t="str">
            <v>165508</v>
          </cell>
          <cell r="C2337" t="str">
            <v>DIAMETRO 600 MM</v>
          </cell>
          <cell r="D2337" t="str">
            <v>UN</v>
          </cell>
          <cell r="E2337">
            <v>131.94</v>
          </cell>
        </row>
        <row r="2339">
          <cell r="B2339" t="str">
            <v>165600</v>
          </cell>
          <cell r="C2339" t="str">
            <v>MONTAGEM DE VALVULAS DE ALIVIO DE FERRO FUNDIDO TIPO FF</v>
          </cell>
        </row>
        <row r="2340">
          <cell r="B2340" t="str">
            <v>165601</v>
          </cell>
          <cell r="C2340" t="str">
            <v>DIAMETRO 50-75 MM</v>
          </cell>
          <cell r="D2340" t="str">
            <v>UN</v>
          </cell>
          <cell r="E2340">
            <v>8.08</v>
          </cell>
        </row>
        <row r="2341">
          <cell r="B2341" t="str">
            <v>165602</v>
          </cell>
          <cell r="C2341" t="str">
            <v>DIAMETRO 60-100 MM</v>
          </cell>
          <cell r="D2341" t="str">
            <v>UN</v>
          </cell>
          <cell r="E2341">
            <v>14.56</v>
          </cell>
        </row>
        <row r="2342">
          <cell r="B2342" t="str">
            <v>165603</v>
          </cell>
          <cell r="C2342" t="str">
            <v>DIAMETRO 75-100 MM</v>
          </cell>
          <cell r="D2342" t="str">
            <v>UN</v>
          </cell>
          <cell r="E2342">
            <v>15.26</v>
          </cell>
        </row>
        <row r="2343">
          <cell r="B2343" t="str">
            <v>165604</v>
          </cell>
          <cell r="C2343" t="str">
            <v>DIAMETRO 100-150 MM</v>
          </cell>
          <cell r="D2343" t="str">
            <v>UN</v>
          </cell>
          <cell r="E2343">
            <v>22.15</v>
          </cell>
        </row>
        <row r="2344">
          <cell r="B2344" t="str">
            <v>165605</v>
          </cell>
          <cell r="C2344" t="str">
            <v>DIAMETRO 150-200 MM</v>
          </cell>
          <cell r="D2344" t="str">
            <v>UN</v>
          </cell>
          <cell r="E2344">
            <v>30.52</v>
          </cell>
        </row>
        <row r="2346">
          <cell r="B2346" t="str">
            <v>165700</v>
          </cell>
          <cell r="C2346" t="str">
            <v>MONTAGEM DE CRIVOS DE FERRO FUNDIDO TIPO F</v>
          </cell>
        </row>
        <row r="2347">
          <cell r="B2347" t="str">
            <v>165701</v>
          </cell>
          <cell r="C2347" t="str">
            <v>DIAMETRO 100 MM</v>
          </cell>
          <cell r="D2347" t="str">
            <v>UN</v>
          </cell>
          <cell r="E2347">
            <v>6.06</v>
          </cell>
        </row>
        <row r="2348">
          <cell r="B2348" t="str">
            <v>165702</v>
          </cell>
          <cell r="C2348" t="str">
            <v>DIAMETRO 150 MM</v>
          </cell>
          <cell r="D2348" t="str">
            <v>UN</v>
          </cell>
          <cell r="E2348">
            <v>8.76</v>
          </cell>
        </row>
        <row r="2349">
          <cell r="B2349" t="str">
            <v>165703</v>
          </cell>
          <cell r="C2349" t="str">
            <v>DIAMETRO 200 MM</v>
          </cell>
          <cell r="D2349" t="str">
            <v>UN</v>
          </cell>
          <cell r="E2349">
            <v>10.46</v>
          </cell>
        </row>
        <row r="2350">
          <cell r="B2350" t="str">
            <v>165704</v>
          </cell>
          <cell r="C2350" t="str">
            <v>DIAMETRO 250 MM</v>
          </cell>
          <cell r="D2350" t="str">
            <v>UN</v>
          </cell>
          <cell r="E2350">
            <v>13.79</v>
          </cell>
        </row>
        <row r="2351">
          <cell r="B2351" t="str">
            <v>165705</v>
          </cell>
          <cell r="C2351" t="str">
            <v>DIAMETRO 300 MM</v>
          </cell>
          <cell r="D2351" t="str">
            <v>UN</v>
          </cell>
          <cell r="E2351">
            <v>18.149999999999999</v>
          </cell>
        </row>
        <row r="2352">
          <cell r="B2352" t="str">
            <v>165706</v>
          </cell>
          <cell r="C2352" t="str">
            <v>DIAMETRO 400 MM</v>
          </cell>
          <cell r="D2352" t="str">
            <v>UN</v>
          </cell>
          <cell r="E2352">
            <v>24.83</v>
          </cell>
        </row>
        <row r="2353">
          <cell r="B2353" t="str">
            <v>165707</v>
          </cell>
          <cell r="C2353" t="str">
            <v>DIAMETRO 500 MM</v>
          </cell>
          <cell r="D2353" t="str">
            <v>UN</v>
          </cell>
          <cell r="E2353">
            <v>33.22</v>
          </cell>
        </row>
        <row r="2354">
          <cell r="B2354" t="str">
            <v>165708</v>
          </cell>
          <cell r="C2354" t="str">
            <v>DIAMETRO 600 MM</v>
          </cell>
          <cell r="D2354" t="str">
            <v>UN</v>
          </cell>
          <cell r="E2354">
            <v>43.27</v>
          </cell>
        </row>
        <row r="2356">
          <cell r="B2356" t="str">
            <v>165800</v>
          </cell>
          <cell r="C2356" t="str">
            <v>MONTAGEM DE VALVULAS DE PE C/CRIVO DE FERRO FUNDIDO TIPO F</v>
          </cell>
        </row>
        <row r="2357">
          <cell r="B2357" t="str">
            <v>165801</v>
          </cell>
          <cell r="C2357" t="str">
            <v>DIAMETRO 100 MM</v>
          </cell>
          <cell r="D2357" t="str">
            <v>UN</v>
          </cell>
          <cell r="E2357">
            <v>7.58</v>
          </cell>
        </row>
        <row r="2358">
          <cell r="B2358" t="str">
            <v>165802</v>
          </cell>
          <cell r="C2358" t="str">
            <v>DIAMETRO 150 MM</v>
          </cell>
          <cell r="D2358" t="str">
            <v>UN</v>
          </cell>
          <cell r="E2358">
            <v>11.67</v>
          </cell>
        </row>
        <row r="2359">
          <cell r="B2359" t="str">
            <v>165803</v>
          </cell>
          <cell r="C2359" t="str">
            <v>DIAMETRO 200 MM</v>
          </cell>
          <cell r="D2359" t="str">
            <v>UN</v>
          </cell>
          <cell r="E2359">
            <v>14.77</v>
          </cell>
        </row>
        <row r="2360">
          <cell r="B2360" t="str">
            <v>165804</v>
          </cell>
          <cell r="C2360" t="str">
            <v>DIAMETRO 250 MM</v>
          </cell>
          <cell r="D2360" t="str">
            <v>UN</v>
          </cell>
          <cell r="E2360">
            <v>19.97</v>
          </cell>
        </row>
        <row r="2361">
          <cell r="B2361" t="str">
            <v>165805</v>
          </cell>
          <cell r="C2361" t="str">
            <v>DIAMETRO 300 MM</v>
          </cell>
          <cell r="D2361" t="str">
            <v>UN</v>
          </cell>
          <cell r="E2361">
            <v>26.73</v>
          </cell>
        </row>
        <row r="2362">
          <cell r="B2362" t="str">
            <v>165806</v>
          </cell>
          <cell r="C2362" t="str">
            <v>DIAMETRO 400 MM</v>
          </cell>
          <cell r="D2362" t="str">
            <v>UN</v>
          </cell>
          <cell r="E2362">
            <v>50.88</v>
          </cell>
        </row>
        <row r="2363">
          <cell r="B2363" t="str">
            <v>165807</v>
          </cell>
          <cell r="C2363" t="str">
            <v>DIAMETRO 500 MM</v>
          </cell>
          <cell r="D2363" t="str">
            <v>UN</v>
          </cell>
          <cell r="E2363">
            <v>67.010000000000005</v>
          </cell>
        </row>
        <row r="2364">
          <cell r="B2364" t="str">
            <v>165808</v>
          </cell>
          <cell r="C2364" t="str">
            <v>DIAMETRO 600 MM</v>
          </cell>
          <cell r="D2364" t="str">
            <v>UN</v>
          </cell>
          <cell r="E2364">
            <v>91.75</v>
          </cell>
        </row>
        <row r="2366">
          <cell r="B2366" t="str">
            <v>165900</v>
          </cell>
          <cell r="C2366" t="str">
            <v>MONTAGEM DE VALVULAS DE RETENCAO DE FERRO FUNDIDO TIPO FF</v>
          </cell>
        </row>
        <row r="2367">
          <cell r="B2367" t="str">
            <v>165901</v>
          </cell>
          <cell r="C2367" t="str">
            <v>DIAMETRO 100 MM</v>
          </cell>
          <cell r="D2367" t="str">
            <v>UN</v>
          </cell>
          <cell r="E2367">
            <v>14.29</v>
          </cell>
        </row>
        <row r="2368">
          <cell r="B2368" t="str">
            <v>165902</v>
          </cell>
          <cell r="C2368" t="str">
            <v>DIAMETRO 150 MM</v>
          </cell>
          <cell r="D2368" t="str">
            <v>UN</v>
          </cell>
          <cell r="E2368">
            <v>21.51</v>
          </cell>
        </row>
        <row r="2369">
          <cell r="B2369" t="str">
            <v>165903</v>
          </cell>
          <cell r="C2369" t="str">
            <v>DIAMETRO 200 MM</v>
          </cell>
          <cell r="D2369" t="str">
            <v>UN</v>
          </cell>
          <cell r="E2369">
            <v>27.15</v>
          </cell>
        </row>
        <row r="2370">
          <cell r="B2370" t="str">
            <v>165904</v>
          </cell>
          <cell r="C2370" t="str">
            <v>DIAMETRO 250 MM</v>
          </cell>
          <cell r="D2370" t="str">
            <v>UN</v>
          </cell>
          <cell r="E2370">
            <v>37.090000000000003</v>
          </cell>
        </row>
        <row r="2371">
          <cell r="B2371" t="str">
            <v>165905</v>
          </cell>
          <cell r="C2371" t="str">
            <v>DIAMETRO 300 MM</v>
          </cell>
          <cell r="D2371" t="str">
            <v>UN</v>
          </cell>
          <cell r="E2371">
            <v>48.3</v>
          </cell>
        </row>
        <row r="2372">
          <cell r="B2372" t="str">
            <v>165906</v>
          </cell>
          <cell r="C2372" t="str">
            <v>DIAMETRO 400 MM</v>
          </cell>
          <cell r="D2372" t="str">
            <v>UN</v>
          </cell>
          <cell r="E2372">
            <v>72.83</v>
          </cell>
        </row>
        <row r="2373">
          <cell r="B2373" t="str">
            <v>165907</v>
          </cell>
          <cell r="C2373" t="str">
            <v>DIAMETRO 500 MM</v>
          </cell>
          <cell r="D2373" t="str">
            <v>UN</v>
          </cell>
          <cell r="E2373">
            <v>108.46</v>
          </cell>
        </row>
        <row r="2374">
          <cell r="B2374" t="str">
            <v>165908</v>
          </cell>
          <cell r="C2374" t="str">
            <v>DIAMETRO 600 MM</v>
          </cell>
          <cell r="D2374" t="str">
            <v>UN</v>
          </cell>
          <cell r="E2374">
            <v>149.43</v>
          </cell>
        </row>
        <row r="2376">
          <cell r="B2376" t="str">
            <v>166000</v>
          </cell>
          <cell r="C2376" t="str">
            <v>MONTAGEM DE JUNTAS GIBAULT DE FERRO FUNDIDO</v>
          </cell>
        </row>
        <row r="2377">
          <cell r="B2377" t="str">
            <v>166001</v>
          </cell>
          <cell r="C2377" t="str">
            <v>DIAMETRO 100 MM</v>
          </cell>
          <cell r="D2377" t="str">
            <v>UN</v>
          </cell>
          <cell r="E2377">
            <v>11.99</v>
          </cell>
        </row>
        <row r="2378">
          <cell r="B2378" t="str">
            <v>166002</v>
          </cell>
          <cell r="C2378" t="str">
            <v>DIAMETRO 150 MM</v>
          </cell>
          <cell r="D2378" t="str">
            <v>UN</v>
          </cell>
          <cell r="E2378">
            <v>17.059999999999999</v>
          </cell>
        </row>
        <row r="2379">
          <cell r="B2379" t="str">
            <v>166003</v>
          </cell>
          <cell r="C2379" t="str">
            <v>DIAMETRO 200 MM</v>
          </cell>
          <cell r="D2379" t="str">
            <v>UN</v>
          </cell>
          <cell r="E2379">
            <v>20.5</v>
          </cell>
        </row>
        <row r="2380">
          <cell r="B2380" t="str">
            <v>166004</v>
          </cell>
          <cell r="C2380" t="str">
            <v>DIAMETRO 250 MM</v>
          </cell>
          <cell r="D2380" t="str">
            <v>UN</v>
          </cell>
          <cell r="E2380">
            <v>27.15</v>
          </cell>
        </row>
        <row r="2381">
          <cell r="B2381" t="str">
            <v>166005</v>
          </cell>
          <cell r="C2381" t="str">
            <v>DIAMETRO 300 MM</v>
          </cell>
          <cell r="D2381" t="str">
            <v>UN</v>
          </cell>
          <cell r="E2381">
            <v>35.21</v>
          </cell>
        </row>
        <row r="2382">
          <cell r="B2382" t="str">
            <v>166006</v>
          </cell>
          <cell r="C2382" t="str">
            <v>DIAMETRO 400 MM</v>
          </cell>
          <cell r="D2382" t="str">
            <v>UN</v>
          </cell>
          <cell r="E2382">
            <v>48.09</v>
          </cell>
        </row>
        <row r="2383">
          <cell r="B2383" t="str">
            <v>166007</v>
          </cell>
          <cell r="C2383" t="str">
            <v>DIAMETRO 500 MM</v>
          </cell>
          <cell r="D2383" t="str">
            <v>UN</v>
          </cell>
          <cell r="E2383">
            <v>62.86</v>
          </cell>
        </row>
        <row r="2384">
          <cell r="B2384" t="str">
            <v>166008</v>
          </cell>
          <cell r="C2384" t="str">
            <v>DIAMETRO 600 MM</v>
          </cell>
          <cell r="D2384" t="str">
            <v>UN</v>
          </cell>
          <cell r="E2384">
            <v>82.52</v>
          </cell>
        </row>
        <row r="2386">
          <cell r="B2386" t="str">
            <v>166100</v>
          </cell>
          <cell r="C2386" t="str">
            <v>MONTAGEM DE LUVAS BIPARTIDAS P/BOLSAS</v>
          </cell>
        </row>
        <row r="2387">
          <cell r="B2387" t="str">
            <v>166101</v>
          </cell>
          <cell r="C2387" t="str">
            <v>DIAMETRO 200 MM</v>
          </cell>
          <cell r="D2387" t="str">
            <v>UN</v>
          </cell>
          <cell r="E2387">
            <v>101.54</v>
          </cell>
        </row>
        <row r="2388">
          <cell r="B2388" t="str">
            <v>166102</v>
          </cell>
          <cell r="C2388" t="str">
            <v>DIAMETRO 250 MM</v>
          </cell>
          <cell r="D2388" t="str">
            <v>UN</v>
          </cell>
          <cell r="E2388">
            <v>129.80000000000001</v>
          </cell>
        </row>
        <row r="2389">
          <cell r="B2389" t="str">
            <v>166103</v>
          </cell>
          <cell r="C2389" t="str">
            <v>DIAMETRO 300 MM</v>
          </cell>
          <cell r="D2389" t="str">
            <v>UN</v>
          </cell>
          <cell r="E2389">
            <v>162.11000000000001</v>
          </cell>
        </row>
        <row r="2390">
          <cell r="B2390" t="str">
            <v>166104</v>
          </cell>
          <cell r="C2390" t="str">
            <v>DIAMETRO 400 MM</v>
          </cell>
          <cell r="D2390" t="str">
            <v>UN</v>
          </cell>
          <cell r="E2390">
            <v>229.31</v>
          </cell>
        </row>
        <row r="2391">
          <cell r="B2391" t="str">
            <v>166105</v>
          </cell>
          <cell r="C2391" t="str">
            <v>DIAMETRO 500 MM</v>
          </cell>
          <cell r="D2391" t="str">
            <v>UN</v>
          </cell>
          <cell r="E2391">
            <v>312.69</v>
          </cell>
        </row>
        <row r="2392">
          <cell r="B2392" t="str">
            <v>166106</v>
          </cell>
          <cell r="C2392" t="str">
            <v>DIAMETRO 600 MM</v>
          </cell>
          <cell r="D2392" t="str">
            <v>UN</v>
          </cell>
          <cell r="E2392">
            <v>419.94</v>
          </cell>
        </row>
        <row r="2394">
          <cell r="B2394" t="str">
            <v>166200</v>
          </cell>
          <cell r="C2394" t="str">
            <v>MONTAGEM DE LUVAS BIPARTIDAS PARA CILINDROS</v>
          </cell>
        </row>
        <row r="2395">
          <cell r="B2395" t="str">
            <v>166201</v>
          </cell>
          <cell r="C2395" t="str">
            <v>DIAMETRO 100 MM</v>
          </cell>
          <cell r="D2395" t="str">
            <v>UN</v>
          </cell>
          <cell r="E2395">
            <v>37.46</v>
          </cell>
        </row>
        <row r="2396">
          <cell r="B2396" t="str">
            <v>166202</v>
          </cell>
          <cell r="C2396" t="str">
            <v>DIAMETRO 150 MM</v>
          </cell>
          <cell r="D2396" t="str">
            <v>UN</v>
          </cell>
          <cell r="E2396">
            <v>62.31</v>
          </cell>
        </row>
        <row r="2397">
          <cell r="B2397" t="str">
            <v>166203</v>
          </cell>
          <cell r="C2397" t="str">
            <v>DIAMETRO 200 MM</v>
          </cell>
          <cell r="D2397" t="str">
            <v>UN</v>
          </cell>
          <cell r="E2397">
            <v>87.59</v>
          </cell>
        </row>
        <row r="2398">
          <cell r="B2398" t="str">
            <v>166204</v>
          </cell>
          <cell r="C2398" t="str">
            <v>DIAMETRO 250 MM</v>
          </cell>
          <cell r="D2398" t="str">
            <v>UN</v>
          </cell>
          <cell r="E2398">
            <v>110.13</v>
          </cell>
        </row>
        <row r="2399">
          <cell r="B2399" t="str">
            <v>166205</v>
          </cell>
          <cell r="C2399" t="str">
            <v>DIAMETRO 300 MM</v>
          </cell>
          <cell r="D2399" t="str">
            <v>UN</v>
          </cell>
          <cell r="E2399">
            <v>139.94999999999999</v>
          </cell>
        </row>
        <row r="2400">
          <cell r="B2400" t="str">
            <v>166206</v>
          </cell>
          <cell r="C2400" t="str">
            <v>DIAMETRO 400 MM</v>
          </cell>
          <cell r="D2400" t="str">
            <v>UN</v>
          </cell>
          <cell r="E2400">
            <v>209.68</v>
          </cell>
        </row>
        <row r="2401">
          <cell r="B2401" t="str">
            <v>166207</v>
          </cell>
          <cell r="C2401" t="str">
            <v>DIAMETRO 500 MM</v>
          </cell>
          <cell r="D2401" t="str">
            <v>UN</v>
          </cell>
          <cell r="E2401">
            <v>299.54000000000002</v>
          </cell>
        </row>
        <row r="2402">
          <cell r="B2402" t="str">
            <v>166208</v>
          </cell>
          <cell r="C2402" t="str">
            <v>DIAMETRO 600 MM</v>
          </cell>
          <cell r="D2402" t="str">
            <v>UN</v>
          </cell>
          <cell r="E2402">
            <v>410.54</v>
          </cell>
        </row>
        <row r="2404">
          <cell r="B2404" t="str">
            <v>166300</v>
          </cell>
          <cell r="C2404" t="str">
            <v>MONTAGEM DE PEDESTAIS DE MANOBRA DE FERRO FUNDIDO</v>
          </cell>
        </row>
        <row r="2405">
          <cell r="B2405" t="str">
            <v>166301</v>
          </cell>
          <cell r="C2405" t="str">
            <v>MODELO 01</v>
          </cell>
          <cell r="D2405" t="str">
            <v>UN</v>
          </cell>
          <cell r="E2405">
            <v>388.24</v>
          </cell>
        </row>
        <row r="2406">
          <cell r="B2406" t="str">
            <v>166302</v>
          </cell>
          <cell r="C2406" t="str">
            <v>MODELO 02</v>
          </cell>
          <cell r="D2406" t="str">
            <v>UN</v>
          </cell>
          <cell r="E2406">
            <v>405.57</v>
          </cell>
        </row>
        <row r="2407">
          <cell r="B2407" t="str">
            <v>166303</v>
          </cell>
          <cell r="C2407" t="str">
            <v>MODELO 03</v>
          </cell>
          <cell r="D2407" t="str">
            <v>UN</v>
          </cell>
          <cell r="E2407">
            <v>427.12</v>
          </cell>
        </row>
        <row r="2408">
          <cell r="B2408" t="str">
            <v>166304</v>
          </cell>
          <cell r="C2408" t="str">
            <v>MODELO 04</v>
          </cell>
          <cell r="D2408" t="str">
            <v>UN</v>
          </cell>
          <cell r="E2408">
            <v>433.32</v>
          </cell>
        </row>
        <row r="2409">
          <cell r="B2409" t="str">
            <v>166305</v>
          </cell>
          <cell r="C2409" t="str">
            <v>MODELO 05</v>
          </cell>
          <cell r="D2409" t="str">
            <v>UN</v>
          </cell>
          <cell r="E2409">
            <v>457.2</v>
          </cell>
        </row>
        <row r="2410">
          <cell r="B2410" t="str">
            <v>166306</v>
          </cell>
          <cell r="C2410" t="str">
            <v>MODELO 06</v>
          </cell>
          <cell r="D2410" t="str">
            <v>UN</v>
          </cell>
          <cell r="E2410">
            <v>470.36</v>
          </cell>
        </row>
        <row r="2411">
          <cell r="B2411" t="str">
            <v>166307</v>
          </cell>
          <cell r="C2411" t="str">
            <v>MODELO 07</v>
          </cell>
          <cell r="D2411" t="str">
            <v>UN</v>
          </cell>
          <cell r="E2411">
            <v>488.76</v>
          </cell>
        </row>
        <row r="2412">
          <cell r="B2412" t="str">
            <v>166308</v>
          </cell>
          <cell r="C2412" t="str">
            <v>MODELO 21</v>
          </cell>
          <cell r="D2412" t="str">
            <v>UN</v>
          </cell>
          <cell r="E2412">
            <v>388.24</v>
          </cell>
        </row>
        <row r="2414">
          <cell r="B2414" t="str">
            <v>166400</v>
          </cell>
          <cell r="C2414" t="str">
            <v>MONTAGEM DE PEDESTAIS DE SUSPENSAO DE FERRO FUNDIDO</v>
          </cell>
        </row>
        <row r="2415">
          <cell r="B2415" t="str">
            <v>166401</v>
          </cell>
          <cell r="C2415" t="str">
            <v>MODELO 01</v>
          </cell>
          <cell r="D2415" t="str">
            <v>UN</v>
          </cell>
          <cell r="E2415">
            <v>391.17</v>
          </cell>
        </row>
        <row r="2416">
          <cell r="B2416" t="str">
            <v>166402</v>
          </cell>
          <cell r="C2416" t="str">
            <v>MODELO 02</v>
          </cell>
          <cell r="D2416" t="str">
            <v>UN</v>
          </cell>
          <cell r="E2416">
            <v>409.62</v>
          </cell>
        </row>
        <row r="2417">
          <cell r="B2417" t="str">
            <v>166403</v>
          </cell>
          <cell r="C2417" t="str">
            <v>MODELO 03</v>
          </cell>
          <cell r="D2417" t="str">
            <v>UN</v>
          </cell>
          <cell r="E2417">
            <v>410.41</v>
          </cell>
        </row>
        <row r="2418">
          <cell r="B2418" t="str">
            <v>166404</v>
          </cell>
          <cell r="C2418" t="str">
            <v>MODELO 04</v>
          </cell>
          <cell r="D2418" t="str">
            <v>UN</v>
          </cell>
          <cell r="E2418">
            <v>417.36</v>
          </cell>
        </row>
        <row r="2419">
          <cell r="B2419" t="str">
            <v>166405</v>
          </cell>
          <cell r="C2419" t="str">
            <v>MODELO 05</v>
          </cell>
          <cell r="D2419" t="str">
            <v>UN</v>
          </cell>
          <cell r="E2419">
            <v>418.28</v>
          </cell>
        </row>
        <row r="2420">
          <cell r="B2420" t="str">
            <v>166406</v>
          </cell>
          <cell r="C2420" t="str">
            <v>MODELO 06</v>
          </cell>
          <cell r="D2420" t="str">
            <v>UN</v>
          </cell>
          <cell r="E2420">
            <v>419.16</v>
          </cell>
        </row>
        <row r="2421">
          <cell r="B2421" t="str">
            <v>166407</v>
          </cell>
          <cell r="C2421" t="str">
            <v>MODELO 08</v>
          </cell>
          <cell r="D2421" t="str">
            <v>UN</v>
          </cell>
          <cell r="E2421">
            <v>420.93</v>
          </cell>
        </row>
        <row r="2422">
          <cell r="B2422" t="str">
            <v>166408</v>
          </cell>
          <cell r="C2422" t="str">
            <v>MODELO 10</v>
          </cell>
          <cell r="D2422" t="str">
            <v>UN</v>
          </cell>
          <cell r="E2422">
            <v>491.18</v>
          </cell>
        </row>
        <row r="2423">
          <cell r="B2423" t="str">
            <v>166409</v>
          </cell>
          <cell r="C2423" t="str">
            <v>MODELO 11</v>
          </cell>
          <cell r="D2423" t="str">
            <v>UN</v>
          </cell>
          <cell r="E2423">
            <v>493</v>
          </cell>
        </row>
        <row r="2424">
          <cell r="B2424" t="str">
            <v>166410</v>
          </cell>
          <cell r="C2424" t="str">
            <v>MODELO 12</v>
          </cell>
          <cell r="D2424" t="str">
            <v>UN</v>
          </cell>
          <cell r="E2424">
            <v>494.83</v>
          </cell>
        </row>
        <row r="2425">
          <cell r="B2425" t="str">
            <v>166411</v>
          </cell>
          <cell r="C2425" t="str">
            <v>MODELO 13</v>
          </cell>
          <cell r="D2425" t="str">
            <v>UN</v>
          </cell>
          <cell r="E2425">
            <v>496.62</v>
          </cell>
        </row>
        <row r="2426">
          <cell r="B2426" t="str">
            <v>166412</v>
          </cell>
          <cell r="C2426" t="str">
            <v>MODELO 14</v>
          </cell>
          <cell r="D2426" t="str">
            <v>UN</v>
          </cell>
          <cell r="E2426">
            <v>498.41</v>
          </cell>
        </row>
        <row r="2427">
          <cell r="B2427" t="str">
            <v>166413</v>
          </cell>
          <cell r="C2427" t="str">
            <v>MODELO 16</v>
          </cell>
          <cell r="D2427" t="str">
            <v>UN</v>
          </cell>
          <cell r="E2427">
            <v>502</v>
          </cell>
        </row>
        <row r="2428">
          <cell r="B2428" t="str">
            <v>166414</v>
          </cell>
          <cell r="C2428" t="str">
            <v>MODELO 18</v>
          </cell>
          <cell r="D2428" t="str">
            <v>UN</v>
          </cell>
          <cell r="E2428">
            <v>399.99</v>
          </cell>
        </row>
        <row r="2429">
          <cell r="B2429" t="str">
            <v>166415</v>
          </cell>
          <cell r="C2429" t="str">
            <v>MODELO 19</v>
          </cell>
          <cell r="D2429" t="str">
            <v>UN</v>
          </cell>
          <cell r="E2429">
            <v>455.68</v>
          </cell>
        </row>
        <row r="2430">
          <cell r="B2430" t="str">
            <v>166416</v>
          </cell>
          <cell r="C2430" t="str">
            <v>MODELO 20</v>
          </cell>
          <cell r="D2430" t="str">
            <v>UN</v>
          </cell>
          <cell r="E2430">
            <v>503.16</v>
          </cell>
        </row>
        <row r="2431">
          <cell r="B2431" t="str">
            <v>166417</v>
          </cell>
          <cell r="C2431" t="str">
            <v>MODELO 21</v>
          </cell>
          <cell r="D2431" t="str">
            <v>UN</v>
          </cell>
          <cell r="E2431">
            <v>461.65</v>
          </cell>
        </row>
        <row r="2432">
          <cell r="B2432" t="str">
            <v>166418</v>
          </cell>
          <cell r="C2432" t="str">
            <v>MODELO 22</v>
          </cell>
          <cell r="D2432" t="str">
            <v>UN</v>
          </cell>
          <cell r="E2432">
            <v>467.46</v>
          </cell>
        </row>
        <row r="2433">
          <cell r="B2433" t="str">
            <v>166419</v>
          </cell>
          <cell r="C2433" t="str">
            <v>MODELO 23</v>
          </cell>
          <cell r="D2433" t="str">
            <v>UN</v>
          </cell>
          <cell r="E2433">
            <v>473.24</v>
          </cell>
        </row>
        <row r="2434">
          <cell r="B2434" t="str">
            <v>166420</v>
          </cell>
          <cell r="C2434" t="str">
            <v>MODELO 25</v>
          </cell>
          <cell r="D2434" t="str">
            <v>UN</v>
          </cell>
          <cell r="E2434">
            <v>484.81</v>
          </cell>
        </row>
        <row r="2435">
          <cell r="B2435" t="str">
            <v>166421</v>
          </cell>
          <cell r="C2435" t="str">
            <v>MODELO 27</v>
          </cell>
          <cell r="D2435" t="str">
            <v>UN</v>
          </cell>
          <cell r="E2435">
            <v>586.29</v>
          </cell>
        </row>
        <row r="2436">
          <cell r="B2436" t="str">
            <v>166422</v>
          </cell>
          <cell r="C2436" t="str">
            <v>MODELO 28</v>
          </cell>
          <cell r="D2436" t="str">
            <v>UN</v>
          </cell>
          <cell r="E2436">
            <v>589.16</v>
          </cell>
        </row>
        <row r="2437">
          <cell r="B2437" t="str">
            <v>166423</v>
          </cell>
          <cell r="C2437" t="str">
            <v>MODELO 29</v>
          </cell>
          <cell r="D2437" t="str">
            <v>UN</v>
          </cell>
          <cell r="E2437">
            <v>592.07000000000005</v>
          </cell>
        </row>
        <row r="2438">
          <cell r="B2438" t="str">
            <v>166424</v>
          </cell>
          <cell r="C2438" t="str">
            <v>MODELO 30</v>
          </cell>
          <cell r="D2438" t="str">
            <v>UN</v>
          </cell>
          <cell r="E2438">
            <v>594.96</v>
          </cell>
        </row>
        <row r="2439">
          <cell r="B2439" t="str">
            <v>166425</v>
          </cell>
          <cell r="C2439" t="str">
            <v>MODELO 31</v>
          </cell>
          <cell r="D2439" t="str">
            <v>UN</v>
          </cell>
          <cell r="E2439">
            <v>600.74</v>
          </cell>
        </row>
        <row r="2440">
          <cell r="B2440" t="str">
            <v>166426</v>
          </cell>
          <cell r="C2440" t="str">
            <v>MODELO 33</v>
          </cell>
          <cell r="D2440" t="str">
            <v>UN</v>
          </cell>
          <cell r="E2440">
            <v>543.41999999999996</v>
          </cell>
        </row>
        <row r="2442">
          <cell r="B2442" t="str">
            <v>166500</v>
          </cell>
          <cell r="C2442" t="str">
            <v>MANUSEIO DE TUBOS DE ACO (MONTAGEM)</v>
          </cell>
        </row>
        <row r="2443">
          <cell r="B2443" t="str">
            <v>166501</v>
          </cell>
          <cell r="C2443" t="str">
            <v>DIAMETRO 2 POLEGADA</v>
          </cell>
          <cell r="D2443" t="str">
            <v>M</v>
          </cell>
          <cell r="E2443">
            <v>12.74</v>
          </cell>
        </row>
        <row r="2444">
          <cell r="B2444" t="str">
            <v>166502</v>
          </cell>
          <cell r="C2444" t="str">
            <v>DIAMETRO 3 POLEGADA</v>
          </cell>
          <cell r="D2444" t="str">
            <v>M</v>
          </cell>
          <cell r="E2444">
            <v>19</v>
          </cell>
        </row>
        <row r="2445">
          <cell r="B2445" t="str">
            <v>166503</v>
          </cell>
          <cell r="C2445" t="str">
            <v>DIAMETRO 4 POLEGADA</v>
          </cell>
          <cell r="D2445" t="str">
            <v>M</v>
          </cell>
          <cell r="E2445">
            <v>17.899999999999999</v>
          </cell>
        </row>
        <row r="2446">
          <cell r="B2446" t="str">
            <v>166504</v>
          </cell>
          <cell r="C2446" t="str">
            <v>DIAMETRO 6 POLEGADA</v>
          </cell>
          <cell r="D2446" t="str">
            <v>M</v>
          </cell>
          <cell r="E2446">
            <v>21.42</v>
          </cell>
        </row>
        <row r="2447">
          <cell r="B2447" t="str">
            <v>166505</v>
          </cell>
          <cell r="C2447" t="str">
            <v>DIAMETRO 8 POLEGADA</v>
          </cell>
          <cell r="D2447" t="str">
            <v>M</v>
          </cell>
          <cell r="E2447">
            <v>25.07</v>
          </cell>
        </row>
        <row r="2448">
          <cell r="B2448" t="str">
            <v>166506</v>
          </cell>
          <cell r="C2448" t="str">
            <v>DIAMETRO 10 POLEGADA</v>
          </cell>
          <cell r="D2448" t="str">
            <v>M</v>
          </cell>
          <cell r="E2448">
            <v>31.22</v>
          </cell>
        </row>
        <row r="2449">
          <cell r="B2449" t="str">
            <v>166507</v>
          </cell>
          <cell r="C2449" t="str">
            <v>DIAMETRO 12 POLEGADA</v>
          </cell>
          <cell r="D2449" t="str">
            <v>M</v>
          </cell>
          <cell r="E2449">
            <v>38.47</v>
          </cell>
        </row>
        <row r="2450">
          <cell r="B2450" t="str">
            <v>166508</v>
          </cell>
          <cell r="C2450" t="str">
            <v>DIAMETRO 16 POLEGADA</v>
          </cell>
          <cell r="D2450" t="str">
            <v>M</v>
          </cell>
          <cell r="E2450">
            <v>55.36</v>
          </cell>
        </row>
        <row r="2451">
          <cell r="B2451" t="str">
            <v>166509</v>
          </cell>
          <cell r="C2451" t="str">
            <v>DIAMETRO 20 POLEGADA</v>
          </cell>
          <cell r="D2451" t="str">
            <v>M</v>
          </cell>
          <cell r="E2451">
            <v>75.39</v>
          </cell>
        </row>
        <row r="2452">
          <cell r="B2452" t="str">
            <v>166510</v>
          </cell>
          <cell r="C2452" t="str">
            <v>DIAMETRO 24 POLEGADA</v>
          </cell>
          <cell r="D2452" t="str">
            <v>M</v>
          </cell>
          <cell r="E2452">
            <v>85.18</v>
          </cell>
        </row>
        <row r="2453">
          <cell r="B2453" t="str">
            <v>166511</v>
          </cell>
          <cell r="C2453" t="str">
            <v>DIAMETRO 28 POLEGADA</v>
          </cell>
          <cell r="D2453" t="str">
            <v>M</v>
          </cell>
          <cell r="E2453">
            <v>92.94</v>
          </cell>
        </row>
        <row r="2454">
          <cell r="B2454" t="str">
            <v>166512</v>
          </cell>
          <cell r="C2454" t="str">
            <v>DIAMETRO 32 POLEGADA</v>
          </cell>
          <cell r="D2454" t="str">
            <v>M</v>
          </cell>
          <cell r="E2454">
            <v>107.99</v>
          </cell>
        </row>
        <row r="2455">
          <cell r="B2455" t="str">
            <v>166513</v>
          </cell>
          <cell r="C2455" t="str">
            <v>DIAMETRO 36 POLEGADA</v>
          </cell>
          <cell r="D2455" t="str">
            <v>M</v>
          </cell>
          <cell r="E2455">
            <v>112.59</v>
          </cell>
        </row>
        <row r="2456">
          <cell r="B2456" t="str">
            <v>166514</v>
          </cell>
          <cell r="C2456" t="str">
            <v>DIAMETRO 40 POLEGADA</v>
          </cell>
          <cell r="D2456" t="str">
            <v>M</v>
          </cell>
          <cell r="E2456">
            <v>113.48</v>
          </cell>
        </row>
        <row r="2458">
          <cell r="B2458" t="str">
            <v>166600</v>
          </cell>
          <cell r="C2458" t="str">
            <v>MANUSEIO DE CONEXOES, PECAS ESPECIAIS E MISCELANEOS DE ACO ATE 2 TONELADA (MONTAGEM)</v>
          </cell>
        </row>
        <row r="2459">
          <cell r="B2459" t="str">
            <v>166601</v>
          </cell>
          <cell r="C2459" t="str">
            <v>DIAMETRO 2 POLEGADA</v>
          </cell>
          <cell r="D2459" t="str">
            <v>KG</v>
          </cell>
          <cell r="E2459">
            <v>0.74</v>
          </cell>
        </row>
        <row r="2460">
          <cell r="B2460" t="str">
            <v>166602</v>
          </cell>
          <cell r="C2460" t="str">
            <v>DIAMETRO 3 POLEGADA</v>
          </cell>
          <cell r="D2460" t="str">
            <v>KG</v>
          </cell>
          <cell r="E2460">
            <v>0.73</v>
          </cell>
        </row>
        <row r="2461">
          <cell r="B2461" t="str">
            <v>166603</v>
          </cell>
          <cell r="C2461" t="str">
            <v>DIAMETRO 4 POLEGADA</v>
          </cell>
          <cell r="D2461" t="str">
            <v>KG</v>
          </cell>
          <cell r="E2461">
            <v>0.73</v>
          </cell>
        </row>
        <row r="2462">
          <cell r="B2462" t="str">
            <v>166604</v>
          </cell>
          <cell r="C2462" t="str">
            <v>DIAMETRO 6 POLEGADA</v>
          </cell>
          <cell r="D2462" t="str">
            <v>KG</v>
          </cell>
          <cell r="E2462">
            <v>0.73</v>
          </cell>
        </row>
        <row r="2463">
          <cell r="B2463" t="str">
            <v>166605</v>
          </cell>
          <cell r="C2463" t="str">
            <v>DIAMETRO 8 POLEGADA</v>
          </cell>
          <cell r="D2463" t="str">
            <v>KG</v>
          </cell>
          <cell r="E2463">
            <v>0.61</v>
          </cell>
        </row>
        <row r="2464">
          <cell r="B2464" t="str">
            <v>166606</v>
          </cell>
          <cell r="C2464" t="str">
            <v>DIAMETRO 10 POLEGADA</v>
          </cell>
          <cell r="D2464" t="str">
            <v>KG</v>
          </cell>
          <cell r="E2464">
            <v>0.61</v>
          </cell>
        </row>
        <row r="2465">
          <cell r="B2465" t="str">
            <v>166607</v>
          </cell>
          <cell r="C2465" t="str">
            <v>DIAMETRO 12 POLEGADA</v>
          </cell>
          <cell r="D2465" t="str">
            <v>KG</v>
          </cell>
          <cell r="E2465">
            <v>0.43</v>
          </cell>
        </row>
        <row r="2466">
          <cell r="B2466" t="str">
            <v>166608</v>
          </cell>
          <cell r="C2466" t="str">
            <v>DIAMETRO 16 POLEGADA</v>
          </cell>
          <cell r="D2466" t="str">
            <v>KG</v>
          </cell>
          <cell r="E2466">
            <v>0.43</v>
          </cell>
        </row>
        <row r="2467">
          <cell r="B2467" t="str">
            <v>166609</v>
          </cell>
          <cell r="C2467" t="str">
            <v>DIAMETRO 20 POLEGADA</v>
          </cell>
          <cell r="D2467" t="str">
            <v>KG</v>
          </cell>
          <cell r="E2467">
            <v>0.43</v>
          </cell>
        </row>
        <row r="2468">
          <cell r="B2468" t="str">
            <v>166610</v>
          </cell>
          <cell r="C2468" t="str">
            <v>DIAMETRO 24 POLEGADA</v>
          </cell>
          <cell r="D2468" t="str">
            <v>KG</v>
          </cell>
          <cell r="E2468">
            <v>0.34</v>
          </cell>
        </row>
        <row r="2469">
          <cell r="B2469" t="str">
            <v>166611</v>
          </cell>
          <cell r="C2469" t="str">
            <v>DIAMETRO 28 POLEGADA</v>
          </cell>
          <cell r="D2469" t="str">
            <v>KG</v>
          </cell>
          <cell r="E2469">
            <v>0.34</v>
          </cell>
        </row>
        <row r="2470">
          <cell r="B2470" t="str">
            <v>166612</v>
          </cell>
          <cell r="C2470" t="str">
            <v>DIAMETRO 32 POLEGADA</v>
          </cell>
          <cell r="D2470" t="str">
            <v>KG</v>
          </cell>
          <cell r="E2470">
            <v>0.34</v>
          </cell>
        </row>
        <row r="2471">
          <cell r="B2471" t="str">
            <v>166613</v>
          </cell>
          <cell r="C2471" t="str">
            <v>DIAMETRO 36 POLEGADA</v>
          </cell>
          <cell r="D2471" t="str">
            <v>KG</v>
          </cell>
          <cell r="E2471">
            <v>0.34</v>
          </cell>
        </row>
        <row r="2472">
          <cell r="B2472" t="str">
            <v>166614</v>
          </cell>
          <cell r="C2472" t="str">
            <v>DIAMETRO 40 POLEGADA</v>
          </cell>
          <cell r="D2472" t="str">
            <v>KG</v>
          </cell>
          <cell r="E2472">
            <v>0.34</v>
          </cell>
        </row>
        <row r="2474">
          <cell r="B2474" t="str">
            <v>166700</v>
          </cell>
          <cell r="C2474" t="str">
            <v>MANUSEIO DE CONEXOES, PECAS ESPECIAIS E MISCELANEOS DE ACO DE 2 A 5 TONELADA (MONTAGEM)</v>
          </cell>
        </row>
        <row r="2475">
          <cell r="B2475" t="str">
            <v>166701</v>
          </cell>
          <cell r="C2475" t="str">
            <v>DIAMETRO 28 POLEGADA</v>
          </cell>
          <cell r="D2475" t="str">
            <v>KG</v>
          </cell>
          <cell r="E2475">
            <v>0.39</v>
          </cell>
        </row>
        <row r="2476">
          <cell r="B2476" t="str">
            <v>166702</v>
          </cell>
          <cell r="C2476" t="str">
            <v>DIAMETRO 32 POLEGADA</v>
          </cell>
          <cell r="D2476" t="str">
            <v>KG</v>
          </cell>
          <cell r="E2476">
            <v>0.39</v>
          </cell>
        </row>
        <row r="2477">
          <cell r="B2477" t="str">
            <v>166703</v>
          </cell>
          <cell r="C2477" t="str">
            <v>DIAMETRO 36 POLEGADA</v>
          </cell>
          <cell r="D2477" t="str">
            <v>KG</v>
          </cell>
          <cell r="E2477">
            <v>0.39</v>
          </cell>
        </row>
        <row r="2478">
          <cell r="B2478" t="str">
            <v>166704</v>
          </cell>
          <cell r="C2478" t="str">
            <v>DIAMETRO 40 POLEGADA</v>
          </cell>
          <cell r="D2478" t="str">
            <v>KG</v>
          </cell>
          <cell r="E2478">
            <v>0.39</v>
          </cell>
        </row>
        <row r="2480">
          <cell r="B2480" t="str">
            <v>166800</v>
          </cell>
          <cell r="C2480" t="str">
            <v>MANUSEIO DE CONEXOES, PECAS ESPECIAIS E MISCELANEOS DE ACO DE 5 A 9 TONELADA</v>
          </cell>
        </row>
        <row r="2481">
          <cell r="B2481" t="str">
            <v>166801</v>
          </cell>
          <cell r="C2481" t="str">
            <v>DIAMETRO 28 POLEGADA</v>
          </cell>
          <cell r="D2481" t="str">
            <v>KG</v>
          </cell>
          <cell r="E2481">
            <v>0.37</v>
          </cell>
        </row>
        <row r="2482">
          <cell r="B2482" t="str">
            <v>166802</v>
          </cell>
          <cell r="C2482" t="str">
            <v>DIAMETRO 32 POLEGADA</v>
          </cell>
          <cell r="D2482" t="str">
            <v>KG</v>
          </cell>
          <cell r="E2482">
            <v>0.37</v>
          </cell>
        </row>
        <row r="2483">
          <cell r="B2483" t="str">
            <v>166803</v>
          </cell>
          <cell r="C2483" t="str">
            <v>DIAMETRO 36 POLEGADA</v>
          </cell>
          <cell r="D2483" t="str">
            <v>KG</v>
          </cell>
          <cell r="E2483">
            <v>0.37</v>
          </cell>
        </row>
        <row r="2484">
          <cell r="B2484" t="str">
            <v>166804</v>
          </cell>
          <cell r="C2484" t="str">
            <v>DIAMETRO 40 POLEGADA</v>
          </cell>
          <cell r="D2484" t="str">
            <v>KG</v>
          </cell>
          <cell r="E2484">
            <v>0.37</v>
          </cell>
        </row>
        <row r="2486">
          <cell r="B2486" t="str">
            <v>166900</v>
          </cell>
          <cell r="C2486" t="str">
            <v>MONTAGEM DE FLANGES AVULSOS DE ACO (PRE.MONTAGEM)</v>
          </cell>
        </row>
        <row r="2487">
          <cell r="B2487" t="str">
            <v>166901</v>
          </cell>
          <cell r="C2487" t="str">
            <v>DIAMETRO 4 POLEGADA</v>
          </cell>
          <cell r="D2487" t="str">
            <v>UN</v>
          </cell>
          <cell r="E2487">
            <v>91.86</v>
          </cell>
        </row>
        <row r="2488">
          <cell r="B2488" t="str">
            <v>166902</v>
          </cell>
          <cell r="C2488" t="str">
            <v>DIAMETRO 6 POLEGADA</v>
          </cell>
          <cell r="D2488" t="str">
            <v>UN</v>
          </cell>
          <cell r="E2488">
            <v>148.4</v>
          </cell>
        </row>
        <row r="2489">
          <cell r="B2489" t="str">
            <v>166903</v>
          </cell>
          <cell r="C2489" t="str">
            <v>DIAMETRO 8 POLEGADA</v>
          </cell>
          <cell r="D2489" t="str">
            <v>UN</v>
          </cell>
          <cell r="E2489">
            <v>197.89</v>
          </cell>
        </row>
        <row r="2490">
          <cell r="B2490" t="str">
            <v>166904</v>
          </cell>
          <cell r="C2490" t="str">
            <v>DIAMETRO 10 POLEGADA</v>
          </cell>
          <cell r="D2490" t="str">
            <v>UN</v>
          </cell>
          <cell r="E2490">
            <v>247.39</v>
          </cell>
        </row>
        <row r="2491">
          <cell r="B2491" t="str">
            <v>166905</v>
          </cell>
          <cell r="C2491" t="str">
            <v>DIAMETRO 12 POLEGADA</v>
          </cell>
          <cell r="D2491" t="str">
            <v>UN</v>
          </cell>
          <cell r="E2491">
            <v>296.94</v>
          </cell>
        </row>
        <row r="2492">
          <cell r="B2492" t="str">
            <v>166906</v>
          </cell>
          <cell r="C2492" t="str">
            <v>DIAMETRO 16 POLEGADA</v>
          </cell>
          <cell r="D2492" t="str">
            <v>UN</v>
          </cell>
          <cell r="E2492">
            <v>395.91</v>
          </cell>
        </row>
        <row r="2493">
          <cell r="B2493" t="str">
            <v>166907</v>
          </cell>
          <cell r="C2493" t="str">
            <v>DIAMETRO 20 POLEGADA</v>
          </cell>
          <cell r="D2493" t="str">
            <v>UN</v>
          </cell>
          <cell r="E2493">
            <v>494.93</v>
          </cell>
        </row>
        <row r="2494">
          <cell r="B2494" t="str">
            <v>166908</v>
          </cell>
          <cell r="C2494" t="str">
            <v>DIAMETRO 24 POLEGADA</v>
          </cell>
          <cell r="D2494" t="str">
            <v>UN</v>
          </cell>
          <cell r="E2494">
            <v>593.91999999999996</v>
          </cell>
        </row>
        <row r="2495">
          <cell r="B2495" t="str">
            <v>166909</v>
          </cell>
          <cell r="C2495" t="str">
            <v>DIAMETRO 28 POLEGADA</v>
          </cell>
          <cell r="D2495" t="str">
            <v>UN</v>
          </cell>
          <cell r="E2495">
            <v>693.02</v>
          </cell>
        </row>
        <row r="2496">
          <cell r="B2496" t="str">
            <v>166910</v>
          </cell>
          <cell r="C2496" t="str">
            <v>DIAMETRO 30 POLEGADA</v>
          </cell>
          <cell r="D2496" t="str">
            <v>UN</v>
          </cell>
          <cell r="E2496">
            <v>742.48</v>
          </cell>
        </row>
        <row r="2497">
          <cell r="B2497" t="str">
            <v>166911</v>
          </cell>
          <cell r="C2497" t="str">
            <v>DIAMETRO 32 POLEGADA</v>
          </cell>
          <cell r="D2497" t="str">
            <v>UN</v>
          </cell>
          <cell r="E2497">
            <v>792.01</v>
          </cell>
        </row>
        <row r="2498">
          <cell r="B2498" t="str">
            <v>166912</v>
          </cell>
          <cell r="C2498" t="str">
            <v>DIAMETRO 36 POLEGADA</v>
          </cell>
          <cell r="D2498" t="str">
            <v>UN</v>
          </cell>
          <cell r="E2498">
            <v>891.06</v>
          </cell>
        </row>
        <row r="2499">
          <cell r="B2499" t="str">
            <v>166913</v>
          </cell>
          <cell r="C2499" t="str">
            <v>DIAMETRO 40 POLEGADA</v>
          </cell>
          <cell r="D2499" t="str">
            <v>UN</v>
          </cell>
          <cell r="E2499">
            <v>990.06</v>
          </cell>
        </row>
        <row r="2501">
          <cell r="B2501" t="str">
            <v>167000</v>
          </cell>
          <cell r="C2501" t="str">
            <v>CONEXAO DE FLANGES AWWA C207</v>
          </cell>
        </row>
        <row r="2502">
          <cell r="B2502" t="str">
            <v>167001</v>
          </cell>
          <cell r="C2502" t="str">
            <v>DIAMETRO 4 POLEGADA</v>
          </cell>
          <cell r="D2502" t="str">
            <v>UN</v>
          </cell>
          <cell r="E2502">
            <v>9.61</v>
          </cell>
        </row>
        <row r="2503">
          <cell r="B2503" t="str">
            <v>167002</v>
          </cell>
          <cell r="C2503" t="str">
            <v>DIAMETRO 6 POLEGADA</v>
          </cell>
          <cell r="D2503" t="str">
            <v>UN</v>
          </cell>
          <cell r="E2503">
            <v>10.1</v>
          </cell>
        </row>
        <row r="2504">
          <cell r="B2504" t="str">
            <v>167003</v>
          </cell>
          <cell r="C2504" t="str">
            <v>DIAMETRO 8 POLEGADA</v>
          </cell>
          <cell r="D2504" t="str">
            <v>UN</v>
          </cell>
          <cell r="E2504">
            <v>10.050000000000001</v>
          </cell>
        </row>
        <row r="2505">
          <cell r="B2505" t="str">
            <v>167004</v>
          </cell>
          <cell r="C2505" t="str">
            <v>DIAMETRO 10 POLEGADA</v>
          </cell>
          <cell r="D2505" t="str">
            <v>UN</v>
          </cell>
          <cell r="E2505">
            <v>17.84</v>
          </cell>
        </row>
        <row r="2506">
          <cell r="B2506" t="str">
            <v>167005</v>
          </cell>
          <cell r="C2506" t="str">
            <v>DIAMETRO 12 POLEGADA</v>
          </cell>
          <cell r="D2506" t="str">
            <v>UN</v>
          </cell>
          <cell r="E2506">
            <v>22.64</v>
          </cell>
        </row>
        <row r="2507">
          <cell r="B2507" t="str">
            <v>167006</v>
          </cell>
          <cell r="C2507" t="str">
            <v>DIAMETRO 16 POLEGADA</v>
          </cell>
          <cell r="D2507" t="str">
            <v>UN</v>
          </cell>
          <cell r="E2507">
            <v>29.16</v>
          </cell>
        </row>
        <row r="2508">
          <cell r="B2508" t="str">
            <v>167007</v>
          </cell>
          <cell r="C2508" t="str">
            <v>DIAMETRO 20 POLEGADA</v>
          </cell>
          <cell r="D2508" t="str">
            <v>UN</v>
          </cell>
          <cell r="E2508">
            <v>36.94</v>
          </cell>
        </row>
        <row r="2509">
          <cell r="B2509" t="str">
            <v>167008</v>
          </cell>
          <cell r="C2509" t="str">
            <v>DIAMETRO 24 POLEGADA</v>
          </cell>
          <cell r="D2509" t="str">
            <v>UN</v>
          </cell>
          <cell r="E2509">
            <v>43.99</v>
          </cell>
        </row>
        <row r="2510">
          <cell r="B2510" t="str">
            <v>167009</v>
          </cell>
          <cell r="C2510" t="str">
            <v>DIAMETRO 28 POLEGADA</v>
          </cell>
          <cell r="D2510" t="str">
            <v>UN</v>
          </cell>
          <cell r="E2510">
            <v>66.64</v>
          </cell>
        </row>
        <row r="2511">
          <cell r="B2511" t="str">
            <v>167010</v>
          </cell>
          <cell r="C2511" t="str">
            <v>DIAMETRO 30 POLEGADA</v>
          </cell>
          <cell r="D2511" t="str">
            <v>UN</v>
          </cell>
          <cell r="E2511">
            <v>66.64</v>
          </cell>
        </row>
        <row r="2512">
          <cell r="B2512" t="str">
            <v>167011</v>
          </cell>
          <cell r="C2512" t="str">
            <v>DIAMETRO 32 POLEGADA</v>
          </cell>
          <cell r="D2512" t="str">
            <v>UN</v>
          </cell>
          <cell r="E2512">
            <v>71.95</v>
          </cell>
        </row>
        <row r="2513">
          <cell r="B2513" t="str">
            <v>167012</v>
          </cell>
          <cell r="C2513" t="str">
            <v>DIAMETRO 36 POLEGADA</v>
          </cell>
          <cell r="D2513" t="str">
            <v>UN</v>
          </cell>
          <cell r="E2513">
            <v>82.57</v>
          </cell>
        </row>
        <row r="2514">
          <cell r="B2514" t="str">
            <v>167013</v>
          </cell>
          <cell r="C2514" t="str">
            <v>DIAMETRO 40 POLEGADA</v>
          </cell>
          <cell r="D2514" t="str">
            <v>UN</v>
          </cell>
          <cell r="E2514">
            <v>93.27</v>
          </cell>
        </row>
        <row r="2516">
          <cell r="B2516" t="str">
            <v>167100</v>
          </cell>
          <cell r="C2516" t="str">
            <v>ASSENTAMENTO DE TUBOS PVC RIGIDO (MONTAGEM) EB-892</v>
          </cell>
        </row>
        <row r="2517">
          <cell r="B2517" t="str">
            <v>167101</v>
          </cell>
          <cell r="C2517" t="str">
            <v>DIAMETRO 1/2 POLEGADA</v>
          </cell>
          <cell r="D2517" t="str">
            <v>M</v>
          </cell>
          <cell r="E2517">
            <v>3.48</v>
          </cell>
        </row>
        <row r="2518">
          <cell r="B2518" t="str">
            <v>167102</v>
          </cell>
          <cell r="C2518" t="str">
            <v>DIAMETRO 3/4 POLEGADA</v>
          </cell>
          <cell r="D2518" t="str">
            <v>M</v>
          </cell>
          <cell r="E2518">
            <v>3.49</v>
          </cell>
        </row>
        <row r="2519">
          <cell r="B2519" t="str">
            <v>167103</v>
          </cell>
          <cell r="C2519" t="str">
            <v>DIAMETRO 1 POLEGADA</v>
          </cell>
          <cell r="D2519" t="str">
            <v>M</v>
          </cell>
          <cell r="E2519">
            <v>3.49</v>
          </cell>
        </row>
        <row r="2520">
          <cell r="B2520" t="str">
            <v>167104</v>
          </cell>
          <cell r="C2520" t="str">
            <v>DIAMETRO 1 1/4 POLEGADA</v>
          </cell>
          <cell r="D2520" t="str">
            <v>M</v>
          </cell>
          <cell r="E2520">
            <v>3.93</v>
          </cell>
        </row>
        <row r="2521">
          <cell r="B2521" t="str">
            <v>167105</v>
          </cell>
          <cell r="C2521" t="str">
            <v>DIAMETRO 1 1/2 POLEGADA</v>
          </cell>
          <cell r="D2521" t="str">
            <v>M</v>
          </cell>
          <cell r="E2521">
            <v>3.93</v>
          </cell>
        </row>
        <row r="2522">
          <cell r="B2522" t="str">
            <v>167106</v>
          </cell>
          <cell r="C2522" t="str">
            <v>DIAMETRO 2 POLEGADA</v>
          </cell>
          <cell r="D2522" t="str">
            <v>M</v>
          </cell>
          <cell r="E2522">
            <v>4.38</v>
          </cell>
        </row>
        <row r="2523">
          <cell r="B2523" t="str">
            <v>167107</v>
          </cell>
          <cell r="C2523" t="str">
            <v>DIAMETRO 2 1/2 POLEGADA</v>
          </cell>
          <cell r="D2523" t="str">
            <v>M</v>
          </cell>
          <cell r="E2523">
            <v>4.4000000000000004</v>
          </cell>
        </row>
        <row r="2524">
          <cell r="B2524" t="str">
            <v>167108</v>
          </cell>
          <cell r="C2524" t="str">
            <v>DIAMETRO 3 POLEGADA</v>
          </cell>
          <cell r="D2524" t="str">
            <v>M</v>
          </cell>
          <cell r="E2524">
            <v>4.93</v>
          </cell>
        </row>
        <row r="2525">
          <cell r="B2525" t="str">
            <v>167109</v>
          </cell>
          <cell r="C2525" t="str">
            <v>DIAMETRO 4 POLEGADA</v>
          </cell>
          <cell r="D2525" t="str">
            <v>M</v>
          </cell>
          <cell r="E2525">
            <v>5.47</v>
          </cell>
        </row>
        <row r="2526">
          <cell r="B2526" t="str">
            <v>167110</v>
          </cell>
          <cell r="C2526" t="str">
            <v>DIAMETRO 5 POLEGADA</v>
          </cell>
          <cell r="D2526" t="str">
            <v>M</v>
          </cell>
          <cell r="E2526">
            <v>5.81</v>
          </cell>
        </row>
        <row r="2527">
          <cell r="B2527" t="str">
            <v>167111</v>
          </cell>
          <cell r="C2527" t="str">
            <v>DIAMETRO 6 POLEGADA</v>
          </cell>
          <cell r="D2527" t="str">
            <v>M</v>
          </cell>
          <cell r="E2527">
            <v>6.06</v>
          </cell>
        </row>
        <row r="2529">
          <cell r="B2529" t="str">
            <v>167200</v>
          </cell>
          <cell r="C2529" t="str">
            <v>CONEXOES PVC SOLDAVEIS (EB-892)</v>
          </cell>
        </row>
        <row r="2530">
          <cell r="B2530" t="str">
            <v>167201</v>
          </cell>
          <cell r="C2530" t="str">
            <v>DIAMETRO 1/2 POLEGADA</v>
          </cell>
          <cell r="D2530" t="str">
            <v>UN</v>
          </cell>
          <cell r="E2530">
            <v>1.19</v>
          </cell>
        </row>
        <row r="2531">
          <cell r="B2531" t="str">
            <v>167202</v>
          </cell>
          <cell r="C2531" t="str">
            <v>DIAMETRO 3/4 POLEGADA</v>
          </cell>
          <cell r="D2531" t="str">
            <v>UN</v>
          </cell>
          <cell r="E2531">
            <v>1.83</v>
          </cell>
        </row>
        <row r="2532">
          <cell r="B2532" t="str">
            <v>167203</v>
          </cell>
          <cell r="C2532" t="str">
            <v>DIAMETRO 1 POLEGADA</v>
          </cell>
          <cell r="D2532" t="str">
            <v>UN</v>
          </cell>
          <cell r="E2532">
            <v>2.46</v>
          </cell>
        </row>
        <row r="2533">
          <cell r="B2533" t="str">
            <v>167204</v>
          </cell>
          <cell r="C2533" t="str">
            <v>DIAMETRO 1 1/4 POLEGADA</v>
          </cell>
          <cell r="D2533" t="str">
            <v>UN</v>
          </cell>
          <cell r="E2533">
            <v>3.09</v>
          </cell>
        </row>
        <row r="2534">
          <cell r="B2534" t="str">
            <v>167205</v>
          </cell>
          <cell r="C2534" t="str">
            <v>DIAMETRO 1 1/2 POLEGADA</v>
          </cell>
          <cell r="D2534" t="str">
            <v>UN</v>
          </cell>
          <cell r="E2534">
            <v>3.72</v>
          </cell>
        </row>
        <row r="2535">
          <cell r="B2535" t="str">
            <v>167206</v>
          </cell>
          <cell r="C2535" t="str">
            <v>DIAMETRO 2 POLEGADA</v>
          </cell>
          <cell r="D2535" t="str">
            <v>UN</v>
          </cell>
          <cell r="E2535">
            <v>4.97</v>
          </cell>
        </row>
        <row r="2536">
          <cell r="B2536" t="str">
            <v>167207</v>
          </cell>
          <cell r="C2536" t="str">
            <v>DIAMETRO 2 1/2 POLEGADA</v>
          </cell>
          <cell r="D2536" t="str">
            <v>UN</v>
          </cell>
          <cell r="E2536">
            <v>6.23</v>
          </cell>
        </row>
        <row r="2537">
          <cell r="B2537" t="str">
            <v>167208</v>
          </cell>
          <cell r="C2537" t="str">
            <v>DIAMETRO 3 POLEGADA</v>
          </cell>
          <cell r="D2537" t="str">
            <v>UN</v>
          </cell>
          <cell r="E2537">
            <v>7.5</v>
          </cell>
        </row>
        <row r="2538">
          <cell r="B2538" t="str">
            <v>167209</v>
          </cell>
          <cell r="C2538" t="str">
            <v>DIAMETRO 4 POLEGADA</v>
          </cell>
          <cell r="D2538" t="str">
            <v>UN</v>
          </cell>
          <cell r="E2538">
            <v>9.98</v>
          </cell>
        </row>
        <row r="2539">
          <cell r="B2539" t="str">
            <v>167210</v>
          </cell>
          <cell r="C2539" t="str">
            <v>DIAMETRO 5 POLEGADA</v>
          </cell>
          <cell r="D2539" t="str">
            <v>UN</v>
          </cell>
          <cell r="E2539">
            <v>12.48</v>
          </cell>
        </row>
        <row r="2540">
          <cell r="B2540" t="str">
            <v>167211</v>
          </cell>
          <cell r="C2540" t="str">
            <v>DIAMETRO 6 POLEGADA</v>
          </cell>
          <cell r="D2540" t="str">
            <v>UN</v>
          </cell>
          <cell r="E2540">
            <v>15.01</v>
          </cell>
        </row>
        <row r="2542">
          <cell r="B2542" t="str">
            <v>167300</v>
          </cell>
          <cell r="C2542" t="str">
            <v>CONEXOES DE PVC ROSQUEAVEIS</v>
          </cell>
        </row>
        <row r="2543">
          <cell r="B2543" t="str">
            <v>167301</v>
          </cell>
          <cell r="C2543" t="str">
            <v>DIAMETRO 1/2 POLEGADA</v>
          </cell>
          <cell r="D2543" t="str">
            <v>UN</v>
          </cell>
          <cell r="E2543">
            <v>3.03</v>
          </cell>
        </row>
        <row r="2544">
          <cell r="B2544" t="str">
            <v>167302</v>
          </cell>
          <cell r="C2544" t="str">
            <v>DIAMETRO 3/4 POLEGADA</v>
          </cell>
          <cell r="D2544" t="str">
            <v>UN</v>
          </cell>
          <cell r="E2544">
            <v>4.5599999999999996</v>
          </cell>
        </row>
        <row r="2545">
          <cell r="B2545" t="str">
            <v>167303</v>
          </cell>
          <cell r="C2545" t="str">
            <v>DIAMETRO 1 POLEGADA</v>
          </cell>
          <cell r="D2545" t="str">
            <v>UN</v>
          </cell>
          <cell r="E2545">
            <v>6.1</v>
          </cell>
        </row>
        <row r="2546">
          <cell r="B2546" t="str">
            <v>167304</v>
          </cell>
          <cell r="C2546" t="str">
            <v>DIAMETRO 1 1/4 POLEGADA</v>
          </cell>
          <cell r="D2546" t="str">
            <v>UN</v>
          </cell>
          <cell r="E2546">
            <v>7.63</v>
          </cell>
        </row>
        <row r="2547">
          <cell r="B2547" t="str">
            <v>167305</v>
          </cell>
          <cell r="C2547" t="str">
            <v>DIAMETRO 1 1/2 POLEGADA</v>
          </cell>
          <cell r="D2547" t="str">
            <v>UN</v>
          </cell>
          <cell r="E2547">
            <v>9.16</v>
          </cell>
        </row>
        <row r="2548">
          <cell r="B2548" t="str">
            <v>167306</v>
          </cell>
          <cell r="C2548" t="str">
            <v>DIAMETRO 2 POLEGADA</v>
          </cell>
          <cell r="D2548" t="str">
            <v>UN</v>
          </cell>
          <cell r="E2548">
            <v>12.23</v>
          </cell>
        </row>
        <row r="2549">
          <cell r="B2549" t="str">
            <v>167307</v>
          </cell>
          <cell r="C2549" t="str">
            <v>DIAMETRO 2 1/2 POLEGADA</v>
          </cell>
          <cell r="D2549" t="str">
            <v>UN</v>
          </cell>
          <cell r="E2549">
            <v>15.29</v>
          </cell>
        </row>
        <row r="2550">
          <cell r="B2550" t="str">
            <v>167308</v>
          </cell>
          <cell r="C2550" t="str">
            <v>DIAMETRO 3 POLEGADA</v>
          </cell>
          <cell r="D2550" t="str">
            <v>UN</v>
          </cell>
          <cell r="E2550">
            <v>18.350000000000001</v>
          </cell>
        </row>
        <row r="2551">
          <cell r="B2551" t="str">
            <v>167309</v>
          </cell>
          <cell r="C2551" t="str">
            <v>DIAMETRO 4 POLEGADA</v>
          </cell>
          <cell r="D2551" t="str">
            <v>UN</v>
          </cell>
          <cell r="E2551">
            <v>24.51</v>
          </cell>
        </row>
        <row r="2552">
          <cell r="B2552" t="str">
            <v>167310</v>
          </cell>
          <cell r="C2552" t="str">
            <v>DIAMETRO 6 POLEGADA</v>
          </cell>
          <cell r="D2552" t="str">
            <v>UN</v>
          </cell>
          <cell r="E2552">
            <v>36.78</v>
          </cell>
        </row>
        <row r="2554">
          <cell r="B2554" t="str">
            <v>170000</v>
          </cell>
          <cell r="C2554" t="str">
            <v>URBANIZACAO</v>
          </cell>
        </row>
        <row r="2555">
          <cell r="B2555" t="str">
            <v>170100</v>
          </cell>
          <cell r="C2555" t="str">
            <v>PORTOES, CERCAS, MUROS E ALAMBRADOS</v>
          </cell>
        </row>
        <row r="2556">
          <cell r="B2556" t="str">
            <v>170101</v>
          </cell>
          <cell r="C2556" t="str">
            <v>PORTAO DE TELA</v>
          </cell>
          <cell r="D2556" t="str">
            <v>M2</v>
          </cell>
          <cell r="E2556">
            <v>262.95</v>
          </cell>
        </row>
        <row r="2557">
          <cell r="B2557" t="str">
            <v>170102</v>
          </cell>
          <cell r="C2557" t="str">
            <v>CERCA DE ARAME FARPADO - 5 FIOS</v>
          </cell>
          <cell r="D2557" t="str">
            <v>M</v>
          </cell>
          <cell r="E2557">
            <v>29.07</v>
          </cell>
        </row>
        <row r="2558">
          <cell r="B2558" t="str">
            <v>170103</v>
          </cell>
          <cell r="C2558" t="str">
            <v>CERCA DE ARAME FARPADO - 11 FIOS</v>
          </cell>
          <cell r="D2558" t="str">
            <v>M</v>
          </cell>
          <cell r="E2558">
            <v>30.92</v>
          </cell>
        </row>
        <row r="2559">
          <cell r="B2559" t="str">
            <v>170104</v>
          </cell>
          <cell r="C2559" t="str">
            <v>ALAMBRADO</v>
          </cell>
          <cell r="D2559" t="str">
            <v>M</v>
          </cell>
          <cell r="E2559">
            <v>81.14</v>
          </cell>
        </row>
        <row r="2561">
          <cell r="B2561" t="str">
            <v>170200</v>
          </cell>
          <cell r="C2561" t="str">
            <v>PAISAGISMO</v>
          </cell>
        </row>
        <row r="2562">
          <cell r="B2562" t="str">
            <v>170201</v>
          </cell>
          <cell r="C2562" t="str">
            <v>PLANTIO DE GRAMA EM PLACAS</v>
          </cell>
          <cell r="D2562" t="str">
            <v>M2</v>
          </cell>
          <cell r="E2562">
            <v>5.08</v>
          </cell>
        </row>
        <row r="2563">
          <cell r="B2563" t="str">
            <v>170202</v>
          </cell>
          <cell r="C2563" t="str">
            <v>PLANTIO DE ARBUSTOS H &lt;= 1,00 M</v>
          </cell>
          <cell r="D2563" t="str">
            <v>UN</v>
          </cell>
          <cell r="E2563">
            <v>17.21</v>
          </cell>
        </row>
        <row r="2564">
          <cell r="B2564" t="str">
            <v>170203</v>
          </cell>
          <cell r="C2564" t="str">
            <v>PLANTIO DE ARVORES H=&gt; 2,00 M</v>
          </cell>
          <cell r="D2564" t="str">
            <v>UN</v>
          </cell>
          <cell r="E2564">
            <v>44.43</v>
          </cell>
        </row>
        <row r="2566">
          <cell r="B2566" t="str">
            <v>170300</v>
          </cell>
          <cell r="C2566" t="str">
            <v>ESCADA EM TALUDE</v>
          </cell>
        </row>
        <row r="2567">
          <cell r="B2567" t="str">
            <v>170301</v>
          </cell>
          <cell r="C2567" t="str">
            <v>ESCADA EM TALUDE</v>
          </cell>
          <cell r="D2567" t="str">
            <v>M3</v>
          </cell>
          <cell r="E2567">
            <v>804.63</v>
          </cell>
        </row>
        <row r="2569">
          <cell r="B2569" t="str">
            <v>180000</v>
          </cell>
          <cell r="C2569" t="str">
            <v>SERVICOS DIVERSOS</v>
          </cell>
        </row>
        <row r="2570">
          <cell r="B2570" t="str">
            <v>180100</v>
          </cell>
          <cell r="C2570" t="str">
            <v>INTERLIGACOES COM REDES DE AGUA EXISTENTES</v>
          </cell>
        </row>
        <row r="2571">
          <cell r="B2571" t="str">
            <v>180101</v>
          </cell>
          <cell r="C2571" t="str">
            <v>DIAMETRO 50 MM - LUVA TRIPARTIDA</v>
          </cell>
          <cell r="D2571" t="str">
            <v>UN</v>
          </cell>
          <cell r="E2571">
            <v>73.680000000000007</v>
          </cell>
        </row>
        <row r="2572">
          <cell r="B2572" t="str">
            <v>180102</v>
          </cell>
          <cell r="C2572" t="str">
            <v>DIAMETRO 75 MM - LUVA TRIPARTIDA</v>
          </cell>
          <cell r="D2572" t="str">
            <v>UN</v>
          </cell>
          <cell r="E2572">
            <v>91.5</v>
          </cell>
        </row>
        <row r="2573">
          <cell r="B2573" t="str">
            <v>180103</v>
          </cell>
          <cell r="C2573" t="str">
            <v>DIAMETRO 100 MM - LUVA TRIPARTIDA</v>
          </cell>
          <cell r="D2573" t="str">
            <v>UN</v>
          </cell>
          <cell r="E2573">
            <v>94.89</v>
          </cell>
        </row>
        <row r="2574">
          <cell r="B2574" t="str">
            <v>180104</v>
          </cell>
          <cell r="C2574" t="str">
            <v>DIAMETRO 150 MM - LUVA TRIPARTIDA</v>
          </cell>
          <cell r="D2574" t="str">
            <v>UN</v>
          </cell>
          <cell r="E2574">
            <v>100.82</v>
          </cell>
        </row>
        <row r="2575">
          <cell r="B2575" t="str">
            <v>180105</v>
          </cell>
          <cell r="C2575" t="str">
            <v>DIAMETRO 200 MM - LUVA TRIPARTIDA</v>
          </cell>
          <cell r="D2575" t="str">
            <v>UN</v>
          </cell>
          <cell r="E2575">
            <v>104.25</v>
          </cell>
        </row>
        <row r="2576">
          <cell r="B2576" t="str">
            <v>180106</v>
          </cell>
          <cell r="C2576" t="str">
            <v>DIAMETRO 250 MM - LUVA TRIPARTIDA</v>
          </cell>
          <cell r="D2576" t="str">
            <v>UN</v>
          </cell>
          <cell r="E2576">
            <v>131.49</v>
          </cell>
        </row>
        <row r="2577">
          <cell r="B2577" t="str">
            <v>180107</v>
          </cell>
          <cell r="C2577" t="str">
            <v>DIAMETRO 300 MM - LUVA TRIPARTIDA</v>
          </cell>
          <cell r="D2577" t="str">
            <v>UN</v>
          </cell>
          <cell r="E2577">
            <v>162.88999999999999</v>
          </cell>
        </row>
        <row r="2578">
          <cell r="B2578" t="str">
            <v>180108</v>
          </cell>
          <cell r="C2578" t="str">
            <v>DIAMETRO 350 MM - LUVA TRIPARTIDA</v>
          </cell>
          <cell r="D2578" t="str">
            <v>UN</v>
          </cell>
          <cell r="E2578">
            <v>178.55</v>
          </cell>
        </row>
        <row r="2579">
          <cell r="B2579" t="str">
            <v>180109</v>
          </cell>
          <cell r="C2579" t="str">
            <v>DIAMETRO 400 MM - LUVA TRIPARTIDA</v>
          </cell>
          <cell r="D2579" t="str">
            <v>UN</v>
          </cell>
          <cell r="E2579">
            <v>186.86</v>
          </cell>
        </row>
        <row r="2580">
          <cell r="B2580" t="str">
            <v>180110</v>
          </cell>
          <cell r="C2580" t="str">
            <v>DIAMETRO 500 MM - LUVA TRIPARTIDA</v>
          </cell>
          <cell r="D2580" t="str">
            <v>UN</v>
          </cell>
          <cell r="E2580">
            <v>222.49</v>
          </cell>
        </row>
        <row r="2581">
          <cell r="B2581" t="str">
            <v>180111</v>
          </cell>
          <cell r="C2581" t="str">
            <v>DIAMETRO 50  MM - CONVENCIONAL - PVC</v>
          </cell>
          <cell r="D2581" t="str">
            <v>UN</v>
          </cell>
          <cell r="E2581">
            <v>111.91</v>
          </cell>
        </row>
        <row r="2582">
          <cell r="B2582" t="str">
            <v>180112</v>
          </cell>
          <cell r="C2582" t="str">
            <v>DIAMETRO 75 MM - CONVENCIONAL - PVC</v>
          </cell>
          <cell r="D2582" t="str">
            <v>UN</v>
          </cell>
          <cell r="E2582">
            <v>116.58</v>
          </cell>
        </row>
        <row r="2583">
          <cell r="B2583" t="str">
            <v>180113</v>
          </cell>
          <cell r="C2583" t="str">
            <v>DIAMETRO 100 MM - CONVENCIONAL - PVC</v>
          </cell>
          <cell r="D2583" t="str">
            <v>UN</v>
          </cell>
          <cell r="E2583">
            <v>120.61</v>
          </cell>
        </row>
        <row r="2584">
          <cell r="B2584" t="str">
            <v>180114</v>
          </cell>
          <cell r="C2584" t="str">
            <v>DIAMETRO 50 MM - CONVENCIONAL - FERRO FUNDIDO</v>
          </cell>
          <cell r="D2584" t="str">
            <v>UN</v>
          </cell>
          <cell r="E2584">
            <v>130.32</v>
          </cell>
        </row>
        <row r="2585">
          <cell r="B2585" t="str">
            <v>180115</v>
          </cell>
          <cell r="C2585" t="str">
            <v>DIAMETRO 75 MM - CONVENCIONAL - FERRO FUNDIDO</v>
          </cell>
          <cell r="D2585" t="str">
            <v>UN</v>
          </cell>
          <cell r="E2585">
            <v>134.99</v>
          </cell>
        </row>
        <row r="2586">
          <cell r="B2586" t="str">
            <v>180116</v>
          </cell>
          <cell r="C2586" t="str">
            <v>DIAMETRO 100MM - CONVENCIONAL - FERRO FUNDIDO</v>
          </cell>
          <cell r="D2586" t="str">
            <v>UN</v>
          </cell>
          <cell r="E2586">
            <v>139.02000000000001</v>
          </cell>
        </row>
        <row r="2587">
          <cell r="B2587" t="str">
            <v>180117</v>
          </cell>
          <cell r="C2587" t="str">
            <v>DIAMETRO 150MM - CONVENCIONAL - FERRO FUNDIDO</v>
          </cell>
          <cell r="D2587" t="str">
            <v>UN</v>
          </cell>
          <cell r="E2587">
            <v>164.06</v>
          </cell>
        </row>
        <row r="2588">
          <cell r="B2588" t="str">
            <v>180118</v>
          </cell>
          <cell r="C2588" t="str">
            <v>DIAMETRO 200MM - CONVENCIONAL - FERRO FUNDIDO</v>
          </cell>
          <cell r="D2588" t="str">
            <v>UN</v>
          </cell>
          <cell r="E2588">
            <v>175.36</v>
          </cell>
        </row>
        <row r="2589">
          <cell r="B2589" t="str">
            <v>180119</v>
          </cell>
          <cell r="C2589" t="str">
            <v>DIAMETRO 250MM - CONVENCIONAL - FERRO FUNDIDO</v>
          </cell>
          <cell r="D2589" t="str">
            <v>UN</v>
          </cell>
          <cell r="E2589">
            <v>211.81</v>
          </cell>
        </row>
        <row r="2590">
          <cell r="B2590" t="str">
            <v>180120</v>
          </cell>
          <cell r="C2590" t="str">
            <v>DIAMETRO 300MM - CONVENCIONAL - FERRO FUNDIDO</v>
          </cell>
          <cell r="D2590" t="str">
            <v>UN</v>
          </cell>
          <cell r="E2590">
            <v>226.52</v>
          </cell>
        </row>
        <row r="2591">
          <cell r="B2591" t="str">
            <v>180121</v>
          </cell>
          <cell r="C2591" t="str">
            <v>DIAMETRO 350MM - CONVENCIONAL - FERRO FUNDIDO</v>
          </cell>
          <cell r="D2591" t="str">
            <v>UN</v>
          </cell>
          <cell r="E2591">
            <v>288.49</v>
          </cell>
        </row>
        <row r="2592">
          <cell r="B2592" t="str">
            <v>180122</v>
          </cell>
          <cell r="C2592" t="str">
            <v>DIAMETRO 400MM - CONVENCIONAL - FERRO FUNDIDO</v>
          </cell>
          <cell r="D2592" t="str">
            <v>UN</v>
          </cell>
          <cell r="E2592">
            <v>308.67</v>
          </cell>
        </row>
        <row r="2593">
          <cell r="B2593" t="str">
            <v>180123</v>
          </cell>
          <cell r="C2593" t="str">
            <v>DIAMETRO 500MM - CONVENCIONAL - FERRO FUNDIDO</v>
          </cell>
          <cell r="D2593" t="str">
            <v>UN</v>
          </cell>
          <cell r="E2593">
            <v>408.34</v>
          </cell>
        </row>
        <row r="2594">
          <cell r="B2594" t="str">
            <v>180124</v>
          </cell>
          <cell r="C2594" t="str">
            <v>DIAMETRO 600MM - CONVENCIONAL - FERRO FUNDIDO</v>
          </cell>
          <cell r="D2594" t="str">
            <v>UN</v>
          </cell>
          <cell r="E2594">
            <v>596.13</v>
          </cell>
        </row>
        <row r="2595">
          <cell r="B2595" t="str">
            <v>180125</v>
          </cell>
          <cell r="C2595" t="str">
            <v>DIAMETRO 700MM - CONVENCIONAL - FERRO FUNDIDO</v>
          </cell>
          <cell r="D2595" t="str">
            <v>UN</v>
          </cell>
          <cell r="E2595">
            <v>765.89</v>
          </cell>
        </row>
        <row r="2596">
          <cell r="B2596" t="str">
            <v>180126</v>
          </cell>
          <cell r="C2596" t="str">
            <v>DIAMETRO 800MM - CONVENCIONAL - FERRO FUNDIDO</v>
          </cell>
          <cell r="D2596" t="str">
            <v>UN</v>
          </cell>
          <cell r="E2596">
            <v>952.46</v>
          </cell>
        </row>
        <row r="2597">
          <cell r="B2597" t="str">
            <v>180127</v>
          </cell>
          <cell r="C2597" t="str">
            <v>DIAMETRO  50 MM - CONVENCIONAL</v>
          </cell>
          <cell r="D2597" t="str">
            <v>UN</v>
          </cell>
          <cell r="E2597">
            <v>114.96</v>
          </cell>
        </row>
        <row r="2598">
          <cell r="B2598" t="str">
            <v>180128</v>
          </cell>
          <cell r="C2598" t="str">
            <v>DIAMETRO  75 MM - CONVENCIONAL</v>
          </cell>
          <cell r="D2598" t="str">
            <v>UN</v>
          </cell>
          <cell r="E2598">
            <v>119.63</v>
          </cell>
        </row>
        <row r="2599">
          <cell r="B2599" t="str">
            <v>180129</v>
          </cell>
          <cell r="C2599" t="str">
            <v>DIAMETRO 100 MM - CONVENCIONAL</v>
          </cell>
          <cell r="D2599" t="str">
            <v>UN</v>
          </cell>
          <cell r="E2599">
            <v>123.66</v>
          </cell>
        </row>
        <row r="2600">
          <cell r="B2600" t="str">
            <v>180130</v>
          </cell>
          <cell r="C2600" t="str">
            <v>DIAMETRO 150 MM - CONVENCIONAL</v>
          </cell>
          <cell r="D2600" t="str">
            <v>UN</v>
          </cell>
          <cell r="E2600">
            <v>144.62</v>
          </cell>
        </row>
        <row r="2601">
          <cell r="B2601" t="str">
            <v>180131</v>
          </cell>
          <cell r="C2601" t="str">
            <v>DIAMETRO 200 MM - CONVENCIONAL</v>
          </cell>
          <cell r="D2601" t="str">
            <v>UN</v>
          </cell>
          <cell r="E2601">
            <v>156.1</v>
          </cell>
        </row>
        <row r="2602">
          <cell r="B2602" t="str">
            <v>180132</v>
          </cell>
          <cell r="C2602" t="str">
            <v>DIAMETRO 250 MM - CONVENCIONAL</v>
          </cell>
          <cell r="D2602" t="str">
            <v>UN</v>
          </cell>
          <cell r="E2602">
            <v>188.22</v>
          </cell>
        </row>
        <row r="2603">
          <cell r="B2603" t="str">
            <v>180133</v>
          </cell>
          <cell r="C2603" t="str">
            <v>DIAMETRO 300 MM - CONVENCIONAL</v>
          </cell>
          <cell r="D2603" t="str">
            <v>UN</v>
          </cell>
          <cell r="E2603">
            <v>203.13</v>
          </cell>
        </row>
        <row r="2604">
          <cell r="B2604" t="str">
            <v>180134</v>
          </cell>
          <cell r="C2604" t="str">
            <v>DIAMETRO 350 MM - CONVENCIONAL</v>
          </cell>
          <cell r="D2604" t="str">
            <v>UN</v>
          </cell>
          <cell r="E2604">
            <v>257.89999999999998</v>
          </cell>
        </row>
        <row r="2605">
          <cell r="B2605" t="str">
            <v>180135</v>
          </cell>
          <cell r="C2605" t="str">
            <v>DIAMETRO 400 MM - CONVENCIONAL</v>
          </cell>
          <cell r="D2605" t="str">
            <v>UN</v>
          </cell>
          <cell r="E2605">
            <v>278.08</v>
          </cell>
        </row>
        <row r="2606">
          <cell r="B2606" t="str">
            <v>180136</v>
          </cell>
          <cell r="C2606" t="str">
            <v>DIAMETRO 450 MM - CONVENCIONAL</v>
          </cell>
          <cell r="D2606" t="str">
            <v>UN</v>
          </cell>
          <cell r="E2606">
            <v>369.39</v>
          </cell>
        </row>
        <row r="2608">
          <cell r="B2608" t="str">
            <v>180200</v>
          </cell>
          <cell r="C2608" t="str">
            <v>VIGA DE PEROBA APARELHADA</v>
          </cell>
        </row>
        <row r="2609">
          <cell r="B2609" t="str">
            <v>180201</v>
          </cell>
          <cell r="C2609" t="str">
            <v>(6 X 12)CM</v>
          </cell>
          <cell r="D2609" t="str">
            <v>M</v>
          </cell>
          <cell r="E2609">
            <v>17.84</v>
          </cell>
        </row>
        <row r="2610">
          <cell r="B2610" t="str">
            <v>180202</v>
          </cell>
          <cell r="C2610" t="str">
            <v>(6 X 16)CM</v>
          </cell>
          <cell r="D2610" t="str">
            <v>M</v>
          </cell>
          <cell r="E2610">
            <v>22.8</v>
          </cell>
        </row>
        <row r="2612">
          <cell r="B2612" t="str">
            <v>180300</v>
          </cell>
          <cell r="C2612" t="str">
            <v>ENCHIMENTO DA LAGOA</v>
          </cell>
        </row>
        <row r="2613">
          <cell r="B2613" t="str">
            <v>180301</v>
          </cell>
          <cell r="C2613" t="str">
            <v>ENCHIMENTO DA LAGOA</v>
          </cell>
          <cell r="D2613" t="str">
            <v>HPXH</v>
          </cell>
          <cell r="E2613">
            <v>0.46</v>
          </cell>
        </row>
        <row r="2615">
          <cell r="B2615" t="str">
            <v>200000</v>
          </cell>
          <cell r="C2615" t="str">
            <v>SERVICOS REFERENTES A POCOS TUBULARES PROFUNDOS</v>
          </cell>
        </row>
        <row r="2616">
          <cell r="B2616" t="str">
            <v>200100</v>
          </cell>
          <cell r="C2616" t="str">
            <v>CANTEIRO DE OBRAS</v>
          </cell>
        </row>
        <row r="2617">
          <cell r="B2617" t="str">
            <v>200101</v>
          </cell>
          <cell r="C2617" t="str">
            <v>INSTALACAO DO CANTEIRO - PERCUSSAO</v>
          </cell>
          <cell r="D2617" t="str">
            <v>GB</v>
          </cell>
          <cell r="E2617">
            <v>9506.4599999999991</v>
          </cell>
        </row>
        <row r="2618">
          <cell r="B2618" t="str">
            <v>200102</v>
          </cell>
          <cell r="C2618" t="str">
            <v>INSTALACAO DO CANTEIRO - ROTO-PERCUSSAO</v>
          </cell>
          <cell r="D2618" t="str">
            <v>GB</v>
          </cell>
          <cell r="E2618">
            <v>15861</v>
          </cell>
        </row>
        <row r="2619">
          <cell r="B2619" t="str">
            <v>200103</v>
          </cell>
          <cell r="C2619" t="str">
            <v>INSTALACAO DO CANTEIRO - ROTATIVA EQ. ATE 300 M</v>
          </cell>
          <cell r="D2619" t="str">
            <v>GB</v>
          </cell>
          <cell r="E2619">
            <v>9676.5</v>
          </cell>
        </row>
        <row r="2620">
          <cell r="B2620" t="str">
            <v>200104</v>
          </cell>
          <cell r="C2620" t="str">
            <v>INSTALACAO DO CANTEIRO - ROTATIVA EQ. DE 301 A   600 M</v>
          </cell>
          <cell r="D2620" t="str">
            <v>GB</v>
          </cell>
          <cell r="E2620">
            <v>34268.54</v>
          </cell>
        </row>
        <row r="2621">
          <cell r="B2621" t="str">
            <v>200105</v>
          </cell>
          <cell r="C2621" t="str">
            <v>INSTALACAO DO CANTEIRO - ROTATIVA EQ. DE 601 A 1.000 M</v>
          </cell>
          <cell r="D2621" t="str">
            <v>GB</v>
          </cell>
          <cell r="E2621">
            <v>87401.77</v>
          </cell>
        </row>
        <row r="2622">
          <cell r="B2622" t="str">
            <v>200106</v>
          </cell>
          <cell r="C2622" t="str">
            <v>INSTALACAO DO CANTEIRO - ROTATIVA EQ. ACIMA DE 1.001 M</v>
          </cell>
          <cell r="D2622" t="str">
            <v>GB</v>
          </cell>
          <cell r="E2622">
            <v>105714.9</v>
          </cell>
        </row>
        <row r="2624">
          <cell r="B2624" t="str">
            <v>200200</v>
          </cell>
          <cell r="C2624" t="str">
            <v>TRANSPORTE DE MATERIAIS E EQUIPAMENTOS</v>
          </cell>
        </row>
        <row r="2625">
          <cell r="B2625" t="str">
            <v>200201</v>
          </cell>
          <cell r="C2625" t="str">
            <v>REVESTIMENTO - TUBOS DE ACO LISO-DIST.DE TRANSPORTE ATE 100 KM</v>
          </cell>
          <cell r="D2625" t="str">
            <v>TXKM</v>
          </cell>
          <cell r="E2625">
            <v>0.49</v>
          </cell>
        </row>
        <row r="2626">
          <cell r="B2626" t="str">
            <v>200202</v>
          </cell>
          <cell r="C2626" t="str">
            <v>REVESTIMENTO - TUBOS DE ACO LISO-DIST.DE TRANSPORTE DE 101 KM ATE 300 KM</v>
          </cell>
          <cell r="D2626" t="str">
            <v>TXKM</v>
          </cell>
          <cell r="E2626">
            <v>0.33</v>
          </cell>
        </row>
        <row r="2627">
          <cell r="B2627" t="str">
            <v>200203</v>
          </cell>
          <cell r="C2627" t="str">
            <v>REVESTIMENTO - TUBOS DE ACO LISO-DIST.DE TRANSPORTE ALEM DE 301 KM</v>
          </cell>
          <cell r="D2627" t="str">
            <v>TXKM</v>
          </cell>
          <cell r="E2627">
            <v>0.3</v>
          </cell>
        </row>
        <row r="2628">
          <cell r="B2628" t="str">
            <v>200204</v>
          </cell>
          <cell r="C2628" t="str">
            <v>REVESTIMENTO - TUBOS EM PVC-DIST.DE TRANSPORTE ATE 100 KM</v>
          </cell>
          <cell r="D2628" t="str">
            <v>KMXKM</v>
          </cell>
          <cell r="E2628">
            <v>10.36</v>
          </cell>
        </row>
        <row r="2629">
          <cell r="B2629" t="str">
            <v>200205</v>
          </cell>
          <cell r="C2629" t="str">
            <v>REVESTIMENTO - TUBOS EM PVC-DIST.DE TRANSPORTE DE 101 KM ATE 300 KM</v>
          </cell>
          <cell r="D2629" t="str">
            <v>KMXKM</v>
          </cell>
          <cell r="E2629">
            <v>9.5299999999999994</v>
          </cell>
        </row>
        <row r="2630">
          <cell r="B2630" t="str">
            <v>200206</v>
          </cell>
          <cell r="C2630" t="str">
            <v>REVESTIMENTO - TUBOS EM PVC-DIST.DE TRANSPORTE ALEM DE 301 KM</v>
          </cell>
          <cell r="D2630" t="str">
            <v>KMXKM</v>
          </cell>
          <cell r="E2630">
            <v>9.5299999999999994</v>
          </cell>
        </row>
        <row r="2631">
          <cell r="B2631" t="str">
            <v>200207</v>
          </cell>
          <cell r="C2631" t="str">
            <v>FILTROS ESPIRALADOS, PERFIL V, DIST.DE TRANSPORTE ATE 100 KM</v>
          </cell>
          <cell r="D2631" t="str">
            <v>KMXKM</v>
          </cell>
          <cell r="E2631">
            <v>31.09</v>
          </cell>
        </row>
        <row r="2632">
          <cell r="B2632" t="str">
            <v>200208</v>
          </cell>
          <cell r="C2632" t="str">
            <v>FILTROS ESPIRALADOS, PERFIL V-DIST.DE TRANSPORTE DE 101 KM ATE 300 KM</v>
          </cell>
          <cell r="D2632" t="str">
            <v>KMXKM</v>
          </cell>
          <cell r="E2632">
            <v>19.91</v>
          </cell>
        </row>
        <row r="2633">
          <cell r="B2633" t="str">
            <v>200209</v>
          </cell>
          <cell r="C2633" t="str">
            <v>FILTROS ESPIRALADOS, PERFIL V-DIST.DE TRANSPORTE ALEM DE 301 KM</v>
          </cell>
          <cell r="D2633" t="str">
            <v>KMXKM</v>
          </cell>
          <cell r="E2633">
            <v>19.079999999999998</v>
          </cell>
        </row>
        <row r="2634">
          <cell r="B2634" t="str">
            <v>200210</v>
          </cell>
          <cell r="C2634" t="str">
            <v>FILTROS ESTAMPADOS - DIST.DE TRANSPORTE ATE 100 KM</v>
          </cell>
          <cell r="D2634" t="str">
            <v>KMXKM</v>
          </cell>
          <cell r="E2634">
            <v>10.36</v>
          </cell>
        </row>
        <row r="2635">
          <cell r="B2635" t="str">
            <v>200211</v>
          </cell>
          <cell r="C2635" t="str">
            <v>FILTROS ESTAMPADOS - DIST. DE TRANSPORTE DE 101 KM ATE 300 KM</v>
          </cell>
          <cell r="D2635" t="str">
            <v>KMXKM</v>
          </cell>
          <cell r="E2635">
            <v>9.5299999999999994</v>
          </cell>
        </row>
        <row r="2636">
          <cell r="B2636" t="str">
            <v>200212</v>
          </cell>
          <cell r="C2636" t="str">
            <v>FILTROS ESTAMPADOS - DIST. DE TRANSPORTE ALEM DE 301 KM</v>
          </cell>
          <cell r="D2636" t="str">
            <v>KMXKM</v>
          </cell>
          <cell r="E2636">
            <v>9.5299999999999994</v>
          </cell>
        </row>
        <row r="2637">
          <cell r="B2637" t="str">
            <v>200213</v>
          </cell>
          <cell r="C2637" t="str">
            <v>PRE FILTROS-DIST. DE TRANSPORTE ATE 100 KM (1,5 T/M3)</v>
          </cell>
          <cell r="D2637" t="str">
            <v>TXKM</v>
          </cell>
          <cell r="E2637">
            <v>0.49</v>
          </cell>
        </row>
        <row r="2638">
          <cell r="B2638" t="str">
            <v>200214</v>
          </cell>
          <cell r="C2638" t="str">
            <v>PRE FILTROS-DIST.DE TRANSPORTE DE 101 KM ATE 300 KM (1,5 T/M3)</v>
          </cell>
          <cell r="D2638" t="str">
            <v>TXKM</v>
          </cell>
          <cell r="E2638">
            <v>0.33</v>
          </cell>
        </row>
        <row r="2639">
          <cell r="B2639" t="str">
            <v>200215</v>
          </cell>
          <cell r="C2639" t="str">
            <v>PRE FILTROS - DIST. DE TRANSPORTE ALEM DE 301 KM (1,5 T/M3)</v>
          </cell>
          <cell r="D2639" t="str">
            <v>TXKM</v>
          </cell>
          <cell r="E2639">
            <v>0.3</v>
          </cell>
        </row>
        <row r="2640">
          <cell r="B2640" t="str">
            <v>200216</v>
          </cell>
          <cell r="C2640" t="str">
            <v>DESENVOLVIMENTO - DIST. DE TRANSPORTE ATE 100 KM</v>
          </cell>
          <cell r="D2640" t="str">
            <v>CJXKM</v>
          </cell>
          <cell r="E2640">
            <v>6.38</v>
          </cell>
        </row>
        <row r="2641">
          <cell r="B2641" t="str">
            <v>200217</v>
          </cell>
          <cell r="C2641" t="str">
            <v>DESENVOLVIMENTO-DIST. DE TRANSP. DE 101 KM ATE 300 KM</v>
          </cell>
          <cell r="D2641" t="str">
            <v>CJXKM</v>
          </cell>
          <cell r="E2641">
            <v>4.3</v>
          </cell>
        </row>
        <row r="2642">
          <cell r="B2642" t="str">
            <v>200218</v>
          </cell>
          <cell r="C2642" t="str">
            <v>DESENVOLVIMENTO - DIST. DE TRANSPORTE ALEM DE 301 KM</v>
          </cell>
          <cell r="D2642" t="str">
            <v>CJXKM</v>
          </cell>
          <cell r="E2642">
            <v>3.96</v>
          </cell>
        </row>
        <row r="2643">
          <cell r="B2643" t="str">
            <v>200219</v>
          </cell>
          <cell r="C2643" t="str">
            <v>ENSAIOS DE VAZAO COM BOMBA - DIST. DE TRANSPORTE ATE 100 KM</v>
          </cell>
          <cell r="D2643" t="str">
            <v>CJXKM</v>
          </cell>
          <cell r="E2643">
            <v>6.38</v>
          </cell>
        </row>
        <row r="2644">
          <cell r="B2644" t="str">
            <v>200220</v>
          </cell>
          <cell r="C2644" t="str">
            <v>ENSAIOS DE VAZAO COM BOMBA - DIST. DE TRANSPORTE DE 101 KM ATE 300 KM</v>
          </cell>
          <cell r="D2644" t="str">
            <v>CJXKM</v>
          </cell>
          <cell r="E2644">
            <v>4.3</v>
          </cell>
        </row>
        <row r="2645">
          <cell r="B2645" t="str">
            <v>200221</v>
          </cell>
          <cell r="C2645" t="str">
            <v>ENSAIOS DE VAZAO COM BOMBA - DIST. DE TRANSPORTE ALEM DE 301 KM</v>
          </cell>
          <cell r="D2645" t="str">
            <v>CJXKM</v>
          </cell>
          <cell r="E2645">
            <v>3.96</v>
          </cell>
        </row>
        <row r="2646">
          <cell r="B2646" t="str">
            <v>200222</v>
          </cell>
          <cell r="C2646" t="str">
            <v>FLUIDO - DIST. DE TRANSPORTE ATE 100 KM</v>
          </cell>
          <cell r="D2646" t="str">
            <v>TXKM</v>
          </cell>
          <cell r="E2646">
            <v>0.49</v>
          </cell>
        </row>
        <row r="2647">
          <cell r="B2647" t="str">
            <v>200223</v>
          </cell>
          <cell r="C2647" t="str">
            <v>FLUIDO - DIST. DE TRANSPORTE DE 101 KM ATE 300 KM</v>
          </cell>
          <cell r="D2647" t="str">
            <v>TXKM</v>
          </cell>
          <cell r="E2647">
            <v>0.33</v>
          </cell>
        </row>
        <row r="2648">
          <cell r="B2648" t="str">
            <v>200224</v>
          </cell>
          <cell r="C2648" t="str">
            <v>FLUIDO - DIST. DE TRANSPORTE ALEM DE 301 KM</v>
          </cell>
          <cell r="D2648" t="str">
            <v>TXKM</v>
          </cell>
          <cell r="E2648">
            <v>0.3</v>
          </cell>
        </row>
        <row r="2650">
          <cell r="B2650" t="str">
            <v>200300</v>
          </cell>
          <cell r="C2650" t="str">
            <v>PERFILAGEM ELETRICA</v>
          </cell>
        </row>
        <row r="2651">
          <cell r="B2651" t="str">
            <v>200301</v>
          </cell>
          <cell r="C2651" t="str">
            <v>TAXA DE TRANSPORTE</v>
          </cell>
          <cell r="D2651" t="str">
            <v>KM</v>
          </cell>
          <cell r="E2651">
            <v>4.05</v>
          </cell>
        </row>
        <row r="2652">
          <cell r="B2652" t="str">
            <v>200302</v>
          </cell>
          <cell r="C2652" t="str">
            <v>TAXA BASICA OU DE SERVICO</v>
          </cell>
          <cell r="D2652" t="str">
            <v>GB</v>
          </cell>
          <cell r="E2652">
            <v>3138.8</v>
          </cell>
        </row>
        <row r="2653">
          <cell r="B2653" t="str">
            <v>200303</v>
          </cell>
          <cell r="C2653" t="str">
            <v>TAXA DE PROFUNDIDADE - INDUCAO - ELETRICO IEL</v>
          </cell>
          <cell r="D2653" t="str">
            <v>M</v>
          </cell>
          <cell r="E2653">
            <v>5.32</v>
          </cell>
        </row>
        <row r="2654">
          <cell r="B2654" t="str">
            <v>200304</v>
          </cell>
          <cell r="C2654" t="str">
            <v>TAXA DE PROFUNDIDADE - SONICO COMPENSADO BHC</v>
          </cell>
          <cell r="D2654" t="str">
            <v>M</v>
          </cell>
          <cell r="E2654">
            <v>5.98</v>
          </cell>
        </row>
        <row r="2655">
          <cell r="B2655" t="str">
            <v>200305</v>
          </cell>
          <cell r="C2655" t="str">
            <v>TAXA DE PROFUNDIDADE - CONTROLE DE CIMENTACAO CBL/VDL</v>
          </cell>
          <cell r="D2655" t="str">
            <v>M</v>
          </cell>
          <cell r="E2655">
            <v>5.58</v>
          </cell>
        </row>
        <row r="2656">
          <cell r="B2656" t="str">
            <v>200306</v>
          </cell>
          <cell r="C2656" t="str">
            <v>TAXA DE PROFUNDIDADE - RAIOS GAMA GR</v>
          </cell>
          <cell r="D2656" t="str">
            <v>M</v>
          </cell>
          <cell r="E2656">
            <v>4.92</v>
          </cell>
        </row>
        <row r="2657">
          <cell r="B2657" t="str">
            <v>200307</v>
          </cell>
          <cell r="C2657" t="str">
            <v>TAXA DE PROFUNDIDADE - RAIOS GAMA EM COMBINACAO/GR</v>
          </cell>
          <cell r="D2657" t="str">
            <v>M</v>
          </cell>
          <cell r="E2657">
            <v>4.18</v>
          </cell>
        </row>
        <row r="2658">
          <cell r="B2658" t="str">
            <v>200308</v>
          </cell>
          <cell r="C2658" t="str">
            <v>TAXA DE PROFUNDIDADE - CALIBRADOR DE 4 BRACOS XYC</v>
          </cell>
          <cell r="D2658" t="str">
            <v>M</v>
          </cell>
          <cell r="E2658">
            <v>4.18</v>
          </cell>
        </row>
        <row r="2659">
          <cell r="B2659" t="str">
            <v>200309</v>
          </cell>
          <cell r="C2659" t="str">
            <v>TAXA DE PROFUNDIDADE - PERFIL DE TEMPERATURA TEMP</v>
          </cell>
          <cell r="D2659" t="str">
            <v>M</v>
          </cell>
          <cell r="E2659">
            <v>3.65</v>
          </cell>
        </row>
        <row r="2660">
          <cell r="B2660" t="str">
            <v>200310</v>
          </cell>
          <cell r="C2660" t="str">
            <v>TAXA DE PESQUISA - INDUCAO - ELETRICO IEL</v>
          </cell>
          <cell r="D2660" t="str">
            <v>M</v>
          </cell>
          <cell r="E2660">
            <v>4.6500000000000004</v>
          </cell>
        </row>
        <row r="2661">
          <cell r="B2661" t="str">
            <v>200311</v>
          </cell>
          <cell r="C2661" t="str">
            <v>TAXA DE PESQUISA - SONICO COMPENSADO BHC</v>
          </cell>
          <cell r="D2661" t="str">
            <v>M</v>
          </cell>
          <cell r="E2661">
            <v>5.32</v>
          </cell>
        </row>
        <row r="2662">
          <cell r="B2662" t="str">
            <v>200312</v>
          </cell>
          <cell r="C2662" t="str">
            <v>TAXA DE PESQUISA - CONTROLE DE CIMENTACAO CBL/VDL</v>
          </cell>
          <cell r="D2662" t="str">
            <v>M</v>
          </cell>
          <cell r="E2662">
            <v>5.98</v>
          </cell>
        </row>
        <row r="2663">
          <cell r="B2663" t="str">
            <v>200313</v>
          </cell>
          <cell r="C2663" t="str">
            <v>TAXA DE PESQUISA - RAIOS GAMA GR</v>
          </cell>
          <cell r="D2663" t="str">
            <v>M</v>
          </cell>
          <cell r="E2663">
            <v>4.78</v>
          </cell>
        </row>
        <row r="2664">
          <cell r="B2664" t="str">
            <v>200314</v>
          </cell>
          <cell r="C2664" t="str">
            <v>TAXA DE PESQUISA - RAIOS GAMA EM COMBINACAO/GR</v>
          </cell>
          <cell r="D2664" t="str">
            <v>M</v>
          </cell>
          <cell r="E2664">
            <v>4.18</v>
          </cell>
        </row>
        <row r="2665">
          <cell r="B2665" t="str">
            <v>200315</v>
          </cell>
          <cell r="C2665" t="str">
            <v>TAXA DE PESQUISA - CALIBRADOR DE 4 BRACOS XYC</v>
          </cell>
          <cell r="D2665" t="str">
            <v>M</v>
          </cell>
          <cell r="E2665">
            <v>4.18</v>
          </cell>
        </row>
        <row r="2666">
          <cell r="B2666" t="str">
            <v>200316</v>
          </cell>
          <cell r="C2666" t="str">
            <v>TAXA DE PESQUISA - PERFIL DE TEMPERATURA TEMP</v>
          </cell>
          <cell r="D2666" t="str">
            <v>M</v>
          </cell>
          <cell r="E2666">
            <v>3.65</v>
          </cell>
        </row>
        <row r="2667">
          <cell r="B2667" t="str">
            <v>200317</v>
          </cell>
          <cell r="C2667" t="str">
            <v>TAXA DE INTEGRACAO - TEMPO DE TRANSITO DO PERFIL SONICO</v>
          </cell>
          <cell r="D2667" t="str">
            <v>M</v>
          </cell>
          <cell r="E2667">
            <v>1.66</v>
          </cell>
        </row>
        <row r="2668">
          <cell r="B2668" t="str">
            <v>200318</v>
          </cell>
          <cell r="C2668" t="str">
            <v>TAXA DE INTEGRACAO - CALCULO DO VOLUME DO POCO</v>
          </cell>
          <cell r="D2668" t="str">
            <v>M</v>
          </cell>
          <cell r="E2668">
            <v>1.66</v>
          </cell>
        </row>
        <row r="2669">
          <cell r="B2669" t="str">
            <v>200319</v>
          </cell>
          <cell r="C2669" t="str">
            <v>TAXA PARA ESCALAS EXTRAS</v>
          </cell>
          <cell r="D2669" t="str">
            <v>M</v>
          </cell>
          <cell r="E2669">
            <v>9.0399999999999991</v>
          </cell>
        </row>
        <row r="2670">
          <cell r="B2670" t="str">
            <v>200320</v>
          </cell>
          <cell r="C2670" t="str">
            <v>TAXA PARA COPIAS ADICIONAIS</v>
          </cell>
          <cell r="D2670" t="str">
            <v>M</v>
          </cell>
          <cell r="E2670">
            <v>9.0399999999999991</v>
          </cell>
        </row>
        <row r="2671">
          <cell r="B2671" t="str">
            <v>200322</v>
          </cell>
          <cell r="C2671" t="str">
            <v>TAXA PARA FORNECIMENTO DE DISQUETES ADICIONAIS - 3 1/2" - 1,44 MB</v>
          </cell>
          <cell r="D2671" t="str">
            <v>UN</v>
          </cell>
          <cell r="E2671">
            <v>39.9</v>
          </cell>
        </row>
        <row r="2673">
          <cell r="B2673" t="str">
            <v>200400</v>
          </cell>
          <cell r="C2673" t="str">
            <v>PERFURACAO DE FURO-GUIA</v>
          </cell>
        </row>
        <row r="2674">
          <cell r="B2674" t="str">
            <v>200401</v>
          </cell>
          <cell r="C2674" t="str">
            <v>DIAMETRO 311 MM (12 1/4") - EQ. ATE 300 M</v>
          </cell>
          <cell r="D2674" t="str">
            <v>M</v>
          </cell>
          <cell r="E2674">
            <v>149.81</v>
          </cell>
        </row>
        <row r="2675">
          <cell r="B2675" t="str">
            <v>200402</v>
          </cell>
          <cell r="C2675" t="str">
            <v>DIAMETRO 311 MM (12 1/4") - EQ. DE 301 A 1000 M</v>
          </cell>
          <cell r="D2675" t="str">
            <v>M</v>
          </cell>
          <cell r="E2675">
            <v>230.36</v>
          </cell>
        </row>
        <row r="2676">
          <cell r="B2676" t="str">
            <v>200403</v>
          </cell>
          <cell r="C2676" t="str">
            <v>DIAMETRO 311 MM (12 1/4 POL.) - EQ. ACIMA DE 1001 M</v>
          </cell>
          <cell r="D2676" t="str">
            <v>M</v>
          </cell>
          <cell r="E2676">
            <v>299.54000000000002</v>
          </cell>
        </row>
        <row r="2677">
          <cell r="B2677" t="str">
            <v>200404</v>
          </cell>
          <cell r="C2677" t="str">
            <v>DIAMETRO 251 MM ( 9 7/8 POL.)</v>
          </cell>
          <cell r="D2677" t="str">
            <v>M</v>
          </cell>
          <cell r="E2677">
            <v>134.66</v>
          </cell>
        </row>
        <row r="2678">
          <cell r="B2678" t="str">
            <v>200405</v>
          </cell>
          <cell r="C2678" t="str">
            <v>DIAMETRO 216 MM ( 8 1/2 POL.)</v>
          </cell>
          <cell r="D2678" t="str">
            <v>M</v>
          </cell>
          <cell r="E2678">
            <v>119.52</v>
          </cell>
        </row>
        <row r="2680">
          <cell r="B2680" t="str">
            <v>200500</v>
          </cell>
          <cell r="C2680" t="str">
            <v>PERFURACAO PARA TUBO DE BOCA</v>
          </cell>
        </row>
        <row r="2681">
          <cell r="B2681" t="str">
            <v>200501</v>
          </cell>
          <cell r="C2681" t="str">
            <v>DIAMETRO 914 MM (36 POL.)/864 MM(34") - EQ. DE 301 A 1.000 M</v>
          </cell>
          <cell r="D2681" t="str">
            <v>M</v>
          </cell>
          <cell r="E2681">
            <v>361.93</v>
          </cell>
        </row>
        <row r="2682">
          <cell r="B2682" t="str">
            <v>200502</v>
          </cell>
          <cell r="C2682" t="str">
            <v>DIAMETRO 914 MM (36 POL.)/864 MM(34") - EQ. ACIMA DE 1.001 M</v>
          </cell>
          <cell r="D2682" t="str">
            <v>M</v>
          </cell>
          <cell r="E2682">
            <v>470.2</v>
          </cell>
        </row>
        <row r="2683">
          <cell r="B2683" t="str">
            <v>200503</v>
          </cell>
          <cell r="C2683" t="str">
            <v>DIAMETRO 813 MM (32 POL.)/762 MM(30") - EQ. DE 301 A 1.000 M</v>
          </cell>
          <cell r="D2683" t="str">
            <v>M</v>
          </cell>
          <cell r="E2683">
            <v>353.92</v>
          </cell>
        </row>
        <row r="2684">
          <cell r="B2684" t="str">
            <v>200504</v>
          </cell>
          <cell r="C2684" t="str">
            <v>DIAMETRO 813 MM (32 POL.)/762 MM(30") - EQ. ACIMA DE 1.001 M</v>
          </cell>
          <cell r="D2684" t="str">
            <v>M</v>
          </cell>
          <cell r="E2684">
            <v>451.64</v>
          </cell>
        </row>
        <row r="2685">
          <cell r="B2685" t="str">
            <v>200505</v>
          </cell>
          <cell r="C2685" t="str">
            <v>DIAMETRO 711 MM (28 POL.)/660 MM(26") - EQ. DE 301 A 1.000 M</v>
          </cell>
          <cell r="D2685" t="str">
            <v>M</v>
          </cell>
          <cell r="E2685">
            <v>342.24</v>
          </cell>
        </row>
        <row r="2686">
          <cell r="B2686" t="str">
            <v>200506</v>
          </cell>
          <cell r="C2686" t="str">
            <v>DIAMETRO 711 MM (28 POL.)/660 MM(26") - EQ. ACIMA DE 1001 M</v>
          </cell>
          <cell r="D2686" t="str">
            <v>M</v>
          </cell>
          <cell r="E2686">
            <v>441.5</v>
          </cell>
        </row>
        <row r="2687">
          <cell r="B2687" t="str">
            <v>200507</v>
          </cell>
          <cell r="C2687" t="str">
            <v>DIAMETRO 610 MM (24 POL.)/560 MM (22") - EQ. DE 301 A 1000 M</v>
          </cell>
          <cell r="D2687" t="str">
            <v>M</v>
          </cell>
          <cell r="E2687">
            <v>334.29</v>
          </cell>
        </row>
        <row r="2688">
          <cell r="B2688" t="str">
            <v>200508</v>
          </cell>
          <cell r="C2688" t="str">
            <v>DIAMETRO 610 MM (24 POL.)/560 MM(22") - EQ. ACIMA DE 1001 M</v>
          </cell>
          <cell r="D2688" t="str">
            <v>M</v>
          </cell>
          <cell r="E2688">
            <v>431.38</v>
          </cell>
        </row>
        <row r="2689">
          <cell r="B2689" t="str">
            <v>200509</v>
          </cell>
          <cell r="C2689" t="str">
            <v>DIAMETRO 508 MM (20 POL.)</v>
          </cell>
          <cell r="D2689" t="str">
            <v>M</v>
          </cell>
          <cell r="E2689">
            <v>207.69</v>
          </cell>
        </row>
        <row r="2690">
          <cell r="B2690" t="str">
            <v>200510</v>
          </cell>
          <cell r="C2690" t="str">
            <v>DIAMETRO 444 MM (17 1/2 POL.)</v>
          </cell>
          <cell r="D2690" t="str">
            <v>M</v>
          </cell>
          <cell r="E2690">
            <v>205.07</v>
          </cell>
        </row>
        <row r="2691">
          <cell r="B2691" t="str">
            <v>200511</v>
          </cell>
          <cell r="C2691" t="str">
            <v>DIAMETRO 406 MM (16 POL.)</v>
          </cell>
          <cell r="D2691" t="str">
            <v>M</v>
          </cell>
          <cell r="E2691">
            <v>199.97</v>
          </cell>
        </row>
        <row r="2692">
          <cell r="B2692" t="str">
            <v>200512</v>
          </cell>
          <cell r="C2692" t="str">
            <v>DIAMETRO 356 MM (14 POL.)</v>
          </cell>
          <cell r="D2692" t="str">
            <v>M</v>
          </cell>
          <cell r="E2692">
            <v>173.84</v>
          </cell>
        </row>
        <row r="2694">
          <cell r="B2694" t="str">
            <v>200600</v>
          </cell>
          <cell r="C2694" t="str">
            <v>PERFURACAO EM ROCHA FRIAVEL</v>
          </cell>
        </row>
        <row r="2695">
          <cell r="B2695" t="str">
            <v>200601</v>
          </cell>
          <cell r="C2695" t="str">
            <v>DIAMETRO 660 MM (26 POL.)/610 MM(24")/560 MM(22") - EQ. DE 301 A 1000 M</v>
          </cell>
          <cell r="D2695" t="str">
            <v>M</v>
          </cell>
          <cell r="E2695">
            <v>556.36</v>
          </cell>
        </row>
        <row r="2696">
          <cell r="B2696" t="str">
            <v>200602</v>
          </cell>
          <cell r="C2696" t="str">
            <v>DIAMETRO 660 MM (26 POL.)/610 MM (24")/560 MM(22") - EQ. ACIMA DE 1001 M</v>
          </cell>
          <cell r="D2696" t="str">
            <v>M</v>
          </cell>
          <cell r="E2696">
            <v>721.6</v>
          </cell>
        </row>
        <row r="2697">
          <cell r="B2697" t="str">
            <v>200603</v>
          </cell>
          <cell r="C2697" t="str">
            <v>DIAMETRO 508 MM (20 POL.)/444 MM (17 1/2") - EQ. ATE 300 M</v>
          </cell>
          <cell r="D2697" t="str">
            <v>M</v>
          </cell>
          <cell r="E2697">
            <v>217.64</v>
          </cell>
        </row>
        <row r="2698">
          <cell r="B2698" t="str">
            <v>200604</v>
          </cell>
          <cell r="C2698" t="str">
            <v>DIAMETRO 508 MM (20 POL.)/444 MM (17 1/2") - EQ. DE 301 A 1000 M</v>
          </cell>
          <cell r="D2698" t="str">
            <v>M</v>
          </cell>
          <cell r="E2698">
            <v>341.47</v>
          </cell>
        </row>
        <row r="2699">
          <cell r="B2699" t="str">
            <v>200605</v>
          </cell>
          <cell r="C2699" t="str">
            <v>DIAMETRO 508 MM (20 POL.)/444 MM (17 1/2") - EQ. ACIMA DE 1001 M</v>
          </cell>
          <cell r="D2699" t="str">
            <v>M</v>
          </cell>
          <cell r="E2699">
            <v>440.73</v>
          </cell>
        </row>
        <row r="2700">
          <cell r="B2700" t="str">
            <v>200606</v>
          </cell>
          <cell r="C2700" t="str">
            <v>DIAMETRO 375 MM (14 3/4 POL.) - EQ. ATE 300 M</v>
          </cell>
          <cell r="D2700" t="str">
            <v>M</v>
          </cell>
          <cell r="E2700">
            <v>181.23</v>
          </cell>
        </row>
        <row r="2701">
          <cell r="B2701" t="str">
            <v>200607</v>
          </cell>
          <cell r="C2701" t="str">
            <v>DIAMETRO 375 MM (14 3/4 POL.) - EQ. DE 301 A 1000 M</v>
          </cell>
          <cell r="D2701" t="str">
            <v>M</v>
          </cell>
          <cell r="E2701">
            <v>276.58</v>
          </cell>
        </row>
        <row r="2702">
          <cell r="B2702" t="str">
            <v>200608</v>
          </cell>
          <cell r="C2702" t="str">
            <v>DIAMETRO 375 MM (14 3/4 POL.) - EQ. ACIMA DE 1001 M</v>
          </cell>
          <cell r="D2702" t="str">
            <v>M</v>
          </cell>
          <cell r="E2702">
            <v>357.59</v>
          </cell>
        </row>
        <row r="2703">
          <cell r="B2703" t="str">
            <v>200609</v>
          </cell>
          <cell r="C2703" t="str">
            <v>DIAMETRO 311 MM (12 1/4 POL.) - EQ. ATE 300 M</v>
          </cell>
          <cell r="D2703" t="str">
            <v>M</v>
          </cell>
          <cell r="E2703">
            <v>152.21</v>
          </cell>
        </row>
        <row r="2704">
          <cell r="B2704" t="str">
            <v>200610</v>
          </cell>
          <cell r="C2704" t="str">
            <v>DIAMETRO 311 MM (12 1/4 POL.) - EQ. DE 301 A 1000 M</v>
          </cell>
          <cell r="D2704" t="str">
            <v>M</v>
          </cell>
          <cell r="E2704">
            <v>237.13</v>
          </cell>
        </row>
        <row r="2705">
          <cell r="B2705" t="str">
            <v>200611</v>
          </cell>
          <cell r="C2705" t="str">
            <v>DIAMETRO 311 MM (12 1/4 POL.) - EQ. ACIMA DE 1001 M</v>
          </cell>
          <cell r="D2705" t="str">
            <v>M</v>
          </cell>
          <cell r="E2705">
            <v>307.38</v>
          </cell>
        </row>
        <row r="2706">
          <cell r="B2706" t="str">
            <v>200612</v>
          </cell>
          <cell r="C2706" t="str">
            <v>DIAMETRO 251 MM (9 7/8 POL.) - EQ. ATE 300 M</v>
          </cell>
          <cell r="D2706" t="str">
            <v>M</v>
          </cell>
          <cell r="E2706">
            <v>137.09</v>
          </cell>
        </row>
        <row r="2707">
          <cell r="B2707" t="str">
            <v>200613</v>
          </cell>
          <cell r="C2707" t="str">
            <v>DIAMETRO 251 MM (9 7/8 POL.) - EQ. DE 301 A 1000 M</v>
          </cell>
          <cell r="D2707" t="str">
            <v>M</v>
          </cell>
          <cell r="E2707">
            <v>212.3</v>
          </cell>
        </row>
        <row r="2708">
          <cell r="B2708" t="str">
            <v>200614</v>
          </cell>
          <cell r="C2708" t="str">
            <v>DIAMETRO 251 MM ( 9 7/8 POL.) - EQ. ACIMA DE 1001 M</v>
          </cell>
          <cell r="D2708" t="str">
            <v>M</v>
          </cell>
          <cell r="E2708">
            <v>270.66000000000003</v>
          </cell>
        </row>
        <row r="2709">
          <cell r="B2709" t="str">
            <v>200615</v>
          </cell>
          <cell r="C2709" t="str">
            <v>DIAMETRO 216 MM ( 8 1/2 POL.)</v>
          </cell>
          <cell r="D2709" t="str">
            <v>M</v>
          </cell>
          <cell r="E2709">
            <v>121.89</v>
          </cell>
        </row>
        <row r="2710">
          <cell r="B2710" t="str">
            <v>200616</v>
          </cell>
          <cell r="C2710" t="str">
            <v>UNDERREAMER: DIAMETRO 508 MM (20 POL.) - EQ. DE 301 A 1.000 M</v>
          </cell>
          <cell r="D2710" t="str">
            <v>M</v>
          </cell>
          <cell r="E2710">
            <v>401.47</v>
          </cell>
        </row>
        <row r="2711">
          <cell r="B2711" t="str">
            <v>200617</v>
          </cell>
          <cell r="C2711" t="str">
            <v>UNDERREAMER: DIAMETRO 508 MM (20 POL.) - EQ. ACIMA DE 1.001 M</v>
          </cell>
          <cell r="D2711" t="str">
            <v>M</v>
          </cell>
          <cell r="E2711">
            <v>517.86</v>
          </cell>
        </row>
        <row r="2712">
          <cell r="B2712" t="str">
            <v>200618</v>
          </cell>
          <cell r="C2712" t="str">
            <v>UNDERREAMER: DIAMETRO 444 mm (17 1/2 POL.) - EQ. DE 301 A 1.000 M</v>
          </cell>
          <cell r="D2712" t="str">
            <v>M</v>
          </cell>
          <cell r="E2712">
            <v>341.47</v>
          </cell>
        </row>
        <row r="2713">
          <cell r="B2713" t="str">
            <v>200619</v>
          </cell>
          <cell r="C2713" t="str">
            <v>UNDERREAMER: DIAMETRO 444 MM (17 1/2 POL.) - EQ. ACIMA DE 1.001 M</v>
          </cell>
          <cell r="D2713" t="str">
            <v>M</v>
          </cell>
          <cell r="E2713">
            <v>440.73</v>
          </cell>
        </row>
        <row r="2714">
          <cell r="B2714" t="str">
            <v>200620</v>
          </cell>
          <cell r="C2714" t="str">
            <v>UNDERREAMER: DIAMETRO 375 MM (14 3/4 POL.) - EQ. DE 301 A 1000 M</v>
          </cell>
          <cell r="D2714" t="str">
            <v>M</v>
          </cell>
          <cell r="E2714">
            <v>276.97000000000003</v>
          </cell>
        </row>
        <row r="2715">
          <cell r="B2715" t="str">
            <v>200621</v>
          </cell>
          <cell r="C2715" t="str">
            <v>UNDERREAMER: DIAMETRO 375 MM (14 3/4 POL.) - EQ. ACIMA DE 1001 M</v>
          </cell>
          <cell r="D2715" t="str">
            <v>M</v>
          </cell>
          <cell r="E2715">
            <v>357.98</v>
          </cell>
        </row>
        <row r="2717">
          <cell r="B2717" t="str">
            <v>200700</v>
          </cell>
          <cell r="C2717" t="str">
            <v>PERFURACAO ROCHA CRISTALINA</v>
          </cell>
        </row>
        <row r="2718">
          <cell r="B2718" t="str">
            <v>200701</v>
          </cell>
          <cell r="C2718" t="str">
            <v>DIAMETRO 762 MM (30 POL.)/711 MM (28") - EQ. DE 301 A 1000 M</v>
          </cell>
          <cell r="D2718" t="str">
            <v>M</v>
          </cell>
          <cell r="E2718">
            <v>1141.55</v>
          </cell>
        </row>
        <row r="2719">
          <cell r="B2719" t="str">
            <v>200702</v>
          </cell>
          <cell r="C2719" t="str">
            <v>DIAMETRO 762 MM (30 POL.)/711 MM (28") - EQ. ACIMA DE 1001 M</v>
          </cell>
          <cell r="D2719" t="str">
            <v>M</v>
          </cell>
          <cell r="E2719">
            <v>1458.29</v>
          </cell>
        </row>
        <row r="2720">
          <cell r="B2720" t="str">
            <v>200703</v>
          </cell>
          <cell r="C2720" t="str">
            <v>DIAMETRO 660 MM (26 POL.)/610 MM (24") - EQ. DE 301 A 1000 M</v>
          </cell>
          <cell r="D2720" t="str">
            <v>M</v>
          </cell>
          <cell r="E2720">
            <v>1052.81</v>
          </cell>
        </row>
        <row r="2721">
          <cell r="B2721" t="str">
            <v>200704</v>
          </cell>
          <cell r="C2721" t="str">
            <v>DIAMETRO 660 MM (26 POL.)/610 MM (24") - EQ. ACIMA DE 1001 M</v>
          </cell>
          <cell r="D2721" t="str">
            <v>M</v>
          </cell>
          <cell r="E2721">
            <v>1344.82</v>
          </cell>
        </row>
        <row r="2722">
          <cell r="B2722" t="str">
            <v>200705</v>
          </cell>
          <cell r="C2722" t="str">
            <v>DIAMETRO 559 MM (22 POL.)/508 MM(20") - EQ. DE 301 A 1000 M</v>
          </cell>
          <cell r="D2722" t="str">
            <v>M</v>
          </cell>
          <cell r="E2722">
            <v>1002.6</v>
          </cell>
        </row>
        <row r="2723">
          <cell r="B2723" t="str">
            <v>200706</v>
          </cell>
          <cell r="C2723" t="str">
            <v>DIAMETRO 559 MM (22 POL.)/508 MM (20") - EQ. ACIMA DE 1001 M</v>
          </cell>
          <cell r="D2723" t="str">
            <v>M</v>
          </cell>
          <cell r="E2723">
            <v>1280.6500000000001</v>
          </cell>
        </row>
        <row r="2724">
          <cell r="B2724" t="str">
            <v>200707</v>
          </cell>
          <cell r="C2724" t="str">
            <v>DIAMETRO 444 MM (17 1/2 POL.) - EQ. ATE 300 M</v>
          </cell>
          <cell r="D2724" t="str">
            <v>M</v>
          </cell>
          <cell r="E2724">
            <v>564.87</v>
          </cell>
        </row>
        <row r="2725">
          <cell r="B2725" t="str">
            <v>200708</v>
          </cell>
          <cell r="C2725" t="str">
            <v>DIAMETRO 444 MM (17 1/2 POL.) - EQ. DE 301 A 1.000 M</v>
          </cell>
          <cell r="D2725" t="str">
            <v>M</v>
          </cell>
          <cell r="E2725">
            <v>894.33</v>
          </cell>
        </row>
        <row r="2726">
          <cell r="B2726" t="str">
            <v>200709</v>
          </cell>
          <cell r="C2726" t="str">
            <v>DIAMETRO 444 MM (17 1/2 POL.) - EQ. ACIMA DE 1.001 M</v>
          </cell>
          <cell r="D2726" t="str">
            <v>M</v>
          </cell>
          <cell r="E2726">
            <v>1142.3499999999999</v>
          </cell>
        </row>
        <row r="2727">
          <cell r="B2727" t="str">
            <v>200710</v>
          </cell>
          <cell r="C2727" t="str">
            <v>DIAMETRO 375 MM (14 3/4 POL.) - EQ. ATE 300 M</v>
          </cell>
          <cell r="D2727" t="str">
            <v>M</v>
          </cell>
          <cell r="E2727">
            <v>489.12</v>
          </cell>
        </row>
        <row r="2728">
          <cell r="B2728" t="str">
            <v>200711</v>
          </cell>
          <cell r="C2728" t="str">
            <v>DIAMETRO 375 MM (14 3/4 POL.) - EQ. DE 301 A 1.000 M</v>
          </cell>
          <cell r="D2728" t="str">
            <v>M</v>
          </cell>
          <cell r="E2728">
            <v>774.39</v>
          </cell>
        </row>
        <row r="2729">
          <cell r="B2729" t="str">
            <v>200712</v>
          </cell>
          <cell r="C2729" t="str">
            <v>DIAMETRO 375 MM (14 3/4 POL.) - EQ. ACIMA DE 1.001 M</v>
          </cell>
          <cell r="D2729" t="str">
            <v>M</v>
          </cell>
          <cell r="E2729">
            <v>989.12</v>
          </cell>
        </row>
        <row r="2730">
          <cell r="B2730" t="str">
            <v>200713</v>
          </cell>
          <cell r="C2730" t="str">
            <v>DIAMETRO 311 MM (12 1/4 POL.) - EQ. ATE 300 M</v>
          </cell>
          <cell r="D2730" t="str">
            <v>M</v>
          </cell>
          <cell r="E2730">
            <v>463.55</v>
          </cell>
        </row>
        <row r="2731">
          <cell r="B2731" t="str">
            <v>200714</v>
          </cell>
          <cell r="C2731" t="str">
            <v>DIAMETRO 311 MM (12 1/4 POL.) - EQ. DE 301 A 1.000 M</v>
          </cell>
          <cell r="D2731" t="str">
            <v>M</v>
          </cell>
          <cell r="E2731">
            <v>731.42</v>
          </cell>
        </row>
        <row r="2732">
          <cell r="B2732" t="str">
            <v>200715</v>
          </cell>
          <cell r="C2732" t="str">
            <v>DIAMETRO 311 MM (12 1/4 POL.) - EQ. ACIMA DE 1.001 M</v>
          </cell>
          <cell r="D2732" t="str">
            <v>M</v>
          </cell>
          <cell r="E2732">
            <v>934.35</v>
          </cell>
        </row>
        <row r="2733">
          <cell r="B2733" t="str">
            <v>200716</v>
          </cell>
          <cell r="C2733" t="str">
            <v>DIAMETRO 305 MM (12 POL.)</v>
          </cell>
          <cell r="D2733" t="str">
            <v>M</v>
          </cell>
          <cell r="E2733">
            <v>524.77</v>
          </cell>
        </row>
        <row r="2734">
          <cell r="B2734" t="str">
            <v>200717</v>
          </cell>
          <cell r="C2734" t="str">
            <v>DIAMETRO 254 MM (10 POL. OU 9 7/8")</v>
          </cell>
          <cell r="D2734" t="str">
            <v>M</v>
          </cell>
          <cell r="E2734">
            <v>428.11</v>
          </cell>
        </row>
        <row r="2735">
          <cell r="B2735" t="str">
            <v>200718</v>
          </cell>
          <cell r="C2735" t="str">
            <v>DIAMETRO 203 MM ( 8 POL.)</v>
          </cell>
          <cell r="D2735" t="str">
            <v>M</v>
          </cell>
          <cell r="E2735">
            <v>362.54</v>
          </cell>
        </row>
        <row r="2736">
          <cell r="B2736" t="str">
            <v>200719</v>
          </cell>
          <cell r="C2736" t="str">
            <v>DIAMETRO 152 MM ( 6 POL.)</v>
          </cell>
          <cell r="D2736" t="str">
            <v>M</v>
          </cell>
          <cell r="E2736">
            <v>242.57</v>
          </cell>
        </row>
        <row r="2738">
          <cell r="B2738" t="str">
            <v>200800</v>
          </cell>
          <cell r="C2738" t="str">
            <v>PERFURACAO ROCHA CRISTALINA COMPACTA</v>
          </cell>
        </row>
        <row r="2739">
          <cell r="B2739" t="str">
            <v>200801</v>
          </cell>
          <cell r="C2739" t="str">
            <v>DIAMETRO 305 MM (12 POL.)</v>
          </cell>
          <cell r="D2739" t="str">
            <v>M</v>
          </cell>
          <cell r="E2739">
            <v>701.81</v>
          </cell>
        </row>
        <row r="2740">
          <cell r="B2740" t="str">
            <v>200802</v>
          </cell>
          <cell r="C2740" t="str">
            <v>DIAMETRO 254 MM (10 POL.)</v>
          </cell>
          <cell r="D2740" t="str">
            <v>M</v>
          </cell>
          <cell r="E2740">
            <v>584.45000000000005</v>
          </cell>
        </row>
        <row r="2741">
          <cell r="B2741" t="str">
            <v>200803</v>
          </cell>
          <cell r="C2741" t="str">
            <v>DIAMETRO 203 MM ( 8 POL.)</v>
          </cell>
          <cell r="D2741" t="str">
            <v>M</v>
          </cell>
          <cell r="E2741">
            <v>498.2</v>
          </cell>
        </row>
        <row r="2742">
          <cell r="B2742" t="str">
            <v>200804</v>
          </cell>
          <cell r="C2742" t="str">
            <v>DIAMETRO 152 MM ( 6 POL.)</v>
          </cell>
          <cell r="D2742" t="str">
            <v>M</v>
          </cell>
          <cell r="E2742">
            <v>362.54</v>
          </cell>
        </row>
        <row r="2744">
          <cell r="B2744" t="str">
            <v>200900</v>
          </cell>
          <cell r="C2744" t="str">
            <v>REVESTIMENTO - TUBO DE ACO LISO</v>
          </cell>
        </row>
        <row r="2745">
          <cell r="B2745" t="str">
            <v>200901</v>
          </cell>
          <cell r="C2745" t="str">
            <v>SCH.10, 147,36 KG/M:DIAM.762 MM(30 POL.) - EQ. DE 301 A 1000 M</v>
          </cell>
          <cell r="D2745" t="str">
            <v>M</v>
          </cell>
          <cell r="E2745">
            <v>0</v>
          </cell>
        </row>
        <row r="2746">
          <cell r="B2746" t="str">
            <v>200902</v>
          </cell>
          <cell r="C2746" t="str">
            <v>SCH.10, 147,36 KG/M:DIAM.762 MM (30 POL.) - EQ. ACIMA DE 1001 M</v>
          </cell>
          <cell r="D2746" t="str">
            <v>M</v>
          </cell>
          <cell r="E2746">
            <v>0</v>
          </cell>
        </row>
        <row r="2747">
          <cell r="B2747" t="str">
            <v>200903</v>
          </cell>
          <cell r="C2747" t="str">
            <v>SCH.10, 137,42 KG/M:DIAM.711 MM (28 POL.) - EQ. DE 301 A 1000 M</v>
          </cell>
          <cell r="D2747" t="str">
            <v>M</v>
          </cell>
          <cell r="E2747">
            <v>0</v>
          </cell>
        </row>
        <row r="2748">
          <cell r="B2748" t="str">
            <v>200904</v>
          </cell>
          <cell r="C2748" t="str">
            <v>SCH.10, 137,42 KG/M:DIAM. 711 MM (28 POL.) - EQ. ACIMA DE 1001 M</v>
          </cell>
          <cell r="D2748" t="str">
            <v>M</v>
          </cell>
          <cell r="E2748">
            <v>0</v>
          </cell>
        </row>
        <row r="2749">
          <cell r="B2749" t="str">
            <v>200905</v>
          </cell>
          <cell r="C2749" t="str">
            <v>SCH.10, 127,50 KG/M:DIAM. 660 MM (26 POL.) - EQ. DE 301 A 1000 M</v>
          </cell>
          <cell r="D2749" t="str">
            <v>M</v>
          </cell>
          <cell r="E2749">
            <v>0</v>
          </cell>
        </row>
        <row r="2750">
          <cell r="B2750" t="str">
            <v>200906</v>
          </cell>
          <cell r="C2750" t="str">
            <v>SCH.10, 127,50 KG/M:DIAM. 660 MM (26 POL.) - EQ. ACIMA DE 1001 M</v>
          </cell>
          <cell r="D2750" t="str">
            <v>M</v>
          </cell>
          <cell r="E2750">
            <v>0</v>
          </cell>
        </row>
        <row r="2751">
          <cell r="B2751" t="str">
            <v>200907</v>
          </cell>
          <cell r="C2751" t="str">
            <v>SCH.10, 94,45 KG/M:DIAM. 609 MM (24 POL.) - EQ. DE 301 A 1000 M</v>
          </cell>
          <cell r="D2751" t="str">
            <v>M</v>
          </cell>
          <cell r="E2751">
            <v>0</v>
          </cell>
        </row>
        <row r="2752">
          <cell r="B2752" t="str">
            <v>200908</v>
          </cell>
          <cell r="C2752" t="str">
            <v>SCH.10, 94,45 KG/M:DIAM.609 MM (24 POL.) - EQ. ACIMA DE 1001 M</v>
          </cell>
          <cell r="D2752" t="str">
            <v>M</v>
          </cell>
          <cell r="E2752">
            <v>0</v>
          </cell>
        </row>
        <row r="2753">
          <cell r="B2753" t="str">
            <v>200909</v>
          </cell>
          <cell r="C2753" t="str">
            <v>SCH.10, 86,50 KG/M:DIAM.560 MM (22 POL.) - EQ. DE 301 A 1000 M</v>
          </cell>
          <cell r="D2753" t="str">
            <v>M</v>
          </cell>
          <cell r="E2753">
            <v>0</v>
          </cell>
        </row>
        <row r="2754">
          <cell r="B2754" t="str">
            <v>200910</v>
          </cell>
          <cell r="C2754" t="str">
            <v>SCH.10, 86,50 KG/M:DIAM. 560 MM (22 POL.) - EQ. ACIMA DE 1001 M</v>
          </cell>
          <cell r="D2754" t="str">
            <v>M</v>
          </cell>
          <cell r="E2754">
            <v>0</v>
          </cell>
        </row>
        <row r="2755">
          <cell r="B2755" t="str">
            <v>200911</v>
          </cell>
          <cell r="C2755" t="str">
            <v>SCH.10, 78,54 KG/M:DIAM.508 MM (20 POL.) - EQ. ATE 300 M</v>
          </cell>
          <cell r="D2755" t="str">
            <v>M</v>
          </cell>
          <cell r="E2755">
            <v>0</v>
          </cell>
        </row>
        <row r="2756">
          <cell r="B2756" t="str">
            <v>200912</v>
          </cell>
          <cell r="C2756" t="str">
            <v>SCH.10, 78,54 KG/M:DIAM. 508 MM (20 POL.) - EQ. DE 301 A 1000 M</v>
          </cell>
          <cell r="D2756" t="str">
            <v>M</v>
          </cell>
          <cell r="E2756">
            <v>0</v>
          </cell>
        </row>
        <row r="2757">
          <cell r="B2757" t="str">
            <v>200913</v>
          </cell>
          <cell r="C2757" t="str">
            <v>SCH.10, 78,54 KG/M:DIAM. 508 MM (20 POL.) - EQ. ACIMA DE 1001 M</v>
          </cell>
          <cell r="D2757" t="str">
            <v>M</v>
          </cell>
          <cell r="E2757">
            <v>0</v>
          </cell>
        </row>
        <row r="2758">
          <cell r="B2758" t="str">
            <v>200914</v>
          </cell>
          <cell r="C2758" t="str">
            <v>SCH.20, 117,07 KG/M:DIAM. 508 MM (20 POL.) - EQ. ATE 300 M</v>
          </cell>
          <cell r="D2758" t="str">
            <v>M</v>
          </cell>
          <cell r="E2758">
            <v>0</v>
          </cell>
        </row>
        <row r="2759">
          <cell r="B2759" t="str">
            <v>200915</v>
          </cell>
          <cell r="C2759" t="str">
            <v>SCH.20, 117,07 KG/M:DIAM. 508 MM (20 POL.) - EQ. DE 301 A 1000 M</v>
          </cell>
          <cell r="D2759" t="str">
            <v>M</v>
          </cell>
          <cell r="E2759">
            <v>0</v>
          </cell>
        </row>
        <row r="2760">
          <cell r="B2760" t="str">
            <v>200916</v>
          </cell>
          <cell r="C2760" t="str">
            <v>SCH.20, 117,07 KG/M:DIAM. 508 MM (20 POL.) - EQ. ACIMA DE 1001 M</v>
          </cell>
          <cell r="D2760" t="str">
            <v>M</v>
          </cell>
          <cell r="E2760">
            <v>0</v>
          </cell>
        </row>
        <row r="2761">
          <cell r="B2761" t="str">
            <v>200917</v>
          </cell>
          <cell r="C2761" t="str">
            <v>SCH.10, 70,59 KG/M:DIAM. 457 MM (18 POL.) - EQ. ATE 300 M</v>
          </cell>
          <cell r="D2761" t="str">
            <v>M</v>
          </cell>
          <cell r="E2761">
            <v>0</v>
          </cell>
        </row>
        <row r="2762">
          <cell r="B2762" t="str">
            <v>200918</v>
          </cell>
          <cell r="C2762" t="str">
            <v>SCH.10, 70,59 KG/M:DIAM. 457 MM (18 POL.) - EQ. DE 301 A 1000 M</v>
          </cell>
          <cell r="D2762" t="str">
            <v>M</v>
          </cell>
          <cell r="E2762">
            <v>0</v>
          </cell>
        </row>
        <row r="2763">
          <cell r="B2763" t="str">
            <v>200919</v>
          </cell>
          <cell r="C2763" t="str">
            <v>SCH.10, 70,59 KG/M:DIAM. 457 MM (18 POL.) - EQ. ACIMA DE 1001 M</v>
          </cell>
          <cell r="D2763" t="str">
            <v>M</v>
          </cell>
          <cell r="E2763">
            <v>0</v>
          </cell>
        </row>
        <row r="2764">
          <cell r="B2764" t="str">
            <v>200920</v>
          </cell>
          <cell r="C2764" t="str">
            <v>SCH.20, 87,79 KG/M:DIAM. 457 MM (18 POL.) - EQ. ATE 300 M</v>
          </cell>
          <cell r="D2764" t="str">
            <v>M</v>
          </cell>
          <cell r="E2764">
            <v>0</v>
          </cell>
        </row>
        <row r="2765">
          <cell r="B2765" t="str">
            <v>200921</v>
          </cell>
          <cell r="C2765" t="str">
            <v>SCH.20, 87,79 KG/M:DIAM. 457 MM (18 POL.) - EQ. DE 301 A 1000 M</v>
          </cell>
          <cell r="D2765" t="str">
            <v>M</v>
          </cell>
          <cell r="E2765">
            <v>0</v>
          </cell>
        </row>
        <row r="2766">
          <cell r="B2766" t="str">
            <v>200922</v>
          </cell>
          <cell r="C2766" t="str">
            <v>SCH.20, 87,79 KG/M:DIAM. 457 MM (18 POL.) - EQ. ACIMA DE 1001 M</v>
          </cell>
          <cell r="D2766" t="str">
            <v>M</v>
          </cell>
          <cell r="E2766">
            <v>0</v>
          </cell>
        </row>
        <row r="2767">
          <cell r="B2767" t="str">
            <v>200923</v>
          </cell>
          <cell r="C2767" t="str">
            <v>SCH.10, 62,63 KG/M:DIAM. 406 MM (16 POL.)</v>
          </cell>
          <cell r="D2767" t="str">
            <v>M</v>
          </cell>
          <cell r="E2767">
            <v>0</v>
          </cell>
        </row>
        <row r="2768">
          <cell r="B2768" t="str">
            <v>200924</v>
          </cell>
          <cell r="C2768" t="str">
            <v>SCH.20, 77,86 KG/M:DIAM. 406 MM (16 POL.)</v>
          </cell>
          <cell r="D2768" t="str">
            <v>M</v>
          </cell>
          <cell r="E2768">
            <v>0</v>
          </cell>
        </row>
        <row r="2769">
          <cell r="B2769" t="str">
            <v>200925</v>
          </cell>
          <cell r="C2769" t="str">
            <v>SCH.10, 54,68 KG/M:DIAM. 356 MM (14 POL.)</v>
          </cell>
          <cell r="D2769" t="str">
            <v>M</v>
          </cell>
          <cell r="E2769">
            <v>0</v>
          </cell>
        </row>
        <row r="2770">
          <cell r="B2770" t="str">
            <v>200926</v>
          </cell>
          <cell r="C2770" t="str">
            <v>SCH.20, 67,94 KG/M:DIAM. 356 MM (14 POL.)</v>
          </cell>
          <cell r="D2770" t="str">
            <v>M</v>
          </cell>
          <cell r="E2770">
            <v>0</v>
          </cell>
        </row>
        <row r="2771">
          <cell r="B2771" t="str">
            <v>200927</v>
          </cell>
          <cell r="C2771" t="str">
            <v>SCH.30, 81,28 KG/M:DIAM. 356 MM (14 POL.) - EQ. ATE 300 M</v>
          </cell>
          <cell r="D2771" t="str">
            <v>M</v>
          </cell>
          <cell r="E2771">
            <v>0</v>
          </cell>
        </row>
        <row r="2772">
          <cell r="B2772" t="str">
            <v>200928</v>
          </cell>
          <cell r="C2772" t="str">
            <v>SCH.30, 81,28 KG/M:DIAM. 356 MM (14 POL.) - EQ. DE 301 A 1000 M</v>
          </cell>
          <cell r="D2772" t="str">
            <v>M</v>
          </cell>
          <cell r="E2772">
            <v>0</v>
          </cell>
        </row>
        <row r="2773">
          <cell r="B2773" t="str">
            <v>200929</v>
          </cell>
          <cell r="C2773" t="str">
            <v>SCH.30, 81,28 KG/M:DIAM. 356 MM (14 POL.) - EQ. ACIMA DE 1001 M</v>
          </cell>
          <cell r="D2773" t="str">
            <v>M</v>
          </cell>
          <cell r="E2773">
            <v>0</v>
          </cell>
        </row>
        <row r="2774">
          <cell r="B2774" t="str">
            <v>200930</v>
          </cell>
          <cell r="C2774" t="str">
            <v>SCH.20, 49,72 KG/M:DIAM. 323 MM (12 3/4 POL.)</v>
          </cell>
          <cell r="D2774" t="str">
            <v>M</v>
          </cell>
          <cell r="E2774">
            <v>0</v>
          </cell>
        </row>
        <row r="2775">
          <cell r="B2775" t="str">
            <v>200931</v>
          </cell>
          <cell r="C2775" t="str">
            <v>SCH.30, 65,20 KG/M:DIAM. 323 MM (12 3/4 POL.)</v>
          </cell>
          <cell r="D2775" t="str">
            <v>M</v>
          </cell>
          <cell r="E2775">
            <v>0</v>
          </cell>
        </row>
        <row r="2776">
          <cell r="B2776" t="str">
            <v>200932</v>
          </cell>
          <cell r="C2776" t="str">
            <v>SCH.40, 79,74 KG/M:DIAM. 323 MM (12 3/4 POL.)</v>
          </cell>
          <cell r="D2776" t="str">
            <v>M</v>
          </cell>
          <cell r="E2776">
            <v>0</v>
          </cell>
        </row>
        <row r="2777">
          <cell r="B2777" t="str">
            <v>200933</v>
          </cell>
          <cell r="C2777" t="str">
            <v>37,57 KG/M: DIAM. 305 MM (12 POL.)</v>
          </cell>
          <cell r="D2777" t="str">
            <v>M</v>
          </cell>
          <cell r="E2777">
            <v>0</v>
          </cell>
        </row>
        <row r="2778">
          <cell r="B2778" t="str">
            <v>200934</v>
          </cell>
          <cell r="C2778" t="str">
            <v>31,59 KG/M:DIAM. 273 MM (10 3/4 POL.)</v>
          </cell>
          <cell r="D2778" t="str">
            <v>M</v>
          </cell>
          <cell r="E2778">
            <v>0</v>
          </cell>
        </row>
        <row r="2779">
          <cell r="B2779" t="str">
            <v>200935</v>
          </cell>
          <cell r="C2779" t="str">
            <v>SCH.20, 41,77 KG/M:DIAM. 273 MM (10 3/4 POL.)</v>
          </cell>
          <cell r="D2779" t="str">
            <v>M</v>
          </cell>
          <cell r="E2779">
            <v>0</v>
          </cell>
        </row>
        <row r="2780">
          <cell r="B2780" t="str">
            <v>200936</v>
          </cell>
          <cell r="C2780" t="str">
            <v>SCH.30, 51,00 KG/M:DIAM. 273 MM (10 3/4 POL.)</v>
          </cell>
          <cell r="D2780" t="str">
            <v>M</v>
          </cell>
          <cell r="E2780">
            <v>0</v>
          </cell>
        </row>
        <row r="2781">
          <cell r="B2781" t="str">
            <v>200937</v>
          </cell>
          <cell r="C2781" t="str">
            <v>SCH.40, 60,29 KG/M:DIAM. 273 MM (10 3/4 POL.)</v>
          </cell>
          <cell r="D2781" t="str">
            <v>M</v>
          </cell>
          <cell r="E2781">
            <v>0</v>
          </cell>
        </row>
        <row r="2782">
          <cell r="B2782" t="str">
            <v>200938</v>
          </cell>
          <cell r="C2782" t="str">
            <v>SCH.20, 33,31 KG/M, GALVANIZADO: DIAM. 203 MM (8 POL.)</v>
          </cell>
          <cell r="D2782" t="str">
            <v>M</v>
          </cell>
          <cell r="E2782">
            <v>0</v>
          </cell>
        </row>
        <row r="2783">
          <cell r="B2783" t="str">
            <v>200939</v>
          </cell>
          <cell r="C2783" t="str">
            <v>DIN 2440, 19,24 KG/M, GALVANIZADO : DIAM. 152 MM (6 POL.)</v>
          </cell>
          <cell r="D2783" t="str">
            <v>M</v>
          </cell>
          <cell r="E2783">
            <v>0</v>
          </cell>
        </row>
        <row r="2784">
          <cell r="B2784" t="str">
            <v>200940</v>
          </cell>
          <cell r="C2784" t="str">
            <v>DIN 2440, GALVANIZADO : DIAM. 38 MM (1 1/2 POL.)</v>
          </cell>
          <cell r="D2784" t="str">
            <v>M</v>
          </cell>
          <cell r="E2784">
            <v>0</v>
          </cell>
        </row>
        <row r="2785">
          <cell r="B2785" t="str">
            <v>200941</v>
          </cell>
          <cell r="C2785" t="str">
            <v>SCH.20, 49,72 KG/M, PRETO : DIAM. 305 MM (12 POL.)</v>
          </cell>
          <cell r="D2785" t="str">
            <v>M</v>
          </cell>
          <cell r="E2785">
            <v>0</v>
          </cell>
        </row>
        <row r="2786">
          <cell r="B2786" t="str">
            <v>200942</v>
          </cell>
          <cell r="C2786" t="str">
            <v>SCH.20, 41,77 KG/M, PRETO : DIAM. 254 MM (10 POL.)</v>
          </cell>
          <cell r="D2786" t="str">
            <v>M</v>
          </cell>
          <cell r="E2786">
            <v>0</v>
          </cell>
        </row>
        <row r="2787">
          <cell r="B2787" t="str">
            <v>200943</v>
          </cell>
          <cell r="C2787" t="str">
            <v>SCH.20, 33,31 KG/M, PRETO : DIAM. 203 MM (8 POL.)</v>
          </cell>
          <cell r="D2787" t="str">
            <v>M</v>
          </cell>
          <cell r="E2787">
            <v>0</v>
          </cell>
        </row>
        <row r="2788">
          <cell r="B2788" t="str">
            <v>200944</v>
          </cell>
          <cell r="C2788" t="str">
            <v>DIN 2440, 19,24 KG/M, PRETO : DIAM. 152 MM (6 POL.)</v>
          </cell>
          <cell r="D2788" t="str">
            <v>M</v>
          </cell>
          <cell r="E2788">
            <v>0</v>
          </cell>
        </row>
        <row r="2789">
          <cell r="B2789" t="str">
            <v>200945</v>
          </cell>
          <cell r="C2789" t="str">
            <v>DIN 2440, 1,69 KG/M, GALV.: DIAM. 19 MM (3/4 POL.)</v>
          </cell>
          <cell r="D2789" t="str">
            <v>M</v>
          </cell>
          <cell r="E2789">
            <v>0</v>
          </cell>
        </row>
        <row r="2791">
          <cell r="B2791" t="str">
            <v>201000</v>
          </cell>
          <cell r="C2791" t="str">
            <v>REVESTIMENTO - TUBOS DE ACO LISO API 5 A</v>
          </cell>
        </row>
        <row r="2792">
          <cell r="B2792" t="str">
            <v>201001</v>
          </cell>
          <cell r="C2792" t="str">
            <v>140,00 KG/M : DIAM. 508 MM (20") J OU K 55 - EQ. ATE 300 M</v>
          </cell>
          <cell r="D2792" t="str">
            <v>M</v>
          </cell>
          <cell r="E2792">
            <v>0</v>
          </cell>
        </row>
        <row r="2793">
          <cell r="B2793" t="str">
            <v>201002</v>
          </cell>
          <cell r="C2793" t="str">
            <v>140,00 KG/M: DIAM. 508 MM (20") J OU K 55 - EQ. DE 301 A 1000 M</v>
          </cell>
          <cell r="D2793" t="str">
            <v>M</v>
          </cell>
          <cell r="E2793">
            <v>0</v>
          </cell>
        </row>
        <row r="2794">
          <cell r="B2794" t="str">
            <v>201003</v>
          </cell>
          <cell r="C2794" t="str">
            <v>140,00 KG/M : DIAM. 508 MM (20") J OU K 55 - EQ. ACIMA DE 1001 M</v>
          </cell>
          <cell r="D2794" t="str">
            <v>M</v>
          </cell>
          <cell r="E2794">
            <v>0</v>
          </cell>
        </row>
        <row r="2795">
          <cell r="B2795" t="str">
            <v>201004</v>
          </cell>
          <cell r="C2795" t="str">
            <v>158,64 KG/M : DIAM. 508 MM (20") J OU K 55 - EQ. ATE 300 M</v>
          </cell>
          <cell r="D2795" t="str">
            <v>M</v>
          </cell>
          <cell r="E2795">
            <v>0</v>
          </cell>
        </row>
        <row r="2796">
          <cell r="B2796" t="str">
            <v>201005</v>
          </cell>
          <cell r="C2796" t="str">
            <v>158,64 KG/M : DIAM. 508 MM (20") J OU K 55 - EQ. DE 301 A 1000 M</v>
          </cell>
          <cell r="D2796" t="str">
            <v>M</v>
          </cell>
          <cell r="E2796">
            <v>0</v>
          </cell>
        </row>
        <row r="2797">
          <cell r="B2797" t="str">
            <v>201006</v>
          </cell>
          <cell r="C2797" t="str">
            <v>158,64 KG/M : DIAM. 508 MM (20") J OU K 55 - EQ. ACIMA DE 1001 M</v>
          </cell>
          <cell r="D2797" t="str">
            <v>M</v>
          </cell>
          <cell r="E2797">
            <v>0</v>
          </cell>
        </row>
        <row r="2798">
          <cell r="B2798" t="str">
            <v>201007</v>
          </cell>
          <cell r="C2798" t="str">
            <v>130,34 KG/M : DIAM. 473 MM (18 5/8") J OU K 55 - EQ. ATE 300 M</v>
          </cell>
          <cell r="D2798" t="str">
            <v>M</v>
          </cell>
          <cell r="E2798">
            <v>0</v>
          </cell>
        </row>
        <row r="2799">
          <cell r="B2799" t="str">
            <v>201008</v>
          </cell>
          <cell r="C2799" t="str">
            <v>130,34 KG/M : DIAM. 473 MM (18 5/8") J OU K 55 - EQ. DE 301 A 1000 M</v>
          </cell>
          <cell r="D2799" t="str">
            <v>M</v>
          </cell>
          <cell r="E2799">
            <v>0</v>
          </cell>
        </row>
        <row r="2800">
          <cell r="B2800" t="str">
            <v>201009</v>
          </cell>
          <cell r="C2800" t="str">
            <v>130,34 KG/M : DIAM. 473 MM (18 5/8") J OU K 55 - EQ. ACIMA DE 1001 M</v>
          </cell>
          <cell r="D2800" t="str">
            <v>M</v>
          </cell>
          <cell r="E2800">
            <v>0</v>
          </cell>
        </row>
        <row r="2801">
          <cell r="B2801" t="str">
            <v>201010</v>
          </cell>
          <cell r="C2801" t="str">
            <v>96,82 KG/M : DIAM. 406 MM (16") H 40 - EQ. ATE 300 M</v>
          </cell>
          <cell r="D2801" t="str">
            <v>M</v>
          </cell>
          <cell r="E2801">
            <v>0</v>
          </cell>
        </row>
        <row r="2802">
          <cell r="B2802" t="str">
            <v>201011</v>
          </cell>
          <cell r="C2802" t="str">
            <v>96,82 KG/M : DIAM. 406 MM (16") H 40 - EQ. DE 301 A 1000 M</v>
          </cell>
          <cell r="D2802" t="str">
            <v>M</v>
          </cell>
          <cell r="E2802">
            <v>0</v>
          </cell>
        </row>
        <row r="2803">
          <cell r="B2803" t="str">
            <v>201012</v>
          </cell>
          <cell r="C2803" t="str">
            <v>96,82 KG/M : DIAM. 406 MM (16") H 40 - EQ. ACIMA DE 1001 M</v>
          </cell>
          <cell r="D2803" t="str">
            <v>M</v>
          </cell>
          <cell r="E2803">
            <v>0</v>
          </cell>
        </row>
        <row r="2804">
          <cell r="B2804" t="str">
            <v>201013</v>
          </cell>
          <cell r="C2804" t="str">
            <v>111,71 KG/M : DIAM. 406 MM (16") J OU K 55 - EQ. ATE 300 M</v>
          </cell>
          <cell r="D2804" t="str">
            <v>M</v>
          </cell>
          <cell r="E2804">
            <v>0</v>
          </cell>
        </row>
        <row r="2805">
          <cell r="B2805" t="str">
            <v>201014</v>
          </cell>
          <cell r="C2805" t="str">
            <v>111,71 KG/M: DIAM. 406 MM (16") J OU K 55 - EQ. DE 301 A 1000 M</v>
          </cell>
          <cell r="D2805" t="str">
            <v>M</v>
          </cell>
          <cell r="E2805">
            <v>0</v>
          </cell>
        </row>
        <row r="2806">
          <cell r="B2806" t="str">
            <v>201015</v>
          </cell>
          <cell r="C2806" t="str">
            <v>111,71 KG/M : DIAM. 406 MM (16") J OU K 55 - EQ. ACIMA DE 1001 M</v>
          </cell>
          <cell r="D2806" t="str">
            <v>M</v>
          </cell>
          <cell r="E2806">
            <v>0</v>
          </cell>
        </row>
        <row r="2807">
          <cell r="B2807" t="str">
            <v>201016</v>
          </cell>
          <cell r="C2807" t="str">
            <v>125,12 KG/M : DIAM. 406 MM (16") J OU K 55 - EQ. ATE 300 M</v>
          </cell>
          <cell r="D2807" t="str">
            <v>M</v>
          </cell>
          <cell r="E2807">
            <v>0</v>
          </cell>
        </row>
        <row r="2808">
          <cell r="B2808" t="str">
            <v>201017</v>
          </cell>
          <cell r="C2808" t="str">
            <v>125,12 KG/M : DIAM. 406 MM (16") J OU K 55 - EQ. DE 301 A 1000 M</v>
          </cell>
          <cell r="D2808" t="str">
            <v>M</v>
          </cell>
          <cell r="E2808">
            <v>0</v>
          </cell>
        </row>
        <row r="2809">
          <cell r="B2809" t="str">
            <v>201018</v>
          </cell>
          <cell r="C2809" t="str">
            <v>125,12 KG/M : DIAM. 406 MM (16") J OU K 55 - EQ. ACIMA DE 1001 M</v>
          </cell>
          <cell r="D2809" t="str">
            <v>M</v>
          </cell>
          <cell r="E2809">
            <v>0</v>
          </cell>
        </row>
        <row r="2810">
          <cell r="B2810" t="str">
            <v>201019</v>
          </cell>
          <cell r="C2810" t="str">
            <v>81,18 KG/M : DIAM. 340 MM (13 3/8") J OU K 55 - EQ. ATE 300 M</v>
          </cell>
          <cell r="D2810" t="str">
            <v>M</v>
          </cell>
          <cell r="E2810">
            <v>0</v>
          </cell>
        </row>
        <row r="2811">
          <cell r="B2811" t="str">
            <v>201020</v>
          </cell>
          <cell r="C2811" t="str">
            <v>81,18 KG/M : DIAM. 340 MM (13 3/8") J OU K 55 - EQ. DE 301 A 1000 M</v>
          </cell>
          <cell r="D2811" t="str">
            <v>M</v>
          </cell>
          <cell r="E2811">
            <v>0</v>
          </cell>
        </row>
        <row r="2812">
          <cell r="B2812" t="str">
            <v>201021</v>
          </cell>
          <cell r="C2812" t="str">
            <v>81,18 KG/M : DIAM. 340 MM (13 3/8") J OU K 55 - EQ. ACIMA DE 1001 M</v>
          </cell>
          <cell r="D2812" t="str">
            <v>M</v>
          </cell>
          <cell r="E2812">
            <v>0</v>
          </cell>
        </row>
        <row r="2813">
          <cell r="B2813" t="str">
            <v>201022</v>
          </cell>
          <cell r="C2813" t="str">
            <v>90,86 KG/M : DIAM. 340 MM (13 3/8") J OU K 55 - EQ. ATE 300 M</v>
          </cell>
          <cell r="D2813" t="str">
            <v>M</v>
          </cell>
          <cell r="E2813">
            <v>0</v>
          </cell>
        </row>
        <row r="2814">
          <cell r="B2814" t="str">
            <v>201023</v>
          </cell>
          <cell r="C2814" t="str">
            <v>90,86 KG/M : DIAM. 340 MM (13 3/8") J OU K 55 - EQ. DE 301 A 1000 M</v>
          </cell>
          <cell r="D2814" t="str">
            <v>M</v>
          </cell>
          <cell r="E2814">
            <v>0</v>
          </cell>
        </row>
        <row r="2815">
          <cell r="B2815" t="str">
            <v>201024</v>
          </cell>
          <cell r="C2815" t="str">
            <v>90,86 KG/M : DIAM. 340 MM (13 3/8") J OU K 55 - EQ. ACIMA DE 1001 M</v>
          </cell>
          <cell r="D2815" t="str">
            <v>M</v>
          </cell>
          <cell r="E2815">
            <v>0</v>
          </cell>
        </row>
        <row r="2816">
          <cell r="B2816" t="str">
            <v>201025</v>
          </cell>
          <cell r="C2816" t="str">
            <v>101,29 KG/M : DIAM. 340 MM (13 3/8") J OU K 55 - EQ. ATE 300 M</v>
          </cell>
          <cell r="D2816" t="str">
            <v>M</v>
          </cell>
          <cell r="E2816">
            <v>0</v>
          </cell>
        </row>
        <row r="2817">
          <cell r="B2817" t="str">
            <v>201026</v>
          </cell>
          <cell r="C2817" t="str">
            <v>101,29 KG/M : DIAM. 340 MM (13 3/8") J OU K 55 - EQ. DE 301 A 1000 M</v>
          </cell>
          <cell r="D2817" t="str">
            <v>M</v>
          </cell>
          <cell r="E2817">
            <v>0</v>
          </cell>
        </row>
        <row r="2818">
          <cell r="B2818" t="str">
            <v>201027</v>
          </cell>
          <cell r="C2818" t="str">
            <v>101,29 KG/M : DIAM. 340 MM (13 3/8") J OU K 55 - EQ. ACIMA DE 1001 M</v>
          </cell>
          <cell r="D2818" t="str">
            <v>M</v>
          </cell>
          <cell r="E2818">
            <v>0</v>
          </cell>
        </row>
        <row r="2819">
          <cell r="B2819" t="str">
            <v>201028</v>
          </cell>
          <cell r="C2819" t="str">
            <v>60,32 KG/M : DIAM. 273 MM (10 3/4") J OU K 55 - EQ. ATE 300 M</v>
          </cell>
          <cell r="D2819" t="str">
            <v>M</v>
          </cell>
          <cell r="E2819">
            <v>0</v>
          </cell>
        </row>
        <row r="2820">
          <cell r="B2820" t="str">
            <v>201029</v>
          </cell>
          <cell r="C2820" t="str">
            <v>60,32 KG/M : DIAM. 273 MM (10 3/4") J OU K 55 - EQ. DE 301 A 1000 M</v>
          </cell>
          <cell r="D2820" t="str">
            <v>M</v>
          </cell>
          <cell r="E2820">
            <v>0</v>
          </cell>
        </row>
        <row r="2821">
          <cell r="B2821" t="str">
            <v>201030</v>
          </cell>
          <cell r="C2821" t="str">
            <v>60,32 KG/M : DIAM. 273 MM (10 3/4") J OU K 55 - EQ. ACIMA DE 1001 M</v>
          </cell>
          <cell r="D2821" t="str">
            <v>M</v>
          </cell>
          <cell r="E2821">
            <v>0</v>
          </cell>
        </row>
        <row r="2822">
          <cell r="B2822" t="str">
            <v>201031</v>
          </cell>
          <cell r="C2822" t="str">
            <v>67,66 KG/M : DIAM. 273 MM (10 3/4") J OU K 55 - EQ. ATE 300 M</v>
          </cell>
          <cell r="D2822" t="str">
            <v>M</v>
          </cell>
          <cell r="E2822">
            <v>0</v>
          </cell>
        </row>
        <row r="2823">
          <cell r="B2823" t="str">
            <v>201032</v>
          </cell>
          <cell r="C2823" t="str">
            <v>67,66 KG/M : DIAM. 273 MM (10 3/4") J OU K 55 - EQ. DE 301 A 1000 M</v>
          </cell>
          <cell r="D2823" t="str">
            <v>M</v>
          </cell>
          <cell r="E2823">
            <v>0</v>
          </cell>
        </row>
        <row r="2824">
          <cell r="B2824" t="str">
            <v>201033</v>
          </cell>
          <cell r="C2824" t="str">
            <v>67,66 KG/M : DIAM. 273 MM (10 3/4") J OU K 55 - EQ. ACIMA DE 1001 M</v>
          </cell>
          <cell r="D2824" t="str">
            <v>M</v>
          </cell>
          <cell r="E2824">
            <v>0</v>
          </cell>
        </row>
        <row r="2825">
          <cell r="B2825" t="str">
            <v>201034</v>
          </cell>
          <cell r="C2825" t="str">
            <v>75,96 KG/M : DIAM. 273 MM (10 3/4") J OU K 55 - EQ. ATE 300 M</v>
          </cell>
          <cell r="D2825" t="str">
            <v>M</v>
          </cell>
          <cell r="E2825">
            <v>0</v>
          </cell>
        </row>
        <row r="2826">
          <cell r="B2826" t="str">
            <v>201035</v>
          </cell>
          <cell r="C2826" t="str">
            <v>75,96 KG/M : DIAM. 273 MM (10 3/4") J OU K 55 - EQ. DE 301 A 1000 M</v>
          </cell>
          <cell r="D2826" t="str">
            <v>M</v>
          </cell>
          <cell r="E2826">
            <v>0</v>
          </cell>
        </row>
        <row r="2827">
          <cell r="B2827" t="str">
            <v>201036</v>
          </cell>
          <cell r="C2827" t="str">
            <v>75,96 KG/M : DIAM. 273 MM (10 3/4") J OU K 55 - EQ. ACIMA DE 1001 M</v>
          </cell>
          <cell r="D2827" t="str">
            <v>M</v>
          </cell>
          <cell r="E2827">
            <v>0</v>
          </cell>
        </row>
        <row r="2828">
          <cell r="B2828" t="str">
            <v>201037</v>
          </cell>
          <cell r="C2828" t="str">
            <v>48,11 KG/M : DIAM. 244 MM (9 5/8") H 40 - EQ. ATE 300 M</v>
          </cell>
          <cell r="D2828" t="str">
            <v>M</v>
          </cell>
          <cell r="E2828">
            <v>0</v>
          </cell>
        </row>
        <row r="2829">
          <cell r="B2829" t="str">
            <v>201038</v>
          </cell>
          <cell r="C2829" t="str">
            <v>48,11 KG/M : DIAM. 244 MM (9 5/8") H 40 - EQ. DE 301 A 1000 M</v>
          </cell>
          <cell r="D2829" t="str">
            <v>M</v>
          </cell>
          <cell r="E2829">
            <v>0</v>
          </cell>
        </row>
        <row r="2830">
          <cell r="B2830" t="str">
            <v>201039</v>
          </cell>
          <cell r="C2830" t="str">
            <v>48,11 KG/M : DIAM. 244 MM (9 5/8") H 40 - EQ. ACIMA DE 1001 M</v>
          </cell>
          <cell r="D2830" t="str">
            <v>M</v>
          </cell>
          <cell r="E2830">
            <v>0</v>
          </cell>
        </row>
        <row r="2831">
          <cell r="B2831" t="str">
            <v>201040</v>
          </cell>
          <cell r="C2831" t="str">
            <v>53,62 KG/M : DIAM. 244 MM (9 5/8") J OU K 55 - EQ. ATE 300 M</v>
          </cell>
          <cell r="D2831" t="str">
            <v>M</v>
          </cell>
          <cell r="E2831">
            <v>0</v>
          </cell>
        </row>
        <row r="2832">
          <cell r="B2832" t="str">
            <v>201041</v>
          </cell>
          <cell r="C2832" t="str">
            <v>53,62 KG/M : DIAM. 244 MM (9 5/8") J OU K 55 - EQ. DE 301 A 1000 M</v>
          </cell>
          <cell r="D2832" t="str">
            <v>M</v>
          </cell>
          <cell r="E2832">
            <v>0</v>
          </cell>
        </row>
        <row r="2833">
          <cell r="B2833" t="str">
            <v>201042</v>
          </cell>
          <cell r="C2833" t="str">
            <v>53,62 KG/M : DIAM. 244 MM (9 5/8") J OU K 55 - EQ. ACIMA DE 1001 M</v>
          </cell>
          <cell r="D2833" t="str">
            <v>M</v>
          </cell>
          <cell r="E2833">
            <v>0</v>
          </cell>
        </row>
        <row r="2834">
          <cell r="B2834" t="str">
            <v>201043</v>
          </cell>
          <cell r="C2834" t="str">
            <v>59,68 KG/M : DIAM. 244 MM (9 5/8") J OU K 55 - EQ. ATE 300 M</v>
          </cell>
          <cell r="D2834" t="str">
            <v>M</v>
          </cell>
          <cell r="E2834">
            <v>0</v>
          </cell>
        </row>
        <row r="2835">
          <cell r="B2835" t="str">
            <v>201044</v>
          </cell>
          <cell r="C2835" t="str">
            <v>59,68 KG/M : DIAM. 244 MM (9 5/8") J OU K 55 - EQ. DE 301 A 1000 M</v>
          </cell>
          <cell r="D2835" t="str">
            <v>M</v>
          </cell>
          <cell r="E2835">
            <v>0</v>
          </cell>
        </row>
        <row r="2836">
          <cell r="B2836" t="str">
            <v>201045</v>
          </cell>
          <cell r="C2836" t="str">
            <v>59,68 KG/M : DIAM. 244 MM (9 5/8") J OU K 55 - EQ. ACIMA DE 1001 M</v>
          </cell>
          <cell r="D2836" t="str">
            <v>M</v>
          </cell>
          <cell r="E2836">
            <v>0</v>
          </cell>
        </row>
        <row r="2837">
          <cell r="B2837" t="str">
            <v>201046</v>
          </cell>
          <cell r="C2837" t="str">
            <v>35,75 KG/M : DIAM. 219 MM (8 5/8") J OU K 55</v>
          </cell>
          <cell r="D2837" t="str">
            <v>M</v>
          </cell>
          <cell r="E2837">
            <v>0</v>
          </cell>
        </row>
        <row r="2838">
          <cell r="B2838" t="str">
            <v>201047</v>
          </cell>
          <cell r="C2838" t="str">
            <v>47,66 KG/M : DIAM. 219 MM (8 5/8") J OU K 55 - EQ. DE 301 A 1000 M</v>
          </cell>
          <cell r="D2838" t="str">
            <v>M</v>
          </cell>
          <cell r="E2838">
            <v>0</v>
          </cell>
        </row>
        <row r="2839">
          <cell r="B2839" t="str">
            <v>201048</v>
          </cell>
          <cell r="C2839" t="str">
            <v>47,66 KG/M : DIAM. 219 MM (8 5/8") J OU K 55 - EQ. ACIMA DE 1001 M</v>
          </cell>
          <cell r="D2839" t="str">
            <v>M</v>
          </cell>
          <cell r="E2839">
            <v>0</v>
          </cell>
        </row>
        <row r="2840">
          <cell r="B2840" t="str">
            <v>201049</v>
          </cell>
          <cell r="C2840" t="str">
            <v>53,62 KG/M : DIAM. 219 MM (8 5/8") J OU K 55 - EQ.DE 301 A 1000 M</v>
          </cell>
          <cell r="D2840" t="str">
            <v>M</v>
          </cell>
          <cell r="E2840">
            <v>0</v>
          </cell>
        </row>
        <row r="2841">
          <cell r="B2841" t="str">
            <v>201050</v>
          </cell>
          <cell r="C2841" t="str">
            <v>53,62 KG/M : DIAM. 219 MM (8 5/8") J OU K 55 - EQ. ACIMA DE 1001 M</v>
          </cell>
          <cell r="D2841" t="str">
            <v>M</v>
          </cell>
          <cell r="E2841">
            <v>0</v>
          </cell>
        </row>
        <row r="2842">
          <cell r="B2842" t="str">
            <v>201051</v>
          </cell>
          <cell r="C2842" t="str">
            <v>29,79 KG/M : DIAM. 168 MM (6 5/8") J OU K 55</v>
          </cell>
          <cell r="D2842" t="str">
            <v>M</v>
          </cell>
          <cell r="E2842">
            <v>0</v>
          </cell>
        </row>
        <row r="2843">
          <cell r="B2843" t="str">
            <v>201052</v>
          </cell>
          <cell r="C2843" t="str">
            <v>35,75 KG/M : DIAM. 168 MM (6 5/8") J OU K 55 - EQ. DE 301 A 1000 M</v>
          </cell>
          <cell r="D2843" t="str">
            <v>M</v>
          </cell>
          <cell r="E2843">
            <v>0</v>
          </cell>
        </row>
        <row r="2844">
          <cell r="B2844" t="str">
            <v>201053</v>
          </cell>
          <cell r="C2844" t="str">
            <v>35,75 KG/M : DIAM. 168 MM (6 5/8") J OU K 55 - EQ. ACIMA DE 1001 M</v>
          </cell>
          <cell r="D2844" t="str">
            <v>M</v>
          </cell>
          <cell r="E2844">
            <v>0</v>
          </cell>
        </row>
        <row r="2846">
          <cell r="B2846" t="str">
            <v>201100</v>
          </cell>
          <cell r="C2846" t="str">
            <v>REVESTIMENTO - TUBOS EM PVC RIGIDO, NERVURADO, DIN 4925</v>
          </cell>
        </row>
        <row r="2847">
          <cell r="B2847" t="str">
            <v>201101</v>
          </cell>
          <cell r="C2847" t="str">
            <v>DIAMETRO 250 MM (10 POL.) - STANDARD</v>
          </cell>
          <cell r="D2847" t="str">
            <v>M</v>
          </cell>
          <cell r="E2847">
            <v>338.64</v>
          </cell>
        </row>
        <row r="2848">
          <cell r="B2848" t="str">
            <v>201102</v>
          </cell>
          <cell r="C2848" t="str">
            <v>DIAMETRO 206 MM ( 8 POL.) - STANDARD</v>
          </cell>
          <cell r="D2848" t="str">
            <v>M</v>
          </cell>
          <cell r="E2848">
            <v>198.2</v>
          </cell>
        </row>
        <row r="2849">
          <cell r="B2849" t="str">
            <v>201103</v>
          </cell>
          <cell r="C2849" t="str">
            <v>DIAMETRO 154 MM ( 6 POL.) - STANDARD</v>
          </cell>
          <cell r="D2849" t="str">
            <v>M</v>
          </cell>
          <cell r="E2849">
            <v>121.17</v>
          </cell>
        </row>
        <row r="2850">
          <cell r="B2850" t="str">
            <v>201104</v>
          </cell>
          <cell r="C2850" t="str">
            <v>DIAMETRO 250 MM (10 POL.) - REFORCADO</v>
          </cell>
          <cell r="D2850" t="str">
            <v>M</v>
          </cell>
          <cell r="E2850">
            <v>360.13</v>
          </cell>
        </row>
        <row r="2851">
          <cell r="B2851" t="str">
            <v>201105</v>
          </cell>
          <cell r="C2851" t="str">
            <v>DIAMETRO 206 MM ( 8 POL.) - REFORCADO</v>
          </cell>
          <cell r="D2851" t="str">
            <v>M</v>
          </cell>
          <cell r="E2851">
            <v>250.53</v>
          </cell>
        </row>
        <row r="2852">
          <cell r="B2852" t="str">
            <v>201106</v>
          </cell>
          <cell r="C2852" t="str">
            <v>DIAMETRO 150 MM ( 6 POL.) - REFORCADO</v>
          </cell>
          <cell r="D2852" t="str">
            <v>M</v>
          </cell>
          <cell r="E2852">
            <v>145.96</v>
          </cell>
        </row>
        <row r="2854">
          <cell r="B2854" t="str">
            <v>201200</v>
          </cell>
          <cell r="C2854" t="str">
            <v>CIMENTACAO</v>
          </cell>
        </row>
        <row r="2855">
          <cell r="B2855" t="str">
            <v>201201</v>
          </cell>
          <cell r="C2855" t="str">
            <v>APLICACAO DE PASTA DE CIMENTO: POR GRAVIDADE</v>
          </cell>
          <cell r="D2855" t="str">
            <v>M3</v>
          </cell>
          <cell r="E2855">
            <v>504.2</v>
          </cell>
        </row>
        <row r="2857">
          <cell r="B2857" t="str">
            <v>201300</v>
          </cell>
          <cell r="C2857" t="str">
            <v>CIMENTACAO ESPECIAL</v>
          </cell>
        </row>
        <row r="2858">
          <cell r="B2858" t="str">
            <v>201301</v>
          </cell>
          <cell r="C2858" t="str">
            <v>APLICACAO DE PASTA COM UNIDADE DE CIMENTACAO AUTO-TRANSPORTAVEL - EQ. DE 301 A 1000 M</v>
          </cell>
          <cell r="D2858" t="str">
            <v>M3</v>
          </cell>
          <cell r="E2858">
            <v>624.58000000000004</v>
          </cell>
        </row>
        <row r="2859">
          <cell r="B2859" t="str">
            <v>201302</v>
          </cell>
          <cell r="C2859" t="str">
            <v>APLICACAO DE PASTA COM UNIDADE DE CIMENTACAO AUTO-TRANSPORTAVEL - EQ. ACIMA DE 1001 M</v>
          </cell>
          <cell r="D2859" t="str">
            <v>M3</v>
          </cell>
          <cell r="E2859">
            <v>731.93</v>
          </cell>
        </row>
        <row r="2861">
          <cell r="B2861" t="str">
            <v>201800</v>
          </cell>
          <cell r="C2861" t="str">
            <v>FILTROS ESPIRALADOS, PERFIL V, GALVANIZADOS</v>
          </cell>
        </row>
        <row r="2862">
          <cell r="B2862" t="str">
            <v>201801</v>
          </cell>
          <cell r="C2862" t="str">
            <v>DIAMETRO 356 MM (14 POL.)</v>
          </cell>
          <cell r="D2862" t="str">
            <v>M</v>
          </cell>
          <cell r="E2862">
            <v>657.36</v>
          </cell>
        </row>
        <row r="2863">
          <cell r="B2863" t="str">
            <v>201802</v>
          </cell>
          <cell r="C2863" t="str">
            <v>DIAMETRO 305 MM (12 POL.)</v>
          </cell>
          <cell r="D2863" t="str">
            <v>M</v>
          </cell>
          <cell r="E2863">
            <v>701.02</v>
          </cell>
        </row>
        <row r="2864">
          <cell r="B2864" t="str">
            <v>201803</v>
          </cell>
          <cell r="C2864" t="str">
            <v>DIAMETRO 254 MM (10 POL.)</v>
          </cell>
          <cell r="D2864" t="str">
            <v>M</v>
          </cell>
          <cell r="E2864">
            <v>570.83000000000004</v>
          </cell>
        </row>
        <row r="2865">
          <cell r="B2865" t="str">
            <v>201804</v>
          </cell>
          <cell r="C2865" t="str">
            <v>DIAMETRO 203 MM ( 8 POL.)</v>
          </cell>
          <cell r="D2865" t="str">
            <v>M</v>
          </cell>
          <cell r="E2865">
            <v>380.63</v>
          </cell>
        </row>
        <row r="2866">
          <cell r="B2866" t="str">
            <v>201805</v>
          </cell>
          <cell r="C2866" t="str">
            <v>DIAMETRO 152 MM ( 6 POL.)</v>
          </cell>
          <cell r="D2866" t="str">
            <v>M</v>
          </cell>
          <cell r="E2866">
            <v>286.2</v>
          </cell>
        </row>
        <row r="2868">
          <cell r="B2868" t="str">
            <v>201900</v>
          </cell>
          <cell r="C2868" t="str">
            <v>FILTROS ESPIRALADOS, PERFIL V, GALVANIZADOS - REFORCADOS</v>
          </cell>
        </row>
        <row r="2869">
          <cell r="B2869" t="str">
            <v>201901</v>
          </cell>
          <cell r="C2869" t="str">
            <v>DIAMETRO 356 MM (14 POL.)</v>
          </cell>
          <cell r="D2869" t="str">
            <v>M</v>
          </cell>
          <cell r="E2869">
            <v>731.24</v>
          </cell>
        </row>
        <row r="2870">
          <cell r="B2870" t="str">
            <v>201902</v>
          </cell>
          <cell r="C2870" t="str">
            <v>DIAMETRO 305 MM (12 POL.)</v>
          </cell>
          <cell r="D2870" t="str">
            <v>M</v>
          </cell>
          <cell r="E2870">
            <v>662.51</v>
          </cell>
        </row>
        <row r="2871">
          <cell r="B2871" t="str">
            <v>201903</v>
          </cell>
          <cell r="C2871" t="str">
            <v>DIAMETRO 254 MM (10 POL.)</v>
          </cell>
          <cell r="D2871" t="str">
            <v>M</v>
          </cell>
          <cell r="E2871">
            <v>498.96</v>
          </cell>
        </row>
        <row r="2872">
          <cell r="B2872" t="str">
            <v>201904</v>
          </cell>
          <cell r="C2872" t="str">
            <v>DIAMETRO 203 MM ( 8 POL.)</v>
          </cell>
          <cell r="D2872" t="str">
            <v>M</v>
          </cell>
          <cell r="E2872">
            <v>357.34</v>
          </cell>
        </row>
        <row r="2873">
          <cell r="B2873" t="str">
            <v>201905</v>
          </cell>
          <cell r="C2873" t="str">
            <v>DIAMETRO 152 MM ( 6 POL.)</v>
          </cell>
          <cell r="D2873" t="str">
            <v>M</v>
          </cell>
          <cell r="E2873">
            <v>333.21</v>
          </cell>
        </row>
        <row r="2875">
          <cell r="B2875" t="str">
            <v>202000</v>
          </cell>
          <cell r="C2875" t="str">
            <v>FILTROS ESPIRALADOS, PERFIL V, GALVANIZADOS - SUPER-REFORCADOS</v>
          </cell>
        </row>
        <row r="2876">
          <cell r="B2876" t="str">
            <v>202001</v>
          </cell>
          <cell r="C2876" t="str">
            <v>DIAMETRO 356 MM (14 POL.)</v>
          </cell>
          <cell r="D2876" t="str">
            <v>M</v>
          </cell>
          <cell r="E2876">
            <v>762.14</v>
          </cell>
        </row>
        <row r="2877">
          <cell r="B2877" t="str">
            <v>202002</v>
          </cell>
          <cell r="C2877" t="str">
            <v>DIAMETRO 305 MM (12 POL.)</v>
          </cell>
          <cell r="D2877" t="str">
            <v>M</v>
          </cell>
          <cell r="E2877">
            <v>727.89</v>
          </cell>
        </row>
        <row r="2878">
          <cell r="B2878" t="str">
            <v>202003</v>
          </cell>
          <cell r="C2878" t="str">
            <v>DIAMETRO 254 MM (10 POL.)</v>
          </cell>
          <cell r="D2878" t="str">
            <v>M</v>
          </cell>
          <cell r="E2878">
            <v>699.79</v>
          </cell>
        </row>
        <row r="2879">
          <cell r="B2879" t="str">
            <v>202004</v>
          </cell>
          <cell r="C2879" t="str">
            <v>DIAMETRO 203 MM ( 8 POL.)</v>
          </cell>
          <cell r="D2879" t="str">
            <v>M</v>
          </cell>
          <cell r="E2879">
            <v>462.56</v>
          </cell>
        </row>
        <row r="2880">
          <cell r="B2880" t="str">
            <v>202005</v>
          </cell>
          <cell r="C2880" t="str">
            <v>DIAMETRO 152 MM ( 6 POL.)</v>
          </cell>
          <cell r="D2880" t="str">
            <v>M</v>
          </cell>
          <cell r="E2880">
            <v>372.17</v>
          </cell>
        </row>
        <row r="2882">
          <cell r="B2882" t="str">
            <v>202100</v>
          </cell>
          <cell r="C2882" t="str">
            <v>FILTROS ESPIRALADOS, PERFIL V, GALVANIZADOS - HIPER-REFORCADOS</v>
          </cell>
        </row>
        <row r="2883">
          <cell r="B2883" t="str">
            <v>202101</v>
          </cell>
          <cell r="C2883" t="str">
            <v>DIAMETRO 356 MM (14 POL.)</v>
          </cell>
          <cell r="D2883" t="str">
            <v>M</v>
          </cell>
          <cell r="E2883">
            <v>943.48</v>
          </cell>
        </row>
        <row r="2884">
          <cell r="B2884" t="str">
            <v>202102</v>
          </cell>
          <cell r="C2884" t="str">
            <v>DIAMETRO 305 MM (12 POL.)</v>
          </cell>
          <cell r="D2884" t="str">
            <v>M</v>
          </cell>
          <cell r="E2884">
            <v>856.85</v>
          </cell>
        </row>
        <row r="2885">
          <cell r="B2885" t="str">
            <v>202103</v>
          </cell>
          <cell r="C2885" t="str">
            <v>DIAMETRO 254 MM (10 POL.)</v>
          </cell>
          <cell r="D2885" t="str">
            <v>M</v>
          </cell>
          <cell r="E2885">
            <v>730.68</v>
          </cell>
        </row>
        <row r="2886">
          <cell r="B2886" t="str">
            <v>202104</v>
          </cell>
          <cell r="C2886" t="str">
            <v>DIAMETRO 203 MM ( 8 POL.)</v>
          </cell>
          <cell r="D2886" t="str">
            <v>M</v>
          </cell>
          <cell r="E2886">
            <v>590.17999999999995</v>
          </cell>
        </row>
        <row r="2887">
          <cell r="B2887" t="str">
            <v>202105</v>
          </cell>
          <cell r="C2887" t="str">
            <v>DIAMETRO 152 MM ( 6 POL.)</v>
          </cell>
          <cell r="D2887" t="str">
            <v>M</v>
          </cell>
          <cell r="E2887">
            <v>425.89</v>
          </cell>
        </row>
        <row r="2889">
          <cell r="B2889" t="str">
            <v>202200</v>
          </cell>
          <cell r="C2889" t="str">
            <v>FILTROS ESPIRALADOS, PERFIL V, GALVANIZADOS - JAQUETADOS - SOBRE TUBOS API 5A</v>
          </cell>
        </row>
        <row r="2890">
          <cell r="B2890" t="str">
            <v>202201</v>
          </cell>
          <cell r="C2890" t="str">
            <v>720 FUROS/METROS: DIAMETRO 8 5/8 POL.</v>
          </cell>
          <cell r="D2890" t="str">
            <v>M</v>
          </cell>
          <cell r="E2890">
            <v>1129.6400000000001</v>
          </cell>
        </row>
        <row r="2891">
          <cell r="B2891" t="str">
            <v>202202</v>
          </cell>
          <cell r="C2891" t="str">
            <v>600 FUROS/METROS: DIAMETRO 6 5/8 POL.</v>
          </cell>
          <cell r="D2891" t="str">
            <v>M</v>
          </cell>
          <cell r="E2891">
            <v>826.06</v>
          </cell>
        </row>
        <row r="2892">
          <cell r="B2892" t="str">
            <v>202203</v>
          </cell>
          <cell r="C2892" t="str">
            <v>840 FUROS/METROS: DIAMETRO 10 3/4 POL.</v>
          </cell>
          <cell r="D2892" t="str">
            <v>M</v>
          </cell>
          <cell r="E2892">
            <v>1559.5</v>
          </cell>
        </row>
        <row r="2894">
          <cell r="B2894" t="str">
            <v>202300</v>
          </cell>
          <cell r="C2894" t="str">
            <v>FILTROS EM PVC RIGIDO, NERVURADO, DIN 4925</v>
          </cell>
        </row>
        <row r="2895">
          <cell r="B2895" t="str">
            <v>202301</v>
          </cell>
          <cell r="C2895" t="str">
            <v>DIAMETRO 250 MM (10 POL.) - STANDARD</v>
          </cell>
          <cell r="D2895" t="str">
            <v>M</v>
          </cell>
          <cell r="E2895">
            <v>431.39</v>
          </cell>
        </row>
        <row r="2896">
          <cell r="B2896" t="str">
            <v>202302</v>
          </cell>
          <cell r="C2896" t="str">
            <v>DIAMETRO 206 MM ( 8 POL.) - STANDARD</v>
          </cell>
          <cell r="D2896" t="str">
            <v>M</v>
          </cell>
          <cell r="E2896">
            <v>216.45</v>
          </cell>
        </row>
        <row r="2897">
          <cell r="B2897" t="str">
            <v>202303</v>
          </cell>
          <cell r="C2897" t="str">
            <v>DIAMETRO 154 MM ( 6 POL.) - STANDARD</v>
          </cell>
          <cell r="D2897" t="str">
            <v>M</v>
          </cell>
          <cell r="E2897">
            <v>133.57</v>
          </cell>
        </row>
        <row r="2898">
          <cell r="B2898" t="str">
            <v>202304</v>
          </cell>
          <cell r="C2898" t="str">
            <v>DIAMETRO 250 MM (10 POL.) - REFORCADO</v>
          </cell>
          <cell r="D2898" t="str">
            <v>M</v>
          </cell>
          <cell r="E2898">
            <v>334.3</v>
          </cell>
        </row>
        <row r="2899">
          <cell r="B2899" t="str">
            <v>202305</v>
          </cell>
          <cell r="C2899" t="str">
            <v>DIAMETRO 200 MM ( 8 POL.) - REFORCADO</v>
          </cell>
          <cell r="D2899" t="str">
            <v>M</v>
          </cell>
          <cell r="E2899">
            <v>251.03</v>
          </cell>
        </row>
        <row r="2900">
          <cell r="B2900" t="str">
            <v>202306</v>
          </cell>
          <cell r="C2900" t="str">
            <v>DIAMETRO 150 MM ( 6 POL.) - REFORCADO</v>
          </cell>
          <cell r="D2900" t="str">
            <v>M</v>
          </cell>
          <cell r="E2900">
            <v>157.51</v>
          </cell>
        </row>
        <row r="2902">
          <cell r="B2902" t="str">
            <v>202400</v>
          </cell>
          <cell r="C2902" t="str">
            <v>FILTROS ESTAMPADOS, TIPO NOLD, PRETOS</v>
          </cell>
        </row>
        <row r="2903">
          <cell r="B2903" t="str">
            <v>202401</v>
          </cell>
          <cell r="C2903" t="str">
            <v>DIAMETRO 203 MM (8 POL.)</v>
          </cell>
          <cell r="D2903" t="str">
            <v>M</v>
          </cell>
          <cell r="E2903">
            <v>197.37</v>
          </cell>
        </row>
        <row r="2904">
          <cell r="B2904" t="str">
            <v>202402</v>
          </cell>
          <cell r="C2904" t="str">
            <v>DIAMETRO 152 MM (6 POL.)</v>
          </cell>
          <cell r="D2904" t="str">
            <v>M</v>
          </cell>
          <cell r="E2904">
            <v>158.69999999999999</v>
          </cell>
        </row>
        <row r="2906">
          <cell r="B2906" t="str">
            <v>202500</v>
          </cell>
          <cell r="C2906" t="str">
            <v>PRE-FILTROS</v>
          </cell>
        </row>
        <row r="2907">
          <cell r="B2907" t="str">
            <v>202501</v>
          </cell>
          <cell r="C2907" t="str">
            <v>TIPO JACAREI - SUB-ARREDONDADO - (CIRCULACAO D'AGUA) - (1,5 T/M3)</v>
          </cell>
          <cell r="D2907" t="str">
            <v>M3</v>
          </cell>
          <cell r="E2907">
            <v>462.97</v>
          </cell>
        </row>
        <row r="2908">
          <cell r="B2908" t="str">
            <v>202502</v>
          </cell>
          <cell r="C2908" t="str">
            <v>TIPO PEROLA - ARREDONDADO - (CIRCULACAO D'AGUA NO CONTRA-FLUXO) - (1,5 T/M3)</v>
          </cell>
          <cell r="D2908" t="str">
            <v>M3</v>
          </cell>
          <cell r="E2908">
            <v>1079.82</v>
          </cell>
        </row>
        <row r="2909">
          <cell r="B2909" t="str">
            <v>202503</v>
          </cell>
          <cell r="C2909" t="str">
            <v>TIPO PEROLA - ARREDONDADO - (CIRCULACAO REVERSA) - EQ. DE 301 A 1000 M (1,5 T/M3)</v>
          </cell>
          <cell r="D2909" t="str">
            <v>M3</v>
          </cell>
          <cell r="E2909">
            <v>1257.47</v>
          </cell>
        </row>
        <row r="2910">
          <cell r="B2910" t="str">
            <v>202504</v>
          </cell>
          <cell r="C2910" t="str">
            <v>TIPO PEROLA - ARREDONDADO - (CIRCULACAO REVERSA) - EQ. ACIMA DE 1001 M(1,5 T/M3)</v>
          </cell>
          <cell r="D2910" t="str">
            <v>M3</v>
          </cell>
          <cell r="E2910">
            <v>1364.83</v>
          </cell>
        </row>
        <row r="2912">
          <cell r="B2912" t="str">
            <v>202600</v>
          </cell>
          <cell r="C2912" t="str">
            <v>DESENVOLVIMENTO</v>
          </cell>
        </row>
        <row r="2913">
          <cell r="B2913" t="str">
            <v>202601</v>
          </cell>
          <cell r="C2913" t="str">
            <v>COM COMPRESSOR 175 LB/POL.2</v>
          </cell>
          <cell r="D2913" t="str">
            <v>H</v>
          </cell>
          <cell r="E2913">
            <v>95.79</v>
          </cell>
        </row>
        <row r="2914">
          <cell r="B2914" t="str">
            <v>202602</v>
          </cell>
          <cell r="C2914" t="str">
            <v>COM COMPRESSOR 250 LB/POL.2</v>
          </cell>
          <cell r="D2914" t="str">
            <v>H</v>
          </cell>
          <cell r="E2914">
            <v>101.59</v>
          </cell>
        </row>
        <row r="2915">
          <cell r="B2915" t="str">
            <v>202603</v>
          </cell>
          <cell r="C2915" t="str">
            <v>COM PLUNGE OU PISTAO COM VALVULA</v>
          </cell>
          <cell r="D2915" t="str">
            <v>H</v>
          </cell>
          <cell r="E2915">
            <v>85.91</v>
          </cell>
        </row>
        <row r="2916">
          <cell r="B2916" t="str">
            <v>202604</v>
          </cell>
          <cell r="C2916" t="str">
            <v>COM BOMBA SUBMERSA ATE 20 HP</v>
          </cell>
          <cell r="D2916" t="str">
            <v>H</v>
          </cell>
          <cell r="E2916">
            <v>109.47</v>
          </cell>
        </row>
        <row r="2917">
          <cell r="B2917" t="str">
            <v>202605</v>
          </cell>
          <cell r="C2917" t="str">
            <v>COM BOMBA SUBMERSA DE  20,1 A  35 HP</v>
          </cell>
          <cell r="D2917" t="str">
            <v>H</v>
          </cell>
          <cell r="E2917">
            <v>145.75</v>
          </cell>
        </row>
        <row r="2918">
          <cell r="B2918" t="str">
            <v>202606</v>
          </cell>
          <cell r="C2918" t="str">
            <v>COM BOMBA SUBMERSA DE  35,1 A  60 HP</v>
          </cell>
          <cell r="D2918" t="str">
            <v>H</v>
          </cell>
          <cell r="E2918">
            <v>184.05</v>
          </cell>
        </row>
        <row r="2919">
          <cell r="B2919" t="str">
            <v>202607</v>
          </cell>
          <cell r="C2919" t="str">
            <v>COM BOMBA SUBMERSA DE  60,1 A  90 HP</v>
          </cell>
          <cell r="D2919" t="str">
            <v>H</v>
          </cell>
          <cell r="E2919">
            <v>214.15</v>
          </cell>
        </row>
        <row r="2920">
          <cell r="B2920" t="str">
            <v>202608</v>
          </cell>
          <cell r="C2920" t="str">
            <v>COM BOMBA SUBMERSA DE  90,1 A 120 HP</v>
          </cell>
          <cell r="D2920" t="str">
            <v>H</v>
          </cell>
          <cell r="E2920">
            <v>217.06</v>
          </cell>
        </row>
        <row r="2921">
          <cell r="B2921" t="str">
            <v>202609</v>
          </cell>
          <cell r="C2921" t="str">
            <v>COM BOMBA SUBMERSA DE 120,1 A 150 HP</v>
          </cell>
          <cell r="D2921" t="str">
            <v>H</v>
          </cell>
          <cell r="E2921">
            <v>222.96</v>
          </cell>
        </row>
        <row r="2922">
          <cell r="B2922" t="str">
            <v>202610</v>
          </cell>
          <cell r="C2922" t="str">
            <v>COM BOMBA SUBMERSA DE 150,1 A 180 HP</v>
          </cell>
          <cell r="D2922" t="str">
            <v>H</v>
          </cell>
          <cell r="E2922">
            <v>228.02</v>
          </cell>
        </row>
        <row r="2923">
          <cell r="B2923" t="str">
            <v>202611</v>
          </cell>
          <cell r="C2923" t="str">
            <v>COM BOMBA SUBMERSA DE 180,1 A 210 HP</v>
          </cell>
          <cell r="D2923" t="str">
            <v>H</v>
          </cell>
          <cell r="E2923">
            <v>234.3</v>
          </cell>
        </row>
        <row r="2924">
          <cell r="B2924" t="str">
            <v>202612</v>
          </cell>
          <cell r="C2924" t="str">
            <v>COM BOMBA SUBMERSA DE 210,1 A 250 HP</v>
          </cell>
          <cell r="D2924" t="str">
            <v>H</v>
          </cell>
          <cell r="E2924">
            <v>259.25</v>
          </cell>
        </row>
        <row r="2925">
          <cell r="B2925" t="str">
            <v>202613</v>
          </cell>
          <cell r="C2925" t="str">
            <v>COM BOMBA EIXO PROLONGADO ATE 500 HP - EQ. DE 301 A 1000 M</v>
          </cell>
          <cell r="D2925" t="str">
            <v>H</v>
          </cell>
          <cell r="E2925">
            <v>596.14</v>
          </cell>
        </row>
        <row r="2926">
          <cell r="B2926" t="str">
            <v>202614</v>
          </cell>
          <cell r="C2926" t="str">
            <v>COM BOMBA EIXO PROLONGADO ATE 500 HP - EQ. ACIMA DE 1001 M</v>
          </cell>
          <cell r="D2926" t="str">
            <v>H</v>
          </cell>
          <cell r="E2926">
            <v>679.35</v>
          </cell>
        </row>
        <row r="2928">
          <cell r="B2928" t="str">
            <v>202700</v>
          </cell>
          <cell r="C2928" t="str">
            <v>ENSAIOS DE VAZAO COM BOMBA</v>
          </cell>
        </row>
        <row r="2929">
          <cell r="B2929" t="str">
            <v>202701</v>
          </cell>
          <cell r="C2929" t="str">
            <v>SUBMERSA ATE 20 HP</v>
          </cell>
          <cell r="D2929" t="str">
            <v>H</v>
          </cell>
          <cell r="E2929">
            <v>109.47</v>
          </cell>
        </row>
        <row r="2930">
          <cell r="B2930" t="str">
            <v>202702</v>
          </cell>
          <cell r="C2930" t="str">
            <v>SUBMERSA DE  20,1 A  35 HP</v>
          </cell>
          <cell r="D2930" t="str">
            <v>H</v>
          </cell>
          <cell r="E2930">
            <v>145.75</v>
          </cell>
        </row>
        <row r="2931">
          <cell r="B2931" t="str">
            <v>202703</v>
          </cell>
          <cell r="C2931" t="str">
            <v>SUBMERSA DE  35,1 A  60 HP</v>
          </cell>
          <cell r="D2931" t="str">
            <v>H</v>
          </cell>
          <cell r="E2931">
            <v>184.05</v>
          </cell>
        </row>
        <row r="2932">
          <cell r="B2932" t="str">
            <v>202704</v>
          </cell>
          <cell r="C2932" t="str">
            <v>SUBMERSA DE  60,1 A  90 HP</v>
          </cell>
          <cell r="D2932" t="str">
            <v>H</v>
          </cell>
          <cell r="E2932">
            <v>214.15</v>
          </cell>
        </row>
        <row r="2933">
          <cell r="B2933" t="str">
            <v>202705</v>
          </cell>
          <cell r="C2933" t="str">
            <v>SUBMERSA DE  90,1 A 120 HP</v>
          </cell>
          <cell r="D2933" t="str">
            <v>H</v>
          </cell>
          <cell r="E2933">
            <v>217.06</v>
          </cell>
        </row>
        <row r="2934">
          <cell r="B2934" t="str">
            <v>202706</v>
          </cell>
          <cell r="C2934" t="str">
            <v>SUBMERSA DE 120,1 A 150 HP</v>
          </cell>
          <cell r="D2934" t="str">
            <v>H</v>
          </cell>
          <cell r="E2934">
            <v>222.96</v>
          </cell>
        </row>
        <row r="2935">
          <cell r="B2935" t="str">
            <v>202707</v>
          </cell>
          <cell r="C2935" t="str">
            <v>SUBMERSA DE 150,1 A 180 HP</v>
          </cell>
          <cell r="D2935" t="str">
            <v>H</v>
          </cell>
          <cell r="E2935">
            <v>228.02</v>
          </cell>
        </row>
        <row r="2936">
          <cell r="B2936" t="str">
            <v>202708</v>
          </cell>
          <cell r="C2936" t="str">
            <v>SUBMERSA DE 180,1 A 210 HP</v>
          </cell>
          <cell r="D2936" t="str">
            <v>H</v>
          </cell>
          <cell r="E2936">
            <v>234.3</v>
          </cell>
        </row>
        <row r="2937">
          <cell r="B2937" t="str">
            <v>202709</v>
          </cell>
          <cell r="C2937" t="str">
            <v>SUBMERSA DE 210,1 A 250 HP</v>
          </cell>
          <cell r="D2937" t="str">
            <v>H</v>
          </cell>
          <cell r="E2937">
            <v>259.25</v>
          </cell>
        </row>
        <row r="2938">
          <cell r="B2938" t="str">
            <v>202710</v>
          </cell>
          <cell r="C2938" t="str">
            <v>EIXO PROLONGADO ATE 500 HP - EQ. DE 301 A 1000 M</v>
          </cell>
          <cell r="D2938" t="str">
            <v>H</v>
          </cell>
          <cell r="E2938">
            <v>596.14</v>
          </cell>
        </row>
        <row r="2939">
          <cell r="B2939" t="str">
            <v>202711</v>
          </cell>
          <cell r="C2939" t="str">
            <v>EIXO PROLONGADO ATE 500 HP - EQ. ACIMA DE 1001 M</v>
          </cell>
          <cell r="D2939" t="str">
            <v>H</v>
          </cell>
          <cell r="E2939">
            <v>679.35</v>
          </cell>
        </row>
        <row r="2941">
          <cell r="B2941" t="str">
            <v>202800</v>
          </cell>
          <cell r="C2941" t="str">
            <v>PRODUTOS QUIMICOS</v>
          </cell>
        </row>
        <row r="2942">
          <cell r="B2942" t="str">
            <v>202801</v>
          </cell>
          <cell r="C2942" t="str">
            <v>DISPERSANTE (HEXAMETAFOSFATO DE SODIO, DISPERGEL OU SIMILAR)</v>
          </cell>
          <cell r="D2942" t="str">
            <v>KG</v>
          </cell>
          <cell r="E2942">
            <v>11.27</v>
          </cell>
        </row>
        <row r="2944">
          <cell r="B2944" t="str">
            <v>202900</v>
          </cell>
          <cell r="C2944" t="str">
            <v>FLUIDO</v>
          </cell>
        </row>
        <row r="2945">
          <cell r="B2945" t="str">
            <v>202901</v>
          </cell>
          <cell r="C2945" t="str">
            <v>PARA PERFURACAO (DMP 2000, S 1500 OU SIMILAR)</v>
          </cell>
          <cell r="D2945" t="str">
            <v>KG</v>
          </cell>
          <cell r="E2945">
            <v>29.26</v>
          </cell>
        </row>
        <row r="2947">
          <cell r="B2947" t="str">
            <v>203000</v>
          </cell>
          <cell r="C2947" t="str">
            <v>ENDOSCOPIA (PERFILAGEM OPTICA)</v>
          </cell>
        </row>
        <row r="2948">
          <cell r="B2948" t="str">
            <v>203001</v>
          </cell>
          <cell r="C2948" t="str">
            <v>PERFILAGEM OPTICA ATE 200 M DE PROFUNDIDADE</v>
          </cell>
          <cell r="D2948" t="str">
            <v>M</v>
          </cell>
          <cell r="E2948">
            <v>40.56</v>
          </cell>
        </row>
        <row r="2949">
          <cell r="B2949" t="str">
            <v>203002</v>
          </cell>
          <cell r="C2949" t="str">
            <v>PERFILAGEM OPTICA DE 201 A   400 M DE PROFUNDIDADE</v>
          </cell>
          <cell r="D2949" t="str">
            <v>M</v>
          </cell>
          <cell r="E2949">
            <v>27.59</v>
          </cell>
        </row>
        <row r="2950">
          <cell r="B2950" t="str">
            <v>203003</v>
          </cell>
          <cell r="C2950" t="str">
            <v>PERFILAGEM OPTICA DE 401 A   600 M DE PROFUNDIDADE</v>
          </cell>
          <cell r="D2950" t="str">
            <v>M</v>
          </cell>
          <cell r="E2950">
            <v>23.27</v>
          </cell>
        </row>
        <row r="2951">
          <cell r="B2951" t="str">
            <v>203004</v>
          </cell>
          <cell r="C2951" t="str">
            <v>PERFILAGEM OPTICA DE 601 A   800 M DE PROFUNDIDADE</v>
          </cell>
          <cell r="D2951" t="str">
            <v>M</v>
          </cell>
          <cell r="E2951">
            <v>21.12</v>
          </cell>
        </row>
        <row r="2952">
          <cell r="B2952" t="str">
            <v>203005</v>
          </cell>
          <cell r="C2952" t="str">
            <v>PERFILAGEM OPTICA DE 801 A 1.000 M DE PROFUNDIDADE</v>
          </cell>
          <cell r="D2952" t="str">
            <v>M</v>
          </cell>
          <cell r="E2952">
            <v>19.809999999999999</v>
          </cell>
        </row>
        <row r="2953">
          <cell r="B2953" t="str">
            <v>203006</v>
          </cell>
          <cell r="C2953" t="str">
            <v>PERFILAGEM OPTICA ACIMA DE 1.001 M DE PROFUNDIDADE</v>
          </cell>
          <cell r="D2953" t="str">
            <v>M</v>
          </cell>
          <cell r="E2953">
            <v>19.809999999999999</v>
          </cell>
        </row>
        <row r="2954">
          <cell r="B2954" t="str">
            <v>203007</v>
          </cell>
          <cell r="C2954" t="str">
            <v>TAXA DE TRANSPORTE</v>
          </cell>
          <cell r="D2954" t="str">
            <v>KM</v>
          </cell>
          <cell r="E2954">
            <v>3.04</v>
          </cell>
        </row>
        <row r="2956">
          <cell r="B2956" t="str">
            <v>204000</v>
          </cell>
          <cell r="C2956" t="str">
            <v>REVESTIMENTO - TUBO DE ACO LISO</v>
          </cell>
        </row>
        <row r="2957">
          <cell r="B2957" t="str">
            <v>204001</v>
          </cell>
          <cell r="C2957" t="str">
            <v>SCH.10, 147,36 KG/M:DIAM.762 MM(30 POL.) - EQ. DE 301 A 1000 M</v>
          </cell>
          <cell r="D2957" t="str">
            <v>M</v>
          </cell>
          <cell r="E2957">
            <v>1298.6199999999999</v>
          </cell>
        </row>
        <row r="2958">
          <cell r="B2958" t="str">
            <v>204002</v>
          </cell>
          <cell r="C2958" t="str">
            <v>SCH.10, 147,36 KG/M:DIAM.762 MM (30 POL.) - EQ. ACIMA DE 1001 M</v>
          </cell>
          <cell r="D2958" t="str">
            <v>M</v>
          </cell>
          <cell r="E2958">
            <v>1326.54</v>
          </cell>
        </row>
        <row r="2959">
          <cell r="B2959" t="str">
            <v>204003</v>
          </cell>
          <cell r="C2959" t="str">
            <v>SCH.10, 137,42 KG/M:DIAM.711 MM (28 POL.) - EQ. DE 301 A 1000 M</v>
          </cell>
          <cell r="D2959" t="str">
            <v>M</v>
          </cell>
          <cell r="E2959">
            <v>1217.04</v>
          </cell>
        </row>
        <row r="2960">
          <cell r="B2960" t="str">
            <v>204004</v>
          </cell>
          <cell r="C2960" t="str">
            <v>SCH.10, 137,42 KG/M:DIAM. 711 MM (28 POL.) - EQ. ACIMA DE 1001 M</v>
          </cell>
          <cell r="D2960" t="str">
            <v>M</v>
          </cell>
          <cell r="E2960">
            <v>1244.6500000000001</v>
          </cell>
        </row>
        <row r="2961">
          <cell r="B2961" t="str">
            <v>204005</v>
          </cell>
          <cell r="C2961" t="str">
            <v>SCH.10, 127,50 KG/M:DIAM. 660 MM (26 POL.) - EQ. DE 301 A 1000 M</v>
          </cell>
          <cell r="D2961" t="str">
            <v>M</v>
          </cell>
          <cell r="E2961">
            <v>1136.45</v>
          </cell>
        </row>
        <row r="2962">
          <cell r="B2962" t="str">
            <v>204006</v>
          </cell>
          <cell r="C2962" t="str">
            <v>SCH.10, 127,50 KG/M:DIAM. 660 MM (26 POL.) - EQ. ACIMA DE 1001 M</v>
          </cell>
          <cell r="D2962" t="str">
            <v>M</v>
          </cell>
          <cell r="E2962">
            <v>1163.6099999999999</v>
          </cell>
        </row>
        <row r="2963">
          <cell r="B2963" t="str">
            <v>204007</v>
          </cell>
          <cell r="C2963" t="str">
            <v>SCH.10, 94,45 KG/M:DIAM. 609 MM (24 POL.) - EQ. DE 301 A 1000 M</v>
          </cell>
          <cell r="D2963" t="str">
            <v>M</v>
          </cell>
          <cell r="E2963">
            <v>869.5</v>
          </cell>
        </row>
        <row r="2964">
          <cell r="B2964" t="str">
            <v>204008</v>
          </cell>
          <cell r="C2964" t="str">
            <v>SCH.10, 94,45 KG/M:DIAM.609 MM (24 POL.) - EQ. ACIMA DE 1001 M</v>
          </cell>
          <cell r="D2964" t="str">
            <v>M</v>
          </cell>
          <cell r="E2964">
            <v>896.31</v>
          </cell>
        </row>
        <row r="2965">
          <cell r="B2965" t="str">
            <v>204009</v>
          </cell>
          <cell r="C2965" t="str">
            <v>SCH.10, 86,50 KG/M:DIAM.560 MM (22 POL.) - EQ. DE 301 A 1000 M</v>
          </cell>
          <cell r="D2965" t="str">
            <v>M</v>
          </cell>
          <cell r="E2965">
            <v>803.5</v>
          </cell>
        </row>
        <row r="2966">
          <cell r="B2966" t="str">
            <v>204010</v>
          </cell>
          <cell r="C2966" t="str">
            <v>SCH.10, 86,50 KG/M:DIAM. 560 MM (22 POL.) - EQ. ACIMA DE 1001 M</v>
          </cell>
          <cell r="D2966" t="str">
            <v>M</v>
          </cell>
          <cell r="E2966">
            <v>829.9</v>
          </cell>
        </row>
        <row r="2967">
          <cell r="B2967" t="str">
            <v>204011</v>
          </cell>
          <cell r="C2967" t="str">
            <v>SCH.10, 78,54 KG/M:DIAM.508 MM (20 POL.) - EQ. ATE 300 M</v>
          </cell>
          <cell r="D2967" t="str">
            <v>M</v>
          </cell>
          <cell r="E2967">
            <v>665.41</v>
          </cell>
        </row>
        <row r="2968">
          <cell r="B2968" t="str">
            <v>204012</v>
          </cell>
          <cell r="C2968" t="str">
            <v>SCH.10, 78,54 KG/M:DIAM. 508 MM (20 POL.) - EQ. DE 301 A 1000 M</v>
          </cell>
          <cell r="D2968" t="str">
            <v>M</v>
          </cell>
          <cell r="E2968">
            <v>699.24</v>
          </cell>
        </row>
        <row r="2969">
          <cell r="B2969" t="str">
            <v>204013</v>
          </cell>
          <cell r="C2969" t="str">
            <v>SCH.10, 78,54 KG/M:DIAM. 508 MM (20 POL.) - EQ. ACIMA DE 1001 M</v>
          </cell>
          <cell r="D2969" t="str">
            <v>M</v>
          </cell>
          <cell r="E2969">
            <v>725.32</v>
          </cell>
        </row>
        <row r="2970">
          <cell r="B2970" t="str">
            <v>204014</v>
          </cell>
          <cell r="C2970" t="str">
            <v>SCH.20, 117,07 KG/M:DIAM. 508 MM (20 POL.) - EQ. ATE 300 M</v>
          </cell>
          <cell r="D2970" t="str">
            <v>M</v>
          </cell>
          <cell r="E2970">
            <v>1011.9</v>
          </cell>
        </row>
        <row r="2971">
          <cell r="B2971" t="str">
            <v>204015</v>
          </cell>
          <cell r="C2971" t="str">
            <v>SCH.20, 117,07 KG/M:DIAM. 508 MM (20 POL.) - EQ. DE 301 A 1000 M</v>
          </cell>
          <cell r="D2971" t="str">
            <v>M</v>
          </cell>
          <cell r="E2971">
            <v>1045.73</v>
          </cell>
        </row>
        <row r="2972">
          <cell r="B2972" t="str">
            <v>204016</v>
          </cell>
          <cell r="C2972" t="str">
            <v>SCH.20, 117,07 KG/M:DIAM. 508 MM (20 POL.) - EQ. ACIMA DE 1001 M</v>
          </cell>
          <cell r="D2972" t="str">
            <v>M</v>
          </cell>
          <cell r="E2972">
            <v>1071.82</v>
          </cell>
        </row>
        <row r="2973">
          <cell r="B2973" t="str">
            <v>204017</v>
          </cell>
          <cell r="C2973" t="str">
            <v>SCH.10, 70,59 KG/M:DIAM. 457 MM (18 POL.) - EQ. ATE 300 M</v>
          </cell>
          <cell r="D2973" t="str">
            <v>M</v>
          </cell>
          <cell r="E2973">
            <v>604.07000000000005</v>
          </cell>
        </row>
        <row r="2974">
          <cell r="B2974" t="str">
            <v>204018</v>
          </cell>
          <cell r="C2974" t="str">
            <v>SCH.10, 70,59 KG/M:DIAM. 457 MM (18 POL.) - EQ. DE 301 A 1000 M</v>
          </cell>
          <cell r="D2974" t="str">
            <v>M</v>
          </cell>
          <cell r="E2974">
            <v>637.45000000000005</v>
          </cell>
        </row>
        <row r="2975">
          <cell r="B2975" t="str">
            <v>204019</v>
          </cell>
          <cell r="C2975" t="str">
            <v>SCH.10, 70,59 KG/M:DIAM. 457 MM (18 POL.) - EQ. ACIMA DE 1001 M</v>
          </cell>
          <cell r="D2975" t="str">
            <v>M</v>
          </cell>
          <cell r="E2975">
            <v>663.21</v>
          </cell>
        </row>
        <row r="2976">
          <cell r="B2976" t="str">
            <v>204020</v>
          </cell>
          <cell r="C2976" t="str">
            <v>SCH.20, 87,79 KG/M:DIAM. 457 MM (18 POL.) - EQ. ATE 300 M</v>
          </cell>
          <cell r="D2976" t="str">
            <v>M</v>
          </cell>
          <cell r="E2976">
            <v>773.26</v>
          </cell>
        </row>
        <row r="2977">
          <cell r="B2977" t="str">
            <v>204021</v>
          </cell>
          <cell r="C2977" t="str">
            <v>SCH.20, 87,79 KG/M:DIAM. 457 MM (18 POL.) - EQ. DE 301 A 1000 M</v>
          </cell>
          <cell r="D2977" t="str">
            <v>M</v>
          </cell>
          <cell r="E2977">
            <v>806.64</v>
          </cell>
        </row>
        <row r="2978">
          <cell r="B2978" t="str">
            <v>204022</v>
          </cell>
          <cell r="C2978" t="str">
            <v>SCH.20, 87,79 KG/M:DIAM. 457 MM (18 POL.) - EQ. ACIMA DE 1001 M</v>
          </cell>
          <cell r="D2978" t="str">
            <v>M</v>
          </cell>
          <cell r="E2978">
            <v>832.4</v>
          </cell>
        </row>
        <row r="2979">
          <cell r="B2979" t="str">
            <v>204023</v>
          </cell>
          <cell r="C2979" t="str">
            <v>SCH.10, 62,63 KG/M:DIAM. 406 MM (16 POL.)</v>
          </cell>
          <cell r="D2979" t="str">
            <v>M</v>
          </cell>
          <cell r="E2979">
            <v>541.54</v>
          </cell>
        </row>
        <row r="2980">
          <cell r="B2980" t="str">
            <v>204024</v>
          </cell>
          <cell r="C2980" t="str">
            <v>SCH.20, 77,86 KG/M:DIAM. 406 MM (16 POL.)</v>
          </cell>
          <cell r="D2980" t="str">
            <v>M</v>
          </cell>
          <cell r="E2980">
            <v>691</v>
          </cell>
        </row>
        <row r="2981">
          <cell r="B2981" t="str">
            <v>204025</v>
          </cell>
          <cell r="C2981" t="str">
            <v>SCH.10, 54,68 KG/M:DIAM. 356 MM (14 POL.)</v>
          </cell>
          <cell r="D2981" t="str">
            <v>M</v>
          </cell>
          <cell r="E2981">
            <v>470.87</v>
          </cell>
        </row>
        <row r="2982">
          <cell r="B2982" t="str">
            <v>204026</v>
          </cell>
          <cell r="C2982" t="str">
            <v>SCH.20, 67,94 KG/M:DIAM. 356 MM (14 POL.)</v>
          </cell>
          <cell r="D2982" t="str">
            <v>M</v>
          </cell>
          <cell r="E2982">
            <v>600.92999999999995</v>
          </cell>
        </row>
        <row r="2983">
          <cell r="B2983" t="str">
            <v>204027</v>
          </cell>
          <cell r="C2983" t="str">
            <v>SCH.30, 81,28 KG/M:DIAM. 356 MM (14 POL.) - EQ. ATE 300 M</v>
          </cell>
          <cell r="D2983" t="str">
            <v>M</v>
          </cell>
          <cell r="E2983">
            <v>709.59</v>
          </cell>
        </row>
        <row r="2984">
          <cell r="B2984" t="str">
            <v>204028</v>
          </cell>
          <cell r="C2984" t="str">
            <v>SCH.30, 81,28 KG/M:DIAM. 356 MM (14 POL.) - EQ. DE 301 A 1000 M</v>
          </cell>
          <cell r="D2984" t="str">
            <v>M</v>
          </cell>
          <cell r="E2984">
            <v>736.84</v>
          </cell>
        </row>
        <row r="2985">
          <cell r="B2985" t="str">
            <v>204029</v>
          </cell>
          <cell r="C2985" t="str">
            <v>SCH.30, 81,28 KG/M:DIAM. 356 MM (14 POL.) - EQ. ACIMA DE 1001 M</v>
          </cell>
          <cell r="D2985" t="str">
            <v>M</v>
          </cell>
          <cell r="E2985">
            <v>757.88</v>
          </cell>
        </row>
        <row r="2986">
          <cell r="B2986" t="str">
            <v>204030</v>
          </cell>
          <cell r="C2986" t="str">
            <v>SCH.20, 49,72 KG/M:DIAM. 323 MM (12 3/4 POL.)</v>
          </cell>
          <cell r="D2986" t="str">
            <v>M</v>
          </cell>
          <cell r="E2986">
            <v>422.48</v>
          </cell>
        </row>
        <row r="2987">
          <cell r="B2987" t="str">
            <v>204031</v>
          </cell>
          <cell r="C2987" t="str">
            <v>SCH.30, 65,20 KG/M:DIAM. 323 MM (12 3/4 POL.)</v>
          </cell>
          <cell r="D2987" t="str">
            <v>M</v>
          </cell>
          <cell r="E2987">
            <v>561.26</v>
          </cell>
        </row>
        <row r="2988">
          <cell r="B2988" t="str">
            <v>204032</v>
          </cell>
          <cell r="C2988" t="str">
            <v>SCH.40, 79,74 KG/M:DIAM. 323 MM (12 3/4 POL.)</v>
          </cell>
          <cell r="D2988" t="str">
            <v>M</v>
          </cell>
          <cell r="E2988">
            <v>687.75</v>
          </cell>
        </row>
        <row r="2989">
          <cell r="B2989" t="str">
            <v>204033</v>
          </cell>
          <cell r="C2989" t="str">
            <v>37,57 KG/M: DIAM. 305 MM (12 POL.)</v>
          </cell>
          <cell r="D2989" t="str">
            <v>M</v>
          </cell>
          <cell r="E2989">
            <v>330.06</v>
          </cell>
        </row>
        <row r="2990">
          <cell r="B2990" t="str">
            <v>204034</v>
          </cell>
          <cell r="C2990" t="str">
            <v>31,59 KG/M:DIAM. 273 MM (10 3/4 POL.)</v>
          </cell>
          <cell r="D2990" t="str">
            <v>M</v>
          </cell>
          <cell r="E2990">
            <v>283.3</v>
          </cell>
        </row>
        <row r="2991">
          <cell r="B2991" t="str">
            <v>204035</v>
          </cell>
          <cell r="C2991" t="str">
            <v>SCH.20, 41,77 KG/M:DIAM. 273 MM (10 3/4 POL.)</v>
          </cell>
          <cell r="D2991" t="str">
            <v>M</v>
          </cell>
          <cell r="E2991">
            <v>363.43</v>
          </cell>
        </row>
        <row r="2992">
          <cell r="B2992" t="str">
            <v>204036</v>
          </cell>
          <cell r="C2992" t="str">
            <v>SCH.30, 51,00 KG/M:DIAM. 273 MM (10 3/4 POL.)</v>
          </cell>
          <cell r="D2992" t="str">
            <v>M</v>
          </cell>
          <cell r="E2992">
            <v>464.75</v>
          </cell>
        </row>
        <row r="2993">
          <cell r="B2993" t="str">
            <v>204037</v>
          </cell>
          <cell r="C2993" t="str">
            <v>SCH.40, 60,29 KG/M:DIAM. 273 MM (10 3/4 POL.)</v>
          </cell>
          <cell r="D2993" t="str">
            <v>M</v>
          </cell>
          <cell r="E2993">
            <v>541.76</v>
          </cell>
        </row>
        <row r="2994">
          <cell r="B2994" t="str">
            <v>204038</v>
          </cell>
          <cell r="C2994" t="str">
            <v>SCH.20, 33,31 KG/M, GALVANIZADO: DIAM. 203 MM (8 POL.)</v>
          </cell>
          <cell r="D2994" t="str">
            <v>M</v>
          </cell>
          <cell r="E2994">
            <v>350.92</v>
          </cell>
        </row>
        <row r="2995">
          <cell r="B2995" t="str">
            <v>204039</v>
          </cell>
          <cell r="C2995" t="str">
            <v>DIN 2440, 19,24 KG/M, GALVANIZADO : DIAM. 152 MM (6 POL.)</v>
          </cell>
          <cell r="D2995" t="str">
            <v>M</v>
          </cell>
          <cell r="E2995">
            <v>196.5</v>
          </cell>
        </row>
        <row r="2996">
          <cell r="B2996" t="str">
            <v>204040</v>
          </cell>
          <cell r="C2996" t="str">
            <v>DIN 2440, GALVANIZADO : DIAM. 38 MM (1 1/2 POL.)</v>
          </cell>
          <cell r="D2996" t="str">
            <v>M</v>
          </cell>
          <cell r="E2996">
            <v>29.72</v>
          </cell>
        </row>
        <row r="2997">
          <cell r="B2997" t="str">
            <v>204041</v>
          </cell>
          <cell r="C2997" t="str">
            <v>SCH.20, 49,72 KG/M, PRETO : DIAM. 305 MM (12 POL.)</v>
          </cell>
          <cell r="D2997" t="str">
            <v>M</v>
          </cell>
          <cell r="E2997">
            <v>421.51</v>
          </cell>
        </row>
        <row r="2998">
          <cell r="B2998" t="str">
            <v>204042</v>
          </cell>
          <cell r="C2998" t="str">
            <v>SCH.20, 41,77 KG/M, PRETO : DIAM. 254 MM (10 POL.)</v>
          </cell>
          <cell r="D2998" t="str">
            <v>M</v>
          </cell>
          <cell r="E2998">
            <v>362.46</v>
          </cell>
        </row>
        <row r="2999">
          <cell r="B2999" t="str">
            <v>204043</v>
          </cell>
          <cell r="C2999" t="str">
            <v>SCH.20, 33,31 KG/M, PRETO : DIAM. 203 MM (8 POL.)</v>
          </cell>
          <cell r="D2999" t="str">
            <v>M</v>
          </cell>
          <cell r="E2999">
            <v>299.88</v>
          </cell>
        </row>
        <row r="3000">
          <cell r="B3000" t="str">
            <v>204044</v>
          </cell>
          <cell r="C3000" t="str">
            <v>DIN 2440, 19,24 KG/M, PRETO : DIAM. 152 MM (6 POL.)</v>
          </cell>
          <cell r="D3000" t="str">
            <v>M</v>
          </cell>
          <cell r="E3000">
            <v>155.97999999999999</v>
          </cell>
        </row>
        <row r="3001">
          <cell r="B3001" t="str">
            <v>204045</v>
          </cell>
          <cell r="C3001" t="str">
            <v>DIN 2440, 1,69 KG/M, GALV.: DIAM. 19 MM (3/4 POL.)</v>
          </cell>
          <cell r="D3001" t="str">
            <v>M</v>
          </cell>
          <cell r="E3001">
            <v>19.149999999999999</v>
          </cell>
        </row>
        <row r="3003">
          <cell r="B3003" t="str">
            <v>204100</v>
          </cell>
          <cell r="C3003" t="str">
            <v>REVESTIMENTO - TUBOS DE ACO LISO API 5 A</v>
          </cell>
        </row>
        <row r="3004">
          <cell r="B3004" t="str">
            <v>204101</v>
          </cell>
          <cell r="C3004" t="str">
            <v>140,00 KG/M : DIAM. 508 MM (20") J OU K 55 - EQ. ATE 300 M</v>
          </cell>
          <cell r="D3004" t="str">
            <v>M</v>
          </cell>
          <cell r="E3004">
            <v>1710.64</v>
          </cell>
        </row>
        <row r="3005">
          <cell r="B3005" t="str">
            <v>204102</v>
          </cell>
          <cell r="C3005" t="str">
            <v>140,00 KG/M: DIAM. 508 MM (20") J OU K 55 - EQ. DE 301 A 1000 M</v>
          </cell>
          <cell r="D3005" t="str">
            <v>M</v>
          </cell>
          <cell r="E3005">
            <v>1744.48</v>
          </cell>
        </row>
        <row r="3006">
          <cell r="B3006" t="str">
            <v>204103</v>
          </cell>
          <cell r="C3006" t="str">
            <v>140,00 KG/M : DIAM. 508 MM (20") J OU K 55 - EQ. ACIMA DE 1001 M</v>
          </cell>
          <cell r="D3006" t="str">
            <v>M</v>
          </cell>
          <cell r="E3006">
            <v>1770.56</v>
          </cell>
        </row>
        <row r="3007">
          <cell r="B3007" t="str">
            <v>204104</v>
          </cell>
          <cell r="C3007" t="str">
            <v>158,64 KG/M : DIAM. 508 MM (20") J OU K 55 - EQ. ATE 300 M</v>
          </cell>
          <cell r="D3007" t="str">
            <v>M</v>
          </cell>
          <cell r="E3007">
            <v>1783.83</v>
          </cell>
        </row>
        <row r="3008">
          <cell r="B3008" t="str">
            <v>204105</v>
          </cell>
          <cell r="C3008" t="str">
            <v>158,64 KG/M : DIAM. 508 MM (20") J OU K 55 - EQ. DE 301 A 1000 M</v>
          </cell>
          <cell r="D3008" t="str">
            <v>M</v>
          </cell>
          <cell r="E3008">
            <v>1817.67</v>
          </cell>
        </row>
        <row r="3009">
          <cell r="B3009" t="str">
            <v>204106</v>
          </cell>
          <cell r="C3009" t="str">
            <v>158,64 KG/M : DIAM. 508 MM (20") J OU K 55 - EQ. ACIMA DE 1001 M</v>
          </cell>
          <cell r="D3009" t="str">
            <v>M</v>
          </cell>
          <cell r="E3009">
            <v>1843.75</v>
          </cell>
        </row>
        <row r="3010">
          <cell r="B3010" t="str">
            <v>204107</v>
          </cell>
          <cell r="C3010" t="str">
            <v>130,34 KG/M : DIAM. 473 MM (18 5/8") J OU K 55 - EQ. ATE 300 M</v>
          </cell>
          <cell r="D3010" t="str">
            <v>M</v>
          </cell>
          <cell r="E3010">
            <v>1477.03</v>
          </cell>
        </row>
        <row r="3011">
          <cell r="B3011" t="str">
            <v>204108</v>
          </cell>
          <cell r="C3011" t="str">
            <v>130,34 KG/M : DIAM. 473 MM (18 5/8") J OU K 55 - EQ. DE 301 A 1000 M</v>
          </cell>
          <cell r="D3011" t="str">
            <v>M</v>
          </cell>
          <cell r="E3011">
            <v>1510.85</v>
          </cell>
        </row>
        <row r="3012">
          <cell r="B3012" t="str">
            <v>204109</v>
          </cell>
          <cell r="C3012" t="str">
            <v>130,34 KG/M : DIAM. 473 MM (18 5/8") J OU K 55 - EQ. ACIMA DE 1001 M</v>
          </cell>
          <cell r="D3012" t="str">
            <v>M</v>
          </cell>
          <cell r="E3012">
            <v>1536.93</v>
          </cell>
        </row>
        <row r="3013">
          <cell r="B3013" t="str">
            <v>204110</v>
          </cell>
          <cell r="C3013" t="str">
            <v>96,82 KG/M : DIAM. 406 MM (16") H 40 - EQ. ATE 300 M</v>
          </cell>
          <cell r="D3013" t="str">
            <v>M</v>
          </cell>
          <cell r="E3013">
            <v>1050.44</v>
          </cell>
        </row>
        <row r="3014">
          <cell r="B3014" t="str">
            <v>204111</v>
          </cell>
          <cell r="C3014" t="str">
            <v>96,82 KG/M : DIAM. 406 MM (16") H 40 - EQ. DE 301 A 1000 M</v>
          </cell>
          <cell r="D3014" t="str">
            <v>M</v>
          </cell>
          <cell r="E3014">
            <v>1084.26</v>
          </cell>
        </row>
        <row r="3015">
          <cell r="B3015" t="str">
            <v>204112</v>
          </cell>
          <cell r="C3015" t="str">
            <v>96,82 KG/M : DIAM. 406 MM (16") H 40 - EQ. ACIMA DE 1001 M</v>
          </cell>
          <cell r="D3015" t="str">
            <v>M</v>
          </cell>
          <cell r="E3015">
            <v>1110.3499999999999</v>
          </cell>
        </row>
        <row r="3016">
          <cell r="B3016" t="str">
            <v>204113</v>
          </cell>
          <cell r="C3016" t="str">
            <v>111,71 KG/M : DIAM. 406 MM (16") J OU K 55 - EQ. ATE 300 M</v>
          </cell>
          <cell r="D3016" t="str">
            <v>M</v>
          </cell>
          <cell r="E3016">
            <v>1207.24</v>
          </cell>
        </row>
        <row r="3017">
          <cell r="B3017" t="str">
            <v>204114</v>
          </cell>
          <cell r="C3017" t="str">
            <v>111,71 KG/M: DIAM. 406 MM (16") J OU K 55 - EQ. DE 301 A 1000 M</v>
          </cell>
          <cell r="D3017" t="str">
            <v>M</v>
          </cell>
          <cell r="E3017">
            <v>1241.06</v>
          </cell>
        </row>
        <row r="3018">
          <cell r="B3018" t="str">
            <v>204115</v>
          </cell>
          <cell r="C3018" t="str">
            <v>111,71 KG/M : DIAM. 406 MM (16") J OU K 55 - EQ. ACIMA DE 1001 M</v>
          </cell>
          <cell r="D3018" t="str">
            <v>M</v>
          </cell>
          <cell r="E3018">
            <v>1267.1400000000001</v>
          </cell>
        </row>
        <row r="3019">
          <cell r="B3019" t="str">
            <v>204116</v>
          </cell>
          <cell r="C3019" t="str">
            <v>125,12 KG/M : DIAM. 406 MM (16") J OU K 55 - EQ. ATE 300 M</v>
          </cell>
          <cell r="D3019" t="str">
            <v>M</v>
          </cell>
          <cell r="E3019">
            <v>1341.01</v>
          </cell>
        </row>
        <row r="3020">
          <cell r="B3020" t="str">
            <v>204117</v>
          </cell>
          <cell r="C3020" t="str">
            <v>125,12 KG/M : DIAM. 406 MM (16") J OU K 55 - EQ. DE 301 A 1000 M</v>
          </cell>
          <cell r="D3020" t="str">
            <v>M</v>
          </cell>
          <cell r="E3020">
            <v>1374.83</v>
          </cell>
        </row>
        <row r="3021">
          <cell r="B3021" t="str">
            <v>204118</v>
          </cell>
          <cell r="C3021" t="str">
            <v>125,12 KG/M : DIAM. 406 MM (16") J OU K 55 - EQ. ACIMA DE 1001 M</v>
          </cell>
          <cell r="D3021" t="str">
            <v>M</v>
          </cell>
          <cell r="E3021">
            <v>1400.91</v>
          </cell>
        </row>
        <row r="3022">
          <cell r="B3022" t="str">
            <v>204119</v>
          </cell>
          <cell r="C3022" t="str">
            <v>81,18 KG/M : DIAM. 340 MM (13 3/8") J OU K 55 - EQ. ATE 300 M</v>
          </cell>
          <cell r="D3022" t="str">
            <v>M</v>
          </cell>
          <cell r="E3022">
            <v>820.37</v>
          </cell>
        </row>
        <row r="3023">
          <cell r="B3023" t="str">
            <v>204120</v>
          </cell>
          <cell r="C3023" t="str">
            <v>81,18 KG/M : DIAM. 340 MM (13 3/8") J OU K 55 - EQ. DE 301 A 1000 M</v>
          </cell>
          <cell r="D3023" t="str">
            <v>M</v>
          </cell>
          <cell r="E3023">
            <v>847.62</v>
          </cell>
        </row>
        <row r="3024">
          <cell r="B3024" t="str">
            <v>204121</v>
          </cell>
          <cell r="C3024" t="str">
            <v>81,18 KG/M : DIAM. 340 MM (13 3/8") J OU K 55 - EQ. ACIMA DE 1001 M</v>
          </cell>
          <cell r="D3024" t="str">
            <v>M</v>
          </cell>
          <cell r="E3024">
            <v>868.66</v>
          </cell>
        </row>
        <row r="3025">
          <cell r="B3025" t="str">
            <v>204122</v>
          </cell>
          <cell r="C3025" t="str">
            <v>90,86 KG/M : DIAM. 340 MM (13 3/8") J OU K 55 - EQ. ATE 300 M</v>
          </cell>
          <cell r="D3025" t="str">
            <v>M</v>
          </cell>
          <cell r="E3025">
            <v>909.62</v>
          </cell>
        </row>
        <row r="3026">
          <cell r="B3026" t="str">
            <v>204123</v>
          </cell>
          <cell r="C3026" t="str">
            <v>90,86 KG/M : DIAM. 340 MM (13 3/8") J OU K 55 - EQ. DE 301 A 1000 M</v>
          </cell>
          <cell r="D3026" t="str">
            <v>M</v>
          </cell>
          <cell r="E3026">
            <v>936.87</v>
          </cell>
        </row>
        <row r="3027">
          <cell r="B3027" t="str">
            <v>204124</v>
          </cell>
          <cell r="C3027" t="str">
            <v>90,86 KG/M : DIAM. 340 MM (13 3/8") J OU K 55 - EQ. ACIMA DE 1001 M</v>
          </cell>
          <cell r="D3027" t="str">
            <v>M</v>
          </cell>
          <cell r="E3027">
            <v>957.91</v>
          </cell>
        </row>
        <row r="3028">
          <cell r="B3028" t="str">
            <v>204125</v>
          </cell>
          <cell r="C3028" t="str">
            <v>101,29 KG/M : DIAM. 340 MM (13 3/8") J OU K 55 - EQ. ATE 300 M</v>
          </cell>
          <cell r="D3028" t="str">
            <v>M</v>
          </cell>
          <cell r="E3028">
            <v>1005.81</v>
          </cell>
        </row>
        <row r="3029">
          <cell r="B3029" t="str">
            <v>204126</v>
          </cell>
          <cell r="C3029" t="str">
            <v>101,29 KG/M : DIAM. 340 MM (13 3/8") J OU K 55 - EQ. DE 301 A 1000 M</v>
          </cell>
          <cell r="D3029" t="str">
            <v>M</v>
          </cell>
          <cell r="E3029">
            <v>1033.06</v>
          </cell>
        </row>
        <row r="3030">
          <cell r="B3030" t="str">
            <v>204127</v>
          </cell>
          <cell r="C3030" t="str">
            <v>101,29 KG/M : DIAM. 340 MM (13 3/8") J OU K 55 - EQ. ACIMA DE 1001 M</v>
          </cell>
          <cell r="D3030" t="str">
            <v>M</v>
          </cell>
          <cell r="E3030">
            <v>1054.0999999999999</v>
          </cell>
        </row>
        <row r="3031">
          <cell r="B3031" t="str">
            <v>204128</v>
          </cell>
          <cell r="C3031" t="str">
            <v>60,32 KG/M : DIAM. 273 MM (10 3/4") J OU K 55 - EQ. ATE 300 M</v>
          </cell>
          <cell r="D3031" t="str">
            <v>M</v>
          </cell>
          <cell r="E3031">
            <v>588.32000000000005</v>
          </cell>
        </row>
        <row r="3032">
          <cell r="B3032" t="str">
            <v>204129</v>
          </cell>
          <cell r="C3032" t="str">
            <v>60,32 KG/M : DIAM. 273 MM (10 3/4") J OU K 55 - EQ. DE 301 A 1000 M</v>
          </cell>
          <cell r="D3032" t="str">
            <v>M</v>
          </cell>
          <cell r="E3032">
            <v>611.85</v>
          </cell>
        </row>
        <row r="3033">
          <cell r="B3033" t="str">
            <v>204130</v>
          </cell>
          <cell r="C3033" t="str">
            <v>60,32 KG/M : DIAM. 273 MM (10 3/4") J OU K 55 - EQ. ACIMA DE 1001 M</v>
          </cell>
          <cell r="D3033" t="str">
            <v>M</v>
          </cell>
          <cell r="E3033">
            <v>629.96</v>
          </cell>
        </row>
        <row r="3034">
          <cell r="B3034" t="str">
            <v>204131</v>
          </cell>
          <cell r="C3034" t="str">
            <v>67,66 KG/M : DIAM. 273 MM (10 3/4") J OU K 55 - EQ. ATE 300 M</v>
          </cell>
          <cell r="D3034" t="str">
            <v>M</v>
          </cell>
          <cell r="E3034">
            <v>652.52</v>
          </cell>
        </row>
        <row r="3035">
          <cell r="B3035" t="str">
            <v>204132</v>
          </cell>
          <cell r="C3035" t="str">
            <v>67,66 KG/M : DIAM. 273 MM (10 3/4") J OU K 55 - EQ. DE 301 A 1000 M</v>
          </cell>
          <cell r="D3035" t="str">
            <v>M</v>
          </cell>
          <cell r="E3035">
            <v>676.05</v>
          </cell>
        </row>
        <row r="3036">
          <cell r="B3036" t="str">
            <v>204133</v>
          </cell>
          <cell r="C3036" t="str">
            <v>67,66 KG/M : DIAM. 273 MM (10 3/4") J OU K 55 - EQ. ACIMA DE 1001 M</v>
          </cell>
          <cell r="D3036" t="str">
            <v>M</v>
          </cell>
          <cell r="E3036">
            <v>694.16</v>
          </cell>
        </row>
        <row r="3037">
          <cell r="B3037" t="str">
            <v>204134</v>
          </cell>
          <cell r="C3037" t="str">
            <v>75,96 KG/M : DIAM. 273 MM (10 3/4") J OU K 55 - EQ. ATE 300 M</v>
          </cell>
          <cell r="D3037" t="str">
            <v>M</v>
          </cell>
          <cell r="E3037">
            <v>725.1</v>
          </cell>
        </row>
        <row r="3038">
          <cell r="B3038" t="str">
            <v>204135</v>
          </cell>
          <cell r="C3038" t="str">
            <v>75,96 KG/M : DIAM. 273 MM (10 3/4") J OU K 55 - EQ. DE 301 A 1000 M</v>
          </cell>
          <cell r="D3038" t="str">
            <v>M</v>
          </cell>
          <cell r="E3038">
            <v>748.63</v>
          </cell>
        </row>
        <row r="3039">
          <cell r="B3039" t="str">
            <v>204136</v>
          </cell>
          <cell r="C3039" t="str">
            <v>75,96 KG/M : DIAM. 273 MM (10 3/4") J OU K 55 - EQ. ACIMA DE 1001 M</v>
          </cell>
          <cell r="D3039" t="str">
            <v>M</v>
          </cell>
          <cell r="E3039">
            <v>766.74</v>
          </cell>
        </row>
        <row r="3040">
          <cell r="B3040" t="str">
            <v>204137</v>
          </cell>
          <cell r="C3040" t="str">
            <v>48,11 KG/M : DIAM. 244 MM (9 5/8") H 40 - EQ. ATE 300 M</v>
          </cell>
          <cell r="D3040" t="str">
            <v>M</v>
          </cell>
          <cell r="E3040">
            <v>473.98</v>
          </cell>
        </row>
        <row r="3041">
          <cell r="B3041" t="str">
            <v>204138</v>
          </cell>
          <cell r="C3041" t="str">
            <v>48,11 KG/M : DIAM. 244 MM (9 5/8") H 40 - EQ. DE 301 A 1000 M</v>
          </cell>
          <cell r="D3041" t="str">
            <v>M</v>
          </cell>
          <cell r="E3041">
            <v>494.44</v>
          </cell>
        </row>
        <row r="3042">
          <cell r="B3042" t="str">
            <v>204139</v>
          </cell>
          <cell r="C3042" t="str">
            <v>48,11 KG/M : DIAM. 244 MM (9 5/8") H 40 - EQ. ACIMA DE 1001 M</v>
          </cell>
          <cell r="D3042" t="str">
            <v>M</v>
          </cell>
          <cell r="E3042">
            <v>510.2</v>
          </cell>
        </row>
        <row r="3043">
          <cell r="B3043" t="str">
            <v>204140</v>
          </cell>
          <cell r="C3043" t="str">
            <v>53,62 KG/M : DIAM. 244 MM (9 5/8") J OU K 55 - EQ. ATE 300 M</v>
          </cell>
          <cell r="D3043" t="str">
            <v>M</v>
          </cell>
          <cell r="E3043">
            <v>522.16999999999996</v>
          </cell>
        </row>
        <row r="3044">
          <cell r="B3044" t="str">
            <v>204141</v>
          </cell>
          <cell r="C3044" t="str">
            <v>53,62 KG/M : DIAM. 244 MM (9 5/8") J OU K 55 - EQ. DE 301 A 1000 M</v>
          </cell>
          <cell r="D3044" t="str">
            <v>M</v>
          </cell>
          <cell r="E3044">
            <v>542.62</v>
          </cell>
        </row>
        <row r="3045">
          <cell r="B3045" t="str">
            <v>204142</v>
          </cell>
          <cell r="C3045" t="str">
            <v>53,62 KG/M : DIAM. 244 MM (9 5/8") J OU K 55 - EQ. ACIMA DE 1001 M</v>
          </cell>
          <cell r="D3045" t="str">
            <v>M</v>
          </cell>
          <cell r="E3045">
            <v>558.38</v>
          </cell>
        </row>
        <row r="3046">
          <cell r="B3046" t="str">
            <v>204143</v>
          </cell>
          <cell r="C3046" t="str">
            <v>59,68 KG/M : DIAM. 244 MM (9 5/8") J OU K 55 - EQ. ATE 300 M</v>
          </cell>
          <cell r="D3046" t="str">
            <v>M</v>
          </cell>
          <cell r="E3046">
            <v>575.15</v>
          </cell>
        </row>
        <row r="3047">
          <cell r="B3047" t="str">
            <v>204144</v>
          </cell>
          <cell r="C3047" t="str">
            <v>59,68 KG/M : DIAM. 244 MM (9 5/8") J OU K 55 - EQ. DE 301 A 1000 M</v>
          </cell>
          <cell r="D3047" t="str">
            <v>M</v>
          </cell>
          <cell r="E3047">
            <v>595.61</v>
          </cell>
        </row>
        <row r="3048">
          <cell r="B3048" t="str">
            <v>204145</v>
          </cell>
          <cell r="C3048" t="str">
            <v>59,68 KG/M : DIAM. 244 MM (9 5/8") J OU K 55 - EQ. ACIMA DE 1001 M</v>
          </cell>
          <cell r="D3048" t="str">
            <v>M</v>
          </cell>
          <cell r="E3048">
            <v>611.37</v>
          </cell>
        </row>
        <row r="3049">
          <cell r="B3049" t="str">
            <v>204146</v>
          </cell>
          <cell r="C3049" t="str">
            <v>35,75 KG/M : DIAM. 219 MM (8 5/8") J OU K 55</v>
          </cell>
          <cell r="D3049" t="str">
            <v>M</v>
          </cell>
          <cell r="E3049">
            <v>364.61</v>
          </cell>
        </row>
        <row r="3050">
          <cell r="B3050" t="str">
            <v>204147</v>
          </cell>
          <cell r="C3050" t="str">
            <v>47,66 KG/M : DIAM. 219 MM (8 5/8") J OU K 55 - EQ. DE 301 A 1000 M</v>
          </cell>
          <cell r="D3050" t="str">
            <v>M</v>
          </cell>
          <cell r="E3050">
            <v>489.24</v>
          </cell>
        </row>
        <row r="3051">
          <cell r="B3051" t="str">
            <v>204148</v>
          </cell>
          <cell r="C3051" t="str">
            <v>47,66 KG/M : DIAM. 219 MM (8 5/8") J OU K 55 - EQ. ACIMA DE 1001 M</v>
          </cell>
          <cell r="D3051" t="str">
            <v>M</v>
          </cell>
          <cell r="E3051">
            <v>505</v>
          </cell>
        </row>
        <row r="3052">
          <cell r="B3052" t="str">
            <v>204149</v>
          </cell>
          <cell r="C3052" t="str">
            <v>53,62 KG/M : DIAM. 219 MM (8 5/8") J OU K 55 - EQ.DE 301 A 1000 M</v>
          </cell>
          <cell r="D3052" t="str">
            <v>M</v>
          </cell>
          <cell r="E3052">
            <v>541.36</v>
          </cell>
        </row>
        <row r="3053">
          <cell r="B3053" t="str">
            <v>204150</v>
          </cell>
          <cell r="C3053" t="str">
            <v>53,62 KG/M : DIAM. 219 MM (8 5/8") J OU K 55 - EQ. ACIMA DE 1001 M</v>
          </cell>
          <cell r="D3053" t="str">
            <v>M</v>
          </cell>
          <cell r="E3053">
            <v>557.12</v>
          </cell>
        </row>
        <row r="3054">
          <cell r="B3054" t="str">
            <v>204151</v>
          </cell>
          <cell r="C3054" t="str">
            <v>29,79 KG/M : DIAM. 168 MM (6 5/8") J OU K 55</v>
          </cell>
          <cell r="D3054" t="str">
            <v>M</v>
          </cell>
          <cell r="E3054">
            <v>307.33999999999997</v>
          </cell>
        </row>
        <row r="3055">
          <cell r="B3055" t="str">
            <v>204152</v>
          </cell>
          <cell r="C3055" t="str">
            <v>35,75 KG/M : DIAM. 168 MM (6 5/8") J OU K 55 - EQ. DE 301 A 1000 M</v>
          </cell>
          <cell r="D3055" t="str">
            <v>M</v>
          </cell>
          <cell r="E3055">
            <v>379.92</v>
          </cell>
        </row>
        <row r="3056">
          <cell r="B3056" t="str">
            <v>204153</v>
          </cell>
          <cell r="C3056" t="str">
            <v>35,75 KG/M : DIAM. 168 MM (6 5/8") J OU K 55 - EQ. ACIMA DE 1001 M</v>
          </cell>
          <cell r="D3056" t="str">
            <v>M</v>
          </cell>
          <cell r="E3056">
            <v>395.7</v>
          </cell>
        </row>
        <row r="3058">
          <cell r="B3058" t="str">
            <v>210000</v>
          </cell>
          <cell r="C3058" t="str">
            <v>SERVICOS ESPECIAIS</v>
          </cell>
        </row>
        <row r="3059">
          <cell r="B3059" t="str">
            <v>210100</v>
          </cell>
          <cell r="C3059" t="str">
            <v>PESQUISA E DETECCAO</v>
          </cell>
        </row>
        <row r="3060">
          <cell r="B3060" t="str">
            <v>210101</v>
          </cell>
          <cell r="C3060" t="str">
            <v>PESQUISA DE INTERFERENCIAS</v>
          </cell>
          <cell r="D3060" t="str">
            <v>M3</v>
          </cell>
          <cell r="E3060">
            <v>26.69</v>
          </cell>
        </row>
        <row r="3061">
          <cell r="B3061" t="str">
            <v>210102</v>
          </cell>
          <cell r="C3061" t="str">
            <v>PESQUISA DE VAZAMENTOS INVISIVEIS DE REDE DE AGUA E RAMAL</v>
          </cell>
          <cell r="D3061" t="str">
            <v>KM</v>
          </cell>
          <cell r="E3061">
            <v>426.73</v>
          </cell>
        </row>
        <row r="3062">
          <cell r="B3062" t="str">
            <v>210103</v>
          </cell>
          <cell r="C3062" t="str">
            <v>DETECCAO ELETROMAGNETICA DE REDE DE AGUA</v>
          </cell>
          <cell r="D3062" t="str">
            <v>M</v>
          </cell>
          <cell r="E3062">
            <v>1.52</v>
          </cell>
        </row>
        <row r="3063">
          <cell r="B3063" t="str">
            <v>210104</v>
          </cell>
          <cell r="C3063" t="str">
            <v>DETECCAO ELETROMAGNETICA DE PECAS DE AGUA</v>
          </cell>
          <cell r="D3063" t="str">
            <v>UN</v>
          </cell>
          <cell r="E3063">
            <v>57.52</v>
          </cell>
        </row>
        <row r="3064">
          <cell r="B3064" t="str">
            <v>210105</v>
          </cell>
          <cell r="C3064" t="str">
            <v>DETECCAO PELO METODO DE SONDAGEM COM VARAS METALICAS EM REDES DE AGUA</v>
          </cell>
          <cell r="D3064" t="str">
            <v>M</v>
          </cell>
          <cell r="E3064">
            <v>1.52</v>
          </cell>
        </row>
        <row r="3065">
          <cell r="B3065" t="str">
            <v>210106</v>
          </cell>
          <cell r="C3065" t="str">
            <v>SONDAGEM DE REDES E PECAS LOCALIZADAS (CAVAS) COM PAVIMENTACAO</v>
          </cell>
          <cell r="D3065" t="str">
            <v>UN</v>
          </cell>
          <cell r="E3065">
            <v>199.19</v>
          </cell>
        </row>
        <row r="3066">
          <cell r="B3066" t="str">
            <v>210107</v>
          </cell>
          <cell r="C3066" t="str">
            <v>SONDAGEM DE REDES E PECAS LOCALIZADAS (CAVAS) SEM PAVIMENTACAO</v>
          </cell>
          <cell r="D3066" t="str">
            <v>UN</v>
          </cell>
          <cell r="E3066">
            <v>168.11</v>
          </cell>
        </row>
        <row r="3067">
          <cell r="B3067" t="str">
            <v>210110</v>
          </cell>
          <cell r="C3067" t="str">
            <v>DESCOBRIMENTO E NIVELAMENTO DE PV,PI,TL</v>
          </cell>
          <cell r="D3067" t="str">
            <v>UN</v>
          </cell>
          <cell r="E3067">
            <v>173.84</v>
          </cell>
        </row>
        <row r="3069">
          <cell r="B3069" t="str">
            <v>210600</v>
          </cell>
          <cell r="C3069" t="str">
            <v>LEVANTAMENTO E RECOMPOSICAO DE SUPERFICIE</v>
          </cell>
        </row>
        <row r="3070">
          <cell r="B3070" t="str">
            <v>210601</v>
          </cell>
          <cell r="C3070" t="str">
            <v>REMOCAO DE ENTULHO RETIRADO DE VALA, QUALQUER DISTANCIA</v>
          </cell>
          <cell r="D3070" t="str">
            <v>M2</v>
          </cell>
          <cell r="E3070">
            <v>23.14</v>
          </cell>
        </row>
        <row r="3071">
          <cell r="B3071" t="str">
            <v>210602</v>
          </cell>
          <cell r="C3071" t="str">
            <v>MOBILIZACAO DE EQUIPE PARA LEVANTAMENTO E REPOSICAO DE PAVIMENTO</v>
          </cell>
          <cell r="D3071" t="str">
            <v>M2</v>
          </cell>
          <cell r="E3071">
            <v>9.0500000000000007</v>
          </cell>
        </row>
        <row r="3073">
          <cell r="B3073" t="str">
            <v>210700</v>
          </cell>
          <cell r="C3073" t="str">
            <v>SERVICOS DE CONSERVACAO DE AREAS</v>
          </cell>
        </row>
        <row r="3074">
          <cell r="B3074" t="str">
            <v>210701</v>
          </cell>
          <cell r="C3074" t="str">
            <v>CONSERV. DE AREAS VERDES(CAPINA C/REMOCAO VEGET. DIVERSA EXTERMINIO PRAGAS EM CAMINHOS E/OU FAIXA)</v>
          </cell>
          <cell r="D3074" t="str">
            <v>M2</v>
          </cell>
          <cell r="E3074">
            <v>0.19</v>
          </cell>
        </row>
        <row r="3075">
          <cell r="B3075" t="str">
            <v>210703</v>
          </cell>
          <cell r="C3075" t="str">
            <v>LIMPEZA DE CANALETAS DE DRENAGEM SUPERFICIAL</v>
          </cell>
          <cell r="D3075" t="str">
            <v>M</v>
          </cell>
          <cell r="E3075">
            <v>0.34</v>
          </cell>
        </row>
        <row r="3076">
          <cell r="B3076" t="str">
            <v>210704</v>
          </cell>
          <cell r="C3076" t="str">
            <v>IRRIGACAO DE AREA GRAMADA COM CAMINHAO IRRIGADEIRA</v>
          </cell>
          <cell r="D3076" t="str">
            <v>M2</v>
          </cell>
          <cell r="E3076">
            <v>0.06</v>
          </cell>
        </row>
        <row r="3077">
          <cell r="B3077" t="str">
            <v>210705</v>
          </cell>
          <cell r="C3077" t="str">
            <v>LIMPEZA DE CAIXA DE PASSAGEM OU BUEIRO</v>
          </cell>
          <cell r="D3077" t="str">
            <v>UN</v>
          </cell>
          <cell r="E3077">
            <v>11.73</v>
          </cell>
        </row>
        <row r="3078">
          <cell r="B3078" t="str">
            <v>210706</v>
          </cell>
          <cell r="C3078" t="str">
            <v>ALTEAMENTO DO FECHAMENTO DE DIVISA COM 3 FIOS DE  ARAME FARPADO</v>
          </cell>
          <cell r="D3078" t="str">
            <v>M</v>
          </cell>
          <cell r="E3078">
            <v>8.0399999999999991</v>
          </cell>
        </row>
        <row r="3079">
          <cell r="B3079" t="str">
            <v>210707</v>
          </cell>
          <cell r="C3079" t="str">
            <v>CONSERVACAO DE FAIXAS DE CIRCULACAO DE 1,00 M JUNTO  AS DIVISAS - ROCAGEM COM REMOCAO DA VEGETACAO</v>
          </cell>
          <cell r="D3079" t="str">
            <v>M</v>
          </cell>
          <cell r="E3079">
            <v>0.14000000000000001</v>
          </cell>
        </row>
        <row r="3080">
          <cell r="B3080" t="str">
            <v>210708</v>
          </cell>
          <cell r="C3080" t="str">
            <v>CONSERVACAO DE FAIXAS DE CIRCULACAO - PINTURA DOS MARCOS COM LATEX E NUMERACAO COM TINTA A OLEO</v>
          </cell>
          <cell r="D3080" t="str">
            <v>UN</v>
          </cell>
          <cell r="E3080">
            <v>8.33</v>
          </cell>
        </row>
        <row r="3081">
          <cell r="B3081" t="str">
            <v>210709</v>
          </cell>
          <cell r="C3081" t="str">
            <v>CONSERVACAO DE FAIXAS DE CIRCULACAO-PINTURA DOS MARCOS E NUMERACAO COM TINTA A OLEO</v>
          </cell>
          <cell r="D3081" t="str">
            <v>UN</v>
          </cell>
          <cell r="E3081">
            <v>12.28</v>
          </cell>
        </row>
        <row r="3082">
          <cell r="B3082" t="str">
            <v>210710</v>
          </cell>
          <cell r="C3082" t="str">
            <v>CONSERVACAO DE FAIXAS DE CIRCULACAO-REPOSICAO DE MARCOS</v>
          </cell>
          <cell r="D3082" t="str">
            <v>UN</v>
          </cell>
          <cell r="E3082">
            <v>14.12</v>
          </cell>
        </row>
        <row r="3083">
          <cell r="B3083" t="str">
            <v>210711</v>
          </cell>
          <cell r="C3083" t="str">
            <v>CONSERVACAO DE FAIXAS DE CIRCULACAO-REPOSICAO DE  FIOS ARREBENTADOS OU ARRANCADOS</v>
          </cell>
          <cell r="D3083" t="str">
            <v>M</v>
          </cell>
          <cell r="E3083">
            <v>0.79</v>
          </cell>
        </row>
        <row r="3084">
          <cell r="B3084" t="str">
            <v>210712</v>
          </cell>
          <cell r="C3084" t="str">
            <v>CONSERVACAO DE FAIXAS DE CIRCULACAO-REPOSICAO DE MOUROES DE CONCRETO</v>
          </cell>
          <cell r="D3084" t="str">
            <v>UN</v>
          </cell>
          <cell r="E3084">
            <v>67.55</v>
          </cell>
        </row>
        <row r="3085">
          <cell r="B3085" t="str">
            <v>210715</v>
          </cell>
          <cell r="C3085" t="str">
            <v>CONSERVACAO DE AREAS VERDES - CORTES E MANUTENCAO DO GRAMADO EM AREAS PLANAS</v>
          </cell>
          <cell r="D3085" t="str">
            <v>M2</v>
          </cell>
          <cell r="E3085">
            <v>0.25</v>
          </cell>
        </row>
        <row r="3086">
          <cell r="B3086" t="str">
            <v>210716</v>
          </cell>
          <cell r="C3086" t="str">
            <v>CONSERVACAO DE AREAS VERDES - CORTE E MANUTENCAO DO GRAMADO EM TALUDES</v>
          </cell>
          <cell r="D3086" t="str">
            <v>M2</v>
          </cell>
          <cell r="E3086">
            <v>0.3</v>
          </cell>
        </row>
        <row r="3087">
          <cell r="B3087" t="str">
            <v>210717</v>
          </cell>
          <cell r="C3087" t="str">
            <v>CONSERVACAO DE AREAS VERDES-ROCAGEM SEM REMOCAO VEGET.DIVERSAS EXTERM. PRAGAS EM FAIXAS DE ADUTORAS</v>
          </cell>
          <cell r="D3087" t="str">
            <v>M2</v>
          </cell>
          <cell r="E3087">
            <v>0.13</v>
          </cell>
        </row>
        <row r="3088">
          <cell r="B3088" t="str">
            <v>210718</v>
          </cell>
          <cell r="C3088" t="str">
            <v>CONSERVACAO DE AREAS VERDES-ROCAGEM COM REMOCAO VEGET.DIVER.EXTERM.PRAGAS FAIXAS ESTR.MARGEM/CANAIS</v>
          </cell>
          <cell r="D3088" t="str">
            <v>M</v>
          </cell>
          <cell r="E3088">
            <v>0.63</v>
          </cell>
        </row>
        <row r="3089">
          <cell r="B3089" t="str">
            <v>210719</v>
          </cell>
          <cell r="C3089" t="str">
            <v>CONSERVACAO DE AREAS VERDES-ROCAGEM E APLICACAO DE HERBICIDA NA VEGETACAO DE PATIOS EMPEDRADOS</v>
          </cell>
          <cell r="D3089" t="str">
            <v>M2</v>
          </cell>
          <cell r="E3089">
            <v>1.47</v>
          </cell>
        </row>
        <row r="3090">
          <cell r="B3090" t="str">
            <v>210720</v>
          </cell>
          <cell r="C3090" t="str">
            <v>CONSERVACAO DE AREAS VERDES-LIMPEZA DE TALUDES PROTEGIDOS COM ENROCAMENTO</v>
          </cell>
          <cell r="D3090" t="str">
            <v>M2</v>
          </cell>
          <cell r="E3090">
            <v>0.43</v>
          </cell>
        </row>
        <row r="3091">
          <cell r="B3091" t="str">
            <v>210721</v>
          </cell>
          <cell r="C3091" t="str">
            <v>CONSERVACAO DE AREAS VERDES-RECOBRIMENTO DE AREA  GRAMADA COM TERRA VEGETAL E ADUBACAO</v>
          </cell>
          <cell r="D3091" t="str">
            <v>M2</v>
          </cell>
          <cell r="E3091">
            <v>1.96</v>
          </cell>
        </row>
        <row r="3092">
          <cell r="B3092" t="str">
            <v>210723</v>
          </cell>
          <cell r="C3092" t="str">
            <v>COLOCACAO ARAME FARPADO EM MOUROES EXISTENTES - 11 FIOS</v>
          </cell>
          <cell r="D3092" t="str">
            <v>M</v>
          </cell>
          <cell r="E3092">
            <v>7.26</v>
          </cell>
        </row>
        <row r="3093">
          <cell r="B3093" t="str">
            <v>210724</v>
          </cell>
          <cell r="C3093" t="str">
            <v>COLOCACAO ARAME FARPADO EM MOUROES EXIXTENTES - 5 FIOS</v>
          </cell>
          <cell r="D3093" t="str">
            <v>M</v>
          </cell>
          <cell r="E3093">
            <v>3.44</v>
          </cell>
        </row>
        <row r="3094">
          <cell r="B3094" t="str">
            <v>210725</v>
          </cell>
          <cell r="C3094" t="str">
            <v>COLOCACAO TELA DE ALAMBRADO EM MOUROES EXISTENTES</v>
          </cell>
          <cell r="D3094" t="str">
            <v>M</v>
          </cell>
          <cell r="E3094">
            <v>31.46</v>
          </cell>
        </row>
        <row r="3096">
          <cell r="B3096" t="str">
            <v>210800</v>
          </cell>
          <cell r="C3096" t="str">
            <v>DEMOLICOES E REMOCOES</v>
          </cell>
        </row>
        <row r="3097">
          <cell r="B3097" t="str">
            <v>210801</v>
          </cell>
          <cell r="C3097" t="str">
            <v>DEMOLICAO DE ALVENARIA</v>
          </cell>
          <cell r="D3097" t="str">
            <v>M3</v>
          </cell>
          <cell r="E3097">
            <v>77.63</v>
          </cell>
        </row>
        <row r="3098">
          <cell r="B3098" t="str">
            <v>210802</v>
          </cell>
          <cell r="C3098" t="str">
            <v>DEMOLICAO DE CONCRETO ARMADO</v>
          </cell>
          <cell r="D3098" t="str">
            <v>M3</v>
          </cell>
          <cell r="E3098">
            <v>170.14</v>
          </cell>
        </row>
        <row r="3099">
          <cell r="B3099" t="str">
            <v>210803</v>
          </cell>
          <cell r="C3099" t="str">
            <v>DEMOLICAO DE CONCRETO SIMPLES</v>
          </cell>
          <cell r="D3099" t="str">
            <v>M3</v>
          </cell>
          <cell r="E3099">
            <v>89.44</v>
          </cell>
        </row>
        <row r="3100">
          <cell r="B3100" t="str">
            <v>210804</v>
          </cell>
          <cell r="C3100" t="str">
            <v>REMOCAO DE PISO</v>
          </cell>
          <cell r="D3100" t="str">
            <v>M2</v>
          </cell>
          <cell r="E3100">
            <v>16.03</v>
          </cell>
        </row>
        <row r="3101">
          <cell r="B3101" t="str">
            <v>210805</v>
          </cell>
          <cell r="C3101" t="str">
            <v>REMOCAO DE TELHAS DE BARRO</v>
          </cell>
          <cell r="D3101" t="str">
            <v>M2</v>
          </cell>
          <cell r="E3101">
            <v>5.54</v>
          </cell>
        </row>
        <row r="3102">
          <cell r="B3102" t="str">
            <v>210806</v>
          </cell>
          <cell r="C3102" t="str">
            <v>REMOCAO DE TELHAS ONDULADAS</v>
          </cell>
          <cell r="D3102" t="str">
            <v>M2</v>
          </cell>
          <cell r="E3102">
            <v>2.2999999999999998</v>
          </cell>
        </row>
        <row r="3103">
          <cell r="B3103" t="str">
            <v>210807</v>
          </cell>
          <cell r="C3103" t="str">
            <v>REMOCAO DE TELHAS DE FIBROCIMENTO L = 49 CM</v>
          </cell>
          <cell r="D3103" t="str">
            <v>M2</v>
          </cell>
          <cell r="E3103">
            <v>2.42</v>
          </cell>
        </row>
        <row r="3104">
          <cell r="B3104" t="str">
            <v>210808</v>
          </cell>
          <cell r="C3104" t="str">
            <v>REMOCAO DE TELHAS DE FIBROCIMENTO L = 90 CM</v>
          </cell>
          <cell r="D3104" t="str">
            <v>M2</v>
          </cell>
          <cell r="E3104">
            <v>2.52</v>
          </cell>
        </row>
        <row r="3105">
          <cell r="B3105" t="str">
            <v>210809</v>
          </cell>
          <cell r="C3105" t="str">
            <v>REMOCAO DE ESTRUTURA DE MADEIRA EM TESOURA PONTALETADA OU MISTA PARA TELHAS DE BARRO</v>
          </cell>
          <cell r="D3105" t="str">
            <v>M2</v>
          </cell>
          <cell r="E3105">
            <v>10.85</v>
          </cell>
        </row>
        <row r="3106">
          <cell r="B3106" t="str">
            <v>210810</v>
          </cell>
          <cell r="C3106" t="str">
            <v>REMOCAO DE ESTRUTURA DE MADEIRA EM TESOURA PONTALETADA OU MISTA PARA TELHAS DE FIBROCIMENTO</v>
          </cell>
          <cell r="D3106" t="str">
            <v>M2</v>
          </cell>
          <cell r="E3106">
            <v>7.22</v>
          </cell>
        </row>
        <row r="3107">
          <cell r="B3107" t="str">
            <v>210811</v>
          </cell>
          <cell r="C3107" t="str">
            <v>REMOCAO DE CAIBROS DE ESTRUTURA DE MADEIRA DA COBERTURA</v>
          </cell>
          <cell r="D3107" t="str">
            <v>M</v>
          </cell>
          <cell r="E3107">
            <v>1.02</v>
          </cell>
        </row>
        <row r="3108">
          <cell r="B3108" t="str">
            <v>210812</v>
          </cell>
          <cell r="C3108" t="str">
            <v>REMOCAO DE RIPAS DE ESTRUTURA DE MADEIRA DA COBERTURA</v>
          </cell>
          <cell r="D3108" t="str">
            <v>M</v>
          </cell>
          <cell r="E3108">
            <v>0.14000000000000001</v>
          </cell>
        </row>
        <row r="3109">
          <cell r="B3109" t="str">
            <v>210813</v>
          </cell>
          <cell r="C3109" t="str">
            <v>REMOCAO DE CALHAS E RUFOS</v>
          </cell>
          <cell r="D3109" t="str">
            <v>M</v>
          </cell>
          <cell r="E3109">
            <v>1.91</v>
          </cell>
        </row>
        <row r="3110">
          <cell r="B3110" t="str">
            <v>210814</v>
          </cell>
          <cell r="C3110" t="str">
            <v>REMOCAO DE FORROS DE MADEIRA PREGADAS</v>
          </cell>
          <cell r="D3110" t="str">
            <v>M2</v>
          </cell>
          <cell r="E3110">
            <v>5.04</v>
          </cell>
        </row>
        <row r="3111">
          <cell r="B3111" t="str">
            <v>210815</v>
          </cell>
          <cell r="C3111" t="str">
            <v>REMOCAO DE FORRO DE ESTUQUE</v>
          </cell>
          <cell r="D3111" t="str">
            <v>M2</v>
          </cell>
          <cell r="E3111">
            <v>4.33</v>
          </cell>
        </row>
        <row r="3112">
          <cell r="B3112" t="str">
            <v>210816</v>
          </cell>
          <cell r="C3112" t="str">
            <v>REMOCAO DE REVESTIMENTO COM ARGAMASSA</v>
          </cell>
          <cell r="D3112" t="str">
            <v>M2</v>
          </cell>
          <cell r="E3112">
            <v>1.64</v>
          </cell>
        </row>
        <row r="3113">
          <cell r="B3113" t="str">
            <v>210817</v>
          </cell>
          <cell r="C3113" t="str">
            <v>REMOCAO DE REVESTIMENTO DE AZULEJO, INCLUSIVE ARGAMASSA</v>
          </cell>
          <cell r="D3113" t="str">
            <v>M2</v>
          </cell>
          <cell r="E3113">
            <v>3.32</v>
          </cell>
        </row>
        <row r="3114">
          <cell r="B3114" t="str">
            <v>210818</v>
          </cell>
          <cell r="C3114" t="str">
            <v>REMOCAO DE CAIACAO OU TINTA MINERAL IMPERMEAVEL</v>
          </cell>
          <cell r="D3114" t="str">
            <v>M2</v>
          </cell>
          <cell r="E3114">
            <v>0.99</v>
          </cell>
        </row>
        <row r="3115">
          <cell r="B3115" t="str">
            <v>210819</v>
          </cell>
          <cell r="C3115" t="str">
            <v>REMOCAO DE PINTURA OLEO, ESMALTE, LATEX ACRILICO EM PAREDES</v>
          </cell>
          <cell r="D3115" t="str">
            <v>M2</v>
          </cell>
          <cell r="E3115">
            <v>2.2200000000000002</v>
          </cell>
        </row>
        <row r="3116">
          <cell r="B3116" t="str">
            <v>210820</v>
          </cell>
          <cell r="C3116" t="str">
            <v>REMOCAO DE PINTURA A OLEO, ESMALTE OU VERNIZ EM ESQUADRIAS DE MADEIRA</v>
          </cell>
          <cell r="D3116" t="str">
            <v>M2</v>
          </cell>
          <cell r="E3116">
            <v>3.23</v>
          </cell>
        </row>
        <row r="3117">
          <cell r="B3117" t="str">
            <v>210821</v>
          </cell>
          <cell r="C3117" t="str">
            <v>REMOCAO DE PINTURA A OLEO, ESMALTE, ALUMINIO, GRAFITE EM ESQUADRIAS DE FERRO</v>
          </cell>
          <cell r="D3117" t="str">
            <v>M2</v>
          </cell>
          <cell r="E3117">
            <v>3.49</v>
          </cell>
        </row>
        <row r="3118">
          <cell r="B3118" t="str">
            <v>210822</v>
          </cell>
          <cell r="C3118" t="str">
            <v>REMOCAO DE FOLHAS DE PORTAS OU JANELAS DE MADEIRA</v>
          </cell>
          <cell r="D3118" t="str">
            <v>UN</v>
          </cell>
          <cell r="E3118">
            <v>4.8899999999999997</v>
          </cell>
        </row>
        <row r="3119">
          <cell r="B3119" t="str">
            <v>210823</v>
          </cell>
          <cell r="C3119" t="str">
            <v>REMOCAO DE BATENTES DE MADEIRA</v>
          </cell>
          <cell r="D3119" t="str">
            <v>UN</v>
          </cell>
          <cell r="E3119">
            <v>21.75</v>
          </cell>
        </row>
        <row r="3120">
          <cell r="B3120" t="str">
            <v>210824</v>
          </cell>
          <cell r="C3120" t="str">
            <v>REMOCAO DE FECHADURAS DE EMBUTIR</v>
          </cell>
          <cell r="D3120" t="str">
            <v>UN</v>
          </cell>
          <cell r="E3120">
            <v>4.8899999999999997</v>
          </cell>
        </row>
        <row r="3121">
          <cell r="B3121" t="str">
            <v>210825</v>
          </cell>
          <cell r="C3121" t="str">
            <v>REMOCAO DE ESQUADRIAS METALICAS</v>
          </cell>
          <cell r="D3121" t="str">
            <v>M2</v>
          </cell>
          <cell r="E3121">
            <v>12.68</v>
          </cell>
        </row>
        <row r="3122">
          <cell r="B3122" t="str">
            <v>210826</v>
          </cell>
          <cell r="C3122" t="str">
            <v>REMOCAO DE VIDROS, INCLUSIVE RASPAGEM DE MASSA OU RETIRADA DE BAGUETES</v>
          </cell>
          <cell r="D3122" t="str">
            <v>M2</v>
          </cell>
          <cell r="E3122">
            <v>6.07</v>
          </cell>
        </row>
        <row r="3123">
          <cell r="B3123" t="str">
            <v>210827</v>
          </cell>
          <cell r="C3123" t="str">
            <v>REMOCAO DE TUBULACOES EM GERAL</v>
          </cell>
          <cell r="D3123" t="str">
            <v>M</v>
          </cell>
          <cell r="E3123">
            <v>3.32</v>
          </cell>
        </row>
        <row r="3124">
          <cell r="B3124" t="str">
            <v>210828</v>
          </cell>
          <cell r="C3124" t="str">
            <v>REMOCAO DE REGISTRO E VALVULAS DE DESCARGA</v>
          </cell>
          <cell r="D3124" t="str">
            <v>UN</v>
          </cell>
          <cell r="E3124">
            <v>44.46</v>
          </cell>
        </row>
        <row r="3125">
          <cell r="B3125" t="str">
            <v>210829</v>
          </cell>
          <cell r="C3125" t="str">
            <v>REMOCAO APARELHOS SANITARIOS, INCLUSIVE OS ACESSORIOS</v>
          </cell>
          <cell r="D3125" t="str">
            <v>UN</v>
          </cell>
          <cell r="E3125">
            <v>16.940000000000001</v>
          </cell>
        </row>
        <row r="3126">
          <cell r="B3126" t="str">
            <v>210830</v>
          </cell>
          <cell r="C3126" t="str">
            <v>REMOCAO DE CAIXAS ESTAMPADAS</v>
          </cell>
          <cell r="D3126" t="str">
            <v>UN</v>
          </cell>
          <cell r="E3126">
            <v>0.99</v>
          </cell>
        </row>
        <row r="3127">
          <cell r="B3127" t="str">
            <v>210831</v>
          </cell>
          <cell r="C3127" t="str">
            <v>REMOCAO DE INTERRUPTORES E TOMADAS</v>
          </cell>
          <cell r="D3127" t="str">
            <v>UN</v>
          </cell>
          <cell r="E3127">
            <v>8.16</v>
          </cell>
        </row>
        <row r="3128">
          <cell r="B3128" t="str">
            <v>210832</v>
          </cell>
          <cell r="C3128" t="str">
            <v>REMOCAO DE APARELHOS DE ILUMINACAO PARA LAMPADAS   INCANDESCENTES</v>
          </cell>
          <cell r="D3128" t="str">
            <v>UN</v>
          </cell>
          <cell r="E3128">
            <v>8.16</v>
          </cell>
        </row>
        <row r="3129">
          <cell r="B3129" t="str">
            <v>210833</v>
          </cell>
          <cell r="C3129" t="str">
            <v>REMOCAO DE APARELHOS DE ILUMINACAO PARA LAMPADAS FLUORESCENTE</v>
          </cell>
          <cell r="D3129" t="str">
            <v>UN</v>
          </cell>
          <cell r="E3129">
            <v>15.34</v>
          </cell>
        </row>
        <row r="3130">
          <cell r="B3130" t="str">
            <v>210834</v>
          </cell>
          <cell r="C3130" t="str">
            <v>REMOCAO DE FIOS ELETRICOS</v>
          </cell>
          <cell r="D3130" t="str">
            <v>M</v>
          </cell>
          <cell r="E3130">
            <v>0.99</v>
          </cell>
        </row>
        <row r="3131">
          <cell r="B3131" t="str">
            <v>210835</v>
          </cell>
          <cell r="C3131" t="str">
            <v>REMOCAO DE CERCA DE ARAME FARPADO 5 FIOS</v>
          </cell>
          <cell r="D3131" t="str">
            <v>M</v>
          </cell>
          <cell r="E3131">
            <v>6.49</v>
          </cell>
        </row>
        <row r="3132">
          <cell r="B3132" t="str">
            <v>210836</v>
          </cell>
          <cell r="C3132" t="str">
            <v>REMOCAO DE CERCA DE ARAME FARPADO 11 FIOS</v>
          </cell>
          <cell r="D3132" t="str">
            <v>M</v>
          </cell>
          <cell r="E3132">
            <v>10.65</v>
          </cell>
        </row>
        <row r="3133">
          <cell r="B3133" t="str">
            <v>210837</v>
          </cell>
          <cell r="C3133" t="str">
            <v>REMOCAO DE ARAME FARPADO DE CERCA DE ARAME FARPADO</v>
          </cell>
          <cell r="D3133" t="str">
            <v>M</v>
          </cell>
          <cell r="E3133">
            <v>4.16</v>
          </cell>
        </row>
        <row r="3134">
          <cell r="B3134" t="str">
            <v>210838</v>
          </cell>
          <cell r="C3134" t="str">
            <v>REMOCAO DE CERCA EM ALAMBRADO</v>
          </cell>
          <cell r="D3134" t="str">
            <v>M</v>
          </cell>
          <cell r="E3134">
            <v>18.670000000000002</v>
          </cell>
        </row>
        <row r="3135">
          <cell r="B3135" t="str">
            <v>210839</v>
          </cell>
          <cell r="C3135" t="str">
            <v>REMOCAO DE TELA DE ALAMBRADO DE CERCA EM ALAMBRADO</v>
          </cell>
          <cell r="D3135" t="str">
            <v>M</v>
          </cell>
          <cell r="E3135">
            <v>4.26</v>
          </cell>
        </row>
        <row r="3136">
          <cell r="B3136" t="str">
            <v>210840</v>
          </cell>
          <cell r="C3136" t="str">
            <v>REMOCAO DE PORTAO DE TELA</v>
          </cell>
          <cell r="D3136" t="str">
            <v>M2</v>
          </cell>
          <cell r="E3136">
            <v>2.89</v>
          </cell>
        </row>
        <row r="3138">
          <cell r="B3138" t="str">
            <v>210900</v>
          </cell>
          <cell r="C3138" t="str">
            <v>RECOLOCACAO, REFORMAS E LIMPEZA</v>
          </cell>
        </row>
        <row r="3139">
          <cell r="B3139" t="str">
            <v>210901</v>
          </cell>
          <cell r="C3139" t="str">
            <v>FORRO DE ESTUQUE DE TETOS E BEIRAIS</v>
          </cell>
          <cell r="D3139" t="str">
            <v>M2</v>
          </cell>
          <cell r="E3139">
            <v>80.510000000000005</v>
          </cell>
        </row>
        <row r="3140">
          <cell r="B3140" t="str">
            <v>210902</v>
          </cell>
          <cell r="C3140" t="str">
            <v>FORRO DE TABUAS APARELHADAS MACHO E FEMEA DE PINHO</v>
          </cell>
          <cell r="D3140" t="str">
            <v>M2</v>
          </cell>
          <cell r="E3140">
            <v>22.31</v>
          </cell>
        </row>
        <row r="3141">
          <cell r="B3141" t="str">
            <v>210903</v>
          </cell>
          <cell r="C3141" t="str">
            <v>FORRO DE TABUAS APARELHADAS MACHO E FEMEA DE PEROBA</v>
          </cell>
          <cell r="D3141" t="str">
            <v>M2</v>
          </cell>
          <cell r="E3141">
            <v>69.510000000000005</v>
          </cell>
        </row>
        <row r="3142">
          <cell r="B3142" t="str">
            <v>210904</v>
          </cell>
          <cell r="C3142" t="str">
            <v>REPREGAMENTO DE FORROS DE MADEIRA</v>
          </cell>
          <cell r="D3142" t="str">
            <v>M2</v>
          </cell>
          <cell r="E3142">
            <v>2.1800000000000002</v>
          </cell>
        </row>
        <row r="3143">
          <cell r="B3143" t="str">
            <v>210905</v>
          </cell>
          <cell r="C3143" t="str">
            <v>ESTRUTURA DE COBERTURA EM MADEIRA DE LEI EM TESOURA P/TELHAS CERAMICAS - VAOS ATE 7,00 M</v>
          </cell>
          <cell r="D3143" t="str">
            <v>M2</v>
          </cell>
          <cell r="E3143">
            <v>61.2</v>
          </cell>
        </row>
        <row r="3144">
          <cell r="B3144" t="str">
            <v>210906</v>
          </cell>
          <cell r="C3144" t="str">
            <v>ESTRUTURA DE COBERTURA EM MADEIRA DE LEI EM TESOURA P/TELHAS CERAMICAS - VAOS 7,01 A 10,0 M</v>
          </cell>
          <cell r="D3144" t="str">
            <v>M2</v>
          </cell>
          <cell r="E3144">
            <v>68.819999999999993</v>
          </cell>
        </row>
        <row r="3145">
          <cell r="B3145" t="str">
            <v>210907</v>
          </cell>
          <cell r="C3145" t="str">
            <v>ESTRUTURA DE COBERTURA EM MADEIRA DE LEI EM TESOURA PONTALETADAS (MISTA) P/TELHAS CERAMICAS</v>
          </cell>
          <cell r="D3145" t="str">
            <v>M2</v>
          </cell>
          <cell r="E3145">
            <v>53.65</v>
          </cell>
        </row>
        <row r="3146">
          <cell r="B3146" t="str">
            <v>210909</v>
          </cell>
          <cell r="C3146" t="str">
            <v>ESTRUTURA COBERTURA EM MADEIRA EM TESOURA PARA TELHAS ONDULADAS - VAOS ATE 7,00 M</v>
          </cell>
          <cell r="D3146" t="str">
            <v>M2</v>
          </cell>
          <cell r="E3146">
            <v>46.61</v>
          </cell>
        </row>
        <row r="3147">
          <cell r="B3147" t="str">
            <v>210912</v>
          </cell>
          <cell r="C3147" t="str">
            <v>RECOLOCACAO DE RIPAS</v>
          </cell>
          <cell r="D3147" t="str">
            <v>M</v>
          </cell>
          <cell r="E3147">
            <v>0.31</v>
          </cell>
        </row>
        <row r="3148">
          <cell r="B3148" t="str">
            <v>210913</v>
          </cell>
          <cell r="C3148" t="str">
            <v>RECOLOCACAO DE CAIBROS</v>
          </cell>
          <cell r="D3148" t="str">
            <v>M</v>
          </cell>
          <cell r="E3148">
            <v>2.5499999999999998</v>
          </cell>
        </row>
        <row r="3149">
          <cell r="B3149" t="str">
            <v>210914</v>
          </cell>
          <cell r="C3149" t="str">
            <v>RECOLOCACAO DE TELHAS TIPO FRANCESA</v>
          </cell>
          <cell r="D3149" t="str">
            <v>M2</v>
          </cell>
          <cell r="E3149">
            <v>11.57</v>
          </cell>
        </row>
        <row r="3150">
          <cell r="B3150" t="str">
            <v>210915</v>
          </cell>
          <cell r="C3150" t="str">
            <v>RECOLOCACAO DE TELHAS TIPO PAULISTA</v>
          </cell>
          <cell r="D3150" t="str">
            <v>M2</v>
          </cell>
          <cell r="E3150">
            <v>25.08</v>
          </cell>
        </row>
        <row r="3151">
          <cell r="B3151" t="str">
            <v>210916</v>
          </cell>
          <cell r="C3151" t="str">
            <v>RECOLOCACAO DE TELHAS ONDULADAS DE FIBROCIMENTO, ALUMINIO, PLASTICO</v>
          </cell>
          <cell r="D3151" t="str">
            <v>M2</v>
          </cell>
          <cell r="E3151">
            <v>7.22</v>
          </cell>
        </row>
        <row r="3152">
          <cell r="B3152" t="str">
            <v>210917</v>
          </cell>
          <cell r="C3152" t="str">
            <v>LIMPEZA DE PISOS CIMENTADO, CERAMICO, AZULEJOS,PEDRAS, PISO VINILICO, LADRILHO HIDRAULICO</v>
          </cell>
          <cell r="D3152" t="str">
            <v>M2</v>
          </cell>
          <cell r="E3152">
            <v>4.9800000000000004</v>
          </cell>
        </row>
        <row r="3153">
          <cell r="B3153" t="str">
            <v>210918</v>
          </cell>
          <cell r="C3153" t="str">
            <v>LIMPEZA DE VIDROS</v>
          </cell>
          <cell r="D3153" t="str">
            <v>M2</v>
          </cell>
          <cell r="E3153">
            <v>6.25</v>
          </cell>
        </row>
        <row r="3154">
          <cell r="B3154" t="str">
            <v>210919</v>
          </cell>
          <cell r="C3154" t="str">
            <v>LIMPEZA DE APARELHOS SANITARIOS, INCLUSIVE METAIS</v>
          </cell>
          <cell r="D3154" t="str">
            <v>UN</v>
          </cell>
          <cell r="E3154">
            <v>6.66</v>
          </cell>
        </row>
        <row r="3156">
          <cell r="B3156" t="str">
            <v>480000</v>
          </cell>
          <cell r="C3156" t="str">
            <v>RECUPERACAO DE ESTRUTURAS DE CONCRETO</v>
          </cell>
        </row>
        <row r="3157">
          <cell r="B3157" t="str">
            <v>480100</v>
          </cell>
          <cell r="C3157" t="str">
            <v>SERVICOS PRELIMINARES</v>
          </cell>
        </row>
        <row r="3158">
          <cell r="B3158" t="str">
            <v>480101</v>
          </cell>
          <cell r="C3158" t="str">
            <v>ANDAIMES TUBULARES</v>
          </cell>
          <cell r="D3158" t="str">
            <v>M3XME</v>
          </cell>
          <cell r="E3158">
            <v>9.0399999999999991</v>
          </cell>
        </row>
        <row r="3159">
          <cell r="B3159" t="str">
            <v>480102</v>
          </cell>
          <cell r="C3159" t="str">
            <v>PROTECAO COM TELA DE NAILON</v>
          </cell>
          <cell r="D3159" t="str">
            <v>M2</v>
          </cell>
          <cell r="E3159">
            <v>5.34</v>
          </cell>
        </row>
        <row r="3160">
          <cell r="B3160" t="str">
            <v>480103</v>
          </cell>
          <cell r="C3160" t="str">
            <v>CIMBRAMENTO DE MADEIRA</v>
          </cell>
          <cell r="D3160" t="str">
            <v>M3</v>
          </cell>
          <cell r="E3160">
            <v>25.29</v>
          </cell>
        </row>
        <row r="3161">
          <cell r="B3161" t="str">
            <v>480104</v>
          </cell>
          <cell r="C3161" t="str">
            <v>CIMBRAMENTO TUBULAR</v>
          </cell>
          <cell r="D3161" t="str">
            <v>M3XME</v>
          </cell>
          <cell r="E3161">
            <v>9.58</v>
          </cell>
        </row>
        <row r="3163">
          <cell r="B3163" t="str">
            <v>480200</v>
          </cell>
          <cell r="C3163" t="str">
            <v>PREPARO E LIMPEZA DO SUBSTRATO</v>
          </cell>
        </row>
        <row r="3164">
          <cell r="B3164" t="str">
            <v>480201</v>
          </cell>
          <cell r="C3164" t="str">
            <v>DEMARCACAO DAS AREAS DE REPAROS C/DISCO DE CORTE</v>
          </cell>
          <cell r="D3164" t="str">
            <v>M</v>
          </cell>
          <cell r="E3164">
            <v>2.5499999999999998</v>
          </cell>
        </row>
        <row r="3165">
          <cell r="B3165" t="str">
            <v>480202</v>
          </cell>
          <cell r="C3165" t="str">
            <v>HIDROJATEAMENTO DE ALTA PRESSAO C/AGUA QUENTE OU FRIA E SOLUCAO LIMPADORA (ATE 170 KGF/CM2)</v>
          </cell>
          <cell r="D3165" t="str">
            <v>M2</v>
          </cell>
          <cell r="E3165">
            <v>5.78</v>
          </cell>
        </row>
        <row r="3166">
          <cell r="B3166" t="str">
            <v>480203</v>
          </cell>
          <cell r="C3166" t="str">
            <v>HIDROJATEAMENTO DE ALTISSIMA PRESSAO C/AGUA QUENTE OU FRIA E SOLUCAO LIMPADORA (ACIMA DE 17 MPA)</v>
          </cell>
          <cell r="D3166" t="str">
            <v>M2</v>
          </cell>
          <cell r="E3166">
            <v>5.78</v>
          </cell>
        </row>
        <row r="3167">
          <cell r="B3167" t="str">
            <v>480204</v>
          </cell>
          <cell r="C3167" t="str">
            <v>UMEDECIMENTO DO SUBSTRATO</v>
          </cell>
          <cell r="D3167" t="str">
            <v>M2</v>
          </cell>
          <cell r="E3167">
            <v>2.58</v>
          </cell>
        </row>
        <row r="3168">
          <cell r="B3168" t="str">
            <v>480205</v>
          </cell>
          <cell r="C3168" t="str">
            <v>LIXAMENTO DO SUBSTRATO</v>
          </cell>
          <cell r="D3168" t="str">
            <v>M2</v>
          </cell>
          <cell r="E3168">
            <v>7.07</v>
          </cell>
        </row>
        <row r="3169">
          <cell r="B3169" t="str">
            <v>480206</v>
          </cell>
          <cell r="C3169" t="str">
            <v>ESCOVAMENTO MANUAL</v>
          </cell>
          <cell r="D3169" t="str">
            <v>M2</v>
          </cell>
          <cell r="E3169">
            <v>2.73</v>
          </cell>
        </row>
        <row r="3170">
          <cell r="B3170" t="str">
            <v>480207</v>
          </cell>
          <cell r="C3170" t="str">
            <v>APICOAMENTO MANUAL DE CONCRETO</v>
          </cell>
          <cell r="D3170" t="str">
            <v>M2</v>
          </cell>
          <cell r="E3170">
            <v>20.86</v>
          </cell>
        </row>
        <row r="3171">
          <cell r="B3171" t="str">
            <v>480208</v>
          </cell>
          <cell r="C3171" t="str">
            <v>ESCARIFICACAO DE CONCRETO ATE A PROFUNDIDADE DE 4 CM</v>
          </cell>
          <cell r="D3171" t="str">
            <v>M2</v>
          </cell>
          <cell r="E3171">
            <v>33.9</v>
          </cell>
        </row>
        <row r="3172">
          <cell r="B3172" t="str">
            <v>480211</v>
          </cell>
          <cell r="C3172" t="str">
            <v>DEMOLICAO DE CONCRETO ATE A PROFUNDIDADE DE 5 CM</v>
          </cell>
          <cell r="D3172" t="str">
            <v>M2</v>
          </cell>
          <cell r="E3172">
            <v>4.53</v>
          </cell>
        </row>
        <row r="3173">
          <cell r="B3173" t="str">
            <v>480212</v>
          </cell>
          <cell r="C3173" t="str">
            <v>DEMOLICAO DE CONCRETO ATE A PROFUNDIDADE DE 10 CM</v>
          </cell>
          <cell r="D3173" t="str">
            <v>M2</v>
          </cell>
          <cell r="E3173">
            <v>9.15</v>
          </cell>
        </row>
        <row r="3174">
          <cell r="B3174" t="str">
            <v>480213</v>
          </cell>
          <cell r="C3174" t="str">
            <v>JATEAMENTO COM AR COMPRIMIDO</v>
          </cell>
          <cell r="D3174" t="str">
            <v>M2</v>
          </cell>
          <cell r="E3174">
            <v>10.74</v>
          </cell>
        </row>
        <row r="3176">
          <cell r="B3176" t="str">
            <v>480300</v>
          </cell>
          <cell r="C3176" t="str">
            <v>TRATAMENTO DAS ARMADURAS</v>
          </cell>
        </row>
        <row r="3177">
          <cell r="B3177" t="str">
            <v>480301</v>
          </cell>
          <cell r="C3177" t="str">
            <v>LIXAMENTO DAS ARMADURAS</v>
          </cell>
          <cell r="D3177" t="str">
            <v>M</v>
          </cell>
          <cell r="E3177">
            <v>3.47</v>
          </cell>
        </row>
        <row r="3178">
          <cell r="B3178" t="str">
            <v>480302</v>
          </cell>
          <cell r="C3178" t="str">
            <v>EMENDAS POR TRANSPASSE</v>
          </cell>
          <cell r="D3178" t="str">
            <v>KG</v>
          </cell>
          <cell r="E3178">
            <v>3.13</v>
          </cell>
        </row>
        <row r="3179">
          <cell r="B3179" t="str">
            <v>480303</v>
          </cell>
          <cell r="C3179" t="str">
            <v>APLICACAO DE TINTA DE ALTO TEOR DE ZINCO</v>
          </cell>
          <cell r="D3179" t="str">
            <v>M</v>
          </cell>
          <cell r="E3179">
            <v>2.36</v>
          </cell>
        </row>
        <row r="3180">
          <cell r="B3180" t="str">
            <v>480304</v>
          </cell>
          <cell r="C3180" t="str">
            <v>APLICACAO DE REVESTIM.DE RESINA ACRILICA/CIMENTO,C/ALTA ALCALIN.E ADIT.INIBIDOR CORROSAO P/ARMADURAS</v>
          </cell>
          <cell r="D3180" t="str">
            <v>M2</v>
          </cell>
          <cell r="E3180">
            <v>7.23</v>
          </cell>
        </row>
        <row r="3181">
          <cell r="B3181" t="str">
            <v>480305</v>
          </cell>
          <cell r="C3181" t="str">
            <v>SUBSTITUICAO DE BARRAS DE ACO</v>
          </cell>
          <cell r="D3181" t="str">
            <v>KG</v>
          </cell>
          <cell r="E3181">
            <v>7.51</v>
          </cell>
        </row>
        <row r="3182">
          <cell r="B3182" t="str">
            <v>480306</v>
          </cell>
          <cell r="C3182" t="str">
            <v>COMPLEMENTACAO DE BARRAS DE ACO</v>
          </cell>
          <cell r="D3182" t="str">
            <v>KG</v>
          </cell>
          <cell r="E3182">
            <v>7.34</v>
          </cell>
        </row>
        <row r="3183">
          <cell r="B3183" t="str">
            <v>480307</v>
          </cell>
          <cell r="C3183" t="str">
            <v>JATEAMENTO COM MINERIO TIPO ESFERICO, GRANULOMETRIA 12/20, ALFA ALUMINA - 80%</v>
          </cell>
          <cell r="D3183" t="str">
            <v>M2</v>
          </cell>
          <cell r="E3183">
            <v>40.119999999999997</v>
          </cell>
        </row>
        <row r="3184">
          <cell r="B3184" t="str">
            <v>480308</v>
          </cell>
          <cell r="C3184" t="str">
            <v>JATEAMENTO COM ESCORIA DE COBRE</v>
          </cell>
          <cell r="D3184" t="str">
            <v>M2</v>
          </cell>
          <cell r="E3184">
            <v>49.34</v>
          </cell>
        </row>
        <row r="3185">
          <cell r="B3185" t="str">
            <v>480309</v>
          </cell>
          <cell r="C3185" t="str">
            <v>LIMPEZA DE SUPERFICIE ATRAVES DE JATO DE AREIA UMIDO</v>
          </cell>
          <cell r="D3185" t="str">
            <v>M2</v>
          </cell>
          <cell r="E3185">
            <v>28.58</v>
          </cell>
        </row>
        <row r="3187">
          <cell r="B3187" t="str">
            <v>480400</v>
          </cell>
          <cell r="C3187" t="str">
            <v>REPARO LOCALIZADO</v>
          </cell>
        </row>
        <row r="3188">
          <cell r="B3188" t="str">
            <v>480401</v>
          </cell>
          <cell r="C3188" t="str">
            <v>ARGAMASSA BASE CIMENTO MODIFICADA COM POLIMEROS ESPESSURA ATE 3 CM</v>
          </cell>
          <cell r="D3188" t="str">
            <v>M2</v>
          </cell>
          <cell r="E3188">
            <v>187.15</v>
          </cell>
        </row>
        <row r="3189">
          <cell r="B3189" t="str">
            <v>480402</v>
          </cell>
          <cell r="C3189" t="str">
            <v>ARGAMASSA BASE CIMENTO MODIFICADA COM POLIMEROS ESPESSURA ATE 5 CM</v>
          </cell>
          <cell r="D3189" t="str">
            <v>M2</v>
          </cell>
          <cell r="E3189">
            <v>311.95999999999998</v>
          </cell>
        </row>
        <row r="3190">
          <cell r="B3190" t="str">
            <v>480403</v>
          </cell>
          <cell r="C3190" t="str">
            <v>ARGAMASSA BASE CIMENTO MODIFICADA COM POLIMEROS</v>
          </cell>
          <cell r="D3190" t="str">
            <v>M3</v>
          </cell>
          <cell r="E3190">
            <v>6240.33</v>
          </cell>
        </row>
        <row r="3191">
          <cell r="B3191" t="str">
            <v>480404</v>
          </cell>
          <cell r="C3191" t="str">
            <v>ARGAMASSA BASE EPOXI ESPESSURA ATE 3 CM</v>
          </cell>
          <cell r="D3191" t="str">
            <v>M2</v>
          </cell>
          <cell r="E3191">
            <v>1299.83</v>
          </cell>
        </row>
        <row r="3192">
          <cell r="B3192" t="str">
            <v>480405</v>
          </cell>
          <cell r="C3192" t="str">
            <v>ESTANCAMENTO DE INFILTRACAO COM CIMENTO DE PEGA ULTRA RAPIDA</v>
          </cell>
          <cell r="D3192" t="str">
            <v>M2</v>
          </cell>
          <cell r="E3192">
            <v>242.23</v>
          </cell>
        </row>
        <row r="3193">
          <cell r="B3193" t="str">
            <v>480406</v>
          </cell>
          <cell r="C3193" t="str">
            <v>APLICACAO DE ARGAMASSA TIPO DRY PACK PARA REPAROS</v>
          </cell>
          <cell r="D3193" t="str">
            <v>M3</v>
          </cell>
          <cell r="E3193">
            <v>4542.26</v>
          </cell>
        </row>
        <row r="3194">
          <cell r="B3194" t="str">
            <v>480407</v>
          </cell>
          <cell r="C3194" t="str">
            <v>APLICACAO DE ARGAMASSA TIPO DRY PACK PARA TIRANTES</v>
          </cell>
          <cell r="D3194" t="str">
            <v>UN</v>
          </cell>
          <cell r="E3194">
            <v>9.2899999999999991</v>
          </cell>
        </row>
        <row r="3195">
          <cell r="B3195" t="str">
            <v>480408</v>
          </cell>
          <cell r="C3195" t="str">
            <v>GRAUTE MINERAL</v>
          </cell>
          <cell r="D3195" t="str">
            <v>M3</v>
          </cell>
          <cell r="E3195">
            <v>1234.4100000000001</v>
          </cell>
        </row>
        <row r="3196">
          <cell r="B3196" t="str">
            <v>480409</v>
          </cell>
          <cell r="C3196" t="str">
            <v>GRAUTE MINERAL E PEDRISCOS</v>
          </cell>
          <cell r="D3196" t="str">
            <v>M3</v>
          </cell>
          <cell r="E3196">
            <v>924.92</v>
          </cell>
        </row>
        <row r="3197">
          <cell r="B3197" t="str">
            <v>480410</v>
          </cell>
          <cell r="C3197" t="str">
            <v>FORMA PARA REPAROS PROFUNDOS</v>
          </cell>
          <cell r="D3197" t="str">
            <v>M2</v>
          </cell>
          <cell r="E3197">
            <v>90.37</v>
          </cell>
        </row>
        <row r="3198">
          <cell r="B3198" t="str">
            <v>480411</v>
          </cell>
          <cell r="C3198" t="str">
            <v>MICRO CONCRETO MODIFICADO COM POLIMEROS</v>
          </cell>
          <cell r="D3198" t="str">
            <v>M3</v>
          </cell>
          <cell r="E3198">
            <v>2857.26</v>
          </cell>
        </row>
        <row r="3199">
          <cell r="B3199" t="str">
            <v>480412</v>
          </cell>
          <cell r="C3199" t="str">
            <v>APLICACAO DE MEMBRANA DE CURA QUIMICA</v>
          </cell>
          <cell r="D3199" t="str">
            <v>M2</v>
          </cell>
          <cell r="E3199">
            <v>4.1399999999999997</v>
          </cell>
        </row>
        <row r="3200">
          <cell r="B3200" t="str">
            <v>480413</v>
          </cell>
          <cell r="C3200" t="str">
            <v>CONCRETO PROJETADO EM PAREDES</v>
          </cell>
          <cell r="D3200" t="str">
            <v>M3</v>
          </cell>
          <cell r="E3200">
            <v>850.18</v>
          </cell>
        </row>
        <row r="3201">
          <cell r="B3201" t="str">
            <v>480414</v>
          </cell>
          <cell r="C3201" t="str">
            <v>CONCRETO PROJETADO EM TETOS</v>
          </cell>
          <cell r="D3201" t="str">
            <v>M3</v>
          </cell>
          <cell r="E3201">
            <v>937.62</v>
          </cell>
        </row>
        <row r="3202">
          <cell r="B3202" t="str">
            <v>480415</v>
          </cell>
          <cell r="C3202" t="str">
            <v>ARGAMASSA PROJETADA EM PAREDES</v>
          </cell>
          <cell r="D3202" t="str">
            <v>M3</v>
          </cell>
          <cell r="E3202">
            <v>849.19</v>
          </cell>
        </row>
        <row r="3203">
          <cell r="B3203" t="str">
            <v>480416</v>
          </cell>
          <cell r="C3203" t="str">
            <v>ARGAMASSA PROJETADA EM TETOS</v>
          </cell>
          <cell r="D3203" t="str">
            <v>M3</v>
          </cell>
          <cell r="E3203">
            <v>937.23</v>
          </cell>
        </row>
        <row r="3204">
          <cell r="B3204" t="str">
            <v>480417</v>
          </cell>
          <cell r="C3204" t="str">
            <v>ARGAMASSA A BASE DE CIMENTO MODIFICADA COM POLIMEROS, ESPESSURA ATE 2 CM</v>
          </cell>
          <cell r="D3204" t="str">
            <v>M2</v>
          </cell>
          <cell r="E3204">
            <v>124.79</v>
          </cell>
        </row>
        <row r="3205">
          <cell r="B3205" t="str">
            <v>480418</v>
          </cell>
          <cell r="C3205" t="str">
            <v>MICRO CONRETO MODIFICADO COM POLIMEROS, COM TRACO REALIZADO IN LOCO</v>
          </cell>
          <cell r="D3205" t="str">
            <v>M3</v>
          </cell>
          <cell r="E3205">
            <v>806.21</v>
          </cell>
        </row>
        <row r="3207">
          <cell r="B3207" t="str">
            <v>480500</v>
          </cell>
          <cell r="C3207" t="str">
            <v>REPARO EM JUNTAS</v>
          </cell>
        </row>
        <row r="3208">
          <cell r="B3208" t="str">
            <v>480501</v>
          </cell>
          <cell r="C3208" t="str">
            <v>RETIRADA DA JUNTA DE PERFIL VULCANIZADO</v>
          </cell>
          <cell r="D3208" t="str">
            <v>M</v>
          </cell>
          <cell r="E3208">
            <v>13.1</v>
          </cell>
        </row>
        <row r="3209">
          <cell r="B3209" t="str">
            <v>480502</v>
          </cell>
          <cell r="C3209" t="str">
            <v>DESOBSTRUCAO DA JUNTA</v>
          </cell>
          <cell r="D3209" t="str">
            <v>M</v>
          </cell>
          <cell r="E3209">
            <v>8.69</v>
          </cell>
        </row>
        <row r="3210">
          <cell r="B3210" t="str">
            <v>480503</v>
          </cell>
          <cell r="C3210" t="str">
            <v>PERFIL VULCANIZADO A BASE DE POLICLOROPRENO L=10 MM</v>
          </cell>
          <cell r="D3210" t="str">
            <v>M</v>
          </cell>
          <cell r="E3210">
            <v>45.63</v>
          </cell>
        </row>
        <row r="3211">
          <cell r="B3211" t="str">
            <v>480504</v>
          </cell>
          <cell r="C3211" t="str">
            <v>PERFIL VULCANIZADO A BASE DE POLICLOROPRENO L=20 MM</v>
          </cell>
          <cell r="D3211" t="str">
            <v>M</v>
          </cell>
          <cell r="E3211">
            <v>65.84</v>
          </cell>
        </row>
        <row r="3212">
          <cell r="B3212" t="str">
            <v>480505</v>
          </cell>
          <cell r="C3212" t="str">
            <v>PERFIL VULCANIZADO A BASE DE POLICLOROPRENO L=25 MM</v>
          </cell>
          <cell r="D3212" t="str">
            <v>M</v>
          </cell>
          <cell r="E3212">
            <v>92.38</v>
          </cell>
        </row>
        <row r="3213">
          <cell r="B3213" t="str">
            <v>480506</v>
          </cell>
          <cell r="C3213" t="str">
            <v>PERFIL VULCANIZADO A BASE DE POLICLOROPRENO L=30 MM</v>
          </cell>
          <cell r="D3213" t="str">
            <v>M</v>
          </cell>
          <cell r="E3213">
            <v>110.05</v>
          </cell>
        </row>
        <row r="3214">
          <cell r="B3214" t="str">
            <v>480507</v>
          </cell>
          <cell r="C3214" t="str">
            <v>PERFIL VULCANIZADO A BASE DE POLICLOROPRENO L=35 MM</v>
          </cell>
          <cell r="D3214" t="str">
            <v>M</v>
          </cell>
          <cell r="E3214">
            <v>169.45</v>
          </cell>
        </row>
        <row r="3215">
          <cell r="B3215" t="str">
            <v>480508</v>
          </cell>
          <cell r="C3215" t="str">
            <v>PERFIL VULCANIZADO A BASE DE POLICLOROPRENO L=40 MM</v>
          </cell>
          <cell r="D3215" t="str">
            <v>M</v>
          </cell>
          <cell r="E3215">
            <v>227.57</v>
          </cell>
        </row>
        <row r="3216">
          <cell r="B3216" t="str">
            <v>480509</v>
          </cell>
          <cell r="C3216" t="str">
            <v>PERFIL VULCANIZADO A BASE DE POLICLOROPRENO L=50 MM</v>
          </cell>
          <cell r="D3216" t="str">
            <v>M</v>
          </cell>
          <cell r="E3216">
            <v>310.95999999999998</v>
          </cell>
        </row>
        <row r="3217">
          <cell r="B3217" t="str">
            <v>480510</v>
          </cell>
          <cell r="C3217" t="str">
            <v>RECOMPOSICAO DE BORDA DE CONCRETO COM ARGAMASSA EPOXIDICA</v>
          </cell>
          <cell r="D3217" t="str">
            <v>M</v>
          </cell>
          <cell r="E3217">
            <v>52.29</v>
          </cell>
        </row>
        <row r="3218">
          <cell r="B3218" t="str">
            <v>480511</v>
          </cell>
          <cell r="C3218" t="str">
            <v>RECOMPOSICAO DE BORDA DE CONCRETO COM ARGAMASSA POLIMERICA</v>
          </cell>
          <cell r="D3218" t="str">
            <v>M</v>
          </cell>
          <cell r="E3218">
            <v>19.37</v>
          </cell>
        </row>
        <row r="3219">
          <cell r="B3219" t="str">
            <v>480512</v>
          </cell>
          <cell r="C3219" t="str">
            <v>VEDACAO DE JUNTAS COM MASTIQUE ELASTICO DE POLIURETANO</v>
          </cell>
          <cell r="D3219" t="str">
            <v>M</v>
          </cell>
          <cell r="E3219">
            <v>27.25</v>
          </cell>
        </row>
        <row r="3220">
          <cell r="B3220" t="str">
            <v>480513</v>
          </cell>
          <cell r="C3220" t="str">
            <v>VEDACAO DE JUNTAS COM MASTIQUE ELASTICO DE SILICONE</v>
          </cell>
          <cell r="D3220" t="str">
            <v>M</v>
          </cell>
          <cell r="E3220">
            <v>18.260000000000002</v>
          </cell>
        </row>
        <row r="3221">
          <cell r="B3221" t="str">
            <v>480514</v>
          </cell>
          <cell r="C3221" t="str">
            <v>VEDACAO DE JUNTAS COM SELANTE ELASTICO TIXOTROPICO A BASE DE POLISSULFETO ORGANICO</v>
          </cell>
          <cell r="D3221" t="str">
            <v>M</v>
          </cell>
          <cell r="E3221">
            <v>20.05</v>
          </cell>
        </row>
        <row r="3223">
          <cell r="B3223" t="str">
            <v>480600</v>
          </cell>
          <cell r="C3223" t="str">
            <v>REPAROS E TRATAMENTO DE TRINCAS E FISSURAS</v>
          </cell>
        </row>
        <row r="3224">
          <cell r="B3224" t="str">
            <v>480601</v>
          </cell>
          <cell r="C3224" t="str">
            <v>TRATAMENTO FLEXIVEL COM MASTIQUE ELASTICO BASE POLIURETANO</v>
          </cell>
          <cell r="D3224" t="str">
            <v>M</v>
          </cell>
          <cell r="E3224">
            <v>41.54</v>
          </cell>
        </row>
        <row r="3225">
          <cell r="B3225" t="str">
            <v>480602</v>
          </cell>
          <cell r="C3225" t="str">
            <v>TRATAMENTO FLEXIVEL COM MASTIQUE ELASTICO BASE SILICONE</v>
          </cell>
          <cell r="D3225" t="str">
            <v>M</v>
          </cell>
          <cell r="E3225">
            <v>36.04</v>
          </cell>
        </row>
        <row r="3226">
          <cell r="B3226" t="str">
            <v>480603</v>
          </cell>
          <cell r="C3226" t="str">
            <v>TRATAMENTO FLEXIVEL COM SELANTE ELASTICO TIXOTROPICO A BASE DE POLISSULFETO ORGANICO</v>
          </cell>
          <cell r="D3226" t="str">
            <v>M</v>
          </cell>
          <cell r="E3226">
            <v>36.799999999999997</v>
          </cell>
        </row>
        <row r="3227">
          <cell r="B3227" t="str">
            <v>480604</v>
          </cell>
          <cell r="C3227" t="str">
            <v>TRATAMENTO FLEXIVEL COM INJECAO DE SELANTE A BASE DE POLIURETANO HIDROATIVADO</v>
          </cell>
          <cell r="D3227" t="str">
            <v>M</v>
          </cell>
          <cell r="E3227">
            <v>291.19</v>
          </cell>
        </row>
        <row r="3228">
          <cell r="B3228" t="str">
            <v>480605</v>
          </cell>
          <cell r="C3228" t="str">
            <v>TRATAMENTO FLEXIVEL COM PERFIL PRE MOLDADO DE NEOPRENE DE ATE 50 MM DE LARGURA</v>
          </cell>
          <cell r="D3228" t="str">
            <v>M</v>
          </cell>
          <cell r="E3228">
            <v>318.49</v>
          </cell>
        </row>
        <row r="3229">
          <cell r="B3229" t="str">
            <v>480606</v>
          </cell>
          <cell r="C3229" t="str">
            <v>TRATAMENTO FLEXIVEL COM PERFIL PRE MOLDADO DE NEOPRENE DE ATE 25 MM DE LARGURA</v>
          </cell>
          <cell r="D3229" t="str">
            <v>M</v>
          </cell>
          <cell r="E3229">
            <v>98.81</v>
          </cell>
        </row>
        <row r="3230">
          <cell r="B3230" t="str">
            <v>480607</v>
          </cell>
          <cell r="C3230" t="str">
            <v>TRATAMENTO FLEXIVEL COM PERFIL PRE MOLDADO DE NEOPRENE DE ATE 10 MM DE LARGURA</v>
          </cell>
          <cell r="D3230" t="str">
            <v>M</v>
          </cell>
          <cell r="E3230">
            <v>51.84</v>
          </cell>
        </row>
        <row r="3231">
          <cell r="B3231" t="str">
            <v>480608</v>
          </cell>
          <cell r="C3231" t="str">
            <v>TRATAMENTO FLEXIVEL COM INJECAO DE ESPUMA A BASE DE POLIURETANO HIDROATIVO</v>
          </cell>
          <cell r="D3231" t="str">
            <v>M</v>
          </cell>
          <cell r="E3231">
            <v>145.52000000000001</v>
          </cell>
        </row>
        <row r="3232">
          <cell r="B3232" t="str">
            <v>480609</v>
          </cell>
          <cell r="C3232" t="str">
            <v>TRATAMENTO FLEXIVEL COM INJECAO DE GEL A BASE DE POLIURETANO HIDROATIVADO</v>
          </cell>
          <cell r="D3232" t="str">
            <v>M</v>
          </cell>
          <cell r="E3232">
            <v>145.52000000000001</v>
          </cell>
        </row>
        <row r="3233">
          <cell r="B3233" t="str">
            <v>480610</v>
          </cell>
          <cell r="C3233" t="str">
            <v>TRATAMENTO RIGIDO POR TAMPONAMENTO COM INJECAO DE RESINA EPOXI</v>
          </cell>
          <cell r="D3233" t="str">
            <v>M</v>
          </cell>
          <cell r="E3233">
            <v>232.69</v>
          </cell>
        </row>
        <row r="3234">
          <cell r="B3234" t="str">
            <v>480611</v>
          </cell>
          <cell r="C3234" t="str">
            <v>TRATAMENTO RIGIDO POR TAMPONAMENTO COM INJECAO DE RESINA EPOXI</v>
          </cell>
          <cell r="D3234" t="str">
            <v>KG</v>
          </cell>
          <cell r="E3234">
            <v>111.66</v>
          </cell>
        </row>
        <row r="3235">
          <cell r="B3235" t="str">
            <v>480612</v>
          </cell>
          <cell r="C3235" t="str">
            <v>REPARO ESTRUTURAL DE VIGAS, LAJES E PILARES COM APLICACAO DE GRAUTE, VAOS DE 35,0 A 70,0 MM</v>
          </cell>
          <cell r="D3235" t="str">
            <v>M</v>
          </cell>
          <cell r="E3235">
            <v>19</v>
          </cell>
        </row>
        <row r="3236">
          <cell r="B3236" t="str">
            <v>480613</v>
          </cell>
          <cell r="C3236" t="str">
            <v>TRATAMENTO DE MICRO FISSURAS POR SILICATACAO OU FLUORSILICATACAO</v>
          </cell>
          <cell r="D3236" t="str">
            <v>M</v>
          </cell>
          <cell r="E3236">
            <v>6.68</v>
          </cell>
        </row>
        <row r="3238">
          <cell r="B3238" t="str">
            <v>480700</v>
          </cell>
          <cell r="C3238" t="str">
            <v>ANCORAGEM DE BARRAS DE ACO</v>
          </cell>
        </row>
        <row r="3239">
          <cell r="B3239" t="str">
            <v>480701</v>
          </cell>
          <cell r="C3239" t="str">
            <v>ANCORAGEM DE BARRAS DE ACO, DIAM.=6,3 MM, COM RESINA DE POLIESTER</v>
          </cell>
          <cell r="D3239" t="str">
            <v>UN</v>
          </cell>
          <cell r="E3239">
            <v>3.93</v>
          </cell>
        </row>
        <row r="3240">
          <cell r="B3240" t="str">
            <v>480702</v>
          </cell>
          <cell r="C3240" t="str">
            <v>ANCORAGEM DE BARRAS DE ACO, DIAM.=10,0 MM, COM RESINA DE POLIESTER</v>
          </cell>
          <cell r="D3240" t="str">
            <v>UN</v>
          </cell>
          <cell r="E3240">
            <v>4.41</v>
          </cell>
        </row>
        <row r="3241">
          <cell r="B3241" t="str">
            <v>480703</v>
          </cell>
          <cell r="C3241" t="str">
            <v>ANCORAGEM DE BARRAS DE ACO, DIAM.=12,5 MM, COM RESINA DE POLIESTER</v>
          </cell>
          <cell r="D3241" t="str">
            <v>UN</v>
          </cell>
          <cell r="E3241">
            <v>5.61</v>
          </cell>
        </row>
        <row r="3242">
          <cell r="B3242" t="str">
            <v>480704</v>
          </cell>
          <cell r="C3242" t="str">
            <v>ANCORAGEM DE BARRAS DE ACO, DIAM.=16,0 MM, COM RESINA DE POLIESTER</v>
          </cell>
          <cell r="D3242" t="str">
            <v>UN</v>
          </cell>
          <cell r="E3242">
            <v>6.63</v>
          </cell>
        </row>
        <row r="3243">
          <cell r="B3243" t="str">
            <v>480705</v>
          </cell>
          <cell r="C3243" t="str">
            <v>ANCORAGEM DE BARRAS DE ACO, DIAM.=20,0 MM, COM RESINA DE POLIESTER</v>
          </cell>
          <cell r="D3243" t="str">
            <v>UN</v>
          </cell>
          <cell r="E3243">
            <v>8.07</v>
          </cell>
        </row>
        <row r="3244">
          <cell r="B3244" t="str">
            <v>480706</v>
          </cell>
          <cell r="C3244" t="str">
            <v>ANCORAGEM DE BARRAS DE ACO, DIAM.=6,3 MM, COM RESINA EPOXI</v>
          </cell>
          <cell r="D3244" t="str">
            <v>UN</v>
          </cell>
          <cell r="E3244">
            <v>2.3199999999999998</v>
          </cell>
        </row>
        <row r="3245">
          <cell r="B3245" t="str">
            <v>480707</v>
          </cell>
          <cell r="C3245" t="str">
            <v>ANCORAGEM DE BARRAS DE ACO, DIAM.=10,0 MM, COM RESINA EPOXI</v>
          </cell>
          <cell r="D3245" t="str">
            <v>UN</v>
          </cell>
          <cell r="E3245">
            <v>2.76</v>
          </cell>
        </row>
        <row r="3246">
          <cell r="B3246" t="str">
            <v>480708</v>
          </cell>
          <cell r="C3246" t="str">
            <v>ANCORAGEM DE BARRAS DE ACO, DIAM.=12,5 MM, COM RESINA EPOXI</v>
          </cell>
          <cell r="D3246" t="str">
            <v>UN</v>
          </cell>
          <cell r="E3246">
            <v>3.07</v>
          </cell>
        </row>
        <row r="3247">
          <cell r="B3247" t="str">
            <v>480709</v>
          </cell>
          <cell r="C3247" t="str">
            <v>ANCORAGEM DE BARRAS DE ACO, DIAM.=16,0 MM, COM RESINA EPOXI</v>
          </cell>
          <cell r="D3247" t="str">
            <v>UN</v>
          </cell>
          <cell r="E3247">
            <v>3.67</v>
          </cell>
        </row>
        <row r="3248">
          <cell r="B3248" t="str">
            <v>480710</v>
          </cell>
          <cell r="C3248" t="str">
            <v>ANCORAGEM DE BARRAS DE ACO, DIAM.=20,0 MM, COM RESINA EPOXI</v>
          </cell>
          <cell r="D3248" t="str">
            <v>UN</v>
          </cell>
          <cell r="E3248">
            <v>4.3600000000000003</v>
          </cell>
        </row>
        <row r="3250">
          <cell r="B3250" t="str">
            <v>480800</v>
          </cell>
          <cell r="C3250" t="str">
            <v>CHUMBADORES</v>
          </cell>
        </row>
        <row r="3251">
          <cell r="B3251" t="str">
            <v>480801</v>
          </cell>
          <cell r="C3251" t="str">
            <v>FORNECIMENTO E COLOCACAO DE CHUMBADORES QUIMICOS DIAM.=3/4"</v>
          </cell>
          <cell r="D3251" t="str">
            <v>UN</v>
          </cell>
          <cell r="E3251">
            <v>35.96</v>
          </cell>
        </row>
        <row r="3252">
          <cell r="B3252" t="str">
            <v>480802</v>
          </cell>
          <cell r="C3252" t="str">
            <v>FORNECIMENTO E COLOCACAO DE CHUMBADORES QUIMICOS DIAM.=1/2"</v>
          </cell>
          <cell r="D3252" t="str">
            <v>UN</v>
          </cell>
          <cell r="E3252">
            <v>12.44</v>
          </cell>
        </row>
        <row r="3253">
          <cell r="B3253" t="str">
            <v>480803</v>
          </cell>
          <cell r="C3253" t="str">
            <v>FORNECIMENTO E COLOCACAO DE CHUMBADORES QUIMICOS DIAM.=3/8"</v>
          </cell>
          <cell r="D3253" t="str">
            <v>UN</v>
          </cell>
          <cell r="E3253">
            <v>8.09</v>
          </cell>
        </row>
        <row r="3254">
          <cell r="B3254" t="str">
            <v>480804</v>
          </cell>
          <cell r="C3254" t="str">
            <v>FORNECIMENTO E COLOCACAO DE CHUMBADORES EXPANSIVEIS DIAM.=3/4"</v>
          </cell>
          <cell r="D3254" t="str">
            <v>UN</v>
          </cell>
          <cell r="E3254">
            <v>9.69</v>
          </cell>
        </row>
        <row r="3255">
          <cell r="B3255" t="str">
            <v>480805</v>
          </cell>
          <cell r="C3255" t="str">
            <v>FORNECIMENTO E COLOCACAO DE CHUMBADORES EXPANSIVEIS DIAM.=1/2"</v>
          </cell>
          <cell r="D3255" t="str">
            <v>UN</v>
          </cell>
          <cell r="E3255">
            <v>4.88</v>
          </cell>
        </row>
        <row r="3256">
          <cell r="B3256" t="str">
            <v>480806</v>
          </cell>
          <cell r="C3256" t="str">
            <v>FORNECIMENTO E COLOCACAO DE CHUMBADORES EXPANSIVEIS DIAM.=3/8"</v>
          </cell>
          <cell r="D3256" t="str">
            <v>UN</v>
          </cell>
          <cell r="E3256">
            <v>3.07</v>
          </cell>
        </row>
        <row r="3258">
          <cell r="B3258" t="str">
            <v>480900</v>
          </cell>
          <cell r="C3258" t="str">
            <v>FUROS EM CONCRETO</v>
          </cell>
        </row>
        <row r="3259">
          <cell r="B3259" t="str">
            <v>480901</v>
          </cell>
          <cell r="C3259" t="str">
            <v>FUROS EM CONCRETO COM DIAM.=3/8" E PROFUNDIDADE 10 CM</v>
          </cell>
          <cell r="D3259" t="str">
            <v>UN</v>
          </cell>
          <cell r="E3259">
            <v>3.23</v>
          </cell>
        </row>
        <row r="3260">
          <cell r="B3260" t="str">
            <v>480902</v>
          </cell>
          <cell r="C3260" t="str">
            <v>FUROS EM CONCRETO COM DIAM.=3/8" E PROFUNDIDADE 20 CM</v>
          </cell>
          <cell r="D3260" t="str">
            <v>UN</v>
          </cell>
          <cell r="E3260">
            <v>7.99</v>
          </cell>
        </row>
        <row r="3261">
          <cell r="B3261" t="str">
            <v>480903</v>
          </cell>
          <cell r="C3261" t="str">
            <v>FUROS EM CONCRETO COM DIAM.=3/8" E PROFUNDIDADE 30 CM</v>
          </cell>
          <cell r="D3261" t="str">
            <v>UN</v>
          </cell>
          <cell r="E3261">
            <v>50.89</v>
          </cell>
        </row>
        <row r="3262">
          <cell r="B3262" t="str">
            <v>480904</v>
          </cell>
          <cell r="C3262" t="str">
            <v>FUROS EM CONCRETO COM DIAM.=1/2" E PROFUNDIDADE 10 CM</v>
          </cell>
          <cell r="D3262" t="str">
            <v>UN</v>
          </cell>
          <cell r="E3262">
            <v>3.99</v>
          </cell>
        </row>
        <row r="3263">
          <cell r="B3263" t="str">
            <v>480905</v>
          </cell>
          <cell r="C3263" t="str">
            <v>FUROS EM CONCRETO COM DIAM.=1/2" E PROFUNDIDADE 20 CM</v>
          </cell>
          <cell r="D3263" t="str">
            <v>UN</v>
          </cell>
          <cell r="E3263">
            <v>11.43</v>
          </cell>
        </row>
        <row r="3264">
          <cell r="B3264" t="str">
            <v>480906</v>
          </cell>
          <cell r="C3264" t="str">
            <v>FUROS EM CONCRETO COM DIAM.=1/2" E PROFUNDIDADE 30 CM</v>
          </cell>
          <cell r="D3264" t="str">
            <v>UN</v>
          </cell>
          <cell r="E3264">
            <v>65.709999999999994</v>
          </cell>
        </row>
        <row r="3265">
          <cell r="B3265" t="str">
            <v>480907</v>
          </cell>
          <cell r="C3265" t="str">
            <v>FUROS EM CONCRETO COM DIAM.=3/4" E PROFUNDIDADE 10 CM</v>
          </cell>
          <cell r="D3265" t="str">
            <v>UN</v>
          </cell>
          <cell r="E3265">
            <v>7.48</v>
          </cell>
        </row>
        <row r="3266">
          <cell r="B3266" t="str">
            <v>480908</v>
          </cell>
          <cell r="C3266" t="str">
            <v>FUROS EM CONCRETO COM DIAM.=3/4" E PROFUNDIDADE 20 CM</v>
          </cell>
          <cell r="D3266" t="str">
            <v>UN</v>
          </cell>
          <cell r="E3266">
            <v>19.59</v>
          </cell>
        </row>
        <row r="3267">
          <cell r="B3267" t="str">
            <v>480909</v>
          </cell>
          <cell r="C3267" t="str">
            <v>FUROS EM CONCRETO COM DIAM.=3/4" E PROFUNDIDADE 30 CM</v>
          </cell>
          <cell r="D3267" t="str">
            <v>UN</v>
          </cell>
          <cell r="E3267">
            <v>72.290000000000006</v>
          </cell>
        </row>
        <row r="3268">
          <cell r="B3268" t="str">
            <v>480910</v>
          </cell>
          <cell r="C3268" t="str">
            <v>FUROS EM CONCRETO COM DIAM.=1" E PROFUNDIDADE 10 CM</v>
          </cell>
          <cell r="D3268" t="str">
            <v>UN</v>
          </cell>
          <cell r="E3268">
            <v>12.27</v>
          </cell>
        </row>
        <row r="3269">
          <cell r="B3269" t="str">
            <v>480911</v>
          </cell>
          <cell r="C3269" t="str">
            <v>FUROS EM CONCRETO COM DIAM.=1" E PROFUNDIDADE 20 CM</v>
          </cell>
          <cell r="D3269" t="str">
            <v>UN</v>
          </cell>
          <cell r="E3269">
            <v>26.01</v>
          </cell>
        </row>
        <row r="3270">
          <cell r="B3270" t="str">
            <v>480912</v>
          </cell>
          <cell r="C3270" t="str">
            <v>FUROS EM CONCRETO COM DIAM.=1" E PROFUNDIDADE 30 CM</v>
          </cell>
          <cell r="D3270" t="str">
            <v>UN</v>
          </cell>
          <cell r="E3270">
            <v>75.88</v>
          </cell>
        </row>
        <row r="3272">
          <cell r="B3272" t="str">
            <v>481000</v>
          </cell>
          <cell r="C3272" t="str">
            <v>PONTES DE ADERENCIA</v>
          </cell>
        </row>
        <row r="3273">
          <cell r="B3273" t="str">
            <v>481001</v>
          </cell>
          <cell r="C3273" t="str">
            <v>PREPARACAO E APLICACAO DE PONTE DE ADERENCIA COM ADESIVO BASE ACRILICA</v>
          </cell>
          <cell r="D3273" t="str">
            <v>M2</v>
          </cell>
          <cell r="E3273">
            <v>7.59</v>
          </cell>
        </row>
        <row r="3274">
          <cell r="B3274" t="str">
            <v>481002</v>
          </cell>
          <cell r="C3274" t="str">
            <v>PREPARACAO E APLICACAO DE PONTE DE ADERENCIA COM ADESIVO BASE EPOXI</v>
          </cell>
          <cell r="D3274" t="str">
            <v>M2</v>
          </cell>
          <cell r="E3274">
            <v>24.49</v>
          </cell>
        </row>
        <row r="3276">
          <cell r="B3276" t="str">
            <v>481100</v>
          </cell>
          <cell r="C3276" t="str">
            <v>PROTECAO E CONSERVACAO DA SUPERFICIE DE CONCRETO</v>
          </cell>
        </row>
        <row r="3277">
          <cell r="B3277" t="str">
            <v>481101</v>
          </cell>
          <cell r="C3277" t="str">
            <v>ARGAMASSA DE CIMENTO E AREIA - TRACO 1:3</v>
          </cell>
          <cell r="D3277" t="str">
            <v>M3</v>
          </cell>
          <cell r="E3277">
            <v>249.29</v>
          </cell>
        </row>
        <row r="3278">
          <cell r="B3278" t="str">
            <v>481102</v>
          </cell>
          <cell r="C3278" t="str">
            <v>ARGAMASSA DE CIMENTO E AREIA - TRACO 1:3, COM ADESIVO DE RESINA ACRILICA</v>
          </cell>
          <cell r="D3278" t="str">
            <v>M3</v>
          </cell>
          <cell r="E3278">
            <v>451.72</v>
          </cell>
        </row>
        <row r="3279">
          <cell r="B3279" t="str">
            <v>481103</v>
          </cell>
          <cell r="C3279" t="str">
            <v>ARGAMASSA DE CIMENTO E AREIA - TRACO 1:3, COM ADESIVO DE RESINA ACRILICA DE ESPESSURA DE 2,0 CM</v>
          </cell>
          <cell r="D3279" t="str">
            <v>M2</v>
          </cell>
          <cell r="E3279">
            <v>16.100000000000001</v>
          </cell>
        </row>
        <row r="3280">
          <cell r="B3280" t="str">
            <v>481104</v>
          </cell>
          <cell r="C3280" t="str">
            <v>ARGAMASSA DE CIMENTO E AREIA - TRACO 1:3, COM ADESIVO DE RESINA ACRILICA DE ESPESSURA DE 1,0 CM</v>
          </cell>
          <cell r="D3280" t="str">
            <v>M2</v>
          </cell>
          <cell r="E3280">
            <v>6.62</v>
          </cell>
        </row>
        <row r="3281">
          <cell r="B3281" t="str">
            <v>481105</v>
          </cell>
          <cell r="C3281" t="str">
            <v>CHAPISCO COM ADESIVO ACRILICO</v>
          </cell>
          <cell r="D3281" t="str">
            <v>M2</v>
          </cell>
          <cell r="E3281">
            <v>5.87</v>
          </cell>
        </row>
        <row r="3282">
          <cell r="B3282" t="str">
            <v>481106</v>
          </cell>
          <cell r="C3282" t="str">
            <v>PINTURA IMPERMEABILIZANTE VERNIZ EPOXI BICOMPONENTE</v>
          </cell>
          <cell r="D3282" t="str">
            <v>M2</v>
          </cell>
          <cell r="E3282">
            <v>7.1</v>
          </cell>
        </row>
        <row r="3283">
          <cell r="B3283" t="str">
            <v>481107</v>
          </cell>
          <cell r="C3283" t="str">
            <v>PINTURA IMPERMEABILIZANTE VERNIZ POLIURETANO ALIFATICO BICOMPONENTE</v>
          </cell>
          <cell r="D3283" t="str">
            <v>M2</v>
          </cell>
          <cell r="E3283">
            <v>30.93</v>
          </cell>
        </row>
        <row r="3284">
          <cell r="B3284" t="str">
            <v>481109</v>
          </cell>
          <cell r="C3284" t="str">
            <v>IMPERMEABILIZACAO COM RESINA TERMOPLASTICA</v>
          </cell>
          <cell r="D3284" t="str">
            <v>M2</v>
          </cell>
          <cell r="E3284">
            <v>5.3</v>
          </cell>
        </row>
        <row r="3285">
          <cell r="B3285" t="str">
            <v>481110</v>
          </cell>
          <cell r="C3285" t="str">
            <v>IMPERMEABILIZACAO COM RESINA TERMOPLASTICA REFORCADA COM DUPLA TELA DE POLIESTER, PARA FISSURAS</v>
          </cell>
          <cell r="D3285" t="str">
            <v>M</v>
          </cell>
          <cell r="E3285">
            <v>0</v>
          </cell>
        </row>
        <row r="3286">
          <cell r="B3286" t="str">
            <v>481111</v>
          </cell>
          <cell r="C3286" t="str">
            <v>IMPERMEABILIZACAO COM RESINA A BASE DE POLIMERO ACRILICO COM TELA DE POLIESTER</v>
          </cell>
          <cell r="D3286" t="str">
            <v>M2</v>
          </cell>
          <cell r="E3286">
            <v>0</v>
          </cell>
        </row>
        <row r="3287">
          <cell r="B3287" t="str">
            <v>481112</v>
          </cell>
          <cell r="C3287" t="str">
            <v>IMPERMEABILIZACAO SEMIFLEXIVEL DE BASE ACRILICA</v>
          </cell>
          <cell r="D3287" t="str">
            <v>M2</v>
          </cell>
          <cell r="E3287">
            <v>0</v>
          </cell>
        </row>
        <row r="3288">
          <cell r="B3288" t="str">
            <v>481113</v>
          </cell>
          <cell r="C3288" t="str">
            <v>ESTRUCAMENTO COM ADESIVO DE RESINA ACRILICA</v>
          </cell>
          <cell r="D3288" t="str">
            <v>M2</v>
          </cell>
          <cell r="E3288">
            <v>0</v>
          </cell>
        </row>
        <row r="3289">
          <cell r="B3289" t="str">
            <v>481114</v>
          </cell>
          <cell r="C3289" t="str">
            <v>IMPERMEAB.A BASE DE CIMENTOS ESPECIAIS/ADITIVOS QUIMICOS E MINERAIS C/ADICAO EMULSAO ADES.BASE ACRIL</v>
          </cell>
          <cell r="D3289" t="str">
            <v>M2</v>
          </cell>
          <cell r="E3289">
            <v>0</v>
          </cell>
        </row>
        <row r="3291">
          <cell r="B3291" t="str">
            <v>481200</v>
          </cell>
          <cell r="C3291" t="str">
            <v>REMOCAO E EXECUCAO DE IMPERMEABILIZACAO</v>
          </cell>
        </row>
        <row r="3292">
          <cell r="B3292" t="str">
            <v>481201</v>
          </cell>
          <cell r="C3292" t="str">
            <v>EXECUCAO DE IMPERMEABILIZACAO COM MANTA ASFALTICA ESTRUTURADA COM VEU DE FIBRA DE VIDRO 4,0 MM</v>
          </cell>
          <cell r="D3292" t="str">
            <v>M2</v>
          </cell>
          <cell r="E3292">
            <v>33.340000000000003</v>
          </cell>
        </row>
        <row r="3293">
          <cell r="B3293" t="str">
            <v>481202</v>
          </cell>
          <cell r="C3293" t="str">
            <v>EXECUCAO DE IMPERVEABILIZ.C/MANTA DE ASFALTO MODIFICADO C/POLIMEROS E ESTRUTUR.C/POLIESTER E=4,0 MM</v>
          </cell>
          <cell r="D3293" t="str">
            <v>M2</v>
          </cell>
          <cell r="E3293">
            <v>34.909999999999997</v>
          </cell>
        </row>
        <row r="3294">
          <cell r="B3294" t="str">
            <v>481203</v>
          </cell>
          <cell r="C3294" t="str">
            <v>PROTECAO TERMICA COM AGREGADO LEVE, DE ESPESSURA 12 CM</v>
          </cell>
          <cell r="D3294" t="str">
            <v>M2</v>
          </cell>
          <cell r="E3294">
            <v>22.46</v>
          </cell>
        </row>
        <row r="3295">
          <cell r="B3295" t="str">
            <v>481204</v>
          </cell>
          <cell r="C3295" t="str">
            <v>PROTECAO TERMICA EM LAJES PLANAS DE COBERTURA COM POLIESTIRENO EXPANDIDO, COM ESPESSURA 2,5 CM</v>
          </cell>
          <cell r="D3295" t="str">
            <v>M2</v>
          </cell>
          <cell r="E3295">
            <v>68.72</v>
          </cell>
        </row>
        <row r="3296">
          <cell r="B3296" t="str">
            <v>481205</v>
          </cell>
          <cell r="C3296" t="str">
            <v>REMOCAO DA IMPERMEABILIZACAO E DA REGULARIZACAO EXISTENTE</v>
          </cell>
          <cell r="D3296" t="str">
            <v>M2</v>
          </cell>
          <cell r="E3296">
            <v>8.35</v>
          </cell>
        </row>
        <row r="3297">
          <cell r="B3297" t="str">
            <v>481206</v>
          </cell>
          <cell r="C3297" t="str">
            <v>REMOCAO DA PROTECAO TERMICA</v>
          </cell>
          <cell r="D3297" t="str">
            <v>M2</v>
          </cell>
          <cell r="E3297">
            <v>16.7</v>
          </cell>
        </row>
        <row r="3298">
          <cell r="B3298" t="str">
            <v>481207</v>
          </cell>
          <cell r="C3298" t="str">
            <v>REMOCAO DA PROTECAO MECANICA</v>
          </cell>
          <cell r="D3298" t="str">
            <v>M2</v>
          </cell>
          <cell r="E3298">
            <v>13.33</v>
          </cell>
        </row>
        <row r="3299">
          <cell r="B3299" t="str">
            <v>481208</v>
          </cell>
          <cell r="C3299" t="str">
            <v>IMPERMEABILIZACAO COM RESINA TERMOPLASTICA REFORCADA COM TELA DE POLIESTER</v>
          </cell>
          <cell r="D3299" t="str">
            <v>M2</v>
          </cell>
          <cell r="E3299">
            <v>43.47</v>
          </cell>
        </row>
        <row r="3300">
          <cell r="B3300" t="str">
            <v>481209</v>
          </cell>
          <cell r="C3300" t="str">
            <v>IMPERMEABILIZACAO COM RESINA TERMOPLASTICA</v>
          </cell>
          <cell r="D3300" t="str">
            <v>M2</v>
          </cell>
          <cell r="E3300">
            <v>40.57</v>
          </cell>
        </row>
        <row r="3301">
          <cell r="B3301" t="str">
            <v>481210</v>
          </cell>
          <cell r="C3301" t="str">
            <v>IMPERMEABILIZACAO COM RESINA TERMOPLASTICA REFORCADA COM DUPLA TELA DE POLIESTER, PARA FISSURAS</v>
          </cell>
          <cell r="D3301" t="str">
            <v>M</v>
          </cell>
          <cell r="E3301">
            <v>13.22</v>
          </cell>
        </row>
        <row r="3302">
          <cell r="B3302" t="str">
            <v>481211</v>
          </cell>
          <cell r="C3302" t="str">
            <v>IMPERBEABILIZACAO COM RESINA A BASE DE POLIMERO ACRILICO, REFORCADA COM TELA DE POLIESTER</v>
          </cell>
          <cell r="D3302" t="str">
            <v>M2</v>
          </cell>
          <cell r="E3302">
            <v>45.87</v>
          </cell>
        </row>
        <row r="3303">
          <cell r="B3303" t="str">
            <v>481212</v>
          </cell>
          <cell r="C3303" t="str">
            <v>IMPERMEABILIZACAO SEMIFLEXIVEL DE BASE RESINA ACRILICA</v>
          </cell>
          <cell r="D3303" t="str">
            <v>M2</v>
          </cell>
          <cell r="E3303">
            <v>21.06</v>
          </cell>
        </row>
        <row r="3304">
          <cell r="B3304" t="str">
            <v>481213</v>
          </cell>
          <cell r="C3304" t="str">
            <v>IMPERMEABIL.A BASE CIMENTOS ESPECIAIS/ADITIVOS QUIMICOS/MINERIAS C/ADICAO EMULSAO ADESIVA BASE ACRIL</v>
          </cell>
          <cell r="D3304" t="str">
            <v>M2</v>
          </cell>
          <cell r="E3304">
            <v>21.41</v>
          </cell>
        </row>
        <row r="3306">
          <cell r="B3306" t="str">
            <v>481300</v>
          </cell>
          <cell r="C3306" t="str">
            <v>SERVICOS COMPLEMENTARES</v>
          </cell>
        </row>
        <row r="3307">
          <cell r="B3307" t="str">
            <v>481301</v>
          </cell>
          <cell r="C3307" t="str">
            <v>LIMPEZA DA OBRA</v>
          </cell>
          <cell r="D3307" t="str">
            <v>M2</v>
          </cell>
          <cell r="E3307">
            <v>3.32</v>
          </cell>
        </row>
        <row r="3308">
          <cell r="B3308" t="str">
            <v>481302</v>
          </cell>
          <cell r="C3308" t="str">
            <v>REMOCAO DE ENTULHO, INCLUSIVE AS CARGAS, TRANSPORTES E DESCARGAS, EM BOTA FORA, A QUALQUER DISTANCIA</v>
          </cell>
          <cell r="D3308" t="str">
            <v>M3</v>
          </cell>
          <cell r="E3308">
            <v>41.69</v>
          </cell>
        </row>
        <row r="3310">
          <cell r="B3310" t="str">
            <v>501000</v>
          </cell>
          <cell r="C3310" t="str">
            <v>CANTEIRO DE OBRAS</v>
          </cell>
        </row>
        <row r="3311">
          <cell r="B3311" t="str">
            <v>501100</v>
          </cell>
          <cell r="C3311" t="str">
            <v>PLACAS, VEICULOS E DESPESAS</v>
          </cell>
        </row>
        <row r="3312">
          <cell r="B3312" t="str">
            <v>501101</v>
          </cell>
          <cell r="C3312" t="str">
            <v>PLACA DE OBRA: FINANCEIRA (4,00 X 2,00)M (REFERENCIA P/CALCULO DO CANTEIRO-NAO UTILIZAR NA PLANILHA)</v>
          </cell>
          <cell r="D3312" t="str">
            <v>UN</v>
          </cell>
          <cell r="E3312">
            <v>1153.82</v>
          </cell>
        </row>
        <row r="3313">
          <cell r="B3313" t="str">
            <v>501102</v>
          </cell>
          <cell r="C3313" t="str">
            <v>PLACA DE OBRA : (4,30 X 2,20) M (REFERENCIA P/CALCULO DO CANTEIRO - NAO UTILIZAR NA PLANILHA)</v>
          </cell>
          <cell r="D3313" t="str">
            <v>UN</v>
          </cell>
          <cell r="E3313">
            <v>1364.42</v>
          </cell>
        </row>
        <row r="3314">
          <cell r="B3314" t="str">
            <v>501103</v>
          </cell>
          <cell r="C3314" t="str">
            <v>PLACA DE OBRA : (2,00 X 1,00) M (REFERENCIA P/CALCULO DO CANTEIRO - NAO UTILIZAR NA PLANILHA)</v>
          </cell>
          <cell r="D3314" t="str">
            <v>UN</v>
          </cell>
          <cell r="E3314">
            <v>280.23</v>
          </cell>
        </row>
        <row r="3315">
          <cell r="B3315" t="str">
            <v>501104</v>
          </cell>
          <cell r="C3315" t="str">
            <v>VEICULO PARA FISCALIZACAO (REFERENCIA P/CALCULO DO CANTEIRO - NAO UTILIZAR NA PLANILHA)</v>
          </cell>
          <cell r="D3315" t="str">
            <v>MES</v>
          </cell>
          <cell r="E3315">
            <v>1679.52</v>
          </cell>
        </row>
        <row r="3316">
          <cell r="B3316" t="str">
            <v>501105</v>
          </cell>
          <cell r="C3316" t="str">
            <v>DESPESAS (REFERENCIA P/CALCULO DO CANTEIRO - NAO UTILIZAR NA PLANILHA)</v>
          </cell>
          <cell r="D3316" t="str">
            <v>MES</v>
          </cell>
          <cell r="E3316">
            <v>1296.75</v>
          </cell>
        </row>
        <row r="3318">
          <cell r="C3318" t="str">
            <v>RESERVADO PARA CANTEIRO DE OBRAS (501201 A 501299)</v>
          </cell>
        </row>
        <row r="3320">
          <cell r="B3320" t="str">
            <v>502000</v>
          </cell>
          <cell r="C3320" t="str">
            <v>SERVICOS TECNICOS</v>
          </cell>
        </row>
        <row r="3321">
          <cell r="B3321" t="str">
            <v>502100</v>
          </cell>
          <cell r="C3321" t="str">
            <v>LOCACAO E CADASTRO</v>
          </cell>
        </row>
        <row r="3322">
          <cell r="B3322" t="str">
            <v>502101</v>
          </cell>
          <cell r="C3322" t="str">
            <v>LOCACAO DE OBRAS LOCALIZADAS</v>
          </cell>
          <cell r="D3322" t="str">
            <v>EQXDI</v>
          </cell>
          <cell r="E3322">
            <v>357.37</v>
          </cell>
        </row>
        <row r="3323">
          <cell r="B3323" t="str">
            <v>502102</v>
          </cell>
          <cell r="C3323" t="str">
            <v>CADASTRO DE OBRAS LOCALIZADAS</v>
          </cell>
          <cell r="D3323" t="str">
            <v>EQXDI</v>
          </cell>
          <cell r="E3323">
            <v>455.44</v>
          </cell>
        </row>
        <row r="3325">
          <cell r="C3325" t="str">
            <v>RESERVADO PARA SERVICOS TECNICOS (502201 A 502299)</v>
          </cell>
        </row>
        <row r="3327">
          <cell r="B3327" t="str">
            <v>503000</v>
          </cell>
          <cell r="C3327" t="str">
            <v>SERVICOS PRELIMINARES</v>
          </cell>
        </row>
        <row r="3328">
          <cell r="B3328" t="str">
            <v>503100</v>
          </cell>
          <cell r="C3328" t="str">
            <v>DESMATAMENTO E LIMPEZA</v>
          </cell>
        </row>
        <row r="3329">
          <cell r="B3329" t="str">
            <v>503200</v>
          </cell>
          <cell r="C3329" t="str">
            <v>ACESSOS E SINALIZACAO</v>
          </cell>
        </row>
        <row r="3331">
          <cell r="C3331" t="str">
            <v>RESERVADO PARA SERVICOS PRELIMINARES (503301 A 503399)</v>
          </cell>
        </row>
        <row r="3333">
          <cell r="B3333" t="str">
            <v>504000</v>
          </cell>
          <cell r="C3333" t="str">
            <v>MOVIMENTO DE TERRA</v>
          </cell>
        </row>
        <row r="3334">
          <cell r="B3334" t="str">
            <v>504100</v>
          </cell>
          <cell r="C3334" t="str">
            <v>ESCAVACAO</v>
          </cell>
        </row>
        <row r="3336">
          <cell r="C3336" t="str">
            <v>RESERVADO PARA MOVIMENTO DE TERRA (504201 A 504299)</v>
          </cell>
        </row>
        <row r="3338">
          <cell r="B3338" t="str">
            <v>505000</v>
          </cell>
          <cell r="C3338" t="str">
            <v>ESCORAMENTOS</v>
          </cell>
        </row>
        <row r="3340">
          <cell r="C3340" t="str">
            <v>RESERVADO PARA ESCORAMENTOS (505101 A 505199)</v>
          </cell>
        </row>
        <row r="3342">
          <cell r="B3342" t="str">
            <v>506000</v>
          </cell>
          <cell r="C3342" t="str">
            <v>ESGOTAMENTOS</v>
          </cell>
        </row>
        <row r="3343">
          <cell r="B3343" t="str">
            <v>506100</v>
          </cell>
          <cell r="C3343" t="str">
            <v>REBAIXAMENTO DE LENCOL FREATICO</v>
          </cell>
        </row>
        <row r="3344">
          <cell r="B3344" t="str">
            <v>506101</v>
          </cell>
          <cell r="C3344" t="str">
            <v>MOBILIZACAO, DESMOBILIZACAO E TRANSP. DE EQUIPAMENTOS</v>
          </cell>
          <cell r="D3344" t="str">
            <v>CJXKM</v>
          </cell>
          <cell r="E3344">
            <v>11.37</v>
          </cell>
        </row>
        <row r="3345">
          <cell r="B3345" t="str">
            <v>506102</v>
          </cell>
          <cell r="C3345" t="str">
            <v>INSTALACAO DO SISTEMA DE REBAIXAMENTO</v>
          </cell>
          <cell r="D3345" t="str">
            <v>UN</v>
          </cell>
          <cell r="E3345">
            <v>127.5</v>
          </cell>
        </row>
        <row r="3346">
          <cell r="B3346" t="str">
            <v>506103</v>
          </cell>
          <cell r="C3346" t="str">
            <v>OPERACAO DO SISTEMA DE REBAIXAMENTO</v>
          </cell>
          <cell r="D3346" t="str">
            <v>CJXDI</v>
          </cell>
          <cell r="E3346">
            <v>187.49</v>
          </cell>
        </row>
        <row r="3347">
          <cell r="B3347" t="str">
            <v>506104</v>
          </cell>
          <cell r="C3347" t="str">
            <v>REBAIXAMENTO DE LENCOL FREATICO - OBRAS LINEARES</v>
          </cell>
          <cell r="D3347" t="str">
            <v>M</v>
          </cell>
          <cell r="E3347">
            <v>0</v>
          </cell>
        </row>
        <row r="3349">
          <cell r="B3349" t="str">
            <v>506200</v>
          </cell>
          <cell r="C3349" t="str">
            <v>DRENAGEM SUBTERRANEA</v>
          </cell>
        </row>
        <row r="3350">
          <cell r="B3350" t="str">
            <v>506201</v>
          </cell>
          <cell r="C3350" t="str">
            <v>DRENO HORIZONTAL DE AREIA MEDIA</v>
          </cell>
          <cell r="D3350" t="str">
            <v>M2</v>
          </cell>
          <cell r="E3350">
            <v>19.8</v>
          </cell>
        </row>
        <row r="3351">
          <cell r="B3351" t="str">
            <v>506202</v>
          </cell>
          <cell r="C3351" t="str">
            <v>CORTINA FILTRANTE E DRENAGEM</v>
          </cell>
          <cell r="D3351" t="str">
            <v>M</v>
          </cell>
          <cell r="E3351">
            <v>250.57</v>
          </cell>
        </row>
        <row r="3352">
          <cell r="B3352" t="str">
            <v>506203</v>
          </cell>
          <cell r="C3352" t="str">
            <v>DRENAGEM COM TUBO CERAMICO REVESTIDO COM MANTA GEOTEXTIL</v>
          </cell>
          <cell r="D3352" t="str">
            <v>M</v>
          </cell>
          <cell r="E3352">
            <v>182.21</v>
          </cell>
        </row>
        <row r="3354">
          <cell r="C3354" t="str">
            <v>RESERVADO PARA ESGOTAMENTOS (506301 A 506399)</v>
          </cell>
        </row>
        <row r="3356">
          <cell r="B3356" t="str">
            <v>507000</v>
          </cell>
          <cell r="C3356" t="str">
            <v>OBRAS DE CONTENCAO</v>
          </cell>
        </row>
        <row r="3357">
          <cell r="B3357" t="str">
            <v>507100</v>
          </cell>
          <cell r="C3357" t="str">
            <v>PROTECAO</v>
          </cell>
        </row>
        <row r="3358">
          <cell r="B3358" t="str">
            <v>507102</v>
          </cell>
          <cell r="C3358" t="str">
            <v>SUPORTE DE ATERRO COM MANTA GEOTEXTIL</v>
          </cell>
          <cell r="D3358" t="str">
            <v>M2</v>
          </cell>
          <cell r="E3358">
            <v>66.790000000000006</v>
          </cell>
        </row>
        <row r="3360">
          <cell r="C3360" t="str">
            <v>RESERVADO PARA OBRAS DE CONTENCAO (507201 A 507299)</v>
          </cell>
        </row>
        <row r="3362">
          <cell r="B3362" t="str">
            <v>508000</v>
          </cell>
          <cell r="C3362" t="str">
            <v>FUNDACOES E ESTRUTURAS</v>
          </cell>
        </row>
        <row r="3363">
          <cell r="B3363" t="str">
            <v>508100</v>
          </cell>
          <cell r="C3363" t="str">
            <v>BROCA DE CONCRETO/ESTACA</v>
          </cell>
        </row>
        <row r="3364">
          <cell r="B3364" t="str">
            <v>508101</v>
          </cell>
          <cell r="C3364" t="str">
            <v>BROCA DE CONCRETO, DIAMETRO 30 CM</v>
          </cell>
          <cell r="D3364" t="str">
            <v>M</v>
          </cell>
          <cell r="E3364">
            <v>61.1</v>
          </cell>
        </row>
        <row r="3365">
          <cell r="B3365" t="str">
            <v>508103</v>
          </cell>
          <cell r="C3365" t="str">
            <v>MOBILIZACAO DE EQUIPE PARA EXECUCAO DE ESTACA MOLDADA "IN LOCO" - TIPO STRAUSS - ATE 50 KM</v>
          </cell>
          <cell r="D3365" t="str">
            <v>GB</v>
          </cell>
          <cell r="E3365">
            <v>931</v>
          </cell>
        </row>
        <row r="3366">
          <cell r="B3366" t="str">
            <v>508104</v>
          </cell>
          <cell r="C3366" t="str">
            <v>TRANSPORTE ALEM DE 50 KM DE EQUIPE PARA EXECUCAO DE ESTACA MOLDADA "IN LOCO" - TIPO STRAUSS</v>
          </cell>
          <cell r="D3366" t="str">
            <v>KM</v>
          </cell>
          <cell r="E3366">
            <v>5.32</v>
          </cell>
        </row>
        <row r="3367">
          <cell r="B3367" t="str">
            <v>508105</v>
          </cell>
          <cell r="C3367" t="str">
            <v>ESTACA MOLDADA "IN LOCO" - TIPO STRAUSS - CAPACIDADE 20 T.</v>
          </cell>
          <cell r="D3367" t="str">
            <v>M</v>
          </cell>
          <cell r="E3367">
            <v>29.81</v>
          </cell>
        </row>
        <row r="3368">
          <cell r="B3368" t="str">
            <v>508106</v>
          </cell>
          <cell r="C3368" t="str">
            <v>ESTACA MOLDADA "IN LOCO" - TIPO STRAUSS - CAPACIDADE 30 T.</v>
          </cell>
          <cell r="D3368" t="str">
            <v>M</v>
          </cell>
          <cell r="E3368">
            <v>38.75</v>
          </cell>
        </row>
        <row r="3369">
          <cell r="B3369" t="str">
            <v>508107</v>
          </cell>
          <cell r="C3369" t="str">
            <v>ESTACA MOLDADA "IN LOCO" - TIPO STRAUSS - CAPACIDADE 40 T.</v>
          </cell>
          <cell r="D3369" t="str">
            <v>M</v>
          </cell>
          <cell r="E3369">
            <v>55.19</v>
          </cell>
        </row>
        <row r="3371">
          <cell r="B3371" t="str">
            <v>508200</v>
          </cell>
          <cell r="C3371" t="str">
            <v>LASTRO PARA ASSENTAMENTO DE TUBOS E PECAS</v>
          </cell>
        </row>
        <row r="3372">
          <cell r="B3372" t="str">
            <v>508201</v>
          </cell>
          <cell r="C3372" t="str">
            <v>PARA TUBOS E PECAS, DIAM. 75 MM (A)</v>
          </cell>
          <cell r="D3372" t="str">
            <v>M</v>
          </cell>
          <cell r="E3372">
            <v>15.57</v>
          </cell>
        </row>
        <row r="3373">
          <cell r="B3373" t="str">
            <v>508202</v>
          </cell>
          <cell r="C3373" t="str">
            <v>PARA TUBOS E PECAS, DIAMETRO 500 MM (A)</v>
          </cell>
          <cell r="D3373" t="str">
            <v>M</v>
          </cell>
          <cell r="E3373">
            <v>22.47</v>
          </cell>
        </row>
        <row r="3374">
          <cell r="B3374" t="str">
            <v>508231</v>
          </cell>
          <cell r="C3374" t="str">
            <v>PARA TUBOS E PECAS, DIAMETRO 75 MM (B)</v>
          </cell>
          <cell r="D3374" t="str">
            <v>M</v>
          </cell>
          <cell r="E3374">
            <v>14.97</v>
          </cell>
        </row>
        <row r="3375">
          <cell r="B3375" t="str">
            <v>508232</v>
          </cell>
          <cell r="C3375" t="str">
            <v>PARA TUBOS E PECAS, DIAMETRO 500 MM (B)</v>
          </cell>
          <cell r="D3375" t="str">
            <v>M</v>
          </cell>
          <cell r="E3375">
            <v>21.18</v>
          </cell>
        </row>
        <row r="3376">
          <cell r="B3376" t="str">
            <v>508251</v>
          </cell>
          <cell r="C3376" t="str">
            <v>PARA TUBOS E PECAS, DIAMETRO 75 MM (C)</v>
          </cell>
          <cell r="D3376" t="str">
            <v>M</v>
          </cell>
          <cell r="E3376">
            <v>14.12</v>
          </cell>
        </row>
        <row r="3377">
          <cell r="B3377" t="str">
            <v>508252</v>
          </cell>
          <cell r="C3377" t="str">
            <v>PARA TUBOS E PECAS, DIAMETRO 500 MM (C)</v>
          </cell>
          <cell r="D3377" t="str">
            <v>M</v>
          </cell>
          <cell r="E3377">
            <v>19.32</v>
          </cell>
        </row>
        <row r="3379">
          <cell r="B3379" t="str">
            <v>508300</v>
          </cell>
          <cell r="C3379" t="str">
            <v>LASTRO, LAJE E BERCO PARA ASSENTAMENTO DE TUBOS E PECAS</v>
          </cell>
        </row>
        <row r="3380">
          <cell r="B3380" t="str">
            <v>508301</v>
          </cell>
          <cell r="C3380" t="str">
            <v>PARA TUBOS E PECAS, DIAMETRO 500 MM (A)</v>
          </cell>
          <cell r="D3380" t="str">
            <v>M</v>
          </cell>
          <cell r="E3380">
            <v>105.93</v>
          </cell>
        </row>
        <row r="3381">
          <cell r="B3381" t="str">
            <v>508302</v>
          </cell>
          <cell r="C3381" t="str">
            <v>PARA TUBOS E PECAS, DIAM. 600 MM (A)</v>
          </cell>
          <cell r="D3381" t="str">
            <v>M</v>
          </cell>
          <cell r="E3381">
            <v>156.82</v>
          </cell>
        </row>
        <row r="3382">
          <cell r="B3382" t="str">
            <v>508303</v>
          </cell>
          <cell r="C3382" t="str">
            <v>PARA TUBOS E PECAS, DIAM. 700 MM (A)</v>
          </cell>
          <cell r="D3382" t="str">
            <v>M</v>
          </cell>
          <cell r="E3382">
            <v>174</v>
          </cell>
        </row>
        <row r="3383">
          <cell r="B3383" t="str">
            <v>508331</v>
          </cell>
          <cell r="C3383" t="str">
            <v>PARA TUBOS E PECAS, DIAMETRO 500 MM (B)</v>
          </cell>
          <cell r="D3383" t="str">
            <v>M</v>
          </cell>
          <cell r="E3383">
            <v>104.64</v>
          </cell>
        </row>
        <row r="3384">
          <cell r="B3384" t="str">
            <v>508332</v>
          </cell>
          <cell r="C3384" t="str">
            <v>PARA TUBOS E PECAS DIAMETRO 600 MM (B)</v>
          </cell>
          <cell r="D3384" t="str">
            <v>M</v>
          </cell>
          <cell r="E3384">
            <v>155.1</v>
          </cell>
        </row>
        <row r="3385">
          <cell r="B3385" t="str">
            <v>508333</v>
          </cell>
          <cell r="C3385" t="str">
            <v>PARA TUBOS E PECAS, DIAMETRO 700 MM (B)</v>
          </cell>
          <cell r="D3385" t="str">
            <v>M</v>
          </cell>
          <cell r="E3385">
            <v>172.14</v>
          </cell>
        </row>
        <row r="3386">
          <cell r="B3386" t="str">
            <v>508351</v>
          </cell>
          <cell r="C3386" t="str">
            <v>PARA TUBOS E PECAS, DIAMETRO 500 MM (C)</v>
          </cell>
          <cell r="D3386" t="str">
            <v>M</v>
          </cell>
          <cell r="E3386">
            <v>102.78</v>
          </cell>
        </row>
        <row r="3387">
          <cell r="B3387" t="str">
            <v>508352</v>
          </cell>
          <cell r="C3387" t="str">
            <v>PARA TUBOS E PECAS, DIAMETRO 600 MM (C)</v>
          </cell>
          <cell r="D3387" t="str">
            <v>M</v>
          </cell>
          <cell r="E3387">
            <v>152.61000000000001</v>
          </cell>
        </row>
        <row r="3388">
          <cell r="B3388" t="str">
            <v>508353</v>
          </cell>
          <cell r="C3388" t="str">
            <v>PARA TUBOS E PECAS, DIAMETRO 700 MM (C)</v>
          </cell>
          <cell r="D3388" t="str">
            <v>M</v>
          </cell>
          <cell r="E3388">
            <v>169.46</v>
          </cell>
        </row>
        <row r="3390">
          <cell r="B3390" t="str">
            <v>508400</v>
          </cell>
          <cell r="C3390" t="str">
            <v>ANCORAGEM EM CONCRETO PARA PECAS</v>
          </cell>
        </row>
        <row r="3391">
          <cell r="B3391" t="str">
            <v>508401</v>
          </cell>
          <cell r="C3391" t="str">
            <v>ANCORAGEM EM CONCRETO - CURVA 90 GRAUS E TE, DIAM. 500 MM</v>
          </cell>
          <cell r="D3391" t="str">
            <v>UN</v>
          </cell>
          <cell r="E3391">
            <v>242.8</v>
          </cell>
        </row>
        <row r="3392">
          <cell r="B3392" t="str">
            <v>508402</v>
          </cell>
          <cell r="C3392" t="str">
            <v>BRACADEIRA P/FIXACAO DE TUBULACAO DE 350 MM</v>
          </cell>
          <cell r="D3392" t="str">
            <v>UN</v>
          </cell>
          <cell r="E3392">
            <v>23.46</v>
          </cell>
        </row>
        <row r="3394">
          <cell r="B3394" t="str">
            <v>508500</v>
          </cell>
          <cell r="C3394" t="str">
            <v>CONCRETO/FORMA/ACO/LAJE PRE-FABRICADA</v>
          </cell>
        </row>
        <row r="3396">
          <cell r="B3396" t="str">
            <v>508600</v>
          </cell>
          <cell r="C3396" t="str">
            <v>POCO DE VISITA EM ALVENARIA TIPO GARRAFAO</v>
          </cell>
        </row>
        <row r="3397">
          <cell r="B3397" t="str">
            <v>508601</v>
          </cell>
          <cell r="C3397" t="str">
            <v>POCO DE VISITA EM ALVENARIA TIPO GARRAFAO - PROF. ATE 2,00 M</v>
          </cell>
          <cell r="D3397" t="str">
            <v>UN</v>
          </cell>
          <cell r="E3397">
            <v>847.15</v>
          </cell>
        </row>
        <row r="3398">
          <cell r="B3398" t="str">
            <v>508602</v>
          </cell>
          <cell r="C3398" t="str">
            <v>POCO DE VISITA EM ALVENARIA TIPO GARRAFAO - PROF. ATE 3,00 M</v>
          </cell>
          <cell r="D3398" t="str">
            <v>UN</v>
          </cell>
          <cell r="E3398">
            <v>1258.0999999999999</v>
          </cell>
        </row>
        <row r="3399">
          <cell r="B3399" t="str">
            <v>508603</v>
          </cell>
          <cell r="C3399" t="str">
            <v>POCO DE VISITA EM ALVENARIA TIPO GARRAFAO - PROF. ATE 4,00 M</v>
          </cell>
          <cell r="D3399" t="str">
            <v>UN</v>
          </cell>
          <cell r="E3399">
            <v>1561.59</v>
          </cell>
        </row>
        <row r="3400">
          <cell r="B3400" t="str">
            <v>508604</v>
          </cell>
          <cell r="C3400" t="str">
            <v>POCO DE VISITA EM ALVENARIA TIPO GARRAFAO - PROF. ATE 5,00 M</v>
          </cell>
          <cell r="D3400" t="str">
            <v>UN</v>
          </cell>
          <cell r="E3400">
            <v>1937.78</v>
          </cell>
        </row>
        <row r="3401">
          <cell r="B3401" t="str">
            <v>508605</v>
          </cell>
          <cell r="C3401" t="str">
            <v>POCO DE VISITA EM ALVENARIA TIPO GARRAFAO - PROF. ATE 6,00 M</v>
          </cell>
          <cell r="D3401" t="str">
            <v>UN</v>
          </cell>
          <cell r="E3401">
            <v>2428.69</v>
          </cell>
        </row>
        <row r="3402">
          <cell r="B3402" t="str">
            <v>508606</v>
          </cell>
          <cell r="C3402" t="str">
            <v>POCO DE VISITA EM ALVENARIA TIPO GARRAFAO - PROF. ATE 7,00 M</v>
          </cell>
          <cell r="D3402" t="str">
            <v>UN</v>
          </cell>
          <cell r="E3402">
            <v>3067.24</v>
          </cell>
        </row>
        <row r="3404">
          <cell r="B3404" t="str">
            <v>508700</v>
          </cell>
          <cell r="C3404" t="str">
            <v>DISPOSITIVOS PARA LAGOA</v>
          </cell>
        </row>
        <row r="3405">
          <cell r="B3405" t="str">
            <v>508701</v>
          </cell>
          <cell r="C3405" t="str">
            <v>DISPOSITIVO DE ENTRADA B</v>
          </cell>
          <cell r="D3405" t="str">
            <v>UN</v>
          </cell>
          <cell r="E3405">
            <v>801.88</v>
          </cell>
        </row>
        <row r="3406">
          <cell r="B3406" t="str">
            <v>508702</v>
          </cell>
          <cell r="C3406" t="str">
            <v>DISPOSITIVO DE ENTRADA D</v>
          </cell>
          <cell r="D3406" t="str">
            <v>UN</v>
          </cell>
          <cell r="E3406">
            <v>1081.83</v>
          </cell>
        </row>
        <row r="3407">
          <cell r="B3407" t="str">
            <v>508703</v>
          </cell>
          <cell r="C3407" t="str">
            <v>DISPOSITIVO DE SAIDA B</v>
          </cell>
          <cell r="D3407" t="str">
            <v>UN</v>
          </cell>
          <cell r="E3407">
            <v>1482.05</v>
          </cell>
        </row>
        <row r="3408">
          <cell r="B3408" t="str">
            <v>508704</v>
          </cell>
          <cell r="C3408" t="str">
            <v>DISPOSITIVO DE SAIDA F</v>
          </cell>
          <cell r="D3408" t="str">
            <v>UN</v>
          </cell>
          <cell r="E3408">
            <v>10782.53</v>
          </cell>
        </row>
        <row r="3409">
          <cell r="B3409" t="str">
            <v>508705</v>
          </cell>
          <cell r="C3409" t="str">
            <v>DISPOSITIVO DE INTERLIGACAO B</v>
          </cell>
          <cell r="D3409" t="str">
            <v>UN</v>
          </cell>
          <cell r="E3409">
            <v>1633.34</v>
          </cell>
        </row>
        <row r="3410">
          <cell r="B3410" t="str">
            <v>508708</v>
          </cell>
          <cell r="C3410" t="str">
            <v>CAIXA DE AREIA, GRADEAMENTO E MEDICAO DE VAZAO (SUTRO)</v>
          </cell>
          <cell r="D3410" t="str">
            <v>UN</v>
          </cell>
          <cell r="E3410">
            <v>6506.21</v>
          </cell>
        </row>
        <row r="3411">
          <cell r="B3411" t="str">
            <v>508709</v>
          </cell>
          <cell r="C3411" t="str">
            <v>CAIXA DIVISORA DE VAZAO - DUAS SAIDAS</v>
          </cell>
          <cell r="D3411" t="str">
            <v>UN</v>
          </cell>
          <cell r="E3411">
            <v>1294.3</v>
          </cell>
        </row>
        <row r="3412">
          <cell r="B3412" t="str">
            <v>508711</v>
          </cell>
          <cell r="C3412" t="str">
            <v>DISPOSITIVO DE ENTRADA C</v>
          </cell>
          <cell r="D3412" t="str">
            <v>UN</v>
          </cell>
          <cell r="E3412">
            <v>1588.4</v>
          </cell>
        </row>
        <row r="3413">
          <cell r="B3413" t="str">
            <v>508712</v>
          </cell>
          <cell r="C3413" t="str">
            <v>PLACA DE CONCRETO - PADRAO I</v>
          </cell>
          <cell r="D3413" t="str">
            <v>M2</v>
          </cell>
          <cell r="E3413">
            <v>61.19</v>
          </cell>
        </row>
        <row r="3414">
          <cell r="B3414" t="str">
            <v>508713</v>
          </cell>
          <cell r="C3414" t="str">
            <v>DISPOSITIVO DE SAIDA A - COMPLETO</v>
          </cell>
          <cell r="D3414" t="str">
            <v>UN</v>
          </cell>
          <cell r="E3414">
            <v>6622.62</v>
          </cell>
        </row>
        <row r="3416">
          <cell r="C3416" t="str">
            <v>RESERVADO PARA FUNDACOES E ESTRUTURAS (508801 A 508899)</v>
          </cell>
        </row>
        <row r="3418">
          <cell r="B3418" t="str">
            <v>509000</v>
          </cell>
          <cell r="C3418" t="str">
            <v>ASSENTAMENTO</v>
          </cell>
        </row>
        <row r="3419">
          <cell r="B3419" t="str">
            <v>509100</v>
          </cell>
          <cell r="C3419" t="str">
            <v>ASSENTAMENTO DE TUBOS E PECAS PARA REDES DE DISTR. DE AGUA</v>
          </cell>
        </row>
        <row r="3420">
          <cell r="B3420" t="str">
            <v>509101</v>
          </cell>
          <cell r="C3420" t="str">
            <v>TUBOS E PECAS DE FERRO FUNDIDO, DIAM. 350 MM (A)</v>
          </cell>
          <cell r="D3420" t="str">
            <v>M</v>
          </cell>
          <cell r="E3420">
            <v>19.84</v>
          </cell>
        </row>
        <row r="3421">
          <cell r="B3421" t="str">
            <v>509102</v>
          </cell>
          <cell r="C3421" t="str">
            <v>TUBOS E PECAS PEAD, DIAM. 32 MM (A)</v>
          </cell>
          <cell r="D3421" t="str">
            <v>M</v>
          </cell>
          <cell r="E3421">
            <v>5.47</v>
          </cell>
        </row>
        <row r="3422">
          <cell r="B3422" t="str">
            <v>509131</v>
          </cell>
          <cell r="C3422" t="str">
            <v>TUBOS E PECAS DE FERRO FUNDIDO, DIAM. 350 MM (B)</v>
          </cell>
          <cell r="D3422" t="str">
            <v>M</v>
          </cell>
          <cell r="E3422">
            <v>17.600000000000001</v>
          </cell>
        </row>
        <row r="3423">
          <cell r="B3423" t="str">
            <v>509132</v>
          </cell>
          <cell r="C3423" t="str">
            <v>TUBOS E PECAS PEAD, DIAM. 32 MM (B)</v>
          </cell>
          <cell r="D3423" t="str">
            <v>M</v>
          </cell>
          <cell r="E3423">
            <v>4.46</v>
          </cell>
        </row>
        <row r="3424">
          <cell r="B3424" t="str">
            <v>509151</v>
          </cell>
          <cell r="C3424" t="str">
            <v>TUBOS E PECAS DE FERRO FUNDIDO, DIAM. 350 MM (C)</v>
          </cell>
          <cell r="D3424" t="str">
            <v>M</v>
          </cell>
          <cell r="E3424">
            <v>14.27</v>
          </cell>
        </row>
        <row r="3425">
          <cell r="B3425" t="str">
            <v>509152</v>
          </cell>
          <cell r="C3425" t="str">
            <v>TUBOS E PECAS PEAD, DIAM. 32 MM (C)</v>
          </cell>
          <cell r="D3425" t="str">
            <v>M</v>
          </cell>
          <cell r="E3425">
            <v>2.93</v>
          </cell>
        </row>
        <row r="3427">
          <cell r="B3427" t="str">
            <v>509200</v>
          </cell>
          <cell r="C3427" t="str">
            <v>ASSENTAMENTO SIMPLES DE TUBOS E PECAS DE PVC RIGIDO E PVC RIGIDO DEFOFO</v>
          </cell>
        </row>
        <row r="3428">
          <cell r="B3428" t="str">
            <v>509201</v>
          </cell>
          <cell r="C3428" t="str">
            <v>TUBOS E PECAS, DIAM. 250 MM (A)</v>
          </cell>
          <cell r="D3428" t="str">
            <v>M</v>
          </cell>
          <cell r="E3428">
            <v>2.5</v>
          </cell>
        </row>
        <row r="3429">
          <cell r="B3429" t="str">
            <v>509202</v>
          </cell>
          <cell r="C3429" t="str">
            <v>TUBOS E PECAS, DIAM. 350 MM (A)</v>
          </cell>
          <cell r="D3429" t="str">
            <v>M</v>
          </cell>
          <cell r="E3429">
            <v>3.47</v>
          </cell>
        </row>
        <row r="3430">
          <cell r="B3430" t="str">
            <v>509203</v>
          </cell>
          <cell r="C3430" t="str">
            <v>TUBOS E PECAS, DIAM. 450 MM (A)</v>
          </cell>
          <cell r="D3430" t="str">
            <v>M</v>
          </cell>
          <cell r="E3430">
            <v>4.3</v>
          </cell>
        </row>
        <row r="3431">
          <cell r="B3431" t="str">
            <v>509231</v>
          </cell>
          <cell r="C3431" t="str">
            <v>TUBOS E PECAS, DIAM. 250 MM (B)</v>
          </cell>
          <cell r="D3431" t="str">
            <v>M</v>
          </cell>
          <cell r="E3431">
            <v>1.99</v>
          </cell>
        </row>
        <row r="3432">
          <cell r="B3432" t="str">
            <v>509232</v>
          </cell>
          <cell r="C3432" t="str">
            <v>TUBOS E PECAS, DIAM. 350 MM (B)</v>
          </cell>
          <cell r="D3432" t="str">
            <v>M</v>
          </cell>
          <cell r="E3432">
            <v>2.79</v>
          </cell>
        </row>
        <row r="3433">
          <cell r="B3433" t="str">
            <v>509233</v>
          </cell>
          <cell r="C3433" t="str">
            <v>TUBOS E PECAS, DIAM. 450 MM (B)</v>
          </cell>
          <cell r="D3433" t="str">
            <v>M</v>
          </cell>
          <cell r="E3433">
            <v>3.41</v>
          </cell>
        </row>
        <row r="3434">
          <cell r="B3434" t="str">
            <v>509251</v>
          </cell>
          <cell r="C3434" t="str">
            <v>TUBOS E PECAS DIAM. 250 MM (C)</v>
          </cell>
          <cell r="D3434" t="str">
            <v>M</v>
          </cell>
          <cell r="E3434">
            <v>1.23</v>
          </cell>
        </row>
        <row r="3435">
          <cell r="B3435" t="str">
            <v>509252</v>
          </cell>
          <cell r="C3435" t="str">
            <v>TUBOS E PECAS, DIAM. 350 MM (C)</v>
          </cell>
          <cell r="D3435" t="str">
            <v>M</v>
          </cell>
          <cell r="E3435">
            <v>1.72</v>
          </cell>
        </row>
        <row r="3436">
          <cell r="B3436" t="str">
            <v>509253</v>
          </cell>
          <cell r="C3436" t="str">
            <v>TUBOS E PECAS, DIAM. 450 MM (C)</v>
          </cell>
          <cell r="D3436" t="str">
            <v>M</v>
          </cell>
          <cell r="E3436">
            <v>2.15</v>
          </cell>
        </row>
        <row r="3438">
          <cell r="B3438" t="str">
            <v>509300</v>
          </cell>
          <cell r="C3438" t="str">
            <v>ASSENTAMENTO SIMPLES DE TUBOS E PECAS DE CIMENTO AMIANTO</v>
          </cell>
        </row>
        <row r="3440">
          <cell r="B3440" t="str">
            <v>509400</v>
          </cell>
          <cell r="C3440" t="str">
            <v>ASSENTAMENTO SIMPLES DE TUBOS E PECAS DE FERRO FUNDIDO</v>
          </cell>
        </row>
        <row r="3441">
          <cell r="B3441" t="str">
            <v>509401</v>
          </cell>
          <cell r="C3441" t="str">
            <v>TUBOS E PECAS, DIAM. 350 MM (A)</v>
          </cell>
          <cell r="D3441" t="str">
            <v>M</v>
          </cell>
          <cell r="E3441">
            <v>11.1</v>
          </cell>
        </row>
        <row r="3442">
          <cell r="B3442" t="str">
            <v>509431</v>
          </cell>
          <cell r="C3442" t="str">
            <v>TUBOS E PECAS, DIAM. 350 MM (B)</v>
          </cell>
          <cell r="D3442" t="str">
            <v>M</v>
          </cell>
          <cell r="E3442">
            <v>8.8699999999999992</v>
          </cell>
        </row>
        <row r="3443">
          <cell r="B3443" t="str">
            <v>509451</v>
          </cell>
          <cell r="C3443" t="str">
            <v>TUBOS E PECAS, DIAM. 350 MM (C)</v>
          </cell>
          <cell r="D3443" t="str">
            <v>M</v>
          </cell>
          <cell r="E3443">
            <v>5.53</v>
          </cell>
        </row>
        <row r="3445">
          <cell r="B3445" t="str">
            <v>509500</v>
          </cell>
          <cell r="C3445" t="str">
            <v>ASSENTAMENTO SIMPLES DE TUBOS DE CONCRETO PARA AGUAS PLUVIAIS</v>
          </cell>
        </row>
        <row r="3446">
          <cell r="B3446" t="str">
            <v>509501</v>
          </cell>
          <cell r="C3446" t="str">
            <v>TUBOS, DIAMETRO 200 MM (A)</v>
          </cell>
          <cell r="D3446" t="str">
            <v>M</v>
          </cell>
          <cell r="E3446">
            <v>3.11</v>
          </cell>
        </row>
        <row r="3447">
          <cell r="B3447" t="str">
            <v>509531</v>
          </cell>
          <cell r="C3447" t="str">
            <v>TUBOS, DIAMETRO 200 MM (B)</v>
          </cell>
          <cell r="D3447" t="str">
            <v>M</v>
          </cell>
          <cell r="E3447">
            <v>2.52</v>
          </cell>
        </row>
        <row r="3448">
          <cell r="B3448" t="str">
            <v>509551</v>
          </cell>
          <cell r="C3448" t="str">
            <v>TUBOS, DIAMETRO 200 MM (C)</v>
          </cell>
          <cell r="D3448" t="str">
            <v>M</v>
          </cell>
          <cell r="E3448">
            <v>1.63</v>
          </cell>
        </row>
        <row r="3450">
          <cell r="B3450" t="str">
            <v>509600</v>
          </cell>
          <cell r="C3450" t="str">
            <v>MONTAGEM DE PECAS ESPECIAIS</v>
          </cell>
        </row>
        <row r="3451">
          <cell r="B3451" t="str">
            <v>509601</v>
          </cell>
          <cell r="C3451" t="str">
            <v>PECAS ESPECIAIS E TUBULACOES AEREAS</v>
          </cell>
          <cell r="D3451" t="str">
            <v>KG</v>
          </cell>
          <cell r="E3451">
            <v>1.51</v>
          </cell>
        </row>
        <row r="3453">
          <cell r="B3453" t="str">
            <v>509700</v>
          </cell>
          <cell r="C3453" t="str">
            <v>CARGA, TRANSPORTE ATE 10 KM E DESCARGA DE TUBOS E PECAS DE PVC RIGIDO E PVC RIGIDO DEFOFO</v>
          </cell>
        </row>
        <row r="3454">
          <cell r="B3454" t="str">
            <v>509701</v>
          </cell>
          <cell r="C3454" t="str">
            <v>TUBOS E PECAS, DIAM. 450 MM</v>
          </cell>
          <cell r="D3454" t="str">
            <v>KM</v>
          </cell>
          <cell r="E3454">
            <v>1377.33</v>
          </cell>
        </row>
        <row r="3456">
          <cell r="B3456" t="str">
            <v>509800</v>
          </cell>
          <cell r="C3456" t="str">
            <v>TRANSPORTE EXCEDENTE A 10 KM DE TUBOS E PECAS DE PVC RIGIDO E PVC RIGIDO DE FOFO</v>
          </cell>
        </row>
        <row r="3457">
          <cell r="B3457" t="str">
            <v>509810</v>
          </cell>
          <cell r="C3457" t="str">
            <v>TUBOS E PECAS, DIAM. 450 MM</v>
          </cell>
          <cell r="D3457" t="str">
            <v>KMXKM</v>
          </cell>
          <cell r="E3457">
            <v>13.45</v>
          </cell>
        </row>
        <row r="3459">
          <cell r="C3459" t="str">
            <v>RESERVADO PARA ASSENTAMENTO (510302 A 510399)</v>
          </cell>
        </row>
        <row r="3460">
          <cell r="B3460" t="str">
            <v>510301</v>
          </cell>
          <cell r="C3460" t="str">
            <v>TUBOS E PECAS PVC, DIAM. 25 MM (3/4")</v>
          </cell>
          <cell r="D3460" t="str">
            <v>M</v>
          </cell>
          <cell r="E3460">
            <v>5.47</v>
          </cell>
        </row>
        <row r="3462">
          <cell r="B3462" t="str">
            <v>511000</v>
          </cell>
          <cell r="C3462" t="str">
            <v>PAVIMENTACAO</v>
          </cell>
        </row>
        <row r="3463">
          <cell r="B3463" t="str">
            <v>511100</v>
          </cell>
          <cell r="C3463" t="str">
            <v>LEVANTAMENTO DE PAVIMENTACAO</v>
          </cell>
        </row>
        <row r="3464">
          <cell r="B3464" t="str">
            <v>511101</v>
          </cell>
          <cell r="C3464" t="str">
            <v>LEVANTAMENTO DE PASSEIO EM CACO CERAMICO (A)</v>
          </cell>
          <cell r="D3464" t="str">
            <v>M2</v>
          </cell>
          <cell r="E3464">
            <v>8.44</v>
          </cell>
        </row>
        <row r="3465">
          <cell r="B3465" t="str">
            <v>511102</v>
          </cell>
          <cell r="C3465" t="str">
            <v>LEVANTAMENTO DE PASSEIO EM ARDOSIA, ARENITO OU PEDRA LUMINARIA (A)</v>
          </cell>
          <cell r="D3465" t="str">
            <v>M2</v>
          </cell>
          <cell r="E3465">
            <v>9.2799999999999994</v>
          </cell>
        </row>
        <row r="3466">
          <cell r="B3466" t="str">
            <v>511103</v>
          </cell>
          <cell r="C3466" t="str">
            <v>LEVANTAMENTO DE PASSEIO EM GRANITO TIPO PARALELEPIPEDO (A)</v>
          </cell>
          <cell r="D3466" t="str">
            <v>M2</v>
          </cell>
          <cell r="E3466">
            <v>9.2799999999999994</v>
          </cell>
        </row>
        <row r="3467">
          <cell r="B3467" t="str">
            <v>511104</v>
          </cell>
          <cell r="C3467" t="str">
            <v>LEVANTAMENTO DE PASSEIO EM LAJOTAO COLONIAL CERAMICO (A)</v>
          </cell>
          <cell r="D3467" t="str">
            <v>M2</v>
          </cell>
          <cell r="E3467">
            <v>9.2799999999999994</v>
          </cell>
        </row>
        <row r="3468">
          <cell r="B3468" t="str">
            <v>511105</v>
          </cell>
          <cell r="C3468" t="str">
            <v>LEVANTAMENTO DE PAVIMENTACAO DE CONCRETO NAO ESTRUTURAL (A)</v>
          </cell>
          <cell r="D3468" t="str">
            <v>M2</v>
          </cell>
          <cell r="E3468">
            <v>12.82</v>
          </cell>
        </row>
        <row r="3469">
          <cell r="B3469" t="str">
            <v>511106</v>
          </cell>
          <cell r="C3469" t="str">
            <v>LEVANTAMENTO DE PARALELEPIPEDO COM CAPA ASFALTICA (A)</v>
          </cell>
          <cell r="D3469" t="str">
            <v>M2</v>
          </cell>
          <cell r="E3469">
            <v>11.09</v>
          </cell>
        </row>
        <row r="3470">
          <cell r="B3470" t="str">
            <v>511131</v>
          </cell>
          <cell r="C3470" t="str">
            <v>LEVANTAMENTO DE PASSEIO EM CACO CERAMICO (B)</v>
          </cell>
          <cell r="D3470" t="str">
            <v>M2</v>
          </cell>
          <cell r="E3470">
            <v>6.51</v>
          </cell>
        </row>
        <row r="3471">
          <cell r="B3471" t="str">
            <v>511132</v>
          </cell>
          <cell r="C3471" t="str">
            <v>LEVANTAMENTO DE PASSEIO EM ARDOSIA, ARENITO OU PEDRA LUMINARIA (B)</v>
          </cell>
          <cell r="D3471" t="str">
            <v>M2</v>
          </cell>
          <cell r="E3471">
            <v>7.42</v>
          </cell>
        </row>
        <row r="3472">
          <cell r="B3472" t="str">
            <v>511133</v>
          </cell>
          <cell r="C3472" t="str">
            <v>LEVANTAMENTO DE PASSEIO EM GRANITO TIPO PARALELEPIPEDO (B)</v>
          </cell>
          <cell r="D3472" t="str">
            <v>M2</v>
          </cell>
          <cell r="E3472">
            <v>7.42</v>
          </cell>
        </row>
        <row r="3473">
          <cell r="B3473" t="str">
            <v>511134</v>
          </cell>
          <cell r="C3473" t="str">
            <v>LEVANTAMENTO DE PASSEIO EM LAJOTAO COLONIAL CERAMICO (B)</v>
          </cell>
          <cell r="D3473" t="str">
            <v>M2</v>
          </cell>
          <cell r="E3473">
            <v>7.42</v>
          </cell>
        </row>
        <row r="3474">
          <cell r="B3474" t="str">
            <v>511135</v>
          </cell>
          <cell r="C3474" t="str">
            <v>LEVANTAMENTO DE PAVIMENTACAO DE CONCRETO NAO ESTRUTURAL (B)</v>
          </cell>
          <cell r="D3474" t="str">
            <v>M2</v>
          </cell>
          <cell r="E3474">
            <v>10.25</v>
          </cell>
        </row>
        <row r="3475">
          <cell r="B3475" t="str">
            <v>511136</v>
          </cell>
          <cell r="C3475" t="str">
            <v>LEVANTAMENTO DE PARALELEPIPEDO COM CAPA ASFALTICA (B)</v>
          </cell>
          <cell r="D3475" t="str">
            <v>M2</v>
          </cell>
          <cell r="E3475">
            <v>8.85</v>
          </cell>
        </row>
        <row r="3476">
          <cell r="B3476" t="str">
            <v>511151</v>
          </cell>
          <cell r="C3476" t="str">
            <v>LEVANTAMENTO DE PASSEIO EM CACO CERAMICO (C)</v>
          </cell>
          <cell r="D3476" t="str">
            <v>M2</v>
          </cell>
          <cell r="E3476">
            <v>4.0999999999999996</v>
          </cell>
        </row>
        <row r="3477">
          <cell r="B3477" t="str">
            <v>511152</v>
          </cell>
          <cell r="C3477" t="str">
            <v>LEVANTAMENTO DE PASSEIO EM ARDOSIA, ARENITO OU PEDRA LUMINARIA (C)</v>
          </cell>
          <cell r="D3477" t="str">
            <v>M2</v>
          </cell>
          <cell r="E3477">
            <v>4.9800000000000004</v>
          </cell>
        </row>
        <row r="3478">
          <cell r="B3478" t="str">
            <v>511153</v>
          </cell>
          <cell r="C3478" t="str">
            <v>LEVANTAMENTO DE PASSEIO EM GRANITO TIPO PARALELEPIPEDO (C)</v>
          </cell>
          <cell r="D3478" t="str">
            <v>M2</v>
          </cell>
          <cell r="E3478">
            <v>4.6100000000000003</v>
          </cell>
        </row>
        <row r="3479">
          <cell r="B3479" t="str">
            <v>511154</v>
          </cell>
          <cell r="C3479" t="str">
            <v>LEVANTAMENTO DE PASSEIO EM LAJOTAO COLONIAL CERAMICO (C)</v>
          </cell>
          <cell r="D3479" t="str">
            <v>M2</v>
          </cell>
          <cell r="E3479">
            <v>4.6100000000000003</v>
          </cell>
        </row>
        <row r="3480">
          <cell r="B3480" t="str">
            <v>511155</v>
          </cell>
          <cell r="C3480" t="str">
            <v>LEVANTAMENTO DE PAVIMENTACAO DE CONCRETO NAO ESTRUTURAL (C)</v>
          </cell>
          <cell r="D3480" t="str">
            <v>M2</v>
          </cell>
          <cell r="E3480">
            <v>6.3</v>
          </cell>
        </row>
        <row r="3481">
          <cell r="B3481" t="str">
            <v>511156</v>
          </cell>
          <cell r="C3481" t="str">
            <v>LEVANTAMENTO DE PARALELEPIPEDO COM CAPA ASFALTICA (C)</v>
          </cell>
          <cell r="D3481" t="str">
            <v>M2</v>
          </cell>
          <cell r="E3481">
            <v>5.5</v>
          </cell>
        </row>
        <row r="3483">
          <cell r="B3483" t="str">
            <v>511200</v>
          </cell>
          <cell r="C3483" t="str">
            <v>EXECUCAO DE PAVIMENTACAO</v>
          </cell>
        </row>
        <row r="3484">
          <cell r="B3484" t="str">
            <v>511211</v>
          </cell>
          <cell r="C3484" t="str">
            <v>EXECUCAO DE ASFALTO (A)</v>
          </cell>
          <cell r="D3484" t="str">
            <v>M2</v>
          </cell>
          <cell r="E3484">
            <v>32.69</v>
          </cell>
        </row>
        <row r="3485">
          <cell r="B3485" t="str">
            <v>511212</v>
          </cell>
          <cell r="C3485" t="str">
            <v>EXECUCAO DE PAVIMENTACAO DE CONCRETO NAO ESTRUTURAL (A)</v>
          </cell>
          <cell r="D3485" t="str">
            <v>M2</v>
          </cell>
          <cell r="E3485">
            <v>30.76</v>
          </cell>
        </row>
        <row r="3486">
          <cell r="B3486" t="str">
            <v>511213</v>
          </cell>
          <cell r="C3486" t="str">
            <v>REPOSICAO DE PARALELEPIPEDO COM CAPA ASFALTICA (A)</v>
          </cell>
          <cell r="D3486" t="str">
            <v>M2</v>
          </cell>
          <cell r="E3486">
            <v>48.67</v>
          </cell>
        </row>
        <row r="3487">
          <cell r="B3487" t="str">
            <v>511231</v>
          </cell>
          <cell r="C3487" t="str">
            <v>EXECUCAO DE ASFALTO (B)</v>
          </cell>
          <cell r="D3487" t="str">
            <v>M2</v>
          </cell>
          <cell r="E3487">
            <v>31.02</v>
          </cell>
        </row>
        <row r="3488">
          <cell r="B3488">
            <v>511232</v>
          </cell>
          <cell r="C3488" t="str">
            <v>EXECUCAO DE PAVIMENTACAO DE CONCRETO NAO ESTRUTURAL (B)</v>
          </cell>
          <cell r="D3488" t="str">
            <v>M2</v>
          </cell>
          <cell r="E3488">
            <v>30.19</v>
          </cell>
        </row>
        <row r="3489">
          <cell r="B3489" t="str">
            <v>511233</v>
          </cell>
          <cell r="C3489" t="str">
            <v>REPOSICAO DE PARALELEPIPEDO COM CAPA ASFALTICA (B)</v>
          </cell>
          <cell r="D3489" t="str">
            <v>M2</v>
          </cell>
          <cell r="E3489">
            <v>43.87</v>
          </cell>
        </row>
        <row r="3490">
          <cell r="B3490" t="str">
            <v>511251</v>
          </cell>
          <cell r="C3490" t="str">
            <v>EXECUCAO DE ASFALTO (C)</v>
          </cell>
          <cell r="D3490" t="str">
            <v>M2</v>
          </cell>
          <cell r="E3490">
            <v>28.52</v>
          </cell>
        </row>
        <row r="3491">
          <cell r="B3491" t="str">
            <v>511252</v>
          </cell>
          <cell r="C3491" t="str">
            <v>EXECUCAO DE PAVIMENTACAO DE CONCRETO NAO ESTRUTURAL (C)</v>
          </cell>
          <cell r="D3491" t="str">
            <v>M2</v>
          </cell>
          <cell r="E3491">
            <v>29.31</v>
          </cell>
        </row>
        <row r="3492">
          <cell r="B3492" t="str">
            <v>511253</v>
          </cell>
          <cell r="C3492" t="str">
            <v>REPOSICAO DE PARALELEPIPEDO COM CAPA ASFALTICA (C)</v>
          </cell>
          <cell r="D3492" t="str">
            <v>M2</v>
          </cell>
          <cell r="E3492">
            <v>37.42</v>
          </cell>
        </row>
        <row r="3494">
          <cell r="C3494" t="str">
            <v>RESERVADO PARA PAVIMENTACAO (511301 A 511399)</v>
          </cell>
        </row>
        <row r="3496">
          <cell r="B3496" t="str">
            <v>512000</v>
          </cell>
          <cell r="C3496" t="str">
            <v>LIGACOES PREDIAIS</v>
          </cell>
        </row>
        <row r="3497">
          <cell r="C3497" t="str">
            <v>RESERVADO PARA LIGACOES PREDIAIS (512101 A 512199)</v>
          </cell>
        </row>
        <row r="3499">
          <cell r="B3499" t="str">
            <v>512200</v>
          </cell>
          <cell r="C3499" t="str">
            <v>LIGACOES</v>
          </cell>
        </row>
        <row r="3501">
          <cell r="B3501" t="str">
            <v>513000</v>
          </cell>
          <cell r="C3501" t="str">
            <v>FECHAMENTO</v>
          </cell>
        </row>
        <row r="3502">
          <cell r="B3502" t="str">
            <v>513100</v>
          </cell>
          <cell r="C3502" t="str">
            <v>ALVENARIA</v>
          </cell>
        </row>
        <row r="3503">
          <cell r="B3503" t="str">
            <v>513101</v>
          </cell>
          <cell r="C3503" t="str">
            <v>ALVENARIA DE ELEV., EM CUTELO TIJOLO A VISTA</v>
          </cell>
          <cell r="D3503" t="str">
            <v>M2</v>
          </cell>
          <cell r="E3503">
            <v>43.82</v>
          </cell>
        </row>
        <row r="3504">
          <cell r="B3504" t="str">
            <v>513102</v>
          </cell>
          <cell r="C3504" t="str">
            <v>COLOCACAO DE TIJOLO COMUM NO LEITO DE SECAGEM</v>
          </cell>
          <cell r="D3504" t="str">
            <v>M2</v>
          </cell>
          <cell r="E3504">
            <v>5.89</v>
          </cell>
        </row>
        <row r="3505">
          <cell r="B3505" t="str">
            <v>513103</v>
          </cell>
          <cell r="C3505" t="str">
            <v>BLOCO DE VIDRO, DIMENSAO 6 X 20 X 20 CM (ELEMENTO VAZADO)</v>
          </cell>
          <cell r="D3505" t="str">
            <v>M2</v>
          </cell>
          <cell r="E3505">
            <v>404.43</v>
          </cell>
        </row>
        <row r="3507">
          <cell r="B3507" t="str">
            <v>513200</v>
          </cell>
          <cell r="C3507" t="str">
            <v>COBERTURA, MADEIRAMENTO, CONDUTOR, CALHAS E RUFOS</v>
          </cell>
        </row>
        <row r="3508">
          <cell r="B3508" t="str">
            <v>513201</v>
          </cell>
          <cell r="C3508" t="str">
            <v>COBERTURA COM TELHA COLONIAL</v>
          </cell>
          <cell r="D3508" t="str">
            <v>M2</v>
          </cell>
          <cell r="E3508">
            <v>53.37</v>
          </cell>
        </row>
        <row r="3510">
          <cell r="B3510" t="str">
            <v>513300</v>
          </cell>
          <cell r="C3510" t="str">
            <v>ESQUADRIAS: MADEIRA/METALICAS E FERRAGENS</v>
          </cell>
        </row>
        <row r="3511">
          <cell r="B3511" t="str">
            <v>513301</v>
          </cell>
          <cell r="C3511" t="str">
            <v>PORTA EXTERNA DE CEDRO, EXCETO O BATENTE, 1 FOLHA</v>
          </cell>
          <cell r="D3511" t="str">
            <v>M2</v>
          </cell>
          <cell r="E3511">
            <v>174.64</v>
          </cell>
        </row>
        <row r="3512">
          <cell r="B3512" t="str">
            <v>513302</v>
          </cell>
          <cell r="C3512" t="str">
            <v>PORTA INTERNA DE CEDRO, EXCETO O BATENTE, 1 FOLHA</v>
          </cell>
          <cell r="D3512" t="str">
            <v>M2</v>
          </cell>
          <cell r="E3512">
            <v>265.26</v>
          </cell>
        </row>
        <row r="3513">
          <cell r="B3513" t="str">
            <v>513303</v>
          </cell>
          <cell r="C3513" t="str">
            <v>BATENTE PEROBA</v>
          </cell>
          <cell r="D3513" t="str">
            <v>M</v>
          </cell>
          <cell r="E3513">
            <v>30.28</v>
          </cell>
        </row>
        <row r="3514">
          <cell r="B3514" t="str">
            <v>513304</v>
          </cell>
          <cell r="C3514" t="str">
            <v>PORTA DE ALUMINIO TIPO VENEZIANA</v>
          </cell>
          <cell r="D3514" t="str">
            <v>M2</v>
          </cell>
          <cell r="E3514">
            <v>433.15</v>
          </cell>
        </row>
        <row r="3516">
          <cell r="B3516" t="str">
            <v>513400</v>
          </cell>
          <cell r="C3516" t="str">
            <v>VIDROS</v>
          </cell>
        </row>
        <row r="3517">
          <cell r="B3517" t="str">
            <v>513401</v>
          </cell>
          <cell r="C3517" t="str">
            <v>VIDRO PLANO COMUM TRANSPARENTE 6 MM</v>
          </cell>
          <cell r="D3517" t="str">
            <v>M2</v>
          </cell>
          <cell r="E3517">
            <v>97.71</v>
          </cell>
        </row>
        <row r="3519">
          <cell r="B3519" t="str">
            <v>513500</v>
          </cell>
          <cell r="C3519" t="str">
            <v>GRELHAS/GUARDA-CORPO/GRADE/ESCADA</v>
          </cell>
        </row>
        <row r="3520">
          <cell r="B3520" t="str">
            <v>513501</v>
          </cell>
          <cell r="C3520" t="str">
            <v>GUARDA CORPO DIAMETRO 2"</v>
          </cell>
          <cell r="D3520" t="str">
            <v>M</v>
          </cell>
          <cell r="E3520">
            <v>214.28</v>
          </cell>
        </row>
        <row r="3521">
          <cell r="B3521" t="str">
            <v>513502</v>
          </cell>
          <cell r="C3521" t="str">
            <v>GRADE METALICA BARRA 2 X 3/8 POL. - ESPACAMENTO 5 CM</v>
          </cell>
          <cell r="D3521" t="str">
            <v>UN</v>
          </cell>
          <cell r="E3521">
            <v>568.29999999999995</v>
          </cell>
        </row>
        <row r="3522">
          <cell r="B3522" t="str">
            <v>513503</v>
          </cell>
          <cell r="C3522" t="str">
            <v>GRADE DIAM. 1/2 POL. E= 20 MM</v>
          </cell>
          <cell r="D3522" t="str">
            <v>M2</v>
          </cell>
          <cell r="E3522">
            <v>810.39</v>
          </cell>
        </row>
        <row r="3523">
          <cell r="B3523" t="str">
            <v>513504</v>
          </cell>
          <cell r="C3523" t="str">
            <v>GRELHA DIAM. 1/2 POL. (50 X 50) MM</v>
          </cell>
          <cell r="D3523" t="str">
            <v>UN</v>
          </cell>
          <cell r="E3523">
            <v>188.39</v>
          </cell>
        </row>
        <row r="3524">
          <cell r="B3524" t="str">
            <v>513505</v>
          </cell>
          <cell r="C3524" t="str">
            <v>ESCADA EM DURALUMINIO COM GUARDA CORPO</v>
          </cell>
          <cell r="D3524" t="str">
            <v>M</v>
          </cell>
          <cell r="E3524">
            <v>190.84</v>
          </cell>
        </row>
        <row r="3525">
          <cell r="B3525" t="str">
            <v>513506</v>
          </cell>
          <cell r="C3525" t="str">
            <v>GUARDA CORPO DIAM. 1" C/ RODAPE EM CHAPA GALVANIZADA</v>
          </cell>
          <cell r="D3525" t="str">
            <v>M</v>
          </cell>
          <cell r="E3525">
            <v>94.93</v>
          </cell>
        </row>
        <row r="3526">
          <cell r="B3526" t="str">
            <v>513507</v>
          </cell>
          <cell r="C3526" t="str">
            <v>GUARDA CORPO - NORMA NR-8, CONF. PROJ.011/90-SAT</v>
          </cell>
          <cell r="D3526" t="str">
            <v>M</v>
          </cell>
          <cell r="E3526">
            <v>167.51</v>
          </cell>
        </row>
        <row r="3528">
          <cell r="B3528" t="str">
            <v>513600</v>
          </cell>
          <cell r="C3528" t="str">
            <v>TAMPA DE INSPECAO METALICA</v>
          </cell>
        </row>
        <row r="3529">
          <cell r="B3529" t="str">
            <v>513601</v>
          </cell>
          <cell r="C3529" t="str">
            <v>TAMPA DE INSPECAO METALICA</v>
          </cell>
          <cell r="D3529" t="str">
            <v>M2</v>
          </cell>
          <cell r="E3529">
            <v>517.98</v>
          </cell>
        </row>
        <row r="3531">
          <cell r="C3531" t="str">
            <v>RESERVADO PARA FECHAMENTO (513701 A 513799)</v>
          </cell>
        </row>
        <row r="3533">
          <cell r="B3533" t="str">
            <v>514000</v>
          </cell>
          <cell r="C3533" t="str">
            <v>REVESTIMENTO E TRATAMENTO DE SUPERFICIE</v>
          </cell>
        </row>
        <row r="3534">
          <cell r="B3534" t="str">
            <v>514100</v>
          </cell>
          <cell r="C3534" t="str">
            <v>PISO, TETOS E PAREDES</v>
          </cell>
        </row>
        <row r="3535">
          <cell r="B3535" t="str">
            <v>514101</v>
          </cell>
          <cell r="C3535" t="str">
            <v>PISO EM GRANILITE</v>
          </cell>
          <cell r="D3535" t="str">
            <v>M2</v>
          </cell>
          <cell r="E3535">
            <v>53.87</v>
          </cell>
        </row>
        <row r="3537">
          <cell r="B3537" t="str">
            <v>514200</v>
          </cell>
          <cell r="C3537" t="str">
            <v>PINTURAS/IMPERMEABILIZACAO</v>
          </cell>
        </row>
        <row r="3538">
          <cell r="B3538" t="str">
            <v>514201</v>
          </cell>
          <cell r="C3538" t="str">
            <v>PINTURA PISO COM GRAFITE</v>
          </cell>
          <cell r="D3538" t="str">
            <v>M2</v>
          </cell>
          <cell r="E3538">
            <v>18.62</v>
          </cell>
        </row>
        <row r="3539">
          <cell r="B3539" t="str">
            <v>514202</v>
          </cell>
          <cell r="C3539" t="str">
            <v>APLICACAO DE SODA CAUSTICA - SOLO</v>
          </cell>
          <cell r="D3539" t="str">
            <v>M2</v>
          </cell>
          <cell r="E3539">
            <v>0.11</v>
          </cell>
        </row>
        <row r="3541">
          <cell r="C3541" t="str">
            <v>RESERVADO PARA REVESTIMENTO E TRATAMENTO DE SUPERFICIE (514301 A 514399)</v>
          </cell>
        </row>
        <row r="3543">
          <cell r="B3543" t="str">
            <v>515000</v>
          </cell>
          <cell r="C3543" t="str">
            <v>INSTALACOES PREDIAIS</v>
          </cell>
        </row>
        <row r="3544">
          <cell r="B3544" t="str">
            <v>515100</v>
          </cell>
          <cell r="C3544" t="str">
            <v>PECAS E APARELHOS ELETRICOS</v>
          </cell>
        </row>
        <row r="3545">
          <cell r="B3545" t="str">
            <v>515101</v>
          </cell>
          <cell r="C3545" t="str">
            <v>CABO DE COBRE NU 6,0 MM2</v>
          </cell>
          <cell r="D3545" t="str">
            <v>M</v>
          </cell>
          <cell r="E3545">
            <v>4.33</v>
          </cell>
        </row>
        <row r="3546">
          <cell r="B3546" t="str">
            <v>515102</v>
          </cell>
          <cell r="C3546" t="str">
            <v>CABO DE COBRE NU 16 MM2</v>
          </cell>
          <cell r="D3546" t="str">
            <v>M</v>
          </cell>
          <cell r="E3546">
            <v>10.95</v>
          </cell>
        </row>
        <row r="3547">
          <cell r="B3547" t="str">
            <v>515103</v>
          </cell>
          <cell r="C3547" t="str">
            <v>CABO DE COBRE NU 25 MM2</v>
          </cell>
          <cell r="D3547" t="str">
            <v>M</v>
          </cell>
          <cell r="E3547">
            <v>15.29</v>
          </cell>
        </row>
        <row r="3548">
          <cell r="B3548" t="str">
            <v>515104</v>
          </cell>
          <cell r="C3548" t="str">
            <v>CONECTOR TIPO SPLIT BOLT PARA CABO 16 MM2</v>
          </cell>
          <cell r="D3548" t="str">
            <v>UN</v>
          </cell>
          <cell r="E3548">
            <v>4.46</v>
          </cell>
        </row>
        <row r="3549">
          <cell r="B3549" t="str">
            <v>515105</v>
          </cell>
          <cell r="C3549" t="str">
            <v>POSTE DE CONCRETO : H = 7,00 M  P = 300 KG</v>
          </cell>
          <cell r="D3549" t="str">
            <v>UN</v>
          </cell>
          <cell r="E3549">
            <v>679.9</v>
          </cell>
        </row>
        <row r="3551">
          <cell r="B3551" t="str">
            <v>515200</v>
          </cell>
          <cell r="C3551" t="str">
            <v>ENVELOPAMENTO DE ELETRODUTO</v>
          </cell>
        </row>
        <row r="3552">
          <cell r="B3552" t="str">
            <v>515201</v>
          </cell>
          <cell r="C3552" t="str">
            <v>ENVELOPAMENTO DE ELETRODUTO PVC 1 DIAM. 3/4"</v>
          </cell>
          <cell r="D3552" t="str">
            <v>M</v>
          </cell>
          <cell r="E3552">
            <v>20.88</v>
          </cell>
        </row>
        <row r="3553">
          <cell r="B3553" t="str">
            <v>515202</v>
          </cell>
          <cell r="C3553" t="str">
            <v>ENVELOPAMENTO DE ELETRODUTO PVC 1 DIAM. 1"</v>
          </cell>
          <cell r="D3553" t="str">
            <v>M</v>
          </cell>
          <cell r="E3553">
            <v>25.84</v>
          </cell>
        </row>
        <row r="3554">
          <cell r="B3554" t="str">
            <v>515203</v>
          </cell>
          <cell r="C3554" t="str">
            <v>ENVELOPAMENTO DE ELETRODUTO PVC 1 DIAM. 1 1/4"</v>
          </cell>
          <cell r="D3554" t="str">
            <v>M</v>
          </cell>
          <cell r="E3554">
            <v>29.03</v>
          </cell>
        </row>
        <row r="3555">
          <cell r="B3555" t="str">
            <v>515204</v>
          </cell>
          <cell r="C3555" t="str">
            <v>ENVELOPAMENTO DE ELETRODUTO PVC 1 DIAM. 1 1/2"</v>
          </cell>
          <cell r="D3555" t="str">
            <v>M</v>
          </cell>
          <cell r="E3555">
            <v>32.18</v>
          </cell>
        </row>
        <row r="3556">
          <cell r="B3556" t="str">
            <v>515205</v>
          </cell>
          <cell r="C3556" t="str">
            <v>ENVELOPAMENTO DE ELETRODUTO PVC 1 DIAM. 2"</v>
          </cell>
          <cell r="D3556" t="str">
            <v>M</v>
          </cell>
          <cell r="E3556">
            <v>38.57</v>
          </cell>
        </row>
        <row r="3557">
          <cell r="B3557" t="str">
            <v>515206</v>
          </cell>
          <cell r="C3557" t="str">
            <v>ENVELOPAMENTO DE ELETRODUTOS PVC 1 DIAM. 2 1/2"</v>
          </cell>
          <cell r="D3557" t="str">
            <v>M</v>
          </cell>
          <cell r="E3557">
            <v>52.98</v>
          </cell>
        </row>
        <row r="3558">
          <cell r="B3558" t="str">
            <v>515207</v>
          </cell>
          <cell r="C3558" t="str">
            <v>ENVELOPAMENTO DE ELETRODUTOS PVC 1 DIAM. 3"</v>
          </cell>
          <cell r="D3558" t="str">
            <v>M</v>
          </cell>
          <cell r="E3558">
            <v>61.03</v>
          </cell>
        </row>
        <row r="3559">
          <cell r="B3559" t="str">
            <v>515208</v>
          </cell>
          <cell r="C3559" t="str">
            <v>ENVELOPAMENTO DE ELETRODUTOS PVC 1 DIAM. 4"</v>
          </cell>
          <cell r="D3559" t="str">
            <v>M</v>
          </cell>
          <cell r="E3559">
            <v>81.55</v>
          </cell>
        </row>
        <row r="3560">
          <cell r="B3560" t="str">
            <v>515209</v>
          </cell>
          <cell r="C3560" t="str">
            <v>ENVELOPAMENTO DE ELETRODUTOS PVC 2 DIAM. 3/4"</v>
          </cell>
          <cell r="D3560" t="str">
            <v>M</v>
          </cell>
          <cell r="E3560">
            <v>34.549999999999997</v>
          </cell>
        </row>
        <row r="3561">
          <cell r="B3561" t="str">
            <v>515210</v>
          </cell>
          <cell r="C3561" t="str">
            <v>ENVELOPAMENTO DE ELETRODUTOS PVC 2 DIAM. 1"</v>
          </cell>
          <cell r="D3561" t="str">
            <v>M</v>
          </cell>
          <cell r="E3561">
            <v>44.27</v>
          </cell>
        </row>
        <row r="3562">
          <cell r="B3562" t="str">
            <v>515211</v>
          </cell>
          <cell r="C3562" t="str">
            <v>ENVELOPAMENTO DE ELETRODUTOS PVC 2 DIAM. 1 1/4"</v>
          </cell>
          <cell r="D3562" t="str">
            <v>M</v>
          </cell>
          <cell r="E3562">
            <v>50.54</v>
          </cell>
        </row>
        <row r="3563">
          <cell r="B3563" t="str">
            <v>515212</v>
          </cell>
          <cell r="C3563" t="str">
            <v>ENVELOPAMENTO DE ELETRODUTOS PVC 2, DIAM. 1 1/2"</v>
          </cell>
          <cell r="D3563" t="str">
            <v>M</v>
          </cell>
          <cell r="E3563">
            <v>59.38</v>
          </cell>
        </row>
        <row r="3564">
          <cell r="B3564" t="str">
            <v>515213</v>
          </cell>
          <cell r="C3564" t="str">
            <v>ENVELOPAMENTO DE ELETRODUTOS PVC 2 DIAM. 2"</v>
          </cell>
          <cell r="D3564" t="str">
            <v>M</v>
          </cell>
          <cell r="E3564">
            <v>68.78</v>
          </cell>
        </row>
        <row r="3565">
          <cell r="B3565" t="str">
            <v>515214</v>
          </cell>
          <cell r="C3565" t="str">
            <v>ENVELOPAMENTO DE ELETRODUTOS PVC 2 DIAM. 2 1/2"</v>
          </cell>
          <cell r="D3565" t="str">
            <v>M</v>
          </cell>
          <cell r="E3565">
            <v>98.76</v>
          </cell>
        </row>
        <row r="3566">
          <cell r="B3566" t="str">
            <v>515215</v>
          </cell>
          <cell r="C3566" t="str">
            <v>ENVELOPAMENTO DE ELETRODUTOS PVC 2 DIAM. 3"</v>
          </cell>
          <cell r="D3566" t="str">
            <v>M</v>
          </cell>
          <cell r="E3566">
            <v>113.36</v>
          </cell>
        </row>
        <row r="3567">
          <cell r="B3567" t="str">
            <v>515216</v>
          </cell>
          <cell r="C3567" t="str">
            <v>ENVELOPAMENTO DE ELETRODUTOS PVC 2 DIAM. 4"</v>
          </cell>
          <cell r="D3567" t="str">
            <v>M</v>
          </cell>
          <cell r="E3567">
            <v>153.77000000000001</v>
          </cell>
        </row>
        <row r="3568">
          <cell r="B3568" t="str">
            <v>515217</v>
          </cell>
          <cell r="C3568" t="str">
            <v>ENVELOPAMENTO DE ELETRODUTOS PVC 1 DIAM. 1 1/4" + 1 DIAM. 1"</v>
          </cell>
          <cell r="D3568" t="str">
            <v>M</v>
          </cell>
          <cell r="E3568">
            <v>47.68</v>
          </cell>
        </row>
        <row r="3569">
          <cell r="B3569" t="str">
            <v>515218</v>
          </cell>
          <cell r="C3569" t="str">
            <v>ENVELOPAMENTO DE ELETRODUTOS PVC 1 DIAM. 4" + 1 DIAM. 3/4"</v>
          </cell>
          <cell r="D3569" t="str">
            <v>M</v>
          </cell>
          <cell r="E3569">
            <v>96.82</v>
          </cell>
        </row>
        <row r="3570">
          <cell r="B3570" t="str">
            <v>515219</v>
          </cell>
          <cell r="C3570" t="str">
            <v>ENVELOPAMENTO DE ELETRODUTOS PVC 2 DIAM. 2" + 1 DIAM. 1"</v>
          </cell>
          <cell r="D3570" t="str">
            <v>M</v>
          </cell>
          <cell r="E3570">
            <v>88.15</v>
          </cell>
        </row>
        <row r="3571">
          <cell r="B3571" t="str">
            <v>515220</v>
          </cell>
          <cell r="C3571" t="str">
            <v>ENVELOPAMENTO DE ELETRODUTOS PVC 1 DIAM. 3/4 POL. + 1 DIAM. 1 POL.</v>
          </cell>
          <cell r="D3571" t="str">
            <v>M</v>
          </cell>
          <cell r="E3571">
            <v>38.49</v>
          </cell>
        </row>
        <row r="3572">
          <cell r="B3572" t="str">
            <v>515221</v>
          </cell>
          <cell r="C3572" t="str">
            <v>ENVELOPAMENTO DE ELETRODUTOS PVC 1 DIAM. 3/4 POL. + 1 DIAM. 1 1/2 POL.</v>
          </cell>
          <cell r="D3572" t="str">
            <v>M</v>
          </cell>
          <cell r="E3572">
            <v>45.83</v>
          </cell>
        </row>
        <row r="3573">
          <cell r="B3573" t="str">
            <v>515222</v>
          </cell>
          <cell r="C3573" t="str">
            <v>ENVELOPAMENTO DE ELETRODUTOS PVC 3 DIAM. 3/4 POL. + 1 DIAM. 1 1/2 POL. + 2 DIAM. 1 POL.</v>
          </cell>
          <cell r="D3573" t="str">
            <v>M</v>
          </cell>
          <cell r="E3573">
            <v>99.35</v>
          </cell>
        </row>
        <row r="3574">
          <cell r="B3574" t="str">
            <v>515223</v>
          </cell>
          <cell r="C3574" t="str">
            <v>ENVELOPAMENTO DE ELETRODUTOS PVC 2 DIAM. 3/4 POL. + 1 DIAM. 1 POL.</v>
          </cell>
          <cell r="D3574" t="str">
            <v>M</v>
          </cell>
          <cell r="E3574">
            <v>51.71</v>
          </cell>
        </row>
        <row r="3575">
          <cell r="B3575" t="str">
            <v>515224</v>
          </cell>
          <cell r="C3575" t="str">
            <v>ENVELOPAMENTO DE ELETRODUTOS PVC 2 DIAM. 3/4 POL. + 1 DIAM. 1 1/2 POL.</v>
          </cell>
          <cell r="D3575" t="str">
            <v>M</v>
          </cell>
          <cell r="E3575">
            <v>59.22</v>
          </cell>
        </row>
        <row r="3576">
          <cell r="B3576" t="str">
            <v>515225</v>
          </cell>
          <cell r="C3576" t="str">
            <v>ENVELOPAMENTO DE ELETRODUTOS PVC 2 DIAM. 3/4 POL. + 1 DIAM. 1 1/2 POL. + 1 DIAM. 1 POL.</v>
          </cell>
          <cell r="D3576" t="str">
            <v>M</v>
          </cell>
          <cell r="E3576">
            <v>71.58</v>
          </cell>
        </row>
        <row r="3577">
          <cell r="B3577" t="str">
            <v>515226</v>
          </cell>
          <cell r="C3577" t="str">
            <v>ENVELOPAMENTO DE ELETRODUTOS PVC 2 DIAM. 1 POL. + 2 DIAM. 1 1/2 POL.</v>
          </cell>
          <cell r="D3577" t="str">
            <v>M</v>
          </cell>
          <cell r="E3577">
            <v>87.08</v>
          </cell>
        </row>
        <row r="3579">
          <cell r="C3579" t="str">
            <v>RESERVADO PARA INSTALACOES PREDIAIS (515301 A 515399)</v>
          </cell>
        </row>
        <row r="3581">
          <cell r="B3581" t="str">
            <v>516000</v>
          </cell>
          <cell r="C3581" t="str">
            <v>INSTALACOES</v>
          </cell>
        </row>
        <row r="3582">
          <cell r="C3582" t="str">
            <v>RESERVADO PARA INSTALACOES HIDRAULICAS/ELETRICAS (516101 A 516199)</v>
          </cell>
        </row>
        <row r="3583">
          <cell r="B3583" t="str">
            <v>516200</v>
          </cell>
          <cell r="C3583" t="str">
            <v>ENTRADA DE ENERGIA ELETRICA</v>
          </cell>
        </row>
        <row r="3585">
          <cell r="B3585" t="str">
            <v>517000</v>
          </cell>
          <cell r="C3585" t="str">
            <v>INSTALACOES DE PRODUCAO</v>
          </cell>
        </row>
        <row r="3586">
          <cell r="B3586" t="str">
            <v>517100</v>
          </cell>
          <cell r="C3586" t="str">
            <v>MONTAGEM EM GERAL</v>
          </cell>
        </row>
        <row r="3588">
          <cell r="C3588" t="str">
            <v>RESERVADO PARA INSTALACOES DE PRODUCAO (517201 A 517299)</v>
          </cell>
        </row>
        <row r="3590">
          <cell r="B3590" t="str">
            <v>518000</v>
          </cell>
          <cell r="C3590" t="str">
            <v>URBANIZACAO</v>
          </cell>
        </row>
        <row r="3592">
          <cell r="C3592" t="str">
            <v>RESERVADO PARA URBANIZACAO (518101 A 518199)</v>
          </cell>
        </row>
        <row r="3594">
          <cell r="B3594" t="str">
            <v>519000</v>
          </cell>
          <cell r="C3594" t="str">
            <v>SERVICOS DIVERSOS</v>
          </cell>
        </row>
        <row r="3595">
          <cell r="B3595" t="str">
            <v>519200</v>
          </cell>
          <cell r="C3595" t="str">
            <v>SECCIONAMENTO DE REDE EXISTENTE</v>
          </cell>
        </row>
        <row r="3596">
          <cell r="B3596" t="str">
            <v>519201</v>
          </cell>
          <cell r="C3596" t="str">
            <v>DIAMETRO 50 MM, FERRO GALVANIZADO</v>
          </cell>
          <cell r="D3596" t="str">
            <v>UN</v>
          </cell>
          <cell r="E3596">
            <v>120.69</v>
          </cell>
        </row>
        <row r="3597">
          <cell r="B3597" t="str">
            <v>519202</v>
          </cell>
          <cell r="C3597" t="str">
            <v>DIAMETRO 75 MM FERRO GALVANIZADO</v>
          </cell>
          <cell r="D3597" t="str">
            <v>UN</v>
          </cell>
          <cell r="E3597">
            <v>125.15</v>
          </cell>
        </row>
        <row r="3598">
          <cell r="B3598" t="str">
            <v>519203</v>
          </cell>
          <cell r="C3598" t="str">
            <v>DIAMETRO 100 MM, FERRO GALVANIZADO</v>
          </cell>
          <cell r="D3598" t="str">
            <v>UN</v>
          </cell>
          <cell r="E3598">
            <v>129.06</v>
          </cell>
        </row>
        <row r="3599">
          <cell r="B3599" t="str">
            <v>519204</v>
          </cell>
          <cell r="C3599" t="str">
            <v>DIAMETRO 50 MM, FERRO FUNDIDO</v>
          </cell>
          <cell r="D3599" t="str">
            <v>UN</v>
          </cell>
          <cell r="E3599">
            <v>139.44999999999999</v>
          </cell>
        </row>
        <row r="3600">
          <cell r="B3600" t="str">
            <v>519205</v>
          </cell>
          <cell r="C3600" t="str">
            <v>DIAMETRO 75 MM, FERRO FUNDIDO</v>
          </cell>
          <cell r="D3600" t="str">
            <v>UN</v>
          </cell>
          <cell r="E3600">
            <v>143.91</v>
          </cell>
        </row>
        <row r="3601">
          <cell r="B3601" t="str">
            <v>519206</v>
          </cell>
          <cell r="C3601" t="str">
            <v>DIAMETRO 100 MM, FERRO FUNDIDO</v>
          </cell>
          <cell r="D3601" t="str">
            <v>UN</v>
          </cell>
          <cell r="E3601">
            <v>147.82</v>
          </cell>
        </row>
        <row r="3602">
          <cell r="B3602" t="str">
            <v>519207</v>
          </cell>
          <cell r="C3602" t="str">
            <v>DIAMETRO 50 MM, PVC</v>
          </cell>
          <cell r="D3602" t="str">
            <v>UN</v>
          </cell>
          <cell r="E3602">
            <v>118.92</v>
          </cell>
        </row>
        <row r="3603">
          <cell r="B3603" t="str">
            <v>519208</v>
          </cell>
          <cell r="C3603" t="str">
            <v>DIAMETRO 75 MM, PVC</v>
          </cell>
          <cell r="D3603" t="str">
            <v>UN</v>
          </cell>
          <cell r="E3603">
            <v>123.39</v>
          </cell>
        </row>
        <row r="3604">
          <cell r="B3604" t="str">
            <v>519209</v>
          </cell>
          <cell r="C3604" t="str">
            <v>DIAMETRO 100 MM, PVC</v>
          </cell>
          <cell r="D3604" t="str">
            <v>UN</v>
          </cell>
          <cell r="E3604">
            <v>127.29</v>
          </cell>
        </row>
        <row r="3605">
          <cell r="B3605" t="str">
            <v>519210</v>
          </cell>
          <cell r="C3605" t="str">
            <v>DIAMETRO 50 MM, FIBRO-CIMENTO</v>
          </cell>
          <cell r="D3605" t="str">
            <v>UN</v>
          </cell>
          <cell r="E3605">
            <v>122.36</v>
          </cell>
        </row>
        <row r="3606">
          <cell r="B3606" t="str">
            <v>519211</v>
          </cell>
          <cell r="C3606" t="str">
            <v>DIAMETRO 100 MM, FIBRO-CIMENTO</v>
          </cell>
          <cell r="D3606" t="str">
            <v>UN</v>
          </cell>
          <cell r="E3606">
            <v>130.72999999999999</v>
          </cell>
        </row>
        <row r="3607">
          <cell r="B3607" t="str">
            <v>519212</v>
          </cell>
          <cell r="C3607" t="str">
            <v>DIAMETRO 150 MM, FIBRO-CIMENTO</v>
          </cell>
          <cell r="D3607" t="str">
            <v>UN</v>
          </cell>
          <cell r="E3607">
            <v>153.16999999999999</v>
          </cell>
        </row>
        <row r="3608">
          <cell r="B3608" t="str">
            <v>519213</v>
          </cell>
          <cell r="C3608" t="str">
            <v>DIAMETRO 200 MM, FIBRO-CIMENTO</v>
          </cell>
          <cell r="D3608" t="str">
            <v>UN</v>
          </cell>
          <cell r="E3608">
            <v>164.25</v>
          </cell>
        </row>
        <row r="3609">
          <cell r="B3609" t="str">
            <v>519214</v>
          </cell>
          <cell r="C3609" t="str">
            <v>DIAMETRO 150 MM, FERRO FUNDIDO</v>
          </cell>
          <cell r="D3609" t="str">
            <v>UN</v>
          </cell>
          <cell r="E3609">
            <v>173.95</v>
          </cell>
        </row>
        <row r="3610">
          <cell r="B3610" t="str">
            <v>519215</v>
          </cell>
          <cell r="C3610" t="str">
            <v>DIAMETRO 200 MM, FERRO FUNDIDO</v>
          </cell>
          <cell r="D3610" t="str">
            <v>UN</v>
          </cell>
          <cell r="E3610">
            <v>185.14</v>
          </cell>
        </row>
        <row r="3611">
          <cell r="B3611" t="str">
            <v>519216</v>
          </cell>
          <cell r="C3611" t="str">
            <v>DIAMETRO 250 MM, FERRO FUNDIDO</v>
          </cell>
          <cell r="D3611" t="str">
            <v>UN</v>
          </cell>
          <cell r="E3611">
            <v>223.89</v>
          </cell>
        </row>
        <row r="3612">
          <cell r="B3612" t="str">
            <v>519217</v>
          </cell>
          <cell r="C3612" t="str">
            <v>DIAMETRO 150 MM, PVC</v>
          </cell>
          <cell r="D3612" t="str">
            <v>UN</v>
          </cell>
          <cell r="E3612">
            <v>132.61000000000001</v>
          </cell>
        </row>
        <row r="3614">
          <cell r="C3614" t="str">
            <v>RESERVADO PARA SERVICOS DIVERSOS (519301 A 519399)</v>
          </cell>
        </row>
        <row r="3616">
          <cell r="B3616" t="str">
            <v>521000</v>
          </cell>
          <cell r="C3616" t="str">
            <v>SERVICOS REFERENTES A POCOS TUBULARES PROFUNDOS</v>
          </cell>
        </row>
        <row r="3618">
          <cell r="C3618" t="str">
            <v>RESERVADO PARA SERVICOS REFERENTES A POCOS TUBULARES PROFUNDOS (521101 A 521999)</v>
          </cell>
        </row>
        <row r="3620">
          <cell r="C3620" t="str">
            <v>TRAVESSIA - RESERVADO PARA TRAVESSIA (522501 A 522599)</v>
          </cell>
        </row>
        <row r="3622">
          <cell r="B3622" t="str">
            <v>522000</v>
          </cell>
          <cell r="C3622" t="str">
            <v>SERVICOS ESPECIAIS</v>
          </cell>
        </row>
        <row r="3623">
          <cell r="B3623" t="str">
            <v>522600</v>
          </cell>
          <cell r="C3623" t="str">
            <v>MAO DE OBRA</v>
          </cell>
        </row>
        <row r="3624">
          <cell r="B3624" t="str">
            <v>522601</v>
          </cell>
          <cell r="C3624" t="str">
            <v>MAO DE OBRA - BROCA DE CONCRETO, DIAM. 15 CM</v>
          </cell>
          <cell r="D3624" t="str">
            <v>M</v>
          </cell>
          <cell r="E3624">
            <v>19.27</v>
          </cell>
        </row>
        <row r="3625">
          <cell r="B3625" t="str">
            <v>522602</v>
          </cell>
          <cell r="C3625" t="str">
            <v>MAO DE OBRA - BROCA DE CONCRETO, DIAMETRO 20 CM</v>
          </cell>
          <cell r="D3625" t="str">
            <v>M</v>
          </cell>
          <cell r="E3625">
            <v>21.13</v>
          </cell>
        </row>
        <row r="3626">
          <cell r="B3626" t="str">
            <v>522603</v>
          </cell>
          <cell r="C3626" t="str">
            <v>MAO DE OBRA - BROCA DE CONCRETO, DIAM. 25 CM</v>
          </cell>
          <cell r="D3626" t="str">
            <v>M</v>
          </cell>
          <cell r="E3626">
            <v>23.31</v>
          </cell>
        </row>
        <row r="3627">
          <cell r="B3627" t="str">
            <v>522604</v>
          </cell>
          <cell r="C3627" t="str">
            <v>MAO DE OBRA - FORMA DE MADEIRA COMUM</v>
          </cell>
          <cell r="D3627" t="str">
            <v>M2</v>
          </cell>
          <cell r="E3627">
            <v>23.55</v>
          </cell>
        </row>
        <row r="3628">
          <cell r="B3628" t="str">
            <v>522605</v>
          </cell>
          <cell r="C3628" t="str">
            <v>MAO DE OBRA - FORMA PLANA DE MADEIRA ESTRUTURA</v>
          </cell>
          <cell r="D3628" t="str">
            <v>M2</v>
          </cell>
          <cell r="E3628">
            <v>20.28</v>
          </cell>
        </row>
        <row r="3629">
          <cell r="B3629" t="str">
            <v>522606</v>
          </cell>
          <cell r="C3629" t="str">
            <v>MAO DE OBRA - FORMA PLANA DE MADEIRA APARENTE</v>
          </cell>
          <cell r="D3629" t="str">
            <v>M2</v>
          </cell>
          <cell r="E3629">
            <v>20.28</v>
          </cell>
        </row>
        <row r="3630">
          <cell r="B3630" t="str">
            <v>522607</v>
          </cell>
          <cell r="C3630" t="str">
            <v>MAO DE OBRA - ARMACAO ACO CA-50/CA-60</v>
          </cell>
          <cell r="D3630" t="str">
            <v>KG</v>
          </cell>
          <cell r="E3630">
            <v>1.79</v>
          </cell>
        </row>
        <row r="3631">
          <cell r="B3631" t="str">
            <v>522608</v>
          </cell>
          <cell r="C3631" t="str">
            <v>MAO DE OBRA - CONCRETO ESTRUTURAL</v>
          </cell>
          <cell r="D3631" t="str">
            <v>M3</v>
          </cell>
          <cell r="E3631">
            <v>22.29</v>
          </cell>
        </row>
        <row r="3632">
          <cell r="B3632" t="str">
            <v>522609</v>
          </cell>
          <cell r="C3632" t="str">
            <v>MAO DE OBRA - ALVENARIA ELEV., 1/2 TIJOLO COMUM</v>
          </cell>
          <cell r="D3632" t="str">
            <v>M2</v>
          </cell>
          <cell r="E3632">
            <v>29.31</v>
          </cell>
        </row>
        <row r="3633">
          <cell r="B3633" t="str">
            <v>522610</v>
          </cell>
          <cell r="C3633" t="str">
            <v>MAO DE OBRA - ALVENARIA ELEV., 1 TIJOLO COMUM</v>
          </cell>
          <cell r="D3633" t="str">
            <v>M2</v>
          </cell>
          <cell r="E3633">
            <v>48.7</v>
          </cell>
        </row>
        <row r="3634">
          <cell r="B3634" t="str">
            <v>522611</v>
          </cell>
          <cell r="C3634" t="str">
            <v>MAO DE OBRA - ALVENARIA ELEV, 1/2 TIJOLO A VISTA</v>
          </cell>
          <cell r="D3634" t="str">
            <v>M2</v>
          </cell>
          <cell r="E3634">
            <v>39.11</v>
          </cell>
        </row>
        <row r="3635">
          <cell r="B3635" t="str">
            <v>522612</v>
          </cell>
          <cell r="C3635" t="str">
            <v>MAO DE OBRA - ALVENARIA ELEV., 1 TIJOLO A VISTA</v>
          </cell>
          <cell r="D3635" t="str">
            <v>M2</v>
          </cell>
          <cell r="E3635">
            <v>58.52</v>
          </cell>
        </row>
        <row r="3636">
          <cell r="B3636" t="str">
            <v>522613</v>
          </cell>
          <cell r="C3636" t="str">
            <v>MAO DE OBRA - ALVENARIA DE ELEVACAO,TIJOLO CERAMICA,8 FUROS,ESPELHO</v>
          </cell>
          <cell r="D3636" t="str">
            <v>M2</v>
          </cell>
          <cell r="E3636">
            <v>18.88</v>
          </cell>
        </row>
        <row r="3637">
          <cell r="B3637" t="str">
            <v>522614</v>
          </cell>
          <cell r="C3637" t="str">
            <v>MAO DE OBRA - ALVENARIA DE ELEVACAO,TIJOLO CERAMICA,8 FUROS,CHATO</v>
          </cell>
          <cell r="D3637" t="str">
            <v>M2</v>
          </cell>
          <cell r="E3637">
            <v>31.52</v>
          </cell>
        </row>
        <row r="3638">
          <cell r="B3638" t="str">
            <v>522615</v>
          </cell>
          <cell r="C3638" t="str">
            <v>MAO DE OBRA - COBERTURA COM TELHA FRANCESA</v>
          </cell>
          <cell r="D3638" t="str">
            <v>M2</v>
          </cell>
          <cell r="E3638">
            <v>36.93</v>
          </cell>
        </row>
        <row r="3639">
          <cell r="B3639" t="str">
            <v>522616</v>
          </cell>
          <cell r="C3639" t="str">
            <v>MAO DE OBRA - COBERTURA COM TELHA FIBRO CIMENTO ONDULADO</v>
          </cell>
          <cell r="D3639" t="str">
            <v>M2</v>
          </cell>
          <cell r="E3639">
            <v>29.02</v>
          </cell>
        </row>
        <row r="3640">
          <cell r="B3640" t="str">
            <v>522617</v>
          </cell>
          <cell r="C3640" t="str">
            <v>MAO DE OBRA - COBERTURA COM TELHA FIBRO CIMENTO ESTR. L = 49 CM</v>
          </cell>
          <cell r="D3640" t="str">
            <v>M2</v>
          </cell>
          <cell r="E3640">
            <v>12.75</v>
          </cell>
        </row>
        <row r="3641">
          <cell r="B3641" t="str">
            <v>522618</v>
          </cell>
          <cell r="C3641" t="str">
            <v>MAO DE OBRA - COBERTURA COM TELHA FIBRO CIMENTO ESTR. L = 90 CM</v>
          </cell>
          <cell r="D3641" t="str">
            <v>M2</v>
          </cell>
          <cell r="E3641">
            <v>14.07</v>
          </cell>
        </row>
        <row r="3642">
          <cell r="B3642" t="str">
            <v>522619</v>
          </cell>
          <cell r="C3642" t="str">
            <v>MAO DE OBRA - LAJE PRE FABRICADA H-8 PARA FORRO COM CAPA DE 3 CM</v>
          </cell>
          <cell r="D3642" t="str">
            <v>M2</v>
          </cell>
          <cell r="E3642">
            <v>23.52</v>
          </cell>
        </row>
        <row r="3643">
          <cell r="B3643" t="str">
            <v>522620</v>
          </cell>
          <cell r="C3643" t="str">
            <v>MAO DE OBRA - PORTA EXTERNA DE CEDRO, 1 FOLHA</v>
          </cell>
          <cell r="D3643" t="str">
            <v>M2</v>
          </cell>
          <cell r="E3643">
            <v>49.32</v>
          </cell>
        </row>
        <row r="3644">
          <cell r="B3644" t="str">
            <v>522621</v>
          </cell>
          <cell r="C3644" t="str">
            <v>MAO DE OBRA - PORTA INTERNA DE CEDRO, 1 FOLHA</v>
          </cell>
          <cell r="D3644" t="str">
            <v>M2</v>
          </cell>
          <cell r="E3644">
            <v>74.22</v>
          </cell>
        </row>
        <row r="3645">
          <cell r="B3645" t="str">
            <v>522622</v>
          </cell>
          <cell r="C3645" t="str">
            <v>MAO DE OBRA - JANELA BASCULANTE DE FERRO</v>
          </cell>
          <cell r="D3645" t="str">
            <v>M2</v>
          </cell>
          <cell r="E3645">
            <v>30.2</v>
          </cell>
        </row>
        <row r="3646">
          <cell r="B3646" t="str">
            <v>522623</v>
          </cell>
          <cell r="C3646" t="str">
            <v>MAO DE OBRA - JANELA CORRER OU MAXIM AIR DE FERRO</v>
          </cell>
          <cell r="D3646" t="str">
            <v>M2</v>
          </cell>
          <cell r="E3646">
            <v>37.42</v>
          </cell>
        </row>
        <row r="3647">
          <cell r="B3647" t="str">
            <v>522624</v>
          </cell>
          <cell r="C3647" t="str">
            <v>MAO DE OBRA - JANELA BASCULANTE DE ALUMINIO</v>
          </cell>
          <cell r="D3647" t="str">
            <v>M2</v>
          </cell>
          <cell r="E3647">
            <v>40.47</v>
          </cell>
        </row>
        <row r="3648">
          <cell r="B3648" t="str">
            <v>522625</v>
          </cell>
          <cell r="C3648" t="str">
            <v>MAO DE OBRA - JANELA DE CORRER OU MAXIM AIR DE ALUMINIO</v>
          </cell>
          <cell r="D3648" t="str">
            <v>M2</v>
          </cell>
          <cell r="E3648">
            <v>46.76</v>
          </cell>
        </row>
        <row r="3649">
          <cell r="B3649" t="str">
            <v>522626</v>
          </cell>
          <cell r="C3649" t="str">
            <v>MAO DE OBRA - PORTA DE ENTRADA DE ALUMINIO COM 1 FOLHA ABRIR</v>
          </cell>
          <cell r="D3649" t="str">
            <v>M2</v>
          </cell>
          <cell r="E3649">
            <v>41.7</v>
          </cell>
        </row>
        <row r="3650">
          <cell r="B3650" t="str">
            <v>522627</v>
          </cell>
          <cell r="C3650" t="str">
            <v>MAO DE OBRA - FECHADURA PARA PORTA</v>
          </cell>
          <cell r="D3650" t="str">
            <v>UN</v>
          </cell>
          <cell r="E3650">
            <v>2.64</v>
          </cell>
        </row>
        <row r="3651">
          <cell r="B3651" t="str">
            <v>522628</v>
          </cell>
          <cell r="C3651" t="str">
            <v>MAO DE OBRA - VIDRO PLANO DUPLO/TRIPLO</v>
          </cell>
          <cell r="D3651" t="str">
            <v>M2</v>
          </cell>
          <cell r="E3651">
            <v>24.4</v>
          </cell>
        </row>
        <row r="3652">
          <cell r="B3652" t="str">
            <v>522629</v>
          </cell>
          <cell r="C3652" t="str">
            <v>MAO DE OBRA - CHAPISCO</v>
          </cell>
          <cell r="D3652" t="str">
            <v>M2</v>
          </cell>
          <cell r="E3652">
            <v>4.09</v>
          </cell>
        </row>
        <row r="3653">
          <cell r="B3653" t="str">
            <v>522630</v>
          </cell>
          <cell r="C3653" t="str">
            <v>MAO DE OBRA - EMBOCO</v>
          </cell>
          <cell r="D3653" t="str">
            <v>M2</v>
          </cell>
          <cell r="E3653">
            <v>15.32</v>
          </cell>
        </row>
        <row r="3654">
          <cell r="B3654" t="str">
            <v>522631</v>
          </cell>
          <cell r="C3654" t="str">
            <v>MAO DE OBRA - REBOCO</v>
          </cell>
          <cell r="D3654" t="str">
            <v>M2</v>
          </cell>
          <cell r="E3654">
            <v>10.24</v>
          </cell>
        </row>
        <row r="3655">
          <cell r="B3655" t="str">
            <v>522632</v>
          </cell>
          <cell r="C3655" t="str">
            <v>MAO DE OBRA - REVESTIMENTO COM AZULEJO</v>
          </cell>
          <cell r="D3655" t="str">
            <v>M2</v>
          </cell>
          <cell r="E3655">
            <v>40.76</v>
          </cell>
        </row>
        <row r="3656">
          <cell r="B3656" t="str">
            <v>522633</v>
          </cell>
          <cell r="C3656" t="str">
            <v>MAO DE OBRA - EXECUCAO PASSEIO CIMENTADO</v>
          </cell>
          <cell r="D3656" t="str">
            <v>M2</v>
          </cell>
          <cell r="E3656">
            <v>6.37</v>
          </cell>
        </row>
        <row r="3657">
          <cell r="B3657" t="str">
            <v>522634</v>
          </cell>
          <cell r="C3657" t="str">
            <v>MAO DE OBRA - CONTRAPISO DE CONCRETO NAO ESTRUTURAL</v>
          </cell>
          <cell r="D3657" t="str">
            <v>M3</v>
          </cell>
          <cell r="E3657">
            <v>22.29</v>
          </cell>
        </row>
        <row r="3658">
          <cell r="B3658" t="str">
            <v>522635</v>
          </cell>
          <cell r="C3658" t="str">
            <v>MAO DE OBRA - PISO EXTERNO DE CONCRETO NAO ESTRUTURAL</v>
          </cell>
          <cell r="D3658" t="str">
            <v>M3</v>
          </cell>
          <cell r="E3658">
            <v>34.85</v>
          </cell>
        </row>
        <row r="3659">
          <cell r="B3659" t="str">
            <v>522636</v>
          </cell>
          <cell r="C3659" t="str">
            <v>MAO DE OBRA - PISO CIMENTADO LISO</v>
          </cell>
          <cell r="D3659" t="str">
            <v>M2</v>
          </cell>
          <cell r="E3659">
            <v>16.309999999999999</v>
          </cell>
        </row>
        <row r="3660">
          <cell r="B3660" t="str">
            <v>522637</v>
          </cell>
          <cell r="C3660" t="str">
            <v>MAO DE OBRA - PISO CERAMICO</v>
          </cell>
          <cell r="D3660" t="str">
            <v>M2</v>
          </cell>
          <cell r="E3660">
            <v>26.14</v>
          </cell>
        </row>
        <row r="3661">
          <cell r="B3661" t="str">
            <v>522638</v>
          </cell>
          <cell r="C3661" t="str">
            <v>MAO DE OBRA - PISO VINILICO</v>
          </cell>
          <cell r="D3661" t="str">
            <v>M2</v>
          </cell>
          <cell r="E3661">
            <v>15.99</v>
          </cell>
        </row>
        <row r="3662">
          <cell r="B3662" t="str">
            <v>522639</v>
          </cell>
          <cell r="C3662" t="str">
            <v>MAO DE OBRA - PISO DE BORRACHA</v>
          </cell>
          <cell r="D3662" t="str">
            <v>M2</v>
          </cell>
          <cell r="E3662">
            <v>26.91</v>
          </cell>
        </row>
        <row r="3663">
          <cell r="B3663" t="str">
            <v>522640</v>
          </cell>
          <cell r="C3663" t="str">
            <v>MAO DE OBRA - IMPERMEABILIZACAO RIGIDA COM ARGAMASSA</v>
          </cell>
          <cell r="D3663" t="str">
            <v>M2</v>
          </cell>
          <cell r="E3663">
            <v>30.66</v>
          </cell>
        </row>
        <row r="3664">
          <cell r="B3664" t="str">
            <v>522641</v>
          </cell>
          <cell r="C3664" t="str">
            <v>MAO DE OBRA - IMPERMEABILIZACAO BETUMINOSA</v>
          </cell>
          <cell r="D3664" t="str">
            <v>M2</v>
          </cell>
          <cell r="E3664">
            <v>2.4700000000000002</v>
          </cell>
        </row>
        <row r="3665">
          <cell r="B3665" t="str">
            <v>522642</v>
          </cell>
          <cell r="C3665" t="str">
            <v>MAO DE OBRA - PINTURA A CAL</v>
          </cell>
          <cell r="D3665" t="str">
            <v>M2</v>
          </cell>
          <cell r="E3665">
            <v>3.95</v>
          </cell>
        </row>
        <row r="3666">
          <cell r="B3666" t="str">
            <v>522643</v>
          </cell>
          <cell r="C3666" t="str">
            <v>MAO DE OBRA - PINTURA LATEX, SEM MASSA CORRIDA</v>
          </cell>
          <cell r="D3666" t="str">
            <v>M2</v>
          </cell>
          <cell r="E3666">
            <v>8.35</v>
          </cell>
        </row>
        <row r="3667">
          <cell r="B3667" t="str">
            <v>522644</v>
          </cell>
          <cell r="C3667" t="str">
            <v>MAO DE OBRA - PINTURA LATEX, COM MASSA CORRIDA</v>
          </cell>
          <cell r="D3667" t="str">
            <v>M2</v>
          </cell>
          <cell r="E3667">
            <v>11.59</v>
          </cell>
        </row>
        <row r="3668">
          <cell r="B3668" t="str">
            <v>522645</v>
          </cell>
          <cell r="C3668" t="str">
            <v>MAO DE OBRA - PINTURA A OLEO, SEM MASSA CORRIDA</v>
          </cell>
          <cell r="D3668" t="str">
            <v>M2</v>
          </cell>
          <cell r="E3668">
            <v>6.92</v>
          </cell>
        </row>
        <row r="3669">
          <cell r="B3669" t="str">
            <v>522646</v>
          </cell>
          <cell r="C3669" t="str">
            <v>MAO DE OBRA - PINTURA A OLEO, COM MASSA CORRIDA</v>
          </cell>
          <cell r="D3669" t="str">
            <v>M2</v>
          </cell>
          <cell r="E3669">
            <v>12.51</v>
          </cell>
        </row>
        <row r="3670">
          <cell r="B3670" t="str">
            <v>522647</v>
          </cell>
          <cell r="C3670" t="str">
            <v>MAO DE OBRA - PINTURA ESMALTE, SEM MASSA CORRIDA</v>
          </cell>
          <cell r="D3670" t="str">
            <v>M2</v>
          </cell>
          <cell r="E3670">
            <v>6.92</v>
          </cell>
        </row>
        <row r="3671">
          <cell r="B3671" t="str">
            <v>522648</v>
          </cell>
          <cell r="C3671" t="str">
            <v>MAO DE OBRA - PINTURA ESMALTE, COM MASSA CORRIDA</v>
          </cell>
          <cell r="D3671" t="str">
            <v>M2</v>
          </cell>
          <cell r="E3671">
            <v>12.92</v>
          </cell>
        </row>
        <row r="3672">
          <cell r="B3672" t="str">
            <v>522649</v>
          </cell>
          <cell r="C3672" t="str">
            <v>MAO DE OBRA - PINTURA EM METAL</v>
          </cell>
          <cell r="D3672" t="str">
            <v>M2</v>
          </cell>
          <cell r="E3672">
            <v>14.69</v>
          </cell>
        </row>
        <row r="3674">
          <cell r="B3674" t="str">
            <v>522700</v>
          </cell>
          <cell r="C3674" t="str">
            <v>DIVERSOS</v>
          </cell>
        </row>
        <row r="3676">
          <cell r="B3676" t="str">
            <v>522800</v>
          </cell>
          <cell r="C3676" t="str">
            <v>OBRAS PADRAO</v>
          </cell>
        </row>
        <row r="3677">
          <cell r="B3677" t="str">
            <v>522801</v>
          </cell>
          <cell r="C3677" t="str">
            <v>CONSTRUCAO DO RESERVATORIO APOIADO DE ALVENARIA 09 M3 - CORPO PADRAO</v>
          </cell>
          <cell r="D3677" t="str">
            <v>GB</v>
          </cell>
          <cell r="E3677">
            <v>13133.86</v>
          </cell>
        </row>
        <row r="3678">
          <cell r="B3678" t="str">
            <v>522802</v>
          </cell>
          <cell r="C3678" t="str">
            <v>CONSTRUCAO DO RESERVATORIO APOIADO DE ALVENARIA 16 M3 - CORPO PADRAO</v>
          </cell>
          <cell r="D3678" t="str">
            <v>GB</v>
          </cell>
          <cell r="E3678">
            <v>15139.16</v>
          </cell>
        </row>
        <row r="3679">
          <cell r="B3679" t="str">
            <v>522803</v>
          </cell>
          <cell r="C3679" t="str">
            <v>CONSTRUCAO DO RESERVATORIO APOIADO DE ALVENARIA 30 M3 - CORPO PADRAO</v>
          </cell>
          <cell r="D3679" t="str">
            <v>GB</v>
          </cell>
          <cell r="E3679">
            <v>36486.720000000001</v>
          </cell>
        </row>
        <row r="3680">
          <cell r="B3680" t="str">
            <v>522804</v>
          </cell>
          <cell r="C3680" t="str">
            <v>CONSTRUCAO DO RESERVATORIO APOIADO DE ALVENARIA 50 M3 - CORPO PADRAO</v>
          </cell>
          <cell r="D3680" t="str">
            <v>GB</v>
          </cell>
          <cell r="E3680">
            <v>49946.54</v>
          </cell>
        </row>
        <row r="3681">
          <cell r="B3681" t="str">
            <v>522805</v>
          </cell>
          <cell r="C3681" t="str">
            <v>CONSTRUCAO DO RESERVATORIO APOIADO DE CONCRETO 50 M3 - CORPO PADRAO</v>
          </cell>
          <cell r="D3681" t="str">
            <v>GB</v>
          </cell>
          <cell r="E3681">
            <v>38789.050000000003</v>
          </cell>
        </row>
        <row r="3682">
          <cell r="B3682" t="str">
            <v>522806</v>
          </cell>
          <cell r="C3682" t="str">
            <v>CONSTRUCAO DO RESERVATORIO APOIADO DE CONCRETO 75 M3 - CORPO PADRAO</v>
          </cell>
          <cell r="D3682" t="str">
            <v>GB</v>
          </cell>
          <cell r="E3682">
            <v>46369.26</v>
          </cell>
        </row>
        <row r="3683">
          <cell r="B3683" t="str">
            <v>522807</v>
          </cell>
          <cell r="C3683" t="str">
            <v>CONSTRUCAO DO RESERVATORIO APOIADO DE CONCRETO 100 M3 - CORPO PADRAO</v>
          </cell>
          <cell r="D3683" t="str">
            <v>GB</v>
          </cell>
          <cell r="E3683">
            <v>54886.33</v>
          </cell>
        </row>
        <row r="3684">
          <cell r="B3684" t="str">
            <v>522808</v>
          </cell>
          <cell r="C3684" t="str">
            <v>CONSTRUCAO DO RESERVATORIO APOIADO DE CONCRETO 150 M3 - CORPO PADRAO</v>
          </cell>
          <cell r="D3684" t="str">
            <v>GB</v>
          </cell>
          <cell r="E3684">
            <v>69293.02</v>
          </cell>
        </row>
        <row r="3685">
          <cell r="B3685" t="str">
            <v>522809</v>
          </cell>
          <cell r="C3685" t="str">
            <v>CONSTRUCAO DO RESERVATORIO APOIADO DE CONCRETO 200 M3 - CORPO PADRAO</v>
          </cell>
          <cell r="D3685" t="str">
            <v>GB</v>
          </cell>
          <cell r="E3685">
            <v>83035.75</v>
          </cell>
        </row>
        <row r="3686">
          <cell r="B3686" t="str">
            <v>522810</v>
          </cell>
          <cell r="C3686" t="str">
            <v>CONSTRUCAO DO RESERVATORIO APOIADO DE CONCRETO 250 M3 - CORPO PADRAO</v>
          </cell>
          <cell r="D3686" t="str">
            <v>GB</v>
          </cell>
          <cell r="E3686">
            <v>100705.59</v>
          </cell>
        </row>
        <row r="3687">
          <cell r="B3687" t="str">
            <v>522811</v>
          </cell>
          <cell r="C3687" t="str">
            <v>CONSTRUCAO DO RESERVATORIO APOIADO DE CONCRETO 300 M3 - CORPO PADRAO</v>
          </cell>
          <cell r="D3687" t="str">
            <v>GB</v>
          </cell>
          <cell r="E3687">
            <v>109992.11</v>
          </cell>
        </row>
        <row r="3688">
          <cell r="B3688" t="str">
            <v>522812</v>
          </cell>
          <cell r="C3688" t="str">
            <v>CONSTRUCAO DO RESERVATORIO APOIADO DE CONCRETO 350 M3 - CORPO PADRAO</v>
          </cell>
          <cell r="D3688" t="str">
            <v>GB</v>
          </cell>
          <cell r="E3688">
            <v>119857.4</v>
          </cell>
        </row>
        <row r="3689">
          <cell r="B3689" t="str">
            <v>522813</v>
          </cell>
          <cell r="C3689" t="str">
            <v>CONSTRUCAO DO RESERVATORIO APOIADO DE CONCRETO 400 M3 - CORPO PADRAO</v>
          </cell>
          <cell r="D3689" t="str">
            <v>GB</v>
          </cell>
          <cell r="E3689">
            <v>133039.19</v>
          </cell>
        </row>
        <row r="3690">
          <cell r="B3690" t="str">
            <v>522814</v>
          </cell>
          <cell r="C3690" t="str">
            <v>CONSTRUCAO DO RESERVATORIO APOIADO DE CONCRETO 450 M3 - CORPO PADRAO</v>
          </cell>
          <cell r="D3690" t="str">
            <v>GB</v>
          </cell>
          <cell r="E3690">
            <v>143767.99</v>
          </cell>
        </row>
        <row r="3691">
          <cell r="B3691" t="str">
            <v>522815</v>
          </cell>
          <cell r="C3691" t="str">
            <v>CONSTRUCAO DO RESERVATORIO APOIADO DE CONCRETO 500 M3 - CORPO PADRAO</v>
          </cell>
          <cell r="D3691" t="str">
            <v>GB</v>
          </cell>
          <cell r="E3691">
            <v>158305.28</v>
          </cell>
        </row>
        <row r="3692">
          <cell r="B3692" t="str">
            <v>522816</v>
          </cell>
          <cell r="C3692" t="str">
            <v>CONSTRUCAO DO RESERVATORIO APOIADO DE CONCRETO 600 M3 - CORPO PADRAO</v>
          </cell>
          <cell r="D3692" t="str">
            <v>GB</v>
          </cell>
          <cell r="E3692">
            <v>177519.55</v>
          </cell>
        </row>
        <row r="3693">
          <cell r="B3693" t="str">
            <v>522817</v>
          </cell>
          <cell r="C3693" t="str">
            <v>CONSTRUCAO DO RESERVATORIO APOIADO DE CONCRETO 700 M3 - CORPO PADRAO</v>
          </cell>
          <cell r="D3693" t="str">
            <v>GB</v>
          </cell>
          <cell r="E3693">
            <v>199622.82</v>
          </cell>
        </row>
        <row r="3694">
          <cell r="B3694" t="str">
            <v>522818</v>
          </cell>
          <cell r="C3694" t="str">
            <v>CONSTRUCAO DO RESERVATORIO APOIADO DE CONCRETO 750 M3 - CORPO PADRAO</v>
          </cell>
          <cell r="D3694" t="str">
            <v>GB</v>
          </cell>
          <cell r="E3694">
            <v>212249.27</v>
          </cell>
        </row>
        <row r="3695">
          <cell r="B3695" t="str">
            <v>522819</v>
          </cell>
          <cell r="C3695" t="str">
            <v>CONSTRUCAO DO RESERVATORIO APOIADO DE CONCRETO 1.000 M3 - CORPO PADRAO</v>
          </cell>
          <cell r="D3695" t="str">
            <v>GB</v>
          </cell>
          <cell r="E3695">
            <v>270838.40000000002</v>
          </cell>
        </row>
        <row r="3696">
          <cell r="B3696" t="str">
            <v>522820</v>
          </cell>
          <cell r="C3696" t="str">
            <v>CONSTRUCAO DO RESERVATORIO APOIADO DE CONCRETO 1.500 M3 - CORPO PADRAO</v>
          </cell>
          <cell r="D3696" t="str">
            <v>GB</v>
          </cell>
          <cell r="E3696">
            <v>365413.88</v>
          </cell>
        </row>
        <row r="3697">
          <cell r="B3697" t="str">
            <v>522821</v>
          </cell>
          <cell r="C3697" t="str">
            <v>CONSTRUCAO DO RESERVATORIO APOIADO DE CONCRETO 2.000 M3 - CORPO PADRAO</v>
          </cell>
          <cell r="D3697" t="str">
            <v>GB</v>
          </cell>
          <cell r="E3697">
            <v>435840.86</v>
          </cell>
        </row>
        <row r="3698">
          <cell r="B3698" t="str">
            <v>522822</v>
          </cell>
          <cell r="C3698" t="str">
            <v>CONSTRUCAO DA ETA 12 L/S - 1 MODULO - CORPO PADRAO</v>
          </cell>
          <cell r="D3698" t="str">
            <v>GB</v>
          </cell>
          <cell r="E3698">
            <v>142779.54999999999</v>
          </cell>
        </row>
        <row r="3699">
          <cell r="B3699" t="str">
            <v>522823</v>
          </cell>
          <cell r="C3699" t="str">
            <v>CONSTRUCAO DA ETA 16 L/S - 1 MODULO - CORPO PADRAO</v>
          </cell>
          <cell r="D3699" t="str">
            <v>GB</v>
          </cell>
          <cell r="E3699">
            <v>166504.79999999999</v>
          </cell>
        </row>
        <row r="3700">
          <cell r="B3700" t="str">
            <v>522824</v>
          </cell>
          <cell r="C3700" t="str">
            <v>CONSTRUCAO DA ETA 20 L/S - 1 MODULO - CORPO PADRAO</v>
          </cell>
          <cell r="D3700" t="str">
            <v>GB</v>
          </cell>
          <cell r="E3700">
            <v>190155.53</v>
          </cell>
        </row>
        <row r="3701">
          <cell r="B3701" t="str">
            <v>522825</v>
          </cell>
          <cell r="C3701" t="str">
            <v>CONSTRUCAO DA ETA 25 L/S - 1 MODULO - CORPO PADRAO</v>
          </cell>
          <cell r="D3701" t="str">
            <v>GB</v>
          </cell>
          <cell r="E3701">
            <v>222905.16</v>
          </cell>
        </row>
        <row r="3702">
          <cell r="B3702" t="str">
            <v>522826</v>
          </cell>
          <cell r="C3702" t="str">
            <v>CONSTRUCAO DA CASA QUIMICA TIPO A - CORPO PADRAO</v>
          </cell>
          <cell r="D3702" t="str">
            <v>GB</v>
          </cell>
          <cell r="E3702">
            <v>114192.77</v>
          </cell>
        </row>
        <row r="3703">
          <cell r="B3703" t="str">
            <v>522827</v>
          </cell>
          <cell r="C3703" t="str">
            <v>CONSTRUCAO DA CASA DE QUIMICA TIPO "B" - CORPO PADRAO</v>
          </cell>
          <cell r="D3703" t="str">
            <v>GB</v>
          </cell>
          <cell r="E3703">
            <v>123895.05</v>
          </cell>
        </row>
        <row r="3704">
          <cell r="B3704" t="str">
            <v>522828</v>
          </cell>
          <cell r="C3704" t="str">
            <v>CONSTRUCAO DO ESCRITORIO TIPO "B" - CORPO PADRAO</v>
          </cell>
          <cell r="D3704" t="str">
            <v>GB</v>
          </cell>
          <cell r="E3704">
            <v>75261.240000000005</v>
          </cell>
        </row>
        <row r="3705">
          <cell r="B3705" t="str">
            <v>522829</v>
          </cell>
          <cell r="C3705" t="str">
            <v>CONSTRUCAO DO ESCRITORIO TIPO "C" - CORPO PADRAO</v>
          </cell>
          <cell r="D3705" t="str">
            <v>GB</v>
          </cell>
          <cell r="E3705">
            <v>70757.350000000006</v>
          </cell>
        </row>
        <row r="3706">
          <cell r="B3706" t="str">
            <v>522830</v>
          </cell>
          <cell r="C3706" t="str">
            <v>CONSTRUCAO DO ESCRITORIO TIPO "J" - CORPO PADRAO</v>
          </cell>
          <cell r="D3706" t="str">
            <v>GB</v>
          </cell>
          <cell r="E3706">
            <v>94030.3</v>
          </cell>
        </row>
        <row r="3707">
          <cell r="B3707" t="str">
            <v>522831</v>
          </cell>
          <cell r="C3707" t="str">
            <v>CONSTRUCAO DA EEA TIPO "A" COM SALA DE HIPOCLORACAO E FLUORETACAO - CORPO PADRAO</v>
          </cell>
          <cell r="D3707" t="str">
            <v>GB</v>
          </cell>
          <cell r="E3707">
            <v>44884.57</v>
          </cell>
        </row>
        <row r="3708">
          <cell r="B3708" t="str">
            <v>522832</v>
          </cell>
          <cell r="C3708" t="str">
            <v>CONSTRUCAO DA EEA TIPO "Q1" - PROF. 2,95 M - CORPO PADRAO</v>
          </cell>
          <cell r="D3708" t="str">
            <v>GB</v>
          </cell>
          <cell r="E3708">
            <v>15668.14</v>
          </cell>
        </row>
        <row r="3709">
          <cell r="B3709" t="str">
            <v>522833</v>
          </cell>
          <cell r="C3709" t="str">
            <v>CONSTRUCAO DA EEE TIPO "AO", PROF. 4,00 M - CORPO PADRAO</v>
          </cell>
          <cell r="D3709" t="str">
            <v>GB</v>
          </cell>
          <cell r="E3709">
            <v>17949.78</v>
          </cell>
        </row>
        <row r="3710">
          <cell r="B3710" t="str">
            <v>522834</v>
          </cell>
          <cell r="C3710" t="str">
            <v>CONSTRUCAO DA EEE TIPO "A1" PROF. 4,50 M - CORPO PADRAO</v>
          </cell>
          <cell r="D3710" t="str">
            <v>GB</v>
          </cell>
          <cell r="E3710">
            <v>24369.66</v>
          </cell>
        </row>
        <row r="3711">
          <cell r="B3711" t="str">
            <v>522835</v>
          </cell>
          <cell r="C3711" t="str">
            <v>CONSTRUCAO DA EEE TIPO "A2" PROF. 5,00 M - CORPO PADRAO</v>
          </cell>
          <cell r="D3711" t="str">
            <v>GB</v>
          </cell>
          <cell r="E3711">
            <v>32429.94</v>
          </cell>
        </row>
        <row r="3712">
          <cell r="B3712" t="str">
            <v>522836</v>
          </cell>
          <cell r="C3712" t="str">
            <v>CONSTRUCAO DA EEE TIPO "A3" PROF. 5,50 M - CORPO PADRAO</v>
          </cell>
          <cell r="D3712" t="str">
            <v>GB</v>
          </cell>
          <cell r="E3712">
            <v>41755.129999999997</v>
          </cell>
        </row>
        <row r="3713">
          <cell r="B3713" t="str">
            <v>522837</v>
          </cell>
          <cell r="C3713" t="str">
            <v>CONSTRUCAO DA EEE TIPO "A4" PROF. 7,50 M - CORPO PADRAO</v>
          </cell>
          <cell r="D3713" t="str">
            <v>GB</v>
          </cell>
          <cell r="E3713">
            <v>69990.929999999993</v>
          </cell>
        </row>
        <row r="3714">
          <cell r="B3714" t="str">
            <v>522838</v>
          </cell>
          <cell r="C3714" t="str">
            <v>CONSTRUCAO DA ETE - FOSSA FILTRO 100 LIGACOES - CORPO PADRAO</v>
          </cell>
          <cell r="D3714" t="str">
            <v>GB</v>
          </cell>
          <cell r="E3714">
            <v>0</v>
          </cell>
        </row>
        <row r="3715">
          <cell r="B3715" t="str">
            <v>522839</v>
          </cell>
          <cell r="C3715" t="str">
            <v>CONSTRUCAO DA ETE - FOSSA FILTRO 150 LIGACOES - CORPO PADRAO</v>
          </cell>
          <cell r="D3715" t="str">
            <v>GB</v>
          </cell>
          <cell r="E3715">
            <v>0</v>
          </cell>
        </row>
        <row r="3716">
          <cell r="B3716" t="str">
            <v>522840</v>
          </cell>
          <cell r="C3716" t="str">
            <v>CONSTRUCAO DA ETE - FOSSA FILTRO 200 LIGACOES - CORPO PADRAO</v>
          </cell>
          <cell r="D3716" t="str">
            <v>GB</v>
          </cell>
          <cell r="E3716">
            <v>0</v>
          </cell>
        </row>
        <row r="3718">
          <cell r="C3718" t="str">
            <v>RESERVADO PARA SERVICOS ESPECIAIS (522901 A 522999)</v>
          </cell>
        </row>
        <row r="3720">
          <cell r="B3720" t="str">
            <v>523000</v>
          </cell>
          <cell r="C3720" t="str">
            <v>FORNECIMENTO DE MATERIAIS</v>
          </cell>
        </row>
        <row r="3721">
          <cell r="B3721" t="str">
            <v>523200</v>
          </cell>
          <cell r="C3721" t="str">
            <v>ADUFAS EM FOFO (C31 - METALURGICA 100%)</v>
          </cell>
        </row>
        <row r="3722">
          <cell r="B3722" t="str">
            <v>523201</v>
          </cell>
          <cell r="C3722" t="str">
            <v>ADUFA DE PAREDE, D= 75MM ( 12KG)</v>
          </cell>
          <cell r="D3722" t="str">
            <v>UN</v>
          </cell>
          <cell r="E3722">
            <v>0</v>
          </cell>
        </row>
        <row r="3723">
          <cell r="B3723" t="str">
            <v>523202</v>
          </cell>
          <cell r="C3723" t="str">
            <v>ADUFA DE PAREDE, D=100MM ( 15KG)</v>
          </cell>
          <cell r="D3723" t="str">
            <v>UN</v>
          </cell>
          <cell r="E3723">
            <v>0</v>
          </cell>
        </row>
        <row r="3724">
          <cell r="B3724" t="str">
            <v>523203</v>
          </cell>
          <cell r="C3724" t="str">
            <v>ADUFA DE PAREDE, D=150MM ( 22KG)</v>
          </cell>
          <cell r="D3724" t="str">
            <v>UN</v>
          </cell>
          <cell r="E3724">
            <v>0</v>
          </cell>
        </row>
        <row r="3725">
          <cell r="B3725" t="str">
            <v>523204</v>
          </cell>
          <cell r="C3725" t="str">
            <v>ADUFA DE PAREDE, D=200MM ( 39KG)</v>
          </cell>
          <cell r="D3725" t="str">
            <v>UN</v>
          </cell>
          <cell r="E3725">
            <v>0</v>
          </cell>
        </row>
        <row r="3726">
          <cell r="B3726" t="str">
            <v>523205</v>
          </cell>
          <cell r="C3726" t="str">
            <v>ADUFA DE PAREDE, D=250MM (103KG)</v>
          </cell>
          <cell r="D3726" t="str">
            <v>UN</v>
          </cell>
          <cell r="E3726">
            <v>0</v>
          </cell>
        </row>
        <row r="3727">
          <cell r="B3727" t="str">
            <v>523206</v>
          </cell>
          <cell r="C3727" t="str">
            <v>ADUFA DE PAREDE, D=300MM (133KG)</v>
          </cell>
          <cell r="D3727" t="str">
            <v>UN</v>
          </cell>
          <cell r="E3727">
            <v>0</v>
          </cell>
        </row>
        <row r="3728">
          <cell r="B3728" t="str">
            <v>523207</v>
          </cell>
          <cell r="C3728" t="str">
            <v>ADUFA DE PAREDE, D=400MM (183KG)</v>
          </cell>
          <cell r="D3728" t="str">
            <v>UN</v>
          </cell>
          <cell r="E3728">
            <v>0</v>
          </cell>
        </row>
        <row r="3729">
          <cell r="B3729" t="str">
            <v>523208</v>
          </cell>
          <cell r="C3729" t="str">
            <v>ADUFA DE PAREDE, D=500MM (334KG)</v>
          </cell>
          <cell r="D3729" t="str">
            <v>UN</v>
          </cell>
          <cell r="E3729">
            <v>0</v>
          </cell>
        </row>
        <row r="3730">
          <cell r="B3730" t="str">
            <v>523209</v>
          </cell>
          <cell r="C3730" t="str">
            <v>ADUFA DE PAREDE, D=600MM (462KG)</v>
          </cell>
          <cell r="D3730" t="str">
            <v>UN</v>
          </cell>
          <cell r="E3730">
            <v>0</v>
          </cell>
        </row>
        <row r="3732">
          <cell r="B3732" t="str">
            <v>523300</v>
          </cell>
          <cell r="C3732" t="str">
            <v>ANEIS DE BORRACHA (C51 - BORRACHA)</v>
          </cell>
        </row>
        <row r="3733">
          <cell r="B3733" t="str">
            <v>523301</v>
          </cell>
          <cell r="C3733" t="str">
            <v>ANEL JUNTA ELASTICA, D=  50MM</v>
          </cell>
          <cell r="D3733" t="str">
            <v>UN</v>
          </cell>
          <cell r="E3733">
            <v>0</v>
          </cell>
        </row>
        <row r="3734">
          <cell r="B3734" t="str">
            <v>523302</v>
          </cell>
          <cell r="C3734" t="str">
            <v>ANEL JUNTA ELASTICA, D=  75MM</v>
          </cell>
          <cell r="D3734" t="str">
            <v>UN</v>
          </cell>
          <cell r="E3734">
            <v>0</v>
          </cell>
        </row>
        <row r="3735">
          <cell r="B3735" t="str">
            <v>523303</v>
          </cell>
          <cell r="C3735" t="str">
            <v>ANEL JUNTA ELASTICA, D= 100MM</v>
          </cell>
          <cell r="D3735" t="str">
            <v>UN</v>
          </cell>
          <cell r="E3735">
            <v>0</v>
          </cell>
        </row>
        <row r="3736">
          <cell r="B3736" t="str">
            <v>523304</v>
          </cell>
          <cell r="C3736" t="str">
            <v>ANEL JUNTA ELASTICA, D= 150MM</v>
          </cell>
          <cell r="D3736" t="str">
            <v>UN</v>
          </cell>
          <cell r="E3736">
            <v>0</v>
          </cell>
        </row>
        <row r="3737">
          <cell r="B3737" t="str">
            <v>523305</v>
          </cell>
          <cell r="C3737" t="str">
            <v>ANEL JUNTA ELASTICA, D= 200MM</v>
          </cell>
          <cell r="D3737" t="str">
            <v>UN</v>
          </cell>
          <cell r="E3737">
            <v>0</v>
          </cell>
        </row>
        <row r="3738">
          <cell r="B3738" t="str">
            <v>523306</v>
          </cell>
          <cell r="C3738" t="str">
            <v>ANEL JUNTA ELASTICA, D= 250MM</v>
          </cell>
          <cell r="D3738" t="str">
            <v>UN</v>
          </cell>
          <cell r="E3738">
            <v>0</v>
          </cell>
        </row>
        <row r="3739">
          <cell r="B3739" t="str">
            <v>523307</v>
          </cell>
          <cell r="C3739" t="str">
            <v>ANEL JUNTA ELASTICA, D= 300MM</v>
          </cell>
          <cell r="D3739" t="str">
            <v>UN</v>
          </cell>
          <cell r="E3739">
            <v>0</v>
          </cell>
        </row>
        <row r="3740">
          <cell r="B3740" t="str">
            <v>523308</v>
          </cell>
          <cell r="C3740" t="str">
            <v>ANEL JUNTA ELASTICA, D= 350MM</v>
          </cell>
          <cell r="D3740" t="str">
            <v>UN</v>
          </cell>
          <cell r="E3740">
            <v>0</v>
          </cell>
        </row>
        <row r="3741">
          <cell r="B3741" t="str">
            <v>523309</v>
          </cell>
          <cell r="C3741" t="str">
            <v>ANEL JUNTA ELASTICA, D= 400MM</v>
          </cell>
          <cell r="D3741" t="str">
            <v>UN</v>
          </cell>
          <cell r="E3741">
            <v>0</v>
          </cell>
        </row>
        <row r="3742">
          <cell r="B3742" t="str">
            <v>523310</v>
          </cell>
          <cell r="C3742" t="str">
            <v>ANEL JUNTA ELASTICA, D= 450MM</v>
          </cell>
          <cell r="D3742" t="str">
            <v>UN</v>
          </cell>
          <cell r="E3742">
            <v>0</v>
          </cell>
        </row>
        <row r="3743">
          <cell r="B3743" t="str">
            <v>523311</v>
          </cell>
          <cell r="C3743" t="str">
            <v>ANEL JUNTA ELASTICA, D= 500MM</v>
          </cell>
          <cell r="D3743" t="str">
            <v>UN</v>
          </cell>
          <cell r="E3743">
            <v>0</v>
          </cell>
        </row>
        <row r="3744">
          <cell r="B3744" t="str">
            <v>523312</v>
          </cell>
          <cell r="C3744" t="str">
            <v>ANEL JUNTA ELASTICA, D= 600MM</v>
          </cell>
          <cell r="D3744" t="str">
            <v>UN</v>
          </cell>
          <cell r="E3744">
            <v>0</v>
          </cell>
        </row>
        <row r="3745">
          <cell r="B3745" t="str">
            <v>523313</v>
          </cell>
          <cell r="C3745" t="str">
            <v>ANEL JUNTA ELASTICA, D= 700MM</v>
          </cell>
          <cell r="D3745" t="str">
            <v>UN</v>
          </cell>
          <cell r="E3745">
            <v>0</v>
          </cell>
        </row>
        <row r="3746">
          <cell r="B3746" t="str">
            <v>523314</v>
          </cell>
          <cell r="C3746" t="str">
            <v>ANEL JUNTA ELASTICA, D= 800MM</v>
          </cell>
          <cell r="D3746" t="str">
            <v>UN</v>
          </cell>
          <cell r="E3746">
            <v>0</v>
          </cell>
        </row>
        <row r="3747">
          <cell r="B3747" t="str">
            <v>523315</v>
          </cell>
          <cell r="C3747" t="str">
            <v>ANEL JUNTA ELASTICA, D= 900MM</v>
          </cell>
          <cell r="D3747" t="str">
            <v>UN</v>
          </cell>
          <cell r="E3747">
            <v>0</v>
          </cell>
        </row>
        <row r="3748">
          <cell r="B3748" t="str">
            <v>523316</v>
          </cell>
          <cell r="C3748" t="str">
            <v>ANEL JUNTA ELASTICA, D=1000MM</v>
          </cell>
          <cell r="D3748" t="str">
            <v>UN</v>
          </cell>
          <cell r="E3748">
            <v>0</v>
          </cell>
        </row>
        <row r="3749">
          <cell r="B3749" t="str">
            <v>523317</v>
          </cell>
          <cell r="C3749" t="str">
            <v>ANEL JUNTA ELASTICA, D=1200MM</v>
          </cell>
          <cell r="D3749" t="str">
            <v>UN</v>
          </cell>
          <cell r="E3749">
            <v>0</v>
          </cell>
        </row>
        <row r="3750">
          <cell r="B3750" t="str">
            <v>523318</v>
          </cell>
          <cell r="C3750" t="str">
            <v>ANEL JUNTA ELASTICA NITRILICA, D=  50MM</v>
          </cell>
          <cell r="D3750" t="str">
            <v>UN</v>
          </cell>
          <cell r="E3750">
            <v>0</v>
          </cell>
        </row>
        <row r="3751">
          <cell r="B3751" t="str">
            <v>523319</v>
          </cell>
          <cell r="C3751" t="str">
            <v>ANEL JUNTA ELASTICA NITRILICA, D=  75MM</v>
          </cell>
          <cell r="D3751" t="str">
            <v>UN</v>
          </cell>
          <cell r="E3751">
            <v>0</v>
          </cell>
        </row>
        <row r="3752">
          <cell r="B3752" t="str">
            <v>523320</v>
          </cell>
          <cell r="C3752" t="str">
            <v>ANEL JUNTA ELASTICA NITRILICA, D= 100MM</v>
          </cell>
          <cell r="D3752" t="str">
            <v>UN</v>
          </cell>
          <cell r="E3752">
            <v>0</v>
          </cell>
        </row>
        <row r="3753">
          <cell r="B3753" t="str">
            <v>523321</v>
          </cell>
          <cell r="C3753" t="str">
            <v>ANEL JUNTA ELASTICA NITRILICA, D= 150MM</v>
          </cell>
          <cell r="D3753" t="str">
            <v>UN</v>
          </cell>
          <cell r="E3753">
            <v>0</v>
          </cell>
        </row>
        <row r="3754">
          <cell r="B3754" t="str">
            <v>523322</v>
          </cell>
          <cell r="C3754" t="str">
            <v>ANEL JUNTA ELASTICA NITRILICA, D= 200MM</v>
          </cell>
          <cell r="D3754" t="str">
            <v>UN</v>
          </cell>
          <cell r="E3754">
            <v>0</v>
          </cell>
        </row>
        <row r="3755">
          <cell r="B3755" t="str">
            <v>523323</v>
          </cell>
          <cell r="C3755" t="str">
            <v>ANEL JUNTA ELASTICA NITRILICA, D= 250MM</v>
          </cell>
          <cell r="D3755" t="str">
            <v>UN</v>
          </cell>
          <cell r="E3755">
            <v>0</v>
          </cell>
        </row>
        <row r="3756">
          <cell r="B3756" t="str">
            <v>523324</v>
          </cell>
          <cell r="C3756" t="str">
            <v>ANEL JUNTA ELASTICA NITRILICA, D= 300MM</v>
          </cell>
          <cell r="D3756" t="str">
            <v>UN</v>
          </cell>
          <cell r="E3756">
            <v>0</v>
          </cell>
        </row>
        <row r="3757">
          <cell r="B3757" t="str">
            <v>523325</v>
          </cell>
          <cell r="C3757" t="str">
            <v>ANEL JUNTA ELASTICA NITRILICA, D= 350MM</v>
          </cell>
          <cell r="D3757" t="str">
            <v>UN</v>
          </cell>
          <cell r="E3757">
            <v>0</v>
          </cell>
        </row>
        <row r="3758">
          <cell r="B3758" t="str">
            <v>523326</v>
          </cell>
          <cell r="C3758" t="str">
            <v>ANEL JUNTA ELASTICA NITRILICA, D= 400MM</v>
          </cell>
          <cell r="D3758" t="str">
            <v>UN</v>
          </cell>
          <cell r="E3758">
            <v>0</v>
          </cell>
        </row>
        <row r="3759">
          <cell r="B3759" t="str">
            <v>523327</v>
          </cell>
          <cell r="C3759" t="str">
            <v>ANEL JUNTA ELASTICA NITRILICA, D= 450MM</v>
          </cell>
          <cell r="D3759" t="str">
            <v>UN</v>
          </cell>
          <cell r="E3759">
            <v>0</v>
          </cell>
        </row>
        <row r="3760">
          <cell r="B3760" t="str">
            <v>523328</v>
          </cell>
          <cell r="C3760" t="str">
            <v>ANEL JUNTA ELASTICA NITRILICA, D= 500MM</v>
          </cell>
          <cell r="D3760" t="str">
            <v>UN</v>
          </cell>
          <cell r="E3760">
            <v>0</v>
          </cell>
        </row>
        <row r="3761">
          <cell r="B3761" t="str">
            <v>523329</v>
          </cell>
          <cell r="C3761" t="str">
            <v>ANEL JUNTA ELASTICA NITRILICA, D= 600MM</v>
          </cell>
          <cell r="D3761" t="str">
            <v>UN</v>
          </cell>
          <cell r="E3761">
            <v>0</v>
          </cell>
        </row>
        <row r="3762">
          <cell r="B3762" t="str">
            <v>523330</v>
          </cell>
          <cell r="C3762" t="str">
            <v>ANEL JUNTA ELASTICA NITRILICA, D= 700MM</v>
          </cell>
          <cell r="D3762" t="str">
            <v>UN</v>
          </cell>
          <cell r="E3762">
            <v>0</v>
          </cell>
        </row>
        <row r="3763">
          <cell r="B3763" t="str">
            <v>523331</v>
          </cell>
          <cell r="C3763" t="str">
            <v>ANEL JUNTA ELASTICA NITRILICA, D= 800MM</v>
          </cell>
          <cell r="D3763" t="str">
            <v>UN</v>
          </cell>
          <cell r="E3763">
            <v>0</v>
          </cell>
        </row>
        <row r="3764">
          <cell r="B3764" t="str">
            <v>523332</v>
          </cell>
          <cell r="C3764" t="str">
            <v>ANEL JUNTA ELASTICA NITRILICA, D= 900MM</v>
          </cell>
          <cell r="D3764" t="str">
            <v>UN</v>
          </cell>
          <cell r="E3764">
            <v>0</v>
          </cell>
        </row>
        <row r="3765">
          <cell r="B3765" t="str">
            <v>523333</v>
          </cell>
          <cell r="C3765" t="str">
            <v>ANEL JUNTA ELASTICA NITRILICA, D=1000MM</v>
          </cell>
          <cell r="D3765" t="str">
            <v>UN</v>
          </cell>
          <cell r="E3765">
            <v>0</v>
          </cell>
        </row>
        <row r="3766">
          <cell r="B3766" t="str">
            <v>523334</v>
          </cell>
          <cell r="C3766" t="str">
            <v>ANEL JUNTA ELASTICA NITRILICA, D=1200MM</v>
          </cell>
          <cell r="D3766" t="str">
            <v>UN</v>
          </cell>
          <cell r="E3766">
            <v>0</v>
          </cell>
        </row>
        <row r="3767">
          <cell r="B3767" t="str">
            <v>523335</v>
          </cell>
          <cell r="C3767" t="str">
            <v>ANEL JUNTA ELASTICA 2GS, D= 80MM</v>
          </cell>
          <cell r="D3767" t="str">
            <v>UN</v>
          </cell>
          <cell r="E3767">
            <v>0</v>
          </cell>
        </row>
        <row r="3768">
          <cell r="B3768" t="str">
            <v>523336</v>
          </cell>
          <cell r="C3768" t="str">
            <v>ANEL JUNTA ELASTICA 2GS, D= 100MM</v>
          </cell>
          <cell r="D3768" t="str">
            <v>UN</v>
          </cell>
          <cell r="E3768">
            <v>0</v>
          </cell>
        </row>
        <row r="3769">
          <cell r="B3769" t="str">
            <v>523337</v>
          </cell>
          <cell r="C3769" t="str">
            <v>ANEL JUNTA ELASTICA 2GS, D= 150MM</v>
          </cell>
          <cell r="D3769" t="str">
            <v>UN</v>
          </cell>
          <cell r="E3769">
            <v>0</v>
          </cell>
        </row>
        <row r="3770">
          <cell r="B3770" t="str">
            <v>523338</v>
          </cell>
          <cell r="C3770" t="str">
            <v>ANEL JUNTA ELASTICA 2GS, D= 200MM</v>
          </cell>
          <cell r="D3770" t="str">
            <v>UN</v>
          </cell>
          <cell r="E3770">
            <v>0</v>
          </cell>
        </row>
        <row r="3771">
          <cell r="B3771" t="str">
            <v>523339</v>
          </cell>
          <cell r="C3771" t="str">
            <v>ANEL JUNTA ELASTICA 2GS, D= 250MM</v>
          </cell>
          <cell r="D3771" t="str">
            <v>UN</v>
          </cell>
          <cell r="E3771">
            <v>0</v>
          </cell>
        </row>
        <row r="3772">
          <cell r="B3772" t="str">
            <v>523340</v>
          </cell>
          <cell r="C3772" t="str">
            <v>ANEL JUNTA ELASTICA 2GS, D= 300MM</v>
          </cell>
          <cell r="D3772" t="str">
            <v>UN</v>
          </cell>
          <cell r="E3772">
            <v>0</v>
          </cell>
        </row>
        <row r="3773">
          <cell r="B3773" t="str">
            <v>523341</v>
          </cell>
          <cell r="C3773" t="str">
            <v>ANEL JUNTA ELASTICA 2GS, D= 350MM</v>
          </cell>
          <cell r="D3773" t="str">
            <v>UN</v>
          </cell>
          <cell r="E3773">
            <v>0</v>
          </cell>
        </row>
        <row r="3774">
          <cell r="B3774" t="str">
            <v>523342</v>
          </cell>
          <cell r="C3774" t="str">
            <v>ANEL JUNTA ELASTICA 2GS, D= 400MM</v>
          </cell>
          <cell r="D3774" t="str">
            <v>UN</v>
          </cell>
          <cell r="E3774">
            <v>0</v>
          </cell>
        </row>
        <row r="3775">
          <cell r="B3775" t="str">
            <v>523343</v>
          </cell>
          <cell r="C3775" t="str">
            <v>ANEL JUNTA ELASTICA 2GS, D= 450MM</v>
          </cell>
          <cell r="D3775" t="str">
            <v>UN</v>
          </cell>
          <cell r="E3775">
            <v>0</v>
          </cell>
        </row>
        <row r="3776">
          <cell r="B3776" t="str">
            <v>523344</v>
          </cell>
          <cell r="C3776" t="str">
            <v>ANEL JUNTA ELASTICA 2GS, D= 500MM</v>
          </cell>
          <cell r="D3776" t="str">
            <v>UN</v>
          </cell>
          <cell r="E3776">
            <v>0</v>
          </cell>
        </row>
        <row r="3777">
          <cell r="B3777" t="str">
            <v>523345</v>
          </cell>
          <cell r="C3777" t="str">
            <v>ANEL JUNTA ELASTICA 2GS, D= 600MM</v>
          </cell>
          <cell r="D3777" t="str">
            <v>UN</v>
          </cell>
          <cell r="E3777">
            <v>0</v>
          </cell>
        </row>
        <row r="3778">
          <cell r="B3778" t="str">
            <v>523346</v>
          </cell>
          <cell r="C3778" t="str">
            <v>ANEL JUNTA ELASTICA 2GS, D= 700MM</v>
          </cell>
          <cell r="D3778" t="str">
            <v>UN</v>
          </cell>
          <cell r="E3778">
            <v>0</v>
          </cell>
        </row>
        <row r="3779">
          <cell r="B3779" t="str">
            <v>523347</v>
          </cell>
          <cell r="C3779" t="str">
            <v>ANEL JUNTA ELASTICA 2GS, D= 800MM</v>
          </cell>
          <cell r="D3779" t="str">
            <v>UN</v>
          </cell>
          <cell r="E3779">
            <v>0</v>
          </cell>
        </row>
        <row r="3780">
          <cell r="B3780" t="str">
            <v>523348</v>
          </cell>
          <cell r="C3780" t="str">
            <v>ANEL JUNTA ELASTICA 2GS, D= 900MM</v>
          </cell>
          <cell r="D3780" t="str">
            <v>UN</v>
          </cell>
          <cell r="E3780">
            <v>0</v>
          </cell>
        </row>
        <row r="3781">
          <cell r="B3781" t="str">
            <v>523349</v>
          </cell>
          <cell r="C3781" t="str">
            <v>ANEL JUNTA ELASTICA 2GS, D=1000MM</v>
          </cell>
          <cell r="D3781" t="str">
            <v>UN</v>
          </cell>
          <cell r="E3781">
            <v>0</v>
          </cell>
        </row>
        <row r="3782">
          <cell r="B3782" t="str">
            <v>523350</v>
          </cell>
          <cell r="C3782" t="str">
            <v>ANEL JUNTA ELASTICA 2GS, D=1200MM</v>
          </cell>
          <cell r="D3782" t="str">
            <v>UN</v>
          </cell>
          <cell r="E3782">
            <v>0</v>
          </cell>
        </row>
        <row r="3783">
          <cell r="B3783" t="str">
            <v>523351</v>
          </cell>
          <cell r="C3783" t="str">
            <v>ANEL JUNTA ELASTICA 2GS NITRILICO, D= 80MM</v>
          </cell>
          <cell r="D3783" t="str">
            <v>UN</v>
          </cell>
          <cell r="E3783">
            <v>0</v>
          </cell>
        </row>
        <row r="3784">
          <cell r="B3784" t="str">
            <v>523352</v>
          </cell>
          <cell r="C3784" t="str">
            <v>ANEL JUNTA ELASTICA 2GS NITRILICO, D= 100MM</v>
          </cell>
          <cell r="D3784" t="str">
            <v>UN</v>
          </cell>
          <cell r="E3784">
            <v>0</v>
          </cell>
        </row>
        <row r="3785">
          <cell r="B3785" t="str">
            <v>523353</v>
          </cell>
          <cell r="C3785" t="str">
            <v>ANEL JUNTA ELASTICA 2GS NITRILICO, D= 150MM</v>
          </cell>
          <cell r="D3785" t="str">
            <v>UN</v>
          </cell>
          <cell r="E3785">
            <v>0</v>
          </cell>
        </row>
        <row r="3786">
          <cell r="B3786" t="str">
            <v>523354</v>
          </cell>
          <cell r="C3786" t="str">
            <v>ANEL JUNTA ELASTICA 2GS NITRILICO, D= 200MM</v>
          </cell>
          <cell r="D3786" t="str">
            <v>UN</v>
          </cell>
          <cell r="E3786">
            <v>0</v>
          </cell>
        </row>
        <row r="3787">
          <cell r="B3787" t="str">
            <v>523355</v>
          </cell>
          <cell r="C3787" t="str">
            <v>ANEL JUNTA ELASTICA 2GS NITRILICO, D= 250MM</v>
          </cell>
          <cell r="D3787" t="str">
            <v>UN</v>
          </cell>
          <cell r="E3787">
            <v>0</v>
          </cell>
        </row>
        <row r="3788">
          <cell r="B3788" t="str">
            <v>523356</v>
          </cell>
          <cell r="C3788" t="str">
            <v>ANEL JUNTA ELASTICA 2GS NITRILICO, D= 300MM</v>
          </cell>
          <cell r="D3788" t="str">
            <v>UN</v>
          </cell>
          <cell r="E3788">
            <v>0</v>
          </cell>
        </row>
        <row r="3789">
          <cell r="B3789" t="str">
            <v>523357</v>
          </cell>
          <cell r="C3789" t="str">
            <v>ANEL JUNTA ELASTICA 2GS NITRILICO, D= 350MM</v>
          </cell>
          <cell r="D3789" t="str">
            <v>UN</v>
          </cell>
          <cell r="E3789">
            <v>0</v>
          </cell>
        </row>
        <row r="3790">
          <cell r="B3790" t="str">
            <v>523358</v>
          </cell>
          <cell r="C3790" t="str">
            <v>ANEL JUNTA ELASTICA 2GS NITRILICO, D= 400MM</v>
          </cell>
          <cell r="D3790" t="str">
            <v>UN</v>
          </cell>
          <cell r="E3790">
            <v>0</v>
          </cell>
        </row>
        <row r="3791">
          <cell r="B3791" t="str">
            <v>523359</v>
          </cell>
          <cell r="C3791" t="str">
            <v>ANEL JUNTA ELASTICA 2GS NITRILICO, D= 450MM</v>
          </cell>
          <cell r="D3791" t="str">
            <v>UN</v>
          </cell>
          <cell r="E3791">
            <v>0</v>
          </cell>
        </row>
        <row r="3792">
          <cell r="B3792" t="str">
            <v>523360</v>
          </cell>
          <cell r="C3792" t="str">
            <v>ANEL JUNTA ELASTICA 2GS NITRILICO, D= 500MM</v>
          </cell>
          <cell r="D3792" t="str">
            <v>UN</v>
          </cell>
          <cell r="E3792">
            <v>0</v>
          </cell>
        </row>
        <row r="3793">
          <cell r="B3793" t="str">
            <v>523361</v>
          </cell>
          <cell r="C3793" t="str">
            <v>ANEL JUNTA ELASTICA 2GS NITRILICO, D= 600MM</v>
          </cell>
          <cell r="D3793" t="str">
            <v>UN</v>
          </cell>
          <cell r="E3793">
            <v>0</v>
          </cell>
        </row>
        <row r="3794">
          <cell r="B3794" t="str">
            <v>523362</v>
          </cell>
          <cell r="C3794" t="str">
            <v>ANEL JUNTA ELASTICA 2GS NITRILICO, D= 700MM</v>
          </cell>
          <cell r="D3794" t="str">
            <v>UN</v>
          </cell>
          <cell r="E3794">
            <v>0</v>
          </cell>
        </row>
        <row r="3795">
          <cell r="B3795" t="str">
            <v>523363</v>
          </cell>
          <cell r="C3795" t="str">
            <v>ANEL JUNTA ELASTICA 2GS NITRILICO, D= 800MM</v>
          </cell>
          <cell r="D3795" t="str">
            <v>UN</v>
          </cell>
          <cell r="E3795">
            <v>0</v>
          </cell>
        </row>
        <row r="3796">
          <cell r="B3796" t="str">
            <v>523364</v>
          </cell>
          <cell r="C3796" t="str">
            <v>ANEL JUNTA ELASTICA 2GS NITRILICO, D= 900MM</v>
          </cell>
          <cell r="D3796" t="str">
            <v>UN</v>
          </cell>
          <cell r="E3796">
            <v>0</v>
          </cell>
        </row>
        <row r="3797">
          <cell r="B3797" t="str">
            <v>523365</v>
          </cell>
          <cell r="C3797" t="str">
            <v>ANEL JUNTA ELASTICA 2GS NITRILICO, D=1000MM</v>
          </cell>
          <cell r="D3797" t="str">
            <v>UN</v>
          </cell>
          <cell r="E3797">
            <v>0</v>
          </cell>
        </row>
        <row r="3798">
          <cell r="B3798" t="str">
            <v>523366</v>
          </cell>
          <cell r="C3798" t="str">
            <v>ANEL JUNTA ELASTICA 2GS NITRILICO, D=1200MM</v>
          </cell>
          <cell r="D3798" t="str">
            <v>UN</v>
          </cell>
          <cell r="E3798">
            <v>0</v>
          </cell>
        </row>
        <row r="3799">
          <cell r="B3799" t="str">
            <v>523367</v>
          </cell>
          <cell r="C3799" t="str">
            <v>ANEL JUNTA GIBAUT, D= 50MM</v>
          </cell>
          <cell r="D3799" t="str">
            <v>UN</v>
          </cell>
          <cell r="E3799">
            <v>0</v>
          </cell>
        </row>
        <row r="3800">
          <cell r="B3800" t="str">
            <v>523368</v>
          </cell>
          <cell r="C3800" t="str">
            <v>ANEL JUNTA GIBAUT, D= 80MM</v>
          </cell>
          <cell r="D3800" t="str">
            <v>UN</v>
          </cell>
          <cell r="E3800">
            <v>0</v>
          </cell>
        </row>
        <row r="3801">
          <cell r="B3801" t="str">
            <v>523369</v>
          </cell>
          <cell r="C3801" t="str">
            <v>ANEL JUNTA GIBAUT, D=100MM</v>
          </cell>
          <cell r="D3801" t="str">
            <v>UN</v>
          </cell>
          <cell r="E3801">
            <v>0</v>
          </cell>
        </row>
        <row r="3802">
          <cell r="B3802" t="str">
            <v>523370</v>
          </cell>
          <cell r="C3802" t="str">
            <v>ANEL JUNTA GIBAUT, D=150MM</v>
          </cell>
          <cell r="D3802" t="str">
            <v>UN</v>
          </cell>
          <cell r="E3802">
            <v>0</v>
          </cell>
        </row>
        <row r="3803">
          <cell r="B3803" t="str">
            <v>523371</v>
          </cell>
          <cell r="C3803" t="str">
            <v>ANEL JUNTA GIBAUT, D=200MM</v>
          </cell>
          <cell r="D3803" t="str">
            <v>UN</v>
          </cell>
          <cell r="E3803">
            <v>0</v>
          </cell>
        </row>
        <row r="3804">
          <cell r="B3804" t="str">
            <v>523372</v>
          </cell>
          <cell r="C3804" t="str">
            <v>ANEL JUNTA GIBAUT, D=250MM</v>
          </cell>
          <cell r="D3804" t="str">
            <v>UN</v>
          </cell>
          <cell r="E3804">
            <v>0</v>
          </cell>
        </row>
        <row r="3805">
          <cell r="B3805" t="str">
            <v>523373</v>
          </cell>
          <cell r="C3805" t="str">
            <v>ANEL JUNTA GIBAUT, D=300MM</v>
          </cell>
          <cell r="D3805" t="str">
            <v>UN</v>
          </cell>
          <cell r="E3805">
            <v>0</v>
          </cell>
        </row>
        <row r="3806">
          <cell r="B3806" t="str">
            <v>523374</v>
          </cell>
          <cell r="C3806" t="str">
            <v>ANEL JUNTA GIBAUT, D=350MM</v>
          </cell>
          <cell r="D3806" t="str">
            <v>UN</v>
          </cell>
          <cell r="E3806">
            <v>0</v>
          </cell>
        </row>
        <row r="3807">
          <cell r="B3807" t="str">
            <v>523375</v>
          </cell>
          <cell r="C3807" t="str">
            <v>ANEL JUNTA GIBAUT, D=400MM</v>
          </cell>
          <cell r="D3807" t="str">
            <v>UN</v>
          </cell>
          <cell r="E3807">
            <v>0</v>
          </cell>
        </row>
        <row r="3808">
          <cell r="B3808" t="str">
            <v>523376</v>
          </cell>
          <cell r="C3808" t="str">
            <v>ANEL JUNTA GIBAUT, D=450MM</v>
          </cell>
          <cell r="D3808" t="str">
            <v>UN</v>
          </cell>
          <cell r="E3808">
            <v>0</v>
          </cell>
        </row>
        <row r="3809">
          <cell r="B3809" t="str">
            <v>523377</v>
          </cell>
          <cell r="C3809" t="str">
            <v>ANEL JUNTA GIBAUT, D=500MM</v>
          </cell>
          <cell r="D3809" t="str">
            <v>UN</v>
          </cell>
          <cell r="E3809">
            <v>0</v>
          </cell>
        </row>
        <row r="3810">
          <cell r="B3810" t="str">
            <v>523378</v>
          </cell>
          <cell r="C3810" t="str">
            <v>ANEL JUNTA GIBAUT, D=600MM</v>
          </cell>
          <cell r="D3810" t="str">
            <v>UN</v>
          </cell>
          <cell r="E3810">
            <v>0</v>
          </cell>
        </row>
        <row r="3811">
          <cell r="B3811" t="str">
            <v>523379</v>
          </cell>
          <cell r="C3811" t="str">
            <v>ANEL JUNTA GIBAUT NITRILICO, D= 50MM</v>
          </cell>
          <cell r="D3811" t="str">
            <v>UN</v>
          </cell>
          <cell r="E3811">
            <v>0</v>
          </cell>
        </row>
        <row r="3812">
          <cell r="B3812" t="str">
            <v>523380</v>
          </cell>
          <cell r="C3812" t="str">
            <v>ANEL JUNTA GIBAUT NITRILICO, D= 80MM</v>
          </cell>
          <cell r="D3812" t="str">
            <v>UN</v>
          </cell>
          <cell r="E3812">
            <v>0</v>
          </cell>
        </row>
        <row r="3813">
          <cell r="B3813" t="str">
            <v>523381</v>
          </cell>
          <cell r="C3813" t="str">
            <v>ANEL JUNTA GIBAUT NITRILICO, D=100MM</v>
          </cell>
          <cell r="D3813" t="str">
            <v>UN</v>
          </cell>
          <cell r="E3813">
            <v>0</v>
          </cell>
        </row>
        <row r="3814">
          <cell r="B3814" t="str">
            <v>523382</v>
          </cell>
          <cell r="C3814" t="str">
            <v>ANEL JUNTA GIBAUT NITRILICO, D=150MM</v>
          </cell>
          <cell r="D3814" t="str">
            <v>UN</v>
          </cell>
          <cell r="E3814">
            <v>0</v>
          </cell>
        </row>
        <row r="3815">
          <cell r="B3815" t="str">
            <v>523383</v>
          </cell>
          <cell r="C3815" t="str">
            <v>ANEL JUNTA GIBAUT NITRILICO, D=200MM</v>
          </cell>
          <cell r="D3815" t="str">
            <v>UN</v>
          </cell>
          <cell r="E3815">
            <v>0</v>
          </cell>
        </row>
        <row r="3816">
          <cell r="B3816" t="str">
            <v>523384</v>
          </cell>
          <cell r="C3816" t="str">
            <v>ANEL JUNTA GIBAUT NITRILICO, D=250MM</v>
          </cell>
          <cell r="D3816" t="str">
            <v>UN</v>
          </cell>
          <cell r="E3816">
            <v>0</v>
          </cell>
        </row>
        <row r="3817">
          <cell r="B3817" t="str">
            <v>523385</v>
          </cell>
          <cell r="C3817" t="str">
            <v>ANEL JUNTA GIBAUT NITRILICO, D=300MM</v>
          </cell>
          <cell r="D3817" t="str">
            <v>UN</v>
          </cell>
          <cell r="E3817">
            <v>0</v>
          </cell>
        </row>
        <row r="3818">
          <cell r="B3818" t="str">
            <v>523386</v>
          </cell>
          <cell r="C3818" t="str">
            <v>ANEL JUNTA GIBAUT NITRILICO, D=350MM</v>
          </cell>
          <cell r="D3818" t="str">
            <v>UN</v>
          </cell>
          <cell r="E3818">
            <v>0</v>
          </cell>
        </row>
        <row r="3819">
          <cell r="B3819" t="str">
            <v>523387</v>
          </cell>
          <cell r="C3819" t="str">
            <v>ANEL JUNTA GIBAUT NITRILICO, D=400MM</v>
          </cell>
          <cell r="D3819" t="str">
            <v>UN</v>
          </cell>
          <cell r="E3819">
            <v>0</v>
          </cell>
        </row>
        <row r="3820">
          <cell r="B3820" t="str">
            <v>523388</v>
          </cell>
          <cell r="C3820" t="str">
            <v>ANEL JUNTA GIBAUT NITRILICO, D=450MM</v>
          </cell>
          <cell r="D3820" t="str">
            <v>UN</v>
          </cell>
          <cell r="E3820">
            <v>0</v>
          </cell>
        </row>
        <row r="3821">
          <cell r="B3821" t="str">
            <v>523389</v>
          </cell>
          <cell r="C3821" t="str">
            <v>ANEL JUNTA GIBAUT NITRILICO, D=500MM</v>
          </cell>
          <cell r="D3821" t="str">
            <v>UN</v>
          </cell>
          <cell r="E3821">
            <v>0</v>
          </cell>
        </row>
        <row r="3822">
          <cell r="B3822" t="str">
            <v>523390</v>
          </cell>
          <cell r="C3822" t="str">
            <v>ANEL JUNTA GIBAUT NITRILICO, D=600MM</v>
          </cell>
          <cell r="D3822" t="str">
            <v>UN</v>
          </cell>
          <cell r="E3822">
            <v>0</v>
          </cell>
        </row>
        <row r="3823">
          <cell r="B3823" t="str">
            <v>523391</v>
          </cell>
          <cell r="C3823" t="str">
            <v>ARRUELA DE BORRACHA P/ FLANGE PN-10, D=  50MM</v>
          </cell>
          <cell r="D3823" t="str">
            <v>UN</v>
          </cell>
          <cell r="E3823">
            <v>1.07</v>
          </cell>
        </row>
        <row r="3824">
          <cell r="B3824" t="str">
            <v>523392</v>
          </cell>
          <cell r="C3824" t="str">
            <v>ARRUELA DE BORRACHA P/ FLANGE PN-10, D=  75MM</v>
          </cell>
          <cell r="D3824" t="str">
            <v>UN</v>
          </cell>
          <cell r="E3824">
            <v>0</v>
          </cell>
        </row>
        <row r="3825">
          <cell r="B3825" t="str">
            <v>523393</v>
          </cell>
          <cell r="C3825" t="str">
            <v>ARRUELA DE BORRACHA P/ FLANGE PN-10, D= 100MM</v>
          </cell>
          <cell r="D3825" t="str">
            <v>UN</v>
          </cell>
          <cell r="E3825">
            <v>0</v>
          </cell>
        </row>
        <row r="3826">
          <cell r="B3826" t="str">
            <v>523394</v>
          </cell>
          <cell r="C3826" t="str">
            <v>ARRUELA DE BORRACHA P/ FLANGE PN-10, D= 150MM</v>
          </cell>
          <cell r="D3826" t="str">
            <v>UN</v>
          </cell>
          <cell r="E3826">
            <v>3.72</v>
          </cell>
        </row>
        <row r="3827">
          <cell r="B3827" t="str">
            <v>523395</v>
          </cell>
          <cell r="C3827" t="str">
            <v>ARRUELA DE BORRACHA P/ FLANGE PN-10, D= 200MM</v>
          </cell>
          <cell r="D3827" t="str">
            <v>UN</v>
          </cell>
          <cell r="E3827">
            <v>0</v>
          </cell>
        </row>
        <row r="3828">
          <cell r="B3828" t="str">
            <v>523396</v>
          </cell>
          <cell r="C3828" t="str">
            <v>ARRUELA DE BORRACHA P/ FLANGE PN-10, D= 250MM</v>
          </cell>
          <cell r="D3828" t="str">
            <v>UN</v>
          </cell>
          <cell r="E3828">
            <v>0</v>
          </cell>
        </row>
        <row r="3829">
          <cell r="B3829" t="str">
            <v>523397</v>
          </cell>
          <cell r="C3829" t="str">
            <v>ARRUELA DE BORRACHA P/ FLANGE PN-10, D= 300MM</v>
          </cell>
          <cell r="D3829" t="str">
            <v>UN</v>
          </cell>
          <cell r="E3829">
            <v>0</v>
          </cell>
        </row>
        <row r="3830">
          <cell r="B3830" t="str">
            <v>523398</v>
          </cell>
          <cell r="C3830" t="str">
            <v>ARRUELA DE BORRACHA P/ FLANGE PN-10, D= 350MM</v>
          </cell>
          <cell r="D3830" t="str">
            <v>UN</v>
          </cell>
          <cell r="E3830">
            <v>0</v>
          </cell>
        </row>
        <row r="3831">
          <cell r="B3831" t="str">
            <v>523399</v>
          </cell>
          <cell r="C3831" t="str">
            <v>ARRUELA DE BORRACHA P/ FLANGE PN-10, D= 400MM</v>
          </cell>
          <cell r="D3831" t="str">
            <v>UN</v>
          </cell>
          <cell r="E3831">
            <v>0</v>
          </cell>
        </row>
        <row r="3832">
          <cell r="B3832" t="str">
            <v>523401</v>
          </cell>
          <cell r="C3832" t="str">
            <v>ARRUELA DE BORRACHA P/ FLANGE PN-10, D= 450MM</v>
          </cell>
          <cell r="D3832" t="str">
            <v>UN</v>
          </cell>
          <cell r="E3832">
            <v>0</v>
          </cell>
        </row>
        <row r="3833">
          <cell r="B3833" t="str">
            <v>523402</v>
          </cell>
          <cell r="C3833" t="str">
            <v>ARRUELA DE BORRACHA P/ FLANGE PN-10, D= 500MM</v>
          </cell>
          <cell r="D3833" t="str">
            <v>UN</v>
          </cell>
          <cell r="E3833">
            <v>0</v>
          </cell>
        </row>
        <row r="3834">
          <cell r="B3834" t="str">
            <v>523403</v>
          </cell>
          <cell r="C3834" t="str">
            <v>ARRUELA DE BORRACHA P/ FLANGE PN-10, D= 600MM</v>
          </cell>
          <cell r="D3834" t="str">
            <v>UN</v>
          </cell>
          <cell r="E3834">
            <v>0</v>
          </cell>
        </row>
        <row r="3835">
          <cell r="B3835" t="str">
            <v>523404</v>
          </cell>
          <cell r="C3835" t="str">
            <v>ARRUELA DE BORRACHA P/ FLANGE PN-10, D= 700MM</v>
          </cell>
          <cell r="D3835" t="str">
            <v>UN</v>
          </cell>
          <cell r="E3835">
            <v>0</v>
          </cell>
        </row>
        <row r="3836">
          <cell r="B3836" t="str">
            <v>523405</v>
          </cell>
          <cell r="C3836" t="str">
            <v>ARRUELA DE BORRACHA P/ FLANGE PN-10, D= 800MM</v>
          </cell>
          <cell r="D3836" t="str">
            <v>UN</v>
          </cell>
          <cell r="E3836">
            <v>0</v>
          </cell>
        </row>
        <row r="3837">
          <cell r="B3837" t="str">
            <v>523406</v>
          </cell>
          <cell r="C3837" t="str">
            <v>ARRUELA DE BORRACHA P/ FLANGE PN-10, D= 900MM</v>
          </cell>
          <cell r="D3837" t="str">
            <v>UN</v>
          </cell>
          <cell r="E3837">
            <v>0</v>
          </cell>
        </row>
        <row r="3838">
          <cell r="B3838" t="str">
            <v>523407</v>
          </cell>
          <cell r="C3838" t="str">
            <v>ARRUELA DE BORRACHA P/ FLANGE PN-10, D=1000MM</v>
          </cell>
          <cell r="D3838" t="str">
            <v>UN</v>
          </cell>
          <cell r="E3838">
            <v>0</v>
          </cell>
        </row>
        <row r="3839">
          <cell r="B3839" t="str">
            <v>523408</v>
          </cell>
          <cell r="C3839" t="str">
            <v>ARRUELA DE BORRACHA P/ FLANGE PN-10, D=1200MM</v>
          </cell>
          <cell r="D3839" t="str">
            <v>UN</v>
          </cell>
          <cell r="E3839">
            <v>0</v>
          </cell>
        </row>
        <row r="3840">
          <cell r="B3840" t="str">
            <v>523409</v>
          </cell>
          <cell r="C3840" t="str">
            <v>ARRUELA DE BORRACHA P/ FLANGE PN-10 NITR. D=  50MM</v>
          </cell>
          <cell r="D3840" t="str">
            <v>UN</v>
          </cell>
          <cell r="E3840">
            <v>0</v>
          </cell>
        </row>
        <row r="3841">
          <cell r="B3841" t="str">
            <v>523410</v>
          </cell>
          <cell r="C3841" t="str">
            <v>ARRUELA DE BORRACHA P/ FLANGE PN-10 NITR. D=  75MM</v>
          </cell>
          <cell r="D3841" t="str">
            <v>UN</v>
          </cell>
          <cell r="E3841">
            <v>0</v>
          </cell>
        </row>
        <row r="3842">
          <cell r="B3842" t="str">
            <v>523411</v>
          </cell>
          <cell r="C3842" t="str">
            <v>ARRUELA DE BORRACHA P/ FLANGE PN-10 NITR. D= 100MM</v>
          </cell>
          <cell r="D3842" t="str">
            <v>UN</v>
          </cell>
          <cell r="E3842">
            <v>0</v>
          </cell>
        </row>
        <row r="3843">
          <cell r="B3843" t="str">
            <v>523412</v>
          </cell>
          <cell r="C3843" t="str">
            <v>ARRUELA DE BORRACHA P/ FLANGE PN-10 NITR. D= 150MM</v>
          </cell>
          <cell r="D3843" t="str">
            <v>UN</v>
          </cell>
          <cell r="E3843">
            <v>0</v>
          </cell>
        </row>
        <row r="3844">
          <cell r="B3844" t="str">
            <v>523413</v>
          </cell>
          <cell r="C3844" t="str">
            <v>ARRUELA DE BORRACHA P/ FLANGE PN-10 NITR. D= 200MM</v>
          </cell>
          <cell r="D3844" t="str">
            <v>UN</v>
          </cell>
          <cell r="E3844">
            <v>0</v>
          </cell>
        </row>
        <row r="3845">
          <cell r="B3845" t="str">
            <v>523414</v>
          </cell>
          <cell r="C3845" t="str">
            <v>ARRUELA DE BORRACHA P/ FLANGE PN-10 NITR. D= 250MM</v>
          </cell>
          <cell r="D3845" t="str">
            <v>UN</v>
          </cell>
          <cell r="E3845">
            <v>0</v>
          </cell>
        </row>
        <row r="3846">
          <cell r="B3846" t="str">
            <v>523415</v>
          </cell>
          <cell r="C3846" t="str">
            <v>ARRUELA DE BORRACHA P/ FLANGE PN-10 NITR. D= 300MM</v>
          </cell>
          <cell r="D3846" t="str">
            <v>UN</v>
          </cell>
          <cell r="E3846">
            <v>0</v>
          </cell>
        </row>
        <row r="3847">
          <cell r="B3847" t="str">
            <v>523416</v>
          </cell>
          <cell r="C3847" t="str">
            <v>ARRUELA DE BORRACHA P/ FLANGE PN-10 NITR. D= 350MM</v>
          </cell>
          <cell r="D3847" t="str">
            <v>UN</v>
          </cell>
          <cell r="E3847">
            <v>0</v>
          </cell>
        </row>
        <row r="3848">
          <cell r="B3848" t="str">
            <v>523417</v>
          </cell>
          <cell r="C3848" t="str">
            <v>ARRUELA DE BORRACHA P/ FLANGE PN-10 NITR. D= 400MM</v>
          </cell>
          <cell r="D3848" t="str">
            <v>UN</v>
          </cell>
          <cell r="E3848">
            <v>0</v>
          </cell>
        </row>
        <row r="3849">
          <cell r="B3849" t="str">
            <v>523418</v>
          </cell>
          <cell r="C3849" t="str">
            <v>ARRUELA DE BORRACHA P/ FLANGE PN-10 NITR. D= 450MM</v>
          </cell>
          <cell r="D3849" t="str">
            <v>UN</v>
          </cell>
          <cell r="E3849">
            <v>0</v>
          </cell>
        </row>
        <row r="3850">
          <cell r="B3850" t="str">
            <v>523419</v>
          </cell>
          <cell r="C3850" t="str">
            <v>ARRUELA DE BORRACHA P/ FLANGE PN-10 NITR. D= 500MM</v>
          </cell>
          <cell r="D3850" t="str">
            <v>UN</v>
          </cell>
          <cell r="E3850">
            <v>0</v>
          </cell>
        </row>
        <row r="3851">
          <cell r="B3851" t="str">
            <v>523420</v>
          </cell>
          <cell r="C3851" t="str">
            <v>ARRUELA DE BORRACHA P/ FLANGE PN-10 NITR. D= 600MM</v>
          </cell>
          <cell r="D3851" t="str">
            <v>UN</v>
          </cell>
          <cell r="E3851">
            <v>0</v>
          </cell>
        </row>
        <row r="3852">
          <cell r="B3852" t="str">
            <v>523421</v>
          </cell>
          <cell r="C3852" t="str">
            <v>ARRUELA DE BORRACHA P/ FLANGE PN-10 NITR. D= 700MM</v>
          </cell>
          <cell r="D3852" t="str">
            <v>UN</v>
          </cell>
          <cell r="E3852">
            <v>0</v>
          </cell>
        </row>
        <row r="3853">
          <cell r="B3853" t="str">
            <v>523422</v>
          </cell>
          <cell r="C3853" t="str">
            <v>ARRUELA DE BORRACHA P/ FLANGE PN-10 NITR. D= 800MM</v>
          </cell>
          <cell r="D3853" t="str">
            <v>UN</v>
          </cell>
          <cell r="E3853">
            <v>0</v>
          </cell>
        </row>
        <row r="3854">
          <cell r="B3854" t="str">
            <v>523423</v>
          </cell>
          <cell r="C3854" t="str">
            <v>ARRUELA DE BORRACHA P/ FLANGE PN-10 NITR. D= 900MM</v>
          </cell>
          <cell r="D3854" t="str">
            <v>UN</v>
          </cell>
          <cell r="E3854">
            <v>0</v>
          </cell>
        </row>
        <row r="3855">
          <cell r="B3855" t="str">
            <v>523424</v>
          </cell>
          <cell r="C3855" t="str">
            <v>ARRUELA DE BORRACHA P/ FLANGE PN-10 NITR. D=1000MM</v>
          </cell>
          <cell r="D3855" t="str">
            <v>UN</v>
          </cell>
          <cell r="E3855">
            <v>0</v>
          </cell>
        </row>
        <row r="3856">
          <cell r="B3856" t="str">
            <v>523425</v>
          </cell>
          <cell r="C3856" t="str">
            <v>ARRUELA DE BORRACHA P/ FLANGE PN-10 NITR. D=1200MM</v>
          </cell>
          <cell r="D3856" t="str">
            <v>UN</v>
          </cell>
          <cell r="E3856">
            <v>0</v>
          </cell>
        </row>
        <row r="3857">
          <cell r="B3857" t="str">
            <v>523426</v>
          </cell>
          <cell r="C3857" t="str">
            <v>ARRUELA DE AMIANTO GRAFITADO PN-16, D=  50MM</v>
          </cell>
          <cell r="D3857" t="str">
            <v>UN</v>
          </cell>
          <cell r="E3857">
            <v>0</v>
          </cell>
        </row>
        <row r="3858">
          <cell r="B3858" t="str">
            <v>523427</v>
          </cell>
          <cell r="C3858" t="str">
            <v>ARRUELA DE AMIANTO GRAFITADO PN-16, D= 80MM</v>
          </cell>
          <cell r="D3858" t="str">
            <v>UN</v>
          </cell>
          <cell r="E3858">
            <v>0</v>
          </cell>
        </row>
        <row r="3859">
          <cell r="B3859" t="str">
            <v>523428</v>
          </cell>
          <cell r="C3859" t="str">
            <v>ARRUELA DE AMIANTO GRAFITADO PN-16, D= 100MM</v>
          </cell>
          <cell r="D3859" t="str">
            <v>UN</v>
          </cell>
          <cell r="E3859">
            <v>0</v>
          </cell>
        </row>
        <row r="3860">
          <cell r="B3860" t="str">
            <v>523429</v>
          </cell>
          <cell r="C3860" t="str">
            <v>ARRUELA DE AMIANTO GRAFITADO PN-16, D= 150MM</v>
          </cell>
          <cell r="D3860" t="str">
            <v>UN</v>
          </cell>
          <cell r="E3860">
            <v>0</v>
          </cell>
        </row>
        <row r="3861">
          <cell r="B3861" t="str">
            <v>523430</v>
          </cell>
          <cell r="C3861" t="str">
            <v>ARRUELA DE AMIANTO GRAFITADO PN-16, D= 200MM</v>
          </cell>
          <cell r="D3861" t="str">
            <v>UN</v>
          </cell>
          <cell r="E3861">
            <v>0</v>
          </cell>
        </row>
        <row r="3862">
          <cell r="B3862" t="str">
            <v>523431</v>
          </cell>
          <cell r="C3862" t="str">
            <v>ARRUELA DE AMIANTO GRAFITADO PN-16, D= 250MM</v>
          </cell>
          <cell r="D3862" t="str">
            <v>UN</v>
          </cell>
          <cell r="E3862">
            <v>0</v>
          </cell>
        </row>
        <row r="3863">
          <cell r="B3863" t="str">
            <v>523432</v>
          </cell>
          <cell r="C3863" t="str">
            <v>ARRUELA DE AMIANTO GRAFITADO PN-16, D= 300MM</v>
          </cell>
          <cell r="D3863" t="str">
            <v>UN</v>
          </cell>
          <cell r="E3863">
            <v>0</v>
          </cell>
        </row>
        <row r="3864">
          <cell r="B3864" t="str">
            <v>523433</v>
          </cell>
          <cell r="C3864" t="str">
            <v>ARRUELA DE AMIANTO GRAFITADO PN-16, D= 350MM</v>
          </cell>
          <cell r="D3864" t="str">
            <v>UN</v>
          </cell>
          <cell r="E3864">
            <v>0</v>
          </cell>
        </row>
        <row r="3865">
          <cell r="B3865" t="str">
            <v>523434</v>
          </cell>
          <cell r="C3865" t="str">
            <v>ARRUELA DE AMIANTO GRAFITADO PN-16, D= 400MM</v>
          </cell>
          <cell r="D3865" t="str">
            <v>UN</v>
          </cell>
          <cell r="E3865">
            <v>0</v>
          </cell>
        </row>
        <row r="3866">
          <cell r="B3866" t="str">
            <v>523435</v>
          </cell>
          <cell r="C3866" t="str">
            <v>ARRUELA DE AMIANTO GRAFITADO PN-16, D= 450MM</v>
          </cell>
          <cell r="D3866" t="str">
            <v>UN</v>
          </cell>
          <cell r="E3866">
            <v>0</v>
          </cell>
        </row>
        <row r="3867">
          <cell r="B3867" t="str">
            <v>523436</v>
          </cell>
          <cell r="C3867" t="str">
            <v>ARRUELA DE AMIANTO GRAFITADO PN-16, D= 500MM</v>
          </cell>
          <cell r="D3867" t="str">
            <v>UN</v>
          </cell>
          <cell r="E3867">
            <v>0</v>
          </cell>
        </row>
        <row r="3868">
          <cell r="B3868" t="str">
            <v>523437</v>
          </cell>
          <cell r="C3868" t="str">
            <v>ARRUELA DE AMIANTO GRAFITADO PN-16, D= 600MM</v>
          </cell>
          <cell r="D3868" t="str">
            <v>UN</v>
          </cell>
          <cell r="E3868">
            <v>0</v>
          </cell>
        </row>
        <row r="3869">
          <cell r="B3869" t="str">
            <v>523438</v>
          </cell>
          <cell r="C3869" t="str">
            <v>ARRUELA DE AMIANTO GRAFITADO PN-16, D= 700MM</v>
          </cell>
          <cell r="D3869" t="str">
            <v>UN</v>
          </cell>
          <cell r="E3869">
            <v>0</v>
          </cell>
        </row>
        <row r="3870">
          <cell r="B3870" t="str">
            <v>523439</v>
          </cell>
          <cell r="C3870" t="str">
            <v>ARRUELA DE AMIANTO GRAFITADO PN-16, D= 800MM</v>
          </cell>
          <cell r="D3870" t="str">
            <v>UN</v>
          </cell>
          <cell r="E3870">
            <v>0</v>
          </cell>
        </row>
        <row r="3871">
          <cell r="B3871" t="str">
            <v>523440</v>
          </cell>
          <cell r="C3871" t="str">
            <v>ARRUELA DE AMIANTO GRAFITADO PN-16, D= 900MM</v>
          </cell>
          <cell r="D3871" t="str">
            <v>UN</v>
          </cell>
          <cell r="E3871">
            <v>0</v>
          </cell>
        </row>
        <row r="3872">
          <cell r="B3872" t="str">
            <v>523441</v>
          </cell>
          <cell r="C3872" t="str">
            <v>ARRUELA DE AMIANTO GRAFITADO PN-16, D=1000MM</v>
          </cell>
          <cell r="D3872" t="str">
            <v>UN</v>
          </cell>
          <cell r="E3872">
            <v>0</v>
          </cell>
        </row>
        <row r="3873">
          <cell r="B3873" t="str">
            <v>523442</v>
          </cell>
          <cell r="C3873" t="str">
            <v>ARRUELA DE AMIANTO GRAFITADO PN-16, D=1200MM</v>
          </cell>
          <cell r="D3873" t="str">
            <v>UN</v>
          </cell>
          <cell r="E3873">
            <v>0</v>
          </cell>
        </row>
        <row r="3874">
          <cell r="B3874" t="str">
            <v>523443</v>
          </cell>
          <cell r="C3874" t="str">
            <v>ARRUELA DE AMIANTO GRAFITADO PN-25, D= 100MM</v>
          </cell>
          <cell r="D3874" t="str">
            <v>UN</v>
          </cell>
          <cell r="E3874">
            <v>0</v>
          </cell>
        </row>
        <row r="3875">
          <cell r="B3875" t="str">
            <v>523444</v>
          </cell>
          <cell r="C3875" t="str">
            <v>ARRUELA DE AMIANTO GRAFITADO PN-25, D= 150MM</v>
          </cell>
          <cell r="D3875" t="str">
            <v>UN</v>
          </cell>
          <cell r="E3875">
            <v>0</v>
          </cell>
        </row>
        <row r="3876">
          <cell r="B3876" t="str">
            <v>523445</v>
          </cell>
          <cell r="C3876" t="str">
            <v>ARRUELA DE AMIANTO GRAFITADO PN-25, D= 200MM</v>
          </cell>
          <cell r="D3876" t="str">
            <v>UN</v>
          </cell>
          <cell r="E3876">
            <v>0</v>
          </cell>
        </row>
        <row r="3877">
          <cell r="B3877" t="str">
            <v>523446</v>
          </cell>
          <cell r="C3877" t="str">
            <v>ARRUELA DE AMIANTO GRAFITADO PN-25, D= 250MM</v>
          </cell>
          <cell r="D3877" t="str">
            <v>UN</v>
          </cell>
          <cell r="E3877">
            <v>0</v>
          </cell>
        </row>
        <row r="3878">
          <cell r="B3878" t="str">
            <v>523447</v>
          </cell>
          <cell r="C3878" t="str">
            <v>ARRUELA DE AMIANTO GRAFITADO PN-25, D= 300MM</v>
          </cell>
          <cell r="D3878" t="str">
            <v>UN</v>
          </cell>
          <cell r="E3878">
            <v>0</v>
          </cell>
        </row>
        <row r="3879">
          <cell r="B3879" t="str">
            <v>523448</v>
          </cell>
          <cell r="C3879" t="str">
            <v>ARRUELA DE AMIANTO GRAFITADO PN-25, D= 350MM</v>
          </cell>
          <cell r="D3879" t="str">
            <v>UN</v>
          </cell>
          <cell r="E3879">
            <v>0</v>
          </cell>
        </row>
        <row r="3880">
          <cell r="B3880" t="str">
            <v>523449</v>
          </cell>
          <cell r="C3880" t="str">
            <v>ARRUELA DE AMIANTO GRAFITADO PN-25, D= 400MM</v>
          </cell>
          <cell r="D3880" t="str">
            <v>UN</v>
          </cell>
          <cell r="E3880">
            <v>0</v>
          </cell>
        </row>
        <row r="3881">
          <cell r="B3881" t="str">
            <v>523450</v>
          </cell>
          <cell r="C3881" t="str">
            <v>ARRUELA DE AMIANTO GRAFITADO PN-25, D= 450MM</v>
          </cell>
          <cell r="D3881" t="str">
            <v>UN</v>
          </cell>
          <cell r="E3881">
            <v>0</v>
          </cell>
        </row>
        <row r="3882">
          <cell r="B3882" t="str">
            <v>523451</v>
          </cell>
          <cell r="C3882" t="str">
            <v>ARRUELA DE AMIANTO GRAFITADO PN-25, D= 500MM</v>
          </cell>
          <cell r="D3882" t="str">
            <v>UN</v>
          </cell>
          <cell r="E3882">
            <v>0</v>
          </cell>
        </row>
        <row r="3883">
          <cell r="B3883" t="str">
            <v>523452</v>
          </cell>
          <cell r="C3883" t="str">
            <v>ARRUELA DE AMIANTO GRAFITADO PN-25, D= 600MM</v>
          </cell>
          <cell r="D3883" t="str">
            <v>UN</v>
          </cell>
          <cell r="E3883">
            <v>0</v>
          </cell>
        </row>
        <row r="3884">
          <cell r="B3884" t="str">
            <v>523453</v>
          </cell>
          <cell r="C3884" t="str">
            <v>ARRUELA DE AMIANTO GRAFITADO PN-25, D= 700MM</v>
          </cell>
          <cell r="D3884" t="str">
            <v>UN</v>
          </cell>
          <cell r="E3884">
            <v>0</v>
          </cell>
        </row>
        <row r="3885">
          <cell r="B3885" t="str">
            <v>523454</v>
          </cell>
          <cell r="C3885" t="str">
            <v>ARRUELA DE AMIANTO GRAFITADO PN-25, D= 800MM</v>
          </cell>
          <cell r="D3885" t="str">
            <v>UN</v>
          </cell>
          <cell r="E3885">
            <v>0</v>
          </cell>
        </row>
        <row r="3886">
          <cell r="B3886" t="str">
            <v>523455</v>
          </cell>
          <cell r="C3886" t="str">
            <v>ARRUELA DE AMIANTO GRAFITADO PN-25, D= 900MM</v>
          </cell>
          <cell r="D3886" t="str">
            <v>UN</v>
          </cell>
          <cell r="E3886">
            <v>0</v>
          </cell>
        </row>
        <row r="3887">
          <cell r="B3887" t="str">
            <v>523456</v>
          </cell>
          <cell r="C3887" t="str">
            <v>ARRUELA DE AMIANTO GRAFITADO PN-25, D=1000MM</v>
          </cell>
          <cell r="D3887" t="str">
            <v>UN</v>
          </cell>
          <cell r="E3887">
            <v>0</v>
          </cell>
        </row>
        <row r="3888">
          <cell r="B3888" t="str">
            <v>523457</v>
          </cell>
          <cell r="C3888" t="str">
            <v>ARRUELA DE AMIANTO GRAFITADO PN-25, D=1200MM</v>
          </cell>
          <cell r="D3888" t="str">
            <v>UN</v>
          </cell>
          <cell r="E3888">
            <v>0</v>
          </cell>
        </row>
        <row r="3889">
          <cell r="B3889" t="str">
            <v>523458</v>
          </cell>
          <cell r="C3889" t="str">
            <v>CONJ.PARAFUSO COMPLETO P/FLANGES PN10 DN 100 MM</v>
          </cell>
          <cell r="D3889" t="str">
            <v>UN</v>
          </cell>
          <cell r="E3889">
            <v>32.44</v>
          </cell>
        </row>
        <row r="3890">
          <cell r="B3890" t="str">
            <v>523459</v>
          </cell>
          <cell r="C3890" t="str">
            <v>CONJ.PARAFUSO COMPLETO P/FLANGES PN10 DN 150 MM</v>
          </cell>
          <cell r="D3890" t="str">
            <v>UN</v>
          </cell>
          <cell r="E3890">
            <v>51</v>
          </cell>
        </row>
        <row r="3891">
          <cell r="B3891" t="str">
            <v>523460</v>
          </cell>
          <cell r="C3891" t="str">
            <v>CONJ.PARAFUSO COMPLETO P/FLANGES PN10 DN 200 MM</v>
          </cell>
          <cell r="D3891" t="str">
            <v>UN</v>
          </cell>
          <cell r="E3891">
            <v>51</v>
          </cell>
        </row>
        <row r="3892">
          <cell r="B3892" t="str">
            <v>523461</v>
          </cell>
          <cell r="C3892" t="str">
            <v>CONJ.PARAFUSO COMPLETO P/FLANGES PN10 DN 250 MM</v>
          </cell>
          <cell r="D3892" t="str">
            <v>UN</v>
          </cell>
          <cell r="E3892">
            <v>76.510000000000005</v>
          </cell>
        </row>
        <row r="3893">
          <cell r="B3893" t="str">
            <v>523462</v>
          </cell>
          <cell r="C3893" t="str">
            <v>CONJ.PARAFUSO COMPLETO P/FLANGES PN10 DN 300 MM</v>
          </cell>
          <cell r="D3893" t="str">
            <v>UN</v>
          </cell>
          <cell r="E3893">
            <v>76.510000000000005</v>
          </cell>
        </row>
        <row r="3894">
          <cell r="B3894" t="str">
            <v>523463</v>
          </cell>
          <cell r="C3894" t="str">
            <v>CONJ.PARAFUSO COMPLETO P/FLANGES PN10 DN 350 MM</v>
          </cell>
          <cell r="D3894" t="str">
            <v>UN</v>
          </cell>
          <cell r="E3894">
            <v>102.01</v>
          </cell>
        </row>
        <row r="3895">
          <cell r="B3895" t="str">
            <v>523464</v>
          </cell>
          <cell r="C3895" t="str">
            <v>CONJ.PARAFUSO COMPLETO P/FLANGES PN10 DN 400 MM</v>
          </cell>
          <cell r="D3895" t="str">
            <v>UN</v>
          </cell>
          <cell r="E3895">
            <v>164.1</v>
          </cell>
        </row>
        <row r="3896">
          <cell r="B3896" t="str">
            <v>523465</v>
          </cell>
          <cell r="C3896" t="str">
            <v>CONJ.PARAFUSO COMPLETO P/FLANGES PN10 DN 50 MM</v>
          </cell>
          <cell r="D3896" t="str">
            <v>UN</v>
          </cell>
          <cell r="E3896">
            <v>16.22</v>
          </cell>
        </row>
        <row r="3897">
          <cell r="B3897" t="str">
            <v>523466</v>
          </cell>
          <cell r="C3897" t="str">
            <v>CONJ.PARAFUSO COMPLETO P/FLANGES PN10 DN 80 MM</v>
          </cell>
          <cell r="D3897" t="str">
            <v>UN</v>
          </cell>
          <cell r="E3897">
            <v>32.44</v>
          </cell>
        </row>
        <row r="3899">
          <cell r="B3899" t="str">
            <v>523500</v>
          </cell>
          <cell r="C3899" t="str">
            <v>CAP EM FOFO (C31 - METALURGICA 100%)</v>
          </cell>
        </row>
        <row r="3900">
          <cell r="B3900" t="str">
            <v>523501</v>
          </cell>
          <cell r="C3900" t="str">
            <v>CAP FOFO JE2GS D=80MM (4,5KG)</v>
          </cell>
          <cell r="D3900" t="str">
            <v>UN</v>
          </cell>
          <cell r="E3900">
            <v>56.27</v>
          </cell>
        </row>
        <row r="3901">
          <cell r="B3901" t="str">
            <v>523502</v>
          </cell>
          <cell r="C3901" t="str">
            <v>CAP FOFO JE2GS D=100MM (4,7KG)</v>
          </cell>
          <cell r="D3901" t="str">
            <v>UN</v>
          </cell>
          <cell r="E3901">
            <v>62.81</v>
          </cell>
        </row>
        <row r="3902">
          <cell r="B3902" t="str">
            <v>523503</v>
          </cell>
          <cell r="C3902" t="str">
            <v>CAP FOFO JE2GS D=150MM (8,7KG)</v>
          </cell>
          <cell r="D3902" t="str">
            <v>UN</v>
          </cell>
          <cell r="E3902">
            <v>111.36</v>
          </cell>
        </row>
        <row r="3903">
          <cell r="B3903" t="str">
            <v>523504</v>
          </cell>
          <cell r="C3903" t="str">
            <v>CAP FOFO JE2GS D=2000MM (15KG)</v>
          </cell>
          <cell r="D3903" t="str">
            <v>UN</v>
          </cell>
          <cell r="E3903">
            <v>0</v>
          </cell>
        </row>
        <row r="3904">
          <cell r="B3904" t="str">
            <v>523505</v>
          </cell>
          <cell r="C3904" t="str">
            <v>CAP FOFO-JE D=250MM ( 18KG)</v>
          </cell>
          <cell r="D3904" t="str">
            <v>UN</v>
          </cell>
          <cell r="E3904">
            <v>0</v>
          </cell>
        </row>
        <row r="3905">
          <cell r="B3905" t="str">
            <v>523506</v>
          </cell>
          <cell r="C3905" t="str">
            <v>CAP FOFO-JE D=300MM ( 31KG)</v>
          </cell>
          <cell r="D3905" t="str">
            <v>UN</v>
          </cell>
          <cell r="E3905">
            <v>0</v>
          </cell>
        </row>
        <row r="3906">
          <cell r="B3906" t="str">
            <v>523507</v>
          </cell>
          <cell r="C3906" t="str">
            <v>CAP FOFO-JE D=350MM ( 39KG)</v>
          </cell>
          <cell r="D3906" t="str">
            <v>UN</v>
          </cell>
          <cell r="E3906">
            <v>0</v>
          </cell>
        </row>
        <row r="3907">
          <cell r="B3907" t="str">
            <v>523508</v>
          </cell>
          <cell r="C3907" t="str">
            <v>CAP FOFO-JE D=400MM ( 50KG)</v>
          </cell>
          <cell r="D3907" t="str">
            <v>UN</v>
          </cell>
          <cell r="E3907">
            <v>0</v>
          </cell>
        </row>
        <row r="3908">
          <cell r="B3908" t="str">
            <v>523509</v>
          </cell>
          <cell r="C3908" t="str">
            <v>CAP FOFO-JE D=450MM ( 50KG)</v>
          </cell>
          <cell r="D3908" t="str">
            <v>UN</v>
          </cell>
          <cell r="E3908">
            <v>0</v>
          </cell>
        </row>
        <row r="3909">
          <cell r="B3909" t="str">
            <v>523510</v>
          </cell>
          <cell r="C3909" t="str">
            <v>CAP FOFO-JE D=500MM ( 77KG)</v>
          </cell>
          <cell r="D3909" t="str">
            <v>UN</v>
          </cell>
          <cell r="E3909">
            <v>0</v>
          </cell>
        </row>
        <row r="3910">
          <cell r="B3910" t="str">
            <v>523511</v>
          </cell>
          <cell r="C3910" t="str">
            <v>CAP FOFO-JE D=600MM ( 112KG)</v>
          </cell>
          <cell r="D3910" t="str">
            <v>UN</v>
          </cell>
          <cell r="E3910">
            <v>0</v>
          </cell>
        </row>
        <row r="3912">
          <cell r="B3912" t="str">
            <v>523600</v>
          </cell>
          <cell r="C3912" t="str">
            <v>CARRETEL EM FOFO (C31 - METALURGICA 100%)</v>
          </cell>
        </row>
        <row r="3913">
          <cell r="B3913" t="str">
            <v>523601</v>
          </cell>
          <cell r="C3913" t="str">
            <v>CARRETEL SIMPLES PN10 D=  80MM (15,5KG)</v>
          </cell>
          <cell r="D3913" t="str">
            <v>UN</v>
          </cell>
          <cell r="E3913">
            <v>0</v>
          </cell>
        </row>
        <row r="3914">
          <cell r="B3914" t="str">
            <v>523602</v>
          </cell>
          <cell r="C3914" t="str">
            <v>CARRETEL SIMPLES PN10 D= 100MM( 19KG)</v>
          </cell>
          <cell r="D3914" t="str">
            <v>UN</v>
          </cell>
          <cell r="E3914">
            <v>0</v>
          </cell>
        </row>
        <row r="3915">
          <cell r="B3915" t="str">
            <v>523603</v>
          </cell>
          <cell r="C3915" t="str">
            <v>CARRETEL SIMPLES PN10 D= 150MM( 30KG)</v>
          </cell>
          <cell r="D3915" t="str">
            <v>UN</v>
          </cell>
          <cell r="E3915">
            <v>0</v>
          </cell>
        </row>
        <row r="3916">
          <cell r="B3916" t="str">
            <v>523604</v>
          </cell>
          <cell r="C3916" t="str">
            <v>CARRETEL SIMPLES PN10 D= 200MM( 42KG)</v>
          </cell>
          <cell r="D3916" t="str">
            <v>UN</v>
          </cell>
          <cell r="E3916">
            <v>0</v>
          </cell>
        </row>
        <row r="3917">
          <cell r="B3917" t="str">
            <v>523605</v>
          </cell>
          <cell r="C3917" t="str">
            <v>CARRETEL SIMPLES PN10 D= 250MM( 55KG)</v>
          </cell>
          <cell r="D3917" t="str">
            <v>UN</v>
          </cell>
          <cell r="E3917">
            <v>0</v>
          </cell>
        </row>
        <row r="3918">
          <cell r="B3918" t="str">
            <v>523606</v>
          </cell>
          <cell r="C3918" t="str">
            <v>CARRETEL SIMPLES PN10 D= 300MM( 62KG)</v>
          </cell>
          <cell r="D3918" t="str">
            <v>UN</v>
          </cell>
          <cell r="E3918">
            <v>0</v>
          </cell>
        </row>
        <row r="3919">
          <cell r="B3919" t="str">
            <v>523607</v>
          </cell>
          <cell r="C3919" t="str">
            <v>CARRETEL SIMPLES PN10 D= 350MM (84KG)</v>
          </cell>
          <cell r="D3919" t="str">
            <v>UN</v>
          </cell>
          <cell r="E3919">
            <v>0</v>
          </cell>
        </row>
        <row r="3920">
          <cell r="B3920" t="str">
            <v>523608</v>
          </cell>
          <cell r="C3920" t="str">
            <v>CARRETEL SIMPLES PN10 D= 400MM( 95KG)</v>
          </cell>
          <cell r="D3920" t="str">
            <v>UN</v>
          </cell>
          <cell r="E3920">
            <v>0</v>
          </cell>
        </row>
        <row r="3921">
          <cell r="B3921" t="str">
            <v>523609</v>
          </cell>
          <cell r="C3921" t="str">
            <v>CARRETEL SIMPLES PN10 D= 450MM(110KG)</v>
          </cell>
          <cell r="D3921" t="str">
            <v>UN</v>
          </cell>
          <cell r="E3921">
            <v>0</v>
          </cell>
        </row>
        <row r="3922">
          <cell r="B3922" t="str">
            <v>523610</v>
          </cell>
          <cell r="C3922" t="str">
            <v>CARRETEL SIMPLES PN10 D= 500MM(125KG)</v>
          </cell>
          <cell r="D3922" t="str">
            <v>UN</v>
          </cell>
          <cell r="E3922">
            <v>0</v>
          </cell>
        </row>
        <row r="3923">
          <cell r="B3923" t="str">
            <v>523611</v>
          </cell>
          <cell r="C3923" t="str">
            <v>CARRETEL SIMPLES PN10 D= 600MM(148KG)</v>
          </cell>
          <cell r="D3923" t="str">
            <v>UN</v>
          </cell>
          <cell r="E3923">
            <v>0</v>
          </cell>
        </row>
        <row r="3924">
          <cell r="B3924" t="str">
            <v>523612</v>
          </cell>
          <cell r="C3924" t="str">
            <v>CARRETEL SIMPLES PN10 D= 700MM(204KG)</v>
          </cell>
          <cell r="D3924" t="str">
            <v>UN</v>
          </cell>
          <cell r="E3924">
            <v>0</v>
          </cell>
        </row>
        <row r="3925">
          <cell r="B3925" t="str">
            <v>523613</v>
          </cell>
          <cell r="C3925" t="str">
            <v>CARRETEL SIMPLES PN10 D= 800MM(249KG)</v>
          </cell>
          <cell r="D3925" t="str">
            <v>UN</v>
          </cell>
          <cell r="E3925">
            <v>0</v>
          </cell>
        </row>
        <row r="3926">
          <cell r="B3926" t="str">
            <v>523614</v>
          </cell>
          <cell r="C3926" t="str">
            <v>CARRETEL SIMPLES PN10 D= 900MM(278KG)</v>
          </cell>
          <cell r="D3926" t="str">
            <v>UN</v>
          </cell>
          <cell r="E3926">
            <v>0</v>
          </cell>
        </row>
        <row r="3927">
          <cell r="B3927" t="str">
            <v>523615</v>
          </cell>
          <cell r="C3927" t="str">
            <v>CARRETEL SIMPLES PN10 D=1000MM(329KG)</v>
          </cell>
          <cell r="D3927" t="str">
            <v>UN</v>
          </cell>
          <cell r="E3927">
            <v>0</v>
          </cell>
        </row>
        <row r="3928">
          <cell r="B3928" t="str">
            <v>523616</v>
          </cell>
          <cell r="C3928" t="str">
            <v>CARRETEL SIMPLES PN10 D=1200MM(424KG)</v>
          </cell>
          <cell r="D3928" t="str">
            <v>UN</v>
          </cell>
          <cell r="E3928">
            <v>0</v>
          </cell>
        </row>
        <row r="3930">
          <cell r="B3930" t="str">
            <v>523700</v>
          </cell>
          <cell r="C3930" t="str">
            <v>COMPORTAS EM FOFO (SETOR ABDIB GLOBAL 40%; C32 - FERRO/ACO/DERIV. 60%)</v>
          </cell>
        </row>
        <row r="3931">
          <cell r="B3931" t="str">
            <v>523701</v>
          </cell>
          <cell r="C3931" t="str">
            <v>COMPORTA CIRCULAR SENTIDO DUPLO D= 200MM( 110KG)</v>
          </cell>
          <cell r="D3931" t="str">
            <v>UN</v>
          </cell>
          <cell r="E3931">
            <v>0</v>
          </cell>
        </row>
        <row r="3932">
          <cell r="B3932" t="str">
            <v>523702</v>
          </cell>
          <cell r="C3932" t="str">
            <v>COMPORTA CIRCULAR SENTIDO DUPLO D= 300MM( 170KG)</v>
          </cell>
          <cell r="D3932" t="str">
            <v>UN</v>
          </cell>
          <cell r="E3932">
            <v>0</v>
          </cell>
        </row>
        <row r="3933">
          <cell r="B3933" t="str">
            <v>523703</v>
          </cell>
          <cell r="C3933" t="str">
            <v>COMPORTA CIRCULAR SENTIDO DUPLO D= 400MM( 225KG)</v>
          </cell>
          <cell r="D3933" t="str">
            <v>UN</v>
          </cell>
          <cell r="E3933">
            <v>0</v>
          </cell>
        </row>
        <row r="3934">
          <cell r="B3934" t="str">
            <v>523704</v>
          </cell>
          <cell r="C3934" t="str">
            <v>COMPORTA CIRCULAR SENTIDO DUPLO D= 500MM( 310KG)</v>
          </cell>
          <cell r="D3934" t="str">
            <v>UN</v>
          </cell>
          <cell r="E3934">
            <v>0</v>
          </cell>
        </row>
        <row r="3935">
          <cell r="B3935" t="str">
            <v>523705</v>
          </cell>
          <cell r="C3935" t="str">
            <v>COMPORTA CIRCULAR SENTIDO DUPLO D= 600MM( 460KG)</v>
          </cell>
          <cell r="D3935" t="str">
            <v>UN</v>
          </cell>
          <cell r="E3935">
            <v>0</v>
          </cell>
        </row>
        <row r="3936">
          <cell r="B3936" t="str">
            <v>523706</v>
          </cell>
          <cell r="C3936" t="str">
            <v>COMPORTA CIRCULAR SENTIDO DUPLO D=700MM (630KG)</v>
          </cell>
          <cell r="D3936" t="str">
            <v>UN</v>
          </cell>
          <cell r="E3936">
            <v>0</v>
          </cell>
        </row>
        <row r="3937">
          <cell r="B3937" t="str">
            <v>523707</v>
          </cell>
          <cell r="C3937" t="str">
            <v>COMPORTA CIRCULAR SENTIDO DUPLO D=800MM (970KG)</v>
          </cell>
          <cell r="D3937" t="str">
            <v>UN</v>
          </cell>
          <cell r="E3937">
            <v>0</v>
          </cell>
        </row>
        <row r="3938">
          <cell r="B3938" t="str">
            <v>523708</v>
          </cell>
          <cell r="C3938" t="str">
            <v>COMPORTA CIRCULAR SENTIDO DUPLO D=900MM (1300KG)</v>
          </cell>
          <cell r="D3938" t="str">
            <v>UN</v>
          </cell>
          <cell r="E3938">
            <v>0</v>
          </cell>
        </row>
        <row r="3939">
          <cell r="B3939" t="str">
            <v>523709</v>
          </cell>
          <cell r="C3939" t="str">
            <v>COMPORTA CIRCULAR SENTIDO DUPLO D=1000MM (1385 KG)</v>
          </cell>
          <cell r="D3939" t="str">
            <v>UN</v>
          </cell>
          <cell r="E3939">
            <v>0</v>
          </cell>
        </row>
        <row r="3940">
          <cell r="B3940" t="str">
            <v>523710</v>
          </cell>
          <cell r="C3940" t="str">
            <v>COMPORTA CIRCULAR SENTIDO DUPLO D=1200MM (1810KG)</v>
          </cell>
          <cell r="D3940" t="str">
            <v>UN</v>
          </cell>
          <cell r="E3940">
            <v>0</v>
          </cell>
        </row>
        <row r="3941">
          <cell r="B3941" t="str">
            <v>523711</v>
          </cell>
          <cell r="C3941" t="str">
            <v>COMPORTA CIRCULAR SENTIDO DUPLO D=1400MM (2500KG)</v>
          </cell>
          <cell r="D3941" t="str">
            <v>UN</v>
          </cell>
          <cell r="E3941">
            <v>0</v>
          </cell>
        </row>
        <row r="3942">
          <cell r="B3942" t="str">
            <v>523712</v>
          </cell>
          <cell r="C3942" t="str">
            <v>COMPORTA CIRCULAR SENTIDO DUPLO D=1500MM (3035KG)</v>
          </cell>
          <cell r="D3942" t="str">
            <v>UN</v>
          </cell>
          <cell r="E3942">
            <v>0</v>
          </cell>
        </row>
        <row r="3943">
          <cell r="B3943" t="str">
            <v>523713</v>
          </cell>
          <cell r="C3943" t="str">
            <v>COMPORTA QUADRADA SENTIDO DUPLO D= 200MM( 100KG)</v>
          </cell>
          <cell r="D3943" t="str">
            <v>UN</v>
          </cell>
          <cell r="E3943">
            <v>0</v>
          </cell>
        </row>
        <row r="3944">
          <cell r="B3944" t="str">
            <v>523714</v>
          </cell>
          <cell r="C3944" t="str">
            <v>COMPORTA QUADRADA SENTIDO DUPLO D= 300MM( 150KG)</v>
          </cell>
          <cell r="D3944" t="str">
            <v>UN</v>
          </cell>
          <cell r="E3944">
            <v>0</v>
          </cell>
        </row>
        <row r="3945">
          <cell r="B3945" t="str">
            <v>523715</v>
          </cell>
          <cell r="C3945" t="str">
            <v>COMPORTA QUADRADA SENTIDO DUPLO D= 400MM( 195KG)</v>
          </cell>
          <cell r="D3945" t="str">
            <v>UN</v>
          </cell>
          <cell r="E3945">
            <v>0</v>
          </cell>
        </row>
        <row r="3946">
          <cell r="B3946" t="str">
            <v>523716</v>
          </cell>
          <cell r="C3946" t="str">
            <v>COMPORTA QUADRADA SENTIDO DUPLO D= 500MM( 280KG)</v>
          </cell>
          <cell r="D3946" t="str">
            <v>UN</v>
          </cell>
          <cell r="E3946">
            <v>0</v>
          </cell>
        </row>
        <row r="3947">
          <cell r="B3947" t="str">
            <v>523717</v>
          </cell>
          <cell r="C3947" t="str">
            <v>COMPORTA QUADRADA SENTIDO DUPLO D= 600MM( 350KG)</v>
          </cell>
          <cell r="D3947" t="str">
            <v>UN</v>
          </cell>
          <cell r="E3947">
            <v>0</v>
          </cell>
        </row>
        <row r="3948">
          <cell r="B3948" t="str">
            <v>523718</v>
          </cell>
          <cell r="C3948" t="str">
            <v>COMPORTA QUADRADA SENTIDO DUPLO D=700MM (550 KG)</v>
          </cell>
          <cell r="D3948" t="str">
            <v>UN</v>
          </cell>
          <cell r="E3948">
            <v>0</v>
          </cell>
        </row>
        <row r="3949">
          <cell r="B3949" t="str">
            <v>523719</v>
          </cell>
          <cell r="C3949" t="str">
            <v>COMPORTA QUADRADA SENTIDO DUPLO D=800MM (810 KG)</v>
          </cell>
          <cell r="D3949" t="str">
            <v>UN</v>
          </cell>
          <cell r="E3949">
            <v>0</v>
          </cell>
        </row>
        <row r="3950">
          <cell r="B3950" t="str">
            <v>523720</v>
          </cell>
          <cell r="C3950" t="str">
            <v>COMPORTA QUADRADA SENTIDO DUPLO D=900MM (1050 KG)</v>
          </cell>
          <cell r="D3950" t="str">
            <v>UN</v>
          </cell>
          <cell r="E3950">
            <v>0</v>
          </cell>
        </row>
        <row r="3951">
          <cell r="B3951" t="str">
            <v>523721</v>
          </cell>
          <cell r="C3951" t="str">
            <v>COMPORTA QUADRADA SENTIDO DUPLO D=1000MM (1154 KG)</v>
          </cell>
          <cell r="D3951" t="str">
            <v>UN</v>
          </cell>
          <cell r="E3951">
            <v>0</v>
          </cell>
        </row>
        <row r="3952">
          <cell r="B3952" t="str">
            <v>523722</v>
          </cell>
          <cell r="C3952" t="str">
            <v>COMPORTA QUADRADA SENTIDO DUPLO D=1200MM (1535 KG)</v>
          </cell>
          <cell r="D3952" t="str">
            <v>UN</v>
          </cell>
          <cell r="E3952">
            <v>0</v>
          </cell>
        </row>
        <row r="3953">
          <cell r="B3953" t="str">
            <v>523723</v>
          </cell>
          <cell r="C3953" t="str">
            <v>COMPORTA QUADRADA SENTIDO DUPLO D=1400MM (2150 KG)</v>
          </cell>
          <cell r="D3953" t="str">
            <v>UN</v>
          </cell>
          <cell r="E3953">
            <v>0</v>
          </cell>
        </row>
        <row r="3954">
          <cell r="B3954" t="str">
            <v>523724</v>
          </cell>
          <cell r="C3954" t="str">
            <v>COMPORTA QUADRADA SENTIDO DUPLO D=1500MM (2530 KG)</v>
          </cell>
          <cell r="D3954" t="str">
            <v>UN</v>
          </cell>
          <cell r="E3954">
            <v>0</v>
          </cell>
        </row>
        <row r="3956">
          <cell r="B3956" t="str">
            <v>523800</v>
          </cell>
          <cell r="C3956" t="str">
            <v>CURVAS EM FOFO (C31 - METALURGICA 100%)</v>
          </cell>
        </row>
        <row r="3957">
          <cell r="B3957" t="str">
            <v>523801</v>
          </cell>
          <cell r="C3957" t="str">
            <v>CURVA FOFO JE2GS 11º15 D=  80MM(  8,7KG)</v>
          </cell>
          <cell r="D3957" t="str">
            <v>UN</v>
          </cell>
          <cell r="E3957">
            <v>110.04</v>
          </cell>
        </row>
        <row r="3958">
          <cell r="B3958" t="str">
            <v>523802</v>
          </cell>
          <cell r="C3958" t="str">
            <v>CURVA FOFO JE 11º15 D= 100MM (  9KG)</v>
          </cell>
          <cell r="D3958" t="str">
            <v>UN</v>
          </cell>
          <cell r="E3958">
            <v>127.46</v>
          </cell>
        </row>
        <row r="3959">
          <cell r="B3959" t="str">
            <v>523803</v>
          </cell>
          <cell r="C3959" t="str">
            <v>CURVA FOFO JE 11º15 D= 150MM ( 15KG)</v>
          </cell>
          <cell r="D3959" t="str">
            <v>UN</v>
          </cell>
          <cell r="E3959">
            <v>236</v>
          </cell>
        </row>
        <row r="3960">
          <cell r="B3960" t="str">
            <v>523804</v>
          </cell>
          <cell r="C3960" t="str">
            <v>CURVA FOFO JE 11º15 D= 200MM ( 22KG)</v>
          </cell>
          <cell r="D3960" t="str">
            <v>UN</v>
          </cell>
          <cell r="E3960">
            <v>463.6</v>
          </cell>
        </row>
        <row r="3961">
          <cell r="B3961" t="str">
            <v>523805</v>
          </cell>
          <cell r="C3961" t="str">
            <v>CURVA FOFO JE 11º15 D= 250MM ( 30KG)</v>
          </cell>
          <cell r="D3961" t="str">
            <v>UN</v>
          </cell>
          <cell r="E3961">
            <v>525.85</v>
          </cell>
        </row>
        <row r="3962">
          <cell r="B3962" t="str">
            <v>523806</v>
          </cell>
          <cell r="C3962" t="str">
            <v>CURVA FOFO JE 11º15 D= 300MM ( 38KG)</v>
          </cell>
          <cell r="D3962" t="str">
            <v>UN</v>
          </cell>
          <cell r="E3962">
            <v>604.55999999999995</v>
          </cell>
        </row>
        <row r="3963">
          <cell r="B3963" t="str">
            <v>523807</v>
          </cell>
          <cell r="C3963" t="str">
            <v>CURVA FOFO JE 11º15 D= 350MM ( 48KG)</v>
          </cell>
          <cell r="D3963" t="str">
            <v>UN</v>
          </cell>
          <cell r="E3963">
            <v>740.66</v>
          </cell>
        </row>
        <row r="3964">
          <cell r="B3964" t="str">
            <v>523808</v>
          </cell>
          <cell r="C3964" t="str">
            <v>CURVA FOFO JE 11º15 D= 400MM ( 60KG)</v>
          </cell>
          <cell r="D3964" t="str">
            <v>UN</v>
          </cell>
          <cell r="E3964">
            <v>922.24</v>
          </cell>
        </row>
        <row r="3965">
          <cell r="B3965" t="str">
            <v>523809</v>
          </cell>
          <cell r="C3965" t="str">
            <v>CURVA FOFO JE 11º15 D= 450MM (71KG)</v>
          </cell>
          <cell r="D3965" t="str">
            <v>UN</v>
          </cell>
          <cell r="E3965">
            <v>1130.78</v>
          </cell>
        </row>
        <row r="3966">
          <cell r="B3966" t="str">
            <v>523810</v>
          </cell>
          <cell r="C3966" t="str">
            <v>CURVA FOFO JE 11º15 D= 500MM ( 89KG)</v>
          </cell>
          <cell r="D3966" t="str">
            <v>UN</v>
          </cell>
          <cell r="E3966">
            <v>1249.8499999999999</v>
          </cell>
        </row>
        <row r="3967">
          <cell r="B3967" t="str">
            <v>523811</v>
          </cell>
          <cell r="C3967" t="str">
            <v>CURVA FOFO JE 11º15 D= 600MM (125KG)</v>
          </cell>
          <cell r="D3967" t="str">
            <v>UN</v>
          </cell>
          <cell r="E3967">
            <v>0</v>
          </cell>
        </row>
        <row r="3968">
          <cell r="B3968" t="str">
            <v>523812</v>
          </cell>
          <cell r="C3968" t="str">
            <v>CURVA FOFO JE 11º15 D= 700MM (181,8KG)</v>
          </cell>
          <cell r="D3968" t="str">
            <v>UN</v>
          </cell>
          <cell r="E3968">
            <v>0</v>
          </cell>
        </row>
        <row r="3969">
          <cell r="B3969" t="str">
            <v>523813</v>
          </cell>
          <cell r="C3969" t="str">
            <v>CURVA FOFO JE 11º15 D= 800MM (238,8KG)</v>
          </cell>
          <cell r="D3969" t="str">
            <v>UN</v>
          </cell>
          <cell r="E3969">
            <v>0</v>
          </cell>
        </row>
        <row r="3970">
          <cell r="B3970" t="str">
            <v>523814</v>
          </cell>
          <cell r="C3970" t="str">
            <v>CURVA FOFO JE 11º15 D= 900MM (366,4KG)</v>
          </cell>
          <cell r="D3970" t="str">
            <v>UN</v>
          </cell>
          <cell r="E3970">
            <v>0</v>
          </cell>
        </row>
        <row r="3971">
          <cell r="B3971" t="str">
            <v>523815</v>
          </cell>
          <cell r="C3971" t="str">
            <v>CURVA FOFO JE 11º15 D=1000MM (349,8KG)</v>
          </cell>
          <cell r="D3971" t="str">
            <v>UN</v>
          </cell>
          <cell r="E3971">
            <v>0</v>
          </cell>
        </row>
        <row r="3972">
          <cell r="B3972" t="str">
            <v>523816</v>
          </cell>
          <cell r="C3972" t="str">
            <v>CURVA FOFO JE 11º15 D=1200MM (607,4KG)</v>
          </cell>
          <cell r="D3972" t="str">
            <v>UN</v>
          </cell>
          <cell r="E3972">
            <v>0</v>
          </cell>
        </row>
        <row r="3973">
          <cell r="B3973" t="str">
            <v>523817</v>
          </cell>
          <cell r="C3973" t="str">
            <v>CURVA FOFO JE 22º30 D= 80MM (8,6KG)</v>
          </cell>
          <cell r="D3973" t="str">
            <v>UN</v>
          </cell>
          <cell r="E3973">
            <v>104.64</v>
          </cell>
        </row>
        <row r="3974">
          <cell r="B3974" t="str">
            <v>523818</v>
          </cell>
          <cell r="C3974" t="str">
            <v>CURVA FOFO JE 22º30 D= 100MM (9KG)</v>
          </cell>
          <cell r="D3974" t="str">
            <v>UN</v>
          </cell>
          <cell r="E3974">
            <v>116.22</v>
          </cell>
        </row>
        <row r="3975">
          <cell r="B3975" t="str">
            <v>523819</v>
          </cell>
          <cell r="C3975" t="str">
            <v>CURVA FOFO JE 22º30 D= 150MM (16KG)</v>
          </cell>
          <cell r="D3975" t="str">
            <v>UN</v>
          </cell>
          <cell r="E3975">
            <v>248.36</v>
          </cell>
        </row>
        <row r="3976">
          <cell r="B3976" t="str">
            <v>523820</v>
          </cell>
          <cell r="C3976" t="str">
            <v>CURVA FOFO JE 22º30 D= 200MM (22KG)</v>
          </cell>
          <cell r="D3976" t="str">
            <v>UN</v>
          </cell>
          <cell r="E3976">
            <v>281.45</v>
          </cell>
        </row>
        <row r="3977">
          <cell r="B3977" t="str">
            <v>523821</v>
          </cell>
          <cell r="C3977" t="str">
            <v>CURVA FOFO JE 22º30 D= 250MM (31KG)</v>
          </cell>
          <cell r="D3977" t="str">
            <v>UN</v>
          </cell>
          <cell r="E3977">
            <v>412.81</v>
          </cell>
        </row>
        <row r="3978">
          <cell r="B3978" t="str">
            <v>523822</v>
          </cell>
          <cell r="C3978" t="str">
            <v>CURVA FOFO JE 22º30 D= 300MM (42KG)</v>
          </cell>
          <cell r="D3978" t="str">
            <v>UN</v>
          </cell>
          <cell r="E3978">
            <v>550.42999999999995</v>
          </cell>
        </row>
        <row r="3979">
          <cell r="B3979" t="str">
            <v>523823</v>
          </cell>
          <cell r="C3979" t="str">
            <v>CURVA FOFO JE 22º30 D= 350MM (54KG)</v>
          </cell>
          <cell r="D3979" t="str">
            <v>UN</v>
          </cell>
          <cell r="E3979">
            <v>761.32</v>
          </cell>
        </row>
        <row r="3980">
          <cell r="B3980" t="str">
            <v>523824</v>
          </cell>
          <cell r="C3980" t="str">
            <v>CURVA FOFO JE 22º30 D= 400MM (69KG)</v>
          </cell>
          <cell r="D3980" t="str">
            <v>UN</v>
          </cell>
          <cell r="E3980">
            <v>992.84</v>
          </cell>
        </row>
        <row r="3981">
          <cell r="B3981" t="str">
            <v>523825</v>
          </cell>
          <cell r="C3981" t="str">
            <v>CURVA FOFO JE 22º30 D= 450MM (81KG)</v>
          </cell>
          <cell r="D3981" t="str">
            <v>UN</v>
          </cell>
          <cell r="E3981">
            <v>1248.8</v>
          </cell>
        </row>
        <row r="3982">
          <cell r="B3982" t="str">
            <v>523826</v>
          </cell>
          <cell r="C3982" t="str">
            <v>CURVA FOFO JE 22º30 D= 500MM (103KG)</v>
          </cell>
          <cell r="D3982" t="str">
            <v>UN</v>
          </cell>
          <cell r="E3982">
            <v>1322.42</v>
          </cell>
        </row>
        <row r="3983">
          <cell r="B3983" t="str">
            <v>523827</v>
          </cell>
          <cell r="C3983" t="str">
            <v>CURVA FOFO JE 22º30 D= 600MM (145KG)</v>
          </cell>
          <cell r="D3983" t="str">
            <v>UN</v>
          </cell>
          <cell r="E3983">
            <v>0</v>
          </cell>
        </row>
        <row r="3984">
          <cell r="B3984" t="str">
            <v>523828</v>
          </cell>
          <cell r="C3984" t="str">
            <v>CURVA FOFO JE 22º30 D= 700MM (217,8KG)</v>
          </cell>
          <cell r="D3984" t="str">
            <v>UN</v>
          </cell>
          <cell r="E3984">
            <v>0</v>
          </cell>
        </row>
        <row r="3985">
          <cell r="B3985" t="str">
            <v>523829</v>
          </cell>
          <cell r="C3985" t="str">
            <v>CURVA FOFO JE2GS 22º30 D= 800MM (310,6KG)</v>
          </cell>
          <cell r="D3985" t="str">
            <v>UN</v>
          </cell>
          <cell r="E3985">
            <v>0</v>
          </cell>
        </row>
        <row r="3986">
          <cell r="B3986" t="str">
            <v>523830</v>
          </cell>
          <cell r="C3986" t="str">
            <v>CURVA FOFO JE2GS 22º30 D= 900MM (372KG)</v>
          </cell>
          <cell r="D3986" t="str">
            <v>UN</v>
          </cell>
          <cell r="E3986">
            <v>0</v>
          </cell>
        </row>
        <row r="3987">
          <cell r="B3987" t="str">
            <v>523831</v>
          </cell>
          <cell r="C3987" t="str">
            <v>CURVA FOFO JE 22º30 D=1000MM (470KG)</v>
          </cell>
          <cell r="D3987" t="str">
            <v>UN</v>
          </cell>
          <cell r="E3987">
            <v>0</v>
          </cell>
        </row>
        <row r="3988">
          <cell r="B3988" t="str">
            <v>523832</v>
          </cell>
          <cell r="C3988" t="str">
            <v>CURVA FOFO JE 22º30 D=1200MM (849,9KG)</v>
          </cell>
          <cell r="D3988" t="str">
            <v>UN</v>
          </cell>
          <cell r="E3988">
            <v>0</v>
          </cell>
        </row>
        <row r="3989">
          <cell r="B3989" t="str">
            <v>523833</v>
          </cell>
          <cell r="C3989" t="str">
            <v>CURVA FOFO JE2GS 45º D=  80MM (  8,5KG)</v>
          </cell>
          <cell r="D3989" t="str">
            <v>UN</v>
          </cell>
          <cell r="E3989">
            <v>109.78</v>
          </cell>
        </row>
        <row r="3990">
          <cell r="B3990" t="str">
            <v>523834</v>
          </cell>
          <cell r="C3990" t="str">
            <v>CURVA FOFO JE   45º D= 100MM ( 10KG)</v>
          </cell>
          <cell r="D3990" t="str">
            <v>UN</v>
          </cell>
          <cell r="E3990">
            <v>137.47999999999999</v>
          </cell>
        </row>
        <row r="3991">
          <cell r="B3991" t="str">
            <v>523835</v>
          </cell>
          <cell r="C3991" t="str">
            <v>CURVA FOFO JE   45º D= 150MM ( 17KG)</v>
          </cell>
          <cell r="D3991" t="str">
            <v>UN</v>
          </cell>
          <cell r="E3991">
            <v>227.06</v>
          </cell>
        </row>
        <row r="3992">
          <cell r="B3992" t="str">
            <v>523836</v>
          </cell>
          <cell r="C3992" t="str">
            <v>CURVA FOFO JE   45º D= 200MM ( 26KG)</v>
          </cell>
          <cell r="D3992" t="str">
            <v>UN</v>
          </cell>
          <cell r="E3992">
            <v>312.18</v>
          </cell>
        </row>
        <row r="3993">
          <cell r="B3993" t="str">
            <v>523837</v>
          </cell>
          <cell r="C3993" t="str">
            <v>CURVA FOFO JE   45º D= 250MM ( 37KG)</v>
          </cell>
          <cell r="D3993" t="str">
            <v>UN</v>
          </cell>
          <cell r="E3993">
            <v>441.62</v>
          </cell>
        </row>
        <row r="3994">
          <cell r="B3994" t="str">
            <v>523838</v>
          </cell>
          <cell r="C3994" t="str">
            <v>CURVA FOFO JE   45º D= 300MM ( 51KG)</v>
          </cell>
          <cell r="D3994" t="str">
            <v>UN</v>
          </cell>
          <cell r="E3994">
            <v>568.19000000000005</v>
          </cell>
        </row>
        <row r="3995">
          <cell r="B3995" t="str">
            <v>523839</v>
          </cell>
          <cell r="C3995" t="str">
            <v>CURVA FOFO JE   45º D= 350MM ( 67KG)</v>
          </cell>
          <cell r="D3995" t="str">
            <v>UN</v>
          </cell>
          <cell r="E3995">
            <v>872.46</v>
          </cell>
        </row>
        <row r="3996">
          <cell r="B3996" t="str">
            <v>523840</v>
          </cell>
          <cell r="C3996" t="str">
            <v>CURVA FOFO JE   45º D= 400MM ( 85KG)</v>
          </cell>
          <cell r="D3996" t="str">
            <v>UN</v>
          </cell>
          <cell r="E3996">
            <v>1187.6400000000001</v>
          </cell>
        </row>
        <row r="3997">
          <cell r="B3997" t="str">
            <v>523841</v>
          </cell>
          <cell r="C3997" t="str">
            <v>CURVA FOFO JE   45º D= 450MM (105,5KG)</v>
          </cell>
          <cell r="D3997" t="str">
            <v>UN</v>
          </cell>
          <cell r="E3997">
            <v>2973.64</v>
          </cell>
        </row>
        <row r="3998">
          <cell r="B3998" t="str">
            <v>523842</v>
          </cell>
          <cell r="C3998" t="str">
            <v>CURVA FOFO JE   45º D= 500MM (135KG)</v>
          </cell>
          <cell r="D3998" t="str">
            <v>UN</v>
          </cell>
          <cell r="E3998">
            <v>3188.76</v>
          </cell>
        </row>
        <row r="3999">
          <cell r="B3999" t="str">
            <v>523843</v>
          </cell>
          <cell r="C3999" t="str">
            <v>CURVA FOFO JE2GS 45º D= 600MM (196,7KG)</v>
          </cell>
          <cell r="D3999" t="str">
            <v>UN</v>
          </cell>
          <cell r="E3999">
            <v>0</v>
          </cell>
        </row>
        <row r="4000">
          <cell r="B4000" t="str">
            <v>523844</v>
          </cell>
          <cell r="C4000" t="str">
            <v>CURVA FOFO JE   45º D= 700MM (282KG)</v>
          </cell>
          <cell r="D4000" t="str">
            <v>UN</v>
          </cell>
          <cell r="E4000">
            <v>0</v>
          </cell>
        </row>
        <row r="4001">
          <cell r="B4001" t="str">
            <v>523845</v>
          </cell>
          <cell r="C4001" t="str">
            <v>CURVA FOFO JE   45º D= 800MM (378KG)</v>
          </cell>
          <cell r="D4001" t="str">
            <v>UN</v>
          </cell>
          <cell r="E4001">
            <v>0</v>
          </cell>
        </row>
        <row r="4002">
          <cell r="B4002" t="str">
            <v>523846</v>
          </cell>
          <cell r="C4002" t="str">
            <v>CURVA FOFO JE   45º D= 900MM (496KG)</v>
          </cell>
          <cell r="D4002" t="str">
            <v>UN</v>
          </cell>
          <cell r="E4002">
            <v>0</v>
          </cell>
        </row>
        <row r="4003">
          <cell r="B4003" t="str">
            <v>523847</v>
          </cell>
          <cell r="C4003" t="str">
            <v>CURVA FOFO JE   45º D=1000MM (635KG)</v>
          </cell>
          <cell r="D4003" t="str">
            <v>UN</v>
          </cell>
          <cell r="E4003">
            <v>0</v>
          </cell>
        </row>
        <row r="4004">
          <cell r="B4004" t="str">
            <v>523848</v>
          </cell>
          <cell r="C4004" t="str">
            <v>CURVA FOFO JE   45º D=1200MM (986KG)</v>
          </cell>
          <cell r="D4004" t="str">
            <v>UN</v>
          </cell>
          <cell r="E4004">
            <v>0</v>
          </cell>
        </row>
        <row r="4005">
          <cell r="B4005" t="str">
            <v>523849</v>
          </cell>
          <cell r="C4005" t="str">
            <v>CURVA FOFO JE2GS 90º D=  80MM ( 10,2KG)</v>
          </cell>
          <cell r="D4005" t="str">
            <v>UN</v>
          </cell>
          <cell r="E4005">
            <v>151.54</v>
          </cell>
        </row>
        <row r="4006">
          <cell r="B4006" t="str">
            <v>523850</v>
          </cell>
          <cell r="C4006" t="str">
            <v>CURVA FOFO JE   90º D= 100MM ( 11KG)</v>
          </cell>
          <cell r="D4006" t="str">
            <v>UN</v>
          </cell>
          <cell r="E4006">
            <v>165.01</v>
          </cell>
        </row>
        <row r="4007">
          <cell r="B4007" t="str">
            <v>523851</v>
          </cell>
          <cell r="C4007" t="str">
            <v>CURVA FOFO JE   90º D= 150MM ( 20KG)</v>
          </cell>
          <cell r="D4007" t="str">
            <v>UN</v>
          </cell>
          <cell r="E4007">
            <v>257.48</v>
          </cell>
        </row>
        <row r="4008">
          <cell r="B4008" t="str">
            <v>523852</v>
          </cell>
          <cell r="C4008" t="str">
            <v>CURVA FOFO JE   90º D= 200MM ( 32KG)</v>
          </cell>
          <cell r="D4008" t="str">
            <v>UN</v>
          </cell>
          <cell r="E4008">
            <v>392.21</v>
          </cell>
        </row>
        <row r="4009">
          <cell r="B4009" t="str">
            <v>523853</v>
          </cell>
          <cell r="C4009" t="str">
            <v>CURVA FOFO JE   90º D= 250MM ( 47KG)</v>
          </cell>
          <cell r="D4009" t="str">
            <v>UN</v>
          </cell>
          <cell r="E4009">
            <v>577.12</v>
          </cell>
        </row>
        <row r="4010">
          <cell r="B4010" t="str">
            <v>523854</v>
          </cell>
          <cell r="C4010" t="str">
            <v>CURVA FOFO JE   90º D= 300MM ( 68KG)</v>
          </cell>
          <cell r="D4010" t="str">
            <v>UN</v>
          </cell>
          <cell r="E4010">
            <v>891.29</v>
          </cell>
        </row>
        <row r="4011">
          <cell r="B4011" t="str">
            <v>523855</v>
          </cell>
          <cell r="C4011" t="str">
            <v>CURVA FOFO JE   90º D= 350MM ( 87KG)</v>
          </cell>
          <cell r="D4011" t="str">
            <v>UN</v>
          </cell>
          <cell r="E4011">
            <v>2683.04</v>
          </cell>
        </row>
        <row r="4012">
          <cell r="B4012" t="str">
            <v>523856</v>
          </cell>
          <cell r="C4012" t="str">
            <v>CURVA FOFO JE   90º D= 400MM (116KG)</v>
          </cell>
          <cell r="D4012" t="str">
            <v>UN</v>
          </cell>
          <cell r="E4012">
            <v>2905.27</v>
          </cell>
        </row>
        <row r="4013">
          <cell r="B4013" t="str">
            <v>523857</v>
          </cell>
          <cell r="C4013" t="str">
            <v>CURVA FOFO JE   90º D= 450MM (162,6KG)</v>
          </cell>
          <cell r="D4013" t="str">
            <v>UN</v>
          </cell>
          <cell r="E4013">
            <v>3297.94</v>
          </cell>
        </row>
        <row r="4014">
          <cell r="B4014" t="str">
            <v>523858</v>
          </cell>
          <cell r="C4014" t="str">
            <v>CURVA FOFO JE   90º D= 500MM (184KG)</v>
          </cell>
          <cell r="D4014" t="str">
            <v>UN</v>
          </cell>
          <cell r="E4014">
            <v>3326.05</v>
          </cell>
        </row>
        <row r="4015">
          <cell r="B4015" t="str">
            <v>523859</v>
          </cell>
          <cell r="C4015" t="str">
            <v>CURVA FOFO JE   90º D= 600MM (269KG)</v>
          </cell>
          <cell r="D4015" t="str">
            <v>UN</v>
          </cell>
          <cell r="E4015">
            <v>0</v>
          </cell>
        </row>
        <row r="4016">
          <cell r="B4016" t="str">
            <v>523860</v>
          </cell>
          <cell r="C4016" t="str">
            <v>CURVA FOFO FG PN-10/16/25, 11°15 D=  80MM ( 8,8KG)</v>
          </cell>
          <cell r="D4016" t="str">
            <v>UN</v>
          </cell>
          <cell r="E4016">
            <v>107.52</v>
          </cell>
        </row>
        <row r="4017">
          <cell r="B4017" t="str">
            <v>523861</v>
          </cell>
          <cell r="C4017" t="str">
            <v>CURVA FOFO FG PN-10, 11°15 D= 100MM ( 16KG)</v>
          </cell>
          <cell r="D4017" t="str">
            <v>UN</v>
          </cell>
          <cell r="E4017">
            <v>117.91</v>
          </cell>
        </row>
        <row r="4018">
          <cell r="B4018" t="str">
            <v>523862</v>
          </cell>
          <cell r="C4018" t="str">
            <v>CURVA FOFO FG PN-10, 11°15 D= 150MM ( 25KG)</v>
          </cell>
          <cell r="D4018" t="str">
            <v>UN</v>
          </cell>
          <cell r="E4018">
            <v>312.41000000000003</v>
          </cell>
        </row>
        <row r="4019">
          <cell r="B4019" t="str">
            <v>523863</v>
          </cell>
          <cell r="C4019" t="str">
            <v>CURVA FOFO FG PN-10, 11°15 D= 200MM ( 36KG)</v>
          </cell>
          <cell r="D4019" t="str">
            <v>UN</v>
          </cell>
          <cell r="E4019">
            <v>570.71</v>
          </cell>
        </row>
        <row r="4020">
          <cell r="B4020" t="str">
            <v>523864</v>
          </cell>
          <cell r="C4020" t="str">
            <v>CURVA FOFO FG PN-10, 11°15 D= 250MM ( 49KG)</v>
          </cell>
          <cell r="D4020" t="str">
            <v>UN</v>
          </cell>
          <cell r="E4020">
            <v>615.96</v>
          </cell>
        </row>
        <row r="4021">
          <cell r="B4021" t="str">
            <v>523865</v>
          </cell>
          <cell r="C4021" t="str">
            <v>CURVA FOFO FG PN-10, 11°15 D= 300MM ( 62KG)</v>
          </cell>
          <cell r="D4021" t="str">
            <v>UN</v>
          </cell>
          <cell r="E4021">
            <v>742.92</v>
          </cell>
        </row>
        <row r="4022">
          <cell r="B4022" t="str">
            <v>523866</v>
          </cell>
          <cell r="C4022" t="str">
            <v>CURVA FOFO FG PN-10, 11°15 D= 350MM ( 83KG)</v>
          </cell>
          <cell r="D4022" t="str">
            <v>UN</v>
          </cell>
          <cell r="E4022">
            <v>0</v>
          </cell>
        </row>
        <row r="4023">
          <cell r="B4023" t="str">
            <v>523867</v>
          </cell>
          <cell r="C4023" t="str">
            <v>CURVA FOFO FG PN-10, 11°15 D= 400MM (104KG)</v>
          </cell>
          <cell r="D4023" t="str">
            <v>UN</v>
          </cell>
          <cell r="E4023">
            <v>1731.8</v>
          </cell>
        </row>
        <row r="4024">
          <cell r="B4024" t="str">
            <v>523868</v>
          </cell>
          <cell r="C4024" t="str">
            <v>CURVA FOFO FG PN-10, 11°15 D= 450MM (132KG)</v>
          </cell>
          <cell r="D4024" t="str">
            <v>UN</v>
          </cell>
          <cell r="E4024">
            <v>0</v>
          </cell>
        </row>
        <row r="4025">
          <cell r="B4025" t="str">
            <v>523869</v>
          </cell>
          <cell r="C4025" t="str">
            <v>CURVA FOFO FG PN-10, 11°15 D= 500MM (149KG)</v>
          </cell>
          <cell r="D4025" t="str">
            <v>UN</v>
          </cell>
          <cell r="E4025">
            <v>1769.46</v>
          </cell>
        </row>
        <row r="4026">
          <cell r="B4026" t="str">
            <v>523870</v>
          </cell>
          <cell r="C4026" t="str">
            <v>CURVA FOFO FG PN-10, 11°15 D= 600MM (207KG)</v>
          </cell>
          <cell r="D4026" t="str">
            <v>UN</v>
          </cell>
          <cell r="E4026">
            <v>0</v>
          </cell>
        </row>
        <row r="4027">
          <cell r="B4027" t="str">
            <v>523871</v>
          </cell>
          <cell r="C4027" t="str">
            <v>CURVA FOFO FG PN-10, 11°15 D= 700MM (274KG)</v>
          </cell>
          <cell r="D4027" t="str">
            <v>UN</v>
          </cell>
          <cell r="E4027">
            <v>0</v>
          </cell>
        </row>
        <row r="4028">
          <cell r="B4028" t="str">
            <v>523872</v>
          </cell>
          <cell r="C4028" t="str">
            <v>CURVA FOFO FG PN-10, 11°15 D= 800MM (374KG)</v>
          </cell>
          <cell r="D4028" t="str">
            <v>UN</v>
          </cell>
          <cell r="E4028">
            <v>0</v>
          </cell>
        </row>
        <row r="4029">
          <cell r="B4029" t="str">
            <v>523873</v>
          </cell>
          <cell r="C4029" t="str">
            <v>CURVA FOFO FG PN-10, 11°15 D= 900MM (473KG)</v>
          </cell>
          <cell r="D4029" t="str">
            <v>UN</v>
          </cell>
          <cell r="E4029">
            <v>0</v>
          </cell>
        </row>
        <row r="4030">
          <cell r="B4030" t="str">
            <v>523874</v>
          </cell>
          <cell r="C4030" t="str">
            <v>CURVA FOFO FG PN-10, 11°15 D=1000MM (609KG)</v>
          </cell>
          <cell r="D4030" t="str">
            <v>UN</v>
          </cell>
          <cell r="E4030">
            <v>0</v>
          </cell>
        </row>
        <row r="4031">
          <cell r="B4031" t="str">
            <v>523875</v>
          </cell>
          <cell r="C4031" t="str">
            <v>CURVA FOFO FG PN-10, 11°15 D=1200MM (927KG)</v>
          </cell>
          <cell r="D4031" t="str">
            <v>UN</v>
          </cell>
          <cell r="E4031">
            <v>0</v>
          </cell>
        </row>
        <row r="4032">
          <cell r="B4032" t="str">
            <v>523876</v>
          </cell>
          <cell r="C4032" t="str">
            <v>CURVA FOFO FG PN-10, 22°30 D=  80MM ( 11KG)</v>
          </cell>
          <cell r="D4032" t="str">
            <v>UN</v>
          </cell>
          <cell r="E4032">
            <v>116.23</v>
          </cell>
        </row>
        <row r="4033">
          <cell r="B4033" t="str">
            <v>523877</v>
          </cell>
          <cell r="C4033" t="str">
            <v>CURVA FOFO FG PN-10, 22°30 D= 100MM ( 17KG)</v>
          </cell>
          <cell r="D4033" t="str">
            <v>UN</v>
          </cell>
          <cell r="E4033">
            <v>268.08999999999997</v>
          </cell>
        </row>
        <row r="4034">
          <cell r="B4034" t="str">
            <v>523878</v>
          </cell>
          <cell r="C4034" t="str">
            <v>CURVA FOFO FG PN-10, 22°30 D= 150MM ( 28KG)</v>
          </cell>
          <cell r="D4034" t="str">
            <v>UN</v>
          </cell>
          <cell r="E4034">
            <v>411.4</v>
          </cell>
        </row>
        <row r="4035">
          <cell r="B4035" t="str">
            <v>523879</v>
          </cell>
          <cell r="C4035" t="str">
            <v>CURVA FOFO FG PN-10, 22°30 D= 200MM ( 41KG)</v>
          </cell>
          <cell r="D4035" t="str">
            <v>UN</v>
          </cell>
          <cell r="E4035">
            <v>597.86</v>
          </cell>
        </row>
        <row r="4036">
          <cell r="B4036" t="str">
            <v>523880</v>
          </cell>
          <cell r="C4036" t="str">
            <v>CURVA FOFO FG PN-10, 22°30 D= 250MM ( 56KG)</v>
          </cell>
          <cell r="D4036" t="str">
            <v>UN</v>
          </cell>
          <cell r="E4036">
            <v>627.6</v>
          </cell>
        </row>
        <row r="4037">
          <cell r="B4037" t="str">
            <v>523881</v>
          </cell>
          <cell r="C4037" t="str">
            <v>CURVA FOFO FG PN-10, 22°30 D= 300MM ( 73KG)</v>
          </cell>
          <cell r="D4037" t="str">
            <v>UN</v>
          </cell>
          <cell r="E4037">
            <v>1025.6300000000001</v>
          </cell>
        </row>
        <row r="4038">
          <cell r="B4038" t="str">
            <v>523882</v>
          </cell>
          <cell r="C4038" t="str">
            <v>CURVA FOFO FG PN-10, 22°30 D= 350MM ( 99KG)</v>
          </cell>
          <cell r="D4038" t="str">
            <v>UN</v>
          </cell>
          <cell r="E4038">
            <v>1116.67</v>
          </cell>
        </row>
        <row r="4039">
          <cell r="B4039" t="str">
            <v>523883</v>
          </cell>
          <cell r="C4039" t="str">
            <v>CURVA FOFO FG PN-10, 22°30 D= 400MM (124KG)</v>
          </cell>
          <cell r="D4039" t="str">
            <v>UN</v>
          </cell>
          <cell r="E4039">
            <v>2995.26</v>
          </cell>
        </row>
        <row r="4040">
          <cell r="B4040" t="str">
            <v>523884</v>
          </cell>
          <cell r="C4040" t="str">
            <v>CURVA FOFO FG PN-10, 22°30 D= 450MM (156KG)</v>
          </cell>
          <cell r="D4040" t="str">
            <v>UN</v>
          </cell>
          <cell r="E4040">
            <v>3137.57</v>
          </cell>
        </row>
        <row r="4041">
          <cell r="B4041" t="str">
            <v>523885</v>
          </cell>
          <cell r="C4041" t="str">
            <v>CURVA FOFO FG PN-10, 22°30 D= 500MM (180KG)</v>
          </cell>
          <cell r="D4041" t="str">
            <v>UN</v>
          </cell>
          <cell r="E4041">
            <v>3669.65</v>
          </cell>
        </row>
        <row r="4042">
          <cell r="B4042" t="str">
            <v>523886</v>
          </cell>
          <cell r="C4042" t="str">
            <v>CURVA FOFO FG PN-10, 22°30 D= 600MM (258KG)</v>
          </cell>
          <cell r="D4042" t="str">
            <v>UN</v>
          </cell>
          <cell r="E4042">
            <v>0</v>
          </cell>
        </row>
        <row r="4043">
          <cell r="B4043" t="str">
            <v>523887</v>
          </cell>
          <cell r="C4043" t="str">
            <v>CURVA FOFO FG PN-10, 22°30 D= 700MM (344KG)</v>
          </cell>
          <cell r="D4043" t="str">
            <v>UN</v>
          </cell>
          <cell r="E4043">
            <v>0</v>
          </cell>
        </row>
        <row r="4044">
          <cell r="B4044" t="str">
            <v>523888</v>
          </cell>
          <cell r="C4044" t="str">
            <v>CURVA FOFO FG PN-10, 22°30 D= 800MM (472KG)</v>
          </cell>
          <cell r="D4044" t="str">
            <v>UN</v>
          </cell>
          <cell r="E4044">
            <v>0</v>
          </cell>
        </row>
        <row r="4045">
          <cell r="B4045" t="str">
            <v>523889</v>
          </cell>
          <cell r="C4045" t="str">
            <v>CURVA FOFO FG PN-10, 22°30 D= 900MM (605KG)</v>
          </cell>
          <cell r="D4045" t="str">
            <v>UN</v>
          </cell>
          <cell r="E4045">
            <v>0</v>
          </cell>
        </row>
        <row r="4046">
          <cell r="B4046" t="str">
            <v>523890</v>
          </cell>
          <cell r="C4046" t="str">
            <v>CURVA FOFO FG PN-10, 22°30 D=1000MM (781KG)</v>
          </cell>
          <cell r="D4046" t="str">
            <v>UN</v>
          </cell>
          <cell r="E4046">
            <v>0</v>
          </cell>
        </row>
        <row r="4047">
          <cell r="B4047" t="str">
            <v>523891</v>
          </cell>
          <cell r="C4047" t="str">
            <v>CURVA FOFO FG PN-10, 22°30 D=1200MM (1110KG)</v>
          </cell>
          <cell r="D4047" t="str">
            <v>UN</v>
          </cell>
          <cell r="E4047">
            <v>0</v>
          </cell>
        </row>
        <row r="4048">
          <cell r="B4048" t="str">
            <v>523892</v>
          </cell>
          <cell r="C4048" t="str">
            <v>CURVA FOFO FG PN-10/16/25, 45° D= 80MM (10,8KG)</v>
          </cell>
          <cell r="D4048" t="str">
            <v>UN</v>
          </cell>
          <cell r="E4048">
            <v>149.26</v>
          </cell>
        </row>
        <row r="4049">
          <cell r="B4049" t="str">
            <v>523893</v>
          </cell>
          <cell r="C4049" t="str">
            <v>CURVA FOFO FG PN-10, 45° D= 100MM (10,5KG)</v>
          </cell>
          <cell r="D4049" t="str">
            <v>UN</v>
          </cell>
          <cell r="E4049">
            <v>152.26</v>
          </cell>
        </row>
        <row r="4050">
          <cell r="B4050" t="str">
            <v>523894</v>
          </cell>
          <cell r="C4050" t="str">
            <v>CURVA FOFO FG PN-10, 45° D= 150MM (  17KG)</v>
          </cell>
          <cell r="D4050" t="str">
            <v>UN</v>
          </cell>
          <cell r="E4050">
            <v>246.38</v>
          </cell>
        </row>
        <row r="4051">
          <cell r="B4051" t="str">
            <v>523895</v>
          </cell>
          <cell r="C4051" t="str">
            <v>CURVA FOFO FG PN-10, 45° D= 200MM (  26KG)</v>
          </cell>
          <cell r="D4051" t="str">
            <v>UN</v>
          </cell>
          <cell r="E4051">
            <v>331.57</v>
          </cell>
        </row>
        <row r="4052">
          <cell r="B4052" t="str">
            <v>523896</v>
          </cell>
          <cell r="C4052" t="str">
            <v>CURVA FOFO FG PN-10, 45° D= 250MM (  52KG)</v>
          </cell>
          <cell r="D4052" t="str">
            <v>UN</v>
          </cell>
          <cell r="E4052">
            <v>827.53</v>
          </cell>
        </row>
        <row r="4053">
          <cell r="B4053" t="str">
            <v>523897</v>
          </cell>
          <cell r="C4053" t="str">
            <v>CURVA FOFO FG PN-10, 45° D= 300MM (  74KG)</v>
          </cell>
          <cell r="D4053" t="str">
            <v>UN</v>
          </cell>
          <cell r="E4053">
            <v>1252.1199999999999</v>
          </cell>
        </row>
        <row r="4054">
          <cell r="B4054" t="str">
            <v>523898</v>
          </cell>
          <cell r="C4054" t="str">
            <v>CURVA FOFO FG PN-10, 45° D= 350MM (  74KG)</v>
          </cell>
          <cell r="D4054" t="str">
            <v>UN</v>
          </cell>
          <cell r="E4054">
            <v>1390.87</v>
          </cell>
        </row>
        <row r="4055">
          <cell r="B4055" t="str">
            <v>523899</v>
          </cell>
          <cell r="C4055" t="str">
            <v>CURVA FOFO FG PN-10, 45° D= 400MM (  91KG)</v>
          </cell>
          <cell r="D4055" t="str">
            <v>UN</v>
          </cell>
          <cell r="E4055">
            <v>1469.86</v>
          </cell>
        </row>
        <row r="4056">
          <cell r="B4056" t="str">
            <v>523901</v>
          </cell>
          <cell r="C4056" t="str">
            <v>CURVA FOFO FG PN-10, 45° D= 450MM ( 158KG)</v>
          </cell>
          <cell r="D4056" t="str">
            <v>UN</v>
          </cell>
          <cell r="E4056">
            <v>1719.46</v>
          </cell>
        </row>
        <row r="4057">
          <cell r="B4057" t="str">
            <v>523902</v>
          </cell>
          <cell r="C4057" t="str">
            <v>CURVA FOFO FG PN-10, 45° D= 500MM ( 138KG)</v>
          </cell>
          <cell r="D4057" t="str">
            <v>UN</v>
          </cell>
          <cell r="E4057">
            <v>4058.81</v>
          </cell>
        </row>
        <row r="4058">
          <cell r="B4058" t="str">
            <v>523903</v>
          </cell>
          <cell r="C4058" t="str">
            <v>CURVA FOFO FG PN-10, 45° D= 600MM ( 204KG)</v>
          </cell>
          <cell r="D4058" t="str">
            <v>UN</v>
          </cell>
          <cell r="E4058">
            <v>0</v>
          </cell>
        </row>
        <row r="4059">
          <cell r="B4059" t="str">
            <v>523904</v>
          </cell>
          <cell r="C4059" t="str">
            <v>CURVA FOFO FG PN-10, 45° D= 700MM ( 295KG)</v>
          </cell>
          <cell r="D4059" t="str">
            <v>UN</v>
          </cell>
          <cell r="E4059">
            <v>0</v>
          </cell>
        </row>
        <row r="4060">
          <cell r="B4060" t="str">
            <v>523905</v>
          </cell>
          <cell r="C4060" t="str">
            <v>CURVA FOFO FG PN-10, 45° D= 800MM ( 400KG)</v>
          </cell>
          <cell r="D4060" t="str">
            <v>UN</v>
          </cell>
          <cell r="E4060">
            <v>0</v>
          </cell>
        </row>
        <row r="4061">
          <cell r="B4061" t="str">
            <v>523906</v>
          </cell>
          <cell r="C4061" t="str">
            <v>CURVA FOFO FG PN-10, 45° D= 900MM ( 516KG)</v>
          </cell>
          <cell r="D4061" t="str">
            <v>UN</v>
          </cell>
          <cell r="E4061">
            <v>0</v>
          </cell>
        </row>
        <row r="4062">
          <cell r="B4062" t="str">
            <v>523907</v>
          </cell>
          <cell r="C4062" t="str">
            <v>CURVA FOFO FG PN-10, 45° D=1000MM ( 664KG)</v>
          </cell>
          <cell r="D4062" t="str">
            <v>UN</v>
          </cell>
          <cell r="E4062">
            <v>0</v>
          </cell>
        </row>
        <row r="4063">
          <cell r="B4063" t="str">
            <v>523908</v>
          </cell>
          <cell r="C4063" t="str">
            <v>CURVA FOFO FG PN-10, 45° D=1200MM (1043KG)</v>
          </cell>
          <cell r="D4063" t="str">
            <v>UN</v>
          </cell>
          <cell r="E4063">
            <v>0</v>
          </cell>
        </row>
        <row r="4064">
          <cell r="B4064" t="str">
            <v>523909</v>
          </cell>
          <cell r="C4064" t="str">
            <v>CURVA FOFO FG PN-10/16/25, 90° D= 80MM (10,8KG)</v>
          </cell>
          <cell r="D4064" t="str">
            <v>UN</v>
          </cell>
          <cell r="E4064">
            <v>120.28</v>
          </cell>
        </row>
        <row r="4065">
          <cell r="B4065" t="str">
            <v>523910</v>
          </cell>
          <cell r="C4065" t="str">
            <v>CURVA FOFO FG PN-10, 90° D= 100MM (  11KG)</v>
          </cell>
          <cell r="D4065" t="str">
            <v>UN</v>
          </cell>
          <cell r="E4065">
            <v>146.4</v>
          </cell>
        </row>
        <row r="4066">
          <cell r="B4066" t="str">
            <v>523911</v>
          </cell>
          <cell r="C4066" t="str">
            <v>CURVA FOFO FG PN-10, 90° D= 150MM (  18KG)</v>
          </cell>
          <cell r="D4066" t="str">
            <v>UN</v>
          </cell>
          <cell r="E4066">
            <v>271.60000000000002</v>
          </cell>
        </row>
        <row r="4067">
          <cell r="B4067" t="str">
            <v>523912</v>
          </cell>
          <cell r="C4067" t="str">
            <v>CURVA FOFO FG PN-10, 90° D= 200MM (  28KG)</v>
          </cell>
          <cell r="D4067" t="str">
            <v>UN</v>
          </cell>
          <cell r="E4067">
            <v>386.3</v>
          </cell>
        </row>
        <row r="4068">
          <cell r="B4068" t="str">
            <v>523913</v>
          </cell>
          <cell r="C4068" t="str">
            <v>CURVA FOFO FG PN-10, 90° D= 250MM (  46KG)</v>
          </cell>
          <cell r="D4068" t="str">
            <v>UN</v>
          </cell>
          <cell r="E4068">
            <v>726.38</v>
          </cell>
        </row>
        <row r="4069">
          <cell r="B4069" t="str">
            <v>523914</v>
          </cell>
          <cell r="C4069" t="str">
            <v>CURVA FOFO FG PN-10, 90° D= 300MM (  66KG)</v>
          </cell>
          <cell r="D4069" t="str">
            <v>UN</v>
          </cell>
          <cell r="E4069">
            <v>900.41</v>
          </cell>
        </row>
        <row r="4070">
          <cell r="B4070" t="str">
            <v>523915</v>
          </cell>
          <cell r="C4070" t="str">
            <v>CURVA FOFO FG PN-10, 90° D= 350MM (  87KG)</v>
          </cell>
          <cell r="D4070" t="str">
            <v>UN</v>
          </cell>
          <cell r="E4070">
            <v>1200.24</v>
          </cell>
        </row>
        <row r="4071">
          <cell r="B4071" t="str">
            <v>523916</v>
          </cell>
          <cell r="C4071" t="str">
            <v>CURVA FOFO FG PN-10, 90° D= 400MM ( 110KG)</v>
          </cell>
          <cell r="D4071" t="str">
            <v>UN</v>
          </cell>
          <cell r="E4071">
            <v>2950.75</v>
          </cell>
        </row>
        <row r="4072">
          <cell r="B4072" t="str">
            <v>523917</v>
          </cell>
          <cell r="C4072" t="str">
            <v>CURVA FOFO FG PN-10, 90° D= 450MM ( 174KG)</v>
          </cell>
          <cell r="D4072" t="str">
            <v>UN</v>
          </cell>
          <cell r="E4072">
            <v>3454.12</v>
          </cell>
        </row>
        <row r="4073">
          <cell r="B4073" t="str">
            <v>523918</v>
          </cell>
          <cell r="C4073" t="str">
            <v>CURVA FOFO FG PN-10, 90° D= 500MM ( 195KG)</v>
          </cell>
          <cell r="D4073" t="str">
            <v>UN</v>
          </cell>
          <cell r="E4073">
            <v>3882.77</v>
          </cell>
        </row>
        <row r="4074">
          <cell r="B4074" t="str">
            <v>523919</v>
          </cell>
          <cell r="C4074" t="str">
            <v>CURVA FOFO FG PN-10, 90° D= 600MM ( 267KG)</v>
          </cell>
          <cell r="D4074" t="str">
            <v>UN</v>
          </cell>
          <cell r="E4074">
            <v>0</v>
          </cell>
        </row>
        <row r="4075">
          <cell r="B4075" t="str">
            <v>523920</v>
          </cell>
          <cell r="C4075" t="str">
            <v>CURVA FOFO FG PN-10, 90° D= 700MM ( 380KG)</v>
          </cell>
          <cell r="D4075" t="str">
            <v>UN</v>
          </cell>
          <cell r="E4075">
            <v>0</v>
          </cell>
        </row>
        <row r="4076">
          <cell r="B4076" t="str">
            <v>523921</v>
          </cell>
          <cell r="C4076" t="str">
            <v>CURVA FOFO FG PN-10, 90° D= 800MM ( 525KG)</v>
          </cell>
          <cell r="D4076" t="str">
            <v>UN</v>
          </cell>
          <cell r="E4076">
            <v>0</v>
          </cell>
        </row>
        <row r="4077">
          <cell r="B4077" t="str">
            <v>523922</v>
          </cell>
          <cell r="C4077" t="str">
            <v>CURVA FOFO FG PN-10, 90° D= 900MM ( 690KG)</v>
          </cell>
          <cell r="D4077" t="str">
            <v>UN</v>
          </cell>
          <cell r="E4077">
            <v>0</v>
          </cell>
        </row>
        <row r="4078">
          <cell r="B4078" t="str">
            <v>523923</v>
          </cell>
          <cell r="C4078" t="str">
            <v>CURVA FOFO FG PN-10, 90° D=1000MM ( 892KG)</v>
          </cell>
          <cell r="D4078" t="str">
            <v>UN</v>
          </cell>
          <cell r="E4078">
            <v>0</v>
          </cell>
        </row>
        <row r="4079">
          <cell r="B4079" t="str">
            <v>523924</v>
          </cell>
          <cell r="C4079" t="str">
            <v>CURVA FOFO FG PN-10, 90° D=1200MM (1421KG)</v>
          </cell>
          <cell r="D4079" t="str">
            <v>UN</v>
          </cell>
          <cell r="E4079">
            <v>0</v>
          </cell>
        </row>
        <row r="4080">
          <cell r="B4080" t="str">
            <v>523925</v>
          </cell>
          <cell r="C4080" t="str">
            <v>CURVA FOFO JM 11°15 D= 300MM (  77,3KG)</v>
          </cell>
          <cell r="D4080" t="str">
            <v>UN</v>
          </cell>
          <cell r="E4080">
            <v>0</v>
          </cell>
        </row>
        <row r="4081">
          <cell r="B4081" t="str">
            <v>523926</v>
          </cell>
          <cell r="C4081" t="str">
            <v>CURVA FOFO JM 11°15 D= 400MM (119,5KG)</v>
          </cell>
          <cell r="D4081" t="str">
            <v>UN</v>
          </cell>
          <cell r="E4081">
            <v>0</v>
          </cell>
        </row>
        <row r="4082">
          <cell r="B4082" t="str">
            <v>523927</v>
          </cell>
          <cell r="C4082" t="str">
            <v>CURVA FOFO JM 11°15 D= 450MM (175,2KG)</v>
          </cell>
          <cell r="D4082" t="str">
            <v>UN</v>
          </cell>
          <cell r="E4082">
            <v>0</v>
          </cell>
        </row>
        <row r="4083">
          <cell r="B4083" t="str">
            <v>523928</v>
          </cell>
          <cell r="C4083" t="str">
            <v>CURVA FOFO JM 11°15 D= 500MM (202,6KG)</v>
          </cell>
          <cell r="D4083" t="str">
            <v>UN</v>
          </cell>
          <cell r="E4083">
            <v>0</v>
          </cell>
        </row>
        <row r="4084">
          <cell r="B4084" t="str">
            <v>523929</v>
          </cell>
          <cell r="C4084" t="str">
            <v>CURVA FOFO JM 11°15 D= 600MM (232,4KG)</v>
          </cell>
          <cell r="D4084" t="str">
            <v>UN</v>
          </cell>
          <cell r="E4084">
            <v>0</v>
          </cell>
        </row>
        <row r="4085">
          <cell r="B4085" t="str">
            <v>523930</v>
          </cell>
          <cell r="C4085" t="str">
            <v>CURVA FOFO JM 11°15 D= 700MM (320,1KG)</v>
          </cell>
          <cell r="D4085" t="str">
            <v>UN</v>
          </cell>
          <cell r="E4085">
            <v>0</v>
          </cell>
        </row>
        <row r="4086">
          <cell r="B4086" t="str">
            <v>523931</v>
          </cell>
          <cell r="C4086" t="str">
            <v>CURVA FOFO JM 11°15 D= 800MM (456,6KG)</v>
          </cell>
          <cell r="D4086" t="str">
            <v>UN</v>
          </cell>
          <cell r="E4086">
            <v>0</v>
          </cell>
        </row>
        <row r="4087">
          <cell r="B4087" t="str">
            <v>523932</v>
          </cell>
          <cell r="C4087" t="str">
            <v>CURVA FOFO JM 11°15 D= 900MM (660,8KG)</v>
          </cell>
          <cell r="D4087" t="str">
            <v>UN</v>
          </cell>
          <cell r="E4087">
            <v>0</v>
          </cell>
        </row>
        <row r="4088">
          <cell r="B4088" t="str">
            <v>523933</v>
          </cell>
          <cell r="C4088" t="str">
            <v>CURVA FOFO JM 11°15 D=1000MM (750KG)</v>
          </cell>
          <cell r="D4088" t="str">
            <v>UN</v>
          </cell>
          <cell r="E4088">
            <v>0</v>
          </cell>
        </row>
        <row r="4089">
          <cell r="B4089" t="str">
            <v>523934</v>
          </cell>
          <cell r="C4089" t="str">
            <v>CURVA FOFO JM 11°15 D=1200MM (1004KG)</v>
          </cell>
          <cell r="D4089" t="str">
            <v>UN</v>
          </cell>
          <cell r="E4089">
            <v>0</v>
          </cell>
        </row>
        <row r="4090">
          <cell r="B4090" t="str">
            <v>523935</v>
          </cell>
          <cell r="C4090" t="str">
            <v>CURVA FOFO JM 22°30 D= 300MM ( 80,2KG)</v>
          </cell>
          <cell r="D4090" t="str">
            <v>UN</v>
          </cell>
          <cell r="E4090">
            <v>0</v>
          </cell>
        </row>
        <row r="4091">
          <cell r="B4091" t="str">
            <v>523936</v>
          </cell>
          <cell r="C4091" t="str">
            <v>CURVA FOFO JM 22°30 D= 400MM (128,5KG)</v>
          </cell>
          <cell r="D4091" t="str">
            <v>UN</v>
          </cell>
          <cell r="E4091">
            <v>0</v>
          </cell>
        </row>
        <row r="4092">
          <cell r="B4092" t="str">
            <v>523937</v>
          </cell>
          <cell r="C4092" t="str">
            <v>CURVA FOFO JM 22°30 D= 450MM (187,2KG)</v>
          </cell>
          <cell r="D4092" t="str">
            <v>UN</v>
          </cell>
          <cell r="E4092">
            <v>0</v>
          </cell>
        </row>
        <row r="4093">
          <cell r="B4093" t="str">
            <v>523938</v>
          </cell>
          <cell r="C4093" t="str">
            <v>CURVA FOFO JM 22°30 D= 500MM (245,6KG)</v>
          </cell>
          <cell r="D4093" t="str">
            <v>UN</v>
          </cell>
          <cell r="E4093">
            <v>0</v>
          </cell>
        </row>
        <row r="4094">
          <cell r="B4094" t="str">
            <v>523939</v>
          </cell>
          <cell r="C4094" t="str">
            <v>CURVA FOFO JM 22°30 D= 600MM (270,4KG)</v>
          </cell>
          <cell r="D4094" t="str">
            <v>UN</v>
          </cell>
          <cell r="E4094">
            <v>0</v>
          </cell>
        </row>
        <row r="4095">
          <cell r="B4095" t="str">
            <v>523940</v>
          </cell>
          <cell r="C4095" t="str">
            <v>CURVA FOFO JM 22°30 D= 700MM (360,1KG)</v>
          </cell>
          <cell r="D4095" t="str">
            <v>UN</v>
          </cell>
          <cell r="E4095">
            <v>0</v>
          </cell>
        </row>
        <row r="4096">
          <cell r="B4096" t="str">
            <v>523941</v>
          </cell>
          <cell r="C4096" t="str">
            <v>CURVA FOFO JM 22°30 D= 800MM (490,6KG)</v>
          </cell>
          <cell r="D4096" t="str">
            <v>UN</v>
          </cell>
          <cell r="E4096">
            <v>0</v>
          </cell>
        </row>
        <row r="4097">
          <cell r="B4097" t="str">
            <v>523942</v>
          </cell>
          <cell r="C4097" t="str">
            <v>CURVA FOFO JM 22°30 D= 900MM (676,4KG)</v>
          </cell>
          <cell r="D4097" t="str">
            <v>UN</v>
          </cell>
          <cell r="E4097">
            <v>0</v>
          </cell>
        </row>
        <row r="4098">
          <cell r="B4098" t="str">
            <v>523943</v>
          </cell>
          <cell r="C4098" t="str">
            <v>CURVA FOFO JM 22°30 D=1000MM (816KG)</v>
          </cell>
          <cell r="D4098" t="str">
            <v>UN</v>
          </cell>
          <cell r="E4098">
            <v>0</v>
          </cell>
        </row>
        <row r="4099">
          <cell r="B4099" t="str">
            <v>523944</v>
          </cell>
          <cell r="C4099" t="str">
            <v>CURVA FOFO JM 22°30 D=1200MM (1246KG)</v>
          </cell>
          <cell r="D4099" t="str">
            <v>UN</v>
          </cell>
          <cell r="E4099">
            <v>0</v>
          </cell>
        </row>
        <row r="4100">
          <cell r="B4100" t="str">
            <v>523945</v>
          </cell>
          <cell r="C4100" t="str">
            <v>CURVA FOFO JM 45° D= 300MM (  90,2KG)</v>
          </cell>
          <cell r="D4100" t="str">
            <v>UN</v>
          </cell>
          <cell r="E4100">
            <v>0</v>
          </cell>
        </row>
        <row r="4101">
          <cell r="B4101" t="str">
            <v>523946</v>
          </cell>
          <cell r="C4101" t="str">
            <v>CURVA FOFO JM 45° D= 400MM (147,5KG)</v>
          </cell>
          <cell r="D4101" t="str">
            <v>UN</v>
          </cell>
          <cell r="E4101">
            <v>0</v>
          </cell>
        </row>
        <row r="4102">
          <cell r="B4102" t="str">
            <v>523947</v>
          </cell>
          <cell r="C4102" t="str">
            <v>CURVA FOFO JM 45° D= 450MM (223,2KG)</v>
          </cell>
          <cell r="D4102" t="str">
            <v>UN</v>
          </cell>
          <cell r="E4102">
            <v>0</v>
          </cell>
        </row>
        <row r="4103">
          <cell r="B4103" t="str">
            <v>523948</v>
          </cell>
          <cell r="C4103" t="str">
            <v>CURVA FOFO JM 45° D= 500MM (278,6KG)</v>
          </cell>
          <cell r="D4103" t="str">
            <v>UN</v>
          </cell>
          <cell r="E4103">
            <v>0</v>
          </cell>
        </row>
        <row r="4104">
          <cell r="B4104" t="str">
            <v>523949</v>
          </cell>
          <cell r="C4104" t="str">
            <v>CURVA FOFO JM 45° D= 600MM (318,4KG)</v>
          </cell>
          <cell r="D4104" t="str">
            <v>UN</v>
          </cell>
          <cell r="E4104">
            <v>0</v>
          </cell>
        </row>
        <row r="4105">
          <cell r="B4105" t="str">
            <v>523950</v>
          </cell>
          <cell r="C4105" t="str">
            <v>CURVA FOFO JM 45° D= 700MM (423,2KG)</v>
          </cell>
          <cell r="D4105" t="str">
            <v>UN</v>
          </cell>
          <cell r="E4105">
            <v>0</v>
          </cell>
        </row>
        <row r="4106">
          <cell r="B4106" t="str">
            <v>523951</v>
          </cell>
          <cell r="C4106" t="str">
            <v>CURVA FOFO JM 45° D= 800MM (576,6KG)</v>
          </cell>
          <cell r="D4106" t="str">
            <v>UN</v>
          </cell>
          <cell r="E4106">
            <v>0</v>
          </cell>
        </row>
        <row r="4107">
          <cell r="B4107" t="str">
            <v>523952</v>
          </cell>
          <cell r="C4107" t="str">
            <v>CURVA FOFO JM 45° D= 900MM (780,8KG)</v>
          </cell>
          <cell r="D4107" t="str">
            <v>UN</v>
          </cell>
          <cell r="E4107">
            <v>0</v>
          </cell>
        </row>
        <row r="4108">
          <cell r="B4108" t="str">
            <v>523953</v>
          </cell>
          <cell r="C4108" t="str">
            <v>CURVA FOFO JM 45° D=1000MM (1040KG)</v>
          </cell>
          <cell r="D4108" t="str">
            <v>UN</v>
          </cell>
          <cell r="E4108">
            <v>0</v>
          </cell>
        </row>
        <row r="4109">
          <cell r="B4109" t="str">
            <v>523954</v>
          </cell>
          <cell r="C4109" t="str">
            <v>CURVA FOFO JM 45° D=1200MM (1411KG)</v>
          </cell>
          <cell r="D4109" t="str">
            <v>UN</v>
          </cell>
          <cell r="E4109">
            <v>0</v>
          </cell>
        </row>
        <row r="4110">
          <cell r="B4110" t="str">
            <v>523955</v>
          </cell>
          <cell r="C4110" t="str">
            <v>CURVA FOFO DE PE 90° C/ FG PN-10/16/25 D=80MM (14,</v>
          </cell>
          <cell r="D4110" t="str">
            <v>UN</v>
          </cell>
          <cell r="E4110">
            <v>0</v>
          </cell>
        </row>
        <row r="4111">
          <cell r="B4111" t="str">
            <v>523956</v>
          </cell>
          <cell r="C4111" t="str">
            <v>CURVA FOFO DE PE 90° C/ FG PN-10 D=100MM ( 17KG)</v>
          </cell>
          <cell r="D4111" t="str">
            <v>UN</v>
          </cell>
          <cell r="E4111">
            <v>0</v>
          </cell>
        </row>
        <row r="4112">
          <cell r="B4112" t="str">
            <v>523957</v>
          </cell>
          <cell r="C4112" t="str">
            <v>CURVA FOFO DE PE 90° C/ FG PN-10 D=150MM ( 28KG)</v>
          </cell>
          <cell r="D4112" t="str">
            <v>UN</v>
          </cell>
          <cell r="E4112">
            <v>0</v>
          </cell>
        </row>
        <row r="4113">
          <cell r="B4113" t="str">
            <v>523958</v>
          </cell>
          <cell r="C4113" t="str">
            <v>CURVA FOFO DE PE 90° C/ FG PN-10 D=200MM ( 43,5KG)</v>
          </cell>
          <cell r="D4113" t="str">
            <v>UN</v>
          </cell>
          <cell r="E4113">
            <v>0</v>
          </cell>
        </row>
        <row r="4114">
          <cell r="B4114" t="str">
            <v>523959</v>
          </cell>
          <cell r="C4114" t="str">
            <v>CURVA FOFO DE PE 90° C/ FG PN-10 D=250MM ( 71KG)</v>
          </cell>
          <cell r="D4114" t="str">
            <v>UN</v>
          </cell>
          <cell r="E4114">
            <v>0</v>
          </cell>
        </row>
        <row r="4115">
          <cell r="B4115" t="str">
            <v>523960</v>
          </cell>
          <cell r="C4115" t="str">
            <v>CURVA FOFO DE PE 90° C/ FG PN-10 D=300MM (102KG)</v>
          </cell>
          <cell r="D4115" t="str">
            <v>UN</v>
          </cell>
          <cell r="E4115">
            <v>0</v>
          </cell>
        </row>
        <row r="4116">
          <cell r="B4116" t="str">
            <v>523961</v>
          </cell>
          <cell r="C4116" t="str">
            <v>CURVA FOFO DE PE 90° C/ FG PN-10 D=350MM (136KG)</v>
          </cell>
          <cell r="D4116" t="str">
            <v>UN</v>
          </cell>
          <cell r="E4116">
            <v>0</v>
          </cell>
        </row>
        <row r="4117">
          <cell r="B4117" t="str">
            <v>523962</v>
          </cell>
          <cell r="C4117" t="str">
            <v>CURVA FOFO DE PE 90° C/ FG PN-10 D=400MM (172KG)</v>
          </cell>
          <cell r="D4117" t="str">
            <v>UN</v>
          </cell>
          <cell r="E4117">
            <v>0</v>
          </cell>
        </row>
        <row r="4118">
          <cell r="B4118" t="str">
            <v>523963</v>
          </cell>
          <cell r="C4118" t="str">
            <v>CURVA FOFO DE PE 90° C/ FG PN-10 D=450MM (231KG)</v>
          </cell>
          <cell r="D4118" t="str">
            <v>UN</v>
          </cell>
          <cell r="E4118">
            <v>0</v>
          </cell>
        </row>
        <row r="4119">
          <cell r="B4119" t="str">
            <v>523964</v>
          </cell>
          <cell r="C4119" t="str">
            <v>CURVA FOFO DE PE 90° C/ FG PN-10 D=500MM (276KG)</v>
          </cell>
          <cell r="D4119" t="str">
            <v>UN</v>
          </cell>
          <cell r="E4119">
            <v>0</v>
          </cell>
        </row>
        <row r="4120">
          <cell r="B4120" t="str">
            <v>523965</v>
          </cell>
          <cell r="C4120" t="str">
            <v>CURVA FOFO DE PE 90° C/ FG PN-10 D=600MM (423KG)</v>
          </cell>
          <cell r="D4120" t="str">
            <v>UN</v>
          </cell>
          <cell r="E4120">
            <v>0</v>
          </cell>
        </row>
        <row r="4121">
          <cell r="B4121" t="str">
            <v>523966</v>
          </cell>
          <cell r="C4121" t="str">
            <v>CURVA FOFO FG PN-16, 11°15 D= 100MM (16KG)</v>
          </cell>
          <cell r="D4121" t="str">
            <v>UN</v>
          </cell>
          <cell r="E4121">
            <v>0</v>
          </cell>
        </row>
        <row r="4122">
          <cell r="B4122" t="str">
            <v>523967</v>
          </cell>
          <cell r="C4122" t="str">
            <v>CURVA FOFO FG PN-16, 11°15 D= 150MM (25KG)</v>
          </cell>
          <cell r="D4122" t="str">
            <v>UN</v>
          </cell>
          <cell r="E4122">
            <v>0</v>
          </cell>
        </row>
        <row r="4123">
          <cell r="B4123" t="str">
            <v>523968</v>
          </cell>
          <cell r="C4123" t="str">
            <v>CURVA FOFO FG PN-16, 11°15 D= 200MM (36KG)</v>
          </cell>
          <cell r="D4123" t="str">
            <v>UN</v>
          </cell>
          <cell r="E4123">
            <v>0</v>
          </cell>
        </row>
        <row r="4124">
          <cell r="B4124" t="str">
            <v>523969</v>
          </cell>
          <cell r="C4124" t="str">
            <v>CURVA FOFO FG PN-16, 11°15 D= 250MM (49KG)</v>
          </cell>
          <cell r="D4124" t="str">
            <v>UN</v>
          </cell>
          <cell r="E4124">
            <v>0</v>
          </cell>
        </row>
        <row r="4125">
          <cell r="B4125" t="str">
            <v>523970</v>
          </cell>
          <cell r="C4125" t="str">
            <v>CURVA FOFO FG PN-16, 11°15 D= 300MM (62KG)</v>
          </cell>
          <cell r="D4125" t="str">
            <v>UN</v>
          </cell>
          <cell r="E4125">
            <v>0</v>
          </cell>
        </row>
        <row r="4126">
          <cell r="B4126" t="str">
            <v>523971</v>
          </cell>
          <cell r="C4126" t="str">
            <v>CURVA FOFO FG PN-16, 11°15 D= 350MM (88KG)</v>
          </cell>
          <cell r="D4126" t="str">
            <v>UN</v>
          </cell>
          <cell r="E4126">
            <v>0</v>
          </cell>
        </row>
        <row r="4127">
          <cell r="B4127" t="str">
            <v>523972</v>
          </cell>
          <cell r="C4127" t="str">
            <v>CURVA FOFO FG PN-16, 11°15 D= 400MM (116KG)</v>
          </cell>
          <cell r="D4127" t="str">
            <v>UN</v>
          </cell>
          <cell r="E4127">
            <v>0</v>
          </cell>
        </row>
        <row r="4128">
          <cell r="B4128" t="str">
            <v>523973</v>
          </cell>
          <cell r="C4128" t="str">
            <v>CURVA FOFO FG PN-16, 11°15 D= 450MM (147KG)</v>
          </cell>
          <cell r="D4128" t="str">
            <v>UN</v>
          </cell>
          <cell r="E4128">
            <v>0</v>
          </cell>
        </row>
        <row r="4129">
          <cell r="B4129" t="str">
            <v>523974</v>
          </cell>
          <cell r="C4129" t="str">
            <v>CURVA FOFO FG PN-16, 11°15 D= 500MM (179KG)</v>
          </cell>
          <cell r="D4129" t="str">
            <v>UN</v>
          </cell>
          <cell r="E4129">
            <v>0</v>
          </cell>
        </row>
        <row r="4130">
          <cell r="B4130" t="str">
            <v>523975</v>
          </cell>
          <cell r="C4130" t="str">
            <v>CURVA FOFO FG PN-16, 11°15 D= 600MM (259KG)</v>
          </cell>
          <cell r="D4130" t="str">
            <v>UN</v>
          </cell>
          <cell r="E4130">
            <v>0</v>
          </cell>
        </row>
        <row r="4131">
          <cell r="B4131" t="str">
            <v>523976</v>
          </cell>
          <cell r="C4131" t="str">
            <v>CURVA FOFO FG PN-16, 11°15 D= 700MM (304KG)</v>
          </cell>
          <cell r="D4131" t="str">
            <v>UN</v>
          </cell>
          <cell r="E4131">
            <v>0</v>
          </cell>
        </row>
        <row r="4132">
          <cell r="B4132" t="str">
            <v>523977</v>
          </cell>
          <cell r="C4132" t="str">
            <v>CURVA FOFO FG PN-16, 11°15 D= 800MM (412KG)</v>
          </cell>
          <cell r="D4132" t="str">
            <v>UN</v>
          </cell>
          <cell r="E4132">
            <v>0</v>
          </cell>
        </row>
        <row r="4133">
          <cell r="B4133" t="str">
            <v>523978</v>
          </cell>
          <cell r="C4133" t="str">
            <v>CURVA FOFO FG PN-16, 11°15 D= 900MM (521KG)</v>
          </cell>
          <cell r="D4133" t="str">
            <v>UN</v>
          </cell>
          <cell r="E4133">
            <v>0</v>
          </cell>
        </row>
        <row r="4134">
          <cell r="B4134" t="str">
            <v>523979</v>
          </cell>
          <cell r="C4134" t="str">
            <v>CURVA FOFO FG PN-16, 11°15 D=1000MM (693KG)</v>
          </cell>
          <cell r="D4134" t="str">
            <v>UN</v>
          </cell>
          <cell r="E4134">
            <v>0</v>
          </cell>
        </row>
        <row r="4135">
          <cell r="B4135" t="str">
            <v>523980</v>
          </cell>
          <cell r="C4135" t="str">
            <v>CURVA FOFO FG PN-16, 11°15 D=1200MM (1055KG)</v>
          </cell>
          <cell r="D4135" t="str">
            <v>UN</v>
          </cell>
          <cell r="E4135">
            <v>0</v>
          </cell>
        </row>
        <row r="4136">
          <cell r="B4136" t="str">
            <v>523981</v>
          </cell>
          <cell r="C4136" t="str">
            <v>CURVA FOFO FG PN-16, 22°30 D= 100MM ( 17KG)</v>
          </cell>
          <cell r="D4136" t="str">
            <v>UN</v>
          </cell>
          <cell r="E4136">
            <v>0</v>
          </cell>
        </row>
        <row r="4137">
          <cell r="B4137" t="str">
            <v>523982</v>
          </cell>
          <cell r="C4137" t="str">
            <v>CURVA FOFO FG PN-16, 22°30 D= 150MM ( 28KG)</v>
          </cell>
          <cell r="D4137" t="str">
            <v>UN</v>
          </cell>
          <cell r="E4137">
            <v>0</v>
          </cell>
        </row>
        <row r="4138">
          <cell r="B4138" t="str">
            <v>523983</v>
          </cell>
          <cell r="C4138" t="str">
            <v>CURVA FOFO FG PN-16, 22°30 D= 200MM ( 41KG)</v>
          </cell>
          <cell r="D4138" t="str">
            <v>UN</v>
          </cell>
          <cell r="E4138">
            <v>0</v>
          </cell>
        </row>
        <row r="4139">
          <cell r="B4139" t="str">
            <v>523984</v>
          </cell>
          <cell r="C4139" t="str">
            <v>CURVA FOFO FG PN-16, 22°30 D= 250MM ( 56KG)</v>
          </cell>
          <cell r="D4139" t="str">
            <v>UN</v>
          </cell>
          <cell r="E4139">
            <v>0</v>
          </cell>
        </row>
        <row r="4140">
          <cell r="B4140" t="str">
            <v>523985</v>
          </cell>
          <cell r="C4140" t="str">
            <v>CURVA FOFO FG PN-16, 22°30 D= 300MM ( 73KG)</v>
          </cell>
          <cell r="D4140" t="str">
            <v>UN</v>
          </cell>
          <cell r="E4140">
            <v>0</v>
          </cell>
        </row>
        <row r="4141">
          <cell r="B4141" t="str">
            <v>523986</v>
          </cell>
          <cell r="C4141" t="str">
            <v>CURVA FOFO FG PN-16, 22°30 D= 350MM (105KG)</v>
          </cell>
          <cell r="D4141" t="str">
            <v>UN</v>
          </cell>
          <cell r="E4141">
            <v>0</v>
          </cell>
        </row>
        <row r="4142">
          <cell r="B4142" t="str">
            <v>523987</v>
          </cell>
          <cell r="C4142" t="str">
            <v>CURVA FOFO FG PN-16, 22°30 D= 400MM (136KG)</v>
          </cell>
          <cell r="D4142" t="str">
            <v>UN</v>
          </cell>
          <cell r="E4142">
            <v>0</v>
          </cell>
        </row>
        <row r="4143">
          <cell r="B4143" t="str">
            <v>523988</v>
          </cell>
          <cell r="C4143" t="str">
            <v>CURVA FOFO FG PN-16, 22°30 D= 450MM (171KG)</v>
          </cell>
          <cell r="D4143" t="str">
            <v>UN</v>
          </cell>
          <cell r="E4143">
            <v>0</v>
          </cell>
        </row>
        <row r="4144">
          <cell r="B4144" t="str">
            <v>523989</v>
          </cell>
          <cell r="C4144" t="str">
            <v>CURVA FOFO FG PN-16, 22°30 D= 500MM (210KG)</v>
          </cell>
          <cell r="D4144" t="str">
            <v>UN</v>
          </cell>
          <cell r="E4144">
            <v>0</v>
          </cell>
        </row>
        <row r="4145">
          <cell r="B4145" t="str">
            <v>523990</v>
          </cell>
          <cell r="C4145" t="str">
            <v>CURVA FOFO FG PN-16, 22°30 D= 600MM (305KG)</v>
          </cell>
          <cell r="D4145" t="str">
            <v>UN</v>
          </cell>
          <cell r="E4145">
            <v>0</v>
          </cell>
        </row>
        <row r="4146">
          <cell r="B4146" t="str">
            <v>523991</v>
          </cell>
          <cell r="C4146" t="str">
            <v>CURVA FOFO FG PN-16, 22°30 D= 700MM (374KG)</v>
          </cell>
          <cell r="D4146" t="str">
            <v>UN</v>
          </cell>
          <cell r="E4146">
            <v>0</v>
          </cell>
        </row>
        <row r="4147">
          <cell r="B4147" t="str">
            <v>523992</v>
          </cell>
          <cell r="C4147" t="str">
            <v>CURVA FOFO FG PN-16, 22°30 D= 800MM (510KG)</v>
          </cell>
          <cell r="D4147" t="str">
            <v>UN</v>
          </cell>
          <cell r="E4147">
            <v>0</v>
          </cell>
        </row>
        <row r="4148">
          <cell r="B4148" t="str">
            <v>523993</v>
          </cell>
          <cell r="C4148" t="str">
            <v>CURVA FOFO FG PN-16, 22°30 D= 900MM (653KG)</v>
          </cell>
          <cell r="D4148" t="str">
            <v>UN</v>
          </cell>
          <cell r="E4148">
            <v>0</v>
          </cell>
        </row>
        <row r="4149">
          <cell r="B4149" t="str">
            <v>523994</v>
          </cell>
          <cell r="C4149" t="str">
            <v>CURVA FOFO FG PN-16, 22°30 D=1000MM (865KG)</v>
          </cell>
          <cell r="D4149" t="str">
            <v>UN</v>
          </cell>
          <cell r="E4149">
            <v>0</v>
          </cell>
        </row>
        <row r="4150">
          <cell r="B4150" t="str">
            <v>523995</v>
          </cell>
          <cell r="C4150" t="str">
            <v>CURVA FOFO FG PN-16, 22°30 D=1200MM (1238KG)</v>
          </cell>
          <cell r="D4150" t="str">
            <v>UN</v>
          </cell>
          <cell r="E4150">
            <v>0</v>
          </cell>
        </row>
        <row r="4151">
          <cell r="B4151" t="str">
            <v>523996</v>
          </cell>
          <cell r="C4151" t="str">
            <v>CURVA FOFO FG PN-16, 45° D= 100MM ( 10,5KG)</v>
          </cell>
          <cell r="D4151" t="str">
            <v>UN</v>
          </cell>
          <cell r="E4151">
            <v>0</v>
          </cell>
        </row>
        <row r="4152">
          <cell r="B4152" t="str">
            <v>523997</v>
          </cell>
          <cell r="C4152" t="str">
            <v>CURVA FOFO FG PN-16, 45° D= 150MM ( 17KG)</v>
          </cell>
          <cell r="D4152" t="str">
            <v>UN</v>
          </cell>
          <cell r="E4152">
            <v>0</v>
          </cell>
        </row>
        <row r="4153">
          <cell r="B4153" t="str">
            <v>523998</v>
          </cell>
          <cell r="C4153" t="str">
            <v>CURVA FOFO FG PN-16, 45° D= 200MM ( 26KG)</v>
          </cell>
          <cell r="D4153" t="str">
            <v>UN</v>
          </cell>
          <cell r="E4153">
            <v>0</v>
          </cell>
        </row>
        <row r="4154">
          <cell r="B4154" t="str">
            <v>523999</v>
          </cell>
          <cell r="C4154" t="str">
            <v>CURVA FOFO FG PN-16, 45° D= 250MM ( 52KG)</v>
          </cell>
          <cell r="D4154" t="str">
            <v>UN</v>
          </cell>
          <cell r="E4154">
            <v>0</v>
          </cell>
        </row>
        <row r="4155">
          <cell r="B4155" t="str">
            <v>524001</v>
          </cell>
          <cell r="C4155" t="str">
            <v>CURVA FOFO FG PN-16, 45° D= 300MM ( 74KG)</v>
          </cell>
          <cell r="D4155" t="str">
            <v>UN</v>
          </cell>
          <cell r="E4155">
            <v>0</v>
          </cell>
        </row>
        <row r="4156">
          <cell r="B4156" t="str">
            <v>524002</v>
          </cell>
          <cell r="C4156" t="str">
            <v>CURVA FOFO FG PN-16, 45° D= 350MM ( 80KG)</v>
          </cell>
          <cell r="D4156" t="str">
            <v>UN</v>
          </cell>
          <cell r="E4156">
            <v>0</v>
          </cell>
        </row>
        <row r="4157">
          <cell r="B4157" t="str">
            <v>524003</v>
          </cell>
          <cell r="C4157" t="str">
            <v>CURVA FOFO FG PN-16, 45° D= 400MM (102KG)</v>
          </cell>
          <cell r="D4157" t="str">
            <v>UN</v>
          </cell>
          <cell r="E4157">
            <v>0</v>
          </cell>
        </row>
        <row r="4158">
          <cell r="B4158" t="str">
            <v>524004</v>
          </cell>
          <cell r="C4158" t="str">
            <v>CURVA FOFO FG PN-16, 45° D= 450MM (168KG)</v>
          </cell>
          <cell r="D4158" t="str">
            <v>UN</v>
          </cell>
          <cell r="E4158">
            <v>0</v>
          </cell>
        </row>
        <row r="4159">
          <cell r="B4159" t="str">
            <v>524005</v>
          </cell>
          <cell r="C4159" t="str">
            <v>CURVA FOFO FG PN-16, 45° D= 500MM (173KG)</v>
          </cell>
          <cell r="D4159" t="str">
            <v>UN</v>
          </cell>
          <cell r="E4159">
            <v>0</v>
          </cell>
        </row>
        <row r="4160">
          <cell r="B4160" t="str">
            <v>524006</v>
          </cell>
          <cell r="C4160" t="str">
            <v>CURVA FOFO FG PN-16, 45° D= 600MM (257KG)</v>
          </cell>
          <cell r="D4160" t="str">
            <v>UN</v>
          </cell>
          <cell r="E4160">
            <v>0</v>
          </cell>
        </row>
        <row r="4161">
          <cell r="B4161" t="str">
            <v>524007</v>
          </cell>
          <cell r="C4161" t="str">
            <v>CURVA FOFO FG PN-16, 45° D= 700MM (325KG)</v>
          </cell>
          <cell r="D4161" t="str">
            <v>UN</v>
          </cell>
          <cell r="E4161">
            <v>0</v>
          </cell>
        </row>
        <row r="4162">
          <cell r="B4162" t="str">
            <v>524008</v>
          </cell>
          <cell r="C4162" t="str">
            <v>CURVA FOFO FG PN-16, 45° D= 800MM (438KG)</v>
          </cell>
          <cell r="D4162" t="str">
            <v>UN</v>
          </cell>
          <cell r="E4162">
            <v>0</v>
          </cell>
        </row>
        <row r="4163">
          <cell r="B4163" t="str">
            <v>524009</v>
          </cell>
          <cell r="C4163" t="str">
            <v>CURVA FOFO FG PN-16, 45° D= 900MM (564KG)</v>
          </cell>
          <cell r="D4163" t="str">
            <v>UN</v>
          </cell>
          <cell r="E4163">
            <v>0</v>
          </cell>
        </row>
        <row r="4164">
          <cell r="B4164" t="str">
            <v>524010</v>
          </cell>
          <cell r="C4164" t="str">
            <v>CURVA FOFO FG PN-16, 45° D=1000MM (747KG)</v>
          </cell>
          <cell r="D4164" t="str">
            <v>UN</v>
          </cell>
          <cell r="E4164">
            <v>0</v>
          </cell>
        </row>
        <row r="4165">
          <cell r="B4165" t="str">
            <v>524011</v>
          </cell>
          <cell r="C4165" t="str">
            <v>CURVA FOFO FG PN-16, 45° D=1200MM (1171KG)</v>
          </cell>
          <cell r="D4165" t="str">
            <v>UN</v>
          </cell>
          <cell r="E4165">
            <v>0</v>
          </cell>
        </row>
        <row r="4166">
          <cell r="B4166" t="str">
            <v>524012</v>
          </cell>
          <cell r="C4166" t="str">
            <v>CURVA FOFO FG PN-16, 90° D= 100MM ( 11KG)</v>
          </cell>
          <cell r="D4166" t="str">
            <v>UN</v>
          </cell>
          <cell r="E4166">
            <v>0</v>
          </cell>
        </row>
        <row r="4167">
          <cell r="B4167" t="str">
            <v>524013</v>
          </cell>
          <cell r="C4167" t="str">
            <v>CURVA FOFO FG PN-16, 90° D= 150MM ( 18KG)</v>
          </cell>
          <cell r="D4167" t="str">
            <v>UN</v>
          </cell>
          <cell r="E4167">
            <v>0</v>
          </cell>
        </row>
        <row r="4168">
          <cell r="B4168" t="str">
            <v>524014</v>
          </cell>
          <cell r="C4168" t="str">
            <v>CURVA FOFO FG PN-16, 90° D= 200MM ( 28KG)</v>
          </cell>
          <cell r="D4168" t="str">
            <v>UN</v>
          </cell>
          <cell r="E4168">
            <v>0</v>
          </cell>
        </row>
        <row r="4169">
          <cell r="B4169" t="str">
            <v>524015</v>
          </cell>
          <cell r="C4169" t="str">
            <v>CURVA FOFO FG PN-16, 90° D= 250MM ( 46KG)</v>
          </cell>
          <cell r="D4169" t="str">
            <v>UN</v>
          </cell>
          <cell r="E4169">
            <v>0</v>
          </cell>
        </row>
        <row r="4170">
          <cell r="B4170" t="str">
            <v>524016</v>
          </cell>
          <cell r="C4170" t="str">
            <v>CURVA FOFO FG PN-16, 90° D= 300MM ( 66KG)</v>
          </cell>
          <cell r="D4170" t="str">
            <v>UN</v>
          </cell>
          <cell r="E4170">
            <v>0</v>
          </cell>
        </row>
        <row r="4171">
          <cell r="B4171" t="str">
            <v>524017</v>
          </cell>
          <cell r="C4171" t="str">
            <v>CURVA FOFO FG PN-16, 90° D= 350MM ( 93KG)</v>
          </cell>
          <cell r="D4171" t="str">
            <v>UN</v>
          </cell>
          <cell r="E4171">
            <v>0</v>
          </cell>
        </row>
        <row r="4172">
          <cell r="B4172" t="str">
            <v>524018</v>
          </cell>
          <cell r="C4172" t="str">
            <v>CURVA FOFO FG PN-16, 90° D= 400MM (121KG)</v>
          </cell>
          <cell r="D4172" t="str">
            <v>UN</v>
          </cell>
          <cell r="E4172">
            <v>0</v>
          </cell>
        </row>
        <row r="4173">
          <cell r="B4173" t="str">
            <v>524019</v>
          </cell>
          <cell r="C4173" t="str">
            <v>CURVA FOFO FG PN-16, 90° D= 450MM (204KG)</v>
          </cell>
          <cell r="D4173" t="str">
            <v>UN</v>
          </cell>
          <cell r="E4173">
            <v>0</v>
          </cell>
        </row>
        <row r="4174">
          <cell r="B4174" t="str">
            <v>524020</v>
          </cell>
          <cell r="C4174" t="str">
            <v>CURVA FOFO FG PN-16, 90° D= 500MM (210KG)</v>
          </cell>
          <cell r="D4174" t="str">
            <v>UN</v>
          </cell>
          <cell r="E4174">
            <v>0</v>
          </cell>
        </row>
        <row r="4175">
          <cell r="B4175" t="str">
            <v>524021</v>
          </cell>
          <cell r="C4175" t="str">
            <v>CURVA FOFO FG PN-16, 90° D= 600MM (320KG)</v>
          </cell>
          <cell r="D4175" t="str">
            <v>UN</v>
          </cell>
          <cell r="E4175">
            <v>0</v>
          </cell>
        </row>
        <row r="4176">
          <cell r="B4176" t="str">
            <v>524022</v>
          </cell>
          <cell r="C4176" t="str">
            <v>CURVA FOFO FG PN-16, 90° D= 700MM (410KG)</v>
          </cell>
          <cell r="D4176" t="str">
            <v>UN</v>
          </cell>
          <cell r="E4176">
            <v>0</v>
          </cell>
        </row>
        <row r="4177">
          <cell r="B4177" t="str">
            <v>524023</v>
          </cell>
          <cell r="C4177" t="str">
            <v>CURVA FOFO FG PN-16, 90° D= 800MM (563KG)</v>
          </cell>
          <cell r="D4177" t="str">
            <v>UN</v>
          </cell>
          <cell r="E4177">
            <v>0</v>
          </cell>
        </row>
        <row r="4178">
          <cell r="B4178" t="str">
            <v>524024</v>
          </cell>
          <cell r="C4178" t="str">
            <v>CURVA FOFO FG PN-16, 90° D= 900MM (738KG)</v>
          </cell>
          <cell r="D4178" t="str">
            <v>UN</v>
          </cell>
          <cell r="E4178">
            <v>0</v>
          </cell>
        </row>
        <row r="4179">
          <cell r="B4179" t="str">
            <v>524025</v>
          </cell>
          <cell r="C4179" t="str">
            <v>CURVA FOFO FG PN-16, 90° D=1000MM (975KG)</v>
          </cell>
          <cell r="D4179" t="str">
            <v>UN</v>
          </cell>
          <cell r="E4179">
            <v>0</v>
          </cell>
        </row>
        <row r="4180">
          <cell r="B4180" t="str">
            <v>524026</v>
          </cell>
          <cell r="C4180" t="str">
            <v>CURVA FOFO FG PN-16, 90° D=1200MM (1549KG)</v>
          </cell>
          <cell r="D4180" t="str">
            <v>UN</v>
          </cell>
          <cell r="E4180">
            <v>0</v>
          </cell>
        </row>
        <row r="4181">
          <cell r="B4181" t="str">
            <v>524027</v>
          </cell>
          <cell r="C4181" t="str">
            <v>CURVA FOFO FG PN-16 DE PE, 90° D= 100MM ( 17KG)</v>
          </cell>
          <cell r="D4181" t="str">
            <v>UN</v>
          </cell>
          <cell r="E4181">
            <v>0</v>
          </cell>
        </row>
        <row r="4182">
          <cell r="B4182" t="str">
            <v>524028</v>
          </cell>
          <cell r="C4182" t="str">
            <v>CURVA FOFO FG PN-16 DE PE, 90° D= 150MM ( 28KG)</v>
          </cell>
          <cell r="D4182" t="str">
            <v>UN</v>
          </cell>
          <cell r="E4182">
            <v>0</v>
          </cell>
        </row>
        <row r="4183">
          <cell r="B4183" t="str">
            <v>524029</v>
          </cell>
          <cell r="C4183" t="str">
            <v>CURVA FOFO FG PN-16 DE PE, 90° D= 200MM (43,5KG)</v>
          </cell>
          <cell r="D4183" t="str">
            <v>UN</v>
          </cell>
          <cell r="E4183">
            <v>0</v>
          </cell>
        </row>
        <row r="4184">
          <cell r="B4184" t="str">
            <v>524030</v>
          </cell>
          <cell r="C4184" t="str">
            <v>CURVA FOFO FG PN-16 DE PE, 90° D= 250MM ( 71KG)</v>
          </cell>
          <cell r="D4184" t="str">
            <v>UN</v>
          </cell>
          <cell r="E4184">
            <v>0</v>
          </cell>
        </row>
        <row r="4185">
          <cell r="B4185" t="str">
            <v>524031</v>
          </cell>
          <cell r="C4185" t="str">
            <v>CURVA FOFO FG PN-16 DE PE, 90° D= 300MM ( 102KG)</v>
          </cell>
          <cell r="D4185" t="str">
            <v>UN</v>
          </cell>
          <cell r="E4185">
            <v>0</v>
          </cell>
        </row>
        <row r="4186">
          <cell r="B4186" t="str">
            <v>524032</v>
          </cell>
          <cell r="C4186" t="str">
            <v>CURVA FOFO FG PN-16 DE PE, 90° D= 350MM ( 141KG)</v>
          </cell>
          <cell r="D4186" t="str">
            <v>UN</v>
          </cell>
          <cell r="E4186">
            <v>0</v>
          </cell>
        </row>
        <row r="4187">
          <cell r="B4187" t="str">
            <v>524033</v>
          </cell>
          <cell r="C4187" t="str">
            <v>CURVA FOFO FG PN-16 DE PE, 90° D= 400MM ( 183KG)</v>
          </cell>
          <cell r="D4187" t="str">
            <v>UN</v>
          </cell>
          <cell r="E4187">
            <v>0</v>
          </cell>
        </row>
        <row r="4188">
          <cell r="B4188" t="str">
            <v>524034</v>
          </cell>
          <cell r="C4188" t="str">
            <v>CURVA FOFO FG PN-16 DE PE, 90° D= 450MM ( 246KG)</v>
          </cell>
          <cell r="D4188" t="str">
            <v>UN</v>
          </cell>
          <cell r="E4188">
            <v>0</v>
          </cell>
        </row>
        <row r="4189">
          <cell r="B4189" t="str">
            <v>524035</v>
          </cell>
          <cell r="C4189" t="str">
            <v>CURVA FOFO FG PN-16 DE PE, 90° D= 500MM (306KG)</v>
          </cell>
          <cell r="D4189" t="str">
            <v>UN</v>
          </cell>
          <cell r="E4189">
            <v>0</v>
          </cell>
        </row>
        <row r="4190">
          <cell r="B4190" t="str">
            <v>524036</v>
          </cell>
          <cell r="C4190" t="str">
            <v>CURVA FOFO FG PN-16 DE PE, 90° D= 600MM (476KG)</v>
          </cell>
          <cell r="D4190" t="str">
            <v>UN</v>
          </cell>
          <cell r="E4190">
            <v>0</v>
          </cell>
        </row>
        <row r="4191">
          <cell r="B4191" t="str">
            <v>524037</v>
          </cell>
          <cell r="C4191" t="str">
            <v>CURVA FOFO FG PN-25, 11°15 D= 100MM ( 17KG)</v>
          </cell>
          <cell r="D4191" t="str">
            <v>UN</v>
          </cell>
          <cell r="E4191">
            <v>0</v>
          </cell>
        </row>
        <row r="4192">
          <cell r="B4192" t="str">
            <v>524038</v>
          </cell>
          <cell r="C4192" t="str">
            <v>CURVA FOFO FG PN-25, 11°15 D= 150MM ( 27KG)</v>
          </cell>
          <cell r="D4192" t="str">
            <v>UN</v>
          </cell>
          <cell r="E4192">
            <v>0</v>
          </cell>
        </row>
        <row r="4193">
          <cell r="B4193" t="str">
            <v>524039</v>
          </cell>
          <cell r="C4193" t="str">
            <v>CURVA FOFO FG PN-25, 11°15 D= 200MM ( 40KG)</v>
          </cell>
          <cell r="D4193" t="str">
            <v>UN</v>
          </cell>
          <cell r="E4193">
            <v>0</v>
          </cell>
        </row>
        <row r="4194">
          <cell r="B4194" t="str">
            <v>524040</v>
          </cell>
          <cell r="C4194" t="str">
            <v>CURVA FOFO FG PN-25, 11°15 D= 250MM ( 55KG)</v>
          </cell>
          <cell r="D4194" t="str">
            <v>UN</v>
          </cell>
          <cell r="E4194">
            <v>0</v>
          </cell>
        </row>
        <row r="4195">
          <cell r="B4195" t="str">
            <v>524041</v>
          </cell>
          <cell r="C4195" t="str">
            <v>CURVA FOFO FG PN-25, 11°15 D= 300MM ( 72KG)</v>
          </cell>
          <cell r="D4195" t="str">
            <v>UN</v>
          </cell>
          <cell r="E4195">
            <v>0</v>
          </cell>
        </row>
        <row r="4196">
          <cell r="B4196" t="str">
            <v>524042</v>
          </cell>
          <cell r="C4196" t="str">
            <v>CURVA FOFO FG PN-25, 11°15 D= 350MM (105KG)</v>
          </cell>
          <cell r="D4196" t="str">
            <v>UN</v>
          </cell>
          <cell r="E4196">
            <v>0</v>
          </cell>
        </row>
        <row r="4197">
          <cell r="B4197" t="str">
            <v>524043</v>
          </cell>
          <cell r="C4197" t="str">
            <v>CURVA FOFO FG PN-25, 11°15 D= 400MM (138KG)</v>
          </cell>
          <cell r="D4197" t="str">
            <v>UN</v>
          </cell>
          <cell r="E4197">
            <v>0</v>
          </cell>
        </row>
        <row r="4198">
          <cell r="B4198" t="str">
            <v>524044</v>
          </cell>
          <cell r="C4198" t="str">
            <v>CURVA FOFO FG PN-25, 11°15 D= 450MM (170KG)</v>
          </cell>
          <cell r="D4198" t="str">
            <v>UN</v>
          </cell>
          <cell r="E4198">
            <v>0</v>
          </cell>
        </row>
        <row r="4199">
          <cell r="B4199" t="str">
            <v>524045</v>
          </cell>
          <cell r="C4199" t="str">
            <v>CURVA FOFO FG PN-25, 11°15 D= 500MM (203KG)</v>
          </cell>
          <cell r="D4199" t="str">
            <v>UN</v>
          </cell>
          <cell r="E4199">
            <v>0</v>
          </cell>
        </row>
        <row r="4200">
          <cell r="B4200" t="str">
            <v>524046</v>
          </cell>
          <cell r="C4200" t="str">
            <v>CURVA FOFO FG PN-25, 11°15 D= 600MM (287KG)</v>
          </cell>
          <cell r="D4200" t="str">
            <v>UN</v>
          </cell>
          <cell r="E4200">
            <v>0</v>
          </cell>
        </row>
        <row r="4201">
          <cell r="B4201" t="str">
            <v>524047</v>
          </cell>
          <cell r="C4201" t="str">
            <v>CURVA FOFO FG PN-25, 11°15 D= 700MM (374KG)</v>
          </cell>
          <cell r="D4201" t="str">
            <v>UN</v>
          </cell>
          <cell r="E4201">
            <v>0</v>
          </cell>
        </row>
        <row r="4202">
          <cell r="B4202" t="str">
            <v>524048</v>
          </cell>
          <cell r="C4202" t="str">
            <v>CURVA FOFO FG PN-25, 11°15 D= 800MM (510KG)</v>
          </cell>
          <cell r="D4202" t="str">
            <v>UN</v>
          </cell>
          <cell r="E4202">
            <v>0</v>
          </cell>
        </row>
        <row r="4203">
          <cell r="B4203" t="str">
            <v>524049</v>
          </cell>
          <cell r="C4203" t="str">
            <v>CURVA FOFO FG PN-25, 11°15 D= 900MM (641KG)</v>
          </cell>
          <cell r="D4203" t="str">
            <v>UN</v>
          </cell>
          <cell r="E4203">
            <v>0</v>
          </cell>
        </row>
        <row r="4204">
          <cell r="B4204" t="str">
            <v>524050</v>
          </cell>
          <cell r="C4204" t="str">
            <v>CURVA FOFO FG PN-25, 11°15 D=1000MM (849KG)</v>
          </cell>
          <cell r="D4204" t="str">
            <v>UN</v>
          </cell>
          <cell r="E4204">
            <v>0</v>
          </cell>
        </row>
        <row r="4205">
          <cell r="B4205" t="str">
            <v>524051</v>
          </cell>
          <cell r="C4205" t="str">
            <v>CURVA FOFO FG PN-25, 11°15 D=1200MM (1255KG)</v>
          </cell>
          <cell r="D4205" t="str">
            <v>UN</v>
          </cell>
          <cell r="E4205">
            <v>0</v>
          </cell>
        </row>
        <row r="4206">
          <cell r="B4206" t="str">
            <v>524052</v>
          </cell>
          <cell r="C4206" t="str">
            <v>CURVA FOFO FG PN-25, 22°30 D= 100MM ( 18KG)</v>
          </cell>
          <cell r="D4206" t="str">
            <v>UN</v>
          </cell>
          <cell r="E4206">
            <v>0</v>
          </cell>
        </row>
        <row r="4207">
          <cell r="B4207" t="str">
            <v>524053</v>
          </cell>
          <cell r="C4207" t="str">
            <v>CURVA FOFO FG PN-25, 22°30 D= 150MM ( 30KG)</v>
          </cell>
          <cell r="D4207" t="str">
            <v>UN</v>
          </cell>
          <cell r="E4207">
            <v>0</v>
          </cell>
        </row>
        <row r="4208">
          <cell r="B4208" t="str">
            <v>524054</v>
          </cell>
          <cell r="C4208" t="str">
            <v>CURVA FOFO FG PN-25, 22°30 D= 200MM ( 45KG)</v>
          </cell>
          <cell r="D4208" t="str">
            <v>UN</v>
          </cell>
          <cell r="E4208">
            <v>0</v>
          </cell>
        </row>
        <row r="4209">
          <cell r="B4209" t="str">
            <v>524055</v>
          </cell>
          <cell r="C4209" t="str">
            <v>CURVA FOFO FG PN-25, 22°30 D= 250MM ( 62KG)</v>
          </cell>
          <cell r="D4209" t="str">
            <v>UN</v>
          </cell>
          <cell r="E4209">
            <v>0</v>
          </cell>
        </row>
        <row r="4210">
          <cell r="B4210" t="str">
            <v>524056</v>
          </cell>
          <cell r="C4210" t="str">
            <v>CURVA FOFO FG PN-25, 22°30 D= 300MM ( 83KG)</v>
          </cell>
          <cell r="D4210" t="str">
            <v>UN</v>
          </cell>
          <cell r="E4210">
            <v>0</v>
          </cell>
        </row>
        <row r="4211">
          <cell r="B4211" t="str">
            <v>524057</v>
          </cell>
          <cell r="C4211" t="str">
            <v>CURVA FOFO FG PN-25, 22°30 D= 350MM (121KG)</v>
          </cell>
          <cell r="D4211" t="str">
            <v>UN</v>
          </cell>
          <cell r="E4211">
            <v>0</v>
          </cell>
        </row>
        <row r="4212">
          <cell r="B4212" t="str">
            <v>524058</v>
          </cell>
          <cell r="C4212" t="str">
            <v>CURVA FOFO FG PN-25, 22°30 D= 400MM (158KG)</v>
          </cell>
          <cell r="D4212" t="str">
            <v>UN</v>
          </cell>
          <cell r="E4212">
            <v>0</v>
          </cell>
        </row>
        <row r="4213">
          <cell r="B4213" t="str">
            <v>524059</v>
          </cell>
          <cell r="C4213" t="str">
            <v>CURVA FOFO FG PN-25, 22°30 D= 450MM (194KG)</v>
          </cell>
          <cell r="D4213" t="str">
            <v>UN</v>
          </cell>
          <cell r="E4213">
            <v>0</v>
          </cell>
        </row>
        <row r="4214">
          <cell r="B4214" t="str">
            <v>524060</v>
          </cell>
          <cell r="C4214" t="str">
            <v>CURVA FOFO FG PN-25, 22°30 D= 500MM (234KG)</v>
          </cell>
          <cell r="D4214" t="str">
            <v>UN</v>
          </cell>
          <cell r="E4214">
            <v>0</v>
          </cell>
        </row>
        <row r="4215">
          <cell r="B4215" t="str">
            <v>524061</v>
          </cell>
          <cell r="C4215" t="str">
            <v>CURVA FOFO FG PN-25, 22°30 D= 600MM (333KG)</v>
          </cell>
          <cell r="D4215" t="str">
            <v>UN</v>
          </cell>
          <cell r="E4215">
            <v>0</v>
          </cell>
        </row>
        <row r="4216">
          <cell r="B4216" t="str">
            <v>524062</v>
          </cell>
          <cell r="C4216" t="str">
            <v>CURVA FOFO FG PN-25, 22°30 D= 700MM (444KG)</v>
          </cell>
          <cell r="D4216" t="str">
            <v>UN</v>
          </cell>
          <cell r="E4216">
            <v>0</v>
          </cell>
        </row>
        <row r="4217">
          <cell r="B4217" t="str">
            <v>524063</v>
          </cell>
          <cell r="C4217" t="str">
            <v>CURVA FOFO FG PN-25, 22°30 D= 800MM (608KG)</v>
          </cell>
          <cell r="D4217" t="str">
            <v>UN</v>
          </cell>
          <cell r="E4217">
            <v>0</v>
          </cell>
        </row>
        <row r="4218">
          <cell r="B4218" t="str">
            <v>524064</v>
          </cell>
          <cell r="C4218" t="str">
            <v>CURVA FOFO FG PN-25, 22°30 D= 900MM (773KG)</v>
          </cell>
          <cell r="D4218" t="str">
            <v>UN</v>
          </cell>
          <cell r="E4218">
            <v>0</v>
          </cell>
        </row>
        <row r="4219">
          <cell r="B4219" t="str">
            <v>524065</v>
          </cell>
          <cell r="C4219" t="str">
            <v>CURVA FOFO FG PN-25, 22°30 D=1000MM (1021KG)</v>
          </cell>
          <cell r="D4219" t="str">
            <v>UN</v>
          </cell>
          <cell r="E4219">
            <v>0</v>
          </cell>
        </row>
        <row r="4220">
          <cell r="B4220" t="str">
            <v>524066</v>
          </cell>
          <cell r="C4220" t="str">
            <v>CURVA FOFO FG PN-25, 22°30 D=1200MM (1438KG)</v>
          </cell>
          <cell r="D4220" t="str">
            <v>UN</v>
          </cell>
          <cell r="E4220">
            <v>0</v>
          </cell>
        </row>
        <row r="4221">
          <cell r="B4221" t="str">
            <v>524067</v>
          </cell>
          <cell r="C4221" t="str">
            <v>CURVA FOFO FG PN-25, 45° D= 100MM ( 12KG)</v>
          </cell>
          <cell r="D4221" t="str">
            <v>UN</v>
          </cell>
          <cell r="E4221">
            <v>0</v>
          </cell>
        </row>
        <row r="4222">
          <cell r="B4222" t="str">
            <v>524068</v>
          </cell>
          <cell r="C4222" t="str">
            <v>CURVA FOFO FG PN-25, 45° D= 150MM ( 19KG)</v>
          </cell>
          <cell r="D4222" t="str">
            <v>UN</v>
          </cell>
          <cell r="E4222">
            <v>0</v>
          </cell>
        </row>
        <row r="4223">
          <cell r="B4223" t="str">
            <v>524069</v>
          </cell>
          <cell r="C4223" t="str">
            <v>CURVA FOFO FG PN-25, 45° D= 200MM ( 30KG)</v>
          </cell>
          <cell r="D4223" t="str">
            <v>UN</v>
          </cell>
          <cell r="E4223">
            <v>0</v>
          </cell>
        </row>
        <row r="4224">
          <cell r="B4224" t="str">
            <v>524070</v>
          </cell>
          <cell r="C4224" t="str">
            <v>CURVA FOFO FG PN-25, 45° D= 250MM ( 59KG)</v>
          </cell>
          <cell r="D4224" t="str">
            <v>UN</v>
          </cell>
          <cell r="E4224">
            <v>0</v>
          </cell>
        </row>
        <row r="4225">
          <cell r="B4225" t="str">
            <v>524071</v>
          </cell>
          <cell r="C4225" t="str">
            <v>CURVA FOFO FG PN-25, 45° D= 300MM (  4KG)</v>
          </cell>
          <cell r="D4225" t="str">
            <v>UN</v>
          </cell>
          <cell r="E4225">
            <v>0</v>
          </cell>
        </row>
        <row r="4226">
          <cell r="B4226" t="str">
            <v>524072</v>
          </cell>
          <cell r="C4226" t="str">
            <v>CURVA FOFO FG PN-25, 45° D= 350MM ( 97KG)</v>
          </cell>
          <cell r="D4226" t="str">
            <v>UN</v>
          </cell>
          <cell r="E4226">
            <v>0</v>
          </cell>
        </row>
        <row r="4227">
          <cell r="B4227" t="str">
            <v>524073</v>
          </cell>
          <cell r="C4227" t="str">
            <v>CURVA FOFO FG PN-25, 45° D= 400MM (125KG)</v>
          </cell>
          <cell r="D4227" t="str">
            <v>UN</v>
          </cell>
          <cell r="E4227">
            <v>0</v>
          </cell>
        </row>
        <row r="4228">
          <cell r="B4228" t="str">
            <v>524074</v>
          </cell>
          <cell r="C4228" t="str">
            <v>CURVA FOFO FG PN-25, 45° D= 450MM (192KG)</v>
          </cell>
          <cell r="D4228" t="str">
            <v>UN</v>
          </cell>
          <cell r="E4228">
            <v>0</v>
          </cell>
        </row>
        <row r="4229">
          <cell r="B4229" t="str">
            <v>524075</v>
          </cell>
          <cell r="C4229" t="str">
            <v>CURVA FOFO FG PN-25, 45° D= 500MM (196KG)</v>
          </cell>
          <cell r="D4229" t="str">
            <v>UN</v>
          </cell>
          <cell r="E4229">
            <v>0</v>
          </cell>
        </row>
        <row r="4230">
          <cell r="B4230" t="str">
            <v>524076</v>
          </cell>
          <cell r="C4230" t="str">
            <v>CURVA FOFO FG PN-25, 45° D= 600MM (285KG)</v>
          </cell>
          <cell r="D4230" t="str">
            <v>UN</v>
          </cell>
          <cell r="E4230">
            <v>0</v>
          </cell>
        </row>
        <row r="4231">
          <cell r="B4231" t="str">
            <v>524077</v>
          </cell>
          <cell r="C4231" t="str">
            <v>CURVA FOFO FG PN-25, 45° D= 700MM (395KG)</v>
          </cell>
          <cell r="D4231" t="str">
            <v>UN</v>
          </cell>
          <cell r="E4231">
            <v>0</v>
          </cell>
        </row>
        <row r="4232">
          <cell r="B4232" t="str">
            <v>524078</v>
          </cell>
          <cell r="C4232" t="str">
            <v>CURVA FOFO FG PN-25, 45° D= 800MM (536KG)</v>
          </cell>
          <cell r="D4232" t="str">
            <v>UN</v>
          </cell>
          <cell r="E4232">
            <v>0</v>
          </cell>
        </row>
        <row r="4233">
          <cell r="B4233" t="str">
            <v>524079</v>
          </cell>
          <cell r="C4233" t="str">
            <v>CURVA FOFO FG PN-25, 45° D= 900MM (685KG)</v>
          </cell>
          <cell r="D4233" t="str">
            <v>UN</v>
          </cell>
          <cell r="E4233">
            <v>0</v>
          </cell>
        </row>
        <row r="4234">
          <cell r="B4234" t="str">
            <v>524080</v>
          </cell>
          <cell r="C4234" t="str">
            <v>CURVA FOFO FG PN-25, 45° D=1000MM (903KG)</v>
          </cell>
          <cell r="D4234" t="str">
            <v>UN</v>
          </cell>
          <cell r="E4234">
            <v>0</v>
          </cell>
        </row>
        <row r="4235">
          <cell r="B4235" t="str">
            <v>524081</v>
          </cell>
          <cell r="C4235" t="str">
            <v>CURVA FOFO FG PN-25, 45° D=1200MM (1371KG)</v>
          </cell>
          <cell r="D4235" t="str">
            <v>UN</v>
          </cell>
          <cell r="E4235">
            <v>0</v>
          </cell>
        </row>
        <row r="4236">
          <cell r="B4236" t="str">
            <v>524082</v>
          </cell>
          <cell r="C4236" t="str">
            <v>CURVA FOFO FG PN-25, 90° D= 100MM ( 12KG)</v>
          </cell>
          <cell r="D4236" t="str">
            <v>UN</v>
          </cell>
          <cell r="E4236">
            <v>0</v>
          </cell>
        </row>
        <row r="4237">
          <cell r="B4237" t="str">
            <v>524083</v>
          </cell>
          <cell r="C4237" t="str">
            <v>CURVA FOFO FG PN-25, 90° D= 150MM ( 20KG)</v>
          </cell>
          <cell r="D4237" t="str">
            <v>UN</v>
          </cell>
          <cell r="E4237">
            <v>0</v>
          </cell>
        </row>
        <row r="4238">
          <cell r="B4238" t="str">
            <v>524084</v>
          </cell>
          <cell r="C4238" t="str">
            <v>CURVA FOFO FG PN-25, 90° D= 200MM ( 32KG)</v>
          </cell>
          <cell r="D4238" t="str">
            <v>UN</v>
          </cell>
          <cell r="E4238">
            <v>0</v>
          </cell>
        </row>
        <row r="4239">
          <cell r="B4239" t="str">
            <v>524085</v>
          </cell>
          <cell r="C4239" t="str">
            <v>CURVA FOFO FG PN-25, 90° D= 250MM ( 53KG)</v>
          </cell>
          <cell r="D4239" t="str">
            <v>UN</v>
          </cell>
          <cell r="E4239">
            <v>0</v>
          </cell>
        </row>
        <row r="4240">
          <cell r="B4240" t="str">
            <v>524086</v>
          </cell>
          <cell r="C4240" t="str">
            <v>CURVA FOFO FG PN-25, 90° D= 300MM ( 76KG)</v>
          </cell>
          <cell r="D4240" t="str">
            <v>UN</v>
          </cell>
          <cell r="E4240">
            <v>0</v>
          </cell>
        </row>
        <row r="4241">
          <cell r="B4241" t="str">
            <v>524087</v>
          </cell>
          <cell r="C4241" t="str">
            <v>CURVA FOFO FG PN-25, 90° D= 350MM (110KG)</v>
          </cell>
          <cell r="D4241" t="str">
            <v>UN</v>
          </cell>
          <cell r="E4241">
            <v>0</v>
          </cell>
        </row>
        <row r="4242">
          <cell r="B4242" t="str">
            <v>524088</v>
          </cell>
          <cell r="C4242" t="str">
            <v>CURVA FOFO FG PN-25, 90° D= 400MM (144KG)</v>
          </cell>
          <cell r="D4242" t="str">
            <v>UN</v>
          </cell>
          <cell r="E4242">
            <v>0</v>
          </cell>
        </row>
        <row r="4243">
          <cell r="B4243" t="str">
            <v>524089</v>
          </cell>
          <cell r="C4243" t="str">
            <v>CURVA FOFO FG PN-25, 90° D= 450MM (228KG)</v>
          </cell>
          <cell r="D4243" t="str">
            <v>UN</v>
          </cell>
          <cell r="E4243">
            <v>0</v>
          </cell>
        </row>
        <row r="4244">
          <cell r="B4244" t="str">
            <v>524090</v>
          </cell>
          <cell r="C4244" t="str">
            <v>CURVA FOFO FG PN-25, 90° D= 500MM (233KG)</v>
          </cell>
          <cell r="D4244" t="str">
            <v>UN</v>
          </cell>
          <cell r="E4244">
            <v>0</v>
          </cell>
        </row>
        <row r="4245">
          <cell r="B4245" t="str">
            <v>524091</v>
          </cell>
          <cell r="C4245" t="str">
            <v>CURVA FOFO FG PN-25, 90° D= 600MM (348KG)</v>
          </cell>
          <cell r="D4245" t="str">
            <v>UN</v>
          </cell>
          <cell r="E4245">
            <v>0</v>
          </cell>
        </row>
        <row r="4246">
          <cell r="B4246" t="str">
            <v>524092</v>
          </cell>
          <cell r="C4246" t="str">
            <v>CURVA FOFO FG PN-25, 90° D= 700MM (480KG)</v>
          </cell>
          <cell r="D4246" t="str">
            <v>UN</v>
          </cell>
          <cell r="E4246">
            <v>0</v>
          </cell>
        </row>
        <row r="4247">
          <cell r="B4247" t="str">
            <v>524093</v>
          </cell>
          <cell r="C4247" t="str">
            <v>CURVA FOFO FG PN-25, 90° D= 800MM (662KG)</v>
          </cell>
          <cell r="D4247" t="str">
            <v>UN</v>
          </cell>
          <cell r="E4247">
            <v>0</v>
          </cell>
        </row>
        <row r="4248">
          <cell r="B4248" t="str">
            <v>524094</v>
          </cell>
          <cell r="C4248" t="str">
            <v>CURVA FOFO FG PN-25, 90° D= 900MM (858KG)</v>
          </cell>
          <cell r="D4248" t="str">
            <v>UN</v>
          </cell>
          <cell r="E4248">
            <v>0</v>
          </cell>
        </row>
        <row r="4249">
          <cell r="B4249" t="str">
            <v>524095</v>
          </cell>
          <cell r="C4249" t="str">
            <v>CURVA FOFO FG PN-25, 90° D=1000MM (1132KG)</v>
          </cell>
          <cell r="D4249" t="str">
            <v>UN</v>
          </cell>
          <cell r="E4249">
            <v>0</v>
          </cell>
        </row>
        <row r="4250">
          <cell r="B4250" t="str">
            <v>524096</v>
          </cell>
          <cell r="C4250" t="str">
            <v>CURVA FOFO FG PN-25, 90° D=1200MM (1749KG)</v>
          </cell>
          <cell r="D4250" t="str">
            <v>UN</v>
          </cell>
          <cell r="E4250">
            <v>0</v>
          </cell>
        </row>
        <row r="4251">
          <cell r="B4251" t="str">
            <v>524097</v>
          </cell>
          <cell r="C4251" t="str">
            <v>CURVA FOFO FG PN-25, DE PE 90° D=100MM ( 18KG)</v>
          </cell>
          <cell r="D4251" t="str">
            <v>UN</v>
          </cell>
          <cell r="E4251">
            <v>0</v>
          </cell>
        </row>
        <row r="4252">
          <cell r="B4252" t="str">
            <v>524098</v>
          </cell>
          <cell r="C4252" t="str">
            <v>CURVA FOFO FG PN-25, DE PE 90° D=150MM ( 30KG)</v>
          </cell>
          <cell r="D4252" t="str">
            <v>UN</v>
          </cell>
          <cell r="E4252">
            <v>0</v>
          </cell>
        </row>
        <row r="4253">
          <cell r="B4253" t="str">
            <v>524099</v>
          </cell>
          <cell r="C4253" t="str">
            <v>CURVA FOFO FG PN-25, DE PE 90° D=200MM ( 47KG)</v>
          </cell>
          <cell r="D4253" t="str">
            <v>UN</v>
          </cell>
          <cell r="E4253">
            <v>0</v>
          </cell>
        </row>
        <row r="4254">
          <cell r="B4254" t="str">
            <v>524101</v>
          </cell>
          <cell r="C4254" t="str">
            <v>CURVA FOFO FG PN-25, DE PE 90° D=250MM ( 78KG)</v>
          </cell>
          <cell r="D4254" t="str">
            <v>UN</v>
          </cell>
          <cell r="E4254">
            <v>0</v>
          </cell>
        </row>
        <row r="4255">
          <cell r="B4255" t="str">
            <v>524102</v>
          </cell>
          <cell r="C4255" t="str">
            <v>CURVA FOFO FG PN-25, DE PE 90° D=300MM (112KG)</v>
          </cell>
          <cell r="D4255" t="str">
            <v>UN</v>
          </cell>
          <cell r="E4255">
            <v>0</v>
          </cell>
        </row>
        <row r="4256">
          <cell r="B4256" t="str">
            <v>524103</v>
          </cell>
          <cell r="C4256" t="str">
            <v>CURVA FOFO FG PN-25, DE PE 90° D=350MM (159KG)</v>
          </cell>
          <cell r="D4256" t="str">
            <v>UN</v>
          </cell>
          <cell r="E4256">
            <v>0</v>
          </cell>
        </row>
        <row r="4257">
          <cell r="B4257" t="str">
            <v>524104</v>
          </cell>
          <cell r="C4257" t="str">
            <v>CURVA FOFO FG PN-25, DE PE 90° D=400MM (206KG)</v>
          </cell>
          <cell r="D4257" t="str">
            <v>UN</v>
          </cell>
          <cell r="E4257">
            <v>0</v>
          </cell>
        </row>
        <row r="4258">
          <cell r="B4258" t="str">
            <v>524105</v>
          </cell>
          <cell r="C4258" t="str">
            <v>CURVA FOFO FG PN-25, DE PE 90° D=450MM (269KG)</v>
          </cell>
          <cell r="D4258" t="str">
            <v>UN</v>
          </cell>
          <cell r="E4258">
            <v>0</v>
          </cell>
        </row>
        <row r="4259">
          <cell r="B4259" t="str">
            <v>524106</v>
          </cell>
          <cell r="C4259" t="str">
            <v>CURVA FOFO FG PN-25, DE PE 90° D=500MM (330KG)</v>
          </cell>
          <cell r="D4259" t="str">
            <v>UN</v>
          </cell>
          <cell r="E4259">
            <v>0</v>
          </cell>
        </row>
        <row r="4260">
          <cell r="B4260" t="str">
            <v>524107</v>
          </cell>
          <cell r="C4260" t="str">
            <v>CURVA FOFO FG PN-25, DE PE 90° D=600MM (504KG)</v>
          </cell>
          <cell r="D4260" t="str">
            <v>UN</v>
          </cell>
          <cell r="E4260">
            <v>0</v>
          </cell>
        </row>
        <row r="4262">
          <cell r="B4262" t="str">
            <v>524200</v>
          </cell>
          <cell r="C4262" t="str">
            <v>CRUZETAS EM FOFO (C31 - METALURGICA 100%)</v>
          </cell>
        </row>
        <row r="4263">
          <cell r="B4263" t="str">
            <v>524201</v>
          </cell>
          <cell r="C4263" t="str">
            <v>CRUZETA FOFO JE 2GS D=80 X 80MM (16KG)</v>
          </cell>
          <cell r="D4263" t="str">
            <v>UN</v>
          </cell>
          <cell r="E4263">
            <v>343.57</v>
          </cell>
        </row>
        <row r="4264">
          <cell r="B4264" t="str">
            <v>524202</v>
          </cell>
          <cell r="C4264" t="str">
            <v>CRUZETA FOFO JE D=100 X 50MM (13KG) P/  PVC</v>
          </cell>
          <cell r="D4264" t="str">
            <v>UN</v>
          </cell>
          <cell r="E4264">
            <v>0</v>
          </cell>
        </row>
        <row r="4265">
          <cell r="B4265" t="str">
            <v>524203</v>
          </cell>
          <cell r="C4265" t="str">
            <v>CRUZETA FOFO JE D=100 X 75MM ( 16KG)  P/ PVC</v>
          </cell>
          <cell r="D4265" t="str">
            <v>UN</v>
          </cell>
          <cell r="E4265">
            <v>0</v>
          </cell>
        </row>
        <row r="4266">
          <cell r="B4266" t="str">
            <v>524204</v>
          </cell>
          <cell r="C4266" t="str">
            <v>CRUZETA FOFO JE 2GS D=100 X 100MM (25,1KG)</v>
          </cell>
          <cell r="D4266" t="str">
            <v>UN</v>
          </cell>
          <cell r="E4266">
            <v>447.55</v>
          </cell>
        </row>
        <row r="4267">
          <cell r="B4267" t="str">
            <v>524205</v>
          </cell>
          <cell r="C4267" t="str">
            <v>CRUZETA FOFO JE D=100 X 100MM (19KG)  P/  PVC</v>
          </cell>
          <cell r="D4267" t="str">
            <v>UN</v>
          </cell>
          <cell r="E4267">
            <v>0</v>
          </cell>
        </row>
        <row r="4268">
          <cell r="B4268" t="str">
            <v>524206</v>
          </cell>
          <cell r="C4268" t="str">
            <v>CRUZETA FOFO JE D=150 X 75MM ( 21KG)   P/  PVC</v>
          </cell>
          <cell r="D4268" t="str">
            <v>UN</v>
          </cell>
          <cell r="E4268">
            <v>0</v>
          </cell>
        </row>
        <row r="4269">
          <cell r="B4269" t="str">
            <v>524207</v>
          </cell>
          <cell r="C4269" t="str">
            <v>CRUZETA FOFO JE D=150 X 100MM ( 24KG)   P/  PVC</v>
          </cell>
          <cell r="D4269" t="str">
            <v>UN</v>
          </cell>
          <cell r="E4269">
            <v>0</v>
          </cell>
        </row>
        <row r="4270">
          <cell r="B4270" t="str">
            <v>524208</v>
          </cell>
          <cell r="C4270" t="str">
            <v>CRUZETA FOFO JE 2GS D=150 X 150MM (38,9KG)</v>
          </cell>
          <cell r="D4270" t="str">
            <v>UN</v>
          </cell>
          <cell r="E4270">
            <v>504.96</v>
          </cell>
        </row>
        <row r="4271">
          <cell r="B4271" t="str">
            <v>524209</v>
          </cell>
          <cell r="C4271" t="str">
            <v>CRUZETA FOFO JE D=200 X 50MM (20KG) P/  PVC</v>
          </cell>
          <cell r="D4271" t="str">
            <v>UN</v>
          </cell>
          <cell r="E4271">
            <v>0</v>
          </cell>
        </row>
        <row r="4272">
          <cell r="B4272" t="str">
            <v>524210</v>
          </cell>
          <cell r="C4272" t="str">
            <v>CRUZETA FOFO JE D=200 X 75MM ( 29KG)   P/   PVC</v>
          </cell>
          <cell r="D4272" t="str">
            <v>UN</v>
          </cell>
          <cell r="E4272">
            <v>0</v>
          </cell>
        </row>
        <row r="4273">
          <cell r="B4273" t="str">
            <v>524211</v>
          </cell>
          <cell r="C4273" t="str">
            <v>CRUZETA FOFO JE D=200 X 100MM ( 31KG)  P/  PVC</v>
          </cell>
          <cell r="D4273" t="str">
            <v>UN</v>
          </cell>
          <cell r="E4273">
            <v>0</v>
          </cell>
        </row>
        <row r="4274">
          <cell r="B4274" t="str">
            <v>524212</v>
          </cell>
          <cell r="C4274" t="str">
            <v>CRUZETA FOFO JE 2GS D=200 X 200MM (55,6KG)</v>
          </cell>
          <cell r="D4274" t="str">
            <v>UN</v>
          </cell>
          <cell r="E4274">
            <v>0</v>
          </cell>
        </row>
        <row r="4275">
          <cell r="B4275" t="str">
            <v>524213</v>
          </cell>
          <cell r="C4275" t="str">
            <v>CRUZETA FOFO JE D=250 X 50MM (35KG) P/  PVC</v>
          </cell>
          <cell r="D4275" t="str">
            <v>UN</v>
          </cell>
          <cell r="E4275">
            <v>0</v>
          </cell>
        </row>
        <row r="4276">
          <cell r="B4276" t="str">
            <v>524214</v>
          </cell>
          <cell r="C4276" t="str">
            <v>CRUZETA FOFO JE D=250 X 75MM ( 38KG)  P/  PVC</v>
          </cell>
          <cell r="D4276" t="str">
            <v>UN</v>
          </cell>
          <cell r="E4276">
            <v>0</v>
          </cell>
        </row>
        <row r="4277">
          <cell r="B4277" t="str">
            <v>524215</v>
          </cell>
          <cell r="C4277" t="str">
            <v>CRUZETA FOFO JE D=250 X 100MM ( 42KG)   P/  PVC</v>
          </cell>
          <cell r="D4277" t="str">
            <v>UN</v>
          </cell>
          <cell r="E4277">
            <v>0</v>
          </cell>
        </row>
        <row r="4278">
          <cell r="B4278" t="str">
            <v>524216</v>
          </cell>
          <cell r="C4278" t="str">
            <v>CRUZETA FOFO JE 2GS D=250 X 250MM (75,2KG)</v>
          </cell>
          <cell r="D4278" t="str">
            <v>UN</v>
          </cell>
          <cell r="E4278">
            <v>0</v>
          </cell>
        </row>
        <row r="4279">
          <cell r="B4279" t="str">
            <v>524217</v>
          </cell>
          <cell r="C4279" t="str">
            <v>CRUZETA FOFO JE 2GS D=300 X 80MM (52,6KG)</v>
          </cell>
          <cell r="D4279" t="str">
            <v>UN</v>
          </cell>
          <cell r="E4279">
            <v>0</v>
          </cell>
        </row>
        <row r="4280">
          <cell r="B4280" t="str">
            <v>524218</v>
          </cell>
          <cell r="C4280" t="str">
            <v>CRUZETA FOFO JE 2GS D=300 X 100MM (56,6KG)</v>
          </cell>
          <cell r="D4280" t="str">
            <v>UN</v>
          </cell>
          <cell r="E4280">
            <v>0</v>
          </cell>
        </row>
        <row r="4281">
          <cell r="B4281" t="str">
            <v>524219</v>
          </cell>
          <cell r="C4281" t="str">
            <v>CRUZETA FOFO JE 2GS D=300 X 200MM (78KG)</v>
          </cell>
          <cell r="D4281" t="str">
            <v>UN</v>
          </cell>
          <cell r="E4281">
            <v>0</v>
          </cell>
        </row>
        <row r="4282">
          <cell r="B4282" t="str">
            <v>524220</v>
          </cell>
          <cell r="C4282" t="str">
            <v>CRUZETA FOFO JE 2GS D=300 X 300MM (104KG)</v>
          </cell>
          <cell r="D4282" t="str">
            <v>UN</v>
          </cell>
          <cell r="E4282">
            <v>0</v>
          </cell>
        </row>
        <row r="4283">
          <cell r="B4283" t="str">
            <v>524221</v>
          </cell>
          <cell r="C4283" t="str">
            <v>CRUZETA FOFO JE D=400  X  80MM (70KG)</v>
          </cell>
          <cell r="D4283" t="str">
            <v>UN</v>
          </cell>
          <cell r="E4283">
            <v>0</v>
          </cell>
        </row>
        <row r="4284">
          <cell r="B4284" t="str">
            <v>524222</v>
          </cell>
          <cell r="C4284" t="str">
            <v>CRUZETA FOFO JE D=400  X  100MM (76KG)</v>
          </cell>
          <cell r="D4284" t="str">
            <v>UN</v>
          </cell>
          <cell r="E4284">
            <v>0</v>
          </cell>
        </row>
        <row r="4285">
          <cell r="B4285" t="str">
            <v>524223</v>
          </cell>
          <cell r="C4285" t="str">
            <v>CRUZETA FOFO JE D=400  X  200MM (98KG)</v>
          </cell>
          <cell r="D4285" t="str">
            <v>UN</v>
          </cell>
          <cell r="E4285">
            <v>0</v>
          </cell>
        </row>
        <row r="4286">
          <cell r="B4286" t="str">
            <v>524224</v>
          </cell>
          <cell r="C4286" t="str">
            <v>CRUZETA FOFO JE D=400  X  300MM (120KG)</v>
          </cell>
          <cell r="D4286" t="str">
            <v>UN</v>
          </cell>
          <cell r="E4286">
            <v>0</v>
          </cell>
        </row>
        <row r="4287">
          <cell r="B4287" t="str">
            <v>524225</v>
          </cell>
          <cell r="C4287" t="str">
            <v>CRUZETA FOFO JE D=400  X  400MM (146KG)</v>
          </cell>
          <cell r="D4287" t="str">
            <v>UN</v>
          </cell>
          <cell r="E4287">
            <v>0</v>
          </cell>
        </row>
        <row r="4288">
          <cell r="B4288" t="str">
            <v>524226</v>
          </cell>
          <cell r="C4288" t="str">
            <v>CRUZETA FOFO JE D=500  X  100MM (107KG)</v>
          </cell>
          <cell r="D4288" t="str">
            <v>UN</v>
          </cell>
          <cell r="E4288">
            <v>0</v>
          </cell>
        </row>
        <row r="4289">
          <cell r="B4289" t="str">
            <v>524227</v>
          </cell>
          <cell r="C4289" t="str">
            <v>CRUZETA FOFO JE D=500  X  200MM (132KG)</v>
          </cell>
          <cell r="D4289" t="str">
            <v>UN</v>
          </cell>
          <cell r="E4289">
            <v>0</v>
          </cell>
        </row>
        <row r="4290">
          <cell r="B4290" t="str">
            <v>524228</v>
          </cell>
          <cell r="C4290" t="str">
            <v>CRUZETA FOFO JE D=500  X  300MM (160KG)</v>
          </cell>
          <cell r="D4290" t="str">
            <v>UN</v>
          </cell>
          <cell r="E4290">
            <v>0</v>
          </cell>
        </row>
        <row r="4291">
          <cell r="B4291" t="str">
            <v>524229</v>
          </cell>
          <cell r="C4291" t="str">
            <v>CRUZETA FOFO JE D=500  X  500MM (223KG)</v>
          </cell>
          <cell r="D4291" t="str">
            <v>UN</v>
          </cell>
          <cell r="E4291">
            <v>0</v>
          </cell>
        </row>
        <row r="4292">
          <cell r="B4292" t="str">
            <v>524230</v>
          </cell>
          <cell r="C4292" t="str">
            <v>CRUZETA FOFO JE D=600  X  100MM (143KG)</v>
          </cell>
          <cell r="D4292" t="str">
            <v>UN</v>
          </cell>
          <cell r="E4292">
            <v>0</v>
          </cell>
        </row>
        <row r="4293">
          <cell r="B4293" t="str">
            <v>524231</v>
          </cell>
          <cell r="C4293" t="str">
            <v>CRUZETA FOFO JE D=600  X  200MM (175KG)</v>
          </cell>
          <cell r="D4293" t="str">
            <v>UN</v>
          </cell>
          <cell r="E4293">
            <v>0</v>
          </cell>
        </row>
        <row r="4294">
          <cell r="B4294" t="str">
            <v>524232</v>
          </cell>
          <cell r="C4294" t="str">
            <v>CRUZETA FOFO JE D=600  X  300MM (207KG)</v>
          </cell>
          <cell r="D4294" t="str">
            <v>UN</v>
          </cell>
          <cell r="E4294">
            <v>0</v>
          </cell>
        </row>
        <row r="4295">
          <cell r="B4295" t="str">
            <v>524233</v>
          </cell>
          <cell r="C4295" t="str">
            <v>CRUZETA FOFO JE D=600  X  400MM (240KG)</v>
          </cell>
          <cell r="D4295" t="str">
            <v>UN</v>
          </cell>
          <cell r="E4295">
            <v>0</v>
          </cell>
        </row>
        <row r="4296">
          <cell r="B4296" t="str">
            <v>524234</v>
          </cell>
          <cell r="C4296" t="str">
            <v>CRUZETA FOFO JE D=600  X  600MM (330KG)</v>
          </cell>
          <cell r="D4296" t="str">
            <v>UN</v>
          </cell>
          <cell r="E4296">
            <v>0</v>
          </cell>
        </row>
        <row r="4297">
          <cell r="B4297" t="str">
            <v>524235</v>
          </cell>
          <cell r="C4297" t="str">
            <v>CRUZETA FOFO JE 2GS D=100  X  80MM (23,1KG)</v>
          </cell>
          <cell r="D4297" t="str">
            <v>UN</v>
          </cell>
          <cell r="E4297">
            <v>0</v>
          </cell>
        </row>
        <row r="4298">
          <cell r="B4298" t="str">
            <v>524236</v>
          </cell>
          <cell r="C4298" t="str">
            <v>CRUZETA FOFO JE 2GS D=150  X  80MM (25,2KG)</v>
          </cell>
          <cell r="D4298" t="str">
            <v>UN</v>
          </cell>
          <cell r="E4298">
            <v>0</v>
          </cell>
        </row>
        <row r="4299">
          <cell r="B4299" t="str">
            <v>524237</v>
          </cell>
          <cell r="C4299" t="str">
            <v>CRUZETA FOFO JE 2GS D=150  X  100MM (31,5KG)</v>
          </cell>
          <cell r="D4299" t="str">
            <v>UN</v>
          </cell>
          <cell r="E4299">
            <v>0</v>
          </cell>
        </row>
        <row r="4300">
          <cell r="B4300" t="str">
            <v>524238</v>
          </cell>
          <cell r="C4300" t="str">
            <v>CRUZETA FOFO JE 2GS D=200  X  80MM (36,6KG)</v>
          </cell>
          <cell r="D4300" t="str">
            <v>UN</v>
          </cell>
          <cell r="E4300">
            <v>0</v>
          </cell>
        </row>
        <row r="4301">
          <cell r="B4301" t="str">
            <v>524239</v>
          </cell>
          <cell r="C4301" t="str">
            <v>CRUZETA FOFO JE 2GS D=200  X  100MM (38,9KG)</v>
          </cell>
          <cell r="D4301" t="str">
            <v>UN</v>
          </cell>
          <cell r="E4301">
            <v>0</v>
          </cell>
        </row>
        <row r="4302">
          <cell r="B4302" t="str">
            <v>524240</v>
          </cell>
          <cell r="C4302" t="str">
            <v>CRUZETA FOFO JE 2GS D=250  X  80MM (44,8KG)</v>
          </cell>
          <cell r="D4302" t="str">
            <v>UN</v>
          </cell>
          <cell r="E4302">
            <v>0</v>
          </cell>
        </row>
        <row r="4303">
          <cell r="B4303" t="str">
            <v>524241</v>
          </cell>
          <cell r="C4303" t="str">
            <v>CRUZETA FOFO JE 2GS D=250  X  100MM (49,1KG)</v>
          </cell>
          <cell r="D4303" t="str">
            <v>UN</v>
          </cell>
          <cell r="E4303">
            <v>0</v>
          </cell>
        </row>
        <row r="4304">
          <cell r="B4304" t="str">
            <v>524242</v>
          </cell>
          <cell r="C4304" t="str">
            <v>CRUZETA FOFO JE 2GS D=200  X  150MM (46,8KG)</v>
          </cell>
          <cell r="D4304" t="str">
            <v>UN</v>
          </cell>
          <cell r="E4304">
            <v>0</v>
          </cell>
        </row>
        <row r="4306">
          <cell r="B4306" t="str">
            <v>524300</v>
          </cell>
          <cell r="C4306" t="str">
            <v>EXTREMIDADES EM FOFO (C31 - METALURGICA 100%)</v>
          </cell>
        </row>
        <row r="4307">
          <cell r="B4307" t="str">
            <v>524301</v>
          </cell>
          <cell r="C4307" t="str">
            <v>EXTREMIDADE FOFO PN-10/16/25 FG-JE2GS D=80MM(9,3KG</v>
          </cell>
          <cell r="D4307" t="str">
            <v>UN</v>
          </cell>
          <cell r="E4307">
            <v>126.26</v>
          </cell>
        </row>
        <row r="4308">
          <cell r="B4308" t="str">
            <v>524302</v>
          </cell>
          <cell r="C4308" t="str">
            <v>EXTREMIDADE FOFO PN-10 FG-JE D= 100MM(  9KG)</v>
          </cell>
          <cell r="D4308" t="str">
            <v>UN</v>
          </cell>
          <cell r="E4308">
            <v>128.80000000000001</v>
          </cell>
        </row>
        <row r="4309">
          <cell r="B4309" t="str">
            <v>524303</v>
          </cell>
          <cell r="C4309" t="str">
            <v>EXTREMIDADE FOFO PN-10 FG-JE D= 150MM( 14KG)</v>
          </cell>
          <cell r="D4309" t="str">
            <v>UN</v>
          </cell>
          <cell r="E4309">
            <v>182.96</v>
          </cell>
        </row>
        <row r="4310">
          <cell r="B4310" t="str">
            <v>524304</v>
          </cell>
          <cell r="C4310" t="str">
            <v>EXTREMIDADE FOFO PN-10 FG-JE D= 200MM( 20KG)</v>
          </cell>
          <cell r="D4310" t="str">
            <v>UN</v>
          </cell>
          <cell r="E4310">
            <v>280.54000000000002</v>
          </cell>
        </row>
        <row r="4311">
          <cell r="B4311" t="str">
            <v>524305</v>
          </cell>
          <cell r="C4311" t="str">
            <v>EXTREMIDADE FOFO PN-10 FG-JE D= 250MM( 28KG)</v>
          </cell>
          <cell r="D4311" t="str">
            <v>UN</v>
          </cell>
          <cell r="E4311">
            <v>338.66</v>
          </cell>
        </row>
        <row r="4312">
          <cell r="B4312" t="str">
            <v>524306</v>
          </cell>
          <cell r="C4312" t="str">
            <v>EXTREMIDADE FOFO PN-10 FG-JE D= 300MM( 36KG)</v>
          </cell>
          <cell r="D4312" t="str">
            <v>UN</v>
          </cell>
          <cell r="E4312">
            <v>504.05</v>
          </cell>
        </row>
        <row r="4313">
          <cell r="B4313" t="str">
            <v>524307</v>
          </cell>
          <cell r="C4313" t="str">
            <v>EXTREMIDADE FOFO PN-10 FG-JE D= 350MM( 44KG)</v>
          </cell>
          <cell r="D4313" t="str">
            <v>UN</v>
          </cell>
          <cell r="E4313">
            <v>761.81</v>
          </cell>
        </row>
        <row r="4314">
          <cell r="B4314" t="str">
            <v>524308</v>
          </cell>
          <cell r="C4314" t="str">
            <v>EXTREMIDADE FOFO PN-10 FG-JE D= 400MM( 54KG)</v>
          </cell>
          <cell r="D4314" t="str">
            <v>UN</v>
          </cell>
          <cell r="E4314">
            <v>981.67</v>
          </cell>
        </row>
        <row r="4315">
          <cell r="B4315" t="str">
            <v>524309</v>
          </cell>
          <cell r="C4315" t="str">
            <v>EXTREMIDADE FOFO PN-10 FG-JE D= 450MM( 68KG)</v>
          </cell>
          <cell r="D4315" t="str">
            <v>UN</v>
          </cell>
          <cell r="E4315">
            <v>0</v>
          </cell>
        </row>
        <row r="4316">
          <cell r="B4316" t="str">
            <v>524310</v>
          </cell>
          <cell r="C4316" t="str">
            <v>EXTREMIDADE FOFO PN-10 FG-JE D= 500MM( 77KG)</v>
          </cell>
          <cell r="D4316" t="str">
            <v>UN</v>
          </cell>
          <cell r="E4316">
            <v>0</v>
          </cell>
        </row>
        <row r="4317">
          <cell r="B4317" t="str">
            <v>524311</v>
          </cell>
          <cell r="C4317" t="str">
            <v>EXTREMIDADE FOFO PN-10 FG-JE D= 600MM(106KG)</v>
          </cell>
          <cell r="D4317" t="str">
            <v>UN</v>
          </cell>
          <cell r="E4317">
            <v>0</v>
          </cell>
        </row>
        <row r="4318">
          <cell r="B4318" t="str">
            <v>524312</v>
          </cell>
          <cell r="C4318" t="str">
            <v>EXTREMIDADE FOFO PN-10 FG-JE D= 700MM(221KG)</v>
          </cell>
          <cell r="D4318" t="str">
            <v>UN</v>
          </cell>
          <cell r="E4318">
            <v>0</v>
          </cell>
        </row>
        <row r="4319">
          <cell r="B4319" t="str">
            <v>524313</v>
          </cell>
          <cell r="C4319" t="str">
            <v>EXTREMIDADE FOFO PN-10 FG-JE D= 800MM(290KG)</v>
          </cell>
          <cell r="D4319" t="str">
            <v>UN</v>
          </cell>
          <cell r="E4319">
            <v>0</v>
          </cell>
        </row>
        <row r="4320">
          <cell r="B4320" t="str">
            <v>524314</v>
          </cell>
          <cell r="C4320" t="str">
            <v>EXTREMIDADE FOFO PN-10 FG-JE D= 900MM(366KG)</v>
          </cell>
          <cell r="D4320" t="str">
            <v>UN</v>
          </cell>
          <cell r="E4320">
            <v>0</v>
          </cell>
        </row>
        <row r="4321">
          <cell r="B4321" t="str">
            <v>524315</v>
          </cell>
          <cell r="C4321" t="str">
            <v>EXTREMIDADE FOFO PN-10 FG-JE D=1000MM(467KG)</v>
          </cell>
          <cell r="D4321" t="str">
            <v>UN</v>
          </cell>
          <cell r="E4321">
            <v>0</v>
          </cell>
        </row>
        <row r="4322">
          <cell r="B4322" t="str">
            <v>524316</v>
          </cell>
          <cell r="C4322" t="str">
            <v>EXTREMIDADE FOFO PN-10 FG-JE D=1200MM(620KG)</v>
          </cell>
          <cell r="D4322" t="str">
            <v>UN</v>
          </cell>
          <cell r="E4322">
            <v>0</v>
          </cell>
        </row>
        <row r="4323">
          <cell r="B4323" t="str">
            <v>524317</v>
          </cell>
          <cell r="C4323" t="str">
            <v>EXTREMIDADE FOFO PN-10/16/25 FG-PONTA D=80MM(7KG)</v>
          </cell>
          <cell r="D4323" t="str">
            <v>UN</v>
          </cell>
          <cell r="E4323">
            <v>0</v>
          </cell>
        </row>
        <row r="4324">
          <cell r="B4324" t="str">
            <v>524318</v>
          </cell>
          <cell r="C4324" t="str">
            <v>EXTREMIDADE FOFO PN-10 FG-PONTA D= 100MM( 10KG)</v>
          </cell>
          <cell r="D4324" t="str">
            <v>UN</v>
          </cell>
          <cell r="E4324">
            <v>154.26</v>
          </cell>
        </row>
        <row r="4325">
          <cell r="B4325" t="str">
            <v>524319</v>
          </cell>
          <cell r="C4325" t="str">
            <v>EXTREMIDADE FOFO PN-10 FG-PONTA D= 150MM( 16KG)</v>
          </cell>
          <cell r="D4325" t="str">
            <v>UN</v>
          </cell>
          <cell r="E4325">
            <v>225.18</v>
          </cell>
        </row>
        <row r="4326">
          <cell r="B4326" t="str">
            <v>524320</v>
          </cell>
          <cell r="C4326" t="str">
            <v>EXTREMIDADE FOFO PN-10 FG-PONTA D= 200MM( 23KG)</v>
          </cell>
          <cell r="D4326" t="str">
            <v>UN</v>
          </cell>
          <cell r="E4326">
            <v>435.8</v>
          </cell>
        </row>
        <row r="4327">
          <cell r="B4327" t="str">
            <v>524321</v>
          </cell>
          <cell r="C4327" t="str">
            <v>EXTREMIDADE FOFO PN-10 FG-PONTA D= 250MM( 32KG)</v>
          </cell>
          <cell r="D4327" t="str">
            <v>UN</v>
          </cell>
          <cell r="E4327">
            <v>563.15</v>
          </cell>
        </row>
        <row r="4328">
          <cell r="B4328" t="str">
            <v>524322</v>
          </cell>
          <cell r="C4328" t="str">
            <v>EXTREMIDADE FOFO PN-10 FG-PONTA D= 300MM( 42KG)</v>
          </cell>
          <cell r="D4328" t="str">
            <v>UN</v>
          </cell>
          <cell r="E4328">
            <v>790.3</v>
          </cell>
        </row>
        <row r="4329">
          <cell r="B4329" t="str">
            <v>524323</v>
          </cell>
          <cell r="C4329" t="str">
            <v>EXTREMIDADE FOFO PN-10 FG-PONTA D= 350MM( 52KG)</v>
          </cell>
          <cell r="D4329" t="str">
            <v>UN</v>
          </cell>
          <cell r="E4329">
            <v>887.98</v>
          </cell>
        </row>
        <row r="4330">
          <cell r="B4330" t="str">
            <v>524324</v>
          </cell>
          <cell r="C4330" t="str">
            <v>EXTREMIDADE FOFO PN-10 FG-PONTA D= 400MM( 64KG)</v>
          </cell>
          <cell r="D4330" t="str">
            <v>UN</v>
          </cell>
          <cell r="E4330">
            <v>1008</v>
          </cell>
        </row>
        <row r="4331">
          <cell r="B4331" t="str">
            <v>524325</v>
          </cell>
          <cell r="C4331" t="str">
            <v>EXTREMIDADE FOFO PN-10 FG-PONTA D= 450MM( 78KG)</v>
          </cell>
          <cell r="D4331" t="str">
            <v>UN</v>
          </cell>
          <cell r="E4331">
            <v>0</v>
          </cell>
        </row>
        <row r="4332">
          <cell r="B4332" t="str">
            <v>524326</v>
          </cell>
          <cell r="C4332" t="str">
            <v>EXTREMIDADE FOFO PN-10 FG-PONTA D= 500MM( 94KG)</v>
          </cell>
          <cell r="D4332" t="str">
            <v>UN</v>
          </cell>
          <cell r="E4332">
            <v>0</v>
          </cell>
        </row>
        <row r="4333">
          <cell r="B4333" t="str">
            <v>524327</v>
          </cell>
          <cell r="C4333" t="str">
            <v>EXTREMIDADE FOFO PN-10 FG-PONTA D= 600MM(133KG)</v>
          </cell>
          <cell r="D4333" t="str">
            <v>UN</v>
          </cell>
          <cell r="E4333">
            <v>0</v>
          </cell>
        </row>
        <row r="4334">
          <cell r="B4334" t="str">
            <v>524328</v>
          </cell>
          <cell r="C4334" t="str">
            <v>EXTREMIDADE FOFO PN-10 FG-PONTA D= 700MM(179KG)</v>
          </cell>
          <cell r="D4334" t="str">
            <v>UN</v>
          </cell>
          <cell r="E4334">
            <v>0</v>
          </cell>
        </row>
        <row r="4335">
          <cell r="B4335" t="str">
            <v>524329</v>
          </cell>
          <cell r="C4335" t="str">
            <v>EXTREMIDADE FOFO PN-10 FG-PONTA D= 800MM(226KG)</v>
          </cell>
          <cell r="D4335" t="str">
            <v>UN</v>
          </cell>
          <cell r="E4335">
            <v>0</v>
          </cell>
        </row>
        <row r="4336">
          <cell r="B4336" t="str">
            <v>524330</v>
          </cell>
          <cell r="C4336" t="str">
            <v>EXTREMIDADE FOFO PN-10 FG-PONTA D= 900MM(272KG)</v>
          </cell>
          <cell r="D4336" t="str">
            <v>UN</v>
          </cell>
          <cell r="E4336">
            <v>0</v>
          </cell>
        </row>
        <row r="4337">
          <cell r="B4337" t="str">
            <v>524331</v>
          </cell>
          <cell r="C4337" t="str">
            <v>EXTREMIDADE FOFO PN-10 FG-PONTA D=1000MM(328KG)</v>
          </cell>
          <cell r="D4337" t="str">
            <v>UN</v>
          </cell>
          <cell r="E4337">
            <v>0</v>
          </cell>
        </row>
        <row r="4338">
          <cell r="B4338" t="str">
            <v>524332</v>
          </cell>
          <cell r="C4338" t="str">
            <v>EXTREMIDADE FOFO PN-10 FG-PONTA D=1200MM(456KG)</v>
          </cell>
          <cell r="D4338" t="str">
            <v>UN</v>
          </cell>
          <cell r="E4338">
            <v>0</v>
          </cell>
        </row>
        <row r="4339">
          <cell r="B4339" t="str">
            <v>524333</v>
          </cell>
          <cell r="C4339" t="str">
            <v>EXTREMIDADE FOFO PN-10 FG-JM D= 300MM( 57KG)</v>
          </cell>
          <cell r="D4339" t="str">
            <v>UN</v>
          </cell>
          <cell r="E4339">
            <v>0</v>
          </cell>
        </row>
        <row r="4340">
          <cell r="B4340" t="str">
            <v>524334</v>
          </cell>
          <cell r="C4340" t="str">
            <v>EXTREMIDADE FOFO PN-10 FG-JM D= 350MM( 72KG)</v>
          </cell>
          <cell r="D4340" t="str">
            <v>UN</v>
          </cell>
          <cell r="E4340">
            <v>0</v>
          </cell>
        </row>
        <row r="4341">
          <cell r="B4341" t="str">
            <v>524335</v>
          </cell>
          <cell r="C4341" t="str">
            <v>EXTREMIDADE FOFO PN-10 FG-JM D= 400MM( 90KG)</v>
          </cell>
          <cell r="D4341" t="str">
            <v>UN</v>
          </cell>
          <cell r="E4341">
            <v>0</v>
          </cell>
        </row>
        <row r="4342">
          <cell r="B4342" t="str">
            <v>524336</v>
          </cell>
          <cell r="C4342" t="str">
            <v>EXTREMIDADE FOFO PN-10 FG-JM D= 450MM( 99KG)</v>
          </cell>
          <cell r="D4342" t="str">
            <v>UN</v>
          </cell>
          <cell r="E4342">
            <v>0</v>
          </cell>
        </row>
        <row r="4343">
          <cell r="B4343" t="str">
            <v>524337</v>
          </cell>
          <cell r="C4343" t="str">
            <v>EXTREMIDADE FOFO PN-10 FG-JM D= 500MM(141KG)</v>
          </cell>
          <cell r="D4343" t="str">
            <v>UN</v>
          </cell>
          <cell r="E4343">
            <v>0</v>
          </cell>
        </row>
        <row r="4344">
          <cell r="B4344" t="str">
            <v>524338</v>
          </cell>
          <cell r="C4344" t="str">
            <v>EXTREMIDADE FOFO PN-10 FG-JM D= 600MM(186KG)</v>
          </cell>
          <cell r="D4344" t="str">
            <v>UN</v>
          </cell>
          <cell r="E4344">
            <v>0</v>
          </cell>
        </row>
        <row r="4345">
          <cell r="B4345" t="str">
            <v>524339</v>
          </cell>
          <cell r="C4345" t="str">
            <v>EXTREMIDADE FOFO PN-10 FG-JM D= 700MM(242KG)</v>
          </cell>
          <cell r="D4345" t="str">
            <v>UN</v>
          </cell>
          <cell r="E4345">
            <v>0</v>
          </cell>
        </row>
        <row r="4346">
          <cell r="B4346" t="str">
            <v>524340</v>
          </cell>
          <cell r="C4346" t="str">
            <v>EXTREMIDADE FOFO PN-10 FG-JM D= 800MM(354KG)</v>
          </cell>
          <cell r="D4346" t="str">
            <v>UN</v>
          </cell>
          <cell r="E4346">
            <v>0</v>
          </cell>
        </row>
        <row r="4347">
          <cell r="B4347" t="str">
            <v>524341</v>
          </cell>
          <cell r="C4347" t="str">
            <v>EXTREMIDADE FOFO PN-10 FG-JM D= 900MM(423KG)</v>
          </cell>
          <cell r="D4347" t="str">
            <v>UN</v>
          </cell>
          <cell r="E4347">
            <v>0</v>
          </cell>
        </row>
        <row r="4348">
          <cell r="B4348" t="str">
            <v>524342</v>
          </cell>
          <cell r="C4348" t="str">
            <v>EXTREMIDADE FOFO PN-10 FG-JM D=1000MM(553KG)</v>
          </cell>
          <cell r="D4348" t="str">
            <v>UN</v>
          </cell>
          <cell r="E4348">
            <v>0</v>
          </cell>
        </row>
        <row r="4349">
          <cell r="B4349" t="str">
            <v>524343</v>
          </cell>
          <cell r="C4349" t="str">
            <v>EXTREMIDADE FOFO PN-10 FG-JM D=1200MM(728KG)</v>
          </cell>
          <cell r="D4349" t="str">
            <v>UN</v>
          </cell>
          <cell r="E4349">
            <v>0</v>
          </cell>
        </row>
        <row r="4350">
          <cell r="B4350" t="str">
            <v>524344</v>
          </cell>
          <cell r="C4350" t="str">
            <v>EXTREM FOFO PN10/16/25 PT-FG C/ABA D= 80MM(15,5KG)</v>
          </cell>
          <cell r="D4350" t="str">
            <v>UN</v>
          </cell>
          <cell r="E4350">
            <v>0</v>
          </cell>
        </row>
        <row r="4351">
          <cell r="B4351" t="str">
            <v>524345</v>
          </cell>
          <cell r="C4351" t="str">
            <v>EXTREMIDADE FOFO PN10 PT-FG C/ABA D= 100MM( 21KG)</v>
          </cell>
          <cell r="D4351" t="str">
            <v>UN</v>
          </cell>
          <cell r="E4351">
            <v>0</v>
          </cell>
        </row>
        <row r="4352">
          <cell r="B4352" t="str">
            <v>524346</v>
          </cell>
          <cell r="C4352" t="str">
            <v>EXTREMIDADE FOFO PN10 PT-FG C/ABA D= 150MM( 32KG)</v>
          </cell>
          <cell r="D4352" t="str">
            <v>UN</v>
          </cell>
          <cell r="E4352">
            <v>0</v>
          </cell>
        </row>
        <row r="4353">
          <cell r="B4353" t="str">
            <v>524347</v>
          </cell>
          <cell r="C4353" t="str">
            <v>EXTREMIDADE FOFO PN10 PT-FG C/ABA D= 200MM( 46KG)</v>
          </cell>
          <cell r="D4353" t="str">
            <v>UN</v>
          </cell>
          <cell r="E4353">
            <v>0</v>
          </cell>
        </row>
        <row r="4354">
          <cell r="B4354" t="str">
            <v>524348</v>
          </cell>
          <cell r="C4354" t="str">
            <v>EXTREMIDADE FOFO PN10 PT-FG C/ABA D= 250MM( 58KG)</v>
          </cell>
          <cell r="D4354" t="str">
            <v>UN</v>
          </cell>
          <cell r="E4354">
            <v>0</v>
          </cell>
        </row>
        <row r="4355">
          <cell r="B4355" t="str">
            <v>524349</v>
          </cell>
          <cell r="C4355" t="str">
            <v>EXTREMIDADE FOFO PN10 PT-FG C/ABA D= 300MM( 75KG)</v>
          </cell>
          <cell r="D4355" t="str">
            <v>UN</v>
          </cell>
          <cell r="E4355">
            <v>0</v>
          </cell>
        </row>
        <row r="4356">
          <cell r="B4356" t="str">
            <v>524350</v>
          </cell>
          <cell r="C4356" t="str">
            <v>EXTREMIDADE FOFO PN10 PT-FG C/ABA D= 350MM( 89KG)</v>
          </cell>
          <cell r="D4356" t="str">
            <v>UN</v>
          </cell>
          <cell r="E4356">
            <v>0</v>
          </cell>
        </row>
        <row r="4357">
          <cell r="B4357" t="str">
            <v>524351</v>
          </cell>
          <cell r="C4357" t="str">
            <v>EXTREMIDADE FOFO PN10 PT-FG C/ABA D= 400MM(108KG)</v>
          </cell>
          <cell r="D4357" t="str">
            <v>UN</v>
          </cell>
          <cell r="E4357">
            <v>0</v>
          </cell>
        </row>
        <row r="4358">
          <cell r="B4358" t="str">
            <v>524352</v>
          </cell>
          <cell r="C4358" t="str">
            <v>EXTREMIDADE FOFO PN10 PT-FG C/ABA D= 450MM(140KG)</v>
          </cell>
          <cell r="D4358" t="str">
            <v>UN</v>
          </cell>
          <cell r="E4358">
            <v>0</v>
          </cell>
        </row>
        <row r="4359">
          <cell r="B4359" t="str">
            <v>524353</v>
          </cell>
          <cell r="C4359" t="str">
            <v>EXTREMIDADE FOFO PN10 PT-FG C/ABA D= 500MM(147KG)</v>
          </cell>
          <cell r="D4359" t="str">
            <v>UN</v>
          </cell>
          <cell r="E4359">
            <v>0</v>
          </cell>
        </row>
        <row r="4360">
          <cell r="B4360" t="str">
            <v>524354</v>
          </cell>
          <cell r="C4360" t="str">
            <v>EXTREMIDADE FOFO PN10 PT-FG C/ABA D= 600MM(197KG)</v>
          </cell>
          <cell r="D4360" t="str">
            <v>UN</v>
          </cell>
          <cell r="E4360">
            <v>0</v>
          </cell>
        </row>
        <row r="4361">
          <cell r="B4361" t="str">
            <v>524355</v>
          </cell>
          <cell r="C4361" t="str">
            <v>EXTREMIDADE FOFO PN10 PT-FG C/ABA D= 700MM(244KG)</v>
          </cell>
          <cell r="D4361" t="str">
            <v>UN</v>
          </cell>
          <cell r="E4361">
            <v>0</v>
          </cell>
        </row>
        <row r="4362">
          <cell r="B4362" t="str">
            <v>524356</v>
          </cell>
          <cell r="C4362" t="str">
            <v>EXTREMIDADE FOFO PN10 PT-FG C/ABA D= 800MM(314KG)</v>
          </cell>
          <cell r="D4362" t="str">
            <v>UN</v>
          </cell>
          <cell r="E4362">
            <v>0</v>
          </cell>
        </row>
        <row r="4363">
          <cell r="B4363" t="str">
            <v>524357</v>
          </cell>
          <cell r="C4363" t="str">
            <v>EXTREMIDADE FOFO PN10 PT-FG C/ABA D= 900MM(345KG)</v>
          </cell>
          <cell r="D4363" t="str">
            <v>UN</v>
          </cell>
          <cell r="E4363">
            <v>0</v>
          </cell>
        </row>
        <row r="4364">
          <cell r="B4364" t="str">
            <v>524358</v>
          </cell>
          <cell r="C4364" t="str">
            <v>EXTREMIDADE FOFO PN10 PT-FG C/ABA D=1000MM(487KG)</v>
          </cell>
          <cell r="D4364" t="str">
            <v>UN</v>
          </cell>
          <cell r="E4364">
            <v>0</v>
          </cell>
        </row>
        <row r="4365">
          <cell r="B4365" t="str">
            <v>524359</v>
          </cell>
          <cell r="C4365" t="str">
            <v>EXTREMIDADE FOFO PN10 PT-FG C/ABA D=1200MM(687KG)</v>
          </cell>
          <cell r="D4365" t="str">
            <v>UN</v>
          </cell>
          <cell r="E4365">
            <v>0</v>
          </cell>
        </row>
        <row r="4366">
          <cell r="B4366" t="str">
            <v>524360</v>
          </cell>
          <cell r="C4366" t="str">
            <v>EXTREMIDADE FOFO PN-16 FG-BOLSA D= 100MM(  9KG)</v>
          </cell>
          <cell r="D4366" t="str">
            <v>UN</v>
          </cell>
          <cell r="E4366">
            <v>0</v>
          </cell>
        </row>
        <row r="4367">
          <cell r="B4367" t="str">
            <v>524361</v>
          </cell>
          <cell r="C4367" t="str">
            <v>EXTREMIDADE FOFO PN-16 FG-BOLSA D= 150MM( 14KG)</v>
          </cell>
          <cell r="D4367" t="str">
            <v>UN</v>
          </cell>
          <cell r="E4367">
            <v>0</v>
          </cell>
        </row>
        <row r="4368">
          <cell r="B4368" t="str">
            <v>524362</v>
          </cell>
          <cell r="C4368" t="str">
            <v>EXTREMIDADE FOFO PN-16 FG-BOLSA D= 200MM( 20KG)</v>
          </cell>
          <cell r="D4368" t="str">
            <v>UN</v>
          </cell>
          <cell r="E4368">
            <v>0</v>
          </cell>
        </row>
        <row r="4369">
          <cell r="B4369" t="str">
            <v>524363</v>
          </cell>
          <cell r="C4369" t="str">
            <v>EXTREMIDADE FOFO PN-16 FG-BOLSA D= 250MM( 28KG)</v>
          </cell>
          <cell r="D4369" t="str">
            <v>UN</v>
          </cell>
          <cell r="E4369">
            <v>0</v>
          </cell>
        </row>
        <row r="4370">
          <cell r="B4370" t="str">
            <v>524364</v>
          </cell>
          <cell r="C4370" t="str">
            <v>EXTREMIDADE FOFO PN-16 FG-BOLSA D= 300MM( 36KG)</v>
          </cell>
          <cell r="D4370" t="str">
            <v>UN</v>
          </cell>
          <cell r="E4370">
            <v>0</v>
          </cell>
        </row>
        <row r="4371">
          <cell r="B4371" t="str">
            <v>524365</v>
          </cell>
          <cell r="C4371" t="str">
            <v>EXTREMIDADE FOFO PN-16 FG-BOLSA D= 350MM( 47KG)</v>
          </cell>
          <cell r="D4371" t="str">
            <v>UN</v>
          </cell>
          <cell r="E4371">
            <v>0</v>
          </cell>
        </row>
        <row r="4372">
          <cell r="B4372" t="str">
            <v>524366</v>
          </cell>
          <cell r="C4372" t="str">
            <v>EXTREMIDADE FOFO PN-16 FG-BOLSA D= 400MM( 60KG)</v>
          </cell>
          <cell r="D4372" t="str">
            <v>UN</v>
          </cell>
          <cell r="E4372">
            <v>0</v>
          </cell>
        </row>
        <row r="4373">
          <cell r="B4373" t="str">
            <v>524367</v>
          </cell>
          <cell r="C4373" t="str">
            <v>EXTREMIDADE FOFO PN-16 FG-BOLSA D= 450MM( 74KG)</v>
          </cell>
          <cell r="D4373" t="str">
            <v>UN</v>
          </cell>
          <cell r="E4373">
            <v>0</v>
          </cell>
        </row>
        <row r="4374">
          <cell r="B4374" t="str">
            <v>524368</v>
          </cell>
          <cell r="C4374" t="str">
            <v>EXTREMIDADE FOFO PN-16 FG-BOLSA D= 500MM( 93KG)</v>
          </cell>
          <cell r="D4374" t="str">
            <v>UN</v>
          </cell>
          <cell r="E4374">
            <v>0</v>
          </cell>
        </row>
        <row r="4375">
          <cell r="B4375" t="str">
            <v>524369</v>
          </cell>
          <cell r="C4375" t="str">
            <v>EXTREMIDADE FOFO PN-16 FG-BOLSA D= 600MM(133KG)</v>
          </cell>
          <cell r="D4375" t="str">
            <v>UN</v>
          </cell>
          <cell r="E4375">
            <v>0</v>
          </cell>
        </row>
        <row r="4376">
          <cell r="B4376" t="str">
            <v>524370</v>
          </cell>
          <cell r="C4376" t="str">
            <v>EXTREMIDADE FOFO PN-16 FG-BOLSA D= 700MM(237KG)</v>
          </cell>
          <cell r="D4376" t="str">
            <v>UN</v>
          </cell>
          <cell r="E4376">
            <v>0</v>
          </cell>
        </row>
        <row r="4377">
          <cell r="B4377" t="str">
            <v>524371</v>
          </cell>
          <cell r="C4377" t="str">
            <v>EXTREMIDADE FOFO PN-16 FG-JE2GS D=800MM (219,5KG)</v>
          </cell>
          <cell r="D4377" t="str">
            <v>UN</v>
          </cell>
          <cell r="E4377">
            <v>0</v>
          </cell>
        </row>
        <row r="4378">
          <cell r="B4378" t="str">
            <v>524372</v>
          </cell>
          <cell r="C4378" t="str">
            <v>EXTREMIDADE FOFO PN-16 FG-JE2GS D=900MM (269,5KG)</v>
          </cell>
          <cell r="D4378" t="str">
            <v>UN</v>
          </cell>
          <cell r="E4378">
            <v>0</v>
          </cell>
        </row>
        <row r="4379">
          <cell r="B4379" t="str">
            <v>524373</v>
          </cell>
          <cell r="C4379" t="str">
            <v>EXTREMIDADE FOFO PN-16 FG-JE2GS D=1000MM (342KG)</v>
          </cell>
          <cell r="D4379" t="str">
            <v>UN</v>
          </cell>
          <cell r="E4379">
            <v>0</v>
          </cell>
        </row>
        <row r="4380">
          <cell r="B4380" t="str">
            <v>524374</v>
          </cell>
          <cell r="C4380" t="str">
            <v>EXTREMIDADE FOFO PN-16 FG-BOLSA D=1200MM(685KG)</v>
          </cell>
          <cell r="D4380" t="str">
            <v>UN</v>
          </cell>
          <cell r="E4380">
            <v>0</v>
          </cell>
        </row>
        <row r="4381">
          <cell r="B4381" t="str">
            <v>524375</v>
          </cell>
          <cell r="C4381" t="str">
            <v>EXTREMIDADE FOFO PN-16 FG-PONTA D= 100MM( 10KG)</v>
          </cell>
          <cell r="D4381" t="str">
            <v>UN</v>
          </cell>
          <cell r="E4381">
            <v>0</v>
          </cell>
        </row>
        <row r="4382">
          <cell r="B4382" t="str">
            <v>524376</v>
          </cell>
          <cell r="C4382" t="str">
            <v>EXTREMIDADE FOFO PN-16 FG-PONTA D= 150MM( 16KG)</v>
          </cell>
          <cell r="D4382" t="str">
            <v>UN</v>
          </cell>
          <cell r="E4382">
            <v>0</v>
          </cell>
        </row>
        <row r="4383">
          <cell r="B4383" t="str">
            <v>524377</v>
          </cell>
          <cell r="C4383" t="str">
            <v>EXTREMIDADE FOFO PN-16 FG-PONTA D= 200MM( 23KG)</v>
          </cell>
          <cell r="D4383" t="str">
            <v>UN</v>
          </cell>
          <cell r="E4383">
            <v>0</v>
          </cell>
        </row>
        <row r="4384">
          <cell r="B4384" t="str">
            <v>524378</v>
          </cell>
          <cell r="C4384" t="str">
            <v>EXTREMIDADE FOFO PN-16 FG-PONTA D= 250MM( 32KG)</v>
          </cell>
          <cell r="D4384" t="str">
            <v>UN</v>
          </cell>
          <cell r="E4384">
            <v>0</v>
          </cell>
        </row>
        <row r="4385">
          <cell r="B4385" t="str">
            <v>524379</v>
          </cell>
          <cell r="C4385" t="str">
            <v>EXTREMIDADE FOFO PN-16 FG-PONTA D= 300MM( 43KG)</v>
          </cell>
          <cell r="D4385" t="str">
            <v>UN</v>
          </cell>
          <cell r="E4385">
            <v>0</v>
          </cell>
        </row>
        <row r="4386">
          <cell r="B4386" t="str">
            <v>524380</v>
          </cell>
          <cell r="C4386" t="str">
            <v>EXTREMIDADE FOFO PN-16 FG-PONTA D= 350MM( 55KG)</v>
          </cell>
          <cell r="D4386" t="str">
            <v>UN</v>
          </cell>
          <cell r="E4386">
            <v>0</v>
          </cell>
        </row>
        <row r="4387">
          <cell r="B4387" t="str">
            <v>524381</v>
          </cell>
          <cell r="C4387" t="str">
            <v>EXTREMIDADE FOFO PN-16 FG-PONTA D= 400MM( 70KG)</v>
          </cell>
          <cell r="D4387" t="str">
            <v>UN</v>
          </cell>
          <cell r="E4387">
            <v>0</v>
          </cell>
        </row>
        <row r="4388">
          <cell r="B4388" t="str">
            <v>524382</v>
          </cell>
          <cell r="C4388" t="str">
            <v>EXTREMIDADE FOFO PN-16 FG-PONTA D= 450MM( 84KG)</v>
          </cell>
          <cell r="D4388" t="str">
            <v>UN</v>
          </cell>
          <cell r="E4388">
            <v>0</v>
          </cell>
        </row>
        <row r="4389">
          <cell r="B4389" t="str">
            <v>524383</v>
          </cell>
          <cell r="C4389" t="str">
            <v>EXTREMIDADE FOFO PN-16 FG-PONTA D= 500MM(109KG)</v>
          </cell>
          <cell r="D4389" t="str">
            <v>UN</v>
          </cell>
          <cell r="E4389">
            <v>0</v>
          </cell>
        </row>
        <row r="4390">
          <cell r="B4390" t="str">
            <v>524384</v>
          </cell>
          <cell r="C4390" t="str">
            <v>EXTREMIDADE FOFO PN-16 FG-PONTA D= 600MM(159KG)</v>
          </cell>
          <cell r="D4390" t="str">
            <v>UN</v>
          </cell>
          <cell r="E4390">
            <v>0</v>
          </cell>
        </row>
        <row r="4391">
          <cell r="B4391" t="str">
            <v>524385</v>
          </cell>
          <cell r="C4391" t="str">
            <v>EXTREMIDADE FOFO PN-16 FG-PONTA D= 700MM(194KG)</v>
          </cell>
          <cell r="D4391" t="str">
            <v>UN</v>
          </cell>
          <cell r="E4391">
            <v>0</v>
          </cell>
        </row>
        <row r="4392">
          <cell r="B4392" t="str">
            <v>524386</v>
          </cell>
          <cell r="C4392" t="str">
            <v>EXTREMIDADE FOFO PN-16 FG-PONTA D= 800MM(245KG)</v>
          </cell>
          <cell r="D4392" t="str">
            <v>UN</v>
          </cell>
          <cell r="E4392">
            <v>0</v>
          </cell>
        </row>
        <row r="4393">
          <cell r="B4393" t="str">
            <v>524387</v>
          </cell>
          <cell r="C4393" t="str">
            <v>EXTREMIDADE FOFO PN-16 FG-PONTA D= 900MM(295KG)</v>
          </cell>
          <cell r="D4393" t="str">
            <v>UN</v>
          </cell>
          <cell r="E4393">
            <v>0</v>
          </cell>
        </row>
        <row r="4394">
          <cell r="B4394" t="str">
            <v>524388</v>
          </cell>
          <cell r="C4394" t="str">
            <v>EXTREMIDADE FOFO PN-16 FG-PONTA D=1000MM(369KG)</v>
          </cell>
          <cell r="D4394" t="str">
            <v>UN</v>
          </cell>
          <cell r="E4394">
            <v>0</v>
          </cell>
        </row>
        <row r="4395">
          <cell r="B4395" t="str">
            <v>524389</v>
          </cell>
          <cell r="C4395" t="str">
            <v>EXTREMIDADE FOFO PN-16 FG-PONTA D=1200MM(520KG)</v>
          </cell>
          <cell r="D4395" t="str">
            <v>UN</v>
          </cell>
          <cell r="E4395">
            <v>0</v>
          </cell>
        </row>
        <row r="4396">
          <cell r="B4396" t="str">
            <v>524390</v>
          </cell>
          <cell r="C4396" t="str">
            <v>EXTREMIDADE FOFO PN-16 FG-JM D= 300MM( 57KG)</v>
          </cell>
          <cell r="D4396" t="str">
            <v>UN</v>
          </cell>
          <cell r="E4396">
            <v>0</v>
          </cell>
        </row>
        <row r="4397">
          <cell r="B4397" t="str">
            <v>524391</v>
          </cell>
          <cell r="C4397" t="str">
            <v>EXTREMIDADE FOFO PN-16 FG-JM D= 350MM( 75KG)</v>
          </cell>
          <cell r="D4397" t="str">
            <v>UN</v>
          </cell>
          <cell r="E4397">
            <v>0</v>
          </cell>
        </row>
        <row r="4398">
          <cell r="B4398" t="str">
            <v>524392</v>
          </cell>
          <cell r="C4398" t="str">
            <v>EXTREMIDADE FOFO PN-16 FG-JM D= 400MM( 96KG)</v>
          </cell>
          <cell r="D4398" t="str">
            <v>UN</v>
          </cell>
          <cell r="E4398">
            <v>0</v>
          </cell>
        </row>
        <row r="4399">
          <cell r="B4399" t="str">
            <v>524393</v>
          </cell>
          <cell r="C4399" t="str">
            <v>EXTREMIDADE FOFO PN-16 FG-JM D= 450MM(106KG)</v>
          </cell>
          <cell r="D4399" t="str">
            <v>UN</v>
          </cell>
          <cell r="E4399">
            <v>0</v>
          </cell>
        </row>
        <row r="4400">
          <cell r="B4400" t="str">
            <v>524394</v>
          </cell>
          <cell r="C4400" t="str">
            <v>EXTREMIDADE FOFO PN-16 FG-JM D= 500MM(156KG)</v>
          </cell>
          <cell r="D4400" t="str">
            <v>UN</v>
          </cell>
          <cell r="E4400">
            <v>0</v>
          </cell>
        </row>
        <row r="4401">
          <cell r="B4401" t="str">
            <v>524395</v>
          </cell>
          <cell r="C4401" t="str">
            <v>EXTREMIDADE FOFO PN-16 FG-JM D= 600MM(212KG)</v>
          </cell>
          <cell r="D4401" t="str">
            <v>UN</v>
          </cell>
          <cell r="E4401">
            <v>0</v>
          </cell>
        </row>
        <row r="4402">
          <cell r="B4402" t="str">
            <v>524396</v>
          </cell>
          <cell r="C4402" t="str">
            <v>EXTREMIDADE FOFO PN-16 FG-JM D= 700MM(258KG)</v>
          </cell>
          <cell r="D4402" t="str">
            <v>UN</v>
          </cell>
          <cell r="E4402">
            <v>0</v>
          </cell>
        </row>
        <row r="4403">
          <cell r="B4403" t="str">
            <v>524397</v>
          </cell>
          <cell r="C4403" t="str">
            <v>EXTREMIDADE FOFO PN-16 FG-JM D= 800MM(346KG)</v>
          </cell>
          <cell r="D4403" t="str">
            <v>UN</v>
          </cell>
          <cell r="E4403">
            <v>0</v>
          </cell>
        </row>
        <row r="4404">
          <cell r="B4404" t="str">
            <v>524398</v>
          </cell>
          <cell r="C4404" t="str">
            <v>EXTREMIDADE FOFO PN-16 FG-JM D= 900MM(446KG)</v>
          </cell>
          <cell r="D4404" t="str">
            <v>UN</v>
          </cell>
          <cell r="E4404">
            <v>0</v>
          </cell>
        </row>
        <row r="4405">
          <cell r="B4405" t="str">
            <v>524399</v>
          </cell>
          <cell r="C4405" t="str">
            <v>EXTREMIDADE FOFO PN-16 FG-JM D=1000MM(595KG)</v>
          </cell>
          <cell r="D4405" t="str">
            <v>UN</v>
          </cell>
          <cell r="E4405">
            <v>0</v>
          </cell>
        </row>
        <row r="4406">
          <cell r="B4406" t="str">
            <v>524401</v>
          </cell>
          <cell r="C4406" t="str">
            <v>EXTREMIDADE FOFO PN-16 FG-JM D=1200MM(793KG)</v>
          </cell>
          <cell r="D4406" t="str">
            <v>UN</v>
          </cell>
          <cell r="E4406">
            <v>0</v>
          </cell>
        </row>
        <row r="4407">
          <cell r="B4407" t="str">
            <v>524402</v>
          </cell>
          <cell r="C4407" t="str">
            <v>EXTREMIDADE PN16 PONTA-FG C/ABA V.D= 100MM( 21KG)</v>
          </cell>
          <cell r="D4407" t="str">
            <v>UN</v>
          </cell>
          <cell r="E4407">
            <v>0</v>
          </cell>
        </row>
        <row r="4408">
          <cell r="B4408" t="str">
            <v>524403</v>
          </cell>
          <cell r="C4408" t="str">
            <v>EXTREMIDADE PN16 PONTA-FG C/ABA V.D= 150MM( 32KG)</v>
          </cell>
          <cell r="D4408" t="str">
            <v>UN</v>
          </cell>
          <cell r="E4408">
            <v>0</v>
          </cell>
        </row>
        <row r="4409">
          <cell r="B4409" t="str">
            <v>524404</v>
          </cell>
          <cell r="C4409" t="str">
            <v>EXTREMIDADE PN16 PONTA-FG C/ABA V.D= 200MM( 46KG)</v>
          </cell>
          <cell r="D4409" t="str">
            <v>UN</v>
          </cell>
          <cell r="E4409">
            <v>0</v>
          </cell>
        </row>
        <row r="4410">
          <cell r="B4410" t="str">
            <v>524405</v>
          </cell>
          <cell r="C4410" t="str">
            <v>EXTREMIDADE PN16 PONTA-FG C/ABA V.D= 250MM( 58KG)</v>
          </cell>
          <cell r="D4410" t="str">
            <v>UN</v>
          </cell>
          <cell r="E4410">
            <v>0</v>
          </cell>
        </row>
        <row r="4411">
          <cell r="B4411" t="str">
            <v>524406</v>
          </cell>
          <cell r="C4411" t="str">
            <v>EXTREMIDADE PN16 PONTA-FG C/ABA V.D= 300MM( 75KG)</v>
          </cell>
          <cell r="D4411" t="str">
            <v>UN</v>
          </cell>
          <cell r="E4411">
            <v>0</v>
          </cell>
        </row>
        <row r="4412">
          <cell r="B4412" t="str">
            <v>524407</v>
          </cell>
          <cell r="C4412" t="str">
            <v>EXTREMIDADE PN16 PONTA-FG C/ABA V.D= 350MM( 93KG)</v>
          </cell>
          <cell r="D4412" t="str">
            <v>UN</v>
          </cell>
          <cell r="E4412">
            <v>0</v>
          </cell>
        </row>
        <row r="4413">
          <cell r="B4413" t="str">
            <v>524408</v>
          </cell>
          <cell r="C4413" t="str">
            <v>EXTREMIDADE PN16 PONTA-FG C/ABA V.D= 400MM(114KG)</v>
          </cell>
          <cell r="D4413" t="str">
            <v>UN</v>
          </cell>
          <cell r="E4413">
            <v>0</v>
          </cell>
        </row>
        <row r="4414">
          <cell r="B4414" t="str">
            <v>524409</v>
          </cell>
          <cell r="C4414" t="str">
            <v>EXTREMIDADE PN16 PONTA-FG C/ABA V.D= 450MM (140KG)</v>
          </cell>
          <cell r="D4414" t="str">
            <v>UN</v>
          </cell>
          <cell r="E4414">
            <v>0</v>
          </cell>
        </row>
        <row r="4415">
          <cell r="B4415" t="str">
            <v>524410</v>
          </cell>
          <cell r="C4415" t="str">
            <v>EXTREMIDADE PN16 PONTA-FG C/ABA V.D= 500MM(164KG)</v>
          </cell>
          <cell r="D4415" t="str">
            <v>UN</v>
          </cell>
          <cell r="E4415">
            <v>0</v>
          </cell>
        </row>
        <row r="4416">
          <cell r="B4416" t="str">
            <v>524411</v>
          </cell>
          <cell r="C4416" t="str">
            <v>EXTREMIDADE PN16 PONTA-FG C/ABA V.D= 600MM(226KG)</v>
          </cell>
          <cell r="D4416" t="str">
            <v>UN</v>
          </cell>
          <cell r="E4416">
            <v>0</v>
          </cell>
        </row>
        <row r="4417">
          <cell r="B4417" t="str">
            <v>524412</v>
          </cell>
          <cell r="C4417" t="str">
            <v>EXTREMIDADE PN16 PONTA-FG C/ABA V.D= 700MM(272KG)</v>
          </cell>
          <cell r="D4417" t="str">
            <v>UN</v>
          </cell>
          <cell r="E4417">
            <v>0</v>
          </cell>
        </row>
        <row r="4418">
          <cell r="B4418" t="str">
            <v>524413</v>
          </cell>
          <cell r="C4418" t="str">
            <v>EXTREMIDADE PN16 PONTA-FG C/ABA V.D= 800MM(335KG)</v>
          </cell>
          <cell r="D4418" t="str">
            <v>UN</v>
          </cell>
          <cell r="E4418">
            <v>0</v>
          </cell>
        </row>
        <row r="4419">
          <cell r="B4419" t="str">
            <v>524414</v>
          </cell>
          <cell r="C4419" t="str">
            <v>EXTREMIDADE PN16 PONTA-FG C/ABA V.D= 900MM(408KG)</v>
          </cell>
          <cell r="D4419" t="str">
            <v>UN</v>
          </cell>
          <cell r="E4419">
            <v>0</v>
          </cell>
        </row>
        <row r="4420">
          <cell r="B4420" t="str">
            <v>524415</v>
          </cell>
          <cell r="C4420" t="str">
            <v>EXTREMIDADE PN16 PONTA-FG C/ABA V.D=1000MM(533KG)</v>
          </cell>
          <cell r="D4420" t="str">
            <v>UN</v>
          </cell>
          <cell r="E4420">
            <v>0</v>
          </cell>
        </row>
        <row r="4421">
          <cell r="B4421" t="str">
            <v>524416</v>
          </cell>
          <cell r="C4421" t="str">
            <v>EXTREMIDADE PN16 PONTA-FG C/ABA V.D=1200MM(695KG)</v>
          </cell>
          <cell r="D4421" t="str">
            <v>UN</v>
          </cell>
          <cell r="E4421">
            <v>0</v>
          </cell>
        </row>
        <row r="4422">
          <cell r="B4422" t="str">
            <v>524417</v>
          </cell>
          <cell r="C4422" t="str">
            <v>EXTREMIDADE FOFO PN-25 FG-JE D= 100MM( 10KG)</v>
          </cell>
          <cell r="D4422" t="str">
            <v>UN</v>
          </cell>
          <cell r="E4422">
            <v>0</v>
          </cell>
        </row>
        <row r="4423">
          <cell r="B4423" t="str">
            <v>524418</v>
          </cell>
          <cell r="C4423" t="str">
            <v>EXTREMIDADE FOFO PN-25 FG-JE D= 150MM( 15KG)</v>
          </cell>
          <cell r="D4423" t="str">
            <v>UN</v>
          </cell>
          <cell r="E4423">
            <v>0</v>
          </cell>
        </row>
        <row r="4424">
          <cell r="B4424" t="str">
            <v>524419</v>
          </cell>
          <cell r="C4424" t="str">
            <v>EXTREMIDADE FOFO PN-25 FG-JE D= 200MM( 22KG)</v>
          </cell>
          <cell r="D4424" t="str">
            <v>UN</v>
          </cell>
          <cell r="E4424">
            <v>0</v>
          </cell>
        </row>
        <row r="4425">
          <cell r="B4425" t="str">
            <v>524420</v>
          </cell>
          <cell r="C4425" t="str">
            <v>EXTREMIDADE FOFO PN-25 FG-JE D= 250MM( 32KG)</v>
          </cell>
          <cell r="D4425" t="str">
            <v>UN</v>
          </cell>
          <cell r="E4425">
            <v>0</v>
          </cell>
        </row>
        <row r="4426">
          <cell r="B4426" t="str">
            <v>524421</v>
          </cell>
          <cell r="C4426" t="str">
            <v>EXTREMIDADE FOFO PN-25 FG-JE D= 300MM( 41KG)</v>
          </cell>
          <cell r="D4426" t="str">
            <v>UN</v>
          </cell>
          <cell r="E4426">
            <v>0</v>
          </cell>
        </row>
        <row r="4427">
          <cell r="B4427" t="str">
            <v>524422</v>
          </cell>
          <cell r="C4427" t="str">
            <v>EXTREMIDADE FOFO PN-25 FG-JE D= 350MM( 56KG)</v>
          </cell>
          <cell r="D4427" t="str">
            <v>UN</v>
          </cell>
          <cell r="E4427">
            <v>0</v>
          </cell>
        </row>
        <row r="4428">
          <cell r="B4428" t="str">
            <v>524423</v>
          </cell>
          <cell r="C4428" t="str">
            <v>EXTREMIDADE FOFO PN-25 FG-JE D= 400MM( 71KG)</v>
          </cell>
          <cell r="D4428" t="str">
            <v>UN</v>
          </cell>
          <cell r="E4428">
            <v>0</v>
          </cell>
        </row>
        <row r="4429">
          <cell r="B4429" t="str">
            <v>524424</v>
          </cell>
          <cell r="C4429" t="str">
            <v>EXTREMIDADE FOFO PN-25 FG-JE D= 450MM( 85KG)</v>
          </cell>
          <cell r="D4429" t="str">
            <v>UN</v>
          </cell>
          <cell r="E4429">
            <v>0</v>
          </cell>
        </row>
        <row r="4430">
          <cell r="B4430" t="str">
            <v>524425</v>
          </cell>
          <cell r="C4430" t="str">
            <v>EXTREMIDADE FOFO PN-25 FG-JE D= 500MM(104KG)</v>
          </cell>
          <cell r="D4430" t="str">
            <v>UN</v>
          </cell>
          <cell r="E4430">
            <v>0</v>
          </cell>
        </row>
        <row r="4431">
          <cell r="B4431" t="str">
            <v>524426</v>
          </cell>
          <cell r="C4431" t="str">
            <v>EXTREMIDADE FOFO PN-25 FG-JE D= 600MM(147KG)</v>
          </cell>
          <cell r="D4431" t="str">
            <v>UN</v>
          </cell>
          <cell r="E4431">
            <v>0</v>
          </cell>
        </row>
        <row r="4432">
          <cell r="B4432" t="str">
            <v>524427</v>
          </cell>
          <cell r="C4432" t="str">
            <v>EXTREMIDADE FOFO PN-25 FG-JE D= 700MM(270KG)</v>
          </cell>
          <cell r="D4432" t="str">
            <v>UN</v>
          </cell>
          <cell r="E4432">
            <v>0</v>
          </cell>
        </row>
        <row r="4433">
          <cell r="B4433" t="str">
            <v>524428</v>
          </cell>
          <cell r="C4433" t="str">
            <v>EXTREMIDADE FOFO PN-25 FG-JE2GS D=800MM(244KG)</v>
          </cell>
          <cell r="D4433" t="str">
            <v>UN</v>
          </cell>
          <cell r="E4433">
            <v>0</v>
          </cell>
        </row>
        <row r="4434">
          <cell r="B4434" t="str">
            <v>524429</v>
          </cell>
          <cell r="C4434" t="str">
            <v>EXTREMIDADE FOFO PN-25 FG-JE2GS D=900MM(300KG)</v>
          </cell>
          <cell r="D4434" t="str">
            <v>UN</v>
          </cell>
          <cell r="E4434">
            <v>0</v>
          </cell>
        </row>
        <row r="4435">
          <cell r="B4435" t="str">
            <v>524430</v>
          </cell>
          <cell r="C4435" t="str">
            <v>EXTREMIDADE FOFO PN-25 FG-JE2GS D=1000MM(380KG)</v>
          </cell>
          <cell r="D4435" t="str">
            <v>UN</v>
          </cell>
          <cell r="E4435">
            <v>0</v>
          </cell>
        </row>
        <row r="4436">
          <cell r="B4436" t="str">
            <v>524431</v>
          </cell>
          <cell r="C4436" t="str">
            <v>EXTREMIDADE FOFO PN-25 FG-JE2GS D=1200MM(487,5KG)</v>
          </cell>
          <cell r="D4436" t="str">
            <v>UN</v>
          </cell>
          <cell r="E4436">
            <v>0</v>
          </cell>
        </row>
        <row r="4437">
          <cell r="B4437" t="str">
            <v>524432</v>
          </cell>
          <cell r="C4437" t="str">
            <v>EXTREMIDADE FOFO PN-25 FG-PONTA D= 100MM( 10KG)</v>
          </cell>
          <cell r="D4437" t="str">
            <v>UN</v>
          </cell>
          <cell r="E4437">
            <v>0</v>
          </cell>
        </row>
        <row r="4438">
          <cell r="B4438" t="str">
            <v>524433</v>
          </cell>
          <cell r="C4438" t="str">
            <v>EXTREMIDADE FOFO PN-25 FG-PONTA D= 150MM( 17KG)</v>
          </cell>
          <cell r="D4438" t="str">
            <v>UN</v>
          </cell>
          <cell r="E4438">
            <v>0</v>
          </cell>
        </row>
        <row r="4439">
          <cell r="B4439" t="str">
            <v>524434</v>
          </cell>
          <cell r="C4439" t="str">
            <v>EXTREMIDADE FOFO PN-25 FG-PONTA D= 200MM( 25KG)</v>
          </cell>
          <cell r="D4439" t="str">
            <v>UN</v>
          </cell>
          <cell r="E4439">
            <v>0</v>
          </cell>
        </row>
        <row r="4440">
          <cell r="B4440" t="str">
            <v>524435</v>
          </cell>
          <cell r="C4440" t="str">
            <v>EXTREMIDADE FOFO PN-25 FG-PONTA D= 250MM( 36KG)</v>
          </cell>
          <cell r="D4440" t="str">
            <v>UN</v>
          </cell>
          <cell r="E4440">
            <v>0</v>
          </cell>
        </row>
        <row r="4441">
          <cell r="B4441" t="str">
            <v>524436</v>
          </cell>
          <cell r="C4441" t="str">
            <v>EXTREMIDADE FOFO PN-25 FG-PONTA D= 300MM( 48KG)</v>
          </cell>
          <cell r="D4441" t="str">
            <v>UN</v>
          </cell>
          <cell r="E4441">
            <v>0</v>
          </cell>
        </row>
        <row r="4442">
          <cell r="B4442" t="str">
            <v>524437</v>
          </cell>
          <cell r="C4442" t="str">
            <v>EXTREMIDADE FOFO PN-25 FG-PONTA D= 350MM( 64KG)</v>
          </cell>
          <cell r="D4442" t="str">
            <v>UN</v>
          </cell>
          <cell r="E4442">
            <v>0</v>
          </cell>
        </row>
        <row r="4443">
          <cell r="B4443" t="str">
            <v>524438</v>
          </cell>
          <cell r="C4443" t="str">
            <v>EXTREMIDADE FOFO PN-25 FG-PONTA D= 400MM( 81KG)</v>
          </cell>
          <cell r="D4443" t="str">
            <v>UN</v>
          </cell>
          <cell r="E4443">
            <v>0</v>
          </cell>
        </row>
        <row r="4444">
          <cell r="B4444" t="str">
            <v>524439</v>
          </cell>
          <cell r="C4444" t="str">
            <v>EXTREMIDADE FOFO PN-25 FG-PONTA D= 450MM( 96KG)</v>
          </cell>
          <cell r="D4444" t="str">
            <v>UN</v>
          </cell>
          <cell r="E4444">
            <v>0</v>
          </cell>
        </row>
        <row r="4445">
          <cell r="B4445" t="str">
            <v>524440</v>
          </cell>
          <cell r="C4445" t="str">
            <v>EXTREMIDADE FOFO PN-25 FG-PONTA D= 500MM(121KG)</v>
          </cell>
          <cell r="D4445" t="str">
            <v>UN</v>
          </cell>
          <cell r="E4445">
            <v>0</v>
          </cell>
        </row>
        <row r="4446">
          <cell r="B4446" t="str">
            <v>524441</v>
          </cell>
          <cell r="C4446" t="str">
            <v>EXTREMIDADE FOFO PN-25 FG-PONTA D= 600MM(173KG)</v>
          </cell>
          <cell r="D4446" t="str">
            <v>UN</v>
          </cell>
          <cell r="E4446">
            <v>0</v>
          </cell>
        </row>
        <row r="4447">
          <cell r="B4447" t="str">
            <v>524442</v>
          </cell>
          <cell r="C4447" t="str">
            <v>EXTREMIDADE FOFO PN-25 FG-PONTA D= 700MM(229KG)</v>
          </cell>
          <cell r="D4447" t="str">
            <v>UN</v>
          </cell>
          <cell r="E4447">
            <v>0</v>
          </cell>
        </row>
        <row r="4448">
          <cell r="B4448" t="str">
            <v>524443</v>
          </cell>
          <cell r="C4448" t="str">
            <v>EXTREMIDADE FOFO PN-25 FG-PONTA D= 800MM(294KG)</v>
          </cell>
          <cell r="D4448" t="str">
            <v>UN</v>
          </cell>
          <cell r="E4448">
            <v>0</v>
          </cell>
        </row>
        <row r="4449">
          <cell r="B4449" t="str">
            <v>524444</v>
          </cell>
          <cell r="C4449" t="str">
            <v>EXTREMIDADE FOFO PN-25 FG-PONTA D= 900MM(355KG)</v>
          </cell>
          <cell r="D4449" t="str">
            <v>UN</v>
          </cell>
          <cell r="E4449">
            <v>0</v>
          </cell>
        </row>
        <row r="4450">
          <cell r="B4450" t="str">
            <v>524445</v>
          </cell>
          <cell r="C4450" t="str">
            <v>EXTREMIDADE FOFO PN-25 FG-PONTA D=1000MM(447KG)</v>
          </cell>
          <cell r="D4450" t="str">
            <v>UN</v>
          </cell>
          <cell r="E4450">
            <v>0</v>
          </cell>
        </row>
        <row r="4451">
          <cell r="B4451" t="str">
            <v>524446</v>
          </cell>
          <cell r="C4451" t="str">
            <v>EXTREMIDADE FOFO PN-25 FG-PONTA D=1200MM(620KG)</v>
          </cell>
          <cell r="D4451" t="str">
            <v>UN</v>
          </cell>
          <cell r="E4451">
            <v>0</v>
          </cell>
        </row>
        <row r="4452">
          <cell r="B4452" t="str">
            <v>524447</v>
          </cell>
          <cell r="C4452" t="str">
            <v>EXTREMIDADE FOFO PN-25 FG-JM D= 300MM( 62KG)</v>
          </cell>
          <cell r="D4452" t="str">
            <v>UN</v>
          </cell>
          <cell r="E4452">
            <v>0</v>
          </cell>
        </row>
        <row r="4453">
          <cell r="B4453" t="str">
            <v>524448</v>
          </cell>
          <cell r="C4453" t="str">
            <v>EXTREMIDADE FOFO PN-25 FG-JM D= 350MM( 83KG)</v>
          </cell>
          <cell r="D4453" t="str">
            <v>UN</v>
          </cell>
          <cell r="E4453">
            <v>0</v>
          </cell>
        </row>
        <row r="4454">
          <cell r="B4454" t="str">
            <v>524449</v>
          </cell>
          <cell r="C4454" t="str">
            <v>EXTREMIDADE FOFO PN-25 FG-JM D= 400MM(107KG)</v>
          </cell>
          <cell r="D4454" t="str">
            <v>UN</v>
          </cell>
          <cell r="E4454">
            <v>0</v>
          </cell>
        </row>
        <row r="4455">
          <cell r="B4455" t="str">
            <v>524450</v>
          </cell>
          <cell r="C4455" t="str">
            <v>EXTREMIDADE FOFO PN-25 FG-JM D= 450MM(118KG)</v>
          </cell>
          <cell r="D4455" t="str">
            <v>UN</v>
          </cell>
          <cell r="E4455">
            <v>0</v>
          </cell>
        </row>
        <row r="4456">
          <cell r="B4456" t="str">
            <v>524451</v>
          </cell>
          <cell r="C4456" t="str">
            <v>EXTREMIDADE FOFO PN-25 FG-JM D= 500MM(168KG)</v>
          </cell>
          <cell r="D4456" t="str">
            <v>UN</v>
          </cell>
          <cell r="E4456">
            <v>0</v>
          </cell>
        </row>
        <row r="4457">
          <cell r="B4457" t="str">
            <v>524452</v>
          </cell>
          <cell r="C4457" t="str">
            <v>EXTREMIDADE FOFO PN-25 FG-JM D= 600MM(226KG)</v>
          </cell>
          <cell r="D4457" t="str">
            <v>UN</v>
          </cell>
          <cell r="E4457">
            <v>0</v>
          </cell>
        </row>
        <row r="4458">
          <cell r="B4458" t="str">
            <v>524453</v>
          </cell>
          <cell r="C4458" t="str">
            <v>EXTREMIDADE FOFO PN-25 FG-JM D= 700MM(291KG)</v>
          </cell>
          <cell r="D4458" t="str">
            <v>UN</v>
          </cell>
          <cell r="E4458">
            <v>0</v>
          </cell>
        </row>
        <row r="4459">
          <cell r="B4459" t="str">
            <v>524454</v>
          </cell>
          <cell r="C4459" t="str">
            <v>EXTREMIDADE FOFO PN-25 FG-JM D= 800MM(395KG)</v>
          </cell>
          <cell r="D4459" t="str">
            <v>UN</v>
          </cell>
          <cell r="E4459">
            <v>0</v>
          </cell>
        </row>
        <row r="4460">
          <cell r="B4460" t="str">
            <v>524455</v>
          </cell>
          <cell r="C4460" t="str">
            <v>EXTREMIDADE FOFO PN-25 FG-JM D= 900MM(507KG)</v>
          </cell>
          <cell r="D4460" t="str">
            <v>UN</v>
          </cell>
          <cell r="E4460">
            <v>0</v>
          </cell>
        </row>
        <row r="4461">
          <cell r="B4461" t="str">
            <v>524456</v>
          </cell>
          <cell r="C4461" t="str">
            <v>EXTREMIDADE FOFO PN-25 FG-JM D=1000MM(695KG)</v>
          </cell>
          <cell r="D4461" t="str">
            <v>UN</v>
          </cell>
          <cell r="E4461">
            <v>0</v>
          </cell>
        </row>
        <row r="4462">
          <cell r="B4462" t="str">
            <v>524457</v>
          </cell>
          <cell r="C4462" t="str">
            <v>EXTREMIDADE FOFO PN-25 FG-JM D=1200MM(893KG)</v>
          </cell>
          <cell r="D4462" t="str">
            <v>UN</v>
          </cell>
          <cell r="E4462">
            <v>0</v>
          </cell>
        </row>
        <row r="4463">
          <cell r="B4463" t="str">
            <v>524458</v>
          </cell>
          <cell r="C4463" t="str">
            <v>EXTREMIDADE FOFO PN25 PT-FG C/ABA D= 50MM( 12KG)</v>
          </cell>
          <cell r="D4463" t="str">
            <v>UN</v>
          </cell>
          <cell r="E4463">
            <v>0</v>
          </cell>
        </row>
        <row r="4464">
          <cell r="B4464" t="str">
            <v>524459</v>
          </cell>
          <cell r="C4464" t="str">
            <v>EXTREMIDADE FOFO PN25 PT-FG C/ABA D= 75MM(16,5KG)</v>
          </cell>
          <cell r="D4464" t="str">
            <v>UN</v>
          </cell>
          <cell r="E4464">
            <v>0</v>
          </cell>
        </row>
        <row r="4465">
          <cell r="B4465" t="str">
            <v>524460</v>
          </cell>
          <cell r="C4465" t="str">
            <v>EXTREMIDADE FOFO PN25 PT-FG C/ABA D=100MM( 21KG)</v>
          </cell>
          <cell r="D4465" t="str">
            <v>UN</v>
          </cell>
          <cell r="E4465">
            <v>0</v>
          </cell>
        </row>
        <row r="4466">
          <cell r="B4466" t="str">
            <v>524461</v>
          </cell>
          <cell r="C4466" t="str">
            <v>EXTREMIDADE FOFO PN25 PT-FG C/ABA D=150MM( 33KG)</v>
          </cell>
          <cell r="D4466" t="str">
            <v>UN</v>
          </cell>
          <cell r="E4466">
            <v>0</v>
          </cell>
        </row>
        <row r="4467">
          <cell r="B4467" t="str">
            <v>524462</v>
          </cell>
          <cell r="C4467" t="str">
            <v>EXTREMIDADE FOFO PN25 PT-FG C/ABA D=200MM( 48KG)</v>
          </cell>
          <cell r="D4467" t="str">
            <v>UN</v>
          </cell>
          <cell r="E4467">
            <v>0</v>
          </cell>
        </row>
        <row r="4468">
          <cell r="B4468" t="str">
            <v>524463</v>
          </cell>
          <cell r="C4468" t="str">
            <v>EXTREMIDADE FOFO PN25 PT-FG C/ABA D=50MM( 62KG)</v>
          </cell>
          <cell r="D4468" t="str">
            <v>UN</v>
          </cell>
          <cell r="E4468">
            <v>0</v>
          </cell>
        </row>
        <row r="4469">
          <cell r="B4469" t="str">
            <v>524464</v>
          </cell>
          <cell r="C4469" t="str">
            <v>EXTREMIDADE FOFO PN25 PT-FG C/ABA D=300MM( 81KG)</v>
          </cell>
          <cell r="D4469" t="str">
            <v>UN</v>
          </cell>
          <cell r="E4469">
            <v>0</v>
          </cell>
        </row>
        <row r="4470">
          <cell r="B4470" t="str">
            <v>524465</v>
          </cell>
          <cell r="C4470" t="str">
            <v>EXTREMIDADE FOFO PN25 PT-FG C/ABA D=350MM(101KG)</v>
          </cell>
          <cell r="D4470" t="str">
            <v>UN</v>
          </cell>
          <cell r="E4470">
            <v>0</v>
          </cell>
        </row>
        <row r="4471">
          <cell r="B4471" t="str">
            <v>524466</v>
          </cell>
          <cell r="C4471" t="str">
            <v>EXTREMIDADE FOFO PN25 PT-FG C/ABA D=400MM(127KG)</v>
          </cell>
          <cell r="D4471" t="str">
            <v>UN</v>
          </cell>
          <cell r="E4471">
            <v>0</v>
          </cell>
        </row>
        <row r="4472">
          <cell r="B4472" t="str">
            <v>524467</v>
          </cell>
          <cell r="C4472" t="str">
            <v>EXTREMIDADE FOFO PN25 PT-FG C/ABA D=450MM(140KG)</v>
          </cell>
          <cell r="D4472" t="str">
            <v>UN</v>
          </cell>
          <cell r="E4472">
            <v>0</v>
          </cell>
        </row>
        <row r="4473">
          <cell r="B4473" t="str">
            <v>524468</v>
          </cell>
          <cell r="C4473" t="str">
            <v>EXTREMIDADE FOFO PN25 PT-FG C/ABA D=500MM(177KG)</v>
          </cell>
          <cell r="D4473" t="str">
            <v>UN</v>
          </cell>
          <cell r="E4473">
            <v>0</v>
          </cell>
        </row>
        <row r="4474">
          <cell r="B4474" t="str">
            <v>524469</v>
          </cell>
          <cell r="C4474" t="str">
            <v>EXTREMIDADE FOFO PN25 PT-FG C/ABA D=600MM(241KG)</v>
          </cell>
          <cell r="D4474" t="str">
            <v>UN</v>
          </cell>
          <cell r="E4474">
            <v>0</v>
          </cell>
        </row>
        <row r="4475">
          <cell r="B4475" t="str">
            <v>524470</v>
          </cell>
          <cell r="C4475" t="str">
            <v>EXTREMIDADE FOFO PN25 PT-FG C/ABA D=700MM(299KG)</v>
          </cell>
          <cell r="D4475" t="str">
            <v>UN</v>
          </cell>
          <cell r="E4475">
            <v>0</v>
          </cell>
        </row>
        <row r="4476">
          <cell r="B4476" t="str">
            <v>524471</v>
          </cell>
          <cell r="C4476" t="str">
            <v>EXTREMIDADE FOFO PN25 PT-FG C/ABA D=800MM(389KG)</v>
          </cell>
          <cell r="D4476" t="str">
            <v>UN</v>
          </cell>
          <cell r="E4476">
            <v>0</v>
          </cell>
        </row>
        <row r="4477">
          <cell r="B4477" t="str">
            <v>524472</v>
          </cell>
          <cell r="C4477" t="str">
            <v>EXTREMIDADE FOFO PN25 PT-FG C/ABA D=900MM(474KG)</v>
          </cell>
          <cell r="D4477" t="str">
            <v>UN</v>
          </cell>
          <cell r="E4477">
            <v>0</v>
          </cell>
        </row>
        <row r="4478">
          <cell r="B4478" t="str">
            <v>524473</v>
          </cell>
          <cell r="C4478" t="str">
            <v>EXTREMIDADE FOFO PN25 PT-FG C/ABA D=1000MM(619KG)</v>
          </cell>
          <cell r="D4478" t="str">
            <v>UN</v>
          </cell>
          <cell r="E4478">
            <v>0</v>
          </cell>
        </row>
        <row r="4479">
          <cell r="B4479" t="str">
            <v>524474</v>
          </cell>
          <cell r="C4479" t="str">
            <v>EXTREMIDADE FOFO PN25 PT-FG C/ABA D=1200MM(817KG)</v>
          </cell>
          <cell r="D4479" t="str">
            <v>UN</v>
          </cell>
          <cell r="E4479">
            <v>0</v>
          </cell>
        </row>
        <row r="4481">
          <cell r="B4481" t="str">
            <v>524500</v>
          </cell>
          <cell r="C4481" t="str">
            <v>FLANGES EM FOFO (METALURGICA 100%)</v>
          </cell>
        </row>
        <row r="4482">
          <cell r="B4482" t="str">
            <v>524501</v>
          </cell>
          <cell r="C4482" t="str">
            <v>FLANGE CEGO PN-10/16/25 FOFO D=50MM (2,4KG)</v>
          </cell>
          <cell r="D4482" t="str">
            <v>UN</v>
          </cell>
          <cell r="E4482">
            <v>27.1</v>
          </cell>
        </row>
        <row r="4483">
          <cell r="B4483" t="str">
            <v>524502</v>
          </cell>
          <cell r="C4483" t="str">
            <v>FLANGE CEGO PN-10/16/25 FOFO   D=80MM (3,6KG)</v>
          </cell>
          <cell r="D4483" t="str">
            <v>UN</v>
          </cell>
          <cell r="E4483">
            <v>57.84</v>
          </cell>
        </row>
        <row r="4484">
          <cell r="B4484" t="str">
            <v>524503</v>
          </cell>
          <cell r="C4484" t="str">
            <v>FLANGE CEGO PN-10 FOFO D= 100MM(  4,3KG)</v>
          </cell>
          <cell r="D4484" t="str">
            <v>UN</v>
          </cell>
          <cell r="E4484">
            <v>65.290000000000006</v>
          </cell>
        </row>
        <row r="4485">
          <cell r="B4485" t="str">
            <v>524504</v>
          </cell>
          <cell r="C4485" t="str">
            <v>FLANGE CEGO PN-10 FOFO D= 150MM(  7,2KG)</v>
          </cell>
          <cell r="D4485" t="str">
            <v>UN</v>
          </cell>
          <cell r="E4485">
            <v>95.26</v>
          </cell>
        </row>
        <row r="4486">
          <cell r="B4486" t="str">
            <v>524505</v>
          </cell>
          <cell r="C4486" t="str">
            <v>FLANGE CEGO PN-10 FOFO D= 200MM( 11KG)</v>
          </cell>
          <cell r="D4486" t="str">
            <v>UN</v>
          </cell>
          <cell r="E4486">
            <v>119.5</v>
          </cell>
        </row>
        <row r="4487">
          <cell r="B4487" t="str">
            <v>524506</v>
          </cell>
          <cell r="C4487" t="str">
            <v>FLANGE CEGO PN-10 FOFO D= 250MM( 17KG)</v>
          </cell>
          <cell r="D4487" t="str">
            <v>UN</v>
          </cell>
          <cell r="E4487">
            <v>191.54</v>
          </cell>
        </row>
        <row r="4488">
          <cell r="B4488" t="str">
            <v>524507</v>
          </cell>
          <cell r="C4488" t="str">
            <v>FLANGE CEGO PN-10 FOFO D= 300MM( 24KG)</v>
          </cell>
          <cell r="D4488" t="str">
            <v>UN</v>
          </cell>
          <cell r="E4488">
            <v>392.64</v>
          </cell>
        </row>
        <row r="4489">
          <cell r="B4489" t="str">
            <v>524508</v>
          </cell>
          <cell r="C4489" t="str">
            <v>FLANGE CEGO PN-10 FOFO D= 350MM( 30KG)</v>
          </cell>
          <cell r="D4489" t="str">
            <v>UN</v>
          </cell>
          <cell r="E4489">
            <v>439.56</v>
          </cell>
        </row>
        <row r="4490">
          <cell r="B4490" t="str">
            <v>524509</v>
          </cell>
          <cell r="C4490" t="str">
            <v>FLANGE CEGO PN-10 FOFO D= 400MM( 36KG)</v>
          </cell>
          <cell r="D4490" t="str">
            <v>UN</v>
          </cell>
          <cell r="E4490">
            <v>492.55</v>
          </cell>
        </row>
        <row r="4491">
          <cell r="B4491" t="str">
            <v>524510</v>
          </cell>
          <cell r="C4491" t="str">
            <v>FLANGE CEGO PN-10 FOFO D= 450MM( 68KG)</v>
          </cell>
          <cell r="D4491" t="str">
            <v>UN</v>
          </cell>
          <cell r="E4491">
            <v>0</v>
          </cell>
        </row>
        <row r="4492">
          <cell r="B4492" t="str">
            <v>524511</v>
          </cell>
          <cell r="C4492" t="str">
            <v>FLANGE CEGO PN-10 FOFO D= 500MM( 56KG)</v>
          </cell>
          <cell r="D4492" t="str">
            <v>UN</v>
          </cell>
          <cell r="E4492">
            <v>0</v>
          </cell>
        </row>
        <row r="4493">
          <cell r="B4493" t="str">
            <v>524512</v>
          </cell>
          <cell r="C4493" t="str">
            <v>FLANGE CEGO PN-10 FOFO D= 600MM( 85KG)</v>
          </cell>
          <cell r="D4493" t="str">
            <v>UN</v>
          </cell>
          <cell r="E4493">
            <v>0</v>
          </cell>
        </row>
        <row r="4494">
          <cell r="B4494" t="str">
            <v>524513</v>
          </cell>
          <cell r="C4494" t="str">
            <v>FLANGE CEGO PN-10 FOFO D= 700MM(123KG)</v>
          </cell>
          <cell r="D4494" t="str">
            <v>UN</v>
          </cell>
          <cell r="E4494">
            <v>0</v>
          </cell>
        </row>
        <row r="4495">
          <cell r="B4495" t="str">
            <v>524514</v>
          </cell>
          <cell r="C4495" t="str">
            <v>FLANGE CEGO PN-10 FOFO D= 800MM(172KG)</v>
          </cell>
          <cell r="D4495" t="str">
            <v>UN</v>
          </cell>
          <cell r="E4495">
            <v>0</v>
          </cell>
        </row>
        <row r="4496">
          <cell r="B4496" t="str">
            <v>524515</v>
          </cell>
          <cell r="C4496" t="str">
            <v>FLANGE CEGO PN-10 FOFO D= 900MM(224KG)</v>
          </cell>
          <cell r="D4496" t="str">
            <v>UN</v>
          </cell>
          <cell r="E4496">
            <v>0</v>
          </cell>
        </row>
        <row r="4497">
          <cell r="B4497" t="str">
            <v>524516</v>
          </cell>
          <cell r="C4497" t="str">
            <v>FLANGE CEGO PN-10 FOFO D=1000MM(293KG)</v>
          </cell>
          <cell r="D4497" t="str">
            <v>UN</v>
          </cell>
          <cell r="E4497">
            <v>0</v>
          </cell>
        </row>
        <row r="4498">
          <cell r="B4498" t="str">
            <v>524517</v>
          </cell>
          <cell r="C4498" t="str">
            <v>FLANGE CEGO PN-10 FOFO D=1200MM(575KG)</v>
          </cell>
          <cell r="D4498" t="str">
            <v>UN</v>
          </cell>
          <cell r="E4498">
            <v>0</v>
          </cell>
        </row>
        <row r="4499">
          <cell r="B4499" t="str">
            <v>524518</v>
          </cell>
          <cell r="C4499" t="str">
            <v>FLANGE AVULSO PN-10/16/25 FOFO D=80MM (4,7KG)</v>
          </cell>
          <cell r="D4499" t="str">
            <v>UN</v>
          </cell>
          <cell r="E4499">
            <v>55.72</v>
          </cell>
        </row>
        <row r="4500">
          <cell r="B4500" t="str">
            <v>524519</v>
          </cell>
          <cell r="C4500" t="str">
            <v>FLANGE AVULSO PN-10 FOFO D= 100MM(  4,5KG)</v>
          </cell>
          <cell r="D4500" t="str">
            <v>UN</v>
          </cell>
          <cell r="E4500">
            <v>68.66</v>
          </cell>
        </row>
        <row r="4501">
          <cell r="B4501" t="str">
            <v>524520</v>
          </cell>
          <cell r="C4501" t="str">
            <v>FLANGE AVULSO PN-10 FOFO D= 150MM(  8KG)</v>
          </cell>
          <cell r="D4501" t="str">
            <v>UN</v>
          </cell>
          <cell r="E4501">
            <v>96.17</v>
          </cell>
        </row>
        <row r="4502">
          <cell r="B4502" t="str">
            <v>524521</v>
          </cell>
          <cell r="C4502" t="str">
            <v>FLANGE AVULSO PN-10 FOFO D= 200MM( 10KG)</v>
          </cell>
          <cell r="D4502" t="str">
            <v>UN</v>
          </cell>
          <cell r="E4502">
            <v>129.11000000000001</v>
          </cell>
        </row>
        <row r="4503">
          <cell r="B4503" t="str">
            <v>524522</v>
          </cell>
          <cell r="C4503" t="str">
            <v>FLANGE AVULSO PN-10 FOFO D= 250MM( 14,5KG)</v>
          </cell>
          <cell r="D4503" t="str">
            <v>UN</v>
          </cell>
          <cell r="E4503">
            <v>213.97</v>
          </cell>
        </row>
        <row r="4504">
          <cell r="B4504" t="str">
            <v>524523</v>
          </cell>
          <cell r="C4504" t="str">
            <v>FLANGE AVULSO PN-10 FOFO D= 300MM( 18KG)</v>
          </cell>
          <cell r="D4504" t="str">
            <v>UN</v>
          </cell>
          <cell r="E4504">
            <v>250.78</v>
          </cell>
        </row>
        <row r="4505">
          <cell r="B4505" t="str">
            <v>524524</v>
          </cell>
          <cell r="C4505" t="str">
            <v>FLANGE AVULSO PN-10 FOFO D= 350MM( 23KG)</v>
          </cell>
          <cell r="D4505" t="str">
            <v>UN</v>
          </cell>
          <cell r="E4505">
            <v>428.12</v>
          </cell>
        </row>
        <row r="4506">
          <cell r="B4506" t="str">
            <v>524525</v>
          </cell>
          <cell r="C4506" t="str">
            <v>FLANGE AVULSO PN-10 FOFO D= 400MM( 28KG)</v>
          </cell>
          <cell r="D4506" t="str">
            <v>UN</v>
          </cell>
          <cell r="E4506">
            <v>461.53</v>
          </cell>
        </row>
        <row r="4507">
          <cell r="B4507" t="str">
            <v>524526</v>
          </cell>
          <cell r="C4507" t="str">
            <v>FLANGE AVULSO PN-10 FOFO D= 450MM( 34,5KG)</v>
          </cell>
          <cell r="D4507" t="str">
            <v>UN</v>
          </cell>
          <cell r="E4507">
            <v>0</v>
          </cell>
        </row>
        <row r="4508">
          <cell r="B4508" t="str">
            <v>524527</v>
          </cell>
          <cell r="C4508" t="str">
            <v>FLANGE AVULSO PN-10 FOFO D= 500MM( 38KG)</v>
          </cell>
          <cell r="D4508" t="str">
            <v>UN</v>
          </cell>
          <cell r="E4508">
            <v>0</v>
          </cell>
        </row>
        <row r="4509">
          <cell r="B4509" t="str">
            <v>524528</v>
          </cell>
          <cell r="C4509" t="str">
            <v>FLANGE AVULSO PN-10 FOFO D= 600MM( 56KG)</v>
          </cell>
          <cell r="D4509" t="str">
            <v>UN</v>
          </cell>
          <cell r="E4509">
            <v>0</v>
          </cell>
        </row>
        <row r="4510">
          <cell r="B4510" t="str">
            <v>524529</v>
          </cell>
          <cell r="C4510" t="str">
            <v>FLANGE AVULSO PN-10 FOFO D= 700MM( 76KG)</v>
          </cell>
          <cell r="D4510" t="str">
            <v>UN</v>
          </cell>
          <cell r="E4510">
            <v>0</v>
          </cell>
        </row>
        <row r="4511">
          <cell r="B4511" t="str">
            <v>524530</v>
          </cell>
          <cell r="C4511" t="str">
            <v>FLANGE AVULSO PN-10 FOFO D= 800MM( 98KG)</v>
          </cell>
          <cell r="D4511" t="str">
            <v>UN</v>
          </cell>
          <cell r="E4511">
            <v>0</v>
          </cell>
        </row>
        <row r="4512">
          <cell r="B4512" t="str">
            <v>524531</v>
          </cell>
          <cell r="C4512" t="str">
            <v>FLANGE AVULSO PN-10 FOFO D= 900MM(125KG)</v>
          </cell>
          <cell r="D4512" t="str">
            <v>UN</v>
          </cell>
          <cell r="E4512">
            <v>0</v>
          </cell>
        </row>
        <row r="4513">
          <cell r="B4513" t="str">
            <v>524532</v>
          </cell>
          <cell r="C4513" t="str">
            <v>FLANGE AVULSO PN-10 FOFO D=1000MM(150KG)</v>
          </cell>
          <cell r="D4513" t="str">
            <v>UN</v>
          </cell>
          <cell r="E4513">
            <v>0</v>
          </cell>
        </row>
        <row r="4514">
          <cell r="B4514" t="str">
            <v>524533</v>
          </cell>
          <cell r="C4514" t="str">
            <v>FLANGE AVULSO PN-10 FOFO D=1200MM(220KG)</v>
          </cell>
          <cell r="D4514" t="str">
            <v>UN</v>
          </cell>
          <cell r="E4514">
            <v>0</v>
          </cell>
        </row>
        <row r="4515">
          <cell r="B4515" t="str">
            <v>524534</v>
          </cell>
          <cell r="C4515" t="str">
            <v>FLANGE CEGO FOFO PN-16 D=100MM(4,3KG)</v>
          </cell>
          <cell r="D4515" t="str">
            <v>UN</v>
          </cell>
          <cell r="E4515">
            <v>0</v>
          </cell>
        </row>
        <row r="4516">
          <cell r="B4516" t="str">
            <v>524535</v>
          </cell>
          <cell r="C4516" t="str">
            <v>FLANGE CEGO FOFO PN-16 D=150MM(7,2KG)</v>
          </cell>
          <cell r="D4516" t="str">
            <v>UN</v>
          </cell>
          <cell r="E4516">
            <v>0</v>
          </cell>
        </row>
        <row r="4517">
          <cell r="B4517" t="str">
            <v>524536</v>
          </cell>
          <cell r="C4517" t="str">
            <v>FLANGE CEGO FOFO PN-16 D=200MM(11KG)</v>
          </cell>
          <cell r="D4517" t="str">
            <v>UN</v>
          </cell>
          <cell r="E4517">
            <v>0</v>
          </cell>
        </row>
        <row r="4518">
          <cell r="B4518" t="str">
            <v>524537</v>
          </cell>
          <cell r="C4518" t="str">
            <v>FLANGE CEGO FOFO PN-16 D=250MM(17KG)</v>
          </cell>
          <cell r="D4518" t="str">
            <v>UN</v>
          </cell>
          <cell r="E4518">
            <v>0</v>
          </cell>
        </row>
        <row r="4519">
          <cell r="B4519" t="str">
            <v>524538</v>
          </cell>
          <cell r="C4519" t="str">
            <v>FLANGE CEGO FOFO PN-16 D=300MM(24KG)</v>
          </cell>
          <cell r="D4519" t="str">
            <v>UN</v>
          </cell>
          <cell r="E4519">
            <v>0</v>
          </cell>
        </row>
        <row r="4520">
          <cell r="B4520" t="str">
            <v>524539</v>
          </cell>
          <cell r="C4520" t="str">
            <v>FLANGE CEGO FOFO PN-16 D=350MM(33KG)</v>
          </cell>
          <cell r="D4520" t="str">
            <v>UN</v>
          </cell>
          <cell r="E4520">
            <v>0</v>
          </cell>
        </row>
        <row r="4521">
          <cell r="B4521" t="str">
            <v>524540</v>
          </cell>
          <cell r="C4521" t="str">
            <v>FLANGE CEGO FOFO PN-16 D=400MM(44KG)</v>
          </cell>
          <cell r="D4521" t="str">
            <v>UN</v>
          </cell>
          <cell r="E4521">
            <v>0</v>
          </cell>
        </row>
        <row r="4522">
          <cell r="B4522" t="str">
            <v>524541</v>
          </cell>
          <cell r="C4522" t="str">
            <v>FLANGE CEGO FOFO PN-16 D=450MM(75,5KG)</v>
          </cell>
          <cell r="D4522" t="str">
            <v>UN</v>
          </cell>
          <cell r="E4522">
            <v>0</v>
          </cell>
        </row>
        <row r="4523">
          <cell r="B4523" t="str">
            <v>524542</v>
          </cell>
          <cell r="C4523" t="str">
            <v>FLANGE CEGO FOFO PN-16 D=500MM( 77KG)</v>
          </cell>
          <cell r="D4523" t="str">
            <v>UN</v>
          </cell>
          <cell r="E4523">
            <v>0</v>
          </cell>
        </row>
        <row r="4524">
          <cell r="B4524" t="str">
            <v>524543</v>
          </cell>
          <cell r="C4524" t="str">
            <v>FLANGE CEGO FOFO PN-16 D=600MM(121KG)</v>
          </cell>
          <cell r="D4524" t="str">
            <v>UN</v>
          </cell>
          <cell r="E4524">
            <v>0</v>
          </cell>
        </row>
        <row r="4525">
          <cell r="B4525" t="str">
            <v>524544</v>
          </cell>
          <cell r="C4525" t="str">
            <v>FLANGE CEGO FOFO PN-16 D=700MM(156KG)</v>
          </cell>
          <cell r="D4525" t="str">
            <v>UN</v>
          </cell>
          <cell r="E4525">
            <v>0</v>
          </cell>
        </row>
        <row r="4526">
          <cell r="B4526" t="str">
            <v>524545</v>
          </cell>
          <cell r="C4526" t="str">
            <v>FLANGE CEGO FOFO PN-16 D=800MM(218KG)</v>
          </cell>
          <cell r="D4526" t="str">
            <v>UN</v>
          </cell>
          <cell r="E4526">
            <v>0</v>
          </cell>
        </row>
        <row r="4527">
          <cell r="B4527" t="str">
            <v>524546</v>
          </cell>
          <cell r="C4527" t="str">
            <v>FLANGE CEGO FOFO PN-16 D=900MM(286KG)</v>
          </cell>
          <cell r="D4527" t="str">
            <v>UN</v>
          </cell>
          <cell r="E4527">
            <v>0</v>
          </cell>
        </row>
        <row r="4528">
          <cell r="B4528" t="str">
            <v>524547</v>
          </cell>
          <cell r="C4528" t="str">
            <v>FLANGE CEGO FOFO PN-16 D=1000MM(387KG)</v>
          </cell>
          <cell r="D4528" t="str">
            <v>UN</v>
          </cell>
          <cell r="E4528">
            <v>0</v>
          </cell>
        </row>
        <row r="4529">
          <cell r="B4529" t="str">
            <v>524548</v>
          </cell>
          <cell r="C4529" t="str">
            <v>FLANGE CEGO FOFO PN-16 D=1200MM(662KG)</v>
          </cell>
          <cell r="D4529" t="str">
            <v>UN</v>
          </cell>
          <cell r="E4529">
            <v>0</v>
          </cell>
        </row>
        <row r="4530">
          <cell r="B4530" t="str">
            <v>524549</v>
          </cell>
          <cell r="C4530" t="str">
            <v>FLANGE AVULSO FOFO PN-16 D=100MM(4,5KG)</v>
          </cell>
          <cell r="D4530" t="str">
            <v>UN</v>
          </cell>
          <cell r="E4530">
            <v>0</v>
          </cell>
        </row>
        <row r="4531">
          <cell r="B4531" t="str">
            <v>524550</v>
          </cell>
          <cell r="C4531" t="str">
            <v>FLANGE AVULSO FOFO PN-16 D=150MM(   8KG)</v>
          </cell>
          <cell r="D4531" t="str">
            <v>UN</v>
          </cell>
          <cell r="E4531">
            <v>0</v>
          </cell>
        </row>
        <row r="4532">
          <cell r="B4532" t="str">
            <v>524551</v>
          </cell>
          <cell r="C4532" t="str">
            <v>FLANGE AVULSO FOFO PN-16 D=200MM( 10KG)</v>
          </cell>
          <cell r="D4532" t="str">
            <v>UN</v>
          </cell>
          <cell r="E4532">
            <v>0</v>
          </cell>
        </row>
        <row r="4533">
          <cell r="B4533" t="str">
            <v>524552</v>
          </cell>
          <cell r="C4533" t="str">
            <v>FLANGE AVULSO FOFO PN-16 D=250MM(14,5KG)</v>
          </cell>
          <cell r="D4533" t="str">
            <v>UN</v>
          </cell>
          <cell r="E4533">
            <v>0</v>
          </cell>
        </row>
        <row r="4534">
          <cell r="B4534" t="str">
            <v>524553</v>
          </cell>
          <cell r="C4534" t="str">
            <v>FLANGE AVULSO FOFO PN-16 D=300MM( 18KG)</v>
          </cell>
          <cell r="D4534" t="str">
            <v>UN</v>
          </cell>
          <cell r="E4534">
            <v>0</v>
          </cell>
        </row>
        <row r="4535">
          <cell r="B4535" t="str">
            <v>524554</v>
          </cell>
          <cell r="C4535" t="str">
            <v>FLANGE AVULSO FOFO PN-16 D=350MM( 26KG)</v>
          </cell>
          <cell r="D4535" t="str">
            <v>UN</v>
          </cell>
          <cell r="E4535">
            <v>0</v>
          </cell>
        </row>
        <row r="4536">
          <cell r="B4536" t="str">
            <v>524555</v>
          </cell>
          <cell r="C4536" t="str">
            <v>FLANGE AVULSO FOFO PN-16 D=400MM( 34KG)</v>
          </cell>
          <cell r="D4536" t="str">
            <v>UN</v>
          </cell>
          <cell r="E4536">
            <v>0</v>
          </cell>
        </row>
        <row r="4537">
          <cell r="B4537" t="str">
            <v>524556</v>
          </cell>
          <cell r="C4537" t="str">
            <v>FLANGE AVULSO FOFO PN-16 D=450MM( 42KG)</v>
          </cell>
          <cell r="D4537" t="str">
            <v>UN</v>
          </cell>
          <cell r="E4537">
            <v>0</v>
          </cell>
        </row>
        <row r="4538">
          <cell r="B4538" t="str">
            <v>524557</v>
          </cell>
          <cell r="C4538" t="str">
            <v>FLANGE AVULSO FOFO PN-16 D=500MM( 53KG)</v>
          </cell>
          <cell r="D4538" t="str">
            <v>UN</v>
          </cell>
          <cell r="E4538">
            <v>0</v>
          </cell>
        </row>
        <row r="4539">
          <cell r="B4539" t="str">
            <v>524558</v>
          </cell>
          <cell r="C4539" t="str">
            <v>FLANGE AVULSO FOFO PN-16 D=600MM( 82KG)</v>
          </cell>
          <cell r="D4539" t="str">
            <v>UN</v>
          </cell>
          <cell r="E4539">
            <v>0</v>
          </cell>
        </row>
        <row r="4540">
          <cell r="B4540" t="str">
            <v>524559</v>
          </cell>
          <cell r="C4540" t="str">
            <v>FLANGE AVULSO FOFO PN-16 D=700MM( 91KG)</v>
          </cell>
          <cell r="D4540" t="str">
            <v>UN</v>
          </cell>
          <cell r="E4540">
            <v>0</v>
          </cell>
        </row>
        <row r="4541">
          <cell r="B4541" t="str">
            <v>524560</v>
          </cell>
          <cell r="C4541" t="str">
            <v>FLANGE AVULSO FOFO PN-16 D=800MM(117KG)</v>
          </cell>
          <cell r="D4541" t="str">
            <v>UN</v>
          </cell>
          <cell r="E4541">
            <v>0</v>
          </cell>
        </row>
        <row r="4542">
          <cell r="B4542" t="str">
            <v>524561</v>
          </cell>
          <cell r="C4542" t="str">
            <v>FLANGE AVULSO FOFO PN-16 D=900MM(149KG)</v>
          </cell>
          <cell r="D4542" t="str">
            <v>UN</v>
          </cell>
          <cell r="E4542">
            <v>0</v>
          </cell>
        </row>
        <row r="4543">
          <cell r="B4543" t="str">
            <v>524562</v>
          </cell>
          <cell r="C4543" t="str">
            <v>FLANGE AVULSO FOFO PN-16 D=1000MM(192KG)</v>
          </cell>
          <cell r="D4543" t="str">
            <v>UN</v>
          </cell>
          <cell r="E4543">
            <v>0</v>
          </cell>
        </row>
        <row r="4544">
          <cell r="B4544" t="str">
            <v>524563</v>
          </cell>
          <cell r="C4544" t="str">
            <v>FLANGE AVULSO FOFO PN-16 D=1200MM(284KG)</v>
          </cell>
          <cell r="D4544" t="str">
            <v>UN</v>
          </cell>
          <cell r="E4544">
            <v>0</v>
          </cell>
        </row>
        <row r="4545">
          <cell r="B4545" t="str">
            <v>524564</v>
          </cell>
          <cell r="C4545" t="str">
            <v>FLANGE CEGO FOFO PN-25 D=50MM(2,4KG)</v>
          </cell>
          <cell r="D4545" t="str">
            <v>UN</v>
          </cell>
          <cell r="E4545">
            <v>0</v>
          </cell>
        </row>
        <row r="4546">
          <cell r="B4546" t="str">
            <v>524565</v>
          </cell>
          <cell r="C4546" t="str">
            <v>FLANGE CEGO FOFO PN-25 D=100MM(4,8KG)</v>
          </cell>
          <cell r="D4546" t="str">
            <v>UN</v>
          </cell>
          <cell r="E4546">
            <v>0</v>
          </cell>
        </row>
        <row r="4547">
          <cell r="B4547" t="str">
            <v>524566</v>
          </cell>
          <cell r="C4547" t="str">
            <v>FLANGE CEGO FOFO PN-25 D=150MM(7,2KG)</v>
          </cell>
          <cell r="D4547" t="str">
            <v>UN</v>
          </cell>
          <cell r="E4547">
            <v>0</v>
          </cell>
        </row>
        <row r="4548">
          <cell r="B4548" t="str">
            <v>524567</v>
          </cell>
          <cell r="C4548" t="str">
            <v>FLANGE CEGO FOFO PN-25 D=200MM(11KG)</v>
          </cell>
          <cell r="D4548" t="str">
            <v>UN</v>
          </cell>
          <cell r="E4548">
            <v>0</v>
          </cell>
        </row>
        <row r="4549">
          <cell r="B4549" t="str">
            <v>524568</v>
          </cell>
          <cell r="C4549" t="str">
            <v>FLANGE CEGO FOFO PN-25 D=250MM(17KG)</v>
          </cell>
          <cell r="D4549" t="str">
            <v>UN</v>
          </cell>
          <cell r="E4549">
            <v>0</v>
          </cell>
        </row>
        <row r="4550">
          <cell r="B4550" t="str">
            <v>524569</v>
          </cell>
          <cell r="C4550" t="str">
            <v>FLANGE CEGO FOFO PN-25 D=300MM(24KG)</v>
          </cell>
          <cell r="D4550" t="str">
            <v>UN</v>
          </cell>
          <cell r="E4550">
            <v>0</v>
          </cell>
        </row>
        <row r="4551">
          <cell r="B4551" t="str">
            <v>524570</v>
          </cell>
          <cell r="C4551" t="str">
            <v>FLANGE CEGO FOFO PN-25 D=350MM(33KG)</v>
          </cell>
          <cell r="D4551" t="str">
            <v>UN</v>
          </cell>
          <cell r="E4551">
            <v>0</v>
          </cell>
        </row>
        <row r="4552">
          <cell r="B4552" t="str">
            <v>524571</v>
          </cell>
          <cell r="C4552" t="str">
            <v>FLANGE CEGO FOFO PN-25 D=400MM(44KG)</v>
          </cell>
          <cell r="D4552" t="str">
            <v>UN</v>
          </cell>
          <cell r="E4552">
            <v>0</v>
          </cell>
        </row>
        <row r="4553">
          <cell r="B4553" t="str">
            <v>524572</v>
          </cell>
          <cell r="C4553" t="str">
            <v>FLANGE CEGO FOFO PN-25 D=450MM(75,5KG)</v>
          </cell>
          <cell r="D4553" t="str">
            <v>UN</v>
          </cell>
          <cell r="E4553">
            <v>0</v>
          </cell>
        </row>
        <row r="4554">
          <cell r="B4554" t="str">
            <v>524573</v>
          </cell>
          <cell r="C4554" t="str">
            <v>FLANGE CEGO FOFO PN-25 D=500MM( 77KG)</v>
          </cell>
          <cell r="D4554" t="str">
            <v>UN</v>
          </cell>
          <cell r="E4554">
            <v>0</v>
          </cell>
        </row>
        <row r="4555">
          <cell r="B4555" t="str">
            <v>524574</v>
          </cell>
          <cell r="C4555" t="str">
            <v>FLANGE CEGO FOFO PN-25 D=600MM(121KG)</v>
          </cell>
          <cell r="D4555" t="str">
            <v>UN</v>
          </cell>
          <cell r="E4555">
            <v>0</v>
          </cell>
        </row>
        <row r="4556">
          <cell r="B4556" t="str">
            <v>524575</v>
          </cell>
          <cell r="C4556" t="str">
            <v>FLANGE CEGO FOFO PN-25 D=700MM(156KG)</v>
          </cell>
          <cell r="D4556" t="str">
            <v>UN</v>
          </cell>
          <cell r="E4556">
            <v>0</v>
          </cell>
        </row>
        <row r="4557">
          <cell r="B4557" t="str">
            <v>524576</v>
          </cell>
          <cell r="C4557" t="str">
            <v>FLANGE CEGO FOFO PN-25 D=800MM(218KG)</v>
          </cell>
          <cell r="D4557" t="str">
            <v>UN</v>
          </cell>
          <cell r="E4557">
            <v>0</v>
          </cell>
        </row>
        <row r="4558">
          <cell r="B4558" t="str">
            <v>524577</v>
          </cell>
          <cell r="C4558" t="str">
            <v>FLANGE CEGO FOFO PN-25 D=900MM(286KG)</v>
          </cell>
          <cell r="D4558" t="str">
            <v>UN</v>
          </cell>
          <cell r="E4558">
            <v>0</v>
          </cell>
        </row>
        <row r="4559">
          <cell r="B4559" t="str">
            <v>524578</v>
          </cell>
          <cell r="C4559" t="str">
            <v>FLANGE CEGO FOFO PN-25 D=1000MM(387KG)</v>
          </cell>
          <cell r="D4559" t="str">
            <v>UN</v>
          </cell>
          <cell r="E4559">
            <v>0</v>
          </cell>
        </row>
        <row r="4560">
          <cell r="B4560" t="str">
            <v>524579</v>
          </cell>
          <cell r="C4560" t="str">
            <v>FLANGE CEGO FOFO PN-25 D=1200MM(662KG)</v>
          </cell>
          <cell r="D4560" t="str">
            <v>UN</v>
          </cell>
          <cell r="E4560">
            <v>0</v>
          </cell>
        </row>
        <row r="4561">
          <cell r="B4561" t="str">
            <v>524580</v>
          </cell>
          <cell r="C4561" t="str">
            <v>FLANGE AVULSO FOFO PN-25 D=100MM( 5KG)</v>
          </cell>
          <cell r="D4561" t="str">
            <v>UN</v>
          </cell>
          <cell r="E4561">
            <v>0</v>
          </cell>
        </row>
        <row r="4562">
          <cell r="B4562" t="str">
            <v>524581</v>
          </cell>
          <cell r="C4562" t="str">
            <v>FLANGE AVULSO FOFO PN-25 D=150MM( 9KG)</v>
          </cell>
          <cell r="D4562" t="str">
            <v>UN</v>
          </cell>
          <cell r="E4562">
            <v>0</v>
          </cell>
        </row>
        <row r="4563">
          <cell r="B4563" t="str">
            <v>524582</v>
          </cell>
          <cell r="C4563" t="str">
            <v>FLANGE AVULSO FOFO PN-25 D=200MM( 12KG)</v>
          </cell>
          <cell r="D4563" t="str">
            <v>UN</v>
          </cell>
          <cell r="E4563">
            <v>0</v>
          </cell>
        </row>
        <row r="4564">
          <cell r="B4564" t="str">
            <v>524583</v>
          </cell>
          <cell r="C4564" t="str">
            <v>FLANGE AVULSO FOFO PN-25 D=250MM(17,5KG)</v>
          </cell>
          <cell r="D4564" t="str">
            <v>UN</v>
          </cell>
          <cell r="E4564">
            <v>0</v>
          </cell>
        </row>
        <row r="4565">
          <cell r="B4565" t="str">
            <v>524584</v>
          </cell>
          <cell r="C4565" t="str">
            <v>FLANGE AVULSO FOFO PN-25 D=300MM( 23KG)</v>
          </cell>
          <cell r="D4565" t="str">
            <v>UN</v>
          </cell>
          <cell r="E4565">
            <v>0</v>
          </cell>
        </row>
        <row r="4566">
          <cell r="B4566" t="str">
            <v>524585</v>
          </cell>
          <cell r="C4566" t="str">
            <v>FLANGE AVULSO FOFO PN-25 D=350MM( 34KG)</v>
          </cell>
          <cell r="D4566" t="str">
            <v>UN</v>
          </cell>
          <cell r="E4566">
            <v>0</v>
          </cell>
        </row>
        <row r="4567">
          <cell r="B4567" t="str">
            <v>524586</v>
          </cell>
          <cell r="C4567" t="str">
            <v>FLANGE AVULSO FOFO PN-25 D=400MM( 45KG)</v>
          </cell>
          <cell r="D4567" t="str">
            <v>UN</v>
          </cell>
          <cell r="E4567">
            <v>0</v>
          </cell>
        </row>
        <row r="4568">
          <cell r="B4568" t="str">
            <v>524587</v>
          </cell>
          <cell r="C4568" t="str">
            <v>FLANGE AVULSO FOFO PN-25 D=450MM( 53,5KG)</v>
          </cell>
          <cell r="D4568" t="str">
            <v>UN</v>
          </cell>
          <cell r="E4568">
            <v>0</v>
          </cell>
        </row>
        <row r="4569">
          <cell r="B4569" t="str">
            <v>524588</v>
          </cell>
          <cell r="C4569" t="str">
            <v>FLANGE AVULSO FOFO PN-25 D=500MM( 65KG)</v>
          </cell>
          <cell r="D4569" t="str">
            <v>UN</v>
          </cell>
          <cell r="E4569">
            <v>0</v>
          </cell>
        </row>
        <row r="4570">
          <cell r="B4570" t="str">
            <v>524589</v>
          </cell>
          <cell r="C4570" t="str">
            <v>FLANGE AVULSO FOFO PN-25 D=600MM( 96KG)</v>
          </cell>
          <cell r="D4570" t="str">
            <v>UN</v>
          </cell>
          <cell r="E4570">
            <v>0</v>
          </cell>
        </row>
        <row r="4571">
          <cell r="B4571" t="str">
            <v>524590</v>
          </cell>
          <cell r="C4571" t="str">
            <v>FLANGE AVULSO FOFO PN-25 D=700MM(126KG)</v>
          </cell>
          <cell r="D4571" t="str">
            <v>UN</v>
          </cell>
          <cell r="E4571">
            <v>0</v>
          </cell>
        </row>
        <row r="4572">
          <cell r="B4572" t="str">
            <v>524591</v>
          </cell>
          <cell r="C4572" t="str">
            <v>FLANGE AVULSO FOFO PN-25 D=800MM(166KG)</v>
          </cell>
          <cell r="D4572" t="str">
            <v>UN</v>
          </cell>
          <cell r="E4572">
            <v>0</v>
          </cell>
        </row>
        <row r="4573">
          <cell r="B4573" t="str">
            <v>524592</v>
          </cell>
          <cell r="C4573" t="str">
            <v>FLANGE AVULSO FOFO PN-25 D=900MM(209KG)</v>
          </cell>
          <cell r="D4573" t="str">
            <v>UN</v>
          </cell>
          <cell r="E4573">
            <v>0</v>
          </cell>
        </row>
        <row r="4574">
          <cell r="B4574" t="str">
            <v>524593</v>
          </cell>
          <cell r="C4574" t="str">
            <v>FLANGE AVULSO FOFO PN-25 D=1000MM(270KG)</v>
          </cell>
          <cell r="D4574" t="str">
            <v>UN</v>
          </cell>
          <cell r="E4574">
            <v>0</v>
          </cell>
        </row>
        <row r="4575">
          <cell r="B4575" t="str">
            <v>524594</v>
          </cell>
          <cell r="C4575" t="str">
            <v>FLANGE AVULSO FOFO PN-25 D=1200MM(384KG)</v>
          </cell>
          <cell r="D4575" t="str">
            <v>UN</v>
          </cell>
          <cell r="E4575">
            <v>0</v>
          </cell>
        </row>
        <row r="4577">
          <cell r="B4577" t="str">
            <v>524600</v>
          </cell>
          <cell r="C4577" t="str">
            <v>HASTES, HIDRANTES, JUNTAS GIBAULT (C31 - METALURGICA 100%)</v>
          </cell>
        </row>
        <row r="4578">
          <cell r="B4578" t="str">
            <v>524601</v>
          </cell>
          <cell r="C4578" t="str">
            <v>HASTE C/QUADRADO E BOCA DE CHAVE 1.1/8 X 10 ( 5KG)</v>
          </cell>
          <cell r="D4578" t="str">
            <v>M</v>
          </cell>
          <cell r="E4578">
            <v>1011.14</v>
          </cell>
        </row>
        <row r="4579">
          <cell r="B4579" t="str">
            <v>524602</v>
          </cell>
          <cell r="C4579" t="str">
            <v>HASTE C/QUADRADO E BOCA DE CHAVE 1.3/4 X 10 (12KG)</v>
          </cell>
          <cell r="D4579" t="str">
            <v>M</v>
          </cell>
          <cell r="E4579">
            <v>1404.34</v>
          </cell>
        </row>
        <row r="4580">
          <cell r="B4580" t="str">
            <v>524603</v>
          </cell>
          <cell r="C4580" t="str">
            <v>HASTE C/QUADRADO E BOCA DE CHAVE 2 X 1 (16KG)</v>
          </cell>
          <cell r="D4580" t="str">
            <v>M</v>
          </cell>
          <cell r="E4580">
            <v>2021.98</v>
          </cell>
        </row>
        <row r="4581">
          <cell r="B4581" t="str">
            <v>524604</v>
          </cell>
          <cell r="C4581" t="str">
            <v>HASTE C/QUADRADO E BOCA DE CHAVE 2.1/2 X 10 (25KG)</v>
          </cell>
          <cell r="D4581" t="str">
            <v>M</v>
          </cell>
          <cell r="E4581">
            <v>2330.9899999999998</v>
          </cell>
        </row>
        <row r="4582">
          <cell r="B4582" t="str">
            <v>524605</v>
          </cell>
          <cell r="C4582" t="str">
            <v>HASTE C/ROSCA E BOCA DE CHAVE 1.1/8 X 10 ( 5KG)</v>
          </cell>
          <cell r="D4582" t="str">
            <v>M</v>
          </cell>
          <cell r="E4582">
            <v>1011.14</v>
          </cell>
        </row>
        <row r="4583">
          <cell r="B4583" t="str">
            <v>524606</v>
          </cell>
          <cell r="C4583" t="str">
            <v>HASTE C/ROSCA E BOCA DE CHAVE 1.3/4 X 10 (12KG)</v>
          </cell>
          <cell r="D4583" t="str">
            <v>M</v>
          </cell>
          <cell r="E4583">
            <v>1404.34</v>
          </cell>
        </row>
        <row r="4584">
          <cell r="B4584" t="str">
            <v>524607</v>
          </cell>
          <cell r="C4584" t="str">
            <v>HASTE C/ROSCA E BOCA DE CHAVE 2 X 1 (16KG)</v>
          </cell>
          <cell r="D4584" t="str">
            <v>M</v>
          </cell>
          <cell r="E4584">
            <v>2021.98</v>
          </cell>
        </row>
        <row r="4585">
          <cell r="B4585" t="str">
            <v>524608</v>
          </cell>
          <cell r="C4585" t="str">
            <v>HASTE C/ROSCA E BOCA DE CHAVE 2.1/2 X 10 (25KG)</v>
          </cell>
          <cell r="D4585" t="str">
            <v>M</v>
          </cell>
          <cell r="E4585">
            <v>2330.9899999999998</v>
          </cell>
        </row>
        <row r="4586">
          <cell r="B4586" t="str">
            <v>524609</v>
          </cell>
          <cell r="C4586" t="str">
            <v>HASTE C/ROSCA/ROSCA 1.1/8 X 10 ( 5KG)</v>
          </cell>
          <cell r="D4586" t="str">
            <v>M</v>
          </cell>
          <cell r="E4586">
            <v>1011.14</v>
          </cell>
        </row>
        <row r="4587">
          <cell r="B4587" t="str">
            <v>524610</v>
          </cell>
          <cell r="C4587" t="str">
            <v>HASTE C/ROSCA/ROSCA 1.3/4 X 10 (12KG)</v>
          </cell>
          <cell r="D4587" t="str">
            <v>M</v>
          </cell>
          <cell r="E4587">
            <v>1404.34</v>
          </cell>
        </row>
        <row r="4588">
          <cell r="B4588" t="str">
            <v>524611</v>
          </cell>
          <cell r="C4588" t="str">
            <v>HASTE C/ROSCA/ROSCA 2 X 1 (16KG)</v>
          </cell>
          <cell r="D4588" t="str">
            <v>M</v>
          </cell>
          <cell r="E4588">
            <v>2021.98</v>
          </cell>
        </row>
        <row r="4589">
          <cell r="B4589" t="str">
            <v>524612</v>
          </cell>
          <cell r="C4589" t="str">
            <v>HASTE C/ROSCA/ROSCA 2.1/2 X 10 (25KG)</v>
          </cell>
          <cell r="D4589" t="str">
            <v>M</v>
          </cell>
          <cell r="E4589">
            <v>2330.9899999999998</v>
          </cell>
        </row>
        <row r="4590">
          <cell r="B4590" t="str">
            <v>524613</v>
          </cell>
          <cell r="C4590" t="str">
            <v>HIDRANTE DE COLUNA C/CURVA D=75MM(101KG)</v>
          </cell>
          <cell r="D4590" t="str">
            <v>UN</v>
          </cell>
          <cell r="E4590">
            <v>1776</v>
          </cell>
        </row>
        <row r="4591">
          <cell r="B4591" t="str">
            <v>524614</v>
          </cell>
          <cell r="C4591" t="str">
            <v>HIDRANTE DE COLUNA C/CURVA D=100MM(101KG)</v>
          </cell>
          <cell r="D4591" t="str">
            <v>UN</v>
          </cell>
          <cell r="E4591">
            <v>1776</v>
          </cell>
        </row>
        <row r="4592">
          <cell r="B4592" t="str">
            <v>524615</v>
          </cell>
          <cell r="C4592" t="str">
            <v>HIDRANTE DE COL.COMP.C/CURVA DISSIM.D=75MM(153KG)</v>
          </cell>
          <cell r="D4592" t="str">
            <v>UN</v>
          </cell>
          <cell r="E4592">
            <v>3014.99</v>
          </cell>
        </row>
        <row r="4593">
          <cell r="B4593" t="str">
            <v>524616</v>
          </cell>
          <cell r="C4593" t="str">
            <v>HIDRANTE DE COL.COMP.C/CURVA DISSIMD=100MM(166KG)</v>
          </cell>
          <cell r="D4593" t="str">
            <v>UN</v>
          </cell>
          <cell r="E4593">
            <v>3262.06</v>
          </cell>
        </row>
        <row r="4594">
          <cell r="B4594" t="str">
            <v>524617</v>
          </cell>
          <cell r="C4594" t="str">
            <v>HIDRANTE DE COLUNA SIMPLES D=100MM(69KG)</v>
          </cell>
          <cell r="D4594" t="str">
            <v>UN</v>
          </cell>
          <cell r="E4594">
            <v>1354.8</v>
          </cell>
        </row>
        <row r="4595">
          <cell r="B4595" t="str">
            <v>524618</v>
          </cell>
          <cell r="C4595" t="str">
            <v>HIDRANTE SUBTER. C/CURVA CURTA 75 X 60 (42KG)</v>
          </cell>
          <cell r="D4595" t="str">
            <v>UN</v>
          </cell>
          <cell r="E4595">
            <v>0</v>
          </cell>
        </row>
        <row r="4596">
          <cell r="B4596" t="str">
            <v>524619</v>
          </cell>
          <cell r="C4596" t="str">
            <v>HIDRANTE SUBTER. C/CURVA LONGA 75 X 60 (54KG)</v>
          </cell>
          <cell r="D4596" t="str">
            <v>UN</v>
          </cell>
          <cell r="E4596">
            <v>0</v>
          </cell>
        </row>
        <row r="4597">
          <cell r="B4597" t="str">
            <v>524620</v>
          </cell>
          <cell r="C4597" t="str">
            <v>HIDRANTE SUB. C/CURVA CURTA E CAIXA 75 X 60 (85KG)</v>
          </cell>
          <cell r="D4597" t="str">
            <v>UN</v>
          </cell>
          <cell r="E4597">
            <v>0</v>
          </cell>
        </row>
        <row r="4598">
          <cell r="B4598" t="str">
            <v>524621</v>
          </cell>
          <cell r="C4598" t="str">
            <v>HIDRANTE SUB. C/CURVA LONGA E CAIXA 75 X 60 (97KG)</v>
          </cell>
          <cell r="D4598" t="str">
            <v>UN</v>
          </cell>
          <cell r="E4598">
            <v>0</v>
          </cell>
        </row>
        <row r="4599">
          <cell r="B4599" t="str">
            <v>524622</v>
          </cell>
          <cell r="C4599" t="str">
            <v>JUNTA GIBAULT D=50MM (6KG)</v>
          </cell>
          <cell r="D4599" t="str">
            <v>UN</v>
          </cell>
          <cell r="E4599">
            <v>89.83</v>
          </cell>
        </row>
        <row r="4600">
          <cell r="B4600" t="str">
            <v>524623</v>
          </cell>
          <cell r="C4600" t="str">
            <v>JUNTA GIBAULT D=80MM (8,51KG)</v>
          </cell>
          <cell r="D4600" t="str">
            <v>UN</v>
          </cell>
          <cell r="E4600">
            <v>110.8</v>
          </cell>
        </row>
        <row r="4601">
          <cell r="B4601" t="str">
            <v>524624</v>
          </cell>
          <cell r="C4601" t="str">
            <v>JUNTA GIBAULT D=100MM (9KG)</v>
          </cell>
          <cell r="D4601" t="str">
            <v>UN</v>
          </cell>
          <cell r="E4601">
            <v>128.81</v>
          </cell>
        </row>
        <row r="4602">
          <cell r="B4602" t="str">
            <v>524625</v>
          </cell>
          <cell r="C4602" t="str">
            <v>JUNTA GIBAULT D=150MM (14KG)</v>
          </cell>
          <cell r="D4602" t="str">
            <v>UN</v>
          </cell>
          <cell r="E4602">
            <v>218.3</v>
          </cell>
        </row>
        <row r="4603">
          <cell r="B4603" t="str">
            <v>524626</v>
          </cell>
          <cell r="C4603" t="str">
            <v>JUNTA GIBAULT D=200MM (17,5KG)</v>
          </cell>
          <cell r="D4603" t="str">
            <v>UN</v>
          </cell>
          <cell r="E4603">
            <v>258.10000000000002</v>
          </cell>
        </row>
        <row r="4604">
          <cell r="B4604" t="str">
            <v>524627</v>
          </cell>
          <cell r="C4604" t="str">
            <v>JUNTA GIBAULT D=250MM (29,4KG)</v>
          </cell>
          <cell r="D4604" t="str">
            <v>UN</v>
          </cell>
          <cell r="E4604">
            <v>343.42</v>
          </cell>
        </row>
        <row r="4605">
          <cell r="B4605" t="str">
            <v>524628</v>
          </cell>
          <cell r="C4605" t="str">
            <v>JUNTA GIBAULT D=300MM (34KG)</v>
          </cell>
          <cell r="D4605" t="str">
            <v>UN</v>
          </cell>
          <cell r="E4605">
            <v>440.99</v>
          </cell>
        </row>
        <row r="4606">
          <cell r="B4606" t="str">
            <v>524629</v>
          </cell>
          <cell r="C4606" t="str">
            <v>JUNTA GIBAULT D=350MM (46,3KG)</v>
          </cell>
          <cell r="D4606" t="str">
            <v>UN</v>
          </cell>
          <cell r="E4606">
            <v>687.73</v>
          </cell>
        </row>
        <row r="4607">
          <cell r="B4607" t="str">
            <v>524630</v>
          </cell>
          <cell r="C4607" t="str">
            <v>JUNTA GIBAULT D=400MM (51,3KG)</v>
          </cell>
          <cell r="D4607" t="str">
            <v>UN</v>
          </cell>
          <cell r="E4607">
            <v>763.67</v>
          </cell>
        </row>
        <row r="4608">
          <cell r="B4608" t="str">
            <v>524631</v>
          </cell>
          <cell r="C4608" t="str">
            <v>JUNTA GIBAULT D=450MM (56,9KG)</v>
          </cell>
          <cell r="D4608" t="str">
            <v>UN</v>
          </cell>
          <cell r="E4608">
            <v>0</v>
          </cell>
        </row>
        <row r="4609">
          <cell r="B4609" t="str">
            <v>524632</v>
          </cell>
          <cell r="C4609" t="str">
            <v>JUNTA GIBAULT D=500MM (68,5KG)</v>
          </cell>
          <cell r="D4609" t="str">
            <v>UN</v>
          </cell>
          <cell r="E4609">
            <v>0</v>
          </cell>
        </row>
        <row r="4610">
          <cell r="B4610" t="str">
            <v>524633</v>
          </cell>
          <cell r="C4610" t="str">
            <v>JUNTA GIBAULT D=600MM (101KG)</v>
          </cell>
          <cell r="D4610" t="str">
            <v>UN</v>
          </cell>
          <cell r="E4610">
            <v>1743.44</v>
          </cell>
        </row>
        <row r="4612">
          <cell r="B4612" t="str">
            <v>524700</v>
          </cell>
          <cell r="C4612" t="str">
            <v>JUNCOES EM FOFO (C31 - METALURGICA 100%)</v>
          </cell>
        </row>
        <row r="4613">
          <cell r="B4613" t="str">
            <v>524701</v>
          </cell>
          <cell r="C4613" t="str">
            <v>JUNCAO 45º  FG PN-10/16/25  D=80 X 80MM (17KG)</v>
          </cell>
          <cell r="D4613" t="str">
            <v>UN</v>
          </cell>
          <cell r="E4613">
            <v>332.5</v>
          </cell>
        </row>
        <row r="4614">
          <cell r="B4614" t="str">
            <v>524702</v>
          </cell>
          <cell r="C4614" t="str">
            <v>JUNCAO 45º  FG PN-10/16/25  D=100 X 80MM (20,8KG)</v>
          </cell>
          <cell r="D4614" t="str">
            <v>UN</v>
          </cell>
          <cell r="E4614">
            <v>263.35000000000002</v>
          </cell>
        </row>
        <row r="4615">
          <cell r="B4615" t="str">
            <v>524703</v>
          </cell>
          <cell r="C4615" t="str">
            <v>JUNCAO 45º  FG PN-10 100 X 100MM (21KG)</v>
          </cell>
          <cell r="D4615" t="str">
            <v>UN</v>
          </cell>
          <cell r="E4615">
            <v>270.5</v>
          </cell>
        </row>
        <row r="4616">
          <cell r="B4616" t="str">
            <v>524704</v>
          </cell>
          <cell r="C4616" t="str">
            <v>JUNCAO 45º  FG PN-10 150 X 100MM (33KG)</v>
          </cell>
          <cell r="D4616" t="str">
            <v>UN</v>
          </cell>
          <cell r="E4616">
            <v>465.92</v>
          </cell>
        </row>
        <row r="4617">
          <cell r="B4617" t="str">
            <v>524705</v>
          </cell>
          <cell r="C4617" t="str">
            <v>JUNCAO 45º  FG PN-10 150 X 150MM (36KG)</v>
          </cell>
          <cell r="D4617" t="str">
            <v>UN</v>
          </cell>
          <cell r="E4617">
            <v>755.89</v>
          </cell>
        </row>
        <row r="4618">
          <cell r="B4618" t="str">
            <v>524706</v>
          </cell>
          <cell r="C4618" t="str">
            <v>JUNCAO 45º  FG PN-10 200 X 100MM (47KG)</v>
          </cell>
          <cell r="D4618" t="str">
            <v>UN</v>
          </cell>
          <cell r="E4618">
            <v>701.09</v>
          </cell>
        </row>
        <row r="4619">
          <cell r="B4619" t="str">
            <v>524707</v>
          </cell>
          <cell r="C4619" t="str">
            <v>JUNCAO 45º  FG PN-10 200 X 150MM (51KG)</v>
          </cell>
          <cell r="D4619" t="str">
            <v>UN</v>
          </cell>
          <cell r="E4619">
            <v>787.48</v>
          </cell>
        </row>
        <row r="4620">
          <cell r="B4620" t="str">
            <v>524708</v>
          </cell>
          <cell r="C4620" t="str">
            <v>JUNCAO 45º  FG PN-10 200 X 200MM (55KG)</v>
          </cell>
          <cell r="D4620" t="str">
            <v>UN</v>
          </cell>
          <cell r="E4620">
            <v>847.54</v>
          </cell>
        </row>
        <row r="4621">
          <cell r="B4621" t="str">
            <v>524709</v>
          </cell>
          <cell r="C4621" t="str">
            <v>JUNCAO 45º  FG PN-10 250 X 150MM (72KG)</v>
          </cell>
          <cell r="D4621" t="str">
            <v>UN</v>
          </cell>
          <cell r="E4621">
            <v>1012.92</v>
          </cell>
        </row>
        <row r="4622">
          <cell r="B4622" t="str">
            <v>524710</v>
          </cell>
          <cell r="C4622" t="str">
            <v>JUNCAO 45º  FG PN-10 250 X 200MM (76KG)</v>
          </cell>
          <cell r="D4622" t="str">
            <v>UN</v>
          </cell>
          <cell r="E4622">
            <v>1061.18</v>
          </cell>
        </row>
        <row r="4623">
          <cell r="B4623" t="str">
            <v>524711</v>
          </cell>
          <cell r="C4623" t="str">
            <v>JUNCAO 45º  FG PN-10 250 X 250MM (80KG)</v>
          </cell>
          <cell r="D4623" t="str">
            <v>UN</v>
          </cell>
          <cell r="E4623">
            <v>1409.44</v>
          </cell>
        </row>
        <row r="4624">
          <cell r="B4624" t="str">
            <v>524712</v>
          </cell>
          <cell r="C4624" t="str">
            <v>JUNCAO 45º  FG PN-10 300 X 200MM (103KG)</v>
          </cell>
          <cell r="D4624" t="str">
            <v>UN</v>
          </cell>
          <cell r="E4624">
            <v>1468.62</v>
          </cell>
        </row>
        <row r="4625">
          <cell r="B4625" t="str">
            <v>524713</v>
          </cell>
          <cell r="C4625" t="str">
            <v>JUNCAO 45º  FG PN-10 300 X 250MM (151KG)</v>
          </cell>
          <cell r="D4625" t="str">
            <v>UN</v>
          </cell>
          <cell r="E4625">
            <v>1809.54</v>
          </cell>
        </row>
        <row r="4626">
          <cell r="B4626" t="str">
            <v>524714</v>
          </cell>
          <cell r="C4626" t="str">
            <v>JUNCAO 45º  FG PN-10 300 X 300MM (111KG)</v>
          </cell>
          <cell r="D4626" t="str">
            <v>UN</v>
          </cell>
          <cell r="E4626">
            <v>1821.1</v>
          </cell>
        </row>
        <row r="4627">
          <cell r="B4627" t="str">
            <v>524715</v>
          </cell>
          <cell r="C4627" t="str">
            <v>JUNCAO 45º  FG PN-10 400 X 300MM (168KG)</v>
          </cell>
          <cell r="D4627" t="str">
            <v>UN</v>
          </cell>
          <cell r="E4627">
            <v>3705.88</v>
          </cell>
        </row>
        <row r="4628">
          <cell r="B4628" t="str">
            <v>524716</v>
          </cell>
          <cell r="C4628" t="str">
            <v>JUNCAO 45º  FG PN-10 400 X 350MM (243KG)</v>
          </cell>
          <cell r="D4628" t="str">
            <v>UN</v>
          </cell>
          <cell r="E4628">
            <v>0</v>
          </cell>
        </row>
        <row r="4629">
          <cell r="B4629" t="str">
            <v>524717</v>
          </cell>
          <cell r="C4629" t="str">
            <v>JUNCAO 45º  FG PN-10 400 X 400 MM(173KG)</v>
          </cell>
          <cell r="D4629" t="str">
            <v>UN</v>
          </cell>
          <cell r="E4629">
            <v>4295.3999999999996</v>
          </cell>
        </row>
        <row r="4630">
          <cell r="B4630" t="str">
            <v>524718</v>
          </cell>
          <cell r="C4630" t="str">
            <v>JUNCAO 45º  FG PN-16 100 X 100MM (21KG)</v>
          </cell>
          <cell r="D4630" t="str">
            <v>UN</v>
          </cell>
          <cell r="E4630">
            <v>0</v>
          </cell>
        </row>
        <row r="4631">
          <cell r="B4631" t="str">
            <v>524719</v>
          </cell>
          <cell r="C4631" t="str">
            <v>JUNCAO 45º  FG PN-16 150 X 100MM (33KG)</v>
          </cell>
          <cell r="D4631" t="str">
            <v>UN</v>
          </cell>
          <cell r="E4631">
            <v>0</v>
          </cell>
        </row>
        <row r="4632">
          <cell r="B4632" t="str">
            <v>524720</v>
          </cell>
          <cell r="C4632" t="str">
            <v>JUNCAO 45º  FG PN-16 150 X 150MM (36KG)</v>
          </cell>
          <cell r="D4632" t="str">
            <v>UN</v>
          </cell>
          <cell r="E4632">
            <v>0</v>
          </cell>
        </row>
        <row r="4633">
          <cell r="B4633" t="str">
            <v>524721</v>
          </cell>
          <cell r="C4633" t="str">
            <v>JUNCAO 45º  FG PN-16 200 X 100MM (47KG)</v>
          </cell>
          <cell r="D4633" t="str">
            <v>UN</v>
          </cell>
          <cell r="E4633">
            <v>0</v>
          </cell>
        </row>
        <row r="4634">
          <cell r="B4634" t="str">
            <v>524722</v>
          </cell>
          <cell r="C4634" t="str">
            <v>JUNCAO 45º  FG PN-16 200 X 150MM (51KG)</v>
          </cell>
          <cell r="D4634" t="str">
            <v>UN</v>
          </cell>
          <cell r="E4634">
            <v>0</v>
          </cell>
        </row>
        <row r="4635">
          <cell r="B4635" t="str">
            <v>524723</v>
          </cell>
          <cell r="C4635" t="str">
            <v>JUNCAO 45º  FG PN-16 200 X 200MM (55KG)</v>
          </cell>
          <cell r="D4635" t="str">
            <v>UN</v>
          </cell>
          <cell r="E4635">
            <v>0</v>
          </cell>
        </row>
        <row r="4636">
          <cell r="B4636" t="str">
            <v>524724</v>
          </cell>
          <cell r="C4636" t="str">
            <v>JUNCAO 45º  FG PN-16 250 X 150MM (72KG)</v>
          </cell>
          <cell r="D4636" t="str">
            <v>UN</v>
          </cell>
          <cell r="E4636">
            <v>0</v>
          </cell>
        </row>
        <row r="4637">
          <cell r="B4637" t="str">
            <v>524725</v>
          </cell>
          <cell r="C4637" t="str">
            <v>JUNCAO 45º  FG PN-16 250 X 200MM (76KG)</v>
          </cell>
          <cell r="D4637" t="str">
            <v>UN</v>
          </cell>
          <cell r="E4637">
            <v>0</v>
          </cell>
        </row>
        <row r="4638">
          <cell r="B4638" t="str">
            <v>524726</v>
          </cell>
          <cell r="C4638" t="str">
            <v>JUNCAO 45º  FG PN-16 250 X 250MM (80KG)</v>
          </cell>
          <cell r="D4638" t="str">
            <v>UN</v>
          </cell>
          <cell r="E4638">
            <v>0</v>
          </cell>
        </row>
        <row r="4639">
          <cell r="B4639" t="str">
            <v>524727</v>
          </cell>
          <cell r="C4639" t="str">
            <v>JUNCAO 45º  FG PN-16 300 X 200MM (103KG)</v>
          </cell>
          <cell r="D4639" t="str">
            <v>UN</v>
          </cell>
          <cell r="E4639">
            <v>0</v>
          </cell>
        </row>
        <row r="4640">
          <cell r="B4640" t="str">
            <v>524728</v>
          </cell>
          <cell r="C4640" t="str">
            <v>JUNCAO 45º  FG PN-16 300 X 250MM (151KG)</v>
          </cell>
          <cell r="D4640" t="str">
            <v>UN</v>
          </cell>
          <cell r="E4640">
            <v>0</v>
          </cell>
        </row>
        <row r="4641">
          <cell r="B4641" t="str">
            <v>524729</v>
          </cell>
          <cell r="C4641" t="str">
            <v>JUNCAO 45º  FG PN-16 300 X 300MM (111KG)</v>
          </cell>
          <cell r="D4641" t="str">
            <v>UN</v>
          </cell>
          <cell r="E4641">
            <v>0</v>
          </cell>
        </row>
        <row r="4642">
          <cell r="B4642" t="str">
            <v>524730</v>
          </cell>
          <cell r="C4642" t="str">
            <v>JUNCAO 45º  FG PN-16 400 X 300MM (178KG)</v>
          </cell>
          <cell r="D4642" t="str">
            <v>UN</v>
          </cell>
          <cell r="E4642">
            <v>0</v>
          </cell>
        </row>
        <row r="4643">
          <cell r="B4643" t="str">
            <v>524731</v>
          </cell>
          <cell r="C4643" t="str">
            <v>JUNCAO 45º  FG PN-16 400 X 350MM (252KG)</v>
          </cell>
          <cell r="D4643" t="str">
            <v>UN</v>
          </cell>
          <cell r="E4643">
            <v>0</v>
          </cell>
        </row>
        <row r="4644">
          <cell r="B4644" t="str">
            <v>524732</v>
          </cell>
          <cell r="C4644" t="str">
            <v>JUNCAO 45º  FG PN-16 400 X 400MM (189KG)</v>
          </cell>
          <cell r="D4644" t="str">
            <v>UN</v>
          </cell>
          <cell r="E4644">
            <v>0</v>
          </cell>
        </row>
        <row r="4645">
          <cell r="B4645" t="str">
            <v>524733</v>
          </cell>
          <cell r="C4645" t="str">
            <v>JUNCAO 45º  FG PN-25 100 X 100MM (22,5KG)</v>
          </cell>
          <cell r="D4645" t="str">
            <v>UN</v>
          </cell>
          <cell r="E4645">
            <v>0</v>
          </cell>
        </row>
        <row r="4646">
          <cell r="B4646" t="str">
            <v>524734</v>
          </cell>
          <cell r="C4646" t="str">
            <v>JUNCAO 45º  FG PN-25 150 X 100MM (36KG)</v>
          </cell>
          <cell r="D4646" t="str">
            <v>UN</v>
          </cell>
          <cell r="E4646">
            <v>0</v>
          </cell>
        </row>
        <row r="4647">
          <cell r="B4647" t="str">
            <v>524735</v>
          </cell>
          <cell r="C4647" t="str">
            <v>JUNCAO 45º  FG PN-25 150 X 150MM (39KG)</v>
          </cell>
          <cell r="D4647" t="str">
            <v>UN</v>
          </cell>
          <cell r="E4647">
            <v>0</v>
          </cell>
        </row>
        <row r="4648">
          <cell r="B4648" t="str">
            <v>524736</v>
          </cell>
          <cell r="C4648" t="str">
            <v>JUNCAO 45º  FG PN-25 200 X 100MM (52KG)</v>
          </cell>
          <cell r="D4648" t="str">
            <v>UN</v>
          </cell>
          <cell r="E4648">
            <v>0</v>
          </cell>
        </row>
        <row r="4649">
          <cell r="B4649" t="str">
            <v>524737</v>
          </cell>
          <cell r="C4649" t="str">
            <v>JUNCAO 45º  FG PN-25 200 X 150MM (56KG)</v>
          </cell>
          <cell r="D4649" t="str">
            <v>UN</v>
          </cell>
          <cell r="E4649">
            <v>0</v>
          </cell>
        </row>
        <row r="4650">
          <cell r="B4650" t="str">
            <v>524738</v>
          </cell>
          <cell r="C4650" t="str">
            <v>JUNCAO 45º  FG PN-25 200 X 200MM (60KG)</v>
          </cell>
          <cell r="D4650" t="str">
            <v>UN</v>
          </cell>
          <cell r="E4650">
            <v>0</v>
          </cell>
        </row>
        <row r="4651">
          <cell r="B4651" t="str">
            <v>524739</v>
          </cell>
          <cell r="C4651" t="str">
            <v>JUNCAO 45º  FG PN-25 250 X 150MM (79KG)</v>
          </cell>
          <cell r="D4651" t="str">
            <v>UN</v>
          </cell>
          <cell r="E4651">
            <v>0</v>
          </cell>
        </row>
        <row r="4652">
          <cell r="B4652" t="str">
            <v>524740</v>
          </cell>
          <cell r="C4652" t="str">
            <v>JUNCAO 45º  FG PN-25 250 X 200MM (84KG)</v>
          </cell>
          <cell r="D4652" t="str">
            <v>UN</v>
          </cell>
          <cell r="E4652">
            <v>0</v>
          </cell>
        </row>
        <row r="4653">
          <cell r="B4653" t="str">
            <v>524741</v>
          </cell>
          <cell r="C4653" t="str">
            <v>JUNCAO 45º  FG PN-25 250 X 250MM (90KG)</v>
          </cell>
          <cell r="D4653" t="str">
            <v>UN</v>
          </cell>
          <cell r="E4653">
            <v>0</v>
          </cell>
        </row>
        <row r="4654">
          <cell r="B4654" t="str">
            <v>524742</v>
          </cell>
          <cell r="C4654" t="str">
            <v>JUNCAO 45º  FG PN-25 300 X 200MM (114KG)</v>
          </cell>
          <cell r="D4654" t="str">
            <v>UN</v>
          </cell>
          <cell r="E4654">
            <v>0</v>
          </cell>
        </row>
        <row r="4655">
          <cell r="B4655" t="str">
            <v>524743</v>
          </cell>
          <cell r="C4655" t="str">
            <v>JUNCAO 45º  FG PN-25 300 X 250MM (159KG0</v>
          </cell>
          <cell r="D4655" t="str">
            <v>UN</v>
          </cell>
          <cell r="E4655">
            <v>0</v>
          </cell>
        </row>
        <row r="4656">
          <cell r="B4656" t="str">
            <v>524744</v>
          </cell>
          <cell r="C4656" t="str">
            <v>JUNCAO 45º  FG PN-25 300 X 300MM (126KG)</v>
          </cell>
          <cell r="D4656" t="str">
            <v>UN</v>
          </cell>
          <cell r="E4656">
            <v>0</v>
          </cell>
        </row>
        <row r="4657">
          <cell r="B4657" t="str">
            <v>524745</v>
          </cell>
          <cell r="C4657" t="str">
            <v>JUNCAO 45º  FG PN-25 400 X 300MM (205KG)</v>
          </cell>
          <cell r="D4657" t="str">
            <v>UN</v>
          </cell>
          <cell r="E4657">
            <v>0</v>
          </cell>
        </row>
        <row r="4658">
          <cell r="B4658" t="str">
            <v>524746</v>
          </cell>
          <cell r="C4658" t="str">
            <v>JUNCAO 45º  FG PN-25 400 X 350MM (271KG)</v>
          </cell>
          <cell r="D4658" t="str">
            <v>UN</v>
          </cell>
          <cell r="E4658">
            <v>0</v>
          </cell>
        </row>
        <row r="4659">
          <cell r="B4659" t="str">
            <v>524747</v>
          </cell>
          <cell r="C4659" t="str">
            <v>JUNCAO 45º  FG PN-25 400 X 400MM (222KG)</v>
          </cell>
          <cell r="D4659" t="str">
            <v>UN</v>
          </cell>
          <cell r="E4659">
            <v>0</v>
          </cell>
        </row>
        <row r="4661">
          <cell r="B4661" t="str">
            <v>524800</v>
          </cell>
          <cell r="C4661" t="str">
            <v>LUVAS EM FOFO, MANCAIS INTERMEDIARIOS (C31 - METALURGICA 100%)</v>
          </cell>
        </row>
        <row r="4662">
          <cell r="B4662" t="str">
            <v>524801</v>
          </cell>
          <cell r="C4662" t="str">
            <v>LUVA JE  D=50MM (5KG)</v>
          </cell>
          <cell r="D4662" t="str">
            <v>UN</v>
          </cell>
          <cell r="E4662">
            <v>0</v>
          </cell>
        </row>
        <row r="4663">
          <cell r="B4663" t="str">
            <v>524802</v>
          </cell>
          <cell r="C4663" t="str">
            <v>LUVA JE 2GS  D=80MM (10,2KG)</v>
          </cell>
          <cell r="D4663" t="str">
            <v>UN</v>
          </cell>
          <cell r="E4663">
            <v>132</v>
          </cell>
        </row>
        <row r="4664">
          <cell r="B4664" t="str">
            <v>524803</v>
          </cell>
          <cell r="C4664" t="str">
            <v>LUVA JE D=100MM (10KG)</v>
          </cell>
          <cell r="D4664" t="str">
            <v>UN</v>
          </cell>
          <cell r="E4664">
            <v>134</v>
          </cell>
        </row>
        <row r="4665">
          <cell r="B4665" t="str">
            <v>524804</v>
          </cell>
          <cell r="C4665" t="str">
            <v>LUVA JE D=150MM (16KG)</v>
          </cell>
          <cell r="D4665" t="str">
            <v>UN</v>
          </cell>
          <cell r="E4665">
            <v>202.97</v>
          </cell>
        </row>
        <row r="4666">
          <cell r="B4666" t="str">
            <v>524805</v>
          </cell>
          <cell r="C4666" t="str">
            <v>LUVA JE D=200MM (23KG)</v>
          </cell>
          <cell r="D4666" t="str">
            <v>UN</v>
          </cell>
          <cell r="E4666">
            <v>280.74</v>
          </cell>
        </row>
        <row r="4667">
          <cell r="B4667" t="str">
            <v>524806</v>
          </cell>
          <cell r="C4667" t="str">
            <v>LUVA JE D=250MM (32KG)</v>
          </cell>
          <cell r="D4667" t="str">
            <v>UN</v>
          </cell>
          <cell r="E4667">
            <v>370.21</v>
          </cell>
        </row>
        <row r="4668">
          <cell r="B4668" t="str">
            <v>524807</v>
          </cell>
          <cell r="C4668" t="str">
            <v>LUVA JE D=300MM (41KG)</v>
          </cell>
          <cell r="D4668" t="str">
            <v>UN</v>
          </cell>
          <cell r="E4668">
            <v>447.4</v>
          </cell>
        </row>
        <row r="4669">
          <cell r="B4669" t="str">
            <v>524808</v>
          </cell>
          <cell r="C4669" t="str">
            <v>LUVA JE D=350MM (50KG)</v>
          </cell>
          <cell r="D4669" t="str">
            <v>UN</v>
          </cell>
          <cell r="E4669">
            <v>753.94</v>
          </cell>
        </row>
        <row r="4670">
          <cell r="B4670" t="str">
            <v>524809</v>
          </cell>
          <cell r="C4670" t="str">
            <v>LUVA JE D=400MM (63KG)</v>
          </cell>
          <cell r="D4670" t="str">
            <v>UN</v>
          </cell>
          <cell r="E4670">
            <v>889</v>
          </cell>
        </row>
        <row r="4671">
          <cell r="B4671" t="str">
            <v>524810</v>
          </cell>
          <cell r="C4671" t="str">
            <v>LUVA JE D=450MM (76KG)</v>
          </cell>
          <cell r="D4671" t="str">
            <v>UN</v>
          </cell>
          <cell r="E4671">
            <v>0</v>
          </cell>
        </row>
        <row r="4672">
          <cell r="B4672" t="str">
            <v>524811</v>
          </cell>
          <cell r="C4672" t="str">
            <v>LUVA JE D=500MM (91KG)</v>
          </cell>
          <cell r="D4672" t="str">
            <v>UN</v>
          </cell>
          <cell r="E4672">
            <v>0</v>
          </cell>
        </row>
        <row r="4673">
          <cell r="B4673" t="str">
            <v>524812</v>
          </cell>
          <cell r="C4673" t="str">
            <v>LUVA JE D=600MM (125KG)</v>
          </cell>
          <cell r="D4673" t="str">
            <v>UN</v>
          </cell>
          <cell r="E4673">
            <v>0</v>
          </cell>
        </row>
        <row r="4674">
          <cell r="B4674" t="str">
            <v>524813</v>
          </cell>
          <cell r="C4674" t="str">
            <v>LUVA JE D=700MM (246KG)</v>
          </cell>
          <cell r="D4674" t="str">
            <v>UN</v>
          </cell>
          <cell r="E4674">
            <v>0</v>
          </cell>
        </row>
        <row r="4675">
          <cell r="B4675" t="str">
            <v>524814</v>
          </cell>
          <cell r="C4675" t="str">
            <v>LUVA JE 2GS D=800MM (324,4KG)</v>
          </cell>
          <cell r="D4675" t="str">
            <v>UN</v>
          </cell>
          <cell r="E4675">
            <v>0</v>
          </cell>
        </row>
        <row r="4676">
          <cell r="B4676" t="str">
            <v>524815</v>
          </cell>
          <cell r="C4676" t="str">
            <v>LUVA JE 2GS D=900MM (382,7KG)</v>
          </cell>
          <cell r="D4676" t="str">
            <v>UN</v>
          </cell>
          <cell r="E4676">
            <v>0</v>
          </cell>
        </row>
        <row r="4677">
          <cell r="B4677" t="str">
            <v>524816</v>
          </cell>
          <cell r="C4677" t="str">
            <v>LUVA JE 2GS D=1000MM (460,4KG)</v>
          </cell>
          <cell r="D4677" t="str">
            <v>UN</v>
          </cell>
          <cell r="E4677">
            <v>0</v>
          </cell>
        </row>
        <row r="4678">
          <cell r="B4678" t="str">
            <v>524817</v>
          </cell>
          <cell r="C4678" t="str">
            <v>LUVA JE 2GS D=1200MM (700KG)</v>
          </cell>
          <cell r="D4678" t="str">
            <v>UN</v>
          </cell>
          <cell r="E4678">
            <v>0</v>
          </cell>
        </row>
        <row r="4679">
          <cell r="B4679" t="str">
            <v>524818</v>
          </cell>
          <cell r="C4679" t="str">
            <v>LUVA DE CORRER JM D=50MM (9,5KG)</v>
          </cell>
          <cell r="D4679" t="str">
            <v>UN</v>
          </cell>
          <cell r="E4679">
            <v>164.54</v>
          </cell>
        </row>
        <row r="4680">
          <cell r="B4680" t="str">
            <v>524819</v>
          </cell>
          <cell r="C4680" t="str">
            <v>LUVA DE CORRER JM D=80MM (14KG)</v>
          </cell>
          <cell r="D4680" t="str">
            <v>UN</v>
          </cell>
          <cell r="E4680">
            <v>341.16</v>
          </cell>
        </row>
        <row r="4681">
          <cell r="B4681" t="str">
            <v>524820</v>
          </cell>
          <cell r="C4681" t="str">
            <v>LUVA DE CORRER JM D=100MM (17,5KG)</v>
          </cell>
          <cell r="D4681" t="str">
            <v>UN</v>
          </cell>
          <cell r="E4681">
            <v>356.16</v>
          </cell>
        </row>
        <row r="4682">
          <cell r="B4682" t="str">
            <v>524821</v>
          </cell>
          <cell r="C4682" t="str">
            <v>LUVA DE CORRER JM D=150MM (27KG)</v>
          </cell>
          <cell r="D4682" t="str">
            <v>UN</v>
          </cell>
          <cell r="E4682">
            <v>423.86</v>
          </cell>
        </row>
        <row r="4683">
          <cell r="B4683" t="str">
            <v>524822</v>
          </cell>
          <cell r="C4683" t="str">
            <v>LUVA DE CORRER JM D=200MM (40KG)</v>
          </cell>
          <cell r="D4683" t="str">
            <v>UN</v>
          </cell>
          <cell r="E4683">
            <v>541</v>
          </cell>
        </row>
        <row r="4684">
          <cell r="B4684" t="str">
            <v>524823</v>
          </cell>
          <cell r="C4684" t="str">
            <v>LUVA DE CORRER JM D=250MM (54KG)</v>
          </cell>
          <cell r="D4684" t="str">
            <v>UN</v>
          </cell>
          <cell r="E4684">
            <v>811.1</v>
          </cell>
        </row>
        <row r="4685">
          <cell r="B4685" t="str">
            <v>524824</v>
          </cell>
          <cell r="C4685" t="str">
            <v>LUVA DE CORRER JM D=300MM (79,4KG)</v>
          </cell>
          <cell r="D4685" t="str">
            <v>UN</v>
          </cell>
          <cell r="E4685">
            <v>1286.3900000000001</v>
          </cell>
        </row>
        <row r="4686">
          <cell r="B4686" t="str">
            <v>524825</v>
          </cell>
          <cell r="C4686" t="str">
            <v>LUVA DE CORRER JM D=350MM (96,4KG)</v>
          </cell>
          <cell r="D4686" t="str">
            <v>UN</v>
          </cell>
          <cell r="E4686">
            <v>1844.99</v>
          </cell>
        </row>
        <row r="4687">
          <cell r="B4687" t="str">
            <v>524826</v>
          </cell>
          <cell r="C4687" t="str">
            <v>LUVA DE CORRER JM D=400MM (119,5KG)</v>
          </cell>
          <cell r="D4687" t="str">
            <v>UN</v>
          </cell>
          <cell r="E4687">
            <v>1881.36</v>
          </cell>
        </row>
        <row r="4688">
          <cell r="B4688" t="str">
            <v>524827</v>
          </cell>
          <cell r="C4688" t="str">
            <v>LUVA DE CORRER JM D=450MM (239,6KG)</v>
          </cell>
          <cell r="D4688" t="str">
            <v>UN</v>
          </cell>
          <cell r="E4688">
            <v>0</v>
          </cell>
        </row>
        <row r="4689">
          <cell r="B4689" t="str">
            <v>524828</v>
          </cell>
          <cell r="C4689" t="str">
            <v>LUVA DE CORRER JM D=500MM (172,3KG)</v>
          </cell>
          <cell r="D4689" t="str">
            <v>UN</v>
          </cell>
          <cell r="E4689">
            <v>0</v>
          </cell>
        </row>
        <row r="4690">
          <cell r="B4690" t="str">
            <v>524829</v>
          </cell>
          <cell r="C4690" t="str">
            <v>LUVA DE CORRER JM D=600MM (237,3KG)</v>
          </cell>
          <cell r="D4690" t="str">
            <v>UN</v>
          </cell>
          <cell r="E4690">
            <v>3573.02</v>
          </cell>
        </row>
        <row r="4691">
          <cell r="B4691" t="str">
            <v>524830</v>
          </cell>
          <cell r="C4691" t="str">
            <v>LUVA DE CORRER JM D=700MM (310,1KG)</v>
          </cell>
          <cell r="D4691" t="str">
            <v>UN</v>
          </cell>
          <cell r="E4691">
            <v>4770.6400000000003</v>
          </cell>
        </row>
        <row r="4692">
          <cell r="B4692" t="str">
            <v>524831</v>
          </cell>
          <cell r="C4692" t="str">
            <v>LUVA DE CORRER JM D=800MM (426,6KG)</v>
          </cell>
          <cell r="D4692" t="str">
            <v>UN</v>
          </cell>
          <cell r="E4692">
            <v>6185.33</v>
          </cell>
        </row>
        <row r="4693">
          <cell r="B4693" t="str">
            <v>524832</v>
          </cell>
          <cell r="C4693" t="str">
            <v>LUVA DE CORRER JM D=900MM (542,8KG)</v>
          </cell>
          <cell r="D4693" t="str">
            <v>UN</v>
          </cell>
          <cell r="E4693">
            <v>0</v>
          </cell>
        </row>
        <row r="4694">
          <cell r="B4694" t="str">
            <v>524833</v>
          </cell>
          <cell r="C4694" t="str">
            <v>LUVA DE CORRER JM D=1000MM (720KG)</v>
          </cell>
          <cell r="D4694" t="str">
            <v>UN</v>
          </cell>
          <cell r="E4694">
            <v>0</v>
          </cell>
        </row>
        <row r="4695">
          <cell r="B4695" t="str">
            <v>524834</v>
          </cell>
          <cell r="C4695" t="str">
            <v>LUVA DE CORRER JM D=1200MM (946KG)</v>
          </cell>
          <cell r="D4695" t="str">
            <v>UN</v>
          </cell>
          <cell r="E4695">
            <v>0</v>
          </cell>
        </row>
        <row r="4696">
          <cell r="B4696" t="str">
            <v>524835</v>
          </cell>
          <cell r="C4696" t="str">
            <v>LUVA P/ HASTE 1.1/8 (2,5KG)</v>
          </cell>
          <cell r="D4696" t="str">
            <v>UN</v>
          </cell>
          <cell r="E4696">
            <v>0</v>
          </cell>
        </row>
        <row r="4697">
          <cell r="B4697" t="str">
            <v>524836</v>
          </cell>
          <cell r="C4697" t="str">
            <v>LUVA P/ HASTE 1.3/4 (4KG)</v>
          </cell>
          <cell r="D4697" t="str">
            <v>UN</v>
          </cell>
          <cell r="E4697">
            <v>0</v>
          </cell>
        </row>
        <row r="4698">
          <cell r="B4698" t="str">
            <v>524837</v>
          </cell>
          <cell r="C4698" t="str">
            <v>LUVA P/ HASTE 2 (7KG)</v>
          </cell>
          <cell r="D4698" t="str">
            <v>UN</v>
          </cell>
          <cell r="E4698">
            <v>0</v>
          </cell>
        </row>
        <row r="4699">
          <cell r="B4699" t="str">
            <v>524838</v>
          </cell>
          <cell r="C4699" t="str">
            <v>LUVA P/ HASTE 2.1/2 (7KG)</v>
          </cell>
          <cell r="D4699" t="str">
            <v>UN</v>
          </cell>
          <cell r="E4699">
            <v>0</v>
          </cell>
        </row>
        <row r="4700">
          <cell r="B4700" t="str">
            <v>524839</v>
          </cell>
          <cell r="C4700" t="str">
            <v>MANCAL INTERMEDIARIO 1.1/8 (8,5KG)</v>
          </cell>
          <cell r="D4700" t="str">
            <v>UN</v>
          </cell>
          <cell r="E4700">
            <v>0</v>
          </cell>
        </row>
        <row r="4701">
          <cell r="B4701" t="str">
            <v>524840</v>
          </cell>
          <cell r="C4701" t="str">
            <v>MANCAL INTERMEDIARIO 1.3/4 (8,5KG)</v>
          </cell>
          <cell r="D4701" t="str">
            <v>UN</v>
          </cell>
          <cell r="E4701">
            <v>0</v>
          </cell>
        </row>
        <row r="4702">
          <cell r="B4702" t="str">
            <v>524841</v>
          </cell>
          <cell r="C4702" t="str">
            <v>MANCAL INTERMEDIARIO 2 (8,5KG)</v>
          </cell>
          <cell r="D4702" t="str">
            <v>UN</v>
          </cell>
          <cell r="E4702">
            <v>0</v>
          </cell>
        </row>
        <row r="4703">
          <cell r="B4703" t="str">
            <v>524842</v>
          </cell>
          <cell r="C4703" t="str">
            <v>MANCAL INTERMEDIARIO 2.1/2 (8,5KG)</v>
          </cell>
          <cell r="D4703" t="str">
            <v>UN</v>
          </cell>
          <cell r="E4703">
            <v>0</v>
          </cell>
        </row>
        <row r="4705">
          <cell r="B4705" t="str">
            <v>524900</v>
          </cell>
          <cell r="C4705" t="str">
            <v>PEDESTAIS EM FOFO (C31 - METALURGICA 100%)</v>
          </cell>
        </row>
        <row r="4706">
          <cell r="B4706" t="str">
            <v>524901</v>
          </cell>
          <cell r="C4706" t="str">
            <v>PEDESTAL DE MANOBRA SIMPLES CLASSICO MOD.1 (57KG)</v>
          </cell>
          <cell r="D4706" t="str">
            <v>UN</v>
          </cell>
          <cell r="E4706">
            <v>0</v>
          </cell>
        </row>
        <row r="4707">
          <cell r="B4707" t="str">
            <v>524902</v>
          </cell>
          <cell r="C4707" t="str">
            <v>PEDESTAL DE MANOBRA SIMPLES CLASSICO MOD.2 (73KG)</v>
          </cell>
          <cell r="D4707" t="str">
            <v>UN</v>
          </cell>
          <cell r="E4707">
            <v>0</v>
          </cell>
        </row>
        <row r="4708">
          <cell r="B4708" t="str">
            <v>524903</v>
          </cell>
          <cell r="C4708" t="str">
            <v>PEDESTAL DE MANOBRA SIMPLES CLASSICO MOD.3 (91KG)</v>
          </cell>
          <cell r="D4708" t="str">
            <v>UN</v>
          </cell>
          <cell r="E4708">
            <v>0</v>
          </cell>
        </row>
        <row r="4709">
          <cell r="B4709" t="str">
            <v>524904</v>
          </cell>
          <cell r="C4709" t="str">
            <v>PEDESTAL DE MANOBRA SIMPLES CLASSICO MOD.4 (98KG)</v>
          </cell>
          <cell r="D4709" t="str">
            <v>UN</v>
          </cell>
          <cell r="E4709">
            <v>0</v>
          </cell>
        </row>
        <row r="4710">
          <cell r="B4710" t="str">
            <v>524905</v>
          </cell>
          <cell r="C4710" t="str">
            <v>PEDESTAL DE MANOBRA SIMP. C/ IND. MOD.08 (57KG)</v>
          </cell>
          <cell r="D4710" t="str">
            <v>UN</v>
          </cell>
          <cell r="E4710">
            <v>0</v>
          </cell>
        </row>
        <row r="4711">
          <cell r="B4711" t="str">
            <v>524906</v>
          </cell>
          <cell r="C4711" t="str">
            <v>PEDESTAL DE MANOBRA SIMP. C/ IND. MOD.09 (57KG)</v>
          </cell>
          <cell r="D4711" t="str">
            <v>UN</v>
          </cell>
          <cell r="E4711">
            <v>0</v>
          </cell>
        </row>
        <row r="4712">
          <cell r="B4712" t="str">
            <v>524907</v>
          </cell>
          <cell r="C4712" t="str">
            <v>PEDESTAL DE MANOBRA SIMP. C/ IND. MOD.10 (73KG)</v>
          </cell>
          <cell r="D4712" t="str">
            <v>UN</v>
          </cell>
          <cell r="E4712">
            <v>0</v>
          </cell>
        </row>
        <row r="4713">
          <cell r="B4713" t="str">
            <v>524908</v>
          </cell>
          <cell r="C4713" t="str">
            <v>PEDESTAL DE MANOBRA SIMP. C/ IND. MOD.12 (73KG)</v>
          </cell>
          <cell r="D4713" t="str">
            <v>UN</v>
          </cell>
          <cell r="E4713">
            <v>0</v>
          </cell>
        </row>
        <row r="4714">
          <cell r="B4714" t="str">
            <v>524909</v>
          </cell>
          <cell r="C4714" t="str">
            <v>PEDESTAL DE MANOBRA SIMP. C/ IND. MOD.13 (91KG)</v>
          </cell>
          <cell r="D4714" t="str">
            <v>UN</v>
          </cell>
          <cell r="E4714">
            <v>0</v>
          </cell>
        </row>
        <row r="4715">
          <cell r="B4715" t="str">
            <v>524910</v>
          </cell>
          <cell r="C4715" t="str">
            <v>PEDESTAL DE MANOBRA SIMP. C/ IND. MOD.14 (98KG)</v>
          </cell>
          <cell r="D4715" t="str">
            <v>UN</v>
          </cell>
          <cell r="E4715">
            <v>0</v>
          </cell>
        </row>
        <row r="4716">
          <cell r="B4716" t="str">
            <v>524911</v>
          </cell>
          <cell r="C4716" t="str">
            <v>PEDESTAL DE MANOBRA C/ ENG. CLASSICO MOD.6 (120KG)</v>
          </cell>
          <cell r="D4716" t="str">
            <v>UN</v>
          </cell>
          <cell r="E4716">
            <v>0</v>
          </cell>
        </row>
        <row r="4717">
          <cell r="B4717" t="str">
            <v>524912</v>
          </cell>
          <cell r="C4717" t="str">
            <v>PEDESTAL DE MANOBRA C/ ENG. CLASSICO MOD.7 (127KG)</v>
          </cell>
          <cell r="D4717" t="str">
            <v>UN</v>
          </cell>
          <cell r="E4717">
            <v>0</v>
          </cell>
        </row>
        <row r="4718">
          <cell r="B4718" t="str">
            <v>524913</v>
          </cell>
          <cell r="C4718" t="str">
            <v>PEDESTAL DE MANOBRA C/ ENG. E IND. MOD.18 (120KG)</v>
          </cell>
          <cell r="D4718" t="str">
            <v>UN</v>
          </cell>
          <cell r="E4718">
            <v>0</v>
          </cell>
        </row>
        <row r="4719">
          <cell r="B4719" t="str">
            <v>524914</v>
          </cell>
          <cell r="C4719" t="str">
            <v>PEDESTAL DE MANOBRA C/ ENG. E IND. MOD.20 (127KG)</v>
          </cell>
          <cell r="D4719" t="str">
            <v>UN</v>
          </cell>
          <cell r="E4719">
            <v>0</v>
          </cell>
        </row>
        <row r="4720">
          <cell r="B4720" t="str">
            <v>524915</v>
          </cell>
          <cell r="C4720" t="str">
            <v>PEDESTAL DE SUSPENSAO SIMPLES MOD. 01 (61KG)</v>
          </cell>
          <cell r="D4720" t="str">
            <v>UN</v>
          </cell>
          <cell r="E4720">
            <v>0</v>
          </cell>
        </row>
        <row r="4721">
          <cell r="B4721" t="str">
            <v>524916</v>
          </cell>
          <cell r="C4721" t="str">
            <v>PEDESTAL DE SUSPENSAO SIMP. C/ IND. MOD.54 (65KG)</v>
          </cell>
          <cell r="D4721" t="str">
            <v>UN</v>
          </cell>
          <cell r="E4721">
            <v>0</v>
          </cell>
        </row>
        <row r="4722">
          <cell r="B4722" t="str">
            <v>524917</v>
          </cell>
          <cell r="C4722" t="str">
            <v>PEDESTAL DE SUSPENSAO SIMP. C/ IND. MOD.55 (63KG)</v>
          </cell>
          <cell r="D4722" t="str">
            <v>UN</v>
          </cell>
          <cell r="E4722">
            <v>0</v>
          </cell>
        </row>
        <row r="4723">
          <cell r="B4723" t="str">
            <v>524918</v>
          </cell>
          <cell r="C4723" t="str">
            <v>PEDESTAL DE SUSPENSAO SIMP. C/ IND. MOD.56 (62KG)</v>
          </cell>
          <cell r="D4723" t="str">
            <v>UN</v>
          </cell>
          <cell r="E4723">
            <v>0</v>
          </cell>
        </row>
        <row r="4724">
          <cell r="B4724" t="str">
            <v>524919</v>
          </cell>
          <cell r="C4724" t="str">
            <v>PEDESTAL DE SUSPENSAO C/ ENG. MOD.46 (125KG)</v>
          </cell>
          <cell r="D4724" t="str">
            <v>UN</v>
          </cell>
          <cell r="E4724">
            <v>0</v>
          </cell>
        </row>
        <row r="4725">
          <cell r="B4725" t="str">
            <v>524920</v>
          </cell>
          <cell r="C4725" t="str">
            <v>PEDESTAL DE SUSPENSAO C/ ENG. MOD.47 (130KG)</v>
          </cell>
          <cell r="D4725" t="str">
            <v>UN</v>
          </cell>
          <cell r="E4725">
            <v>0</v>
          </cell>
        </row>
        <row r="4726">
          <cell r="B4726" t="str">
            <v>524921</v>
          </cell>
          <cell r="C4726" t="str">
            <v>PEDESTAL DE SUSPENSAO C/ ENG. MOD.48 (135KG)</v>
          </cell>
          <cell r="D4726" t="str">
            <v>UN</v>
          </cell>
          <cell r="E4726">
            <v>0</v>
          </cell>
        </row>
        <row r="4727">
          <cell r="B4727" t="str">
            <v>524922</v>
          </cell>
          <cell r="C4727" t="str">
            <v>PEDESTAL DE SUSPENSAO C/ ENG. MOD.49 (140KG)</v>
          </cell>
          <cell r="D4727" t="str">
            <v>UN</v>
          </cell>
          <cell r="E4727">
            <v>0</v>
          </cell>
        </row>
        <row r="4728">
          <cell r="B4728" t="str">
            <v>524923</v>
          </cell>
          <cell r="C4728" t="str">
            <v>PEDESTAL DE SUSPENSAO C/ ENG. MOD.50 (155KG)</v>
          </cell>
          <cell r="D4728" t="str">
            <v>UN</v>
          </cell>
          <cell r="E4728">
            <v>0</v>
          </cell>
        </row>
        <row r="4729">
          <cell r="B4729" t="str">
            <v>524924</v>
          </cell>
          <cell r="C4729" t="str">
            <v>PEDESTAL DE SUSPENSAO C/ ENG. MOD.51 (165KG)</v>
          </cell>
          <cell r="D4729" t="str">
            <v>UN</v>
          </cell>
          <cell r="E4729">
            <v>0</v>
          </cell>
        </row>
        <row r="4730">
          <cell r="B4730" t="str">
            <v>524925</v>
          </cell>
          <cell r="C4730" t="str">
            <v>PEDESTAL DE SUSPENSAO C/ ENG. MOD.52 (195KG)</v>
          </cell>
          <cell r="D4730" t="str">
            <v>UN</v>
          </cell>
          <cell r="E4730">
            <v>0</v>
          </cell>
        </row>
        <row r="4731">
          <cell r="B4731" t="str">
            <v>524926</v>
          </cell>
          <cell r="C4731" t="str">
            <v>PEDESTAL DE SUSPENSAO C/ ENG. E IND MOD.35 (125KG)</v>
          </cell>
          <cell r="D4731" t="str">
            <v>UN</v>
          </cell>
          <cell r="E4731">
            <v>0</v>
          </cell>
        </row>
        <row r="4732">
          <cell r="B4732" t="str">
            <v>524927</v>
          </cell>
          <cell r="C4732" t="str">
            <v>PEDESTAL DE SUSPENSAO C/ ENG. E IND.MOD.36 (130KG)</v>
          </cell>
          <cell r="D4732" t="str">
            <v>UN</v>
          </cell>
          <cell r="E4732">
            <v>0</v>
          </cell>
        </row>
        <row r="4733">
          <cell r="B4733" t="str">
            <v>524928</v>
          </cell>
          <cell r="C4733" t="str">
            <v>PEDESTAL DE SUSPENSAO C/ ENG. E IND MOD.37 (135KG)</v>
          </cell>
          <cell r="D4733" t="str">
            <v>UN</v>
          </cell>
          <cell r="E4733">
            <v>0</v>
          </cell>
        </row>
        <row r="4734">
          <cell r="B4734" t="str">
            <v>524929</v>
          </cell>
          <cell r="C4734" t="str">
            <v>PEDESTAL DE SUSPENSAO C/ ENG. E IND MOD.38 (140KG)</v>
          </cell>
          <cell r="D4734" t="str">
            <v>UN</v>
          </cell>
          <cell r="E4734">
            <v>0</v>
          </cell>
        </row>
        <row r="4735">
          <cell r="B4735" t="str">
            <v>524930</v>
          </cell>
          <cell r="C4735" t="str">
            <v>PEDESTAL DE SUSPENSAO C/ ENG. E IND MOD.39 (155KG)</v>
          </cell>
          <cell r="D4735" t="str">
            <v>UN</v>
          </cell>
          <cell r="E4735">
            <v>0</v>
          </cell>
        </row>
        <row r="4736">
          <cell r="B4736" t="str">
            <v>524931</v>
          </cell>
          <cell r="C4736" t="str">
            <v>PEDESTAL DE SUSPENSAO C/ ENG. E IND MOD.40 (165KG)</v>
          </cell>
          <cell r="D4736" t="str">
            <v>UN</v>
          </cell>
          <cell r="E4736">
            <v>0</v>
          </cell>
        </row>
        <row r="4737">
          <cell r="B4737" t="str">
            <v>524932</v>
          </cell>
          <cell r="C4737" t="str">
            <v>PEDESTAL DE SUSPENSAO C/ ENG. E IND MOD.41 (195KG)</v>
          </cell>
          <cell r="D4737" t="str">
            <v>UN</v>
          </cell>
          <cell r="E4737">
            <v>0</v>
          </cell>
        </row>
        <row r="4739">
          <cell r="B4739" t="str">
            <v>525000</v>
          </cell>
          <cell r="C4739" t="str">
            <v>PLACAS DE REDUCAO FOFO (C31 - METALURGICA 100%)</v>
          </cell>
        </row>
        <row r="4740">
          <cell r="B4740" t="str">
            <v>525001</v>
          </cell>
          <cell r="C4740" t="str">
            <v>PLACA DE REDUCAO FOFO PN-10 200 X 80MM (13KG)</v>
          </cell>
          <cell r="D4740" t="str">
            <v>UN</v>
          </cell>
          <cell r="E4740">
            <v>0</v>
          </cell>
        </row>
        <row r="4741">
          <cell r="B4741" t="str">
            <v>525002</v>
          </cell>
          <cell r="C4741" t="str">
            <v>PLACA DE REDUCAO FOFO PN-10 200 X 100MM (13KG)</v>
          </cell>
          <cell r="D4741" t="str">
            <v>UN</v>
          </cell>
          <cell r="E4741">
            <v>0</v>
          </cell>
        </row>
        <row r="4742">
          <cell r="B4742" t="str">
            <v>525003</v>
          </cell>
          <cell r="C4742" t="str">
            <v>PLACA DE REDUCAO FOFO PN-10 200 X 150MM (14KG)</v>
          </cell>
          <cell r="D4742" t="str">
            <v>UN</v>
          </cell>
          <cell r="E4742">
            <v>0</v>
          </cell>
        </row>
        <row r="4743">
          <cell r="B4743" t="str">
            <v>525004</v>
          </cell>
          <cell r="C4743" t="str">
            <v>PLACA DE REDUCAO FOFO PN-10 250 X 200MM (32KG)</v>
          </cell>
          <cell r="D4743" t="str">
            <v>UN</v>
          </cell>
          <cell r="E4743">
            <v>0</v>
          </cell>
        </row>
        <row r="4744">
          <cell r="B4744" t="str">
            <v>525005</v>
          </cell>
          <cell r="C4744" t="str">
            <v>PLACA DE REDUCAO FOFO PN-10 350 X 150MM (38KG)</v>
          </cell>
          <cell r="D4744" t="str">
            <v>UN</v>
          </cell>
          <cell r="E4744">
            <v>0</v>
          </cell>
        </row>
        <row r="4745">
          <cell r="B4745" t="str">
            <v>525006</v>
          </cell>
          <cell r="C4745" t="str">
            <v>PLACA DE REDUCAO FOFO PN-10 350 X 250MM (32KG)</v>
          </cell>
          <cell r="D4745" t="str">
            <v>UN</v>
          </cell>
          <cell r="E4745">
            <v>0</v>
          </cell>
        </row>
        <row r="4746">
          <cell r="B4746" t="str">
            <v>525007</v>
          </cell>
          <cell r="C4746" t="str">
            <v>PLACA DE REDUCAO FOFO PN-10 400 X 150MM (38KG)</v>
          </cell>
          <cell r="D4746" t="str">
            <v>UN</v>
          </cell>
          <cell r="E4746">
            <v>0</v>
          </cell>
        </row>
        <row r="4747">
          <cell r="B4747" t="str">
            <v>525008</v>
          </cell>
          <cell r="C4747" t="str">
            <v>PLACA DE REDUCAO FOFO PN-10 400 X 200MM (39.5KG)</v>
          </cell>
          <cell r="D4747" t="str">
            <v>UN</v>
          </cell>
          <cell r="E4747">
            <v>0</v>
          </cell>
        </row>
        <row r="4748">
          <cell r="B4748" t="str">
            <v>525009</v>
          </cell>
          <cell r="C4748" t="str">
            <v>PLACA DE REDUCAO FOFO PN-10 400 X 250MM (39KG)</v>
          </cell>
          <cell r="D4748" t="str">
            <v>UN</v>
          </cell>
          <cell r="E4748">
            <v>0</v>
          </cell>
        </row>
        <row r="4749">
          <cell r="B4749" t="str">
            <v>525010</v>
          </cell>
          <cell r="C4749" t="str">
            <v>PLACA DE REDUCAO FOFO PN-10 400 X 300MM (38KG)</v>
          </cell>
          <cell r="D4749" t="str">
            <v>UN</v>
          </cell>
          <cell r="E4749">
            <v>0</v>
          </cell>
        </row>
        <row r="4750">
          <cell r="B4750" t="str">
            <v>525011</v>
          </cell>
          <cell r="C4750" t="str">
            <v>PLACA DE REDUCAO FOFO PN-10 450 X 350MM (45KG)</v>
          </cell>
          <cell r="D4750" t="str">
            <v>UN</v>
          </cell>
          <cell r="E4750">
            <v>0</v>
          </cell>
        </row>
        <row r="4751">
          <cell r="B4751" t="str">
            <v>525012</v>
          </cell>
          <cell r="C4751" t="str">
            <v>PLACA DE REDUCAO FOFO PN-10 500 X 350MM (56KG)</v>
          </cell>
          <cell r="D4751" t="str">
            <v>UN</v>
          </cell>
          <cell r="E4751">
            <v>0</v>
          </cell>
        </row>
        <row r="4752">
          <cell r="B4752" t="str">
            <v>525013</v>
          </cell>
          <cell r="C4752" t="str">
            <v>PLACA DE REDUCAO FOFO PN-10 500 X 400MM (53KG)</v>
          </cell>
          <cell r="D4752" t="str">
            <v>UN</v>
          </cell>
          <cell r="E4752">
            <v>0</v>
          </cell>
        </row>
        <row r="4753">
          <cell r="B4753" t="str">
            <v>525014</v>
          </cell>
          <cell r="C4753" t="str">
            <v>PLACA DE REDUCAO FOFO PN-10 600 X 150MM (138KG)</v>
          </cell>
          <cell r="D4753" t="str">
            <v>UN</v>
          </cell>
          <cell r="E4753">
            <v>0</v>
          </cell>
        </row>
        <row r="4754">
          <cell r="B4754" t="str">
            <v>525015</v>
          </cell>
          <cell r="C4754" t="str">
            <v>PLACA DE REDUCAO FOFO PN-10 600 X 450MM (94KG)</v>
          </cell>
          <cell r="D4754" t="str">
            <v>UN</v>
          </cell>
          <cell r="E4754">
            <v>0</v>
          </cell>
        </row>
        <row r="4755">
          <cell r="B4755" t="str">
            <v>525016</v>
          </cell>
          <cell r="C4755" t="str">
            <v>PLACA DE REDUCAO FOFO PN-10 700 X 500MM (102KG)</v>
          </cell>
          <cell r="D4755" t="str">
            <v>UN</v>
          </cell>
          <cell r="E4755">
            <v>0</v>
          </cell>
        </row>
        <row r="4756">
          <cell r="B4756" t="str">
            <v>525017</v>
          </cell>
          <cell r="C4756" t="str">
            <v>PLACA DE REDUCAO FOFO PN-10 900 X 700MM (165KG)</v>
          </cell>
          <cell r="D4756" t="str">
            <v>UN</v>
          </cell>
          <cell r="E4756">
            <v>0</v>
          </cell>
        </row>
        <row r="4757">
          <cell r="B4757" t="str">
            <v>525018</v>
          </cell>
          <cell r="C4757" t="str">
            <v>PLACA DE REDUCAO FOFO PN-10 1000 X 700MM (222KG)</v>
          </cell>
          <cell r="D4757" t="str">
            <v>UN</v>
          </cell>
          <cell r="E4757">
            <v>0</v>
          </cell>
        </row>
        <row r="4758">
          <cell r="B4758" t="str">
            <v>525019</v>
          </cell>
          <cell r="C4758" t="str">
            <v>PLACA DE REDUCAO FOFO PN-10 1000 X 800MM (209KG)</v>
          </cell>
          <cell r="D4758" t="str">
            <v>UN</v>
          </cell>
          <cell r="E4758">
            <v>0</v>
          </cell>
        </row>
        <row r="4759">
          <cell r="B4759" t="str">
            <v>525020</v>
          </cell>
          <cell r="C4759" t="str">
            <v>PLACA DE REDUCAO FOFO PN-16 200 X  80MM (13KG)</v>
          </cell>
          <cell r="D4759" t="str">
            <v>UN</v>
          </cell>
          <cell r="E4759">
            <v>0</v>
          </cell>
        </row>
        <row r="4760">
          <cell r="B4760" t="str">
            <v>525021</v>
          </cell>
          <cell r="C4760" t="str">
            <v>PLACA DE REDUCAO FOFO PN-16 200 X 100MM (13KG)</v>
          </cell>
          <cell r="D4760" t="str">
            <v>UN</v>
          </cell>
          <cell r="E4760">
            <v>0</v>
          </cell>
        </row>
        <row r="4761">
          <cell r="B4761" t="str">
            <v>525022</v>
          </cell>
          <cell r="C4761" t="str">
            <v>PLACA DE REDUCAO FOFO PN-16 250 X 200MM (32KG)</v>
          </cell>
          <cell r="D4761" t="str">
            <v>UN</v>
          </cell>
          <cell r="E4761">
            <v>0</v>
          </cell>
        </row>
        <row r="4762">
          <cell r="B4762" t="str">
            <v>525023</v>
          </cell>
          <cell r="C4762" t="str">
            <v>PLACA DE REDUCAO FOFO PN-16 350 X 150MM (50KG)</v>
          </cell>
          <cell r="D4762" t="str">
            <v>UN</v>
          </cell>
          <cell r="E4762">
            <v>0</v>
          </cell>
        </row>
        <row r="4763">
          <cell r="B4763" t="str">
            <v>525024</v>
          </cell>
          <cell r="C4763" t="str">
            <v>PLACA DE REDUCAO FOFO PN-16 350 X 250MM (36KG)</v>
          </cell>
          <cell r="D4763" t="str">
            <v>UN</v>
          </cell>
          <cell r="E4763">
            <v>0</v>
          </cell>
        </row>
        <row r="4764">
          <cell r="B4764" t="str">
            <v>525025</v>
          </cell>
          <cell r="C4764" t="str">
            <v>PLACA DE REDUCAO FOFO PN-16 400 X 150MM (45KG)</v>
          </cell>
          <cell r="D4764" t="str">
            <v>UN</v>
          </cell>
          <cell r="E4764">
            <v>0</v>
          </cell>
        </row>
        <row r="4765">
          <cell r="B4765" t="str">
            <v>525026</v>
          </cell>
          <cell r="C4765" t="str">
            <v>PLACA DE REDUCAO FOFO PN-16 400 X 200MM (40KG)</v>
          </cell>
          <cell r="D4765" t="str">
            <v>UN</v>
          </cell>
          <cell r="E4765">
            <v>0</v>
          </cell>
        </row>
        <row r="4766">
          <cell r="B4766" t="str">
            <v>525027</v>
          </cell>
          <cell r="C4766" t="str">
            <v>PLACA DE REDUCAO FOFO PN-16 400 X 250MM (46KG)</v>
          </cell>
          <cell r="D4766" t="str">
            <v>UN</v>
          </cell>
          <cell r="E4766">
            <v>0</v>
          </cell>
        </row>
        <row r="4767">
          <cell r="B4767" t="str">
            <v>525028</v>
          </cell>
          <cell r="C4767" t="str">
            <v>PLACA DE REDUCAO FOFO PN-16 400 X 300MM (44KG)</v>
          </cell>
          <cell r="D4767" t="str">
            <v>UN</v>
          </cell>
          <cell r="E4767">
            <v>0</v>
          </cell>
        </row>
        <row r="4768">
          <cell r="B4768" t="str">
            <v>525029</v>
          </cell>
          <cell r="C4768" t="str">
            <v>PLACA DE REDUCAO FOFO PN-16 450 X 350MM (57KG)</v>
          </cell>
          <cell r="D4768" t="str">
            <v>UN</v>
          </cell>
          <cell r="E4768">
            <v>0</v>
          </cell>
        </row>
        <row r="4769">
          <cell r="B4769" t="str">
            <v>525030</v>
          </cell>
          <cell r="C4769" t="str">
            <v>PLACA DE REDUCAO FOFO PN-16 500 X 350MM (70KG)</v>
          </cell>
          <cell r="D4769" t="str">
            <v>UN</v>
          </cell>
          <cell r="E4769">
            <v>0</v>
          </cell>
        </row>
        <row r="4770">
          <cell r="B4770" t="str">
            <v>525031</v>
          </cell>
          <cell r="C4770" t="str">
            <v>PLACA DE REDUCAO FOFO PN-16 500 X 400MM (65KG)</v>
          </cell>
          <cell r="D4770" t="str">
            <v>UN</v>
          </cell>
          <cell r="E4770">
            <v>0</v>
          </cell>
        </row>
        <row r="4771">
          <cell r="B4771" t="str">
            <v>525032</v>
          </cell>
          <cell r="C4771" t="str">
            <v>PLACA DE REDUCAO FOFO PN-16 600 X 150MM (164KG)</v>
          </cell>
          <cell r="D4771" t="str">
            <v>UN</v>
          </cell>
          <cell r="E4771">
            <v>0</v>
          </cell>
        </row>
        <row r="4772">
          <cell r="B4772" t="str">
            <v>525033</v>
          </cell>
          <cell r="C4772" t="str">
            <v>PLACA DE REDUCAO FOFO PN-16 600 X 450MM(120KG)</v>
          </cell>
          <cell r="D4772" t="str">
            <v>UN</v>
          </cell>
          <cell r="E4772">
            <v>0</v>
          </cell>
        </row>
        <row r="4773">
          <cell r="B4773" t="str">
            <v>525034</v>
          </cell>
          <cell r="C4773" t="str">
            <v>PLACA DE REDUCAO FOFO PN-16 700 X 500MM (134KG)</v>
          </cell>
          <cell r="D4773" t="str">
            <v>UN</v>
          </cell>
          <cell r="E4773">
            <v>0</v>
          </cell>
        </row>
        <row r="4774">
          <cell r="B4774" t="str">
            <v>525035</v>
          </cell>
          <cell r="C4774" t="str">
            <v>PLACA DE REDUCAO FOFO PN-16 900 X 700MM (200KG)</v>
          </cell>
          <cell r="D4774" t="str">
            <v>UN</v>
          </cell>
          <cell r="E4774">
            <v>0</v>
          </cell>
        </row>
        <row r="4775">
          <cell r="B4775" t="str">
            <v>525036</v>
          </cell>
          <cell r="C4775" t="str">
            <v>PLACA DE REDUCAO FOFO PN-16 1000 X 700MM (285KG)</v>
          </cell>
          <cell r="D4775" t="str">
            <v>UN</v>
          </cell>
          <cell r="E4775">
            <v>0</v>
          </cell>
        </row>
        <row r="4776">
          <cell r="B4776" t="str">
            <v>525037</v>
          </cell>
          <cell r="C4776" t="str">
            <v>PLACA DE REDUCAO FOFO PN-16 1000 X 800MM (260KG)</v>
          </cell>
          <cell r="D4776" t="str">
            <v>UN</v>
          </cell>
          <cell r="E4776">
            <v>0</v>
          </cell>
        </row>
        <row r="4777">
          <cell r="B4777" t="str">
            <v>525038</v>
          </cell>
          <cell r="C4777" t="str">
            <v>PLACA DE REDUCAO FOFO PN-25 200 X  80MM (17KG)</v>
          </cell>
          <cell r="D4777" t="str">
            <v>UN</v>
          </cell>
          <cell r="E4777">
            <v>0</v>
          </cell>
        </row>
        <row r="4778">
          <cell r="B4778" t="str">
            <v>525039</v>
          </cell>
          <cell r="C4778" t="str">
            <v>PLACA DE REDUCAO FOFO PN-25 200 X 100MM (17KG)</v>
          </cell>
          <cell r="D4778" t="str">
            <v>UN</v>
          </cell>
          <cell r="E4778">
            <v>0</v>
          </cell>
        </row>
        <row r="4779">
          <cell r="B4779" t="str">
            <v>525040</v>
          </cell>
          <cell r="C4779" t="str">
            <v>PLACA DE REDUCAO FOFO PN-25 250 X 200MM (37KG)</v>
          </cell>
          <cell r="D4779" t="str">
            <v>UN</v>
          </cell>
          <cell r="E4779">
            <v>0</v>
          </cell>
        </row>
        <row r="4780">
          <cell r="B4780" t="str">
            <v>525041</v>
          </cell>
          <cell r="C4780" t="str">
            <v>PLACA DE REDUCAO FOFO PN-25 350 X 150MM (59KG)</v>
          </cell>
          <cell r="D4780" t="str">
            <v>UN</v>
          </cell>
          <cell r="E4780">
            <v>0</v>
          </cell>
        </row>
        <row r="4781">
          <cell r="B4781" t="str">
            <v>525042</v>
          </cell>
          <cell r="C4781" t="str">
            <v>PLACA DE REDUCAO FOFO PN-25 350 X 250MM (48KG)</v>
          </cell>
          <cell r="D4781" t="str">
            <v>UN</v>
          </cell>
          <cell r="E4781">
            <v>0</v>
          </cell>
        </row>
        <row r="4782">
          <cell r="B4782" t="str">
            <v>525043</v>
          </cell>
          <cell r="C4782" t="str">
            <v>PLACA DE REDUCAO FOFO PN-25 400 X 150MM (56KG)</v>
          </cell>
          <cell r="D4782" t="str">
            <v>UN</v>
          </cell>
          <cell r="E4782">
            <v>0</v>
          </cell>
        </row>
        <row r="4783">
          <cell r="B4783" t="str">
            <v>525044</v>
          </cell>
          <cell r="C4783" t="str">
            <v>PLACA DE REDUCAO FOFO PN-25 400 X 200MM (59KG)</v>
          </cell>
          <cell r="D4783" t="str">
            <v>UN</v>
          </cell>
          <cell r="E4783">
            <v>0</v>
          </cell>
        </row>
        <row r="4784">
          <cell r="B4784" t="str">
            <v>525045</v>
          </cell>
          <cell r="C4784" t="str">
            <v>PLACA DE REDUCAO FOFO PN-25 400 X 250MM (61KG)</v>
          </cell>
          <cell r="D4784" t="str">
            <v>UN</v>
          </cell>
          <cell r="E4784">
            <v>0</v>
          </cell>
        </row>
        <row r="4785">
          <cell r="B4785" t="str">
            <v>525046</v>
          </cell>
          <cell r="C4785" t="str">
            <v>PLACA DE REDUCAO FOFO PN-25 400 X 300MM (60KG)</v>
          </cell>
          <cell r="D4785" t="str">
            <v>UN</v>
          </cell>
          <cell r="E4785">
            <v>0</v>
          </cell>
        </row>
        <row r="4786">
          <cell r="B4786" t="str">
            <v>525047</v>
          </cell>
          <cell r="C4786" t="str">
            <v>PLACA DE REDUCAO FOFO PN-25 450 X 350MM (70KG)</v>
          </cell>
          <cell r="D4786" t="str">
            <v>UN</v>
          </cell>
          <cell r="E4786">
            <v>0</v>
          </cell>
        </row>
        <row r="4787">
          <cell r="B4787" t="str">
            <v>525048</v>
          </cell>
          <cell r="C4787" t="str">
            <v>PLACA DE REDUCAO FOFO PN-25 500 X 350MM (85KG)</v>
          </cell>
          <cell r="D4787" t="str">
            <v>UN</v>
          </cell>
          <cell r="E4787">
            <v>0</v>
          </cell>
        </row>
        <row r="4788">
          <cell r="B4788" t="str">
            <v>525049</v>
          </cell>
          <cell r="C4788" t="str">
            <v>PLACA DE REDUCAO FOFO PN-25 500 X 400MM (83KG)</v>
          </cell>
          <cell r="D4788" t="str">
            <v>UN</v>
          </cell>
          <cell r="E4788">
            <v>0</v>
          </cell>
        </row>
        <row r="4789">
          <cell r="B4789" t="str">
            <v>525050</v>
          </cell>
          <cell r="C4789" t="str">
            <v>PLACA DE REDUCAO FOFO PN-25 600 X 150MM (178KG)</v>
          </cell>
          <cell r="D4789" t="str">
            <v>UN</v>
          </cell>
          <cell r="E4789">
            <v>0</v>
          </cell>
        </row>
        <row r="4790">
          <cell r="B4790" t="str">
            <v>525051</v>
          </cell>
          <cell r="C4790" t="str">
            <v>PLACA DE REDUCAO FOFO PN-25 600 X 450MM (134KG)</v>
          </cell>
          <cell r="D4790" t="str">
            <v>UN</v>
          </cell>
          <cell r="E4790">
            <v>0</v>
          </cell>
        </row>
        <row r="4791">
          <cell r="B4791" t="str">
            <v>525052</v>
          </cell>
          <cell r="C4791" t="str">
            <v>PLACA DE REDUCAO FOFO PN-25 700 X 500MM (178KG)</v>
          </cell>
          <cell r="D4791" t="str">
            <v>UN</v>
          </cell>
          <cell r="E4791">
            <v>0</v>
          </cell>
        </row>
        <row r="4792">
          <cell r="B4792" t="str">
            <v>525053</v>
          </cell>
          <cell r="C4792" t="str">
            <v>PLACA DE REDUCAO FOFO PN-25 900 X 700MM (237KG)</v>
          </cell>
          <cell r="D4792" t="str">
            <v>UN</v>
          </cell>
          <cell r="E4792">
            <v>0</v>
          </cell>
        </row>
        <row r="4793">
          <cell r="B4793" t="str">
            <v>525054</v>
          </cell>
          <cell r="C4793" t="str">
            <v>PLACA DE REDUCAO FOFO PN-25 1000 X 700MM (277KG)</v>
          </cell>
          <cell r="D4793" t="str">
            <v>UN</v>
          </cell>
          <cell r="E4793">
            <v>0</v>
          </cell>
        </row>
        <row r="4794">
          <cell r="B4794" t="str">
            <v>525055</v>
          </cell>
          <cell r="C4794" t="str">
            <v>PLACA DE REDUCAO FOFO PN-25 1000 X 800MM (308KG)</v>
          </cell>
          <cell r="D4794" t="str">
            <v>UN</v>
          </cell>
          <cell r="E4794">
            <v>0</v>
          </cell>
        </row>
        <row r="4796">
          <cell r="B4796" t="str">
            <v>525100</v>
          </cell>
          <cell r="C4796" t="str">
            <v>REDUCOES EM FOFO (C31 - METALURGICA 100%)</v>
          </cell>
        </row>
        <row r="4797">
          <cell r="B4797" t="str">
            <v>525101</v>
          </cell>
          <cell r="C4797" t="str">
            <v>REDUCAO EXC.FOFO C/ FG PN-10/16/25 80X50MM(8KG)</v>
          </cell>
          <cell r="D4797" t="str">
            <v>UN</v>
          </cell>
          <cell r="E4797">
            <v>84.98</v>
          </cell>
        </row>
        <row r="4798">
          <cell r="B4798" t="str">
            <v>525102</v>
          </cell>
          <cell r="C4798" t="str">
            <v>REDUCAO EXC.FOFO C/ FG PN-10/16/25 100X80MM(9KG)</v>
          </cell>
          <cell r="D4798" t="str">
            <v>UN</v>
          </cell>
          <cell r="E4798">
            <v>226.49</v>
          </cell>
        </row>
        <row r="4799">
          <cell r="B4799" t="str">
            <v>525103</v>
          </cell>
          <cell r="C4799" t="str">
            <v>REDUCAO EXC.FOFO C/ FG PN-10/16/25 150X80MM(17KG)</v>
          </cell>
          <cell r="D4799" t="str">
            <v>UN</v>
          </cell>
          <cell r="E4799">
            <v>355.66</v>
          </cell>
        </row>
        <row r="4800">
          <cell r="B4800" t="str">
            <v>525104</v>
          </cell>
          <cell r="C4800" t="str">
            <v>REDUCAO EXCENT.FOFO C/FG PN-10 150X100MM (15KG)</v>
          </cell>
          <cell r="D4800" t="str">
            <v>UN</v>
          </cell>
          <cell r="E4800">
            <v>362.78</v>
          </cell>
        </row>
        <row r="4801">
          <cell r="B4801" t="str">
            <v>525105</v>
          </cell>
          <cell r="C4801" t="str">
            <v>REDUCAO EXCENT.FOFO C/FG PN-10 150X125MM (22KG)</v>
          </cell>
          <cell r="D4801" t="str">
            <v>UN</v>
          </cell>
          <cell r="E4801">
            <v>0</v>
          </cell>
        </row>
        <row r="4802">
          <cell r="B4802" t="str">
            <v>525106</v>
          </cell>
          <cell r="C4802" t="str">
            <v>REDUCAO EXCENT.FOFO C/FG PN-10 200X100MM (28KG)</v>
          </cell>
          <cell r="D4802" t="str">
            <v>UN</v>
          </cell>
          <cell r="E4802">
            <v>607.91999999999996</v>
          </cell>
        </row>
        <row r="4803">
          <cell r="B4803" t="str">
            <v>525107</v>
          </cell>
          <cell r="C4803" t="str">
            <v>REDUCAO EXCENT.FOFO C/FG PN-10 200X150MM (22KG)</v>
          </cell>
          <cell r="D4803" t="str">
            <v>UN</v>
          </cell>
          <cell r="E4803">
            <v>624.34</v>
          </cell>
        </row>
        <row r="4804">
          <cell r="B4804" t="str">
            <v>525108</v>
          </cell>
          <cell r="C4804" t="str">
            <v>REDUCAO EXCENT.FOFO C/FG PN-10 250X150MM (39KG)</v>
          </cell>
          <cell r="D4804" t="str">
            <v>UN</v>
          </cell>
          <cell r="E4804">
            <v>675.05</v>
          </cell>
        </row>
        <row r="4805">
          <cell r="B4805" t="str">
            <v>525109</v>
          </cell>
          <cell r="C4805" t="str">
            <v>REDUCAO EXCENT.FOFO C/FG PN-10 250X200MM (30KG)</v>
          </cell>
          <cell r="D4805" t="str">
            <v>UN</v>
          </cell>
          <cell r="E4805">
            <v>688.55</v>
          </cell>
        </row>
        <row r="4806">
          <cell r="B4806" t="str">
            <v>525110</v>
          </cell>
          <cell r="C4806" t="str">
            <v>REDUCAO EXCENT.FOFO C/FG PN-10 300X150MM (46KG)</v>
          </cell>
          <cell r="D4806" t="str">
            <v>UN</v>
          </cell>
          <cell r="E4806">
            <v>780.43</v>
          </cell>
        </row>
        <row r="4807">
          <cell r="B4807" t="str">
            <v>525111</v>
          </cell>
          <cell r="C4807" t="str">
            <v>REDUCAO EXCENT.FOFO C/FG PN-10 300X200MM (51KG)</v>
          </cell>
          <cell r="D4807" t="str">
            <v>UN</v>
          </cell>
          <cell r="E4807">
            <v>804.36</v>
          </cell>
        </row>
        <row r="4808">
          <cell r="B4808" t="str">
            <v>525112</v>
          </cell>
          <cell r="C4808" t="str">
            <v>REDUCAO EXCENT.FOFO C/ FG PN-10 300X250MM (40KG)</v>
          </cell>
          <cell r="D4808" t="str">
            <v>UN</v>
          </cell>
          <cell r="E4808">
            <v>820.45</v>
          </cell>
        </row>
        <row r="4809">
          <cell r="B4809" t="str">
            <v>525113</v>
          </cell>
          <cell r="C4809" t="str">
            <v>REDUCAO EXCENT.FOFO C/ FG PN-10 400X250MM (72KG)</v>
          </cell>
          <cell r="D4809" t="str">
            <v>UN</v>
          </cell>
          <cell r="E4809">
            <v>1227.3699999999999</v>
          </cell>
        </row>
        <row r="4810">
          <cell r="B4810" t="str">
            <v>525114</v>
          </cell>
          <cell r="C4810" t="str">
            <v>REDUCAO EXCENT.FOFO C/ FG PN-10 400X300MM (79KG)</v>
          </cell>
          <cell r="D4810" t="str">
            <v>UN</v>
          </cell>
          <cell r="E4810">
            <v>1405.15</v>
          </cell>
        </row>
        <row r="4811">
          <cell r="B4811" t="str">
            <v>525115</v>
          </cell>
          <cell r="C4811" t="str">
            <v>REDUCAO EXCENT.FOFO C/ FG PN-10 600X500MM(155KG)</v>
          </cell>
          <cell r="D4811" t="str">
            <v>UN</v>
          </cell>
          <cell r="E4811">
            <v>0</v>
          </cell>
        </row>
        <row r="4812">
          <cell r="B4812" t="str">
            <v>525116</v>
          </cell>
          <cell r="C4812" t="str">
            <v>REDUCAO EXCENT.FOFO C/ FG PN-10 900X800MM(315KG)</v>
          </cell>
          <cell r="D4812" t="str">
            <v>UN</v>
          </cell>
          <cell r="E4812">
            <v>0</v>
          </cell>
        </row>
        <row r="4813">
          <cell r="B4813" t="str">
            <v>525117</v>
          </cell>
          <cell r="C4813" t="str">
            <v>REDUCAO EXCENT.FOFO C/ FG PN-10 1000X900MM(390KG)</v>
          </cell>
          <cell r="D4813" t="str">
            <v>UN</v>
          </cell>
          <cell r="E4813">
            <v>0</v>
          </cell>
        </row>
        <row r="4814">
          <cell r="B4814" t="str">
            <v>525118</v>
          </cell>
          <cell r="C4814" t="str">
            <v>REDUCAO FOFO C/FG PN-10/16/25 80X50MM(8,7KG)</v>
          </cell>
          <cell r="D4814" t="str">
            <v>UN</v>
          </cell>
          <cell r="E4814">
            <v>84.35</v>
          </cell>
        </row>
        <row r="4815">
          <cell r="B4815" t="str">
            <v>525119</v>
          </cell>
          <cell r="C4815" t="str">
            <v>REDUCAO FOFO C/FG PN-10/16 80X60MM(7KG)</v>
          </cell>
          <cell r="D4815" t="str">
            <v>UN</v>
          </cell>
          <cell r="E4815">
            <v>0</v>
          </cell>
        </row>
        <row r="4816">
          <cell r="B4816" t="str">
            <v>525120</v>
          </cell>
          <cell r="C4816" t="str">
            <v>REDUCAO FOFO C/FG PN-10/16 80X75MM(9KG)</v>
          </cell>
          <cell r="D4816" t="str">
            <v>UN</v>
          </cell>
          <cell r="E4816">
            <v>96</v>
          </cell>
        </row>
        <row r="4817">
          <cell r="B4817" t="str">
            <v>525121</v>
          </cell>
          <cell r="C4817" t="str">
            <v>REDUCAO FOFO C/FG PN-10/16/25 100X50MM(8,6KG)</v>
          </cell>
          <cell r="D4817" t="str">
            <v>UN</v>
          </cell>
          <cell r="E4817">
            <v>193.67</v>
          </cell>
        </row>
        <row r="4818">
          <cell r="B4818" t="str">
            <v>525122</v>
          </cell>
          <cell r="C4818" t="str">
            <v>REDUCAO FOFO C/ FG PN-10/16/25 100 X 80MM (9,5KG)</v>
          </cell>
          <cell r="D4818" t="str">
            <v>UN</v>
          </cell>
          <cell r="E4818">
            <v>212.74</v>
          </cell>
        </row>
        <row r="4819">
          <cell r="B4819" t="str">
            <v>525123</v>
          </cell>
          <cell r="C4819" t="str">
            <v>REDUCAO FOFO C/ FG PN-10 125 X 100MM (24KG)</v>
          </cell>
          <cell r="D4819" t="str">
            <v>UN</v>
          </cell>
          <cell r="E4819">
            <v>0</v>
          </cell>
        </row>
        <row r="4820">
          <cell r="B4820" t="str">
            <v>525124</v>
          </cell>
          <cell r="C4820" t="str">
            <v>REDUCAO FOFO C/ FG PN-10/16/25 150 X 80MM (16,2KG)</v>
          </cell>
          <cell r="D4820" t="str">
            <v>UN</v>
          </cell>
          <cell r="E4820">
            <v>292.36</v>
          </cell>
        </row>
        <row r="4821">
          <cell r="B4821" t="str">
            <v>525125</v>
          </cell>
          <cell r="C4821" t="str">
            <v>REDUCAO FOFO C/ FG PN-10 150 X 100MM (15,5KG)</v>
          </cell>
          <cell r="D4821" t="str">
            <v>UN</v>
          </cell>
          <cell r="E4821">
            <v>297.5</v>
          </cell>
        </row>
        <row r="4822">
          <cell r="B4822" t="str">
            <v>525126</v>
          </cell>
          <cell r="C4822" t="str">
            <v>REDUCAO FOFO C/ FG PN-10 150 X 125MM (31KG)</v>
          </cell>
          <cell r="D4822" t="str">
            <v>UN</v>
          </cell>
          <cell r="E4822">
            <v>0</v>
          </cell>
        </row>
        <row r="4823">
          <cell r="B4823" t="str">
            <v>525127</v>
          </cell>
          <cell r="C4823" t="str">
            <v>REDUCAO FOFO C/ FG PN-10 200 X 100MM (30,5KG)</v>
          </cell>
          <cell r="D4823" t="str">
            <v>UN</v>
          </cell>
          <cell r="E4823">
            <v>688.54</v>
          </cell>
        </row>
        <row r="4824">
          <cell r="B4824" t="str">
            <v>525128</v>
          </cell>
          <cell r="C4824" t="str">
            <v>REDUCAO FOFO C/ FG PN-10 200 X 150MM (22KG)</v>
          </cell>
          <cell r="D4824" t="str">
            <v>UN</v>
          </cell>
          <cell r="E4824">
            <v>703.96</v>
          </cell>
        </row>
        <row r="4825">
          <cell r="B4825" t="str">
            <v>525129</v>
          </cell>
          <cell r="C4825" t="str">
            <v>REDUCAO FOFO C/ FG PN-10 250 X 100MM (40KG)</v>
          </cell>
          <cell r="D4825" t="str">
            <v>UN</v>
          </cell>
          <cell r="E4825">
            <v>0</v>
          </cell>
        </row>
        <row r="4826">
          <cell r="B4826" t="str">
            <v>525130</v>
          </cell>
          <cell r="C4826" t="str">
            <v>REDUCAO FOFO C/ FG PN-10 250 X 150MM (45KG)</v>
          </cell>
          <cell r="D4826" t="str">
            <v>UN</v>
          </cell>
          <cell r="E4826">
            <v>722.64</v>
          </cell>
        </row>
        <row r="4827">
          <cell r="B4827" t="str">
            <v>525131</v>
          </cell>
          <cell r="C4827" t="str">
            <v>REDUCAO FOFO C/ FG PN-10 250 X 200MM (30KG)</v>
          </cell>
          <cell r="D4827" t="str">
            <v>UN</v>
          </cell>
          <cell r="E4827">
            <v>737.1</v>
          </cell>
        </row>
        <row r="4828">
          <cell r="B4828" t="str">
            <v>525132</v>
          </cell>
          <cell r="C4828" t="str">
            <v>REDUCAO FOFO C/ FG PN-10 300 X 150MM (52KG)</v>
          </cell>
          <cell r="D4828" t="str">
            <v>UN</v>
          </cell>
          <cell r="E4828">
            <v>809.87</v>
          </cell>
        </row>
        <row r="4829">
          <cell r="B4829" t="str">
            <v>525133</v>
          </cell>
          <cell r="C4829" t="str">
            <v>REDUCAO FOFO C/ FG PN-10 300 X 200MM (58KG)</v>
          </cell>
          <cell r="D4829" t="str">
            <v>UN</v>
          </cell>
          <cell r="E4829">
            <v>826.08</v>
          </cell>
        </row>
        <row r="4830">
          <cell r="B4830" t="str">
            <v>525134</v>
          </cell>
          <cell r="C4830" t="str">
            <v>REDUCAO FOFO C/ FG PN-10 300 X 250MM (40KG)</v>
          </cell>
          <cell r="D4830" t="str">
            <v>UN</v>
          </cell>
          <cell r="E4830">
            <v>842.59</v>
          </cell>
        </row>
        <row r="4831">
          <cell r="B4831" t="str">
            <v>525135</v>
          </cell>
          <cell r="C4831" t="str">
            <v>REDUCAO FOFO C/ FG PN-10 350 X 200MM (79KG)</v>
          </cell>
          <cell r="D4831" t="str">
            <v>UN</v>
          </cell>
          <cell r="E4831">
            <v>993.07</v>
          </cell>
        </row>
        <row r="4832">
          <cell r="B4832" t="str">
            <v>525136</v>
          </cell>
          <cell r="C4832" t="str">
            <v>REDUCAO FOFO C/ FG PN-10 350 X 250MM (75KG)</v>
          </cell>
          <cell r="D4832" t="str">
            <v>UN</v>
          </cell>
          <cell r="E4832">
            <v>1131.4100000000001</v>
          </cell>
        </row>
        <row r="4833">
          <cell r="B4833" t="str">
            <v>525137</v>
          </cell>
          <cell r="C4833" t="str">
            <v>REDUCAO FOFO C/ FG PN-10 350 X 300MM (49,5KG)</v>
          </cell>
          <cell r="D4833" t="str">
            <v>UN</v>
          </cell>
          <cell r="E4833">
            <v>1136.48</v>
          </cell>
        </row>
        <row r="4834">
          <cell r="B4834" t="str">
            <v>525138</v>
          </cell>
          <cell r="C4834" t="str">
            <v>REDUCAO FOFO C/ FG PN-10 400 X 250MM (78KG)</v>
          </cell>
          <cell r="D4834" t="str">
            <v>UN</v>
          </cell>
          <cell r="E4834">
            <v>1020.6</v>
          </cell>
        </row>
        <row r="4835">
          <cell r="B4835" t="str">
            <v>525139</v>
          </cell>
          <cell r="C4835" t="str">
            <v>REDUCAO FOFO C/ FG PN-10 400 X 300MM (76KG)</v>
          </cell>
          <cell r="D4835" t="str">
            <v>UN</v>
          </cell>
          <cell r="E4835">
            <v>1022.6</v>
          </cell>
        </row>
        <row r="4836">
          <cell r="B4836" t="str">
            <v>525140</v>
          </cell>
          <cell r="C4836" t="str">
            <v>REDUCAO FOFO C/ FG PN-10 400 X 350MM (58KG)</v>
          </cell>
          <cell r="D4836" t="str">
            <v>UN</v>
          </cell>
          <cell r="E4836">
            <v>1102.97</v>
          </cell>
        </row>
        <row r="4837">
          <cell r="B4837" t="str">
            <v>525141</v>
          </cell>
          <cell r="C4837" t="str">
            <v>REDUCAO FOFO C/ FG PN-10 450 X 300MM (94KG)</v>
          </cell>
          <cell r="D4837" t="str">
            <v>UN</v>
          </cell>
          <cell r="E4837">
            <v>1376.8</v>
          </cell>
        </row>
        <row r="4838">
          <cell r="B4838" t="str">
            <v>525142</v>
          </cell>
          <cell r="C4838" t="str">
            <v>REDUCAO FOFO C/ FG PN-10 450 X 350MM (97KG)</v>
          </cell>
          <cell r="D4838" t="str">
            <v>UN</v>
          </cell>
          <cell r="E4838">
            <v>1410.82</v>
          </cell>
        </row>
        <row r="4839">
          <cell r="B4839" t="str">
            <v>525143</v>
          </cell>
          <cell r="C4839" t="str">
            <v>REDUCAO FOFO C/ FG PN-10 450 X 400MM (105KG)</v>
          </cell>
          <cell r="D4839" t="str">
            <v>UN</v>
          </cell>
          <cell r="E4839">
            <v>1439.04</v>
          </cell>
        </row>
        <row r="4840">
          <cell r="B4840" t="str">
            <v>525144</v>
          </cell>
          <cell r="C4840" t="str">
            <v>REDUCAO FOFO C/ FG PN-10 500 X 350MM (108KG)</v>
          </cell>
          <cell r="D4840" t="str">
            <v>UN</v>
          </cell>
          <cell r="E4840">
            <v>1563.22</v>
          </cell>
        </row>
        <row r="4841">
          <cell r="B4841" t="str">
            <v>525145</v>
          </cell>
          <cell r="C4841" t="str">
            <v>REDUCAO FOFO C/ FG PN-10 500 X 400MM (110KG)</v>
          </cell>
          <cell r="D4841" t="str">
            <v>UN</v>
          </cell>
          <cell r="E4841">
            <v>2939.06</v>
          </cell>
        </row>
        <row r="4842">
          <cell r="B4842" t="str">
            <v>525146</v>
          </cell>
          <cell r="C4842" t="str">
            <v>REDUCAO FOFO C/ FG PN-10 500 X 450MM (124KG)</v>
          </cell>
          <cell r="D4842" t="str">
            <v>UN</v>
          </cell>
          <cell r="E4842">
            <v>3151.04</v>
          </cell>
        </row>
        <row r="4843">
          <cell r="B4843" t="str">
            <v>525147</v>
          </cell>
          <cell r="C4843" t="str">
            <v>REDUCAO FOFO C/ FG PN-10 600 X 400MM (155KG)</v>
          </cell>
          <cell r="D4843" t="str">
            <v>UN</v>
          </cell>
          <cell r="E4843">
            <v>0</v>
          </cell>
        </row>
        <row r="4844">
          <cell r="B4844" t="str">
            <v>525148</v>
          </cell>
          <cell r="C4844" t="str">
            <v>REDUCAO FOFO C/ FG PN-10 600 X 450MM (158KG)</v>
          </cell>
          <cell r="D4844" t="str">
            <v>UN</v>
          </cell>
          <cell r="E4844">
            <v>0</v>
          </cell>
        </row>
        <row r="4845">
          <cell r="B4845" t="str">
            <v>525149</v>
          </cell>
          <cell r="C4845" t="str">
            <v>REDUCAO FOFO C/ FG PN-10 600 X 500MM (149KG)</v>
          </cell>
          <cell r="D4845" t="str">
            <v>UN</v>
          </cell>
          <cell r="E4845">
            <v>0</v>
          </cell>
        </row>
        <row r="4846">
          <cell r="B4846" t="str">
            <v>525150</v>
          </cell>
          <cell r="C4846" t="str">
            <v>REDUCAO FOFO C/ FG PN-10 700 X 600MM (195KG)</v>
          </cell>
          <cell r="D4846" t="str">
            <v>UN</v>
          </cell>
          <cell r="E4846">
            <v>0</v>
          </cell>
        </row>
        <row r="4847">
          <cell r="B4847" t="str">
            <v>525151</v>
          </cell>
          <cell r="C4847" t="str">
            <v>REDUCAO FOFO C/ FG PN-10 800 X 700MM (250KG)</v>
          </cell>
          <cell r="D4847" t="str">
            <v>UN</v>
          </cell>
          <cell r="E4847">
            <v>0</v>
          </cell>
        </row>
        <row r="4848">
          <cell r="B4848" t="str">
            <v>525152</v>
          </cell>
          <cell r="C4848" t="str">
            <v>REDUCAO FOFO C/ FG PN-10 900 X 800MM (308KG)</v>
          </cell>
          <cell r="D4848" t="str">
            <v>UN</v>
          </cell>
          <cell r="E4848">
            <v>0</v>
          </cell>
        </row>
        <row r="4849">
          <cell r="B4849" t="str">
            <v>525153</v>
          </cell>
          <cell r="C4849" t="str">
            <v>REDUCAO FOFO C/ FG PN-10 1000 X 900MM (373KG)</v>
          </cell>
          <cell r="D4849" t="str">
            <v>UN</v>
          </cell>
          <cell r="E4849">
            <v>0</v>
          </cell>
        </row>
        <row r="4850">
          <cell r="B4850" t="str">
            <v>525154</v>
          </cell>
          <cell r="C4850" t="str">
            <v>REDUCAO FOFO C/ FG PN-10 1200 X 1000MM (614KG)</v>
          </cell>
          <cell r="D4850" t="str">
            <v>UN</v>
          </cell>
          <cell r="E4850">
            <v>0</v>
          </cell>
        </row>
        <row r="4851">
          <cell r="B4851" t="str">
            <v>525155</v>
          </cell>
          <cell r="C4851" t="str">
            <v>REDUCAO FOFO C/ JM PN-10 700 X 500MM (316,7KG)</v>
          </cell>
          <cell r="D4851" t="str">
            <v>UN</v>
          </cell>
          <cell r="E4851">
            <v>0</v>
          </cell>
        </row>
        <row r="4852">
          <cell r="B4852" t="str">
            <v>525156</v>
          </cell>
          <cell r="C4852" t="str">
            <v>REDUCAO FOFO C/ JM PN-10 700 X 600MM (300,7KG))</v>
          </cell>
          <cell r="D4852" t="str">
            <v>UN</v>
          </cell>
          <cell r="E4852">
            <v>0</v>
          </cell>
        </row>
        <row r="4853">
          <cell r="B4853" t="str">
            <v>525157</v>
          </cell>
          <cell r="C4853" t="str">
            <v>REDUCAO FOFO C/ JM PN-10 800 X 600MM (429,5KG)</v>
          </cell>
          <cell r="D4853" t="str">
            <v>UN</v>
          </cell>
          <cell r="E4853">
            <v>0</v>
          </cell>
        </row>
        <row r="4854">
          <cell r="B4854" t="str">
            <v>525158</v>
          </cell>
          <cell r="C4854" t="str">
            <v>REDUCAO FOFO C/ JM PN-10 800 X 700MM (392KG)</v>
          </cell>
          <cell r="D4854" t="str">
            <v>UN</v>
          </cell>
          <cell r="E4854">
            <v>0</v>
          </cell>
        </row>
        <row r="4855">
          <cell r="B4855" t="str">
            <v>525159</v>
          </cell>
          <cell r="C4855" t="str">
            <v>REDUCAO FOFO C/ JM PN-10 900 X 700MM (520KG)</v>
          </cell>
          <cell r="D4855" t="str">
            <v>UN</v>
          </cell>
          <cell r="E4855">
            <v>0</v>
          </cell>
        </row>
        <row r="4856">
          <cell r="B4856" t="str">
            <v>525160</v>
          </cell>
          <cell r="C4856" t="str">
            <v>REDUCAO FOFO C/ JM PN-10 900 X 800MM (508,7KG)</v>
          </cell>
          <cell r="D4856" t="str">
            <v>UN</v>
          </cell>
          <cell r="E4856">
            <v>0</v>
          </cell>
        </row>
        <row r="4857">
          <cell r="B4857" t="str">
            <v>525161</v>
          </cell>
          <cell r="C4857" t="str">
            <v>REDUCAO FOFO C/ JM PN-10 1000 X 800MM (683,3KG)</v>
          </cell>
          <cell r="D4857" t="str">
            <v>UN</v>
          </cell>
          <cell r="E4857">
            <v>0</v>
          </cell>
        </row>
        <row r="4858">
          <cell r="B4858" t="str">
            <v>525162</v>
          </cell>
          <cell r="C4858" t="str">
            <v>REDUCAO FOFO C/ JM PN-10 1000 X 900MM (682,4KG)</v>
          </cell>
          <cell r="D4858" t="str">
            <v>UN</v>
          </cell>
          <cell r="E4858">
            <v>0</v>
          </cell>
        </row>
        <row r="4859">
          <cell r="B4859" t="str">
            <v>525163</v>
          </cell>
          <cell r="C4859" t="str">
            <v>REDUCAO FOFO C/ JM PN-10 1200 X 1000MM (1008KG)</v>
          </cell>
          <cell r="D4859" t="str">
            <v>UN</v>
          </cell>
          <cell r="E4859">
            <v>0</v>
          </cell>
        </row>
        <row r="4860">
          <cell r="B4860" t="str">
            <v>525164</v>
          </cell>
          <cell r="C4860" t="str">
            <v>REDUCAO FOFO PONTA/JE 80 X 75MM (4,7KG)</v>
          </cell>
          <cell r="D4860" t="str">
            <v>UN</v>
          </cell>
          <cell r="E4860">
            <v>0</v>
          </cell>
        </row>
        <row r="4861">
          <cell r="B4861" t="str">
            <v>525165</v>
          </cell>
          <cell r="C4861" t="str">
            <v>REDUCAO FOFO PONTA/JE 100 X 75MM (5,6KG)</v>
          </cell>
          <cell r="D4861" t="str">
            <v>UN</v>
          </cell>
          <cell r="E4861">
            <v>0</v>
          </cell>
        </row>
        <row r="4862">
          <cell r="B4862" t="str">
            <v>525166</v>
          </cell>
          <cell r="C4862" t="str">
            <v>REDUCAO FOFO PONTA/JE 2GS D=100 X 80MM (7,8KG)</v>
          </cell>
          <cell r="D4862" t="str">
            <v>UN</v>
          </cell>
          <cell r="E4862">
            <v>114.24</v>
          </cell>
        </row>
        <row r="4863">
          <cell r="B4863" t="str">
            <v>525167</v>
          </cell>
          <cell r="C4863" t="str">
            <v>REDUCAO FOFO PONTA/JE 2GS D=150 X 80MM (11,4KG)</v>
          </cell>
          <cell r="D4863" t="str">
            <v>UN</v>
          </cell>
          <cell r="E4863">
            <v>131.58000000000001</v>
          </cell>
        </row>
        <row r="4864">
          <cell r="B4864" t="str">
            <v>525168</v>
          </cell>
          <cell r="C4864" t="str">
            <v>REDUCAO FOFO PONTA/JE 2GS D=200 X 80MM (17KG)</v>
          </cell>
          <cell r="D4864" t="str">
            <v>UN</v>
          </cell>
          <cell r="E4864">
            <v>347.4</v>
          </cell>
        </row>
        <row r="4865">
          <cell r="B4865" t="str">
            <v>525169</v>
          </cell>
          <cell r="C4865" t="str">
            <v>REDUCAO FOFO PONTA/JE 200 X 100MM (16KG)</v>
          </cell>
          <cell r="D4865" t="str">
            <v>UN</v>
          </cell>
          <cell r="E4865">
            <v>351.97</v>
          </cell>
        </row>
        <row r="4866">
          <cell r="B4866" t="str">
            <v>525170</v>
          </cell>
          <cell r="C4866" t="str">
            <v>REDUCAO FOFO PONTA/JE 200 X 150MM (17KG)</v>
          </cell>
          <cell r="D4866" t="str">
            <v>UN</v>
          </cell>
          <cell r="E4866">
            <v>360.36</v>
          </cell>
        </row>
        <row r="4867">
          <cell r="B4867" t="str">
            <v>525171</v>
          </cell>
          <cell r="C4867" t="str">
            <v>REDUCAO FOFO PONTA/JE 250 X 100MM (23KG)</v>
          </cell>
          <cell r="D4867" t="str">
            <v>UN</v>
          </cell>
          <cell r="E4867">
            <v>0</v>
          </cell>
        </row>
        <row r="4868">
          <cell r="B4868" t="str">
            <v>525172</v>
          </cell>
          <cell r="C4868" t="str">
            <v>REDUCAO FOFO PONTA/JE 250 X 150MM (22KG)</v>
          </cell>
          <cell r="D4868" t="str">
            <v>UN</v>
          </cell>
          <cell r="E4868">
            <v>367.56</v>
          </cell>
        </row>
        <row r="4869">
          <cell r="B4869" t="str">
            <v>525173</v>
          </cell>
          <cell r="C4869" t="str">
            <v>REDUCAO FOFO PONTA/JE 250 X 200MM (20KG)</v>
          </cell>
          <cell r="D4869" t="str">
            <v>UN</v>
          </cell>
          <cell r="E4869">
            <v>374.92</v>
          </cell>
        </row>
        <row r="4870">
          <cell r="B4870" t="str">
            <v>525174</v>
          </cell>
          <cell r="C4870" t="str">
            <v>REDUCAO FOFO PONTA/JE 300 X 100MM (25,8KG)</v>
          </cell>
          <cell r="D4870" t="str">
            <v>UN</v>
          </cell>
          <cell r="E4870">
            <v>0</v>
          </cell>
        </row>
        <row r="4871">
          <cell r="B4871" t="str">
            <v>525175</v>
          </cell>
          <cell r="C4871" t="str">
            <v>REDUCAO FOFO PONTA/JE 300 X 150MM (29,6KG)</v>
          </cell>
          <cell r="D4871" t="str">
            <v>UN</v>
          </cell>
          <cell r="E4871">
            <v>313.85000000000002</v>
          </cell>
        </row>
        <row r="4872">
          <cell r="B4872" t="str">
            <v>525176</v>
          </cell>
          <cell r="C4872" t="str">
            <v>REDUCAO FOFO PONTA/JE 300 X 200MM (30KG)</v>
          </cell>
          <cell r="D4872" t="str">
            <v>UN</v>
          </cell>
          <cell r="E4872">
            <v>318.45999999999998</v>
          </cell>
        </row>
        <row r="4873">
          <cell r="B4873" t="str">
            <v>525177</v>
          </cell>
          <cell r="C4873" t="str">
            <v>REDUCAO FOFO PONTA/JE 300 X 250MM (28KG)</v>
          </cell>
          <cell r="D4873" t="str">
            <v>UN</v>
          </cell>
          <cell r="E4873">
            <v>558.01</v>
          </cell>
        </row>
        <row r="4874">
          <cell r="B4874" t="str">
            <v>525178</v>
          </cell>
          <cell r="C4874" t="str">
            <v>REDUCAO FOFO PONTA/JE 350 X 200MM (38KG)</v>
          </cell>
          <cell r="D4874" t="str">
            <v>UN</v>
          </cell>
          <cell r="E4874">
            <v>600.29999999999995</v>
          </cell>
        </row>
        <row r="4875">
          <cell r="B4875" t="str">
            <v>525179</v>
          </cell>
          <cell r="C4875" t="str">
            <v>REDUCAO FOFO PONTA/JE 350 X 250MM (36KG)</v>
          </cell>
          <cell r="D4875" t="str">
            <v>UN</v>
          </cell>
          <cell r="E4875">
            <v>612.29999999999995</v>
          </cell>
        </row>
        <row r="4876">
          <cell r="B4876" t="str">
            <v>525180</v>
          </cell>
          <cell r="C4876" t="str">
            <v>REDUCAO FOFO PONTA/JE 350 X 300MM (33KG)</v>
          </cell>
          <cell r="D4876" t="str">
            <v>UN</v>
          </cell>
          <cell r="E4876">
            <v>624.54999999999995</v>
          </cell>
        </row>
        <row r="4877">
          <cell r="B4877" t="str">
            <v>525181</v>
          </cell>
          <cell r="C4877" t="str">
            <v>REDUCAO FOFO PONTA/JE 400 X 250MM (48KG)</v>
          </cell>
          <cell r="D4877" t="str">
            <v>UN</v>
          </cell>
          <cell r="E4877">
            <v>661.62</v>
          </cell>
        </row>
        <row r="4878">
          <cell r="B4878" t="str">
            <v>525182</v>
          </cell>
          <cell r="C4878" t="str">
            <v>REDUCAO FOFO PONTA/JE 400 X 300MM (45KG)</v>
          </cell>
          <cell r="D4878" t="str">
            <v>UN</v>
          </cell>
          <cell r="E4878">
            <v>669.66</v>
          </cell>
        </row>
        <row r="4879">
          <cell r="B4879" t="str">
            <v>525183</v>
          </cell>
          <cell r="C4879" t="str">
            <v>REDUCAO FOFO PONTA/JE 400 X 350MM (41KG)</v>
          </cell>
          <cell r="D4879" t="str">
            <v>UN</v>
          </cell>
          <cell r="E4879">
            <v>683.06</v>
          </cell>
        </row>
        <row r="4880">
          <cell r="B4880" t="str">
            <v>525184</v>
          </cell>
          <cell r="C4880" t="str">
            <v>REDUCAO FOFO PONTA/JE 500 X 350MM (65KG)</v>
          </cell>
          <cell r="D4880" t="str">
            <v>UN</v>
          </cell>
          <cell r="E4880">
            <v>1058.54</v>
          </cell>
        </row>
        <row r="4881">
          <cell r="B4881" t="str">
            <v>525185</v>
          </cell>
          <cell r="C4881" t="str">
            <v>REDUCAO FOFO PONTA/JE 500 X 400MM (60KG)</v>
          </cell>
          <cell r="D4881" t="str">
            <v>UN</v>
          </cell>
          <cell r="E4881">
            <v>1040.3399999999999</v>
          </cell>
        </row>
        <row r="4882">
          <cell r="B4882" t="str">
            <v>525186</v>
          </cell>
          <cell r="C4882" t="str">
            <v>REDUCAO FOFO PONTA/JE 600 X 400MM (105KG)</v>
          </cell>
          <cell r="D4882" t="str">
            <v>UN</v>
          </cell>
          <cell r="E4882">
            <v>0</v>
          </cell>
        </row>
        <row r="4883">
          <cell r="B4883" t="str">
            <v>525187</v>
          </cell>
          <cell r="C4883" t="str">
            <v>REDUCAO FOFO PONTA/JE 600 X 500MM (90KG)</v>
          </cell>
          <cell r="D4883" t="str">
            <v>UN</v>
          </cell>
          <cell r="E4883">
            <v>0</v>
          </cell>
        </row>
        <row r="4884">
          <cell r="B4884" t="str">
            <v>525188</v>
          </cell>
          <cell r="C4884" t="str">
            <v>REDUCAO FOFO PONTA/JE-PVC 100 X 50MM (4,5KG)</v>
          </cell>
          <cell r="D4884" t="str">
            <v>UN</v>
          </cell>
          <cell r="E4884">
            <v>0</v>
          </cell>
        </row>
        <row r="4885">
          <cell r="B4885" t="str">
            <v>525189</v>
          </cell>
          <cell r="C4885" t="str">
            <v>REDUCAO FOFO PONTA/JE-PVC 100 X 75MM (4KG)</v>
          </cell>
          <cell r="D4885" t="str">
            <v>UN</v>
          </cell>
          <cell r="E4885">
            <v>0</v>
          </cell>
        </row>
        <row r="4886">
          <cell r="B4886" t="str">
            <v>525190</v>
          </cell>
          <cell r="C4886" t="str">
            <v>REDUCAO FOFO PONTA/JE-PVC 150 X 50MM (6KG)</v>
          </cell>
          <cell r="D4886" t="str">
            <v>UN</v>
          </cell>
          <cell r="E4886">
            <v>0</v>
          </cell>
        </row>
        <row r="4887">
          <cell r="B4887" t="str">
            <v>525191</v>
          </cell>
          <cell r="C4887" t="str">
            <v>REDUCAO FOFO PONTA/JE-PVC 150 X 75MM (7,6KG)</v>
          </cell>
          <cell r="D4887" t="str">
            <v>UN</v>
          </cell>
          <cell r="E4887">
            <v>0</v>
          </cell>
        </row>
        <row r="4888">
          <cell r="B4888" t="str">
            <v>525192</v>
          </cell>
          <cell r="C4888" t="str">
            <v>REDUCAO FOFO PONTA/JE-PVC 150 X 100MM (10,6KG)</v>
          </cell>
          <cell r="D4888" t="str">
            <v>UN</v>
          </cell>
          <cell r="E4888">
            <v>0</v>
          </cell>
        </row>
        <row r="4889">
          <cell r="B4889" t="str">
            <v>525193</v>
          </cell>
          <cell r="C4889" t="str">
            <v>REDUCAO FOFO PONTA/JE-PVC 200 X 100MM (9,1KG)</v>
          </cell>
          <cell r="D4889" t="str">
            <v>UN</v>
          </cell>
          <cell r="E4889">
            <v>0</v>
          </cell>
        </row>
        <row r="4890">
          <cell r="B4890" t="str">
            <v>525194</v>
          </cell>
          <cell r="C4890" t="str">
            <v>REDUCAO FOFO PONTA/JE-PVC 250 X 100MM (11,5KG)</v>
          </cell>
          <cell r="D4890" t="str">
            <v>UN</v>
          </cell>
          <cell r="E4890">
            <v>0</v>
          </cell>
        </row>
        <row r="4891">
          <cell r="B4891" t="str">
            <v>525195</v>
          </cell>
          <cell r="C4891" t="str">
            <v>REDUCAO EXCENT.FOFO C/ FG PN-16 150 X 100MM (15KG)</v>
          </cell>
          <cell r="D4891" t="str">
            <v>UN</v>
          </cell>
          <cell r="E4891">
            <v>362.78</v>
          </cell>
        </row>
        <row r="4892">
          <cell r="B4892" t="str">
            <v>525196</v>
          </cell>
          <cell r="C4892" t="str">
            <v>REDUCAO EXCENT.FOFO C/ FG PN-16 200 X 100MM (28KG)</v>
          </cell>
          <cell r="D4892" t="str">
            <v>UN</v>
          </cell>
          <cell r="E4892">
            <v>620.08000000000004</v>
          </cell>
        </row>
        <row r="4893">
          <cell r="B4893" t="str">
            <v>525197</v>
          </cell>
          <cell r="C4893" t="str">
            <v>REDUCAO EXCENT.FOFO C/ FG PN-16 200 X 150MM (22KG)</v>
          </cell>
          <cell r="D4893" t="str">
            <v>UN</v>
          </cell>
          <cell r="E4893">
            <v>636.84</v>
          </cell>
        </row>
        <row r="4894">
          <cell r="B4894" t="str">
            <v>525198</v>
          </cell>
          <cell r="C4894" t="str">
            <v>REDUCAO EXCENT.FOFO C/ FG PN-16 250 X 150MM (39KG)</v>
          </cell>
          <cell r="D4894" t="str">
            <v>UN</v>
          </cell>
          <cell r="E4894">
            <v>688.55</v>
          </cell>
        </row>
        <row r="4895">
          <cell r="B4895" t="str">
            <v>525199</v>
          </cell>
          <cell r="C4895" t="str">
            <v>REDUCAO EXCENT.FOFO C/ FG PN-16 250 X 200MM (30KG)</v>
          </cell>
          <cell r="D4895" t="str">
            <v>UN</v>
          </cell>
          <cell r="E4895">
            <v>702.32</v>
          </cell>
        </row>
        <row r="4896">
          <cell r="B4896" t="str">
            <v>525201</v>
          </cell>
          <cell r="C4896" t="str">
            <v>REDUCAO EXCENT.FOFO C/ FG PN-16 300 X 150MM (46KG)</v>
          </cell>
          <cell r="D4896" t="str">
            <v>UN</v>
          </cell>
          <cell r="E4896">
            <v>796.04</v>
          </cell>
        </row>
        <row r="4897">
          <cell r="B4897" t="str">
            <v>525202</v>
          </cell>
          <cell r="C4897" t="str">
            <v>REDUCAO EXCENT.FOFO C/ FG PN-16 300 X 200MM (51KG)</v>
          </cell>
          <cell r="D4897" t="str">
            <v>UN</v>
          </cell>
          <cell r="E4897">
            <v>820.45</v>
          </cell>
        </row>
        <row r="4898">
          <cell r="B4898" t="str">
            <v>525203</v>
          </cell>
          <cell r="C4898" t="str">
            <v>REDUCAO EXCENT.FOFO C/ FG PN-16 300 X 250MM (40KG)</v>
          </cell>
          <cell r="D4898" t="str">
            <v>UN</v>
          </cell>
          <cell r="E4898">
            <v>836.86</v>
          </cell>
        </row>
        <row r="4899">
          <cell r="B4899" t="str">
            <v>525204</v>
          </cell>
          <cell r="C4899" t="str">
            <v>REDUCAO EXCENT.FOFO C/ FG PN-16 400 X 250MM (77KG)</v>
          </cell>
          <cell r="D4899" t="str">
            <v>UN</v>
          </cell>
          <cell r="E4899">
            <v>1251.9100000000001</v>
          </cell>
        </row>
        <row r="4900">
          <cell r="B4900" t="str">
            <v>525205</v>
          </cell>
          <cell r="C4900" t="str">
            <v>REDUCAO EXCENT.FOFO C/ FG PN-16 400 X 300MM (84KG)</v>
          </cell>
          <cell r="D4900" t="str">
            <v>UN</v>
          </cell>
          <cell r="E4900">
            <v>1433.24</v>
          </cell>
        </row>
        <row r="4901">
          <cell r="B4901" t="str">
            <v>525206</v>
          </cell>
          <cell r="C4901" t="str">
            <v>REDUCAO FOFO C/ FG PN-16 150 X 100MM (15,5KG)</v>
          </cell>
          <cell r="D4901" t="str">
            <v>UN</v>
          </cell>
          <cell r="E4901">
            <v>297.5</v>
          </cell>
        </row>
        <row r="4902">
          <cell r="B4902" t="str">
            <v>525207</v>
          </cell>
          <cell r="C4902" t="str">
            <v>REDUCAO FOFO C/ FG PN-16 200 X 100MM (30,5KG)</v>
          </cell>
          <cell r="D4902" t="str">
            <v>UN</v>
          </cell>
          <cell r="E4902">
            <v>702.31</v>
          </cell>
        </row>
        <row r="4903">
          <cell r="B4903" t="str">
            <v>525208</v>
          </cell>
          <cell r="C4903" t="str">
            <v>REDUCAO FOFO C/ FG PN-16 200 X 150MM (22KG)</v>
          </cell>
          <cell r="D4903" t="str">
            <v>UN</v>
          </cell>
          <cell r="E4903">
            <v>718.03</v>
          </cell>
        </row>
        <row r="4904">
          <cell r="B4904" t="str">
            <v>525209</v>
          </cell>
          <cell r="C4904" t="str">
            <v>REDUCAO FOFO C/ FG PN-16 250 X 150MM (45KG)</v>
          </cell>
          <cell r="D4904" t="str">
            <v>UN</v>
          </cell>
          <cell r="E4904">
            <v>737.1</v>
          </cell>
        </row>
        <row r="4905">
          <cell r="B4905" t="str">
            <v>525210</v>
          </cell>
          <cell r="C4905" t="str">
            <v>REDUCAO FOFO C/ FG PN-16 250 X 200MM (30KG)</v>
          </cell>
          <cell r="D4905" t="str">
            <v>UN</v>
          </cell>
          <cell r="E4905">
            <v>751.85</v>
          </cell>
        </row>
        <row r="4906">
          <cell r="B4906" t="str">
            <v>525211</v>
          </cell>
          <cell r="C4906" t="str">
            <v>REDUCAO FOFO C/ FG PN-16 300 X 150MM (52KG)</v>
          </cell>
          <cell r="D4906" t="str">
            <v>UN</v>
          </cell>
          <cell r="E4906">
            <v>826.08</v>
          </cell>
        </row>
        <row r="4907">
          <cell r="B4907" t="str">
            <v>525212</v>
          </cell>
          <cell r="C4907" t="str">
            <v>REDUCAO FOFO C/ FG PN-16 300 X 200MM (58KG)</v>
          </cell>
          <cell r="D4907" t="str">
            <v>UN</v>
          </cell>
          <cell r="E4907">
            <v>842.59</v>
          </cell>
        </row>
        <row r="4908">
          <cell r="B4908" t="str">
            <v>525213</v>
          </cell>
          <cell r="C4908" t="str">
            <v>REDUCAO FOFO C/ FG PN-16 300 X 250MM (40KG)</v>
          </cell>
          <cell r="D4908" t="str">
            <v>UN</v>
          </cell>
          <cell r="E4908">
            <v>859.44</v>
          </cell>
        </row>
        <row r="4909">
          <cell r="B4909" t="str">
            <v>525214</v>
          </cell>
          <cell r="C4909" t="str">
            <v>REDUCAO FOFO C/ FG PN-16 350 X 200MM (82KG)</v>
          </cell>
          <cell r="D4909" t="str">
            <v>UN</v>
          </cell>
          <cell r="E4909">
            <v>1012.96</v>
          </cell>
        </row>
        <row r="4910">
          <cell r="B4910" t="str">
            <v>525215</v>
          </cell>
          <cell r="C4910" t="str">
            <v>REDUCAO FOFO C/ FG PN-16 350 X 250MM (78KG)</v>
          </cell>
          <cell r="D4910" t="str">
            <v>UN</v>
          </cell>
          <cell r="E4910">
            <v>1136.48</v>
          </cell>
        </row>
        <row r="4911">
          <cell r="B4911" t="str">
            <v>525216</v>
          </cell>
          <cell r="C4911" t="str">
            <v>REDUCAO FOFO C/ FG PN-16 350 X 300MM (52KG)</v>
          </cell>
          <cell r="D4911" t="str">
            <v>UN</v>
          </cell>
          <cell r="E4911">
            <v>1159.22</v>
          </cell>
        </row>
        <row r="4912">
          <cell r="B4912" t="str">
            <v>525217</v>
          </cell>
          <cell r="C4912" t="str">
            <v>REDUCAO FOFO C/ FG PN-16 400 X 250MM (84KG)</v>
          </cell>
          <cell r="D4912" t="str">
            <v>UN</v>
          </cell>
          <cell r="E4912">
            <v>1022.6</v>
          </cell>
        </row>
        <row r="4913">
          <cell r="B4913" t="str">
            <v>525218</v>
          </cell>
          <cell r="C4913" t="str">
            <v>REDUCAO FOFO C/ FG PN-16 400 X 300MM (82KG)</v>
          </cell>
          <cell r="D4913" t="str">
            <v>UN</v>
          </cell>
          <cell r="E4913">
            <v>1041.02</v>
          </cell>
        </row>
        <row r="4914">
          <cell r="B4914" t="str">
            <v>525219</v>
          </cell>
          <cell r="C4914" t="str">
            <v>REDUCAO FOFO C/ FG PN-16 400 X 350MM (67KG)</v>
          </cell>
          <cell r="D4914" t="str">
            <v>UN</v>
          </cell>
          <cell r="E4914">
            <v>1108.0999999999999</v>
          </cell>
        </row>
        <row r="4915">
          <cell r="B4915" t="str">
            <v>525220</v>
          </cell>
          <cell r="C4915" t="str">
            <v>REDUCAO FOFO C/ FG PN-16 450 X 300MM (101KG)</v>
          </cell>
          <cell r="D4915" t="str">
            <v>UN</v>
          </cell>
          <cell r="E4915">
            <v>1374.02</v>
          </cell>
        </row>
        <row r="4916">
          <cell r="B4916" t="str">
            <v>525221</v>
          </cell>
          <cell r="C4916" t="str">
            <v>REDUCAO FOFO C/ FG PN-16 450 X 350MM (107KG)</v>
          </cell>
          <cell r="D4916" t="str">
            <v>UN</v>
          </cell>
          <cell r="E4916">
            <v>1396.32</v>
          </cell>
        </row>
        <row r="4917">
          <cell r="B4917" t="str">
            <v>525222</v>
          </cell>
          <cell r="C4917" t="str">
            <v>REDUCAO FOFO C/ FG PN-16 450 X 400MM (119KG)</v>
          </cell>
          <cell r="D4917" t="str">
            <v>UN</v>
          </cell>
          <cell r="E4917">
            <v>1449.4</v>
          </cell>
        </row>
        <row r="4918">
          <cell r="B4918" t="str">
            <v>525223</v>
          </cell>
          <cell r="C4918" t="str">
            <v>REDUCAO FOFO C/ FG PN-16 500 X 350MM (126KG)</v>
          </cell>
          <cell r="D4918" t="str">
            <v>UN</v>
          </cell>
          <cell r="E4918">
            <v>1560.19</v>
          </cell>
        </row>
        <row r="4919">
          <cell r="B4919" t="str">
            <v>525224</v>
          </cell>
          <cell r="C4919" t="str">
            <v>REDUCAO FOFO C/ FG PN-16 500 X 400MM (130KG)</v>
          </cell>
          <cell r="D4919" t="str">
            <v>UN</v>
          </cell>
          <cell r="E4919">
            <v>3096.48</v>
          </cell>
        </row>
        <row r="4920">
          <cell r="B4920" t="str">
            <v>525225</v>
          </cell>
          <cell r="C4920" t="str">
            <v>REDUCAO FOFO C/ FG PN-16 500 X 450MM (147KG)</v>
          </cell>
          <cell r="D4920" t="str">
            <v>UN</v>
          </cell>
          <cell r="E4920">
            <v>3214.07</v>
          </cell>
        </row>
        <row r="4921">
          <cell r="B4921" t="str">
            <v>525226</v>
          </cell>
          <cell r="C4921" t="str">
            <v>REDUCAO FOFO C/ FG PN-16 600 X 400MM (187KG)</v>
          </cell>
          <cell r="D4921" t="str">
            <v>UN</v>
          </cell>
          <cell r="E4921">
            <v>0</v>
          </cell>
        </row>
        <row r="4922">
          <cell r="B4922" t="str">
            <v>525227</v>
          </cell>
          <cell r="C4922" t="str">
            <v>REDUCAO FOFO C/ FG PN-16 600 X 450MM (192KG)</v>
          </cell>
          <cell r="D4922" t="str">
            <v>UN</v>
          </cell>
          <cell r="E4922">
            <v>0</v>
          </cell>
        </row>
        <row r="4923">
          <cell r="B4923" t="str">
            <v>525228</v>
          </cell>
          <cell r="C4923" t="str">
            <v>REDUCAO FOFO C/ FG PN-16 600 X 500MM (190KG)</v>
          </cell>
          <cell r="D4923" t="str">
            <v>UN</v>
          </cell>
          <cell r="E4923">
            <v>0</v>
          </cell>
        </row>
        <row r="4924">
          <cell r="B4924" t="str">
            <v>525229</v>
          </cell>
          <cell r="C4924" t="str">
            <v>REDUCAO FOFO C/ FG PN-16 700 X 600MM (236KG)</v>
          </cell>
          <cell r="D4924" t="str">
            <v>UN</v>
          </cell>
          <cell r="E4924">
            <v>0</v>
          </cell>
        </row>
        <row r="4925">
          <cell r="B4925" t="str">
            <v>525230</v>
          </cell>
          <cell r="C4925" t="str">
            <v>REDUCAO FOFO C/ FG PN-16 800 X 700MM (285KG)</v>
          </cell>
          <cell r="D4925" t="str">
            <v>UN</v>
          </cell>
          <cell r="E4925">
            <v>0</v>
          </cell>
        </row>
        <row r="4926">
          <cell r="B4926" t="str">
            <v>525231</v>
          </cell>
          <cell r="C4926" t="str">
            <v>REDUCAO FOFO C/ FG PN-16 900 X 800MM (352KG)</v>
          </cell>
          <cell r="D4926" t="str">
            <v>UN</v>
          </cell>
          <cell r="E4926">
            <v>0</v>
          </cell>
        </row>
        <row r="4927">
          <cell r="B4927" t="str">
            <v>525232</v>
          </cell>
          <cell r="C4927" t="str">
            <v>REDUCAO FOFO C/ FG PN-16 1000 X 900MM (438KG)</v>
          </cell>
          <cell r="D4927" t="str">
            <v>UN</v>
          </cell>
          <cell r="E4927">
            <v>0</v>
          </cell>
        </row>
        <row r="4928">
          <cell r="B4928" t="str">
            <v>525233</v>
          </cell>
          <cell r="C4928" t="str">
            <v>REDUCAO FOFO C/ FG PN-16 1200 X 1000MM (720KG)</v>
          </cell>
          <cell r="D4928" t="str">
            <v>UN</v>
          </cell>
          <cell r="E4928">
            <v>0</v>
          </cell>
        </row>
        <row r="4929">
          <cell r="B4929" t="str">
            <v>525234</v>
          </cell>
          <cell r="C4929" t="str">
            <v>REDUCAO EXCENT.FOFO C/ FG PN-25 150 X 100MM (17KG)</v>
          </cell>
          <cell r="D4929" t="str">
            <v>UN</v>
          </cell>
          <cell r="E4929">
            <v>0</v>
          </cell>
        </row>
        <row r="4930">
          <cell r="B4930" t="str">
            <v>525235</v>
          </cell>
          <cell r="C4930" t="str">
            <v>REDUCAO EXCENT.FOFO C/ FG PN-25 200 X 100MM (30KG)</v>
          </cell>
          <cell r="D4930" t="str">
            <v>UN</v>
          </cell>
          <cell r="E4930">
            <v>0</v>
          </cell>
        </row>
        <row r="4931">
          <cell r="B4931" t="str">
            <v>525236</v>
          </cell>
          <cell r="C4931" t="str">
            <v>REDUCAO EXCENT.FOFO C/ FG PN-25 200 X 150MM (25KG)</v>
          </cell>
          <cell r="D4931" t="str">
            <v>UN</v>
          </cell>
          <cell r="E4931">
            <v>0</v>
          </cell>
        </row>
        <row r="4932">
          <cell r="B4932" t="str">
            <v>525237</v>
          </cell>
          <cell r="C4932" t="str">
            <v>REDUCAO EXCENT.FOFO C/ FG PN-25 250 X 150MM (43KG)</v>
          </cell>
          <cell r="D4932" t="str">
            <v>UN</v>
          </cell>
          <cell r="E4932">
            <v>0</v>
          </cell>
        </row>
        <row r="4933">
          <cell r="B4933" t="str">
            <v>525238</v>
          </cell>
          <cell r="C4933" t="str">
            <v>REDUCAO EXCENT.FOFO C/ FG PN-25 250 X 200MM (35KG)</v>
          </cell>
          <cell r="D4933" t="str">
            <v>UN</v>
          </cell>
          <cell r="E4933">
            <v>0</v>
          </cell>
        </row>
        <row r="4934">
          <cell r="B4934" t="str">
            <v>525239</v>
          </cell>
          <cell r="C4934" t="str">
            <v>REDUCAO EXCENT.FOFO C/ FG PN-25 300 X 150MM (52KG)</v>
          </cell>
          <cell r="D4934" t="str">
            <v>UN</v>
          </cell>
          <cell r="E4934">
            <v>0</v>
          </cell>
        </row>
        <row r="4935">
          <cell r="B4935" t="str">
            <v>525240</v>
          </cell>
          <cell r="C4935" t="str">
            <v>REDUCAO EXCENT.FOFO C/ FG PN-25 300 X 200MM (58KG)</v>
          </cell>
          <cell r="D4935" t="str">
            <v>UN</v>
          </cell>
          <cell r="E4935">
            <v>0</v>
          </cell>
        </row>
        <row r="4936">
          <cell r="B4936" t="str">
            <v>525241</v>
          </cell>
          <cell r="C4936" t="str">
            <v>REDUCAO EXCENT.FOFO C/ FG PN-25 300 X 250MM (49KG)</v>
          </cell>
          <cell r="D4936" t="str">
            <v>UN</v>
          </cell>
          <cell r="E4936">
            <v>0</v>
          </cell>
        </row>
        <row r="4937">
          <cell r="B4937" t="str">
            <v>525242</v>
          </cell>
          <cell r="C4937" t="str">
            <v>REDUCAO EXCENT.FOFO C/ FG PN-25 400 X 250MM (92KG)</v>
          </cell>
          <cell r="D4937" t="str">
            <v>UN</v>
          </cell>
          <cell r="E4937">
            <v>0</v>
          </cell>
        </row>
        <row r="4938">
          <cell r="B4938" t="str">
            <v>525243</v>
          </cell>
          <cell r="C4938" t="str">
            <v>REDUCAO EXCENT.FOFO C/ FG PN-25 400 X 300MM(101KG)</v>
          </cell>
          <cell r="D4938" t="str">
            <v>UN</v>
          </cell>
          <cell r="E4938">
            <v>0</v>
          </cell>
        </row>
        <row r="4939">
          <cell r="B4939" t="str">
            <v>525244</v>
          </cell>
          <cell r="C4939" t="str">
            <v>REDUCAO FOFO C/ FG PN-25 125 X 100MM (24KG)</v>
          </cell>
          <cell r="D4939" t="str">
            <v>UN</v>
          </cell>
          <cell r="E4939">
            <v>0</v>
          </cell>
        </row>
        <row r="4940">
          <cell r="B4940" t="str">
            <v>525245</v>
          </cell>
          <cell r="C4940" t="str">
            <v>REDUCAO FOFO C/ FG PN-25 150 X 100MM (17KG)</v>
          </cell>
          <cell r="D4940" t="str">
            <v>UN</v>
          </cell>
          <cell r="E4940">
            <v>0</v>
          </cell>
        </row>
        <row r="4941">
          <cell r="B4941" t="str">
            <v>525246</v>
          </cell>
          <cell r="C4941" t="str">
            <v>REDUCAO FOFO C/ FG PN-25 150 X 125MM (33KG)</v>
          </cell>
          <cell r="D4941" t="str">
            <v>UN</v>
          </cell>
          <cell r="E4941">
            <v>0</v>
          </cell>
        </row>
        <row r="4942">
          <cell r="B4942" t="str">
            <v>525247</v>
          </cell>
          <cell r="C4942" t="str">
            <v>REDUCAO FOFO C/ FG PN-25 200 X 100MM (33KG)</v>
          </cell>
          <cell r="D4942" t="str">
            <v>UN</v>
          </cell>
          <cell r="E4942">
            <v>0</v>
          </cell>
        </row>
        <row r="4943">
          <cell r="B4943" t="str">
            <v>525248</v>
          </cell>
          <cell r="C4943" t="str">
            <v>REDUCAO FOFO C/ FG PN-25 200 X 150MM (25KG)</v>
          </cell>
          <cell r="D4943" t="str">
            <v>UN</v>
          </cell>
          <cell r="E4943">
            <v>0</v>
          </cell>
        </row>
        <row r="4944">
          <cell r="B4944" t="str">
            <v>525249</v>
          </cell>
          <cell r="C4944" t="str">
            <v>REDUCAO FOFO C/ FG PN-25 250 X 150MM (49KG)</v>
          </cell>
          <cell r="D4944" t="str">
            <v>UN</v>
          </cell>
          <cell r="E4944">
            <v>0</v>
          </cell>
        </row>
        <row r="4945">
          <cell r="B4945" t="str">
            <v>525250</v>
          </cell>
          <cell r="C4945" t="str">
            <v>REDUCAO FOFO C/ FG PN-25 250 X 200MM (36KG)</v>
          </cell>
          <cell r="D4945" t="str">
            <v>UN</v>
          </cell>
          <cell r="E4945">
            <v>0</v>
          </cell>
        </row>
        <row r="4946">
          <cell r="B4946" t="str">
            <v>525251</v>
          </cell>
          <cell r="C4946" t="str">
            <v>REDUCAO FOFO C/ FG PN-25 300 X 150MM (58KG)</v>
          </cell>
          <cell r="D4946" t="str">
            <v>UN</v>
          </cell>
          <cell r="E4946">
            <v>0</v>
          </cell>
        </row>
        <row r="4947">
          <cell r="B4947" t="str">
            <v>525252</v>
          </cell>
          <cell r="C4947" t="str">
            <v>REDUCAO FOFO C/ FG PN-25 300 X 200MM (65KG)</v>
          </cell>
          <cell r="D4947" t="str">
            <v>UN</v>
          </cell>
          <cell r="E4947">
            <v>0</v>
          </cell>
        </row>
        <row r="4948">
          <cell r="B4948" t="str">
            <v>525253</v>
          </cell>
          <cell r="C4948" t="str">
            <v>REDUCAO FOFO C/ FG PN-25 300 X 250MM (49KG)</v>
          </cell>
          <cell r="D4948" t="str">
            <v>UN</v>
          </cell>
          <cell r="E4948">
            <v>0</v>
          </cell>
        </row>
        <row r="4949">
          <cell r="B4949" t="str">
            <v>525254</v>
          </cell>
          <cell r="C4949" t="str">
            <v>REDUCAO FOFO C/ FG PN-25 350 X 200MM (92KG)</v>
          </cell>
          <cell r="D4949" t="str">
            <v>UN</v>
          </cell>
          <cell r="E4949">
            <v>0</v>
          </cell>
        </row>
        <row r="4950">
          <cell r="B4950" t="str">
            <v>525255</v>
          </cell>
          <cell r="C4950" t="str">
            <v>REDUCAO FOFO C/ FG PN-25 350 X 250MM (89KG)</v>
          </cell>
          <cell r="D4950" t="str">
            <v>UN</v>
          </cell>
          <cell r="E4950">
            <v>0</v>
          </cell>
        </row>
        <row r="4951">
          <cell r="B4951" t="str">
            <v>525256</v>
          </cell>
          <cell r="C4951" t="str">
            <v>REDUCAO FOFO C/ FG PN-25 350 X 300MM (66KG)</v>
          </cell>
          <cell r="D4951" t="str">
            <v>UN</v>
          </cell>
          <cell r="E4951">
            <v>0</v>
          </cell>
        </row>
        <row r="4952">
          <cell r="B4952" t="str">
            <v>525257</v>
          </cell>
          <cell r="C4952" t="str">
            <v>REDUCAO FOFO C/ FG PN-25 400 X 250MM (98KG)</v>
          </cell>
          <cell r="D4952" t="str">
            <v>UN</v>
          </cell>
          <cell r="E4952">
            <v>0</v>
          </cell>
        </row>
        <row r="4953">
          <cell r="B4953" t="str">
            <v>525258</v>
          </cell>
          <cell r="C4953" t="str">
            <v>REDUCAO FOFO C/ FG PN-25 400 X 300MM (98KG)</v>
          </cell>
          <cell r="D4953" t="str">
            <v>UN</v>
          </cell>
          <cell r="E4953">
            <v>0</v>
          </cell>
        </row>
        <row r="4954">
          <cell r="B4954" t="str">
            <v>525259</v>
          </cell>
          <cell r="C4954" t="str">
            <v>REDUCAO FOFO C/ FG PN-25 400 X 350MM (86KG)</v>
          </cell>
          <cell r="D4954" t="str">
            <v>UN</v>
          </cell>
          <cell r="E4954">
            <v>0</v>
          </cell>
        </row>
        <row r="4955">
          <cell r="B4955" t="str">
            <v>525260</v>
          </cell>
          <cell r="C4955" t="str">
            <v>REDUCAO FOFO C/ FG PN-25 450 X 300MM (118KG)</v>
          </cell>
          <cell r="D4955" t="str">
            <v>UN</v>
          </cell>
          <cell r="E4955">
            <v>0</v>
          </cell>
        </row>
        <row r="4956">
          <cell r="B4956" t="str">
            <v>525261</v>
          </cell>
          <cell r="C4956" t="str">
            <v>REDUCAO FOFO C/ FG PN-25 450 X 350MM (127KG)</v>
          </cell>
          <cell r="D4956" t="str">
            <v>UN</v>
          </cell>
          <cell r="E4956">
            <v>0</v>
          </cell>
        </row>
        <row r="4957">
          <cell r="B4957" t="str">
            <v>525262</v>
          </cell>
          <cell r="C4957" t="str">
            <v>REDUCAO FOFO C/ FG PN-25 450 X 400MM (140KG)</v>
          </cell>
          <cell r="D4957" t="str">
            <v>UN</v>
          </cell>
          <cell r="E4957">
            <v>0</v>
          </cell>
        </row>
        <row r="4958">
          <cell r="B4958" t="str">
            <v>525263</v>
          </cell>
          <cell r="C4958" t="str">
            <v>REDUCAO FOFO C/ FG PN-25 500 X 350MM (146KG)</v>
          </cell>
          <cell r="D4958" t="str">
            <v>UN</v>
          </cell>
          <cell r="E4958">
            <v>0</v>
          </cell>
        </row>
        <row r="4959">
          <cell r="B4959" t="str">
            <v>525264</v>
          </cell>
          <cell r="C4959" t="str">
            <v>REDUCAO FOFO C/ FG PN-25 500 X 400MM (153KG)</v>
          </cell>
          <cell r="D4959" t="str">
            <v>UN</v>
          </cell>
          <cell r="E4959">
            <v>0</v>
          </cell>
        </row>
        <row r="4960">
          <cell r="B4960" t="str">
            <v>525265</v>
          </cell>
          <cell r="C4960" t="str">
            <v>REDUCAO FOFO C/ FG PN-25 500 X 450MM (170KG)</v>
          </cell>
          <cell r="D4960" t="str">
            <v>UN</v>
          </cell>
          <cell r="E4960">
            <v>0</v>
          </cell>
        </row>
        <row r="4961">
          <cell r="B4961" t="str">
            <v>525266</v>
          </cell>
          <cell r="C4961" t="str">
            <v>REDUCAO FOFO C/ FG PN-25 600 X 400MM (212KG)</v>
          </cell>
          <cell r="D4961" t="str">
            <v>UN</v>
          </cell>
          <cell r="E4961">
            <v>0</v>
          </cell>
        </row>
        <row r="4962">
          <cell r="B4962" t="str">
            <v>525267</v>
          </cell>
          <cell r="C4962" t="str">
            <v>REDUCAO FOFO C/ FG PN-25 600 X 450MM (217KG)</v>
          </cell>
          <cell r="D4962" t="str">
            <v>UN</v>
          </cell>
          <cell r="E4962">
            <v>0</v>
          </cell>
        </row>
        <row r="4963">
          <cell r="B4963" t="str">
            <v>525268</v>
          </cell>
          <cell r="C4963" t="str">
            <v>REDUCAO FOFO C/ FG PN-25 600 X 500MM (216KG)</v>
          </cell>
          <cell r="D4963" t="str">
            <v>UN</v>
          </cell>
          <cell r="E4963">
            <v>0</v>
          </cell>
        </row>
        <row r="4964">
          <cell r="B4964" t="str">
            <v>525269</v>
          </cell>
          <cell r="C4964" t="str">
            <v>REDUCAO FOFO C/ FG PN-25 700 X 600MM (285KG)</v>
          </cell>
          <cell r="D4964" t="str">
            <v>UN</v>
          </cell>
          <cell r="E4964">
            <v>0</v>
          </cell>
        </row>
        <row r="4965">
          <cell r="B4965" t="str">
            <v>525270</v>
          </cell>
          <cell r="C4965" t="str">
            <v>REDUCAO FOFO C/ FG PN-25 800 X 700MM (369KG)</v>
          </cell>
          <cell r="D4965" t="str">
            <v>UN</v>
          </cell>
          <cell r="E4965">
            <v>0</v>
          </cell>
        </row>
        <row r="4966">
          <cell r="B4966" t="str">
            <v>525271</v>
          </cell>
          <cell r="C4966" t="str">
            <v>REDUCAO FOFO C/ FG PN-25 900 X 800MM (461KG)</v>
          </cell>
          <cell r="D4966" t="str">
            <v>UN</v>
          </cell>
          <cell r="E4966">
            <v>0</v>
          </cell>
        </row>
        <row r="4967">
          <cell r="B4967" t="str">
            <v>525272</v>
          </cell>
          <cell r="C4967" t="str">
            <v>REDUCAO FOFO C/ FG PN-25 1000 X 900MM (576KG)</v>
          </cell>
          <cell r="D4967" t="str">
            <v>UN</v>
          </cell>
          <cell r="E4967">
            <v>0</v>
          </cell>
        </row>
        <row r="4968">
          <cell r="B4968" t="str">
            <v>525273</v>
          </cell>
          <cell r="C4968" t="str">
            <v>REDUCAO FOFO C/ FG PN-25 1200 X 1000MM (898KG)</v>
          </cell>
          <cell r="D4968" t="str">
            <v>UN</v>
          </cell>
          <cell r="E4968">
            <v>0</v>
          </cell>
        </row>
        <row r="4970">
          <cell r="B4970" t="str">
            <v>525300</v>
          </cell>
          <cell r="C4970" t="str">
            <v>TE EM FOFO (C31 - METALURGICA 100%)</v>
          </cell>
        </row>
        <row r="4971">
          <cell r="B4971" t="str">
            <v>525301</v>
          </cell>
          <cell r="C4971" t="str">
            <v>TE FOFO C/ FG PN-10/16/25 80 X 50MM (19KG)</v>
          </cell>
          <cell r="D4971" t="str">
            <v>UN</v>
          </cell>
          <cell r="E4971">
            <v>176.21</v>
          </cell>
        </row>
        <row r="4972">
          <cell r="B4972" t="str">
            <v>525302</v>
          </cell>
          <cell r="C4972" t="str">
            <v>TE FOFO C/ FG PN-10/16/25 80 X 80MM (15KG)</v>
          </cell>
          <cell r="D4972" t="str">
            <v>UN</v>
          </cell>
          <cell r="E4972">
            <v>191.7</v>
          </cell>
        </row>
        <row r="4973">
          <cell r="B4973" t="str">
            <v>525303</v>
          </cell>
          <cell r="C4973" t="str">
            <v>TE FOFO C/ FG PN-10 100 X 50MM (16KG)</v>
          </cell>
          <cell r="D4973" t="str">
            <v>UN</v>
          </cell>
          <cell r="E4973">
            <v>291.47000000000003</v>
          </cell>
        </row>
        <row r="4974">
          <cell r="B4974" t="str">
            <v>525304</v>
          </cell>
          <cell r="C4974" t="str">
            <v>TE FOFO C/ FG PN-10/16/25 100 X 80MM (19,5KG)</v>
          </cell>
          <cell r="D4974" t="str">
            <v>UN</v>
          </cell>
          <cell r="E4974">
            <v>367.99</v>
          </cell>
        </row>
        <row r="4975">
          <cell r="B4975" t="str">
            <v>525305</v>
          </cell>
          <cell r="C4975" t="str">
            <v>TE FOFO C/ FG PN-10 100 X 100MM (18,5KG)</v>
          </cell>
          <cell r="D4975" t="str">
            <v>UN</v>
          </cell>
          <cell r="E4975">
            <v>372.94</v>
          </cell>
        </row>
        <row r="4976">
          <cell r="B4976" t="str">
            <v>525306</v>
          </cell>
          <cell r="C4976" t="str">
            <v>TE FOFO C/ FG PN-10 150 X 50MM (26KG)</v>
          </cell>
          <cell r="D4976" t="str">
            <v>UN</v>
          </cell>
          <cell r="E4976">
            <v>466.33</v>
          </cell>
        </row>
        <row r="4977">
          <cell r="B4977" t="str">
            <v>525307</v>
          </cell>
          <cell r="C4977" t="str">
            <v>TE FOFO C/ FG PN-10/16/25 150 X 80MM (28KG)</v>
          </cell>
          <cell r="D4977" t="str">
            <v>UN</v>
          </cell>
          <cell r="E4977">
            <v>482.51</v>
          </cell>
        </row>
        <row r="4978">
          <cell r="B4978" t="str">
            <v>525308</v>
          </cell>
          <cell r="C4978" t="str">
            <v>TE FOFO C/ FG PN-10 150 X 100MM (28.5KG)</v>
          </cell>
          <cell r="D4978" t="str">
            <v>UN</v>
          </cell>
          <cell r="E4978">
            <v>500.6</v>
          </cell>
        </row>
        <row r="4979">
          <cell r="B4979" t="str">
            <v>525309</v>
          </cell>
          <cell r="C4979" t="str">
            <v>TE FOFO C/ FG PN-10 150 X 150MM (32KG)</v>
          </cell>
          <cell r="D4979" t="str">
            <v>UN</v>
          </cell>
          <cell r="E4979">
            <v>511.21</v>
          </cell>
        </row>
        <row r="4980">
          <cell r="B4980" t="str">
            <v>525310</v>
          </cell>
          <cell r="C4980" t="str">
            <v>TE FOFO C/ FG PN-10 200 X 50MM (48KG)</v>
          </cell>
          <cell r="D4980" t="str">
            <v>UN</v>
          </cell>
          <cell r="E4980">
            <v>0</v>
          </cell>
        </row>
        <row r="4981">
          <cell r="B4981" t="str">
            <v>525311</v>
          </cell>
          <cell r="C4981" t="str">
            <v>TE FOFO C/ FG PN-10/16/25 200 X 80MM (43,5KG)</v>
          </cell>
          <cell r="D4981" t="str">
            <v>UN</v>
          </cell>
          <cell r="E4981">
            <v>0</v>
          </cell>
        </row>
        <row r="4982">
          <cell r="B4982" t="str">
            <v>525312</v>
          </cell>
          <cell r="C4982" t="str">
            <v>TE FOFO C/ FG PN-10 200 X 100MM (41KG)</v>
          </cell>
          <cell r="D4982" t="str">
            <v>UN</v>
          </cell>
          <cell r="E4982">
            <v>750.54</v>
          </cell>
        </row>
        <row r="4983">
          <cell r="B4983" t="str">
            <v>525313</v>
          </cell>
          <cell r="C4983" t="str">
            <v>TE FOFO C/ FG PN-10 200 X 150MM (44KG)</v>
          </cell>
          <cell r="D4983" t="str">
            <v>UN</v>
          </cell>
          <cell r="E4983">
            <v>806.39</v>
          </cell>
        </row>
        <row r="4984">
          <cell r="B4984" t="str">
            <v>525314</v>
          </cell>
          <cell r="C4984" t="str">
            <v>TE FOFO C/ FG PN-10 200 X 200MM (47KG)</v>
          </cell>
          <cell r="D4984" t="str">
            <v>UN</v>
          </cell>
          <cell r="E4984">
            <v>866.41</v>
          </cell>
        </row>
        <row r="4985">
          <cell r="B4985" t="str">
            <v>525315</v>
          </cell>
          <cell r="C4985" t="str">
            <v>TE FOFO C/ FG PN-10 250 X 50MM (67KG)</v>
          </cell>
          <cell r="D4985" t="str">
            <v>UN</v>
          </cell>
          <cell r="E4985">
            <v>0</v>
          </cell>
        </row>
        <row r="4986">
          <cell r="B4986" t="str">
            <v>525316</v>
          </cell>
          <cell r="C4986" t="str">
            <v>TE FOFO C/ FG PN-10/16/25 250 X 80MM (69KG)</v>
          </cell>
          <cell r="D4986" t="str">
            <v>UN</v>
          </cell>
          <cell r="E4986">
            <v>0</v>
          </cell>
        </row>
        <row r="4987">
          <cell r="B4987" t="str">
            <v>525317</v>
          </cell>
          <cell r="C4987" t="str">
            <v>TE FOFO C/ FG PN-10 250 X 100MM (67KG)</v>
          </cell>
          <cell r="D4987" t="str">
            <v>UN</v>
          </cell>
          <cell r="E4987">
            <v>996.61</v>
          </cell>
        </row>
        <row r="4988">
          <cell r="B4988" t="str">
            <v>525318</v>
          </cell>
          <cell r="C4988" t="str">
            <v>TE FOFO C/ FG PN-10 250 X 200MM (73KG)</v>
          </cell>
          <cell r="D4988" t="str">
            <v>UN</v>
          </cell>
          <cell r="E4988">
            <v>1115.83</v>
          </cell>
        </row>
        <row r="4989">
          <cell r="B4989" t="str">
            <v>525319</v>
          </cell>
          <cell r="C4989" t="str">
            <v>TE FOFO C/ FG PN-10 250 X 250MM (80KG)</v>
          </cell>
          <cell r="D4989" t="str">
            <v>UN</v>
          </cell>
          <cell r="E4989">
            <v>1138.1600000000001</v>
          </cell>
        </row>
        <row r="4990">
          <cell r="B4990" t="str">
            <v>525320</v>
          </cell>
          <cell r="C4990" t="str">
            <v>TE FOFO C/ FG PN-10 300 X 100MM (92KG)</v>
          </cell>
          <cell r="D4990" t="str">
            <v>UN</v>
          </cell>
          <cell r="E4990">
            <v>1092.8900000000001</v>
          </cell>
        </row>
        <row r="4991">
          <cell r="B4991" t="str">
            <v>525321</v>
          </cell>
          <cell r="C4991" t="str">
            <v>TE FOFO C/ FG PN-10 300 X 200MM (100KG)</v>
          </cell>
          <cell r="D4991" t="str">
            <v>UN</v>
          </cell>
          <cell r="E4991">
            <v>1216.3800000000001</v>
          </cell>
        </row>
        <row r="4992">
          <cell r="B4992" t="str">
            <v>525322</v>
          </cell>
          <cell r="C4992" t="str">
            <v>TE FOFO C/ FG PN-10 300 X 300MM (119KG)</v>
          </cell>
          <cell r="D4992" t="str">
            <v>UN</v>
          </cell>
          <cell r="E4992">
            <v>1355.68</v>
          </cell>
        </row>
        <row r="4993">
          <cell r="B4993" t="str">
            <v>525323</v>
          </cell>
          <cell r="C4993" t="str">
            <v>TE FOFO C/ FG PN-10 350 X 100MM (112KG)</v>
          </cell>
          <cell r="D4993" t="str">
            <v>UN</v>
          </cell>
          <cell r="E4993">
            <v>1777.34</v>
          </cell>
        </row>
        <row r="4994">
          <cell r="B4994" t="str">
            <v>525324</v>
          </cell>
          <cell r="C4994" t="str">
            <v>TE FOFO C/ FG PN-10 350 X 200MM (117KG)</v>
          </cell>
          <cell r="D4994" t="str">
            <v>UN</v>
          </cell>
          <cell r="E4994">
            <v>1915.4</v>
          </cell>
        </row>
        <row r="4995">
          <cell r="B4995" t="str">
            <v>525325</v>
          </cell>
          <cell r="C4995" t="str">
            <v>TE FOFO C/ FG PN-10 350 X 300MM (133KG)</v>
          </cell>
          <cell r="D4995" t="str">
            <v>UN</v>
          </cell>
          <cell r="E4995">
            <v>1953.72</v>
          </cell>
        </row>
        <row r="4996">
          <cell r="B4996" t="str">
            <v>525326</v>
          </cell>
          <cell r="C4996" t="str">
            <v>TE FOFO C/ FG PN-10 350 X 350MM (139KG)</v>
          </cell>
          <cell r="D4996" t="str">
            <v>UN</v>
          </cell>
          <cell r="E4996">
            <v>1992.8</v>
          </cell>
        </row>
        <row r="4997">
          <cell r="B4997" t="str">
            <v>525327</v>
          </cell>
          <cell r="C4997" t="str">
            <v>TE FOFO C/ FG PN-10 400 X 100MM (138KG)</v>
          </cell>
          <cell r="D4997" t="str">
            <v>UN</v>
          </cell>
          <cell r="E4997">
            <v>3276.37</v>
          </cell>
        </row>
        <row r="4998">
          <cell r="B4998" t="str">
            <v>525328</v>
          </cell>
          <cell r="C4998" t="str">
            <v>TE FOFO C/ FG PN-10 400 X 200MM (142KG)</v>
          </cell>
          <cell r="D4998" t="str">
            <v>UN</v>
          </cell>
          <cell r="E4998">
            <v>3293.52</v>
          </cell>
        </row>
        <row r="4999">
          <cell r="B4999" t="str">
            <v>525329</v>
          </cell>
          <cell r="C4999" t="str">
            <v>TE FOFO C/ FG PN-10 400 X 300MM (159KG)</v>
          </cell>
          <cell r="D4999" t="str">
            <v>UN</v>
          </cell>
          <cell r="E4999">
            <v>3421.36</v>
          </cell>
        </row>
        <row r="5000">
          <cell r="B5000" t="str">
            <v>525330</v>
          </cell>
          <cell r="C5000" t="str">
            <v>TE FOFO C/ FG PN-10 400 X 400MM (172KG)</v>
          </cell>
          <cell r="D5000" t="str">
            <v>UN</v>
          </cell>
          <cell r="E5000">
            <v>3904.37</v>
          </cell>
        </row>
        <row r="5001">
          <cell r="B5001" t="str">
            <v>525331</v>
          </cell>
          <cell r="C5001" t="str">
            <v>TE FOFO C/ FG PN-10 450 X 100MM (173KG)</v>
          </cell>
          <cell r="D5001" t="str">
            <v>UN</v>
          </cell>
          <cell r="E5001">
            <v>3371.53</v>
          </cell>
        </row>
        <row r="5002">
          <cell r="B5002" t="str">
            <v>525332</v>
          </cell>
          <cell r="C5002" t="str">
            <v>TE FOFO C/ FG PN-10 450 X 200MM (180KG)</v>
          </cell>
          <cell r="D5002" t="str">
            <v>UN</v>
          </cell>
          <cell r="E5002">
            <v>3429.37</v>
          </cell>
        </row>
        <row r="5003">
          <cell r="B5003" t="str">
            <v>525333</v>
          </cell>
          <cell r="C5003" t="str">
            <v>TE FOFO C/ FG PN-10 450 X 300MM (187KG)</v>
          </cell>
          <cell r="D5003" t="str">
            <v>UN</v>
          </cell>
          <cell r="E5003">
            <v>3733.61</v>
          </cell>
        </row>
        <row r="5004">
          <cell r="B5004" t="str">
            <v>525334</v>
          </cell>
          <cell r="C5004" t="str">
            <v>TE FOFO C/ FG PN-10 450 X 400MM (204KG)</v>
          </cell>
          <cell r="D5004" t="str">
            <v>UN</v>
          </cell>
          <cell r="E5004">
            <v>3953.47</v>
          </cell>
        </row>
        <row r="5005">
          <cell r="B5005" t="str">
            <v>525335</v>
          </cell>
          <cell r="C5005" t="str">
            <v>TE FOFO C/ FG PN-10 450 X 450MM (207KG)</v>
          </cell>
          <cell r="D5005" t="str">
            <v>UN</v>
          </cell>
          <cell r="E5005">
            <v>4068.7</v>
          </cell>
        </row>
        <row r="5006">
          <cell r="B5006" t="str">
            <v>525336</v>
          </cell>
          <cell r="C5006" t="str">
            <v>TE FOFO C/ FG PN-10 500 X 100MM (205KG)</v>
          </cell>
          <cell r="D5006" t="str">
            <v>UN</v>
          </cell>
          <cell r="E5006">
            <v>4044.43</v>
          </cell>
        </row>
        <row r="5007">
          <cell r="B5007" t="str">
            <v>525337</v>
          </cell>
          <cell r="C5007" t="str">
            <v>TE FOFO C/ FG PN-10 500 X 200MM (209KG)</v>
          </cell>
          <cell r="D5007" t="str">
            <v>UN</v>
          </cell>
          <cell r="E5007">
            <v>4042.6</v>
          </cell>
        </row>
        <row r="5008">
          <cell r="B5008" t="str">
            <v>525338</v>
          </cell>
          <cell r="C5008" t="str">
            <v>TE FOFO C/ FG PN-10 500 X 300MM (219KG)</v>
          </cell>
          <cell r="D5008" t="str">
            <v>UN</v>
          </cell>
          <cell r="E5008">
            <v>4226.16</v>
          </cell>
        </row>
        <row r="5009">
          <cell r="B5009" t="str">
            <v>525339</v>
          </cell>
          <cell r="C5009" t="str">
            <v>TE FOFO C/ FG PN-10 500 X 400MM (234KG)</v>
          </cell>
          <cell r="D5009" t="str">
            <v>UN</v>
          </cell>
          <cell r="E5009">
            <v>4489.63</v>
          </cell>
        </row>
        <row r="5010">
          <cell r="B5010" t="str">
            <v>525340</v>
          </cell>
          <cell r="C5010" t="str">
            <v>TE FOFO C/ FG PN-10 500 X 500MM (243KG)</v>
          </cell>
          <cell r="D5010" t="str">
            <v>UN</v>
          </cell>
          <cell r="E5010">
            <v>4633.28</v>
          </cell>
        </row>
        <row r="5011">
          <cell r="B5011" t="str">
            <v>525341</v>
          </cell>
          <cell r="C5011" t="str">
            <v>TE FOFO C/ FG PN-10 600 X 100MM (298KG)</v>
          </cell>
          <cell r="D5011" t="str">
            <v>UN</v>
          </cell>
          <cell r="E5011">
            <v>0</v>
          </cell>
        </row>
        <row r="5012">
          <cell r="B5012" t="str">
            <v>525342</v>
          </cell>
          <cell r="C5012" t="str">
            <v>TE FOFO C/ FG PN-10 600 X 200MM (293KG)</v>
          </cell>
          <cell r="D5012" t="str">
            <v>UN</v>
          </cell>
          <cell r="E5012">
            <v>0</v>
          </cell>
        </row>
        <row r="5013">
          <cell r="B5013" t="str">
            <v>525343</v>
          </cell>
          <cell r="C5013" t="str">
            <v>TE FOFO C/ FG PN-10 600 X 300MM (303KG)</v>
          </cell>
          <cell r="D5013" t="str">
            <v>UN</v>
          </cell>
          <cell r="E5013">
            <v>0</v>
          </cell>
        </row>
        <row r="5014">
          <cell r="B5014" t="str">
            <v>525344</v>
          </cell>
          <cell r="C5014" t="str">
            <v>TE FOFO C/ FG PN-10 600 X 400MM (316KG)</v>
          </cell>
          <cell r="D5014" t="str">
            <v>UN</v>
          </cell>
          <cell r="E5014">
            <v>0</v>
          </cell>
        </row>
        <row r="5015">
          <cell r="B5015" t="str">
            <v>525345</v>
          </cell>
          <cell r="C5015" t="str">
            <v>TE FOFO C/ FG PN-10 600 X 500MM (313KG)</v>
          </cell>
          <cell r="D5015" t="str">
            <v>UN</v>
          </cell>
          <cell r="E5015">
            <v>0</v>
          </cell>
        </row>
        <row r="5016">
          <cell r="B5016" t="str">
            <v>525346</v>
          </cell>
          <cell r="C5016" t="str">
            <v>TE FOFO C/ FG PN-10 600 X 600MM (352KG)</v>
          </cell>
          <cell r="D5016" t="str">
            <v>UN</v>
          </cell>
          <cell r="E5016">
            <v>0</v>
          </cell>
        </row>
        <row r="5017">
          <cell r="B5017" t="str">
            <v>525347</v>
          </cell>
          <cell r="C5017" t="str">
            <v>TE FOFO C/ FG PN-10 700 X 200MM (267KG)</v>
          </cell>
          <cell r="D5017" t="str">
            <v>UN</v>
          </cell>
          <cell r="E5017">
            <v>0</v>
          </cell>
        </row>
        <row r="5018">
          <cell r="B5018" t="str">
            <v>525348</v>
          </cell>
          <cell r="C5018" t="str">
            <v>TE FOFO C/ FG PN-10 700 X 400MM (341KG)</v>
          </cell>
          <cell r="D5018" t="str">
            <v>UN</v>
          </cell>
          <cell r="E5018">
            <v>0</v>
          </cell>
        </row>
        <row r="5019">
          <cell r="B5019" t="str">
            <v>525349</v>
          </cell>
          <cell r="C5019" t="str">
            <v>TE FOFO C/ FG PN-10 700 X 700MM (478KG)</v>
          </cell>
          <cell r="D5019" t="str">
            <v>UN</v>
          </cell>
          <cell r="E5019">
            <v>0</v>
          </cell>
        </row>
        <row r="5020">
          <cell r="B5020" t="str">
            <v>525350</v>
          </cell>
          <cell r="C5020" t="str">
            <v>TE FOFO C/ FG PN-10 800 X 200MM (350KG)</v>
          </cell>
          <cell r="D5020" t="str">
            <v>UN</v>
          </cell>
          <cell r="E5020">
            <v>0</v>
          </cell>
        </row>
        <row r="5021">
          <cell r="B5021" t="str">
            <v>525351</v>
          </cell>
          <cell r="C5021" t="str">
            <v>TE FOFO C/ FG PN-10 800 X 400MM (438KG)</v>
          </cell>
          <cell r="D5021" t="str">
            <v>UN</v>
          </cell>
          <cell r="E5021">
            <v>0</v>
          </cell>
        </row>
        <row r="5022">
          <cell r="B5022" t="str">
            <v>525352</v>
          </cell>
          <cell r="C5022" t="str">
            <v>TE FOFO C/ FG PN-10 800 X 600MM (609KG)</v>
          </cell>
          <cell r="D5022" t="str">
            <v>UN</v>
          </cell>
          <cell r="E5022">
            <v>0</v>
          </cell>
        </row>
        <row r="5023">
          <cell r="B5023" t="str">
            <v>525353</v>
          </cell>
          <cell r="C5023" t="str">
            <v>TE FOFO C/ FG PN-10 800 X 800MM (658KG)</v>
          </cell>
          <cell r="D5023" t="str">
            <v>UN</v>
          </cell>
          <cell r="E5023">
            <v>0</v>
          </cell>
        </row>
        <row r="5024">
          <cell r="B5024" t="str">
            <v>525354</v>
          </cell>
          <cell r="C5024" t="str">
            <v>TE FOFO C/ FG PN-10 900 X 200MM (434KG)</v>
          </cell>
          <cell r="D5024" t="str">
            <v>UN</v>
          </cell>
          <cell r="E5024">
            <v>0</v>
          </cell>
        </row>
        <row r="5025">
          <cell r="B5025" t="str">
            <v>525355</v>
          </cell>
          <cell r="C5025" t="str">
            <v>TE FOFO C/ FG PN-10 900 X 400MM (537KG)</v>
          </cell>
          <cell r="D5025" t="str">
            <v>UN</v>
          </cell>
          <cell r="E5025">
            <v>0</v>
          </cell>
        </row>
        <row r="5026">
          <cell r="B5026" t="str">
            <v>525356</v>
          </cell>
          <cell r="C5026" t="str">
            <v>TE FOFO C/ FG PN-10 900 X 600MM (782KG)</v>
          </cell>
          <cell r="D5026" t="str">
            <v>UN</v>
          </cell>
          <cell r="E5026">
            <v>0</v>
          </cell>
        </row>
        <row r="5027">
          <cell r="B5027" t="str">
            <v>525357</v>
          </cell>
          <cell r="C5027" t="str">
            <v>TE FOFO C/ FG PN-10 900 X 900MM (854KG)</v>
          </cell>
          <cell r="D5027" t="str">
            <v>UN</v>
          </cell>
          <cell r="E5027">
            <v>0</v>
          </cell>
        </row>
        <row r="5028">
          <cell r="B5028" t="str">
            <v>525358</v>
          </cell>
          <cell r="C5028" t="str">
            <v>TE FOFO C/ FG PN-10 1000 X 200MM (544KG)</v>
          </cell>
          <cell r="D5028" t="str">
            <v>UN</v>
          </cell>
          <cell r="E5028">
            <v>0</v>
          </cell>
        </row>
        <row r="5029">
          <cell r="B5029" t="str">
            <v>525359</v>
          </cell>
          <cell r="C5029" t="str">
            <v>TE FOFO C/ FG PN-10 1000 X 400MM (663KG)</v>
          </cell>
          <cell r="D5029" t="str">
            <v>UN</v>
          </cell>
          <cell r="E5029">
            <v>0</v>
          </cell>
        </row>
        <row r="5030">
          <cell r="B5030" t="str">
            <v>525360</v>
          </cell>
          <cell r="C5030" t="str">
            <v>TE FOFO C/ FG PN-10 1000 X 600MM (1001KG)</v>
          </cell>
          <cell r="D5030" t="str">
            <v>UN</v>
          </cell>
          <cell r="E5030">
            <v>0</v>
          </cell>
        </row>
        <row r="5031">
          <cell r="B5031" t="str">
            <v>525361</v>
          </cell>
          <cell r="C5031" t="str">
            <v>TE FOFO C/ FG PN-10 1000 X 1000MM (1106KG)</v>
          </cell>
          <cell r="D5031" t="str">
            <v>UN</v>
          </cell>
          <cell r="E5031">
            <v>0</v>
          </cell>
        </row>
        <row r="5032">
          <cell r="B5032" t="str">
            <v>525362</v>
          </cell>
          <cell r="C5032" t="str">
            <v>TE FOFO C/ FG PN-10 1200 X 200MM (809KG)</v>
          </cell>
          <cell r="D5032" t="str">
            <v>UN</v>
          </cell>
          <cell r="E5032">
            <v>0</v>
          </cell>
        </row>
        <row r="5033">
          <cell r="B5033" t="str">
            <v>525363</v>
          </cell>
          <cell r="C5033" t="str">
            <v>TE FOFO C/ FG PN-10 1200 X 400MM (965KG)</v>
          </cell>
          <cell r="D5033" t="str">
            <v>UN</v>
          </cell>
          <cell r="E5033">
            <v>0</v>
          </cell>
        </row>
        <row r="5034">
          <cell r="B5034" t="str">
            <v>525364</v>
          </cell>
          <cell r="C5034" t="str">
            <v>TE FOFO C/ FG PN-10 1200 X 600MM (1105KG)</v>
          </cell>
          <cell r="D5034" t="str">
            <v>UN</v>
          </cell>
          <cell r="E5034">
            <v>0</v>
          </cell>
        </row>
        <row r="5035">
          <cell r="B5035" t="str">
            <v>525365</v>
          </cell>
          <cell r="C5035" t="str">
            <v>TE FOFO C/ FG PN-10 1200 X 800MM (1368KG)</v>
          </cell>
          <cell r="D5035" t="str">
            <v>UN</v>
          </cell>
          <cell r="E5035">
            <v>0</v>
          </cell>
        </row>
        <row r="5036">
          <cell r="B5036" t="str">
            <v>525366</v>
          </cell>
          <cell r="C5036" t="str">
            <v>TE FOFO C/ FG PN-10 1200 X 1000MM (1564KG)</v>
          </cell>
          <cell r="D5036" t="str">
            <v>UN</v>
          </cell>
          <cell r="E5036">
            <v>0</v>
          </cell>
        </row>
        <row r="5037">
          <cell r="B5037" t="str">
            <v>525367</v>
          </cell>
          <cell r="C5037" t="str">
            <v>TE FOFO C/ FG PN-10 1200 X 1200MM (1863KG)</v>
          </cell>
          <cell r="D5037" t="str">
            <v>UN</v>
          </cell>
          <cell r="E5037">
            <v>0</v>
          </cell>
        </row>
        <row r="5038">
          <cell r="B5038" t="str">
            <v>525368</v>
          </cell>
          <cell r="C5038" t="str">
            <v>TE FOFO JUNTA ELASTICA 2GS 80 X 80MM (13,9KG)</v>
          </cell>
          <cell r="D5038" t="str">
            <v>UN</v>
          </cell>
          <cell r="E5038">
            <v>163.69999999999999</v>
          </cell>
        </row>
        <row r="5039">
          <cell r="B5039" t="str">
            <v>525369</v>
          </cell>
          <cell r="C5039" t="str">
            <v>TE FOFO JUNTA ELASTICA 2GS 100 X 80MM (18,1KG)</v>
          </cell>
          <cell r="D5039" t="str">
            <v>UN</v>
          </cell>
          <cell r="E5039">
            <v>250.49</v>
          </cell>
        </row>
        <row r="5040">
          <cell r="B5040" t="str">
            <v>525370</v>
          </cell>
          <cell r="C5040" t="str">
            <v>TE FOFO JUNTA ELASTICA 100 X 100MM (16KG)</v>
          </cell>
          <cell r="D5040" t="str">
            <v>UN</v>
          </cell>
          <cell r="E5040">
            <v>255.49</v>
          </cell>
        </row>
        <row r="5041">
          <cell r="B5041" t="str">
            <v>525371</v>
          </cell>
          <cell r="C5041" t="str">
            <v>TE FOFO JUNTA ELASTICA 2GS 150 X 80MM (26,1KG)</v>
          </cell>
          <cell r="D5041" t="str">
            <v>UN</v>
          </cell>
          <cell r="E5041">
            <v>268.06</v>
          </cell>
        </row>
        <row r="5042">
          <cell r="B5042" t="str">
            <v>525372</v>
          </cell>
          <cell r="C5042" t="str">
            <v>TE FOFO JUNTA ELASTICA 150 X 100MM (23KG)</v>
          </cell>
          <cell r="D5042" t="str">
            <v>UN</v>
          </cell>
          <cell r="E5042">
            <v>282.25</v>
          </cell>
        </row>
        <row r="5043">
          <cell r="B5043" t="str">
            <v>525373</v>
          </cell>
          <cell r="C5043" t="str">
            <v>TE FOFO JUNTA ELASTICA 150 X 150MM (27KG)</v>
          </cell>
          <cell r="D5043" t="str">
            <v>UN</v>
          </cell>
          <cell r="E5043">
            <v>330.05</v>
          </cell>
        </row>
        <row r="5044">
          <cell r="B5044" t="str">
            <v>525374</v>
          </cell>
          <cell r="C5044" t="str">
            <v>TE FOFO JUNTA ELASTICA 2GS 200 X 80MM (32,3KG)</v>
          </cell>
          <cell r="D5044" t="str">
            <v>UN</v>
          </cell>
          <cell r="E5044">
            <v>556.75</v>
          </cell>
        </row>
        <row r="5045">
          <cell r="B5045" t="str">
            <v>525375</v>
          </cell>
          <cell r="C5045" t="str">
            <v>TE FOFO JUNTA ELASTICA 200 X 100MM (30KG)</v>
          </cell>
          <cell r="D5045" t="str">
            <v>UN</v>
          </cell>
          <cell r="E5045">
            <v>565.67999999999995</v>
          </cell>
        </row>
        <row r="5046">
          <cell r="B5046" t="str">
            <v>525376</v>
          </cell>
          <cell r="C5046" t="str">
            <v>TE FOFO JUNTA ELASTICA 200 X 200MM (41KG)</v>
          </cell>
          <cell r="D5046" t="str">
            <v>UN</v>
          </cell>
          <cell r="E5046">
            <v>588.53</v>
          </cell>
        </row>
        <row r="5047">
          <cell r="B5047" t="str">
            <v>525377</v>
          </cell>
          <cell r="C5047" t="str">
            <v>TE FOFO JUNTA ELASTICA 2GS 250 X 80MM (38,6KG)</v>
          </cell>
          <cell r="D5047" t="str">
            <v>UN</v>
          </cell>
          <cell r="E5047">
            <v>478.28</v>
          </cell>
        </row>
        <row r="5048">
          <cell r="B5048" t="str">
            <v>525378</v>
          </cell>
          <cell r="C5048" t="str">
            <v>TE FOFO JUNTA ELASTICA 250 X 100MM (39KG)</v>
          </cell>
          <cell r="D5048" t="str">
            <v>UN</v>
          </cell>
          <cell r="E5048">
            <v>490.26</v>
          </cell>
        </row>
        <row r="5049">
          <cell r="B5049" t="str">
            <v>525379</v>
          </cell>
          <cell r="C5049" t="str">
            <v>TE FOFO JUNTA ELASTICA 250 X 250MM (56KG)</v>
          </cell>
          <cell r="D5049" t="str">
            <v>UN</v>
          </cell>
          <cell r="E5049">
            <v>658.36</v>
          </cell>
        </row>
        <row r="5050">
          <cell r="B5050" t="str">
            <v>525380</v>
          </cell>
          <cell r="C5050" t="str">
            <v>TE FOFO JUNTA ELASTICA 2GS 300 X 80MM (50,2KG)</v>
          </cell>
          <cell r="D5050" t="str">
            <v>UN</v>
          </cell>
          <cell r="E5050">
            <v>616.21</v>
          </cell>
        </row>
        <row r="5051">
          <cell r="B5051" t="str">
            <v>525381</v>
          </cell>
          <cell r="C5051" t="str">
            <v>TE FOFO JUNTA ELASTICA 300 X 100MM (50KG)</v>
          </cell>
          <cell r="D5051" t="str">
            <v>UN</v>
          </cell>
          <cell r="E5051">
            <v>666.95</v>
          </cell>
        </row>
        <row r="5052">
          <cell r="B5052" t="str">
            <v>525382</v>
          </cell>
          <cell r="C5052" t="str">
            <v>TE FOFO JUNTA ELASTICA 300 X 150MM (55KG)</v>
          </cell>
          <cell r="D5052" t="str">
            <v>UN</v>
          </cell>
          <cell r="E5052">
            <v>670.43</v>
          </cell>
        </row>
        <row r="5053">
          <cell r="B5053" t="str">
            <v>525383</v>
          </cell>
          <cell r="C5053" t="str">
            <v>TE FOFO JUNTA ELASTICA 300 X 200MM (62KG)</v>
          </cell>
          <cell r="D5053" t="str">
            <v>UN</v>
          </cell>
          <cell r="E5053">
            <v>944.44</v>
          </cell>
        </row>
        <row r="5054">
          <cell r="B5054" t="str">
            <v>525384</v>
          </cell>
          <cell r="C5054" t="str">
            <v>TE FOFO JUNTA ELASTICA 300 X 250MM (69KG)</v>
          </cell>
          <cell r="D5054" t="str">
            <v>UN</v>
          </cell>
          <cell r="E5054">
            <v>963.31</v>
          </cell>
        </row>
        <row r="5055">
          <cell r="B5055" t="str">
            <v>525385</v>
          </cell>
          <cell r="C5055" t="str">
            <v>TE FOFO JUNTA ELASTICA 300 X 300MM (80KG)</v>
          </cell>
          <cell r="D5055" t="str">
            <v>UN</v>
          </cell>
          <cell r="E5055">
            <v>997.43</v>
          </cell>
        </row>
        <row r="5056">
          <cell r="B5056" t="str">
            <v>525386</v>
          </cell>
          <cell r="C5056" t="str">
            <v>TE FOFO JUNTA ELASTICA 350 X 100MM (65KG)</v>
          </cell>
          <cell r="D5056" t="str">
            <v>UN</v>
          </cell>
          <cell r="E5056">
            <v>857.4</v>
          </cell>
        </row>
        <row r="5057">
          <cell r="B5057" t="str">
            <v>525387</v>
          </cell>
          <cell r="C5057" t="str">
            <v>TE FOFO JUNTA ELASTICA 350 X 250MM (87KG)</v>
          </cell>
          <cell r="D5057" t="str">
            <v>UN</v>
          </cell>
          <cell r="E5057">
            <v>1177.0899999999999</v>
          </cell>
        </row>
        <row r="5058">
          <cell r="B5058" t="str">
            <v>525388</v>
          </cell>
          <cell r="C5058" t="str">
            <v>TE FOFO JUNTA ELASTICA 400 X 80MM (74,5KG)</v>
          </cell>
          <cell r="D5058" t="str">
            <v>UN</v>
          </cell>
          <cell r="E5058">
            <v>1077.8</v>
          </cell>
        </row>
        <row r="5059">
          <cell r="B5059" t="str">
            <v>525389</v>
          </cell>
          <cell r="C5059" t="str">
            <v>TE FOFO JUNTA ELASTICA 400 X 100MM (73KG)</v>
          </cell>
          <cell r="D5059" t="str">
            <v>UN</v>
          </cell>
          <cell r="E5059">
            <v>1217.4000000000001</v>
          </cell>
        </row>
        <row r="5060">
          <cell r="B5060" t="str">
            <v>525390</v>
          </cell>
          <cell r="C5060" t="str">
            <v>TE FOFO JUNTA ELASTICA 400 X 200MM (90KG)</v>
          </cell>
          <cell r="D5060" t="str">
            <v>UN</v>
          </cell>
          <cell r="E5060">
            <v>1418.64</v>
          </cell>
        </row>
        <row r="5061">
          <cell r="B5061" t="str">
            <v>525391</v>
          </cell>
          <cell r="C5061" t="str">
            <v>TE FOFO JUNTA ELASTICA 400 X 300MM (109KG)</v>
          </cell>
          <cell r="D5061" t="str">
            <v>UN</v>
          </cell>
          <cell r="E5061">
            <v>1633.86</v>
          </cell>
        </row>
        <row r="5062">
          <cell r="B5062" t="str">
            <v>525392</v>
          </cell>
          <cell r="C5062" t="str">
            <v>TE FOFO JUNTA ELASTICA 400 X 400MM (128KG)</v>
          </cell>
          <cell r="D5062" t="str">
            <v>UN</v>
          </cell>
          <cell r="E5062">
            <v>1511.68</v>
          </cell>
        </row>
        <row r="5063">
          <cell r="B5063" t="str">
            <v>525393</v>
          </cell>
          <cell r="C5063" t="str">
            <v>TE FOFO JUNTA ELASTICA 500 X 100MM (103KG)</v>
          </cell>
          <cell r="D5063" t="str">
            <v>UN</v>
          </cell>
          <cell r="E5063">
            <v>1551.06</v>
          </cell>
        </row>
        <row r="5064">
          <cell r="B5064" t="str">
            <v>525394</v>
          </cell>
          <cell r="C5064" t="str">
            <v>TE FOFO JUNTA ELASTICA 500 X 200MM (126KG)</v>
          </cell>
          <cell r="D5064" t="str">
            <v>UN</v>
          </cell>
          <cell r="E5064">
            <v>1889.39</v>
          </cell>
        </row>
        <row r="5065">
          <cell r="B5065" t="str">
            <v>525395</v>
          </cell>
          <cell r="C5065" t="str">
            <v>TE FOFO JUNTA ELASTICA 500 X 300MM (149KG)</v>
          </cell>
          <cell r="D5065" t="str">
            <v>UN</v>
          </cell>
          <cell r="E5065">
            <v>2310.08</v>
          </cell>
        </row>
        <row r="5066">
          <cell r="B5066" t="str">
            <v>525396</v>
          </cell>
          <cell r="C5066" t="str">
            <v>TE FOFO JUNTA ELASTICA 500 X 400MM (174KG)</v>
          </cell>
          <cell r="D5066" t="str">
            <v>UN</v>
          </cell>
          <cell r="E5066">
            <v>0</v>
          </cell>
        </row>
        <row r="5067">
          <cell r="B5067" t="str">
            <v>525397</v>
          </cell>
          <cell r="C5067" t="str">
            <v>TE FOFO JUNTA ELASTICA 500 X 500MM (198KG)</v>
          </cell>
          <cell r="D5067" t="str">
            <v>UN</v>
          </cell>
          <cell r="E5067">
            <v>4080.38</v>
          </cell>
        </row>
        <row r="5068">
          <cell r="B5068" t="str">
            <v>525398</v>
          </cell>
          <cell r="C5068" t="str">
            <v>TE FOFO JUNTA ELASTICA 600 X 100MM (140KG)</v>
          </cell>
          <cell r="D5068" t="str">
            <v>UN</v>
          </cell>
          <cell r="E5068">
            <v>0</v>
          </cell>
        </row>
        <row r="5069">
          <cell r="B5069" t="str">
            <v>525399</v>
          </cell>
          <cell r="C5069" t="str">
            <v>TE FOFO JUNTA ELASTICA 600 X 200MM (168KG)</v>
          </cell>
          <cell r="D5069" t="str">
            <v>UN</v>
          </cell>
          <cell r="E5069">
            <v>0</v>
          </cell>
        </row>
        <row r="5070">
          <cell r="B5070" t="str">
            <v>525401</v>
          </cell>
          <cell r="C5070" t="str">
            <v>TE FOFO JUNTA ELASTICA 600 X 300MM (197KG)</v>
          </cell>
          <cell r="D5070" t="str">
            <v>UN</v>
          </cell>
          <cell r="E5070">
            <v>0</v>
          </cell>
        </row>
        <row r="5071">
          <cell r="B5071" t="str">
            <v>525402</v>
          </cell>
          <cell r="C5071" t="str">
            <v>TE FOFO JUNTA ELASTICA 600 X 400MM (225KG)</v>
          </cell>
          <cell r="D5071" t="str">
            <v>UN</v>
          </cell>
          <cell r="E5071">
            <v>0</v>
          </cell>
        </row>
        <row r="5072">
          <cell r="B5072" t="str">
            <v>525403</v>
          </cell>
          <cell r="C5072" t="str">
            <v>TE FOFO JUNTA ELASTICA 600 X 500MM (256KG)</v>
          </cell>
          <cell r="D5072" t="str">
            <v>UN</v>
          </cell>
          <cell r="E5072">
            <v>0</v>
          </cell>
        </row>
        <row r="5073">
          <cell r="B5073" t="str">
            <v>525404</v>
          </cell>
          <cell r="C5073" t="str">
            <v>TE FOFO JUNTA ELASTICA 600 X 600MM (287KG)</v>
          </cell>
          <cell r="D5073" t="str">
            <v>UN</v>
          </cell>
          <cell r="E5073">
            <v>0</v>
          </cell>
        </row>
        <row r="5074">
          <cell r="B5074" t="str">
            <v>525405</v>
          </cell>
          <cell r="C5074" t="str">
            <v>TE FOFO JUNTA ELASTICA 200 X 150 (42,5KG)</v>
          </cell>
          <cell r="D5074" t="str">
            <v>UN</v>
          </cell>
          <cell r="E5074">
            <v>576.98</v>
          </cell>
        </row>
        <row r="5075">
          <cell r="B5075" t="str">
            <v>525406</v>
          </cell>
          <cell r="C5075" t="str">
            <v>TE FOFO JE/FG PN-10/16/25 80 X 80MM (13KG)</v>
          </cell>
          <cell r="D5075" t="str">
            <v>UN</v>
          </cell>
          <cell r="E5075">
            <v>196.07</v>
          </cell>
        </row>
        <row r="5076">
          <cell r="B5076" t="str">
            <v>525407</v>
          </cell>
          <cell r="C5076" t="str">
            <v>TE FOFO JE2GS/FG PN-10/16 100 X 100MM (20,2KG)</v>
          </cell>
          <cell r="D5076" t="str">
            <v>UN</v>
          </cell>
          <cell r="E5076">
            <v>244.2</v>
          </cell>
        </row>
        <row r="5077">
          <cell r="B5077" t="str">
            <v>525408</v>
          </cell>
          <cell r="C5077" t="str">
            <v>TE FOFO JE/FG PN-10/16/25 150 X 50MM (18,8KG)</v>
          </cell>
          <cell r="D5077" t="str">
            <v>UN</v>
          </cell>
          <cell r="E5077">
            <v>0</v>
          </cell>
        </row>
        <row r="5078">
          <cell r="B5078" t="str">
            <v>525409</v>
          </cell>
          <cell r="C5078" t="str">
            <v>TE FOFO JE2GS/FG PN-10/16/25 150 X 80MM (24,1KG)</v>
          </cell>
          <cell r="D5078" t="str">
            <v>UN</v>
          </cell>
          <cell r="E5078">
            <v>315.89999999999998</v>
          </cell>
        </row>
        <row r="5079">
          <cell r="B5079" t="str">
            <v>525410</v>
          </cell>
          <cell r="C5079" t="str">
            <v>TE FOFO JE2GS/FG PN-10/16 150 X 100MM (27,8KG)</v>
          </cell>
          <cell r="D5079" t="str">
            <v>UN</v>
          </cell>
          <cell r="E5079">
            <v>288.37</v>
          </cell>
        </row>
        <row r="5080">
          <cell r="B5080" t="str">
            <v>525411</v>
          </cell>
          <cell r="C5080" t="str">
            <v>TE FOFO JE2GS/FG PN-10/16/25 200 X 80MM (34KG)</v>
          </cell>
          <cell r="D5080" t="str">
            <v>UN</v>
          </cell>
          <cell r="E5080">
            <v>553.54</v>
          </cell>
        </row>
        <row r="5081">
          <cell r="B5081" t="str">
            <v>525412</v>
          </cell>
          <cell r="C5081" t="str">
            <v>TE FOFO JE/FG PN-10 200 X 100MM (32KG)</v>
          </cell>
          <cell r="D5081" t="str">
            <v>UN</v>
          </cell>
          <cell r="E5081">
            <v>453.12</v>
          </cell>
        </row>
        <row r="5082">
          <cell r="B5082" t="str">
            <v>525413</v>
          </cell>
          <cell r="C5082" t="str">
            <v>TE FOFO JE2GS/FG PN-10/16 200 X 150MM (45KG)</v>
          </cell>
          <cell r="D5082" t="str">
            <v>UN</v>
          </cell>
          <cell r="E5082">
            <v>514.9</v>
          </cell>
        </row>
        <row r="5083">
          <cell r="B5083" t="str">
            <v>525414</v>
          </cell>
          <cell r="C5083" t="str">
            <v>TE FOFO JE2GS/FG PN-10/16/25 250 X 80MM (39,7KG)</v>
          </cell>
          <cell r="D5083" t="str">
            <v>UN</v>
          </cell>
          <cell r="E5083">
            <v>564.59</v>
          </cell>
        </row>
        <row r="5084">
          <cell r="B5084" t="str">
            <v>525415</v>
          </cell>
          <cell r="C5084" t="str">
            <v>TE FOFO JE/FG PN-10 250 X 100MM (41KG)</v>
          </cell>
          <cell r="D5084" t="str">
            <v>UN</v>
          </cell>
          <cell r="E5084">
            <v>541.92999999999995</v>
          </cell>
        </row>
        <row r="5085">
          <cell r="B5085" t="str">
            <v>525416</v>
          </cell>
          <cell r="C5085" t="str">
            <v>TE FOFO JE/FG PN-10 300 X 100MM (52KG)</v>
          </cell>
          <cell r="D5085" t="str">
            <v>UN</v>
          </cell>
          <cell r="E5085">
            <v>780.37</v>
          </cell>
        </row>
        <row r="5086">
          <cell r="B5086" t="str">
            <v>525417</v>
          </cell>
          <cell r="C5086" t="str">
            <v>TE FOFO JE/FG PN-10 300 X 200MM (68KG)</v>
          </cell>
          <cell r="D5086" t="str">
            <v>UN</v>
          </cell>
          <cell r="E5086">
            <v>950.17</v>
          </cell>
        </row>
        <row r="5087">
          <cell r="B5087" t="str">
            <v>525418</v>
          </cell>
          <cell r="C5087" t="str">
            <v>TE FOFO JE/FG PN-10 300 X 300MM (89KG)</v>
          </cell>
          <cell r="D5087" t="str">
            <v>UN</v>
          </cell>
          <cell r="E5087">
            <v>971.38</v>
          </cell>
        </row>
        <row r="5088">
          <cell r="B5088" t="str">
            <v>525419</v>
          </cell>
          <cell r="C5088" t="str">
            <v>TE FOFO JE/FG PN-10 350 X 100MM (65KG)</v>
          </cell>
          <cell r="D5088" t="str">
            <v>UN</v>
          </cell>
          <cell r="E5088">
            <v>982.44</v>
          </cell>
        </row>
        <row r="5089">
          <cell r="B5089" t="str">
            <v>525420</v>
          </cell>
          <cell r="C5089" t="str">
            <v>TE FOFO JE/FG PN-10 350 X 200MM (82KG)</v>
          </cell>
          <cell r="D5089" t="str">
            <v>UN</v>
          </cell>
          <cell r="E5089">
            <v>1166.68</v>
          </cell>
        </row>
        <row r="5090">
          <cell r="B5090" t="str">
            <v>525421</v>
          </cell>
          <cell r="C5090" t="str">
            <v>TE FOFO JE/FG PN-10 350 X 350MM (112KG)</v>
          </cell>
          <cell r="D5090" t="str">
            <v>UN</v>
          </cell>
          <cell r="E5090">
            <v>2980.63</v>
          </cell>
        </row>
        <row r="5091">
          <cell r="B5091" t="str">
            <v>525422</v>
          </cell>
          <cell r="C5091" t="str">
            <v>TE FOFO JE/FG PN-10 400 X 100MM (78KG)</v>
          </cell>
          <cell r="D5091" t="str">
            <v>UN</v>
          </cell>
          <cell r="E5091">
            <v>1160.95</v>
          </cell>
        </row>
        <row r="5092">
          <cell r="B5092" t="str">
            <v>525423</v>
          </cell>
          <cell r="C5092" t="str">
            <v>TE FOFO JE/FG PN-10 400 X 200MM (98KG)</v>
          </cell>
          <cell r="D5092" t="str">
            <v>UN</v>
          </cell>
          <cell r="E5092">
            <v>1336.58</v>
          </cell>
        </row>
        <row r="5093">
          <cell r="B5093" t="str">
            <v>525424</v>
          </cell>
          <cell r="C5093" t="str">
            <v>TE FOFO JE/FG PN-10 400 X 300MM (120KG)</v>
          </cell>
          <cell r="D5093" t="str">
            <v>UN</v>
          </cell>
          <cell r="E5093">
            <v>1546.33</v>
          </cell>
        </row>
        <row r="5094">
          <cell r="B5094" t="str">
            <v>525425</v>
          </cell>
          <cell r="C5094" t="str">
            <v>TE FOFO JE/FG PN-10 400 X 400MM (145KG)</v>
          </cell>
          <cell r="D5094" t="str">
            <v>UN</v>
          </cell>
          <cell r="E5094">
            <v>3073.78</v>
          </cell>
        </row>
        <row r="5095">
          <cell r="B5095" t="str">
            <v>525426</v>
          </cell>
          <cell r="C5095" t="str">
            <v>TE FOFO JE/FG PN-10 500 X 100MM (110KG)</v>
          </cell>
          <cell r="D5095" t="str">
            <v>UN</v>
          </cell>
          <cell r="E5095">
            <v>1619.66</v>
          </cell>
        </row>
        <row r="5096">
          <cell r="B5096" t="str">
            <v>525427</v>
          </cell>
          <cell r="C5096" t="str">
            <v>TE FOFO JE/FG PN-10 500 X 200MM (134KG)</v>
          </cell>
          <cell r="D5096" t="str">
            <v>UN</v>
          </cell>
          <cell r="E5096">
            <v>1742.66</v>
          </cell>
        </row>
        <row r="5097">
          <cell r="B5097" t="str">
            <v>525428</v>
          </cell>
          <cell r="C5097" t="str">
            <v>TE FOFO JE/FG PN-10 500 X 300MM (160KG)</v>
          </cell>
          <cell r="D5097" t="str">
            <v>UN</v>
          </cell>
          <cell r="E5097">
            <v>2066.1799999999998</v>
          </cell>
        </row>
        <row r="5098">
          <cell r="B5098" t="str">
            <v>525429</v>
          </cell>
          <cell r="C5098" t="str">
            <v>TE FOFO JE/FG PN-10 500 X 400MM (192KG)</v>
          </cell>
          <cell r="D5098" t="str">
            <v>UN</v>
          </cell>
          <cell r="E5098">
            <v>3655.8</v>
          </cell>
        </row>
        <row r="5099">
          <cell r="B5099" t="str">
            <v>525430</v>
          </cell>
          <cell r="C5099" t="str">
            <v>TE FOFO JE/FG PN-10 500 X 500MM (223KG)</v>
          </cell>
          <cell r="D5099" t="str">
            <v>UN</v>
          </cell>
          <cell r="E5099">
            <v>4182.18</v>
          </cell>
        </row>
        <row r="5100">
          <cell r="B5100" t="str">
            <v>525431</v>
          </cell>
          <cell r="C5100" t="str">
            <v>TE FOFO JE/FG PN-10 600 X 100MM (140KG)</v>
          </cell>
          <cell r="D5100" t="str">
            <v>UN</v>
          </cell>
          <cell r="E5100">
            <v>0</v>
          </cell>
        </row>
        <row r="5101">
          <cell r="B5101" t="str">
            <v>525432</v>
          </cell>
          <cell r="C5101" t="str">
            <v>TE FOFO JE/FG PN-10 600 X 200MM (175KG)</v>
          </cell>
          <cell r="D5101" t="str">
            <v>UN</v>
          </cell>
          <cell r="E5101">
            <v>0</v>
          </cell>
        </row>
        <row r="5102">
          <cell r="B5102" t="str">
            <v>525433</v>
          </cell>
          <cell r="C5102" t="str">
            <v>TE FOFO JE/FG PN-10 600 X 300MM (205KG)</v>
          </cell>
          <cell r="D5102" t="str">
            <v>UN</v>
          </cell>
          <cell r="E5102">
            <v>0</v>
          </cell>
        </row>
        <row r="5103">
          <cell r="B5103" t="str">
            <v>525434</v>
          </cell>
          <cell r="C5103" t="str">
            <v>TE FOFO JE/FG PN-10 600 X 400MM (245KG)</v>
          </cell>
          <cell r="D5103" t="str">
            <v>UN</v>
          </cell>
          <cell r="E5103">
            <v>0</v>
          </cell>
        </row>
        <row r="5104">
          <cell r="B5104" t="str">
            <v>525435</v>
          </cell>
          <cell r="C5104" t="str">
            <v>TE FOFO JE/FG PN-10 600 X 600MM (326KG)</v>
          </cell>
          <cell r="D5104" t="str">
            <v>UN</v>
          </cell>
          <cell r="E5104">
            <v>0</v>
          </cell>
        </row>
        <row r="5105">
          <cell r="B5105" t="str">
            <v>525436</v>
          </cell>
          <cell r="C5105" t="str">
            <v>TE FOFO JE/FG PN-10 700 X 200MM (243KG)</v>
          </cell>
          <cell r="D5105" t="str">
            <v>UN</v>
          </cell>
          <cell r="E5105">
            <v>0</v>
          </cell>
        </row>
        <row r="5106">
          <cell r="B5106" t="str">
            <v>525437</v>
          </cell>
          <cell r="C5106" t="str">
            <v>TE FOFO JE/FG PN-10 700 X 400MM (321KG)</v>
          </cell>
          <cell r="D5106" t="str">
            <v>UN</v>
          </cell>
          <cell r="E5106">
            <v>0</v>
          </cell>
        </row>
        <row r="5107">
          <cell r="B5107" t="str">
            <v>525438</v>
          </cell>
          <cell r="C5107" t="str">
            <v>TE FOFO JE/FG PN-10 700 X 600MM (437KG)</v>
          </cell>
          <cell r="D5107" t="str">
            <v>UN</v>
          </cell>
          <cell r="E5107">
            <v>0</v>
          </cell>
        </row>
        <row r="5108">
          <cell r="B5108" t="str">
            <v>525439</v>
          </cell>
          <cell r="C5108" t="str">
            <v>TE FOFO JE/FG PN-10 700 X 700MM (461KG)</v>
          </cell>
          <cell r="D5108" t="str">
            <v>UN</v>
          </cell>
          <cell r="E5108">
            <v>0</v>
          </cell>
        </row>
        <row r="5109">
          <cell r="B5109" t="str">
            <v>525440</v>
          </cell>
          <cell r="C5109" t="str">
            <v>TE FOFO JE2GS/FG PN-10 800 X 200MM (305,8KG)</v>
          </cell>
          <cell r="D5109" t="str">
            <v>UN</v>
          </cell>
          <cell r="E5109">
            <v>0</v>
          </cell>
        </row>
        <row r="5110">
          <cell r="B5110" t="str">
            <v>525441</v>
          </cell>
          <cell r="C5110" t="str">
            <v>TE FOFO JE2GS/FG PN-10 800 X 400MM (406KG)</v>
          </cell>
          <cell r="D5110" t="str">
            <v>UN</v>
          </cell>
          <cell r="E5110">
            <v>0</v>
          </cell>
        </row>
        <row r="5111">
          <cell r="B5111" t="str">
            <v>525442</v>
          </cell>
          <cell r="C5111" t="str">
            <v>TE FOFO JE2GS/FG PN-10 800 X 600MM (596,4KG)</v>
          </cell>
          <cell r="D5111" t="str">
            <v>UN</v>
          </cell>
          <cell r="E5111">
            <v>0</v>
          </cell>
        </row>
        <row r="5112">
          <cell r="B5112" t="str">
            <v>525443</v>
          </cell>
          <cell r="C5112" t="str">
            <v>TE FOFO JE2GS/FG PN-10 800 X 800MM (638,5KG)</v>
          </cell>
          <cell r="D5112" t="str">
            <v>UN</v>
          </cell>
          <cell r="E5112">
            <v>0</v>
          </cell>
        </row>
        <row r="5113">
          <cell r="B5113" t="str">
            <v>525444</v>
          </cell>
          <cell r="C5113" t="str">
            <v>TE FOFO JE2GS/FG PN-10 900 X 200MM (323,9KG)</v>
          </cell>
          <cell r="D5113" t="str">
            <v>UN</v>
          </cell>
          <cell r="E5113">
            <v>0</v>
          </cell>
        </row>
        <row r="5114">
          <cell r="B5114" t="str">
            <v>525445</v>
          </cell>
          <cell r="C5114" t="str">
            <v>TE FOFO JE2GS/FG PN-10 900 X 400MM (502,2KG)</v>
          </cell>
          <cell r="D5114" t="str">
            <v>UN</v>
          </cell>
          <cell r="E5114">
            <v>0</v>
          </cell>
        </row>
        <row r="5115">
          <cell r="B5115" t="str">
            <v>525446</v>
          </cell>
          <cell r="C5115" t="str">
            <v>TE FOFO JE2GS/FG PN-10 900 X 600MM (763KG)</v>
          </cell>
          <cell r="D5115" t="str">
            <v>UN</v>
          </cell>
          <cell r="E5115">
            <v>0</v>
          </cell>
        </row>
        <row r="5116">
          <cell r="B5116" t="str">
            <v>525447</v>
          </cell>
          <cell r="C5116" t="str">
            <v>TE FOFO JE2GS/FG PN-10 900 X 800MM (854,6KG)</v>
          </cell>
          <cell r="D5116" t="str">
            <v>UN</v>
          </cell>
          <cell r="E5116">
            <v>0</v>
          </cell>
        </row>
        <row r="5117">
          <cell r="B5117" t="str">
            <v>525448</v>
          </cell>
          <cell r="C5117" t="str">
            <v>TE FOFO JE2GS/FG PN-10 900 X 900MM (925,2KG)</v>
          </cell>
          <cell r="D5117" t="str">
            <v>UN</v>
          </cell>
          <cell r="E5117">
            <v>0</v>
          </cell>
        </row>
        <row r="5118">
          <cell r="B5118" t="str">
            <v>525449</v>
          </cell>
          <cell r="C5118" t="str">
            <v>TE FOFO JE/FG PN-10 1000 X 200MM (462KG)</v>
          </cell>
          <cell r="D5118" t="str">
            <v>UN</v>
          </cell>
          <cell r="E5118">
            <v>0</v>
          </cell>
        </row>
        <row r="5119">
          <cell r="B5119" t="str">
            <v>525450</v>
          </cell>
          <cell r="C5119" t="str">
            <v>TE FOFO JE/FG PN-10 1000 X 400MM (622KG)</v>
          </cell>
          <cell r="D5119" t="str">
            <v>UN</v>
          </cell>
          <cell r="E5119">
            <v>0</v>
          </cell>
        </row>
        <row r="5120">
          <cell r="B5120" t="str">
            <v>525451</v>
          </cell>
          <cell r="C5120" t="str">
            <v>TE FOFO JE/FG PN-10 1000 X 600MM (912KG)</v>
          </cell>
          <cell r="D5120" t="str">
            <v>UN</v>
          </cell>
          <cell r="E5120">
            <v>0</v>
          </cell>
        </row>
        <row r="5121">
          <cell r="B5121" t="str">
            <v>525452</v>
          </cell>
          <cell r="C5121" t="str">
            <v>TE FOFO JE/FG PN-10 1000 X 800MM (1037KG)</v>
          </cell>
          <cell r="D5121" t="str">
            <v>UN</v>
          </cell>
          <cell r="E5121">
            <v>0</v>
          </cell>
        </row>
        <row r="5122">
          <cell r="B5122" t="str">
            <v>525453</v>
          </cell>
          <cell r="C5122" t="str">
            <v>TE FOFO JE/FG PN-10 1000 X 1000MM (1177KG)</v>
          </cell>
          <cell r="D5122" t="str">
            <v>UN</v>
          </cell>
          <cell r="E5122">
            <v>0</v>
          </cell>
        </row>
        <row r="5123">
          <cell r="B5123" t="str">
            <v>525454</v>
          </cell>
          <cell r="C5123" t="str">
            <v>TE FOFO JE/FG PN-10 1200 X 200MM (739KG)</v>
          </cell>
          <cell r="D5123" t="str">
            <v>UN</v>
          </cell>
          <cell r="E5123">
            <v>0</v>
          </cell>
        </row>
        <row r="5124">
          <cell r="B5124" t="str">
            <v>525455</v>
          </cell>
          <cell r="C5124" t="str">
            <v>TE FOFO JE/FG PN-10 1200 X 400MM (949KG)</v>
          </cell>
          <cell r="D5124" t="str">
            <v>UN</v>
          </cell>
          <cell r="E5124">
            <v>0</v>
          </cell>
        </row>
        <row r="5125">
          <cell r="B5125" t="str">
            <v>525456</v>
          </cell>
          <cell r="C5125" t="str">
            <v>TE FOFO JE/FG PN-10 1200 X 600MM (1299KG)</v>
          </cell>
          <cell r="D5125" t="str">
            <v>UN</v>
          </cell>
          <cell r="E5125">
            <v>0</v>
          </cell>
        </row>
        <row r="5126">
          <cell r="B5126" t="str">
            <v>525457</v>
          </cell>
          <cell r="C5126" t="str">
            <v>TE FOFO JE/FG PN-10 1200 X 800MM (1569KG)</v>
          </cell>
          <cell r="D5126" t="str">
            <v>UN</v>
          </cell>
          <cell r="E5126">
            <v>0</v>
          </cell>
        </row>
        <row r="5127">
          <cell r="B5127" t="str">
            <v>525458</v>
          </cell>
          <cell r="C5127" t="str">
            <v>TE FOFO JE/FG PN-10 1200 X 1200MM (2010KG)</v>
          </cell>
          <cell r="D5127" t="str">
            <v>UN</v>
          </cell>
          <cell r="E5127">
            <v>0</v>
          </cell>
        </row>
        <row r="5128">
          <cell r="B5128" t="str">
            <v>525459</v>
          </cell>
          <cell r="C5128" t="str">
            <v>TE FOFO JE/FG PN-10 150 X 150MM (32,5KG)</v>
          </cell>
          <cell r="D5128" t="str">
            <v>UN</v>
          </cell>
          <cell r="E5128">
            <v>373.8</v>
          </cell>
        </row>
        <row r="5129">
          <cell r="B5129" t="str">
            <v>525460</v>
          </cell>
          <cell r="C5129" t="str">
            <v>TE FOFO JE/FG PN-10 200 X 200MM (52,5KG)</v>
          </cell>
          <cell r="D5129" t="str">
            <v>UN</v>
          </cell>
          <cell r="E5129">
            <v>489.35</v>
          </cell>
        </row>
        <row r="5130">
          <cell r="B5130" t="str">
            <v>525461</v>
          </cell>
          <cell r="C5130" t="str">
            <v>TE FOFO JE/FG PN-10 250 X 250MM (66KG)</v>
          </cell>
          <cell r="D5130" t="str">
            <v>UN</v>
          </cell>
          <cell r="E5130">
            <v>0</v>
          </cell>
        </row>
        <row r="5131">
          <cell r="B5131" t="str">
            <v>525462</v>
          </cell>
          <cell r="C5131" t="str">
            <v>TE FOFO JM/FG PN-10 300 X 100MM (91KG)</v>
          </cell>
          <cell r="D5131" t="str">
            <v>UN</v>
          </cell>
          <cell r="E5131">
            <v>0</v>
          </cell>
        </row>
        <row r="5132">
          <cell r="B5132" t="str">
            <v>525463</v>
          </cell>
          <cell r="C5132" t="str">
            <v>TE FOFO JM/FG PN-10 400 X 100MM (137KG)</v>
          </cell>
          <cell r="D5132" t="str">
            <v>UN</v>
          </cell>
          <cell r="E5132">
            <v>0</v>
          </cell>
        </row>
        <row r="5133">
          <cell r="B5133" t="str">
            <v>525464</v>
          </cell>
          <cell r="C5133" t="str">
            <v>TE FOFO JM/FG PN-10 400 X 200MM (159KG)</v>
          </cell>
          <cell r="D5133" t="str">
            <v>UN</v>
          </cell>
          <cell r="E5133">
            <v>0</v>
          </cell>
        </row>
        <row r="5134">
          <cell r="B5134" t="str">
            <v>525465</v>
          </cell>
          <cell r="C5134" t="str">
            <v>TE FOFO JM/FG PN-10 450 X 100MM (240KG)</v>
          </cell>
          <cell r="D5134" t="str">
            <v>UN</v>
          </cell>
          <cell r="E5134">
            <v>0</v>
          </cell>
        </row>
        <row r="5135">
          <cell r="B5135" t="str">
            <v>525466</v>
          </cell>
          <cell r="C5135" t="str">
            <v>TE FOFO JM/FG PN-10 450 X 200MM (275KG)</v>
          </cell>
          <cell r="D5135" t="str">
            <v>UN</v>
          </cell>
          <cell r="E5135">
            <v>0</v>
          </cell>
        </row>
        <row r="5136">
          <cell r="B5136" t="str">
            <v>525467</v>
          </cell>
          <cell r="C5136" t="str">
            <v>TE FOFO JM/FG PN-10 450 X 450MM (392KG)</v>
          </cell>
          <cell r="D5136" t="str">
            <v>UN</v>
          </cell>
          <cell r="E5136">
            <v>0</v>
          </cell>
        </row>
        <row r="5137">
          <cell r="B5137" t="str">
            <v>525468</v>
          </cell>
          <cell r="C5137" t="str">
            <v>TE FOFO JM/FG PN-10 500 X 100MM (193KG)</v>
          </cell>
          <cell r="D5137" t="str">
            <v>UN</v>
          </cell>
          <cell r="E5137">
            <v>0</v>
          </cell>
        </row>
        <row r="5138">
          <cell r="B5138" t="str">
            <v>525469</v>
          </cell>
          <cell r="C5138" t="str">
            <v>TE FOFO JM/FG PN-10 500 X 200MM (219KG)</v>
          </cell>
          <cell r="D5138" t="str">
            <v>UN</v>
          </cell>
          <cell r="E5138">
            <v>0</v>
          </cell>
        </row>
        <row r="5139">
          <cell r="B5139" t="str">
            <v>525470</v>
          </cell>
          <cell r="C5139" t="str">
            <v>TE FOFO JM/FG PN-10 600 X 100MM (258KG)</v>
          </cell>
          <cell r="D5139" t="str">
            <v>UN</v>
          </cell>
          <cell r="E5139">
            <v>0</v>
          </cell>
        </row>
        <row r="5140">
          <cell r="B5140" t="str">
            <v>525471</v>
          </cell>
          <cell r="C5140" t="str">
            <v>TE FOFO JM/FG PN-10 600 X 200MM (294KG)</v>
          </cell>
          <cell r="D5140" t="str">
            <v>UN</v>
          </cell>
          <cell r="E5140">
            <v>0</v>
          </cell>
        </row>
        <row r="5141">
          <cell r="B5141" t="str">
            <v>525472</v>
          </cell>
          <cell r="C5141" t="str">
            <v>TE FOFO JM/FG PN-10 600 X 300MM (334KG)</v>
          </cell>
          <cell r="D5141" t="str">
            <v>UN</v>
          </cell>
          <cell r="E5141">
            <v>0</v>
          </cell>
        </row>
        <row r="5142">
          <cell r="B5142" t="str">
            <v>525473</v>
          </cell>
          <cell r="C5142" t="str">
            <v>TE FOFO JM/FG PN-10 600 X 600MM (482KG)</v>
          </cell>
          <cell r="D5142" t="str">
            <v>UN</v>
          </cell>
          <cell r="E5142">
            <v>0</v>
          </cell>
        </row>
        <row r="5143">
          <cell r="B5143" t="str">
            <v>525474</v>
          </cell>
          <cell r="C5143" t="str">
            <v>TE FOFO JM/FG PN-10 700 X 200MM (367KG)</v>
          </cell>
          <cell r="D5143" t="str">
            <v>UN</v>
          </cell>
          <cell r="E5143">
            <v>0</v>
          </cell>
        </row>
        <row r="5144">
          <cell r="B5144" t="str">
            <v>525475</v>
          </cell>
          <cell r="C5144" t="str">
            <v>TE FOFO JM/FG PN-10 700 X 400MM (450KG)</v>
          </cell>
          <cell r="D5144" t="str">
            <v>UN</v>
          </cell>
          <cell r="E5144">
            <v>0</v>
          </cell>
        </row>
        <row r="5145">
          <cell r="B5145" t="str">
            <v>525476</v>
          </cell>
          <cell r="C5145" t="str">
            <v>TE FOFO JM/FG PN-10 700 X 600MM (575KG)</v>
          </cell>
          <cell r="D5145" t="str">
            <v>UN</v>
          </cell>
          <cell r="E5145">
            <v>0</v>
          </cell>
        </row>
        <row r="5146">
          <cell r="B5146" t="str">
            <v>525477</v>
          </cell>
          <cell r="C5146" t="str">
            <v>TE FOFO JM/FG PN-10 700 X 700MM (609KG)</v>
          </cell>
          <cell r="D5146" t="str">
            <v>UN</v>
          </cell>
          <cell r="E5146">
            <v>0</v>
          </cell>
        </row>
        <row r="5147">
          <cell r="B5147" t="str">
            <v>525478</v>
          </cell>
          <cell r="C5147" t="str">
            <v>TE FOFO JM/FG PN-10 800 X 200MM (515KG)</v>
          </cell>
          <cell r="D5147" t="str">
            <v>UN</v>
          </cell>
          <cell r="E5147">
            <v>0</v>
          </cell>
        </row>
        <row r="5148">
          <cell r="B5148" t="str">
            <v>525479</v>
          </cell>
          <cell r="C5148" t="str">
            <v>TE FOFO JM/FG PN-10 800 X 400MM (631KG)</v>
          </cell>
          <cell r="D5148" t="str">
            <v>UN</v>
          </cell>
          <cell r="E5148">
            <v>0</v>
          </cell>
        </row>
        <row r="5149">
          <cell r="B5149" t="str">
            <v>525480</v>
          </cell>
          <cell r="C5149" t="str">
            <v>TE FOFO JM/FG PN-10 800 X 600MM (861KG)</v>
          </cell>
          <cell r="D5149" t="str">
            <v>UN</v>
          </cell>
          <cell r="E5149">
            <v>0</v>
          </cell>
        </row>
        <row r="5150">
          <cell r="B5150" t="str">
            <v>525481</v>
          </cell>
          <cell r="C5150" t="str">
            <v>TE FOFO JM/FG PN-10 800 X 800MM (871KG)</v>
          </cell>
          <cell r="D5150" t="str">
            <v>UN</v>
          </cell>
          <cell r="E5150">
            <v>0</v>
          </cell>
        </row>
        <row r="5151">
          <cell r="B5151" t="str">
            <v>525482</v>
          </cell>
          <cell r="C5151" t="str">
            <v>TE FOFO JM/FG PN-10 900 X 200MM (631KG)</v>
          </cell>
          <cell r="D5151" t="str">
            <v>UN</v>
          </cell>
          <cell r="E5151">
            <v>0</v>
          </cell>
        </row>
        <row r="5152">
          <cell r="B5152" t="str">
            <v>525483</v>
          </cell>
          <cell r="C5152" t="str">
            <v>TE FOFO JM/FG PN-10 900 X 400MM (799KG)</v>
          </cell>
          <cell r="D5152" t="str">
            <v>UN</v>
          </cell>
          <cell r="E5152">
            <v>0</v>
          </cell>
        </row>
        <row r="5153">
          <cell r="B5153" t="str">
            <v>525484</v>
          </cell>
          <cell r="C5153" t="str">
            <v>TE FOFO JM/FG PN-10 900 X 600MM (1081KG)</v>
          </cell>
          <cell r="D5153" t="str">
            <v>UN</v>
          </cell>
          <cell r="E5153">
            <v>0</v>
          </cell>
        </row>
        <row r="5154">
          <cell r="B5154" t="str">
            <v>525485</v>
          </cell>
          <cell r="C5154" t="str">
            <v>TE FOFO JM/FG PN-10 900 X 800MM (1157KG)</v>
          </cell>
          <cell r="D5154" t="str">
            <v>UN</v>
          </cell>
          <cell r="E5154">
            <v>0</v>
          </cell>
        </row>
        <row r="5155">
          <cell r="B5155" t="str">
            <v>525486</v>
          </cell>
          <cell r="C5155" t="str">
            <v>TE FOFO JM/FG PN-10 900 X 900MM (1231KG)</v>
          </cell>
          <cell r="D5155" t="str">
            <v>UN</v>
          </cell>
          <cell r="E5155">
            <v>0</v>
          </cell>
        </row>
        <row r="5156">
          <cell r="B5156" t="str">
            <v>525487</v>
          </cell>
          <cell r="C5156" t="str">
            <v>TE FOFO JM/FG PN-10 1000 X 200MM (860KG)</v>
          </cell>
          <cell r="D5156" t="str">
            <v>UN</v>
          </cell>
          <cell r="E5156">
            <v>0</v>
          </cell>
        </row>
        <row r="5157">
          <cell r="B5157" t="str">
            <v>525488</v>
          </cell>
          <cell r="C5157" t="str">
            <v>TE FOFO JM/FG PN-10 1000 X 400MM (1022KG)</v>
          </cell>
          <cell r="D5157" t="str">
            <v>UN</v>
          </cell>
          <cell r="E5157">
            <v>0</v>
          </cell>
        </row>
        <row r="5158">
          <cell r="B5158" t="str">
            <v>525489</v>
          </cell>
          <cell r="C5158" t="str">
            <v>TE FOFO JM/FG PN-10 1000 X 600MM (1312KG)</v>
          </cell>
          <cell r="D5158" t="str">
            <v>UN</v>
          </cell>
          <cell r="E5158">
            <v>0</v>
          </cell>
        </row>
        <row r="5159">
          <cell r="B5159" t="str">
            <v>525490</v>
          </cell>
          <cell r="C5159" t="str">
            <v>TE FOFO JM/FG PN-10 1000 X 800MM (1437KG)</v>
          </cell>
          <cell r="D5159" t="str">
            <v>UN</v>
          </cell>
          <cell r="E5159">
            <v>0</v>
          </cell>
        </row>
        <row r="5160">
          <cell r="B5160" t="str">
            <v>525491</v>
          </cell>
          <cell r="C5160" t="str">
            <v>TE FOFO JM/FG PN-10 1000 X 1000MM (1554KG)</v>
          </cell>
          <cell r="D5160" t="str">
            <v>UN</v>
          </cell>
          <cell r="E5160">
            <v>0</v>
          </cell>
        </row>
        <row r="5161">
          <cell r="B5161" t="str">
            <v>525492</v>
          </cell>
          <cell r="C5161" t="str">
            <v>TE FOFO JM/FG PN-10 1200 X 200MM (1136KG)</v>
          </cell>
          <cell r="D5161" t="str">
            <v>UN</v>
          </cell>
          <cell r="E5161">
            <v>0</v>
          </cell>
        </row>
        <row r="5162">
          <cell r="B5162" t="str">
            <v>525493</v>
          </cell>
          <cell r="C5162" t="str">
            <v>TE FOFO JM/FG PN-10 1200 X 400MM (1346KG)</v>
          </cell>
          <cell r="D5162" t="str">
            <v>UN</v>
          </cell>
          <cell r="E5162">
            <v>0</v>
          </cell>
        </row>
        <row r="5163">
          <cell r="B5163" t="str">
            <v>525494</v>
          </cell>
          <cell r="C5163" t="str">
            <v>TE FOFO JM/FG PN-10 1200 X 600MM (1696KG)</v>
          </cell>
          <cell r="D5163" t="str">
            <v>UN</v>
          </cell>
          <cell r="E5163">
            <v>0</v>
          </cell>
        </row>
        <row r="5164">
          <cell r="B5164" t="str">
            <v>525495</v>
          </cell>
          <cell r="C5164" t="str">
            <v>TE FOFO JM/FG PN-10 1200 X 800MM (1946KG)</v>
          </cell>
          <cell r="D5164" t="str">
            <v>UN</v>
          </cell>
          <cell r="E5164">
            <v>0</v>
          </cell>
        </row>
        <row r="5165">
          <cell r="B5165" t="str">
            <v>525496</v>
          </cell>
          <cell r="C5165" t="str">
            <v>TE FOFO JM/FG PN-10 1200 X 1000MM (2146KG)</v>
          </cell>
          <cell r="D5165" t="str">
            <v>UN</v>
          </cell>
          <cell r="E5165">
            <v>0</v>
          </cell>
        </row>
        <row r="5166">
          <cell r="B5166" t="str">
            <v>525497</v>
          </cell>
          <cell r="C5166" t="str">
            <v>TE FOFO JM/FG PN-10 1200 X 1200MM (2346KG)</v>
          </cell>
          <cell r="D5166" t="str">
            <v>UN</v>
          </cell>
          <cell r="E5166">
            <v>0</v>
          </cell>
        </row>
        <row r="5167">
          <cell r="B5167" t="str">
            <v>525498</v>
          </cell>
          <cell r="C5167" t="str">
            <v>TE FOFO JE - PVC 100 X 50MM (13KG)</v>
          </cell>
          <cell r="D5167" t="str">
            <v>UN</v>
          </cell>
          <cell r="E5167">
            <v>0</v>
          </cell>
        </row>
        <row r="5168">
          <cell r="B5168" t="str">
            <v>525499</v>
          </cell>
          <cell r="C5168" t="str">
            <v>TE FOFO JE - PVC 100 X 75MM (12,2KG)</v>
          </cell>
          <cell r="D5168" t="str">
            <v>UN</v>
          </cell>
          <cell r="E5168">
            <v>0</v>
          </cell>
        </row>
        <row r="5169">
          <cell r="B5169" t="str">
            <v>525501</v>
          </cell>
          <cell r="C5169" t="str">
            <v>TE FOFO JE - PVC 150 X 50MM (15,8KG)</v>
          </cell>
          <cell r="D5169" t="str">
            <v>UN</v>
          </cell>
          <cell r="E5169">
            <v>0</v>
          </cell>
        </row>
        <row r="5170">
          <cell r="B5170" t="str">
            <v>525502</v>
          </cell>
          <cell r="C5170" t="str">
            <v>TE FOFO JE - PVC 150 X 75MM (16,6KG)</v>
          </cell>
          <cell r="D5170" t="str">
            <v>UN</v>
          </cell>
          <cell r="E5170">
            <v>0</v>
          </cell>
        </row>
        <row r="5171">
          <cell r="B5171" t="str">
            <v>525503</v>
          </cell>
          <cell r="C5171" t="str">
            <v>TE FOFO JE - PVC 150 X 100MM (18,6KG)</v>
          </cell>
          <cell r="D5171" t="str">
            <v>UN</v>
          </cell>
          <cell r="E5171">
            <v>0</v>
          </cell>
        </row>
        <row r="5172">
          <cell r="B5172" t="str">
            <v>525504</v>
          </cell>
          <cell r="C5172" t="str">
            <v>TE FOFO JE - PVC 200 X 50MM (22,8KG)</v>
          </cell>
          <cell r="D5172" t="str">
            <v>UN</v>
          </cell>
          <cell r="E5172">
            <v>0</v>
          </cell>
        </row>
        <row r="5173">
          <cell r="B5173" t="str">
            <v>525505</v>
          </cell>
          <cell r="C5173" t="str">
            <v>TE FOFO JE - PVC 200 X 75MM (23,2KG)</v>
          </cell>
          <cell r="D5173" t="str">
            <v>UN</v>
          </cell>
          <cell r="E5173">
            <v>0</v>
          </cell>
        </row>
        <row r="5174">
          <cell r="B5174" t="str">
            <v>525506</v>
          </cell>
          <cell r="C5174" t="str">
            <v>TE FOFO JE - PVC 200 X 100MM (27,8KG)</v>
          </cell>
          <cell r="D5174" t="str">
            <v>UN</v>
          </cell>
          <cell r="E5174">
            <v>0</v>
          </cell>
        </row>
        <row r="5175">
          <cell r="B5175" t="str">
            <v>525507</v>
          </cell>
          <cell r="C5175" t="str">
            <v>TE FOFO JE - PVC 250 X 50MM (34,6KG)</v>
          </cell>
          <cell r="D5175" t="str">
            <v>UN</v>
          </cell>
          <cell r="E5175">
            <v>0</v>
          </cell>
        </row>
        <row r="5176">
          <cell r="B5176" t="str">
            <v>525508</v>
          </cell>
          <cell r="C5176" t="str">
            <v>TE FOFO JE - PVC 250 X 75MM (34,5KG)</v>
          </cell>
          <cell r="D5176" t="str">
            <v>UN</v>
          </cell>
          <cell r="E5176">
            <v>0</v>
          </cell>
        </row>
        <row r="5177">
          <cell r="B5177" t="str">
            <v>525509</v>
          </cell>
          <cell r="C5177" t="str">
            <v>TE FOFO JE - PVC 250 X 100MM (35,8KG)</v>
          </cell>
          <cell r="D5177" t="str">
            <v>UN</v>
          </cell>
          <cell r="E5177">
            <v>0</v>
          </cell>
        </row>
        <row r="5178">
          <cell r="B5178" t="str">
            <v>525510</v>
          </cell>
          <cell r="C5178" t="str">
            <v>TE FOFO C/ FG PN-16 100 X 50MM (16KG)</v>
          </cell>
          <cell r="D5178" t="str">
            <v>UN</v>
          </cell>
          <cell r="E5178">
            <v>0</v>
          </cell>
        </row>
        <row r="5179">
          <cell r="B5179" t="str">
            <v>525511</v>
          </cell>
          <cell r="C5179" t="str">
            <v>TE FOFO C/ FG PN-16 100 X 100MM (18,5KG)</v>
          </cell>
          <cell r="D5179" t="str">
            <v>UN</v>
          </cell>
          <cell r="E5179">
            <v>0</v>
          </cell>
        </row>
        <row r="5180">
          <cell r="B5180" t="str">
            <v>525512</v>
          </cell>
          <cell r="C5180" t="str">
            <v>TE FOFO C/ FG PN-16 150 X 50MM (26KG)</v>
          </cell>
          <cell r="D5180" t="str">
            <v>UN</v>
          </cell>
          <cell r="E5180">
            <v>0</v>
          </cell>
        </row>
        <row r="5181">
          <cell r="B5181" t="str">
            <v>525513</v>
          </cell>
          <cell r="C5181" t="str">
            <v>TE FOFO C/ FG PN-16 150 X 100MM (28,5KG)</v>
          </cell>
          <cell r="D5181" t="str">
            <v>UN</v>
          </cell>
          <cell r="E5181">
            <v>0</v>
          </cell>
        </row>
        <row r="5182">
          <cell r="B5182" t="str">
            <v>525514</v>
          </cell>
          <cell r="C5182" t="str">
            <v>TE FOFO C/ FG PN-16 150 X 150MM (32KG)</v>
          </cell>
          <cell r="D5182" t="str">
            <v>UN</v>
          </cell>
          <cell r="E5182">
            <v>0</v>
          </cell>
        </row>
        <row r="5183">
          <cell r="B5183" t="str">
            <v>525515</v>
          </cell>
          <cell r="C5183" t="str">
            <v>TE FOFO C/ FG PN-16 200 X 50MM (48KG)</v>
          </cell>
          <cell r="D5183" t="str">
            <v>UN</v>
          </cell>
          <cell r="E5183">
            <v>0</v>
          </cell>
        </row>
        <row r="5184">
          <cell r="B5184" t="str">
            <v>525516</v>
          </cell>
          <cell r="C5184" t="str">
            <v>TE FOFO C/ FG PN-16 200 X 100MM (41KG)</v>
          </cell>
          <cell r="D5184" t="str">
            <v>UN</v>
          </cell>
          <cell r="E5184">
            <v>0</v>
          </cell>
        </row>
        <row r="5185">
          <cell r="B5185" t="str">
            <v>525517</v>
          </cell>
          <cell r="C5185" t="str">
            <v>TE FOFO C/ FG PN-16 200 X 150MM (44KG)</v>
          </cell>
          <cell r="D5185" t="str">
            <v>UN</v>
          </cell>
          <cell r="E5185">
            <v>0</v>
          </cell>
        </row>
        <row r="5186">
          <cell r="B5186" t="str">
            <v>525518</v>
          </cell>
          <cell r="C5186" t="str">
            <v>TE FOFO C/ FG PN-16 200 X 200MM (47KG)</v>
          </cell>
          <cell r="D5186" t="str">
            <v>UN</v>
          </cell>
          <cell r="E5186">
            <v>0</v>
          </cell>
        </row>
        <row r="5187">
          <cell r="B5187" t="str">
            <v>525519</v>
          </cell>
          <cell r="C5187" t="str">
            <v>TE FOFO C/ FG PN-16 250 X 100MM (67KG)</v>
          </cell>
          <cell r="D5187" t="str">
            <v>UN</v>
          </cell>
          <cell r="E5187">
            <v>0</v>
          </cell>
        </row>
        <row r="5188">
          <cell r="B5188" t="str">
            <v>525520</v>
          </cell>
          <cell r="C5188" t="str">
            <v>TE FOFO C/ FG PN-16 250 X 200MM (73KG)</v>
          </cell>
          <cell r="D5188" t="str">
            <v>UN</v>
          </cell>
          <cell r="E5188">
            <v>0</v>
          </cell>
        </row>
        <row r="5189">
          <cell r="B5189" t="str">
            <v>525521</v>
          </cell>
          <cell r="C5189" t="str">
            <v>TE FOFO C/ FG PN-16 250 X 250MM (80KG)</v>
          </cell>
          <cell r="D5189" t="str">
            <v>UN</v>
          </cell>
          <cell r="E5189">
            <v>0</v>
          </cell>
        </row>
        <row r="5190">
          <cell r="B5190" t="str">
            <v>525522</v>
          </cell>
          <cell r="C5190" t="str">
            <v>TE FOFO C/ FG PN-16 300 X 100MM (92KG)</v>
          </cell>
          <cell r="D5190" t="str">
            <v>UN</v>
          </cell>
          <cell r="E5190">
            <v>0</v>
          </cell>
        </row>
        <row r="5191">
          <cell r="B5191" t="str">
            <v>525523</v>
          </cell>
          <cell r="C5191" t="str">
            <v>TE FOFO C/ FG PN-16 300 X 200MM (100KG)</v>
          </cell>
          <cell r="D5191" t="str">
            <v>UN</v>
          </cell>
          <cell r="E5191">
            <v>0</v>
          </cell>
        </row>
        <row r="5192">
          <cell r="B5192" t="str">
            <v>525524</v>
          </cell>
          <cell r="C5192" t="str">
            <v>TE FOFO C/ FG PN-16 300 X 300MM (119KG)</v>
          </cell>
          <cell r="D5192" t="str">
            <v>UN</v>
          </cell>
          <cell r="E5192">
            <v>0</v>
          </cell>
        </row>
        <row r="5193">
          <cell r="B5193" t="str">
            <v>525525</v>
          </cell>
          <cell r="C5193" t="str">
            <v>TE FOFO C/ FG PN-16 350 X 100MM (118KG)</v>
          </cell>
          <cell r="D5193" t="str">
            <v>UN</v>
          </cell>
          <cell r="E5193">
            <v>0</v>
          </cell>
        </row>
        <row r="5194">
          <cell r="B5194" t="str">
            <v>525526</v>
          </cell>
          <cell r="C5194" t="str">
            <v>TE FOFO C/ FG PN-16 350 X 200MM (123KG)</v>
          </cell>
          <cell r="D5194" t="str">
            <v>UN</v>
          </cell>
          <cell r="E5194">
            <v>0</v>
          </cell>
        </row>
        <row r="5195">
          <cell r="B5195" t="str">
            <v>525527</v>
          </cell>
          <cell r="C5195" t="str">
            <v>TE FOFO C/ FG PN-16 350 X 300MM (139KG)</v>
          </cell>
          <cell r="D5195" t="str">
            <v>UN</v>
          </cell>
          <cell r="E5195">
            <v>0</v>
          </cell>
        </row>
        <row r="5196">
          <cell r="B5196" t="str">
            <v>525528</v>
          </cell>
          <cell r="C5196" t="str">
            <v>TE FOFO C/ FG PN-16 350 X 350MM (148KG)</v>
          </cell>
          <cell r="D5196" t="str">
            <v>UN</v>
          </cell>
          <cell r="E5196">
            <v>0</v>
          </cell>
        </row>
        <row r="5197">
          <cell r="B5197" t="str">
            <v>525529</v>
          </cell>
          <cell r="C5197" t="str">
            <v>TE FOFO C/ FG PN-16 400 X 100MM (149KG)</v>
          </cell>
          <cell r="D5197" t="str">
            <v>UN</v>
          </cell>
          <cell r="E5197">
            <v>0</v>
          </cell>
        </row>
        <row r="5198">
          <cell r="B5198" t="str">
            <v>525530</v>
          </cell>
          <cell r="C5198" t="str">
            <v>TE FOFO C/ FG PN-16 400 X 200MM (153KG)</v>
          </cell>
          <cell r="D5198" t="str">
            <v>UN</v>
          </cell>
          <cell r="E5198">
            <v>0</v>
          </cell>
        </row>
        <row r="5199">
          <cell r="B5199" t="str">
            <v>525531</v>
          </cell>
          <cell r="C5199" t="str">
            <v>TE FOFO C/ FG PN-16 400 X 300MM (171KG)</v>
          </cell>
          <cell r="D5199" t="str">
            <v>UN</v>
          </cell>
          <cell r="E5199">
            <v>0</v>
          </cell>
        </row>
        <row r="5200">
          <cell r="B5200" t="str">
            <v>525532</v>
          </cell>
          <cell r="C5200" t="str">
            <v>TE FOFO C/ FG PN-16 400 X 400MM (189KG)</v>
          </cell>
          <cell r="D5200" t="str">
            <v>UN</v>
          </cell>
          <cell r="E5200">
            <v>0</v>
          </cell>
        </row>
        <row r="5201">
          <cell r="B5201" t="str">
            <v>525533</v>
          </cell>
          <cell r="C5201" t="str">
            <v>TE FOFO C/ FG PN-16 450 X 100MM (188KG)</v>
          </cell>
          <cell r="D5201" t="str">
            <v>UN</v>
          </cell>
          <cell r="E5201">
            <v>0</v>
          </cell>
        </row>
        <row r="5202">
          <cell r="B5202" t="str">
            <v>525534</v>
          </cell>
          <cell r="C5202" t="str">
            <v>TE FOFO C/ FG PN-16 450 X 200MM (195KG)</v>
          </cell>
          <cell r="D5202" t="str">
            <v>UN</v>
          </cell>
          <cell r="E5202">
            <v>0</v>
          </cell>
        </row>
        <row r="5203">
          <cell r="B5203" t="str">
            <v>525535</v>
          </cell>
          <cell r="C5203" t="str">
            <v>TE FOFO C/ FG PN-16 450 X 300MM (202KG)</v>
          </cell>
          <cell r="D5203" t="str">
            <v>UN</v>
          </cell>
          <cell r="E5203">
            <v>0</v>
          </cell>
        </row>
        <row r="5204">
          <cell r="B5204" t="str">
            <v>525536</v>
          </cell>
          <cell r="C5204" t="str">
            <v>TE FOFO C/ FG PN-16 450 X 400MM (225KG)</v>
          </cell>
          <cell r="D5204" t="str">
            <v>UN</v>
          </cell>
          <cell r="E5204">
            <v>0</v>
          </cell>
        </row>
        <row r="5205">
          <cell r="B5205" t="str">
            <v>525537</v>
          </cell>
          <cell r="C5205" t="str">
            <v>TE FOFO C/ FG PN-16 450 X 450MM (229KG)</v>
          </cell>
          <cell r="D5205" t="str">
            <v>UN</v>
          </cell>
          <cell r="E5205">
            <v>0</v>
          </cell>
        </row>
        <row r="5206">
          <cell r="B5206" t="str">
            <v>525538</v>
          </cell>
          <cell r="C5206" t="str">
            <v>TE FOFO C/ FG PN-16 500 X 100MM (235KG)</v>
          </cell>
          <cell r="D5206" t="str">
            <v>UN</v>
          </cell>
          <cell r="E5206">
            <v>0</v>
          </cell>
        </row>
        <row r="5207">
          <cell r="B5207" t="str">
            <v>525539</v>
          </cell>
          <cell r="C5207" t="str">
            <v>TE FOFO C/ FG PN-16 500 X 200MM (239KG)</v>
          </cell>
          <cell r="D5207" t="str">
            <v>UN</v>
          </cell>
          <cell r="E5207">
            <v>0</v>
          </cell>
        </row>
        <row r="5208">
          <cell r="B5208" t="str">
            <v>525540</v>
          </cell>
          <cell r="C5208" t="str">
            <v>TE FOFO C/ FG PN-16 500 X 300MM (249KG)</v>
          </cell>
          <cell r="D5208" t="str">
            <v>UN</v>
          </cell>
          <cell r="E5208">
            <v>0</v>
          </cell>
        </row>
        <row r="5209">
          <cell r="B5209" t="str">
            <v>525541</v>
          </cell>
          <cell r="C5209" t="str">
            <v>TE FOFO C/ FG PN-16 500 X 400MM (270KG)</v>
          </cell>
          <cell r="D5209" t="str">
            <v>UN</v>
          </cell>
          <cell r="E5209">
            <v>0</v>
          </cell>
        </row>
        <row r="5210">
          <cell r="B5210" t="str">
            <v>525542</v>
          </cell>
          <cell r="C5210" t="str">
            <v>TE FOFO C/ FG PN-16 500 X 500MM (293KG)</v>
          </cell>
          <cell r="D5210" t="str">
            <v>UN</v>
          </cell>
          <cell r="E5210">
            <v>0</v>
          </cell>
        </row>
        <row r="5211">
          <cell r="B5211" t="str">
            <v>525543</v>
          </cell>
          <cell r="C5211" t="str">
            <v>TE FOFO C/ FG PN-16 600 X 100MM (350KG)</v>
          </cell>
          <cell r="D5211" t="str">
            <v>UN</v>
          </cell>
          <cell r="E5211">
            <v>0</v>
          </cell>
        </row>
        <row r="5212">
          <cell r="B5212" t="str">
            <v>525544</v>
          </cell>
          <cell r="C5212" t="str">
            <v>TE FOFO C/ FG PN-16 600 X 200MM (346KG)</v>
          </cell>
          <cell r="D5212" t="str">
            <v>UN</v>
          </cell>
          <cell r="E5212">
            <v>0</v>
          </cell>
        </row>
        <row r="5213">
          <cell r="B5213" t="str">
            <v>525545</v>
          </cell>
          <cell r="C5213" t="str">
            <v>TE FOFO C/ FG PN-16 600 X 300MM (355KG)</v>
          </cell>
          <cell r="D5213" t="str">
            <v>UN</v>
          </cell>
          <cell r="E5213">
            <v>0</v>
          </cell>
        </row>
        <row r="5214">
          <cell r="B5214" t="str">
            <v>525546</v>
          </cell>
          <cell r="C5214" t="str">
            <v>TE FOFO C/ FG PN-16 600 X 400MM (375KG)</v>
          </cell>
          <cell r="D5214" t="str">
            <v>UN</v>
          </cell>
          <cell r="E5214">
            <v>0</v>
          </cell>
        </row>
        <row r="5215">
          <cell r="B5215" t="str">
            <v>525547</v>
          </cell>
          <cell r="C5215" t="str">
            <v>TE FOFO C/ FG PN-16 600 X 500MM (380KG)</v>
          </cell>
          <cell r="D5215" t="str">
            <v>UN</v>
          </cell>
          <cell r="E5215">
            <v>0</v>
          </cell>
        </row>
        <row r="5216">
          <cell r="B5216" t="str">
            <v>525548</v>
          </cell>
          <cell r="C5216" t="str">
            <v>TE FOFO C/ FG PN-16 600 X 600MM (432KG)</v>
          </cell>
          <cell r="D5216" t="str">
            <v>UN</v>
          </cell>
          <cell r="E5216">
            <v>0</v>
          </cell>
        </row>
        <row r="5217">
          <cell r="B5217" t="str">
            <v>525549</v>
          </cell>
          <cell r="C5217" t="str">
            <v>TE FOFO C/ FG PN-16 700 X 200MM (297KG)</v>
          </cell>
          <cell r="D5217" t="str">
            <v>UN</v>
          </cell>
          <cell r="E5217">
            <v>0</v>
          </cell>
        </row>
        <row r="5218">
          <cell r="B5218" t="str">
            <v>525550</v>
          </cell>
          <cell r="C5218" t="str">
            <v>TE FOFO C/ FG PN-16 700 X 400MM (376KG)</v>
          </cell>
          <cell r="D5218" t="str">
            <v>UN</v>
          </cell>
          <cell r="E5218">
            <v>0</v>
          </cell>
        </row>
        <row r="5219">
          <cell r="B5219" t="str">
            <v>525551</v>
          </cell>
          <cell r="C5219" t="str">
            <v>TE FOFO C/ FG PN-16 700 X 700MM (523KG)</v>
          </cell>
          <cell r="D5219" t="str">
            <v>UN</v>
          </cell>
          <cell r="E5219">
            <v>0</v>
          </cell>
        </row>
        <row r="5220">
          <cell r="B5220" t="str">
            <v>525552</v>
          </cell>
          <cell r="C5220" t="str">
            <v>TE FOFO C/ FG PN-16 800 X 200MM (389KG)</v>
          </cell>
          <cell r="D5220" t="str">
            <v>UN</v>
          </cell>
          <cell r="E5220">
            <v>0</v>
          </cell>
        </row>
        <row r="5221">
          <cell r="B5221" t="str">
            <v>525553</v>
          </cell>
          <cell r="C5221" t="str">
            <v>TE FOFO C/ FG PN-16 800 X 400MM (482KG)</v>
          </cell>
          <cell r="D5221" t="str">
            <v>UN</v>
          </cell>
          <cell r="E5221">
            <v>0</v>
          </cell>
        </row>
        <row r="5222">
          <cell r="B5222" t="str">
            <v>525554</v>
          </cell>
          <cell r="C5222" t="str">
            <v>TE FOFO C/ FG PN-16 800 X 600MM (674KG)</v>
          </cell>
          <cell r="D5222" t="str">
            <v>UN</v>
          </cell>
          <cell r="E5222">
            <v>0</v>
          </cell>
        </row>
        <row r="5223">
          <cell r="B5223" t="str">
            <v>525555</v>
          </cell>
          <cell r="C5223" t="str">
            <v>TE FOFO C/ FG PN-16 800 X 800MM (716KG)</v>
          </cell>
          <cell r="D5223" t="str">
            <v>UN</v>
          </cell>
          <cell r="E5223">
            <v>0</v>
          </cell>
        </row>
        <row r="5224">
          <cell r="B5224" t="str">
            <v>525556</v>
          </cell>
          <cell r="C5224" t="str">
            <v>TE FOFO C/ FG PN-16 900 X 200MM (482KG)</v>
          </cell>
          <cell r="D5224" t="str">
            <v>UN</v>
          </cell>
          <cell r="E5224">
            <v>0</v>
          </cell>
        </row>
        <row r="5225">
          <cell r="B5225" t="str">
            <v>525557</v>
          </cell>
          <cell r="C5225" t="str">
            <v>TE FOFO C/ FG PN-16 900 X 400MM (592KG)</v>
          </cell>
          <cell r="D5225" t="str">
            <v>UN</v>
          </cell>
          <cell r="E5225">
            <v>0</v>
          </cell>
        </row>
        <row r="5226">
          <cell r="B5226" t="str">
            <v>525558</v>
          </cell>
          <cell r="C5226" t="str">
            <v>TE FOFO C/ FG PN-16 900 X 600MM (856KG)</v>
          </cell>
          <cell r="D5226" t="str">
            <v>UN</v>
          </cell>
          <cell r="E5226">
            <v>0</v>
          </cell>
        </row>
        <row r="5227">
          <cell r="B5227" t="str">
            <v>525559</v>
          </cell>
          <cell r="C5227" t="str">
            <v>TE FOFO C/ FG PN-16 900 X 900MM (925KG)</v>
          </cell>
          <cell r="D5227" t="str">
            <v>UN</v>
          </cell>
          <cell r="E5227">
            <v>0</v>
          </cell>
        </row>
        <row r="5228">
          <cell r="B5228" t="str">
            <v>525560</v>
          </cell>
          <cell r="C5228" t="str">
            <v>TE FOFO C/ FG PN-16 1000 X 200MM (626KG)</v>
          </cell>
          <cell r="D5228" t="str">
            <v>UN</v>
          </cell>
          <cell r="E5228">
            <v>0</v>
          </cell>
        </row>
        <row r="5229">
          <cell r="B5229" t="str">
            <v>525561</v>
          </cell>
          <cell r="C5229" t="str">
            <v>TE FOFO C/ FG PN-16 1000 X 400MM (751KG)</v>
          </cell>
          <cell r="D5229" t="str">
            <v>UN</v>
          </cell>
          <cell r="E5229">
            <v>0</v>
          </cell>
        </row>
        <row r="5230">
          <cell r="B5230" t="str">
            <v>525562</v>
          </cell>
          <cell r="C5230" t="str">
            <v>TE FOFO C/ FG PN-16 1000 X 600MM (1110KG)</v>
          </cell>
          <cell r="D5230" t="str">
            <v>UN</v>
          </cell>
          <cell r="E5230">
            <v>0</v>
          </cell>
        </row>
        <row r="5231">
          <cell r="B5231" t="str">
            <v>525563</v>
          </cell>
          <cell r="C5231" t="str">
            <v>TE FOFO C/ FG PN-16 1000 X 1000MM (1230KG)</v>
          </cell>
          <cell r="D5231" t="str">
            <v>UN</v>
          </cell>
          <cell r="E5231">
            <v>0</v>
          </cell>
        </row>
        <row r="5232">
          <cell r="B5232" t="str">
            <v>525564</v>
          </cell>
          <cell r="C5232" t="str">
            <v>TE FOFO C/ FG PN-16 1200 X 200MM (937KG)</v>
          </cell>
          <cell r="D5232" t="str">
            <v>UN</v>
          </cell>
          <cell r="E5232">
            <v>0</v>
          </cell>
        </row>
        <row r="5233">
          <cell r="B5233" t="str">
            <v>525565</v>
          </cell>
          <cell r="C5233" t="str">
            <v>TE FOFO C/ FG PN-16 1200 X 400MM (1099KG)</v>
          </cell>
          <cell r="D5233" t="str">
            <v>UN</v>
          </cell>
          <cell r="E5233">
            <v>0</v>
          </cell>
        </row>
        <row r="5234">
          <cell r="B5234" t="str">
            <v>525566</v>
          </cell>
          <cell r="C5234" t="str">
            <v>TE FOFO C/ FG PN-16 1200 X 600MM (1259KG)</v>
          </cell>
          <cell r="D5234" t="str">
            <v>UN</v>
          </cell>
          <cell r="E5234">
            <v>0</v>
          </cell>
        </row>
        <row r="5235">
          <cell r="B5235" t="str">
            <v>525567</v>
          </cell>
          <cell r="C5235" t="str">
            <v>TE FOFO C/ FG PN-16 1200 X 800MM (1515KG)</v>
          </cell>
          <cell r="D5235" t="str">
            <v>UN</v>
          </cell>
          <cell r="E5235">
            <v>0</v>
          </cell>
        </row>
        <row r="5236">
          <cell r="B5236" t="str">
            <v>525568</v>
          </cell>
          <cell r="C5236" t="str">
            <v>TE FOFO C/ FG PN-16 1200 X 1000MM (1734KG)</v>
          </cell>
          <cell r="D5236" t="str">
            <v>UN</v>
          </cell>
          <cell r="E5236">
            <v>0</v>
          </cell>
        </row>
        <row r="5237">
          <cell r="B5237" t="str">
            <v>525569</v>
          </cell>
          <cell r="C5237" t="str">
            <v>TE FOFO C/ FG PN-16 1200 X 1200MM (2055KG)</v>
          </cell>
          <cell r="D5237" t="str">
            <v>UN</v>
          </cell>
          <cell r="E5237">
            <v>0</v>
          </cell>
        </row>
        <row r="5238">
          <cell r="B5238" t="str">
            <v>525570</v>
          </cell>
          <cell r="C5238" t="str">
            <v>TE FOFO JE/FG PN-16 200 X 100MM (32KG)</v>
          </cell>
          <cell r="D5238" t="str">
            <v>UN</v>
          </cell>
          <cell r="E5238">
            <v>0</v>
          </cell>
        </row>
        <row r="5239">
          <cell r="B5239" t="str">
            <v>525571</v>
          </cell>
          <cell r="C5239" t="str">
            <v>TE FOFO JE/FG PN-16 250 X 100MM (41KG)</v>
          </cell>
          <cell r="D5239" t="str">
            <v>UN</v>
          </cell>
          <cell r="E5239">
            <v>0</v>
          </cell>
        </row>
        <row r="5240">
          <cell r="B5240" t="str">
            <v>525572</v>
          </cell>
          <cell r="C5240" t="str">
            <v>TE FOFO JE/FG PN-16 300 X 100MM (52KG)</v>
          </cell>
          <cell r="D5240" t="str">
            <v>UN</v>
          </cell>
          <cell r="E5240">
            <v>0</v>
          </cell>
        </row>
        <row r="5241">
          <cell r="B5241" t="str">
            <v>525573</v>
          </cell>
          <cell r="C5241" t="str">
            <v>TE FOFO JE/FG PN-16 300 X 200MM (68KG)</v>
          </cell>
          <cell r="D5241" t="str">
            <v>UN</v>
          </cell>
          <cell r="E5241">
            <v>0</v>
          </cell>
        </row>
        <row r="5242">
          <cell r="B5242" t="str">
            <v>525574</v>
          </cell>
          <cell r="C5242" t="str">
            <v>TE FOFO JE/FG PN-16 300 X 300MM (89KG)</v>
          </cell>
          <cell r="D5242" t="str">
            <v>UN</v>
          </cell>
          <cell r="E5242">
            <v>0</v>
          </cell>
        </row>
        <row r="5243">
          <cell r="B5243" t="str">
            <v>525575</v>
          </cell>
          <cell r="C5243" t="str">
            <v>TE FOFO JE/FG PN-16 350 X 100MM (65KG)</v>
          </cell>
          <cell r="D5243" t="str">
            <v>UN</v>
          </cell>
          <cell r="E5243">
            <v>0</v>
          </cell>
        </row>
        <row r="5244">
          <cell r="B5244" t="str">
            <v>525576</v>
          </cell>
          <cell r="C5244" t="str">
            <v>TE FOFO JE/FG PN-16 350 X 200MM (82KG)</v>
          </cell>
          <cell r="D5244" t="str">
            <v>UN</v>
          </cell>
          <cell r="E5244">
            <v>0</v>
          </cell>
        </row>
        <row r="5245">
          <cell r="B5245" t="str">
            <v>525577</v>
          </cell>
          <cell r="C5245" t="str">
            <v>TE FOFO JE/FG PN-16 350 X 350MM (115KG)</v>
          </cell>
          <cell r="D5245" t="str">
            <v>UN</v>
          </cell>
          <cell r="E5245">
            <v>0</v>
          </cell>
        </row>
        <row r="5246">
          <cell r="B5246" t="str">
            <v>525578</v>
          </cell>
          <cell r="C5246" t="str">
            <v>TE FOFO JE/FG PN-16 400 X 100MM (78KG)</v>
          </cell>
          <cell r="D5246" t="str">
            <v>UN</v>
          </cell>
          <cell r="E5246">
            <v>0</v>
          </cell>
        </row>
        <row r="5247">
          <cell r="B5247" t="str">
            <v>525579</v>
          </cell>
          <cell r="C5247" t="str">
            <v>TE FOFO JE/FG PN-16 400 X 200MM (98KG)</v>
          </cell>
          <cell r="D5247" t="str">
            <v>UN</v>
          </cell>
          <cell r="E5247">
            <v>0</v>
          </cell>
        </row>
        <row r="5248">
          <cell r="B5248" t="str">
            <v>525580</v>
          </cell>
          <cell r="C5248" t="str">
            <v>TE FOFO JE/FG PN-16 400 X 300MM (120KG)</v>
          </cell>
          <cell r="D5248" t="str">
            <v>UN</v>
          </cell>
          <cell r="E5248">
            <v>0</v>
          </cell>
        </row>
        <row r="5249">
          <cell r="B5249" t="str">
            <v>525581</v>
          </cell>
          <cell r="C5249" t="str">
            <v>TE FOFO JE/FG PN-16 400 X 400MM (151KG)</v>
          </cell>
          <cell r="D5249" t="str">
            <v>UN</v>
          </cell>
          <cell r="E5249">
            <v>0</v>
          </cell>
        </row>
        <row r="5250">
          <cell r="B5250" t="str">
            <v>525582</v>
          </cell>
          <cell r="C5250" t="str">
            <v>TE FOFO JE/FG PN-16 500 X 100MM (110KG)</v>
          </cell>
          <cell r="D5250" t="str">
            <v>UN</v>
          </cell>
          <cell r="E5250">
            <v>0</v>
          </cell>
        </row>
        <row r="5251">
          <cell r="B5251" t="str">
            <v>525583</v>
          </cell>
          <cell r="C5251" t="str">
            <v>TE FOFO JE/FG PN-16 500 X 200MM (134KG)</v>
          </cell>
          <cell r="D5251" t="str">
            <v>UN</v>
          </cell>
          <cell r="E5251">
            <v>0</v>
          </cell>
        </row>
        <row r="5252">
          <cell r="B5252" t="str">
            <v>525584</v>
          </cell>
          <cell r="C5252" t="str">
            <v>TE FOFO JE/FG PN-16 500 X 300MM (160KG)</v>
          </cell>
          <cell r="D5252" t="str">
            <v>UN</v>
          </cell>
          <cell r="E5252">
            <v>0</v>
          </cell>
        </row>
        <row r="5253">
          <cell r="B5253" t="str">
            <v>525585</v>
          </cell>
          <cell r="C5253" t="str">
            <v>TE FOFO JE/FG PN-16 500 X 400MM (198KG)</v>
          </cell>
          <cell r="D5253" t="str">
            <v>UN</v>
          </cell>
          <cell r="E5253">
            <v>0</v>
          </cell>
        </row>
        <row r="5254">
          <cell r="B5254" t="str">
            <v>525586</v>
          </cell>
          <cell r="C5254" t="str">
            <v>TE FOFO JE/FG PN-16 500 X 500MM (238KG)</v>
          </cell>
          <cell r="D5254" t="str">
            <v>UN</v>
          </cell>
          <cell r="E5254">
            <v>0</v>
          </cell>
        </row>
        <row r="5255">
          <cell r="B5255" t="str">
            <v>525587</v>
          </cell>
          <cell r="C5255" t="str">
            <v>TE FOFO JE/FG PN-16 600 X 100MM (140KG)</v>
          </cell>
          <cell r="D5255" t="str">
            <v>UN</v>
          </cell>
          <cell r="E5255">
            <v>0</v>
          </cell>
        </row>
        <row r="5256">
          <cell r="B5256" t="str">
            <v>525588</v>
          </cell>
          <cell r="C5256" t="str">
            <v>TE FOFO JE/FG PN-16 600 X 200MM (175KG)</v>
          </cell>
          <cell r="D5256" t="str">
            <v>UN</v>
          </cell>
          <cell r="E5256">
            <v>0</v>
          </cell>
        </row>
        <row r="5257">
          <cell r="B5257" t="str">
            <v>525589</v>
          </cell>
          <cell r="C5257" t="str">
            <v>TE FOFO JE/FG PN-16 600 X 300MM (205KG)</v>
          </cell>
          <cell r="D5257" t="str">
            <v>UN</v>
          </cell>
          <cell r="E5257">
            <v>0</v>
          </cell>
        </row>
        <row r="5258">
          <cell r="B5258" t="str">
            <v>525590</v>
          </cell>
          <cell r="C5258" t="str">
            <v>TE FOFO JE/FG PN-16 600 X 400MM (251KG)</v>
          </cell>
          <cell r="D5258" t="str">
            <v>UN</v>
          </cell>
          <cell r="E5258">
            <v>0</v>
          </cell>
        </row>
        <row r="5259">
          <cell r="B5259" t="str">
            <v>525591</v>
          </cell>
          <cell r="C5259" t="str">
            <v>TE FOFO JE/FG PN-16 600 X 600MM (352KG)</v>
          </cell>
          <cell r="D5259" t="str">
            <v>UN</v>
          </cell>
          <cell r="E5259">
            <v>0</v>
          </cell>
        </row>
        <row r="5260">
          <cell r="B5260" t="str">
            <v>525592</v>
          </cell>
          <cell r="C5260" t="str">
            <v>TE FOFO JE/FG PN-16 700 X 200MM (243KG)</v>
          </cell>
          <cell r="D5260" t="str">
            <v>UN</v>
          </cell>
          <cell r="E5260">
            <v>0</v>
          </cell>
        </row>
        <row r="5261">
          <cell r="B5261" t="str">
            <v>525593</v>
          </cell>
          <cell r="C5261" t="str">
            <v>TE FOFO JE/FG PN-16 700 X 400MM (327KG)</v>
          </cell>
          <cell r="D5261" t="str">
            <v>UN</v>
          </cell>
          <cell r="E5261">
            <v>0</v>
          </cell>
        </row>
        <row r="5262">
          <cell r="B5262" t="str">
            <v>525594</v>
          </cell>
          <cell r="C5262" t="str">
            <v>TE FOFO JE/FG PN-16 700 X 600MM (463KG)</v>
          </cell>
          <cell r="D5262" t="str">
            <v>UN</v>
          </cell>
          <cell r="E5262">
            <v>0</v>
          </cell>
        </row>
        <row r="5263">
          <cell r="B5263" t="str">
            <v>525595</v>
          </cell>
          <cell r="C5263" t="str">
            <v>TE FOFO JE/FG PN-16 700 X 700MM (476KG)</v>
          </cell>
          <cell r="D5263" t="str">
            <v>UN</v>
          </cell>
          <cell r="E5263">
            <v>0</v>
          </cell>
        </row>
        <row r="5264">
          <cell r="B5264" t="str">
            <v>525596</v>
          </cell>
          <cell r="C5264" t="str">
            <v>TE FOFO JE/FG PN-16 800 X 200MM (306KG)</v>
          </cell>
          <cell r="D5264" t="str">
            <v>UN</v>
          </cell>
          <cell r="E5264">
            <v>0</v>
          </cell>
        </row>
        <row r="5265">
          <cell r="B5265" t="str">
            <v>525597</v>
          </cell>
          <cell r="C5265" t="str">
            <v>TE FOFO JE/FG PN-16 800 X 400MM (404KG)</v>
          </cell>
          <cell r="D5265" t="str">
            <v>UN</v>
          </cell>
          <cell r="E5265">
            <v>0</v>
          </cell>
        </row>
        <row r="5266">
          <cell r="B5266" t="str">
            <v>525598</v>
          </cell>
          <cell r="C5266" t="str">
            <v>TE FOFO JE/FG PN-16 800 X 600MM (605KG)</v>
          </cell>
          <cell r="D5266" t="str">
            <v>UN</v>
          </cell>
          <cell r="E5266">
            <v>0</v>
          </cell>
        </row>
        <row r="5267">
          <cell r="B5267" t="str">
            <v>525599</v>
          </cell>
          <cell r="C5267" t="str">
            <v>TE FOFO JE/FG PN-16 800 X 800MM (642KG)</v>
          </cell>
          <cell r="D5267" t="str">
            <v>UN</v>
          </cell>
          <cell r="E5267">
            <v>0</v>
          </cell>
        </row>
        <row r="5268">
          <cell r="B5268" t="str">
            <v>525601</v>
          </cell>
          <cell r="C5268" t="str">
            <v>TE FOFO JE/FG PN-16 900 X 200MM (316KG)</v>
          </cell>
          <cell r="D5268" t="str">
            <v>UN</v>
          </cell>
          <cell r="E5268">
            <v>0</v>
          </cell>
        </row>
        <row r="5269">
          <cell r="B5269" t="str">
            <v>525602</v>
          </cell>
          <cell r="C5269" t="str">
            <v>TE FOFO JE/FG PN-16 900 X 400MM (496KG)</v>
          </cell>
          <cell r="D5269" t="str">
            <v>UN</v>
          </cell>
          <cell r="E5269">
            <v>0</v>
          </cell>
        </row>
        <row r="5270">
          <cell r="B5270" t="str">
            <v>525603</v>
          </cell>
          <cell r="C5270" t="str">
            <v>TE FOFO JE/FG PN-16 900 X 600MM (774KG)</v>
          </cell>
          <cell r="D5270" t="str">
            <v>UN</v>
          </cell>
          <cell r="E5270">
            <v>0</v>
          </cell>
        </row>
        <row r="5271">
          <cell r="B5271" t="str">
            <v>525604</v>
          </cell>
          <cell r="C5271" t="str">
            <v>TE FOFO JE/FG PN-16 900 X 800MM (860KG)</v>
          </cell>
          <cell r="D5271" t="str">
            <v>UN</v>
          </cell>
          <cell r="E5271">
            <v>0</v>
          </cell>
        </row>
        <row r="5272">
          <cell r="B5272" t="str">
            <v>525605</v>
          </cell>
          <cell r="C5272" t="str">
            <v>TE FOFO JE/FG PN-16 900 X 900MM (940KG)</v>
          </cell>
          <cell r="D5272" t="str">
            <v>UN</v>
          </cell>
          <cell r="E5272">
            <v>0</v>
          </cell>
        </row>
        <row r="5273">
          <cell r="B5273" t="str">
            <v>525606</v>
          </cell>
          <cell r="C5273" t="str">
            <v>TE FOFO JE/FG PN-16 1000 X 200MM (462KG)</v>
          </cell>
          <cell r="D5273" t="str">
            <v>UN</v>
          </cell>
          <cell r="E5273">
            <v>0</v>
          </cell>
        </row>
        <row r="5274">
          <cell r="B5274" t="str">
            <v>525607</v>
          </cell>
          <cell r="C5274" t="str">
            <v>TE FOFO JE/FG PN-16 1000 X 400MM (628KG)</v>
          </cell>
          <cell r="D5274" t="str">
            <v>UN</v>
          </cell>
          <cell r="E5274">
            <v>0</v>
          </cell>
        </row>
        <row r="5275">
          <cell r="B5275" t="str">
            <v>525608</v>
          </cell>
          <cell r="C5275" t="str">
            <v>TE FOFO JE/FG PN-16 1000 X 600MM (938KG)</v>
          </cell>
          <cell r="D5275" t="str">
            <v>UN</v>
          </cell>
          <cell r="E5275">
            <v>0</v>
          </cell>
        </row>
        <row r="5276">
          <cell r="B5276" t="str">
            <v>525609</v>
          </cell>
          <cell r="C5276" t="str">
            <v>TE FOFO JE/FG PN-16 1000 X 800MM (1056KG)</v>
          </cell>
          <cell r="D5276" t="str">
            <v>UN</v>
          </cell>
          <cell r="E5276">
            <v>0</v>
          </cell>
        </row>
        <row r="5277">
          <cell r="B5277" t="str">
            <v>525610</v>
          </cell>
          <cell r="C5277" t="str">
            <v>TE FOFO JE/FG PN-16 1000 X 1000MM (1196KG)</v>
          </cell>
          <cell r="D5277" t="str">
            <v>UN</v>
          </cell>
          <cell r="E5277">
            <v>0</v>
          </cell>
        </row>
        <row r="5278">
          <cell r="B5278" t="str">
            <v>525611</v>
          </cell>
          <cell r="C5278" t="str">
            <v>TE FOFO JE/FG PN-16 1200 X 200MM (739KG)</v>
          </cell>
          <cell r="D5278" t="str">
            <v>UN</v>
          </cell>
          <cell r="E5278">
            <v>0</v>
          </cell>
        </row>
        <row r="5279">
          <cell r="B5279" t="str">
            <v>525612</v>
          </cell>
          <cell r="C5279" t="str">
            <v>TE FOFO JE/FG PN-16 1200 X 400MM (955KG)</v>
          </cell>
          <cell r="D5279" t="str">
            <v>UN</v>
          </cell>
          <cell r="E5279">
            <v>0</v>
          </cell>
        </row>
        <row r="5280">
          <cell r="B5280" t="str">
            <v>525613</v>
          </cell>
          <cell r="C5280" t="str">
            <v>TE FOFO JE/FG PN-16 1200 X 600MM (1325KG)</v>
          </cell>
          <cell r="D5280" t="str">
            <v>UN</v>
          </cell>
          <cell r="E5280">
            <v>0</v>
          </cell>
        </row>
        <row r="5281">
          <cell r="B5281" t="str">
            <v>525614</v>
          </cell>
          <cell r="C5281" t="str">
            <v>TE FOFO JE/FG PN-16 1200 X 800MM (1568KG)</v>
          </cell>
          <cell r="D5281" t="str">
            <v>UN</v>
          </cell>
          <cell r="E5281">
            <v>0</v>
          </cell>
        </row>
        <row r="5282">
          <cell r="B5282" t="str">
            <v>525615</v>
          </cell>
          <cell r="C5282" t="str">
            <v>TE FOFO JE/FG PN-16 1200 X 1000MM (1791KG)</v>
          </cell>
          <cell r="D5282" t="str">
            <v>UN</v>
          </cell>
          <cell r="E5282">
            <v>0</v>
          </cell>
        </row>
        <row r="5283">
          <cell r="B5283" t="str">
            <v>525616</v>
          </cell>
          <cell r="C5283" t="str">
            <v>TE FOFO JE/FG PN-16 1200 X 1200MM (2013KG)</v>
          </cell>
          <cell r="D5283" t="str">
            <v>UN</v>
          </cell>
          <cell r="E5283">
            <v>0</v>
          </cell>
        </row>
        <row r="5284">
          <cell r="B5284" t="str">
            <v>525617</v>
          </cell>
          <cell r="C5284" t="str">
            <v>TE FOFO JM/FG PN-16 300 X 100MM (91KG)</v>
          </cell>
          <cell r="D5284" t="str">
            <v>UN</v>
          </cell>
          <cell r="E5284">
            <v>0</v>
          </cell>
        </row>
        <row r="5285">
          <cell r="B5285" t="str">
            <v>525618</v>
          </cell>
          <cell r="C5285" t="str">
            <v>TE FOFO JM/FG PN-16 400 X 100MM (137KG)</v>
          </cell>
          <cell r="D5285" t="str">
            <v>UN</v>
          </cell>
          <cell r="E5285">
            <v>0</v>
          </cell>
        </row>
        <row r="5286">
          <cell r="B5286" t="str">
            <v>525619</v>
          </cell>
          <cell r="C5286" t="str">
            <v>TE FOFO JM/FG PN-16 450 X 100MM (240KG)</v>
          </cell>
          <cell r="D5286" t="str">
            <v>UN</v>
          </cell>
          <cell r="E5286">
            <v>0</v>
          </cell>
        </row>
        <row r="5287">
          <cell r="B5287" t="str">
            <v>525620</v>
          </cell>
          <cell r="C5287" t="str">
            <v>TE FOFO JM/FG PN-16 500 X 100MM (193KG)</v>
          </cell>
          <cell r="D5287" t="str">
            <v>UN</v>
          </cell>
          <cell r="E5287">
            <v>0</v>
          </cell>
        </row>
        <row r="5288">
          <cell r="B5288" t="str">
            <v>525621</v>
          </cell>
          <cell r="C5288" t="str">
            <v>TE FOFO JM/FG PN-16 600 X 100MM (258KG)</v>
          </cell>
          <cell r="D5288" t="str">
            <v>UN</v>
          </cell>
          <cell r="E5288">
            <v>0</v>
          </cell>
        </row>
        <row r="5289">
          <cell r="B5289" t="str">
            <v>525622</v>
          </cell>
          <cell r="C5289" t="str">
            <v>TE FOFO JM/FG PN-16 700 X 200MM (367KG)</v>
          </cell>
          <cell r="D5289" t="str">
            <v>UN</v>
          </cell>
          <cell r="E5289">
            <v>0</v>
          </cell>
        </row>
        <row r="5290">
          <cell r="B5290" t="str">
            <v>525623</v>
          </cell>
          <cell r="C5290" t="str">
            <v>TE FOFO JM/FG PN-16 700 X 400MM (456KG)</v>
          </cell>
          <cell r="D5290" t="str">
            <v>UN</v>
          </cell>
          <cell r="E5290">
            <v>0</v>
          </cell>
        </row>
        <row r="5291">
          <cell r="B5291" t="str">
            <v>525624</v>
          </cell>
          <cell r="C5291" t="str">
            <v>TE FOFO JM/FG PN-16 700 X 600MM (601KG)</v>
          </cell>
          <cell r="D5291" t="str">
            <v>UN</v>
          </cell>
          <cell r="E5291">
            <v>0</v>
          </cell>
        </row>
        <row r="5292">
          <cell r="B5292" t="str">
            <v>525625</v>
          </cell>
          <cell r="C5292" t="str">
            <v>TE FOFO JM/FG PN-16 700 X 700MM (624KG)</v>
          </cell>
          <cell r="D5292" t="str">
            <v>UN</v>
          </cell>
          <cell r="E5292">
            <v>0</v>
          </cell>
        </row>
        <row r="5293">
          <cell r="B5293" t="str">
            <v>525626</v>
          </cell>
          <cell r="C5293" t="str">
            <v>TE FOFO JM/FG PN-16 800 X 200MM (515KG)</v>
          </cell>
          <cell r="D5293" t="str">
            <v>UN</v>
          </cell>
          <cell r="E5293">
            <v>0</v>
          </cell>
        </row>
        <row r="5294">
          <cell r="B5294" t="str">
            <v>525627</v>
          </cell>
          <cell r="C5294" t="str">
            <v>TE FOFO JM/FG PN-16 800 X 400MM (637KG)</v>
          </cell>
          <cell r="D5294" t="str">
            <v>UN</v>
          </cell>
          <cell r="E5294">
            <v>0</v>
          </cell>
        </row>
        <row r="5295">
          <cell r="B5295" t="str">
            <v>525628</v>
          </cell>
          <cell r="C5295" t="str">
            <v>TE FOFO JM/FG PN-16 800 X 600MM (887KG)</v>
          </cell>
          <cell r="D5295" t="str">
            <v>UN</v>
          </cell>
          <cell r="E5295">
            <v>0</v>
          </cell>
        </row>
        <row r="5296">
          <cell r="B5296" t="str">
            <v>525629</v>
          </cell>
          <cell r="C5296" t="str">
            <v>TE FOFO JM/FG PN-16 800 X 800MM (890KG)</v>
          </cell>
          <cell r="D5296" t="str">
            <v>UN</v>
          </cell>
          <cell r="E5296">
            <v>0</v>
          </cell>
        </row>
        <row r="5297">
          <cell r="B5297" t="str">
            <v>525630</v>
          </cell>
          <cell r="C5297" t="str">
            <v>TE FOFO JM/FG PN-16 900 X 200MM (631KG)</v>
          </cell>
          <cell r="D5297" t="str">
            <v>UN</v>
          </cell>
          <cell r="E5297">
            <v>0</v>
          </cell>
        </row>
        <row r="5298">
          <cell r="B5298" t="str">
            <v>525631</v>
          </cell>
          <cell r="C5298" t="str">
            <v>TE FOFO JM/FG PN-16 900 X 400MM (805KG)</v>
          </cell>
          <cell r="D5298" t="str">
            <v>UN</v>
          </cell>
          <cell r="E5298">
            <v>0</v>
          </cell>
        </row>
        <row r="5299">
          <cell r="B5299" t="str">
            <v>525632</v>
          </cell>
          <cell r="C5299" t="str">
            <v>TE FOFO JM/FG PN-16 900 X 600MM (1107KG)</v>
          </cell>
          <cell r="D5299" t="str">
            <v>UN</v>
          </cell>
          <cell r="E5299">
            <v>0</v>
          </cell>
        </row>
        <row r="5300">
          <cell r="B5300" t="str">
            <v>525633</v>
          </cell>
          <cell r="C5300" t="str">
            <v>TE FOFO JM/FG PN-16 900 X 800MM (1176KG)</v>
          </cell>
          <cell r="D5300" t="str">
            <v>UN</v>
          </cell>
          <cell r="E5300">
            <v>0</v>
          </cell>
        </row>
        <row r="5301">
          <cell r="B5301" t="str">
            <v>525634</v>
          </cell>
          <cell r="C5301" t="str">
            <v>TE FOFO JM/FG PN-16 900 X 900MM (1255KG)</v>
          </cell>
          <cell r="D5301" t="str">
            <v>UN</v>
          </cell>
          <cell r="E5301">
            <v>0</v>
          </cell>
        </row>
        <row r="5302">
          <cell r="B5302" t="str">
            <v>525635</v>
          </cell>
          <cell r="C5302" t="str">
            <v>TE FOFO JM/FG PN-16 1000 X 200MM (860KG)</v>
          </cell>
          <cell r="D5302" t="str">
            <v>UN</v>
          </cell>
          <cell r="E5302">
            <v>0</v>
          </cell>
        </row>
        <row r="5303">
          <cell r="B5303" t="str">
            <v>525636</v>
          </cell>
          <cell r="C5303" t="str">
            <v>TE FOFO JM/FG PN-16 1000 X 400MM (1028KG))</v>
          </cell>
          <cell r="D5303" t="str">
            <v>UN</v>
          </cell>
          <cell r="E5303">
            <v>0</v>
          </cell>
        </row>
        <row r="5304">
          <cell r="B5304" t="str">
            <v>525637</v>
          </cell>
          <cell r="C5304" t="str">
            <v>TE FOFO JM/FG PN-16 1000 X 600MM (1338KG)</v>
          </cell>
          <cell r="D5304" t="str">
            <v>UN</v>
          </cell>
          <cell r="E5304">
            <v>0</v>
          </cell>
        </row>
        <row r="5305">
          <cell r="B5305" t="str">
            <v>525638</v>
          </cell>
          <cell r="C5305" t="str">
            <v>TE FOFO JM/FG PN-16 1000 X 800MM (1456KG)</v>
          </cell>
          <cell r="D5305" t="str">
            <v>UN</v>
          </cell>
          <cell r="E5305">
            <v>0</v>
          </cell>
        </row>
        <row r="5306">
          <cell r="B5306" t="str">
            <v>525639</v>
          </cell>
          <cell r="C5306" t="str">
            <v>TE FOFO JM/FG PN-16 1000 X 1000MM (1596KG)</v>
          </cell>
          <cell r="D5306" t="str">
            <v>UN</v>
          </cell>
          <cell r="E5306">
            <v>0</v>
          </cell>
        </row>
        <row r="5307">
          <cell r="B5307" t="str">
            <v>525640</v>
          </cell>
          <cell r="C5307" t="str">
            <v>TE FOFO JM/FG PN-16 1200 X 200MM (1136KG)</v>
          </cell>
          <cell r="D5307" t="str">
            <v>UN</v>
          </cell>
          <cell r="E5307">
            <v>0</v>
          </cell>
        </row>
        <row r="5308">
          <cell r="B5308" t="str">
            <v>525641</v>
          </cell>
          <cell r="C5308" t="str">
            <v>TE FOFO JM/FG PN-16 1200 X 400MM (1352KG)</v>
          </cell>
          <cell r="D5308" t="str">
            <v>UN</v>
          </cell>
          <cell r="E5308">
            <v>0</v>
          </cell>
        </row>
        <row r="5309">
          <cell r="B5309" t="str">
            <v>525642</v>
          </cell>
          <cell r="C5309" t="str">
            <v>TE FOFO JM/FG PN-16 1200 X 600MM (1722KG)</v>
          </cell>
          <cell r="D5309" t="str">
            <v>UN</v>
          </cell>
          <cell r="E5309">
            <v>0</v>
          </cell>
        </row>
        <row r="5310">
          <cell r="B5310" t="str">
            <v>525643</v>
          </cell>
          <cell r="C5310" t="str">
            <v>TE FOFO JM/FG PN-16 1200 X 800MM (1965KG)</v>
          </cell>
          <cell r="D5310" t="str">
            <v>UN</v>
          </cell>
          <cell r="E5310">
            <v>0</v>
          </cell>
        </row>
        <row r="5311">
          <cell r="B5311" t="str">
            <v>525644</v>
          </cell>
          <cell r="C5311" t="str">
            <v>TE FOFO JM/FG PN-16 1200 X 1000MM (2188KG)</v>
          </cell>
          <cell r="D5311" t="str">
            <v>UN</v>
          </cell>
          <cell r="E5311">
            <v>0</v>
          </cell>
        </row>
        <row r="5312">
          <cell r="B5312" t="str">
            <v>525645</v>
          </cell>
          <cell r="C5312" t="str">
            <v>TE FOFO JM/FG PN-16 1200 X 1200MM (2410KG)</v>
          </cell>
          <cell r="D5312" t="str">
            <v>UN</v>
          </cell>
          <cell r="E5312">
            <v>0</v>
          </cell>
        </row>
        <row r="5313">
          <cell r="B5313" t="str">
            <v>525646</v>
          </cell>
          <cell r="C5313" t="str">
            <v>TE FOFO C/ FG PN-25 100 X 50MM (16KG)</v>
          </cell>
          <cell r="D5313" t="str">
            <v>UN</v>
          </cell>
          <cell r="E5313">
            <v>0</v>
          </cell>
        </row>
        <row r="5314">
          <cell r="B5314" t="str">
            <v>525647</v>
          </cell>
          <cell r="C5314" t="str">
            <v>TE FOFO C/ FG PN-25 100 X 100MM (18.5KG)</v>
          </cell>
          <cell r="D5314" t="str">
            <v>UN</v>
          </cell>
          <cell r="E5314">
            <v>0</v>
          </cell>
        </row>
        <row r="5315">
          <cell r="B5315" t="str">
            <v>525648</v>
          </cell>
          <cell r="C5315" t="str">
            <v>TE FOFO C/ FG PN-25 150 X 50MM (26KG)</v>
          </cell>
          <cell r="D5315" t="str">
            <v>UN</v>
          </cell>
          <cell r="E5315">
            <v>0</v>
          </cell>
        </row>
        <row r="5316">
          <cell r="B5316" t="str">
            <v>525649</v>
          </cell>
          <cell r="C5316" t="str">
            <v>TE FOFO C/ FG PN-25 150 X 100MM (31KG)</v>
          </cell>
          <cell r="D5316" t="str">
            <v>UN</v>
          </cell>
          <cell r="E5316">
            <v>0</v>
          </cell>
        </row>
        <row r="5317">
          <cell r="B5317" t="str">
            <v>525650</v>
          </cell>
          <cell r="C5317" t="str">
            <v>TE FOFO C/ FG PN-25 150 X 150MM (35KG)</v>
          </cell>
          <cell r="D5317" t="str">
            <v>UN</v>
          </cell>
          <cell r="E5317">
            <v>0</v>
          </cell>
        </row>
        <row r="5318">
          <cell r="B5318" t="str">
            <v>525651</v>
          </cell>
          <cell r="C5318" t="str">
            <v>TE FOFO C/ FG PN-25 200 X 50MM (52KG)</v>
          </cell>
          <cell r="D5318" t="str">
            <v>UN</v>
          </cell>
          <cell r="E5318">
            <v>0</v>
          </cell>
        </row>
        <row r="5319">
          <cell r="B5319" t="str">
            <v>525652</v>
          </cell>
          <cell r="C5319" t="str">
            <v>TE FOFO C/ FG PN-25 200 X 100MM (45KG)</v>
          </cell>
          <cell r="D5319" t="str">
            <v>UN</v>
          </cell>
          <cell r="E5319">
            <v>0</v>
          </cell>
        </row>
        <row r="5320">
          <cell r="B5320" t="str">
            <v>525653</v>
          </cell>
          <cell r="C5320" t="str">
            <v>TE FOFO C/ FG PN-25 200 X 150MM (49KG)</v>
          </cell>
          <cell r="D5320" t="str">
            <v>UN</v>
          </cell>
          <cell r="E5320">
            <v>0</v>
          </cell>
        </row>
        <row r="5321">
          <cell r="B5321" t="str">
            <v>525654</v>
          </cell>
          <cell r="C5321" t="str">
            <v>TE FOFO C/ FG PN-25 200 X 200MM (53KG)</v>
          </cell>
          <cell r="D5321" t="str">
            <v>UN</v>
          </cell>
          <cell r="E5321">
            <v>0</v>
          </cell>
        </row>
        <row r="5322">
          <cell r="B5322" t="str">
            <v>525655</v>
          </cell>
          <cell r="C5322" t="str">
            <v>TE FOFO C/ FG PN-25 250 X 50MM (73KG)</v>
          </cell>
          <cell r="D5322" t="str">
            <v>UN</v>
          </cell>
          <cell r="E5322">
            <v>0</v>
          </cell>
        </row>
        <row r="5323">
          <cell r="B5323" t="str">
            <v>525656</v>
          </cell>
          <cell r="C5323" t="str">
            <v>TE FOFO C/ FG PN-25 250 X 100MM (75KG)</v>
          </cell>
          <cell r="D5323" t="str">
            <v>UN</v>
          </cell>
          <cell r="E5323">
            <v>0</v>
          </cell>
        </row>
        <row r="5324">
          <cell r="B5324" t="str">
            <v>525657</v>
          </cell>
          <cell r="C5324" t="str">
            <v>TE FOFO C/ FG PN-25 250 X 200MM (82KG)</v>
          </cell>
          <cell r="D5324" t="str">
            <v>UN</v>
          </cell>
          <cell r="E5324">
            <v>0</v>
          </cell>
        </row>
        <row r="5325">
          <cell r="B5325" t="str">
            <v>525658</v>
          </cell>
          <cell r="C5325" t="str">
            <v>TE FOFO C/ FG PN-25 250 X 250MM (91KG)</v>
          </cell>
          <cell r="D5325" t="str">
            <v>UN</v>
          </cell>
          <cell r="E5325">
            <v>0</v>
          </cell>
        </row>
        <row r="5326">
          <cell r="B5326" t="str">
            <v>525659</v>
          </cell>
          <cell r="C5326" t="str">
            <v>TE FOFO C/ FG PN-25 300 X 100MM (103KG)</v>
          </cell>
          <cell r="D5326" t="str">
            <v>UN</v>
          </cell>
          <cell r="E5326">
            <v>0</v>
          </cell>
        </row>
        <row r="5327">
          <cell r="B5327" t="str">
            <v>525660</v>
          </cell>
          <cell r="C5327" t="str">
            <v>TE FOFO C/ FG PN-25 300 X 200MM (112KG)</v>
          </cell>
          <cell r="D5327" t="str">
            <v>UN</v>
          </cell>
          <cell r="E5327">
            <v>0</v>
          </cell>
        </row>
        <row r="5328">
          <cell r="B5328" t="str">
            <v>525661</v>
          </cell>
          <cell r="C5328" t="str">
            <v>TE FOFO C/ FG PN-25 300 X 300MM (134KG)</v>
          </cell>
          <cell r="D5328" t="str">
            <v>UN</v>
          </cell>
          <cell r="E5328">
            <v>0</v>
          </cell>
        </row>
        <row r="5329">
          <cell r="B5329" t="str">
            <v>525662</v>
          </cell>
          <cell r="C5329" t="str">
            <v>TE FOFO C/ FG PN-25 350 X 100MM (135KG)</v>
          </cell>
          <cell r="D5329" t="str">
            <v>UN</v>
          </cell>
          <cell r="E5329">
            <v>0</v>
          </cell>
        </row>
        <row r="5330">
          <cell r="B5330" t="str">
            <v>525663</v>
          </cell>
          <cell r="C5330" t="str">
            <v>TE FOFO C/ FG PN-25 350 X 200MM (142KG)</v>
          </cell>
          <cell r="D5330" t="str">
            <v>UN</v>
          </cell>
          <cell r="E5330">
            <v>0</v>
          </cell>
        </row>
        <row r="5331">
          <cell r="B5331" t="str">
            <v>525664</v>
          </cell>
          <cell r="C5331" t="str">
            <v>TE FOFO C/ FG PN-25 350 X 300MM (160KG)</v>
          </cell>
          <cell r="D5331" t="str">
            <v>UN</v>
          </cell>
          <cell r="E5331">
            <v>0</v>
          </cell>
        </row>
        <row r="5332">
          <cell r="B5332" t="str">
            <v>525665</v>
          </cell>
          <cell r="C5332" t="str">
            <v>TE FOFO C/ FG PN-25 350 X 350MM (173KG)</v>
          </cell>
          <cell r="D5332" t="str">
            <v>UN</v>
          </cell>
          <cell r="E5332">
            <v>0</v>
          </cell>
        </row>
        <row r="5333">
          <cell r="B5333" t="str">
            <v>525666</v>
          </cell>
          <cell r="C5333" t="str">
            <v>TE FOFO C/ FG PN-25 400 X 100MM (172KG)</v>
          </cell>
          <cell r="D5333" t="str">
            <v>UN</v>
          </cell>
          <cell r="E5333">
            <v>0</v>
          </cell>
        </row>
        <row r="5334">
          <cell r="B5334" t="str">
            <v>525667</v>
          </cell>
          <cell r="C5334" t="str">
            <v>TE FOFO C/ FG PN-25 400 X 200MM (178KG)</v>
          </cell>
          <cell r="D5334" t="str">
            <v>UN</v>
          </cell>
          <cell r="E5334">
            <v>0</v>
          </cell>
        </row>
        <row r="5335">
          <cell r="B5335" t="str">
            <v>525668</v>
          </cell>
          <cell r="C5335" t="str">
            <v>TE FOFO C/ FG PN-25 400 X 300MM (198KG)</v>
          </cell>
          <cell r="D5335" t="str">
            <v>UN</v>
          </cell>
          <cell r="E5335">
            <v>0</v>
          </cell>
        </row>
        <row r="5336">
          <cell r="B5336" t="str">
            <v>525669</v>
          </cell>
          <cell r="C5336" t="str">
            <v>TE FOFO C/ FG PN-25 400 X 400MM (223KG)</v>
          </cell>
          <cell r="D5336" t="str">
            <v>UN</v>
          </cell>
          <cell r="E5336">
            <v>0</v>
          </cell>
        </row>
        <row r="5337">
          <cell r="B5337" t="str">
            <v>525670</v>
          </cell>
          <cell r="C5337" t="str">
            <v>TE FOFO C/ FG PN-25 450 X 100MM (212KG)</v>
          </cell>
          <cell r="D5337" t="str">
            <v>UN</v>
          </cell>
          <cell r="E5337">
            <v>0</v>
          </cell>
        </row>
        <row r="5338">
          <cell r="B5338" t="str">
            <v>525671</v>
          </cell>
          <cell r="C5338" t="str">
            <v>TE FOFO C/ FG PN-25 450 X 200MM (220KG)</v>
          </cell>
          <cell r="D5338" t="str">
            <v>UN</v>
          </cell>
          <cell r="E5338">
            <v>0</v>
          </cell>
        </row>
        <row r="5339">
          <cell r="B5339" t="str">
            <v>525672</v>
          </cell>
          <cell r="C5339" t="str">
            <v>TE FOFO C/ FG PN-25 450 X 300MM (230KG)</v>
          </cell>
          <cell r="D5339" t="str">
            <v>UN</v>
          </cell>
          <cell r="E5339">
            <v>0</v>
          </cell>
        </row>
        <row r="5340">
          <cell r="B5340" t="str">
            <v>525673</v>
          </cell>
          <cell r="C5340" t="str">
            <v>TE FOFO C/ FG PN-25 450 X 400MM (259KG)</v>
          </cell>
          <cell r="D5340" t="str">
            <v>UN</v>
          </cell>
          <cell r="E5340">
            <v>0</v>
          </cell>
        </row>
        <row r="5341">
          <cell r="B5341" t="str">
            <v>525674</v>
          </cell>
          <cell r="C5341" t="str">
            <v>TE FOFO C/ FG PN-25 450 X 450MM (264KG)</v>
          </cell>
          <cell r="D5341" t="str">
            <v>UN</v>
          </cell>
          <cell r="E5341">
            <v>0</v>
          </cell>
        </row>
        <row r="5342">
          <cell r="B5342" t="str">
            <v>525675</v>
          </cell>
          <cell r="C5342" t="str">
            <v>TE FOFO C/ FG PN-25 500 X 100MM (259KG)</v>
          </cell>
          <cell r="D5342" t="str">
            <v>UN</v>
          </cell>
          <cell r="E5342">
            <v>0</v>
          </cell>
        </row>
        <row r="5343">
          <cell r="B5343" t="str">
            <v>525676</v>
          </cell>
          <cell r="C5343" t="str">
            <v>TE FOFO C/ FG PN-25 500 X 200MM (265KG)</v>
          </cell>
          <cell r="D5343" t="str">
            <v>UN</v>
          </cell>
          <cell r="E5343">
            <v>0</v>
          </cell>
        </row>
        <row r="5344">
          <cell r="B5344" t="str">
            <v>525677</v>
          </cell>
          <cell r="C5344" t="str">
            <v>TE FOFO C/ FG PN-25 500 X 300MM (278KG)</v>
          </cell>
          <cell r="D5344" t="str">
            <v>UN</v>
          </cell>
          <cell r="E5344">
            <v>0</v>
          </cell>
        </row>
        <row r="5345">
          <cell r="B5345" t="str">
            <v>525678</v>
          </cell>
          <cell r="C5345" t="str">
            <v>TE FOFO C/ FG PN-25 500 X 400MM (305KG)</v>
          </cell>
          <cell r="D5345" t="str">
            <v>UN</v>
          </cell>
          <cell r="E5345">
            <v>0</v>
          </cell>
        </row>
        <row r="5346">
          <cell r="B5346" t="str">
            <v>525679</v>
          </cell>
          <cell r="C5346" t="str">
            <v>TE FOFO C/ FG PN-25 500 X 500MM (329KG)</v>
          </cell>
          <cell r="D5346" t="str">
            <v>UN</v>
          </cell>
          <cell r="E5346">
            <v>0</v>
          </cell>
        </row>
        <row r="5347">
          <cell r="B5347" t="str">
            <v>525680</v>
          </cell>
          <cell r="C5347" t="str">
            <v>TE FOFO C/ FG PN-25 600 X 100MM (379KG)</v>
          </cell>
          <cell r="D5347" t="str">
            <v>UN</v>
          </cell>
          <cell r="E5347">
            <v>0</v>
          </cell>
        </row>
        <row r="5348">
          <cell r="B5348" t="str">
            <v>525681</v>
          </cell>
          <cell r="C5348" t="str">
            <v>TE FOFO C/ FG PN-25 600 X 200MM (376KG)</v>
          </cell>
          <cell r="D5348" t="str">
            <v>UN</v>
          </cell>
          <cell r="E5348">
            <v>0</v>
          </cell>
        </row>
        <row r="5349">
          <cell r="B5349" t="str">
            <v>525682</v>
          </cell>
          <cell r="C5349" t="str">
            <v>TE FOFO C/ FG PN-25 600 X 300MM (388KG)</v>
          </cell>
          <cell r="D5349" t="str">
            <v>UN</v>
          </cell>
          <cell r="E5349">
            <v>0</v>
          </cell>
        </row>
        <row r="5350">
          <cell r="B5350" t="str">
            <v>525683</v>
          </cell>
          <cell r="C5350" t="str">
            <v>TE FOFO C/ FG PN-25 600 X 400MM (414KG)</v>
          </cell>
          <cell r="D5350" t="str">
            <v>UN</v>
          </cell>
          <cell r="E5350">
            <v>0</v>
          </cell>
        </row>
        <row r="5351">
          <cell r="B5351" t="str">
            <v>525684</v>
          </cell>
          <cell r="C5351" t="str">
            <v>TE FOFO C/ FG PN-25 600 X 500MM (420KG)</v>
          </cell>
          <cell r="D5351" t="str">
            <v>UN</v>
          </cell>
          <cell r="E5351">
            <v>0</v>
          </cell>
        </row>
        <row r="5352">
          <cell r="B5352" t="str">
            <v>525685</v>
          </cell>
          <cell r="C5352" t="str">
            <v>TE FOFO C/ FG PN-25 600 X 600MM (474KG)</v>
          </cell>
          <cell r="D5352" t="str">
            <v>UN</v>
          </cell>
          <cell r="E5352">
            <v>0</v>
          </cell>
        </row>
        <row r="5353">
          <cell r="B5353" t="str">
            <v>525686</v>
          </cell>
          <cell r="C5353" t="str">
            <v>TE FOFO C/ FG PN-25 700 X 200MM (367KG)</v>
          </cell>
          <cell r="D5353" t="str">
            <v>UN</v>
          </cell>
          <cell r="E5353">
            <v>0</v>
          </cell>
        </row>
        <row r="5354">
          <cell r="B5354" t="str">
            <v>525687</v>
          </cell>
          <cell r="C5354" t="str">
            <v>TE FOFO C/ FG PN-25 700 X 400MM (456KG)</v>
          </cell>
          <cell r="D5354" t="str">
            <v>UN</v>
          </cell>
          <cell r="E5354">
            <v>0</v>
          </cell>
        </row>
        <row r="5355">
          <cell r="B5355" t="str">
            <v>525688</v>
          </cell>
          <cell r="C5355" t="str">
            <v>TE FOFO C/ FG PN-25 700 X 700MM (628KG)</v>
          </cell>
          <cell r="D5355" t="str">
            <v>UN</v>
          </cell>
          <cell r="E5355">
            <v>0</v>
          </cell>
        </row>
        <row r="5356">
          <cell r="B5356" t="str">
            <v>525689</v>
          </cell>
          <cell r="C5356" t="str">
            <v>TE FOFO C/ FG PN-25 800 X 200MM (487KG)</v>
          </cell>
          <cell r="D5356" t="str">
            <v>UN</v>
          </cell>
          <cell r="E5356">
            <v>0</v>
          </cell>
        </row>
        <row r="5357">
          <cell r="B5357" t="str">
            <v>525690</v>
          </cell>
          <cell r="C5357" t="str">
            <v>TE FOFO C/ FG PN-25 800 X 400MM (589KG)</v>
          </cell>
          <cell r="D5357" t="str">
            <v>UN</v>
          </cell>
          <cell r="E5357">
            <v>0</v>
          </cell>
        </row>
        <row r="5358">
          <cell r="B5358" t="str">
            <v>525691</v>
          </cell>
          <cell r="C5358" t="str">
            <v>TE FOFO C/ FG PN-25 800 X 600MM (784KG)</v>
          </cell>
          <cell r="D5358" t="str">
            <v>UN</v>
          </cell>
          <cell r="E5358">
            <v>0</v>
          </cell>
        </row>
        <row r="5359">
          <cell r="B5359" t="str">
            <v>525692</v>
          </cell>
          <cell r="C5359" t="str">
            <v>TE FOFO C/ FG PN-25 800 X 800MM (863KG)</v>
          </cell>
          <cell r="D5359" t="str">
            <v>UN</v>
          </cell>
          <cell r="E5359">
            <v>0</v>
          </cell>
        </row>
        <row r="5360">
          <cell r="B5360" t="str">
            <v>525693</v>
          </cell>
          <cell r="C5360" t="str">
            <v>TE FOFO C/ FG PN-25 900 X 200MM (603KG)</v>
          </cell>
          <cell r="D5360" t="str">
            <v>UN</v>
          </cell>
          <cell r="E5360">
            <v>0</v>
          </cell>
        </row>
        <row r="5361">
          <cell r="B5361" t="str">
            <v>525694</v>
          </cell>
          <cell r="C5361" t="str">
            <v>TE FOFO C/ FG PN-25 900 X 400MM (722KG)</v>
          </cell>
          <cell r="D5361" t="str">
            <v>UN</v>
          </cell>
          <cell r="E5361">
            <v>0</v>
          </cell>
        </row>
        <row r="5362">
          <cell r="B5362" t="str">
            <v>525695</v>
          </cell>
          <cell r="C5362" t="str">
            <v>TE FOFO C/ FG PN-25 900 X 600MM (990KG)</v>
          </cell>
          <cell r="D5362" t="str">
            <v>UN</v>
          </cell>
          <cell r="E5362">
            <v>0</v>
          </cell>
        </row>
        <row r="5363">
          <cell r="B5363" t="str">
            <v>525696</v>
          </cell>
          <cell r="C5363" t="str">
            <v>TE FOFO C/ FG PN-25 900 X 900MM (1107KG)</v>
          </cell>
          <cell r="D5363" t="str">
            <v>UN</v>
          </cell>
          <cell r="E5363">
            <v>0</v>
          </cell>
        </row>
        <row r="5364">
          <cell r="B5364" t="str">
            <v>525697</v>
          </cell>
          <cell r="C5364" t="str">
            <v>TE FOFO C/ FG PN-25 1000 X 200MM (785KG)</v>
          </cell>
          <cell r="D5364" t="str">
            <v>UN</v>
          </cell>
          <cell r="E5364">
            <v>0</v>
          </cell>
        </row>
        <row r="5365">
          <cell r="B5365" t="str">
            <v>525698</v>
          </cell>
          <cell r="C5365" t="str">
            <v>TE FOFO C/ FG PN-25 1000 X 400MM (920KG)</v>
          </cell>
          <cell r="D5365" t="str">
            <v>UN</v>
          </cell>
          <cell r="E5365">
            <v>0</v>
          </cell>
        </row>
        <row r="5366">
          <cell r="B5366" t="str">
            <v>525699</v>
          </cell>
          <cell r="C5366" t="str">
            <v>TE FOFO C/ FG PN-25 1000 X 600MM (1280KG)</v>
          </cell>
          <cell r="D5366" t="str">
            <v>UN</v>
          </cell>
          <cell r="E5366">
            <v>0</v>
          </cell>
        </row>
        <row r="5367">
          <cell r="B5367" t="str">
            <v>525701</v>
          </cell>
          <cell r="C5367" t="str">
            <v>TE FOFO C/ FG PN-25 1000 X 1000MM (1460KG)</v>
          </cell>
          <cell r="D5367" t="str">
            <v>UN</v>
          </cell>
          <cell r="E5367">
            <v>0</v>
          </cell>
        </row>
        <row r="5368">
          <cell r="B5368" t="str">
            <v>525702</v>
          </cell>
          <cell r="C5368" t="str">
            <v>TE FOFO C/ FG PN-25 1200 X 200MM (1137KG)</v>
          </cell>
          <cell r="D5368" t="str">
            <v>UN</v>
          </cell>
          <cell r="E5368">
            <v>0</v>
          </cell>
        </row>
        <row r="5369">
          <cell r="B5369" t="str">
            <v>525703</v>
          </cell>
          <cell r="C5369" t="str">
            <v>TE FOFO C/ FG PN-25 1200 X 400MM (1310KG)</v>
          </cell>
          <cell r="D5369" t="str">
            <v>UN</v>
          </cell>
          <cell r="E5369">
            <v>0</v>
          </cell>
        </row>
        <row r="5370">
          <cell r="B5370" t="str">
            <v>525704</v>
          </cell>
          <cell r="C5370" t="str">
            <v>TE FOFO C/ FG PN-25 1200 X 600MM (1473KG)</v>
          </cell>
          <cell r="D5370" t="str">
            <v>UN</v>
          </cell>
          <cell r="E5370">
            <v>0</v>
          </cell>
        </row>
        <row r="5371">
          <cell r="B5371" t="str">
            <v>525705</v>
          </cell>
          <cell r="C5371" t="str">
            <v>TE FOFO C/ FG PN-25 1200 X 800MM (1764KG)</v>
          </cell>
          <cell r="D5371" t="str">
            <v>UN</v>
          </cell>
          <cell r="E5371">
            <v>0</v>
          </cell>
        </row>
        <row r="5372">
          <cell r="B5372" t="str">
            <v>525706</v>
          </cell>
          <cell r="C5372" t="str">
            <v>TE FOFO C/ FG PN-25 1200 X 1000MM (2012KG)</v>
          </cell>
          <cell r="D5372" t="str">
            <v>UN</v>
          </cell>
          <cell r="E5372">
            <v>0</v>
          </cell>
        </row>
        <row r="5373">
          <cell r="B5373" t="str">
            <v>525707</v>
          </cell>
          <cell r="C5373" t="str">
            <v>TE FOFO C/ FG PN-25 1200 X 1200MM (2355KG)</v>
          </cell>
          <cell r="D5373" t="str">
            <v>UN</v>
          </cell>
          <cell r="E5373">
            <v>0</v>
          </cell>
        </row>
        <row r="5374">
          <cell r="B5374" t="str">
            <v>525708</v>
          </cell>
          <cell r="C5374" t="str">
            <v>TE FOFO JE/FG PN-10/16/25 80 X 50MM (14,3KG)</v>
          </cell>
          <cell r="D5374" t="str">
            <v>UN</v>
          </cell>
          <cell r="E5374">
            <v>0</v>
          </cell>
        </row>
        <row r="5375">
          <cell r="B5375" t="str">
            <v>525709</v>
          </cell>
          <cell r="C5375" t="str">
            <v>TE FOFO JE/FG PN-25 100 X 50MM (13KG)</v>
          </cell>
          <cell r="D5375" t="str">
            <v>UN</v>
          </cell>
          <cell r="E5375">
            <v>0</v>
          </cell>
        </row>
        <row r="5376">
          <cell r="B5376" t="str">
            <v>525710</v>
          </cell>
          <cell r="C5376" t="str">
            <v>TE FOFO JE/FG PN-25 100 X 80MM (16,5KG)</v>
          </cell>
          <cell r="D5376" t="str">
            <v>UN</v>
          </cell>
          <cell r="E5376">
            <v>0</v>
          </cell>
        </row>
        <row r="5377">
          <cell r="B5377" t="str">
            <v>525711</v>
          </cell>
          <cell r="C5377" t="str">
            <v>TE FOFO JE/FG PN-25 200 X 50MM (27KG)</v>
          </cell>
          <cell r="D5377" t="str">
            <v>UN</v>
          </cell>
          <cell r="E5377">
            <v>0</v>
          </cell>
        </row>
        <row r="5378">
          <cell r="B5378" t="str">
            <v>525712</v>
          </cell>
          <cell r="C5378" t="str">
            <v>TE FOFO JE/FG PN-25 200 X 100MM (32KG)</v>
          </cell>
          <cell r="D5378" t="str">
            <v>UN</v>
          </cell>
          <cell r="E5378">
            <v>0</v>
          </cell>
        </row>
        <row r="5379">
          <cell r="B5379" t="str">
            <v>525713</v>
          </cell>
          <cell r="C5379" t="str">
            <v>TE FOFO JE/FG PN-25 250 X 50MM (33KG)</v>
          </cell>
          <cell r="D5379" t="str">
            <v>UN</v>
          </cell>
          <cell r="E5379">
            <v>0</v>
          </cell>
        </row>
        <row r="5380">
          <cell r="B5380" t="str">
            <v>525714</v>
          </cell>
          <cell r="C5380" t="str">
            <v>TE FOFO JE/FG PN-25 250 X 100MM (41KG)</v>
          </cell>
          <cell r="D5380" t="str">
            <v>UN</v>
          </cell>
          <cell r="E5380">
            <v>0</v>
          </cell>
        </row>
        <row r="5381">
          <cell r="B5381" t="str">
            <v>525715</v>
          </cell>
          <cell r="C5381" t="str">
            <v>TE FOFO JE/FG PN-25 300 X 100MM (52KG)</v>
          </cell>
          <cell r="D5381" t="str">
            <v>UN</v>
          </cell>
          <cell r="E5381">
            <v>0</v>
          </cell>
        </row>
        <row r="5382">
          <cell r="B5382" t="str">
            <v>525716</v>
          </cell>
          <cell r="C5382" t="str">
            <v>TE FOFO JE/FG PN-25 300 X 200MM (70KG)</v>
          </cell>
          <cell r="D5382" t="str">
            <v>UN</v>
          </cell>
          <cell r="E5382">
            <v>0</v>
          </cell>
        </row>
        <row r="5383">
          <cell r="B5383" t="str">
            <v>525717</v>
          </cell>
          <cell r="C5383" t="str">
            <v>TE FOFO JE/FG PN-25 300 X 300MM (94KG)</v>
          </cell>
          <cell r="D5383" t="str">
            <v>UN</v>
          </cell>
          <cell r="E5383">
            <v>0</v>
          </cell>
        </row>
        <row r="5384">
          <cell r="B5384" t="str">
            <v>525718</v>
          </cell>
          <cell r="C5384" t="str">
            <v>TE FOFO JE/FG PN-25 350 X 100MM (65KG)</v>
          </cell>
          <cell r="D5384" t="str">
            <v>UN</v>
          </cell>
          <cell r="E5384">
            <v>0</v>
          </cell>
        </row>
        <row r="5385">
          <cell r="B5385" t="str">
            <v>525719</v>
          </cell>
          <cell r="C5385" t="str">
            <v>TE FOFO JE/FG PN-25 350 X 200MM (84KG)</v>
          </cell>
          <cell r="D5385" t="str">
            <v>UN</v>
          </cell>
          <cell r="E5385">
            <v>0</v>
          </cell>
        </row>
        <row r="5386">
          <cell r="B5386" t="str">
            <v>525720</v>
          </cell>
          <cell r="C5386" t="str">
            <v>TE FOFO JE/FG PN-25 350 X 350MM (123KG)</v>
          </cell>
          <cell r="D5386" t="str">
            <v>UN</v>
          </cell>
          <cell r="E5386">
            <v>0</v>
          </cell>
        </row>
        <row r="5387">
          <cell r="B5387" t="str">
            <v>525721</v>
          </cell>
          <cell r="C5387" t="str">
            <v>TE FOFO JE/FG PN-25 400 X 100MM (78KG)</v>
          </cell>
          <cell r="D5387" t="str">
            <v>UN</v>
          </cell>
          <cell r="E5387">
            <v>0</v>
          </cell>
        </row>
        <row r="5388">
          <cell r="B5388" t="str">
            <v>525722</v>
          </cell>
          <cell r="C5388" t="str">
            <v>TE FOFO JE/FG PN-25 400 X 200MM (100KG)</v>
          </cell>
          <cell r="D5388" t="str">
            <v>UN</v>
          </cell>
          <cell r="E5388">
            <v>0</v>
          </cell>
        </row>
        <row r="5389">
          <cell r="B5389" t="str">
            <v>525723</v>
          </cell>
          <cell r="C5389" t="str">
            <v>TE FOFO JE/FG PN-25 400 X 300MM (125KG)</v>
          </cell>
          <cell r="D5389" t="str">
            <v>UN</v>
          </cell>
          <cell r="E5389">
            <v>0</v>
          </cell>
        </row>
        <row r="5390">
          <cell r="B5390" t="str">
            <v>525724</v>
          </cell>
          <cell r="C5390" t="str">
            <v>TE FOFO JE/FG PN-25 400 X 400MM (162KG)</v>
          </cell>
          <cell r="D5390" t="str">
            <v>UN</v>
          </cell>
          <cell r="E5390">
            <v>0</v>
          </cell>
        </row>
        <row r="5391">
          <cell r="B5391" t="str">
            <v>525725</v>
          </cell>
          <cell r="C5391" t="str">
            <v>TE FOFO JE/FG PN-25 500 X 100MM (110KG)</v>
          </cell>
          <cell r="D5391" t="str">
            <v>UN</v>
          </cell>
          <cell r="E5391">
            <v>0</v>
          </cell>
        </row>
        <row r="5392">
          <cell r="B5392" t="str">
            <v>525726</v>
          </cell>
          <cell r="C5392" t="str">
            <v>TE FOFO JE/FG PN-25 500 X 200MM (136KG)</v>
          </cell>
          <cell r="D5392" t="str">
            <v>UN</v>
          </cell>
          <cell r="E5392">
            <v>0</v>
          </cell>
        </row>
        <row r="5393">
          <cell r="B5393" t="str">
            <v>525727</v>
          </cell>
          <cell r="C5393" t="str">
            <v>TE FOFO JE/FG PN-25 500 X 300MM (165KG)</v>
          </cell>
          <cell r="D5393" t="str">
            <v>UN</v>
          </cell>
          <cell r="E5393">
            <v>0</v>
          </cell>
        </row>
        <row r="5394">
          <cell r="B5394" t="str">
            <v>525728</v>
          </cell>
          <cell r="C5394" t="str">
            <v>TE FOFO JE/FG PN-25 500 X 400MM (209KG)</v>
          </cell>
          <cell r="D5394" t="str">
            <v>UN</v>
          </cell>
          <cell r="E5394">
            <v>0</v>
          </cell>
        </row>
        <row r="5395">
          <cell r="B5395" t="str">
            <v>525729</v>
          </cell>
          <cell r="C5395" t="str">
            <v>TE FOFO JE/FG PN-25 500 X 500MM (250KG)</v>
          </cell>
          <cell r="D5395" t="str">
            <v>UN</v>
          </cell>
          <cell r="E5395">
            <v>0</v>
          </cell>
        </row>
        <row r="5396">
          <cell r="B5396" t="str">
            <v>525730</v>
          </cell>
          <cell r="C5396" t="str">
            <v>TE FOFO JE/FG PN-25 600 X 100MM (140KG)</v>
          </cell>
          <cell r="D5396" t="str">
            <v>UN</v>
          </cell>
          <cell r="E5396">
            <v>0</v>
          </cell>
        </row>
        <row r="5397">
          <cell r="B5397" t="str">
            <v>525731</v>
          </cell>
          <cell r="C5397" t="str">
            <v>TE FOFO JE/FG PN-25 600 X 200MM (177KG)</v>
          </cell>
          <cell r="D5397" t="str">
            <v>UN</v>
          </cell>
          <cell r="E5397">
            <v>0</v>
          </cell>
        </row>
        <row r="5398">
          <cell r="B5398" t="str">
            <v>525732</v>
          </cell>
          <cell r="C5398" t="str">
            <v>TE FOFO JE/FG PN-25 600 X 300MM (210KG)</v>
          </cell>
          <cell r="D5398" t="str">
            <v>UN</v>
          </cell>
          <cell r="E5398">
            <v>0</v>
          </cell>
        </row>
        <row r="5399">
          <cell r="B5399" t="str">
            <v>525733</v>
          </cell>
          <cell r="C5399" t="str">
            <v>TE FOFO JE/FG PN-25 600 X 400MM (262KG)</v>
          </cell>
          <cell r="D5399" t="str">
            <v>UN</v>
          </cell>
          <cell r="E5399">
            <v>0</v>
          </cell>
        </row>
        <row r="5400">
          <cell r="B5400" t="str">
            <v>525734</v>
          </cell>
          <cell r="C5400" t="str">
            <v>TE FOFO JE/FG PN-25 600 X 600MM (367KG)</v>
          </cell>
          <cell r="D5400" t="str">
            <v>UN</v>
          </cell>
          <cell r="E5400">
            <v>0</v>
          </cell>
        </row>
        <row r="5401">
          <cell r="B5401" t="str">
            <v>525735</v>
          </cell>
          <cell r="C5401" t="str">
            <v>TE FOFO JE/FG PN-25 700 X 200MM (245KG)</v>
          </cell>
          <cell r="D5401" t="str">
            <v>UN</v>
          </cell>
          <cell r="E5401">
            <v>0</v>
          </cell>
        </row>
        <row r="5402">
          <cell r="B5402" t="str">
            <v>525736</v>
          </cell>
          <cell r="C5402" t="str">
            <v>TE FOFO JE/FG PN-25 700 X 400MM (338KG)</v>
          </cell>
          <cell r="D5402" t="str">
            <v>UN</v>
          </cell>
          <cell r="E5402">
            <v>0</v>
          </cell>
        </row>
        <row r="5403">
          <cell r="B5403" t="str">
            <v>525737</v>
          </cell>
          <cell r="C5403" t="str">
            <v>TE FOFO JE/FG PN-25 700 X 600MM (477KG)</v>
          </cell>
          <cell r="D5403" t="str">
            <v>UN</v>
          </cell>
          <cell r="E5403">
            <v>0</v>
          </cell>
        </row>
        <row r="5404">
          <cell r="B5404" t="str">
            <v>525738</v>
          </cell>
          <cell r="C5404" t="str">
            <v>TE FOFO JE/FG PN-25 700 X 700MM (511KG)</v>
          </cell>
          <cell r="D5404" t="str">
            <v>UN</v>
          </cell>
          <cell r="E5404">
            <v>0</v>
          </cell>
        </row>
        <row r="5405">
          <cell r="B5405" t="str">
            <v>525739</v>
          </cell>
          <cell r="C5405" t="str">
            <v>TE FOFO JE2GS/FG PN-25 800 X 200MM (317,2KG)</v>
          </cell>
          <cell r="D5405" t="str">
            <v>UN</v>
          </cell>
          <cell r="E5405">
            <v>0</v>
          </cell>
        </row>
        <row r="5406">
          <cell r="B5406" t="str">
            <v>525740</v>
          </cell>
          <cell r="C5406" t="str">
            <v>TE FOFO JE2GS/FG PN-25 800 X 400MM (423KG)</v>
          </cell>
          <cell r="D5406" t="str">
            <v>UN</v>
          </cell>
          <cell r="E5406">
            <v>0</v>
          </cell>
        </row>
        <row r="5407">
          <cell r="B5407" t="str">
            <v>525741</v>
          </cell>
          <cell r="C5407" t="str">
            <v>TE FOFO JE2GS/FG PN-25 800 X 600MM (637,6KG)</v>
          </cell>
          <cell r="D5407" t="str">
            <v>UN</v>
          </cell>
          <cell r="E5407">
            <v>0</v>
          </cell>
        </row>
        <row r="5408">
          <cell r="B5408" t="str">
            <v>525742</v>
          </cell>
          <cell r="C5408" t="str">
            <v>TE FOFO JE2GS/FG PN-25 800 X 800MM (708,3KG)</v>
          </cell>
          <cell r="D5408" t="str">
            <v>UN</v>
          </cell>
          <cell r="E5408">
            <v>0</v>
          </cell>
        </row>
        <row r="5409">
          <cell r="B5409" t="str">
            <v>525743</v>
          </cell>
          <cell r="C5409" t="str">
            <v>TE FOFO JE2GS/FG PN-25 900 X 200MM (325,9KG)</v>
          </cell>
          <cell r="D5409" t="str">
            <v>UN</v>
          </cell>
          <cell r="E5409">
            <v>0</v>
          </cell>
        </row>
        <row r="5410">
          <cell r="B5410" t="str">
            <v>525744</v>
          </cell>
          <cell r="C5410" t="str">
            <v>TE FOFO JE2GS/FG PN-25 900 X 400MM (519,7KG)</v>
          </cell>
          <cell r="D5410" t="str">
            <v>UN</v>
          </cell>
          <cell r="E5410">
            <v>0</v>
          </cell>
        </row>
        <row r="5411">
          <cell r="B5411" t="str">
            <v>525745</v>
          </cell>
          <cell r="C5411" t="str">
            <v>TE FOFO JE2GS/FG PN-25 900 X 600MM (803,4KG)</v>
          </cell>
          <cell r="D5411" t="str">
            <v>UN</v>
          </cell>
          <cell r="E5411">
            <v>0</v>
          </cell>
        </row>
        <row r="5412">
          <cell r="B5412" t="str">
            <v>525746</v>
          </cell>
          <cell r="C5412" t="str">
            <v>TE FOFO JE2GS/FG PN-25 900 X 800MM (923,6KG)</v>
          </cell>
          <cell r="D5412" t="str">
            <v>UN</v>
          </cell>
          <cell r="E5412">
            <v>0</v>
          </cell>
        </row>
        <row r="5413">
          <cell r="B5413" t="str">
            <v>525747</v>
          </cell>
          <cell r="C5413" t="str">
            <v>TE FOFO JE2GS/FG PN-25 900 X 900MM (1010KG)</v>
          </cell>
          <cell r="D5413" t="str">
            <v>UN</v>
          </cell>
          <cell r="E5413">
            <v>0</v>
          </cell>
        </row>
        <row r="5414">
          <cell r="B5414" t="str">
            <v>525748</v>
          </cell>
          <cell r="C5414" t="str">
            <v>TE FOFO JE2GS/FG PN-25 1000 X 200MM (470,9KG)</v>
          </cell>
          <cell r="D5414" t="str">
            <v>UN</v>
          </cell>
          <cell r="E5414">
            <v>0</v>
          </cell>
        </row>
        <row r="5415">
          <cell r="B5415" t="str">
            <v>525749</v>
          </cell>
          <cell r="C5415" t="str">
            <v>TE FOFO JE2GS/FG PN-25 1000 X 400MM (648,6KG)</v>
          </cell>
          <cell r="D5415" t="str">
            <v>UN</v>
          </cell>
          <cell r="E5415">
            <v>0</v>
          </cell>
        </row>
        <row r="5416">
          <cell r="B5416" t="str">
            <v>525750</v>
          </cell>
          <cell r="C5416" t="str">
            <v>TE FOFO JE2GS/FG PN-25 1000 X 600MM (971KG)</v>
          </cell>
          <cell r="D5416" t="str">
            <v>UN</v>
          </cell>
          <cell r="E5416">
            <v>0</v>
          </cell>
        </row>
        <row r="5417">
          <cell r="B5417" t="str">
            <v>525751</v>
          </cell>
          <cell r="C5417" t="str">
            <v>TE FOFO JE2GS/FG PN-25 1000 X 800MM (1133KG)</v>
          </cell>
          <cell r="D5417" t="str">
            <v>UN</v>
          </cell>
          <cell r="E5417">
            <v>0</v>
          </cell>
        </row>
        <row r="5418">
          <cell r="B5418" t="str">
            <v>525752</v>
          </cell>
          <cell r="C5418" t="str">
            <v>TE FOFO JE2GS/FG PN-25 1000 X 1000MM (1299KG)</v>
          </cell>
          <cell r="D5418" t="str">
            <v>UN</v>
          </cell>
          <cell r="E5418">
            <v>0</v>
          </cell>
        </row>
        <row r="5419">
          <cell r="B5419" t="str">
            <v>525753</v>
          </cell>
          <cell r="C5419" t="str">
            <v>TE FOFO JE2GS/FG PN-25 1200 X 200MM (758KG)</v>
          </cell>
          <cell r="D5419" t="str">
            <v>UN</v>
          </cell>
          <cell r="E5419">
            <v>0</v>
          </cell>
        </row>
        <row r="5420">
          <cell r="B5420" t="str">
            <v>525754</v>
          </cell>
          <cell r="C5420" t="str">
            <v>TE FOFO JE2GS/FG PN-25 1200 X 400MM (991KG)</v>
          </cell>
          <cell r="D5420" t="str">
            <v>UN</v>
          </cell>
          <cell r="E5420">
            <v>0</v>
          </cell>
        </row>
        <row r="5421">
          <cell r="B5421" t="str">
            <v>525755</v>
          </cell>
          <cell r="C5421" t="str">
            <v>TE FOFO JE2GS/FG PN-25 1200 X 600MM (1367KG)</v>
          </cell>
          <cell r="D5421" t="str">
            <v>UN</v>
          </cell>
          <cell r="E5421">
            <v>0</v>
          </cell>
        </row>
        <row r="5422">
          <cell r="B5422" t="str">
            <v>525756</v>
          </cell>
          <cell r="C5422" t="str">
            <v>TE FOFO JE2GS/FG PN-25 1200 X 800MM (1637KG)</v>
          </cell>
          <cell r="D5422" t="str">
            <v>UN</v>
          </cell>
          <cell r="E5422">
            <v>0</v>
          </cell>
        </row>
        <row r="5423">
          <cell r="B5423" t="str">
            <v>525757</v>
          </cell>
          <cell r="C5423" t="str">
            <v>TE FOFO JE2GS/FG PN-25 1200 X 1000MM (1898KG)</v>
          </cell>
          <cell r="D5423" t="str">
            <v>UN</v>
          </cell>
          <cell r="E5423">
            <v>0</v>
          </cell>
        </row>
        <row r="5424">
          <cell r="B5424" t="str">
            <v>525758</v>
          </cell>
          <cell r="C5424" t="str">
            <v>TE FOFO JE2GS/FG PN-25 1200 X 1200MM (2135KG)</v>
          </cell>
          <cell r="D5424" t="str">
            <v>UN</v>
          </cell>
          <cell r="E5424">
            <v>0</v>
          </cell>
        </row>
        <row r="5425">
          <cell r="B5425" t="str">
            <v>525759</v>
          </cell>
          <cell r="C5425" t="str">
            <v>TE FOFO JM/FG PN-25 700 X 200MM (369KG)</v>
          </cell>
          <cell r="D5425" t="str">
            <v>UN</v>
          </cell>
          <cell r="E5425">
            <v>0</v>
          </cell>
        </row>
        <row r="5426">
          <cell r="B5426" t="str">
            <v>525760</v>
          </cell>
          <cell r="C5426" t="str">
            <v>TE FOFO JM/FG PN-25 700 X 400MM (467KG)</v>
          </cell>
          <cell r="D5426" t="str">
            <v>UN</v>
          </cell>
          <cell r="E5426">
            <v>0</v>
          </cell>
        </row>
        <row r="5427">
          <cell r="B5427" t="str">
            <v>525761</v>
          </cell>
          <cell r="C5427" t="str">
            <v>TE FOFO JM/FG PN-25 700 X 600MM (616KG)</v>
          </cell>
          <cell r="D5427" t="str">
            <v>UN</v>
          </cell>
          <cell r="E5427">
            <v>0</v>
          </cell>
        </row>
        <row r="5428">
          <cell r="B5428" t="str">
            <v>525762</v>
          </cell>
          <cell r="C5428" t="str">
            <v>TE FOFO JM/FG PN-25 700 X 700MM (659KG)</v>
          </cell>
          <cell r="D5428" t="str">
            <v>UN</v>
          </cell>
          <cell r="E5428">
            <v>0</v>
          </cell>
        </row>
        <row r="5429">
          <cell r="B5429" t="str">
            <v>525763</v>
          </cell>
          <cell r="C5429" t="str">
            <v>TE FOFO JM/FG PN-25 800 X 200MM (516KG)</v>
          </cell>
          <cell r="D5429" t="str">
            <v>UN</v>
          </cell>
          <cell r="E5429">
            <v>0</v>
          </cell>
        </row>
        <row r="5430">
          <cell r="B5430" t="str">
            <v>525764</v>
          </cell>
          <cell r="C5430" t="str">
            <v>TE FOFO JM/FG PN-25 800 X 400MM (647KG)</v>
          </cell>
          <cell r="D5430" t="str">
            <v>UN</v>
          </cell>
          <cell r="E5430">
            <v>0</v>
          </cell>
        </row>
        <row r="5431">
          <cell r="B5431" t="str">
            <v>525765</v>
          </cell>
          <cell r="C5431" t="str">
            <v>TE FOFO JM/FG PN-25 800 X 600MM (900KG)</v>
          </cell>
          <cell r="D5431" t="str">
            <v>UN</v>
          </cell>
          <cell r="E5431">
            <v>0</v>
          </cell>
        </row>
        <row r="5432">
          <cell r="B5432" t="str">
            <v>525766</v>
          </cell>
          <cell r="C5432" t="str">
            <v>TE FOFO JM/FG PN-25 800 X 800MM (939KG)</v>
          </cell>
          <cell r="D5432" t="str">
            <v>UN</v>
          </cell>
          <cell r="E5432">
            <v>0</v>
          </cell>
        </row>
        <row r="5433">
          <cell r="B5433" t="str">
            <v>525767</v>
          </cell>
          <cell r="C5433" t="str">
            <v>TE FOFO JM/FG PN-25 900 X 200MM (633KG)</v>
          </cell>
          <cell r="D5433" t="str">
            <v>UN</v>
          </cell>
          <cell r="E5433">
            <v>0</v>
          </cell>
        </row>
        <row r="5434">
          <cell r="B5434" t="str">
            <v>525768</v>
          </cell>
          <cell r="C5434" t="str">
            <v>TE FOFO JM/FG PN-25 900 X 400MM (816KG)</v>
          </cell>
          <cell r="D5434" t="str">
            <v>UN</v>
          </cell>
          <cell r="E5434">
            <v>0</v>
          </cell>
        </row>
        <row r="5435">
          <cell r="B5435" t="str">
            <v>525769</v>
          </cell>
          <cell r="C5435" t="str">
            <v>TE FOFO JM/FG PN-25 900 X 600MM (1121KG)</v>
          </cell>
          <cell r="D5435" t="str">
            <v>UN</v>
          </cell>
          <cell r="E5435">
            <v>0</v>
          </cell>
        </row>
        <row r="5436">
          <cell r="B5436" t="str">
            <v>525770</v>
          </cell>
          <cell r="C5436" t="str">
            <v>TE FOFO JM/FG PN-25 900 X 800MM (1224KG)</v>
          </cell>
          <cell r="D5436" t="str">
            <v>UN</v>
          </cell>
          <cell r="E5436">
            <v>0</v>
          </cell>
        </row>
        <row r="5437">
          <cell r="B5437" t="str">
            <v>525771</v>
          </cell>
          <cell r="C5437" t="str">
            <v>TE FOFO JM/FG PN-25 900 X 900MM (1314KG)</v>
          </cell>
          <cell r="D5437" t="str">
            <v>UN</v>
          </cell>
          <cell r="E5437">
            <v>0</v>
          </cell>
        </row>
        <row r="5438">
          <cell r="B5438" t="str">
            <v>525772</v>
          </cell>
          <cell r="C5438" t="str">
            <v>TE FOFO JM/FG PN-25 1000 X 200MM (862KG)</v>
          </cell>
          <cell r="D5438" t="str">
            <v>UN</v>
          </cell>
          <cell r="E5438">
            <v>0</v>
          </cell>
        </row>
        <row r="5439">
          <cell r="B5439" t="str">
            <v>525773</v>
          </cell>
          <cell r="C5439" t="str">
            <v>TE FOFO JM/FG PN-25 1000 X 400MM (1039KG)</v>
          </cell>
          <cell r="D5439" t="str">
            <v>UN</v>
          </cell>
          <cell r="E5439">
            <v>0</v>
          </cell>
        </row>
        <row r="5440">
          <cell r="B5440" t="str">
            <v>525774</v>
          </cell>
          <cell r="C5440" t="str">
            <v>TE FOFO JM/FG PN-25 1000 X 600MM (1352KG)</v>
          </cell>
          <cell r="D5440" t="str">
            <v>UN</v>
          </cell>
          <cell r="E5440">
            <v>0</v>
          </cell>
        </row>
        <row r="5441">
          <cell r="B5441" t="str">
            <v>525775</v>
          </cell>
          <cell r="C5441" t="str">
            <v>TE FOFO JM/FG PN-25 1000 X 800MM (1505KG)</v>
          </cell>
          <cell r="D5441" t="str">
            <v>UN</v>
          </cell>
          <cell r="E5441">
            <v>0</v>
          </cell>
        </row>
        <row r="5442">
          <cell r="B5442" t="str">
            <v>525776</v>
          </cell>
          <cell r="C5442" t="str">
            <v>TE FOFO JM/FG PN-25 1000 X 1000MM (1674KG)</v>
          </cell>
          <cell r="D5442" t="str">
            <v>UN</v>
          </cell>
          <cell r="E5442">
            <v>0</v>
          </cell>
        </row>
        <row r="5443">
          <cell r="B5443" t="str">
            <v>525777</v>
          </cell>
          <cell r="C5443" t="str">
            <v>TE FOFO JM/FG PN-25 1200 X 200MM (1138KG)</v>
          </cell>
          <cell r="D5443" t="str">
            <v>UN</v>
          </cell>
          <cell r="E5443">
            <v>0</v>
          </cell>
        </row>
        <row r="5444">
          <cell r="B5444" t="str">
            <v>525778</v>
          </cell>
          <cell r="C5444" t="str">
            <v>TE FOFO JM/FG PN-25 1200 X 400MM (1363KG)</v>
          </cell>
          <cell r="D5444" t="str">
            <v>UN</v>
          </cell>
          <cell r="E5444">
            <v>0</v>
          </cell>
        </row>
        <row r="5445">
          <cell r="B5445" t="str">
            <v>525779</v>
          </cell>
          <cell r="C5445" t="str">
            <v>TE FOFO JM/FG PN-25 1200 X 600MM (1736KG)</v>
          </cell>
          <cell r="D5445" t="str">
            <v>UN</v>
          </cell>
          <cell r="E5445">
            <v>0</v>
          </cell>
        </row>
        <row r="5446">
          <cell r="B5446" t="str">
            <v>525780</v>
          </cell>
          <cell r="C5446" t="str">
            <v>TE FOFO JM/FG PN-25 1200 X 800MM (2014KG)</v>
          </cell>
          <cell r="D5446" t="str">
            <v>UN</v>
          </cell>
          <cell r="E5446">
            <v>0</v>
          </cell>
        </row>
        <row r="5447">
          <cell r="B5447" t="str">
            <v>525781</v>
          </cell>
          <cell r="C5447" t="str">
            <v>TE FOFO JM/FG PN-25 1200 X 1000MM (2266KG)</v>
          </cell>
          <cell r="D5447" t="str">
            <v>UN</v>
          </cell>
          <cell r="E5447">
            <v>0</v>
          </cell>
        </row>
        <row r="5448">
          <cell r="B5448" t="str">
            <v>525782</v>
          </cell>
          <cell r="C5448" t="str">
            <v>TE FOFO JM/FG PN-25 1200 X 1200MM (2510KG)</v>
          </cell>
          <cell r="D5448" t="str">
            <v>UN</v>
          </cell>
          <cell r="E5448">
            <v>0</v>
          </cell>
        </row>
        <row r="5450">
          <cell r="B5450" t="str">
            <v>525800</v>
          </cell>
          <cell r="C5450" t="str">
            <v>TOCO EM FOFO (C31 - METALURGICA 100%)</v>
          </cell>
        </row>
        <row r="5451">
          <cell r="B5451" t="str">
            <v>525801</v>
          </cell>
          <cell r="C5451" t="str">
            <v>TOCO FOFO C/FG PN-10 D=100MM;L=250MM (14KG)</v>
          </cell>
          <cell r="D5451" t="str">
            <v>UN</v>
          </cell>
          <cell r="E5451">
            <v>164.4</v>
          </cell>
        </row>
        <row r="5452">
          <cell r="B5452" t="str">
            <v>525802</v>
          </cell>
          <cell r="C5452" t="str">
            <v>TOCO FOFO C/FG PN-10 D=150MM;L=250MM (24KG)</v>
          </cell>
          <cell r="D5452" t="str">
            <v>UN</v>
          </cell>
          <cell r="E5452">
            <v>228.23</v>
          </cell>
        </row>
        <row r="5453">
          <cell r="B5453" t="str">
            <v>525803</v>
          </cell>
          <cell r="C5453" t="str">
            <v>TOCO FOFO C/FG PN-10 D=200MM;L=250MM (32KG)</v>
          </cell>
          <cell r="D5453" t="str">
            <v>UN</v>
          </cell>
          <cell r="E5453">
            <v>417.42</v>
          </cell>
        </row>
        <row r="5454">
          <cell r="B5454" t="str">
            <v>525804</v>
          </cell>
          <cell r="C5454" t="str">
            <v>TOCO FOFO C/FG PN-10 D=250MM;L=250MM (44KG)</v>
          </cell>
          <cell r="D5454" t="str">
            <v>UN</v>
          </cell>
          <cell r="E5454">
            <v>642.37</v>
          </cell>
        </row>
        <row r="5455">
          <cell r="B5455" t="str">
            <v>525805</v>
          </cell>
          <cell r="C5455" t="str">
            <v>TOCO FOFO C/FG PN-10 D=300MM;L=250MM (56KG)</v>
          </cell>
          <cell r="D5455" t="str">
            <v>UN</v>
          </cell>
          <cell r="E5455">
            <v>740.77</v>
          </cell>
        </row>
        <row r="5456">
          <cell r="B5456" t="str">
            <v>525806</v>
          </cell>
          <cell r="C5456" t="str">
            <v>TOCO FOFO C/FG PN-10 D=350MM;L=250MM (70KG)</v>
          </cell>
          <cell r="D5456" t="str">
            <v>UN</v>
          </cell>
          <cell r="E5456">
            <v>911.59</v>
          </cell>
        </row>
        <row r="5457">
          <cell r="B5457" t="str">
            <v>525807</v>
          </cell>
          <cell r="C5457" t="str">
            <v>TOCO FOFO C/FG PN-10 D=400MM;L=250MM (85KG)</v>
          </cell>
          <cell r="D5457" t="str">
            <v>UN</v>
          </cell>
          <cell r="E5457">
            <v>968.7</v>
          </cell>
        </row>
        <row r="5458">
          <cell r="B5458" t="str">
            <v>525808</v>
          </cell>
          <cell r="C5458" t="str">
            <v>TOCO FOFO C/FG PN-10 D=450MM;L=250MM (95KG)</v>
          </cell>
          <cell r="D5458" t="str">
            <v>UN</v>
          </cell>
          <cell r="E5458">
            <v>2847.1</v>
          </cell>
        </row>
        <row r="5459">
          <cell r="B5459" t="str">
            <v>525809</v>
          </cell>
          <cell r="C5459" t="str">
            <v>TOCO FOFO C/FG PN-10 D=500MM;L=250MM (116KG)</v>
          </cell>
          <cell r="D5459" t="str">
            <v>UN</v>
          </cell>
          <cell r="E5459">
            <v>2777.95</v>
          </cell>
        </row>
        <row r="5460">
          <cell r="B5460" t="str">
            <v>525810</v>
          </cell>
          <cell r="C5460" t="str">
            <v>TOCO FOFO C/FG PN-10 D=600MM;L=250MM (165KG)</v>
          </cell>
          <cell r="D5460" t="str">
            <v>UN</v>
          </cell>
          <cell r="E5460">
            <v>0</v>
          </cell>
        </row>
        <row r="5461">
          <cell r="B5461" t="str">
            <v>525811</v>
          </cell>
          <cell r="C5461" t="str">
            <v>TOCO FOFO C/FG PN-10 D=700MM;L=250MM (219KG)</v>
          </cell>
          <cell r="D5461" t="str">
            <v>UN</v>
          </cell>
          <cell r="E5461">
            <v>0</v>
          </cell>
        </row>
        <row r="5462">
          <cell r="B5462" t="str">
            <v>525812</v>
          </cell>
          <cell r="C5462" t="str">
            <v>TOCO FOFO C/FG PN-10 D=800MM;L=250MM (279KG)</v>
          </cell>
          <cell r="D5462" t="str">
            <v>UN</v>
          </cell>
          <cell r="E5462">
            <v>0</v>
          </cell>
        </row>
        <row r="5463">
          <cell r="B5463" t="str">
            <v>525813</v>
          </cell>
          <cell r="C5463" t="str">
            <v>TOCO FOFO C/FG PN-10 D=900MM;L=250MM (350KG)</v>
          </cell>
          <cell r="D5463" t="str">
            <v>UN</v>
          </cell>
          <cell r="E5463">
            <v>0</v>
          </cell>
        </row>
        <row r="5464">
          <cell r="B5464" t="str">
            <v>525814</v>
          </cell>
          <cell r="C5464" t="str">
            <v>TOCO FOFO C/FG PN-10 D=1000MM;L=250MM (419KG)</v>
          </cell>
          <cell r="D5464" t="str">
            <v>UN</v>
          </cell>
          <cell r="E5464">
            <v>0</v>
          </cell>
        </row>
        <row r="5465">
          <cell r="B5465" t="str">
            <v>525815</v>
          </cell>
          <cell r="C5465" t="str">
            <v>TOCO FOFO C/FG PN-10 D=1200MM;L=250MM (597KG)</v>
          </cell>
          <cell r="D5465" t="str">
            <v>UN</v>
          </cell>
          <cell r="E5465">
            <v>0</v>
          </cell>
        </row>
        <row r="5466">
          <cell r="B5466" t="str">
            <v>525816</v>
          </cell>
          <cell r="C5466" t="str">
            <v>TOCO FOFO C/FG PN-10/16/25 D=80MM;L= 500MM(13KG)</v>
          </cell>
          <cell r="D5466" t="str">
            <v>UN</v>
          </cell>
          <cell r="E5466">
            <v>320.18</v>
          </cell>
        </row>
        <row r="5467">
          <cell r="B5467" t="str">
            <v>525817</v>
          </cell>
          <cell r="C5467" t="str">
            <v>TOCO FOFO C/FG PN-10 D=100MM;L=500MM (19KG)</v>
          </cell>
          <cell r="D5467" t="str">
            <v>UN</v>
          </cell>
          <cell r="E5467">
            <v>207.83</v>
          </cell>
        </row>
        <row r="5468">
          <cell r="B5468" t="str">
            <v>525818</v>
          </cell>
          <cell r="C5468" t="str">
            <v>TOCO FOFO C/FG PN-10 D=150MM;L=500MM (32KG)</v>
          </cell>
          <cell r="D5468" t="str">
            <v>UN</v>
          </cell>
          <cell r="E5468">
            <v>577.84</v>
          </cell>
        </row>
        <row r="5469">
          <cell r="B5469" t="str">
            <v>525819</v>
          </cell>
          <cell r="C5469" t="str">
            <v>TOCO FOFO C/FG PN-10 D=200MM;L=500MM (43KG)</v>
          </cell>
          <cell r="D5469" t="str">
            <v>UN</v>
          </cell>
          <cell r="E5469">
            <v>556.38</v>
          </cell>
        </row>
        <row r="5470">
          <cell r="B5470" t="str">
            <v>525820</v>
          </cell>
          <cell r="C5470" t="str">
            <v>TOCO FOFO C/FG PN-10 D=250MM;L=500MM (60KG)</v>
          </cell>
          <cell r="D5470" t="str">
            <v>UN</v>
          </cell>
          <cell r="E5470">
            <v>813.47</v>
          </cell>
        </row>
        <row r="5471">
          <cell r="B5471" t="str">
            <v>525821</v>
          </cell>
          <cell r="C5471" t="str">
            <v>TOCO FOFO C/FG PN-10 D=300MM;L=500MM (76KG)</v>
          </cell>
          <cell r="D5471" t="str">
            <v>UN</v>
          </cell>
          <cell r="E5471">
            <v>967.56</v>
          </cell>
        </row>
        <row r="5472">
          <cell r="B5472" t="str">
            <v>525822</v>
          </cell>
          <cell r="C5472" t="str">
            <v>TOCO FOFO C/FG PN-10 D=350MM;L=500MM (88KG)</v>
          </cell>
          <cell r="D5472" t="str">
            <v>UN</v>
          </cell>
          <cell r="E5472">
            <v>1540.28</v>
          </cell>
        </row>
        <row r="5473">
          <cell r="B5473" t="str">
            <v>525823</v>
          </cell>
          <cell r="C5473" t="str">
            <v>TOCO FOFO C/FG PN-10 D=400MM;L=500MM (114KG)</v>
          </cell>
          <cell r="D5473" t="str">
            <v>UN</v>
          </cell>
          <cell r="E5473">
            <v>1670.71</v>
          </cell>
        </row>
        <row r="5474">
          <cell r="B5474" t="str">
            <v>525824</v>
          </cell>
          <cell r="C5474" t="str">
            <v>TOCO FOFO C/FG PN-10 D=450MM;L=500MM (137KG)</v>
          </cell>
          <cell r="D5474" t="str">
            <v>UN</v>
          </cell>
          <cell r="E5474">
            <v>3082.78</v>
          </cell>
        </row>
        <row r="5475">
          <cell r="B5475" t="str">
            <v>525825</v>
          </cell>
          <cell r="C5475" t="str">
            <v>TOCO FOFO C/FG PN-10 D=500MM;L=500MM (156KG)</v>
          </cell>
          <cell r="D5475" t="str">
            <v>UN</v>
          </cell>
          <cell r="E5475">
            <v>3144.44</v>
          </cell>
        </row>
        <row r="5476">
          <cell r="B5476" t="str">
            <v>525826</v>
          </cell>
          <cell r="C5476" t="str">
            <v>TOCO FOFO C/FG PN-10 D=600MM;L=500MM (217KG)</v>
          </cell>
          <cell r="D5476" t="str">
            <v>UN</v>
          </cell>
          <cell r="E5476">
            <v>0</v>
          </cell>
        </row>
        <row r="5477">
          <cell r="B5477" t="str">
            <v>525827</v>
          </cell>
          <cell r="C5477" t="str">
            <v>TOCO FOFO C/FG PN-10 D=700MM;L=500MM (289KG)</v>
          </cell>
          <cell r="D5477" t="str">
            <v>UN</v>
          </cell>
          <cell r="E5477">
            <v>0</v>
          </cell>
        </row>
        <row r="5478">
          <cell r="B5478" t="str">
            <v>525828</v>
          </cell>
          <cell r="C5478" t="str">
            <v>TOCO FOFO C/FG PN-10 D=800MM;L=500MM (361KG)</v>
          </cell>
          <cell r="D5478" t="str">
            <v>UN</v>
          </cell>
          <cell r="E5478">
            <v>0</v>
          </cell>
        </row>
        <row r="5479">
          <cell r="B5479" t="str">
            <v>525829</v>
          </cell>
          <cell r="C5479" t="str">
            <v>TOCO FOFO C/FG PN-10 D=900MM;L=500MM (450KG)</v>
          </cell>
          <cell r="D5479" t="str">
            <v>UN</v>
          </cell>
          <cell r="E5479">
            <v>0</v>
          </cell>
        </row>
        <row r="5480">
          <cell r="B5480" t="str">
            <v>525830</v>
          </cell>
          <cell r="C5480" t="str">
            <v>TOCO FOFO C/FG PN-10 D=1000MM;L=500MM (538KG)</v>
          </cell>
          <cell r="D5480" t="str">
            <v>UN</v>
          </cell>
          <cell r="E5480">
            <v>0</v>
          </cell>
        </row>
        <row r="5481">
          <cell r="B5481" t="str">
            <v>525831</v>
          </cell>
          <cell r="C5481" t="str">
            <v>TOCO FOFO C/FG PN-10 D=1200MM;L=500MM (755KG)</v>
          </cell>
          <cell r="D5481" t="str">
            <v>UN</v>
          </cell>
          <cell r="E5481">
            <v>0</v>
          </cell>
        </row>
        <row r="5482">
          <cell r="B5482" t="str">
            <v>525832</v>
          </cell>
          <cell r="C5482" t="str">
            <v>TOCO FOFO C/FG E ABA VED.PN-10/16/25 D=80MM(18KG)</v>
          </cell>
          <cell r="D5482" t="str">
            <v>UN</v>
          </cell>
          <cell r="E5482">
            <v>373.98</v>
          </cell>
        </row>
        <row r="5483">
          <cell r="B5483" t="str">
            <v>525833</v>
          </cell>
          <cell r="C5483" t="str">
            <v>TOCO FOFO C/FG E ABA DE VED.PN-10 D=100MM (26KG)</v>
          </cell>
          <cell r="D5483" t="str">
            <v>UN</v>
          </cell>
          <cell r="E5483">
            <v>381.47</v>
          </cell>
        </row>
        <row r="5484">
          <cell r="B5484" t="str">
            <v>525834</v>
          </cell>
          <cell r="C5484" t="str">
            <v>TOCO FOFO C/FG E ABA DE VED.PN-10 D=150MM (40KG)</v>
          </cell>
          <cell r="D5484" t="str">
            <v>UN</v>
          </cell>
          <cell r="E5484">
            <v>611.82000000000005</v>
          </cell>
        </row>
        <row r="5485">
          <cell r="B5485" t="str">
            <v>525835</v>
          </cell>
          <cell r="C5485" t="str">
            <v>TOCO FOFO C/FG E ABA DE VED.PN-10 D=200MM (56KG)</v>
          </cell>
          <cell r="D5485" t="str">
            <v>UN</v>
          </cell>
          <cell r="E5485">
            <v>706.46</v>
          </cell>
        </row>
        <row r="5486">
          <cell r="B5486" t="str">
            <v>525836</v>
          </cell>
          <cell r="C5486" t="str">
            <v>TOCO FOFO C/FG E ABA DE VED.PN-10 D=250MM (73KG)</v>
          </cell>
          <cell r="D5486" t="str">
            <v>UN</v>
          </cell>
          <cell r="E5486">
            <v>1002.08</v>
          </cell>
        </row>
        <row r="5487">
          <cell r="B5487" t="str">
            <v>525837</v>
          </cell>
          <cell r="C5487" t="str">
            <v>TOCO FOFO C/FG E ABA DE VED.PN-10 D=300MM (93KG)</v>
          </cell>
          <cell r="D5487" t="str">
            <v>UN</v>
          </cell>
          <cell r="E5487">
            <v>1022.12</v>
          </cell>
        </row>
        <row r="5488">
          <cell r="B5488" t="str">
            <v>525838</v>
          </cell>
          <cell r="C5488" t="str">
            <v>TOCO FOFO C/FG E ABA DE VED.PN-10 D=350MM (112KG)</v>
          </cell>
          <cell r="D5488" t="str">
            <v>UN</v>
          </cell>
          <cell r="E5488">
            <v>1508.11</v>
          </cell>
        </row>
        <row r="5489">
          <cell r="B5489" t="str">
            <v>525839</v>
          </cell>
          <cell r="C5489" t="str">
            <v>TOCO FOFO C/FG E ABA DE VED.PN-10 D=400MM (136KG)</v>
          </cell>
          <cell r="D5489" t="str">
            <v>UN</v>
          </cell>
          <cell r="E5489">
            <v>1586.74</v>
          </cell>
        </row>
        <row r="5490">
          <cell r="B5490" t="str">
            <v>525840</v>
          </cell>
          <cell r="C5490" t="str">
            <v>TOCO FOFO C/FG E ABA DE VED.PN-10 D=450MM (183KG)</v>
          </cell>
          <cell r="D5490" t="str">
            <v>UN</v>
          </cell>
          <cell r="E5490">
            <v>3435.26</v>
          </cell>
        </row>
        <row r="5491">
          <cell r="B5491" t="str">
            <v>525841</v>
          </cell>
          <cell r="C5491" t="str">
            <v>TOCO FOFO C/FG E ABA DE VED.PN-10 D=500MM (197KG)</v>
          </cell>
          <cell r="D5491" t="str">
            <v>UN</v>
          </cell>
          <cell r="E5491">
            <v>3532.36</v>
          </cell>
        </row>
        <row r="5492">
          <cell r="B5492" t="str">
            <v>525842</v>
          </cell>
          <cell r="C5492" t="str">
            <v>TOCO FOFO C/FG E ABA DE VED.PN-10 D=600MM (253KG)</v>
          </cell>
          <cell r="D5492" t="str">
            <v>UN</v>
          </cell>
          <cell r="E5492">
            <v>0</v>
          </cell>
        </row>
        <row r="5493">
          <cell r="B5493" t="str">
            <v>525843</v>
          </cell>
          <cell r="C5493" t="str">
            <v>TOCO FOFO C/FG E ABA DE VED.PN-10 D=700MM (320KG)</v>
          </cell>
          <cell r="D5493" t="str">
            <v>UN</v>
          </cell>
          <cell r="E5493">
            <v>0</v>
          </cell>
        </row>
        <row r="5494">
          <cell r="B5494" t="str">
            <v>525844</v>
          </cell>
          <cell r="C5494" t="str">
            <v>TOCO FOFO C/FG E ABA DE VED.PN-10 D=800MM (412KG)</v>
          </cell>
          <cell r="D5494" t="str">
            <v>UN</v>
          </cell>
          <cell r="E5494">
            <v>0</v>
          </cell>
        </row>
        <row r="5495">
          <cell r="B5495" t="str">
            <v>525845</v>
          </cell>
          <cell r="C5495" t="str">
            <v>TOCO FOFO C/FG E ABA DE VED.PN-10 D=900MM (470KG)</v>
          </cell>
          <cell r="D5495" t="str">
            <v>UN</v>
          </cell>
          <cell r="E5495">
            <v>0</v>
          </cell>
        </row>
        <row r="5496">
          <cell r="B5496" t="str">
            <v>525846</v>
          </cell>
          <cell r="C5496" t="str">
            <v>TOCO FOFO C/FG E ABA DE VED.PN-10 D=1000MM (637KG)</v>
          </cell>
          <cell r="D5496" t="str">
            <v>UN</v>
          </cell>
          <cell r="E5496">
            <v>0</v>
          </cell>
        </row>
        <row r="5497">
          <cell r="B5497" t="str">
            <v>525847</v>
          </cell>
          <cell r="C5497" t="str">
            <v>TOCO FOFO C/FG E ABA DE VED.PN-10 D=1200MM (857KG)</v>
          </cell>
          <cell r="D5497" t="str">
            <v>UN</v>
          </cell>
          <cell r="E5497">
            <v>0</v>
          </cell>
        </row>
        <row r="5498">
          <cell r="B5498" t="str">
            <v>525848</v>
          </cell>
          <cell r="C5498" t="str">
            <v>TOCO FOFO C/FG PN-16 D=100MM;L=250MM (14KG)</v>
          </cell>
          <cell r="D5498" t="str">
            <v>UN</v>
          </cell>
          <cell r="E5498">
            <v>0</v>
          </cell>
        </row>
        <row r="5499">
          <cell r="B5499" t="str">
            <v>525849</v>
          </cell>
          <cell r="C5499" t="str">
            <v>TOCO FOFO C/FG PN-16 D=150MM;L=250MM (24KG)</v>
          </cell>
          <cell r="D5499" t="str">
            <v>UN</v>
          </cell>
          <cell r="E5499">
            <v>0</v>
          </cell>
        </row>
        <row r="5500">
          <cell r="B5500" t="str">
            <v>525850</v>
          </cell>
          <cell r="C5500" t="str">
            <v>TOCO FOFO C/FG PN-16 D=200MM;L=250MM (32KG)</v>
          </cell>
          <cell r="D5500" t="str">
            <v>UN</v>
          </cell>
          <cell r="E5500">
            <v>0</v>
          </cell>
        </row>
        <row r="5501">
          <cell r="B5501" t="str">
            <v>525851</v>
          </cell>
          <cell r="C5501" t="str">
            <v>TOCO FOFO C/FG PN-16 D=250MM;L=250MM (44KG)</v>
          </cell>
          <cell r="D5501" t="str">
            <v>UN</v>
          </cell>
          <cell r="E5501">
            <v>0</v>
          </cell>
        </row>
        <row r="5502">
          <cell r="B5502" t="str">
            <v>525852</v>
          </cell>
          <cell r="C5502" t="str">
            <v>TOCO FOFO C/FG PN-16 D=300MM;L=250MM (56KG)</v>
          </cell>
          <cell r="D5502" t="str">
            <v>UN</v>
          </cell>
          <cell r="E5502">
            <v>0</v>
          </cell>
        </row>
        <row r="5503">
          <cell r="B5503" t="str">
            <v>525853</v>
          </cell>
          <cell r="C5503" t="str">
            <v>TOCO FOFO C/FG PN-16 D=350MM;L=250MM (76KG)</v>
          </cell>
          <cell r="D5503" t="str">
            <v>UN</v>
          </cell>
          <cell r="E5503">
            <v>0</v>
          </cell>
        </row>
        <row r="5504">
          <cell r="B5504" t="str">
            <v>525854</v>
          </cell>
          <cell r="C5504" t="str">
            <v>TOCO FOFO C/FG PN-16 D=400MM;L=250MM (97KG)</v>
          </cell>
          <cell r="D5504" t="str">
            <v>UN</v>
          </cell>
          <cell r="E5504">
            <v>0</v>
          </cell>
        </row>
        <row r="5505">
          <cell r="B5505" t="str">
            <v>525855</v>
          </cell>
          <cell r="C5505" t="str">
            <v>TOCO FOFO C/FG PN-16 D=450MM;L=250MM (110KG)</v>
          </cell>
          <cell r="D5505" t="str">
            <v>UN</v>
          </cell>
          <cell r="E5505">
            <v>0</v>
          </cell>
        </row>
        <row r="5506">
          <cell r="B5506" t="str">
            <v>525856</v>
          </cell>
          <cell r="C5506" t="str">
            <v>TOCO FOFO C/FG PN-16 D=500MM;L=250MM (146KG)</v>
          </cell>
          <cell r="D5506" t="str">
            <v>UN</v>
          </cell>
          <cell r="E5506">
            <v>0</v>
          </cell>
        </row>
        <row r="5507">
          <cell r="B5507" t="str">
            <v>525857</v>
          </cell>
          <cell r="C5507" t="str">
            <v>TOCO FOFO C/FG PN-16 D=600MM;L=250MM (217KG)</v>
          </cell>
          <cell r="D5507" t="str">
            <v>UN</v>
          </cell>
          <cell r="E5507">
            <v>0</v>
          </cell>
        </row>
        <row r="5508">
          <cell r="B5508" t="str">
            <v>525858</v>
          </cell>
          <cell r="C5508" t="str">
            <v>TOCO FOFO C/FG PN-16 D=700MM;L=250MM (249KG)</v>
          </cell>
          <cell r="D5508" t="str">
            <v>UN</v>
          </cell>
          <cell r="E5508">
            <v>0</v>
          </cell>
        </row>
        <row r="5509">
          <cell r="B5509" t="str">
            <v>525859</v>
          </cell>
          <cell r="C5509" t="str">
            <v>TOCO FOFO C/FG PN-16 D=800MM;L=250MM (317KG)</v>
          </cell>
          <cell r="D5509" t="str">
            <v>UN</v>
          </cell>
          <cell r="E5509">
            <v>0</v>
          </cell>
        </row>
        <row r="5510">
          <cell r="B5510" t="str">
            <v>525860</v>
          </cell>
          <cell r="C5510" t="str">
            <v>TOCO FOFO C/FG PN-16 D=900MM;L=250MM (398KG)</v>
          </cell>
          <cell r="D5510" t="str">
            <v>UN</v>
          </cell>
          <cell r="E5510">
            <v>0</v>
          </cell>
        </row>
        <row r="5511">
          <cell r="B5511" t="str">
            <v>525861</v>
          </cell>
          <cell r="C5511" t="str">
            <v>TOCO FOFO C/FG PN-16 D=1000MM;L=250MM (503KG)</v>
          </cell>
          <cell r="D5511" t="str">
            <v>UN</v>
          </cell>
          <cell r="E5511">
            <v>0</v>
          </cell>
        </row>
        <row r="5512">
          <cell r="B5512" t="str">
            <v>525862</v>
          </cell>
          <cell r="C5512" t="str">
            <v>TOCO FOFO C/FG PN-16 D=1200MM;L=250MM (622KG)</v>
          </cell>
          <cell r="D5512" t="str">
            <v>UN</v>
          </cell>
          <cell r="E5512">
            <v>0</v>
          </cell>
        </row>
        <row r="5513">
          <cell r="B5513" t="str">
            <v>525863</v>
          </cell>
          <cell r="C5513" t="str">
            <v>TOCO FOFO C/FG PN-16 D=100MM;L=500MM (19KG)</v>
          </cell>
          <cell r="D5513" t="str">
            <v>UN</v>
          </cell>
          <cell r="E5513">
            <v>0</v>
          </cell>
        </row>
        <row r="5514">
          <cell r="B5514" t="str">
            <v>525864</v>
          </cell>
          <cell r="C5514" t="str">
            <v>TOCO FOFO C/FG PN-16 D=150MM;L=500MM (32KG)</v>
          </cell>
          <cell r="D5514" t="str">
            <v>UN</v>
          </cell>
          <cell r="E5514">
            <v>0</v>
          </cell>
        </row>
        <row r="5515">
          <cell r="B5515" t="str">
            <v>525865</v>
          </cell>
          <cell r="C5515" t="str">
            <v>TOCO FOFO C/FG PN-16 D=200MM;L=500MM (43KG)</v>
          </cell>
          <cell r="D5515" t="str">
            <v>UN</v>
          </cell>
          <cell r="E5515">
            <v>0</v>
          </cell>
        </row>
        <row r="5516">
          <cell r="B5516" t="str">
            <v>525866</v>
          </cell>
          <cell r="C5516" t="str">
            <v>TOCO FOFO C/FG PN-16 D=250MM;L=500MM (60KG)</v>
          </cell>
          <cell r="D5516" t="str">
            <v>UN</v>
          </cell>
          <cell r="E5516">
            <v>0</v>
          </cell>
        </row>
        <row r="5517">
          <cell r="B5517" t="str">
            <v>525867</v>
          </cell>
          <cell r="C5517" t="str">
            <v>TOCO FOFO C/FG PN-16 D=300MM;L=500MM (76KG)</v>
          </cell>
          <cell r="D5517" t="str">
            <v>UN</v>
          </cell>
          <cell r="E5517">
            <v>0</v>
          </cell>
        </row>
        <row r="5518">
          <cell r="B5518" t="str">
            <v>525868</v>
          </cell>
          <cell r="C5518" t="str">
            <v>TOCO FOFO C/FG PN-16 D=350MM;L=500MM (94KG)</v>
          </cell>
          <cell r="D5518" t="str">
            <v>UN</v>
          </cell>
          <cell r="E5518">
            <v>0</v>
          </cell>
        </row>
        <row r="5519">
          <cell r="B5519" t="str">
            <v>525869</v>
          </cell>
          <cell r="C5519" t="str">
            <v>TOCO FOFO C/FG PN-16 D=400MM;L=500MM (126KG)</v>
          </cell>
          <cell r="D5519" t="str">
            <v>UN</v>
          </cell>
          <cell r="E5519">
            <v>0</v>
          </cell>
        </row>
        <row r="5520">
          <cell r="B5520" t="str">
            <v>525870</v>
          </cell>
          <cell r="C5520" t="str">
            <v>TOCO FOFO C/FG PN-16 D=450MM;L=500MM (152KG)</v>
          </cell>
          <cell r="D5520" t="str">
            <v>UN</v>
          </cell>
          <cell r="E5520">
            <v>0</v>
          </cell>
        </row>
        <row r="5521">
          <cell r="B5521" t="str">
            <v>525871</v>
          </cell>
          <cell r="C5521" t="str">
            <v>TOCO FOFO C/FG PN-16 D=500MM;L=500MM (186KG)</v>
          </cell>
          <cell r="D5521" t="str">
            <v>UN</v>
          </cell>
          <cell r="E5521">
            <v>0</v>
          </cell>
        </row>
        <row r="5522">
          <cell r="B5522" t="str">
            <v>525872</v>
          </cell>
          <cell r="C5522" t="str">
            <v>TOCO FOFO C/FG PN-16 D=600MM;L=500MM (269KG)</v>
          </cell>
          <cell r="D5522" t="str">
            <v>UN</v>
          </cell>
          <cell r="E5522">
            <v>0</v>
          </cell>
        </row>
        <row r="5523">
          <cell r="B5523" t="str">
            <v>525873</v>
          </cell>
          <cell r="C5523" t="str">
            <v>TOCO FOFO C/FG PN-16 D=700MM;L=500MM (316KG)</v>
          </cell>
          <cell r="D5523" t="str">
            <v>UN</v>
          </cell>
          <cell r="E5523">
            <v>0</v>
          </cell>
        </row>
        <row r="5524">
          <cell r="B5524" t="str">
            <v>525874</v>
          </cell>
          <cell r="C5524" t="str">
            <v>TOCO FOFO C/FG PN-16 D=800MM;L=500MM (399KG)</v>
          </cell>
          <cell r="D5524" t="str">
            <v>UN</v>
          </cell>
          <cell r="E5524">
            <v>0</v>
          </cell>
        </row>
        <row r="5525">
          <cell r="B5525" t="str">
            <v>525875</v>
          </cell>
          <cell r="C5525" t="str">
            <v>TOCO FOFO C/FG PN-16 D=900MM;L=500MM (498KG)</v>
          </cell>
          <cell r="D5525" t="str">
            <v>UN</v>
          </cell>
          <cell r="E5525">
            <v>0</v>
          </cell>
        </row>
        <row r="5526">
          <cell r="B5526" t="str">
            <v>525876</v>
          </cell>
          <cell r="C5526" t="str">
            <v>TOCO FOFO C/FG PN-16 D=1000MM;L=500MM (622KG)</v>
          </cell>
          <cell r="D5526" t="str">
            <v>UN</v>
          </cell>
          <cell r="E5526">
            <v>0</v>
          </cell>
        </row>
        <row r="5527">
          <cell r="B5527" t="str">
            <v>525877</v>
          </cell>
          <cell r="C5527" t="str">
            <v>TOCO FOFO C/FG PN-16 D=1200MM;L=500MM (883KG)</v>
          </cell>
          <cell r="D5527" t="str">
            <v>UN</v>
          </cell>
          <cell r="E5527">
            <v>0</v>
          </cell>
        </row>
        <row r="5528">
          <cell r="B5528" t="str">
            <v>525878</v>
          </cell>
          <cell r="C5528" t="str">
            <v>TOCO FOFO C/FG E ABA DE VED.PN-16 D=100MM (26KG)</v>
          </cell>
          <cell r="D5528" t="str">
            <v>UN</v>
          </cell>
          <cell r="E5528">
            <v>0</v>
          </cell>
        </row>
        <row r="5529">
          <cell r="B5529" t="str">
            <v>525879</v>
          </cell>
          <cell r="C5529" t="str">
            <v>TOCO FOFO C/FG E ABA DE VED.PN-16 D=150MM (40KG)</v>
          </cell>
          <cell r="D5529" t="str">
            <v>UN</v>
          </cell>
          <cell r="E5529">
            <v>0</v>
          </cell>
        </row>
        <row r="5530">
          <cell r="B5530" t="str">
            <v>525880</v>
          </cell>
          <cell r="C5530" t="str">
            <v>TOCO FOFO C/FG E ABA DE VED.PN-16 D=200MM (56KG)</v>
          </cell>
          <cell r="D5530" t="str">
            <v>UN</v>
          </cell>
          <cell r="E5530">
            <v>0</v>
          </cell>
        </row>
        <row r="5531">
          <cell r="B5531" t="str">
            <v>525881</v>
          </cell>
          <cell r="C5531" t="str">
            <v>TOCO FOFO C/FG E ABA DE VED.PN-16 D=250MM (73KG)</v>
          </cell>
          <cell r="D5531" t="str">
            <v>UN</v>
          </cell>
          <cell r="E5531">
            <v>0</v>
          </cell>
        </row>
        <row r="5532">
          <cell r="B5532" t="str">
            <v>525882</v>
          </cell>
          <cell r="C5532" t="str">
            <v>TOCO FOFO C/FG E ABA DE VED.PN-16 D=300MM (93KG)</v>
          </cell>
          <cell r="D5532" t="str">
            <v>UN</v>
          </cell>
          <cell r="E5532">
            <v>0</v>
          </cell>
        </row>
        <row r="5533">
          <cell r="B5533" t="str">
            <v>525883</v>
          </cell>
          <cell r="C5533" t="str">
            <v>TOCO FOFO C/FG E ABA DE VED.PN-16 D=350MM (119KG)</v>
          </cell>
          <cell r="D5533" t="str">
            <v>UN</v>
          </cell>
          <cell r="E5533">
            <v>0</v>
          </cell>
        </row>
        <row r="5534">
          <cell r="B5534" t="str">
            <v>525884</v>
          </cell>
          <cell r="C5534" t="str">
            <v>TOCO FOFO C/FG E ABA DE VED.PN-16 D=400MM (148KG)</v>
          </cell>
          <cell r="D5534" t="str">
            <v>UN</v>
          </cell>
          <cell r="E5534">
            <v>0</v>
          </cell>
        </row>
        <row r="5535">
          <cell r="B5535" t="str">
            <v>525885</v>
          </cell>
          <cell r="C5535" t="str">
            <v>TOCO FOFO C/FG E ABA DE VED.PN-16 D=500MM (217KG)</v>
          </cell>
          <cell r="D5535" t="str">
            <v>UN</v>
          </cell>
          <cell r="E5535">
            <v>0</v>
          </cell>
        </row>
        <row r="5536">
          <cell r="B5536" t="str">
            <v>525886</v>
          </cell>
          <cell r="C5536" t="str">
            <v>TOCO FOFO C/FG E ABA DE VED.PN-16 D=600MM (308KG)</v>
          </cell>
          <cell r="D5536" t="str">
            <v>UN</v>
          </cell>
          <cell r="E5536">
            <v>0</v>
          </cell>
        </row>
        <row r="5537">
          <cell r="B5537" t="str">
            <v>525887</v>
          </cell>
          <cell r="C5537" t="str">
            <v>TOCO FOFO C/FG E ABA DE VED.PN-16 D=700MM (363KG)</v>
          </cell>
          <cell r="D5537" t="str">
            <v>UN</v>
          </cell>
          <cell r="E5537">
            <v>0</v>
          </cell>
        </row>
        <row r="5538">
          <cell r="B5538" t="str">
            <v>525888</v>
          </cell>
          <cell r="C5538" t="str">
            <v>TOCO FOFO C/FG E ABA DE VED.PN-16 D=800MM (452KG)</v>
          </cell>
          <cell r="D5538" t="str">
            <v>UN</v>
          </cell>
          <cell r="E5538">
            <v>0</v>
          </cell>
        </row>
        <row r="5539">
          <cell r="B5539" t="str">
            <v>525889</v>
          </cell>
          <cell r="C5539" t="str">
            <v>TOCO FOFO C/FG E ABA DE VED.PN-16 D=900MM (557KG)</v>
          </cell>
          <cell r="D5539" t="str">
            <v>UN</v>
          </cell>
          <cell r="E5539">
            <v>0</v>
          </cell>
        </row>
        <row r="5540">
          <cell r="B5540" t="str">
            <v>525890</v>
          </cell>
          <cell r="C5540" t="str">
            <v>TOCO FOFO C/FG E ABA DE VED.PN-16 D=1000MM (725KG)</v>
          </cell>
          <cell r="D5540" t="str">
            <v>UN</v>
          </cell>
          <cell r="E5540">
            <v>0</v>
          </cell>
        </row>
        <row r="5541">
          <cell r="B5541" t="str">
            <v>525891</v>
          </cell>
          <cell r="C5541" t="str">
            <v>TOCO FOFO C/FG E ABA DE VED.PN-16 D=1200MM (979KG)</v>
          </cell>
          <cell r="D5541" t="str">
            <v>UN</v>
          </cell>
          <cell r="E5541">
            <v>0</v>
          </cell>
        </row>
        <row r="5542">
          <cell r="B5542" t="str">
            <v>525892</v>
          </cell>
          <cell r="C5542" t="str">
            <v>TOCO FOFO C/FG PN-25 D=50MM;L=250MM (8KG)</v>
          </cell>
          <cell r="D5542" t="str">
            <v>UN</v>
          </cell>
          <cell r="E5542">
            <v>0</v>
          </cell>
        </row>
        <row r="5543">
          <cell r="B5543" t="str">
            <v>525893</v>
          </cell>
          <cell r="C5543" t="str">
            <v>TOCO FOFO C/FG PN-25 D=100MM;L=250MM (15G)</v>
          </cell>
          <cell r="D5543" t="str">
            <v>UN</v>
          </cell>
          <cell r="E5543">
            <v>0</v>
          </cell>
        </row>
        <row r="5544">
          <cell r="B5544" t="str">
            <v>525894</v>
          </cell>
          <cell r="C5544" t="str">
            <v>TOCO FOFO C/FG PN-25 D=150MM;L=250MM (26KG)</v>
          </cell>
          <cell r="D5544" t="str">
            <v>UN</v>
          </cell>
          <cell r="E5544">
            <v>0</v>
          </cell>
        </row>
        <row r="5545">
          <cell r="B5545" t="str">
            <v>525895</v>
          </cell>
          <cell r="C5545" t="str">
            <v>TOCO FOFO C/FG PN-25 D=200MM;L=250MM (36KG)</v>
          </cell>
          <cell r="D5545" t="str">
            <v>UN</v>
          </cell>
          <cell r="E5545">
            <v>0</v>
          </cell>
        </row>
        <row r="5546">
          <cell r="B5546" t="str">
            <v>525896</v>
          </cell>
          <cell r="C5546" t="str">
            <v>TOCO FOFO C/FG PN-25 D=250MM;L=250MM (50KG)</v>
          </cell>
          <cell r="D5546" t="str">
            <v>UN</v>
          </cell>
          <cell r="E5546">
            <v>0</v>
          </cell>
        </row>
        <row r="5547">
          <cell r="B5547" t="str">
            <v>525897</v>
          </cell>
          <cell r="C5547" t="str">
            <v>TOCO FOFO C/FG PN-25 D=300MM;L=250MM (66KG)</v>
          </cell>
          <cell r="D5547" t="str">
            <v>UN</v>
          </cell>
          <cell r="E5547">
            <v>0</v>
          </cell>
        </row>
        <row r="5548">
          <cell r="B5548" t="str">
            <v>525898</v>
          </cell>
          <cell r="C5548" t="str">
            <v>TOCO FOFO C/FG PN-25 D=350MM;L=250MM (92KG)</v>
          </cell>
          <cell r="D5548" t="str">
            <v>UN</v>
          </cell>
          <cell r="E5548">
            <v>0</v>
          </cell>
        </row>
        <row r="5549">
          <cell r="B5549" t="str">
            <v>525899</v>
          </cell>
          <cell r="C5549" t="str">
            <v>TOCO FOFO C/FG PN-25 D=400MM;L=250MM (119KG)</v>
          </cell>
          <cell r="D5549" t="str">
            <v>UN</v>
          </cell>
          <cell r="E5549">
            <v>0</v>
          </cell>
        </row>
        <row r="5550">
          <cell r="B5550" t="str">
            <v>525901</v>
          </cell>
          <cell r="C5550" t="str">
            <v>TOCO FOFO C/FG PN-25 D=450MM;L=250MM (133KG)</v>
          </cell>
          <cell r="D5550" t="str">
            <v>UN</v>
          </cell>
          <cell r="E5550">
            <v>0</v>
          </cell>
        </row>
        <row r="5551">
          <cell r="B5551" t="str">
            <v>525902</v>
          </cell>
          <cell r="C5551" t="str">
            <v>TOCO FOFO C/FG PN-25 D=500MM;L=250MM (170KG)</v>
          </cell>
          <cell r="D5551" t="str">
            <v>UN</v>
          </cell>
          <cell r="E5551">
            <v>0</v>
          </cell>
        </row>
        <row r="5552">
          <cell r="B5552" t="str">
            <v>525903</v>
          </cell>
          <cell r="C5552" t="str">
            <v>TOCO FOFO C/FG PN-25 D=600MM;L=250MM (245KG)</v>
          </cell>
          <cell r="D5552" t="str">
            <v>UN</v>
          </cell>
          <cell r="E5552">
            <v>0</v>
          </cell>
        </row>
        <row r="5553">
          <cell r="B5553" t="str">
            <v>525904</v>
          </cell>
          <cell r="C5553" t="str">
            <v>TOCO FOFO C/FG PN-25 D=700MM;L=250MM (319KG)</v>
          </cell>
          <cell r="D5553" t="str">
            <v>UN</v>
          </cell>
          <cell r="E5553">
            <v>0</v>
          </cell>
        </row>
        <row r="5554">
          <cell r="B5554" t="str">
            <v>525905</v>
          </cell>
          <cell r="C5554" t="str">
            <v>TOCO FOFO C/FG PN-25 D=800MM;L=250MM (415KG)</v>
          </cell>
          <cell r="D5554" t="str">
            <v>UN</v>
          </cell>
          <cell r="E5554">
            <v>0</v>
          </cell>
        </row>
        <row r="5555">
          <cell r="B5555" t="str">
            <v>525906</v>
          </cell>
          <cell r="C5555" t="str">
            <v>TOCO FOFO C/FG PN-25 D=900MM;L=250MM (518KG)</v>
          </cell>
          <cell r="D5555" t="str">
            <v>UN</v>
          </cell>
          <cell r="E5555">
            <v>0</v>
          </cell>
        </row>
        <row r="5556">
          <cell r="B5556" t="str">
            <v>525907</v>
          </cell>
          <cell r="C5556" t="str">
            <v>TOCO FOFO C/FG PN-25 D=1000MM;L=250MM (659KG)</v>
          </cell>
          <cell r="D5556" t="str">
            <v>UN</v>
          </cell>
          <cell r="E5556">
            <v>0</v>
          </cell>
        </row>
        <row r="5557">
          <cell r="B5557" t="str">
            <v>525908</v>
          </cell>
          <cell r="C5557" t="str">
            <v>TOCO FOFO C/FG PN-25 D=1200MM;L=250MM (925KG)</v>
          </cell>
          <cell r="D5557" t="str">
            <v>UN</v>
          </cell>
          <cell r="E5557">
            <v>0</v>
          </cell>
        </row>
        <row r="5558">
          <cell r="B5558" t="str">
            <v>525909</v>
          </cell>
          <cell r="C5558" t="str">
            <v>TOCO FOFO C/FG PN-25 D=50MM;L=500MM (10KG)</v>
          </cell>
          <cell r="D5558" t="str">
            <v>UN</v>
          </cell>
          <cell r="E5558">
            <v>0</v>
          </cell>
        </row>
        <row r="5559">
          <cell r="B5559" t="str">
            <v>525910</v>
          </cell>
          <cell r="C5559" t="str">
            <v>TOCO FOFO C/FG PN-25 D=100MM;L=500MM (19KG)</v>
          </cell>
          <cell r="D5559" t="str">
            <v>UN</v>
          </cell>
          <cell r="E5559">
            <v>0</v>
          </cell>
        </row>
        <row r="5560">
          <cell r="B5560" t="str">
            <v>525911</v>
          </cell>
          <cell r="C5560" t="str">
            <v>TOCO FOFO C/FG PN-25 D=150MM;L=500MM (34KG)</v>
          </cell>
          <cell r="D5560" t="str">
            <v>UN</v>
          </cell>
          <cell r="E5560">
            <v>0</v>
          </cell>
        </row>
        <row r="5561">
          <cell r="B5561" t="str">
            <v>525912</v>
          </cell>
          <cell r="C5561" t="str">
            <v>TOCO FOFO C/FG PN-25 D=200MM;L=500MM (47KG)</v>
          </cell>
          <cell r="D5561" t="str">
            <v>UN</v>
          </cell>
          <cell r="E5561">
            <v>0</v>
          </cell>
        </row>
        <row r="5562">
          <cell r="B5562" t="str">
            <v>525913</v>
          </cell>
          <cell r="C5562" t="str">
            <v>TOCO FOFO C/FG PN-25 D=250MM;L=500MM (67KG)</v>
          </cell>
          <cell r="D5562" t="str">
            <v>UN</v>
          </cell>
          <cell r="E5562">
            <v>0</v>
          </cell>
        </row>
        <row r="5563">
          <cell r="B5563" t="str">
            <v>525914</v>
          </cell>
          <cell r="C5563" t="str">
            <v>TOCO FOFO C/FG PN-25 D=300MM;L=500MM (86KG)</v>
          </cell>
          <cell r="D5563" t="str">
            <v>UN</v>
          </cell>
          <cell r="E5563">
            <v>0</v>
          </cell>
        </row>
        <row r="5564">
          <cell r="B5564" t="str">
            <v>525915</v>
          </cell>
          <cell r="C5564" t="str">
            <v>TOCO FOFO C/FG PN-25 D=350MM;L=500MM (110KG)</v>
          </cell>
          <cell r="D5564" t="str">
            <v>UN</v>
          </cell>
          <cell r="E5564">
            <v>0</v>
          </cell>
        </row>
        <row r="5565">
          <cell r="B5565" t="str">
            <v>525916</v>
          </cell>
          <cell r="C5565" t="str">
            <v>TOCO FOFO C/FG PN-25 D=400MM;L=500MM (148KG)</v>
          </cell>
          <cell r="D5565" t="str">
            <v>UN</v>
          </cell>
          <cell r="E5565">
            <v>0</v>
          </cell>
        </row>
        <row r="5566">
          <cell r="B5566" t="str">
            <v>525917</v>
          </cell>
          <cell r="C5566" t="str">
            <v>TOCO FOFO C/FG PN-25 D=450MM;L=500MM (175KG)</v>
          </cell>
          <cell r="D5566" t="str">
            <v>UN</v>
          </cell>
          <cell r="E5566">
            <v>0</v>
          </cell>
        </row>
        <row r="5567">
          <cell r="B5567" t="str">
            <v>525918</v>
          </cell>
          <cell r="C5567" t="str">
            <v>TOCO FOFO C/FG PN-25 D=500MM;L=500MM (210KG)</v>
          </cell>
          <cell r="D5567" t="str">
            <v>UN</v>
          </cell>
          <cell r="E5567">
            <v>0</v>
          </cell>
        </row>
        <row r="5568">
          <cell r="B5568" t="str">
            <v>525919</v>
          </cell>
          <cell r="C5568" t="str">
            <v>TOCO FOFO C/FG PN-25 D=600MM;L=500MM (297KG)</v>
          </cell>
          <cell r="D5568" t="str">
            <v>UN</v>
          </cell>
          <cell r="E5568">
            <v>0</v>
          </cell>
        </row>
        <row r="5569">
          <cell r="B5569" t="str">
            <v>525920</v>
          </cell>
          <cell r="C5569" t="str">
            <v>TOCO FOFO C/FG PN-25 D=700MM;L=500MM (386KG)</v>
          </cell>
          <cell r="D5569" t="str">
            <v>UN</v>
          </cell>
          <cell r="E5569">
            <v>0</v>
          </cell>
        </row>
        <row r="5570">
          <cell r="B5570" t="str">
            <v>525921</v>
          </cell>
          <cell r="C5570" t="str">
            <v>TOCO FOFO C/FG PN-25 D=800MM;L=500MM (497KG)</v>
          </cell>
          <cell r="D5570" t="str">
            <v>UN</v>
          </cell>
          <cell r="E5570">
            <v>0</v>
          </cell>
        </row>
        <row r="5571">
          <cell r="B5571" t="str">
            <v>525922</v>
          </cell>
          <cell r="C5571" t="str">
            <v>TOCO FOFO C/FG PN-25 D=900MM;L=500MM (618KG)</v>
          </cell>
          <cell r="D5571" t="str">
            <v>UN</v>
          </cell>
          <cell r="E5571">
            <v>0</v>
          </cell>
        </row>
        <row r="5572">
          <cell r="B5572" t="str">
            <v>525923</v>
          </cell>
          <cell r="C5572" t="str">
            <v>TOCO FOFO C/FG PN-25 D=1000MM;L=500MM (778KG)</v>
          </cell>
          <cell r="D5572" t="str">
            <v>UN</v>
          </cell>
          <cell r="E5572">
            <v>0</v>
          </cell>
        </row>
        <row r="5573">
          <cell r="B5573" t="str">
            <v>525924</v>
          </cell>
          <cell r="C5573" t="str">
            <v>TOCO FOFO C/FG PN-25 D=1200MM;L=500MM (1083KG)</v>
          </cell>
          <cell r="D5573" t="str">
            <v>UN</v>
          </cell>
          <cell r="E5573">
            <v>0</v>
          </cell>
        </row>
        <row r="5574">
          <cell r="B5574" t="str">
            <v>525925</v>
          </cell>
          <cell r="C5574" t="str">
            <v>TOCO FOFO C/FG E ABA DE VED.PN-25 D=100MM (26KG)</v>
          </cell>
          <cell r="D5574" t="str">
            <v>UN</v>
          </cell>
          <cell r="E5574">
            <v>0</v>
          </cell>
        </row>
        <row r="5575">
          <cell r="B5575" t="str">
            <v>525926</v>
          </cell>
          <cell r="C5575" t="str">
            <v>TOCO FOFO C/FG E ABA DE VED.PN-25 D=150MM (42KG)</v>
          </cell>
          <cell r="D5575" t="str">
            <v>UN</v>
          </cell>
          <cell r="E5575">
            <v>0</v>
          </cell>
        </row>
        <row r="5576">
          <cell r="B5576" t="str">
            <v>525927</v>
          </cell>
          <cell r="C5576" t="str">
            <v>TOCO FOFO C/FG E ABA DE VED.PN-25 D=200MM (60KG)</v>
          </cell>
          <cell r="D5576" t="str">
            <v>UN</v>
          </cell>
          <cell r="E5576">
            <v>0</v>
          </cell>
        </row>
        <row r="5577">
          <cell r="B5577" t="str">
            <v>525928</v>
          </cell>
          <cell r="C5577" t="str">
            <v>TOCO FOFO C/FG E ABA DE VED.PN-25 D=250MM (79KG)</v>
          </cell>
          <cell r="D5577" t="str">
            <v>UN</v>
          </cell>
          <cell r="E5577">
            <v>0</v>
          </cell>
        </row>
        <row r="5578">
          <cell r="B5578" t="str">
            <v>525929</v>
          </cell>
          <cell r="C5578" t="str">
            <v>TOCO FOFO C/FG E ABA DE VED.PN-25 D=300MM (104KG)</v>
          </cell>
          <cell r="D5578" t="str">
            <v>UN</v>
          </cell>
          <cell r="E5578">
            <v>0</v>
          </cell>
        </row>
        <row r="5579">
          <cell r="B5579" t="str">
            <v>525930</v>
          </cell>
          <cell r="C5579" t="str">
            <v>TOCO FOFO C/FG E ABA DE VED.PN-25 D=350MM (135KG)</v>
          </cell>
          <cell r="D5579" t="str">
            <v>UN</v>
          </cell>
          <cell r="E5579">
            <v>0</v>
          </cell>
        </row>
        <row r="5580">
          <cell r="B5580" t="str">
            <v>525931</v>
          </cell>
          <cell r="C5580" t="str">
            <v>TOCO FOFO C/FG E ABA DE VED.PN-25 D=400MM (172KG)</v>
          </cell>
          <cell r="D5580" t="str">
            <v>UN</v>
          </cell>
          <cell r="E5580">
            <v>0</v>
          </cell>
        </row>
        <row r="5581">
          <cell r="B5581" t="str">
            <v>525932</v>
          </cell>
          <cell r="C5581" t="str">
            <v>TOCO FOFO C/FG E ABA DE VED.PN-25 D=500MM (242KG)</v>
          </cell>
          <cell r="D5581" t="str">
            <v>UN</v>
          </cell>
          <cell r="E5581">
            <v>0</v>
          </cell>
        </row>
        <row r="5582">
          <cell r="B5582" t="str">
            <v>525933</v>
          </cell>
          <cell r="C5582" t="str">
            <v>TOCO FOFO C/FG E ABA DE VED.PN-25 D=600MM (337KG)</v>
          </cell>
          <cell r="D5582" t="str">
            <v>UN</v>
          </cell>
          <cell r="E5582">
            <v>0</v>
          </cell>
        </row>
        <row r="5583">
          <cell r="B5583" t="str">
            <v>525934</v>
          </cell>
          <cell r="C5583" t="str">
            <v>TOCO FOFO C/FG E ABA DE VED.PN-25 D=700MM (425KG)</v>
          </cell>
          <cell r="D5583" t="str">
            <v>UN</v>
          </cell>
          <cell r="E5583">
            <v>0</v>
          </cell>
        </row>
        <row r="5584">
          <cell r="B5584" t="str">
            <v>525935</v>
          </cell>
          <cell r="C5584" t="str">
            <v>TOCO FOFO C/FG E ABA DE VED.PN-25 D=800MM (555KG)</v>
          </cell>
          <cell r="D5584" t="str">
            <v>UN</v>
          </cell>
          <cell r="E5584">
            <v>0</v>
          </cell>
        </row>
        <row r="5585">
          <cell r="B5585" t="str">
            <v>525936</v>
          </cell>
          <cell r="C5585" t="str">
            <v>TOCO FOFO C/FG E ABA DE VED.PN-25 D=900MM (683KG)</v>
          </cell>
          <cell r="D5585" t="str">
            <v>UN</v>
          </cell>
          <cell r="E5585">
            <v>0</v>
          </cell>
        </row>
        <row r="5586">
          <cell r="B5586" t="str">
            <v>525937</v>
          </cell>
          <cell r="C5586" t="str">
            <v>TOCO FOFO C/FG E ABA DE VED.PN-25 D=1000MM (889KG)</v>
          </cell>
          <cell r="D5586" t="str">
            <v>UN</v>
          </cell>
          <cell r="E5586">
            <v>0</v>
          </cell>
        </row>
        <row r="5587">
          <cell r="B5587" t="str">
            <v>525938</v>
          </cell>
          <cell r="C5587" t="str">
            <v>TOCO FOFO C/FG E ABA DE VED.PN-25 D=1200MM(1201KG)</v>
          </cell>
          <cell r="D5587" t="str">
            <v>UN</v>
          </cell>
          <cell r="E5587">
            <v>0</v>
          </cell>
        </row>
        <row r="5589">
          <cell r="B5589" t="str">
            <v>526000</v>
          </cell>
          <cell r="C5589" t="str">
            <v>TUBOS  FOFO C/FLANGE   PN-10 (C31 - METALURGICA 100%)</v>
          </cell>
        </row>
        <row r="5590">
          <cell r="B5590" t="str">
            <v>526001</v>
          </cell>
          <cell r="C5590" t="str">
            <v>TUBO FOFO C/FG PN-10 D=80MM;L=1000MM (20KG)</v>
          </cell>
          <cell r="D5590" t="str">
            <v>UN</v>
          </cell>
          <cell r="E5590">
            <v>561.01</v>
          </cell>
        </row>
        <row r="5591">
          <cell r="B5591" t="str">
            <v>526002</v>
          </cell>
          <cell r="C5591" t="str">
            <v>TUBO FOFO C/FG PN-10 D=80MM;L=1500MM (27KG)</v>
          </cell>
          <cell r="D5591" t="str">
            <v>UN</v>
          </cell>
          <cell r="E5591">
            <v>639.96</v>
          </cell>
        </row>
        <row r="5592">
          <cell r="B5592" t="str">
            <v>526003</v>
          </cell>
          <cell r="C5592" t="str">
            <v>TUBO FOFO C/FG PN-10 D=80MM;L=2000MM (33KG)</v>
          </cell>
          <cell r="D5592" t="str">
            <v>UN</v>
          </cell>
          <cell r="E5592">
            <v>718.75</v>
          </cell>
        </row>
        <row r="5593">
          <cell r="B5593" t="str">
            <v>526004</v>
          </cell>
          <cell r="C5593" t="str">
            <v>TUBO FOFO C/FG PN-10 D=80MM;L=2500MM (40KG)</v>
          </cell>
          <cell r="D5593" t="str">
            <v>UN</v>
          </cell>
          <cell r="E5593">
            <v>797.63</v>
          </cell>
        </row>
        <row r="5594">
          <cell r="B5594" t="str">
            <v>526005</v>
          </cell>
          <cell r="C5594" t="str">
            <v>TUBO FOFO C/FG PN-10 D=80MM;L=3000MM (46KG)</v>
          </cell>
          <cell r="D5594" t="str">
            <v>UN</v>
          </cell>
          <cell r="E5594">
            <v>876.59</v>
          </cell>
        </row>
        <row r="5595">
          <cell r="B5595" t="str">
            <v>526006</v>
          </cell>
          <cell r="C5595" t="str">
            <v>TUBO FOFO C/FG PN-10 D=80MM;L=3500MM (53KG)</v>
          </cell>
          <cell r="D5595" t="str">
            <v>UN</v>
          </cell>
          <cell r="E5595">
            <v>955.44</v>
          </cell>
        </row>
        <row r="5596">
          <cell r="B5596" t="str">
            <v>526007</v>
          </cell>
          <cell r="C5596" t="str">
            <v>TUBO FOFO C/FG PN-10 D=80MM;L=4000MM (59KG)</v>
          </cell>
          <cell r="D5596" t="str">
            <v>UN</v>
          </cell>
          <cell r="E5596">
            <v>1034.32</v>
          </cell>
        </row>
        <row r="5597">
          <cell r="B5597" t="str">
            <v>526008</v>
          </cell>
          <cell r="C5597" t="str">
            <v>TUBO FOFO C/FG PN-10 D=80MM;L=4500MM (66KG)</v>
          </cell>
          <cell r="D5597" t="str">
            <v>UN</v>
          </cell>
          <cell r="E5597">
            <v>1113.18</v>
          </cell>
        </row>
        <row r="5598">
          <cell r="B5598" t="str">
            <v>526009</v>
          </cell>
          <cell r="C5598" t="str">
            <v>TUBO FOFO C/FG PN-10 D=80MM;L=5000MM (72KG)</v>
          </cell>
          <cell r="D5598" t="str">
            <v>UN</v>
          </cell>
          <cell r="E5598">
            <v>1192.06</v>
          </cell>
        </row>
        <row r="5599">
          <cell r="B5599" t="str">
            <v>526010</v>
          </cell>
          <cell r="C5599" t="str">
            <v>TUBO FOFO C/FG PN-10 D=80MM;L=5500MM (79KG)</v>
          </cell>
          <cell r="D5599" t="str">
            <v>UN</v>
          </cell>
          <cell r="E5599">
            <v>1270.98</v>
          </cell>
        </row>
        <row r="5600">
          <cell r="B5600" t="str">
            <v>526011</v>
          </cell>
          <cell r="C5600" t="str">
            <v>TUBO FOFO C/FG PN-10 D=80MM;L=5800MM (82KG)</v>
          </cell>
          <cell r="D5600" t="str">
            <v>UN</v>
          </cell>
          <cell r="E5600">
            <v>1317.86</v>
          </cell>
        </row>
        <row r="5601">
          <cell r="B5601" t="str">
            <v>526012</v>
          </cell>
          <cell r="C5601" t="str">
            <v>TUBO FOFO C/FG PN-10 D=100MM;L=1000MM (26KG)</v>
          </cell>
          <cell r="D5601" t="str">
            <v>UN</v>
          </cell>
          <cell r="E5601">
            <v>584.21</v>
          </cell>
        </row>
        <row r="5602">
          <cell r="B5602" t="str">
            <v>526013</v>
          </cell>
          <cell r="C5602" t="str">
            <v>TUBO FOFO C/FG PN-10 D=100MM;L=1500MM (35KG)</v>
          </cell>
          <cell r="D5602" t="str">
            <v>UN</v>
          </cell>
          <cell r="E5602">
            <v>673.18</v>
          </cell>
        </row>
        <row r="5603">
          <cell r="B5603" t="str">
            <v>526014</v>
          </cell>
          <cell r="C5603" t="str">
            <v>TUBO FOFO C/FG PN-10 D=100MM;L=2000MM (43KG)</v>
          </cell>
          <cell r="D5603" t="str">
            <v>UN</v>
          </cell>
          <cell r="E5603">
            <v>759.71</v>
          </cell>
        </row>
        <row r="5604">
          <cell r="B5604" t="str">
            <v>526015</v>
          </cell>
          <cell r="C5604" t="str">
            <v>TUBO FOFO C/FG PN-10 D=100MM;L=2500MM (52KG)</v>
          </cell>
          <cell r="D5604" t="str">
            <v>UN</v>
          </cell>
          <cell r="E5604">
            <v>848.64</v>
          </cell>
        </row>
        <row r="5605">
          <cell r="B5605" t="str">
            <v>526016</v>
          </cell>
          <cell r="C5605" t="str">
            <v>TUBO FOFO C/FG PN-10 D=100MM;L=3000MM (61KG)</v>
          </cell>
          <cell r="D5605" t="str">
            <v>UN</v>
          </cell>
          <cell r="E5605">
            <v>935.12</v>
          </cell>
        </row>
        <row r="5606">
          <cell r="B5606" t="str">
            <v>526017</v>
          </cell>
          <cell r="C5606" t="str">
            <v>TUBO FOFO C/FG PN-10 D=100MM;L=3500MM (69KG)</v>
          </cell>
          <cell r="D5606" t="str">
            <v>UN</v>
          </cell>
          <cell r="E5606">
            <v>1024.2</v>
          </cell>
        </row>
        <row r="5607">
          <cell r="B5607" t="str">
            <v>526018</v>
          </cell>
          <cell r="C5607" t="str">
            <v>TUBO FOFO C/FG PN-10 D=100MM;L=4000MM (78KG)</v>
          </cell>
          <cell r="D5607" t="str">
            <v>UN</v>
          </cell>
          <cell r="E5607">
            <v>1113.1400000000001</v>
          </cell>
        </row>
        <row r="5608">
          <cell r="B5608" t="str">
            <v>526019</v>
          </cell>
          <cell r="C5608" t="str">
            <v>TUBO FOFO C/FG PN-10 D=100MM;L=4500MM (86KG)</v>
          </cell>
          <cell r="D5608" t="str">
            <v>UN</v>
          </cell>
          <cell r="E5608">
            <v>1199.6600000000001</v>
          </cell>
        </row>
        <row r="5609">
          <cell r="B5609" t="str">
            <v>526020</v>
          </cell>
          <cell r="C5609" t="str">
            <v>TUBO FOFO C/FG PN-10 D=100MM;L=5000MM (95KG)</v>
          </cell>
          <cell r="D5609" t="str">
            <v>UN</v>
          </cell>
          <cell r="E5609">
            <v>1288.5999999999999</v>
          </cell>
        </row>
        <row r="5610">
          <cell r="B5610" t="str">
            <v>526021</v>
          </cell>
          <cell r="C5610" t="str">
            <v>TUBO FOFO C/FG PN-10 D=100MM;L=5500MM (104KG)</v>
          </cell>
          <cell r="D5610" t="str">
            <v>UN</v>
          </cell>
          <cell r="E5610">
            <v>1377.64</v>
          </cell>
        </row>
        <row r="5611">
          <cell r="B5611" t="str">
            <v>526022</v>
          </cell>
          <cell r="C5611" t="str">
            <v>TUBO FOFO C/FG PN-10 D=100MM;L=5800MM (109KG)</v>
          </cell>
          <cell r="D5611" t="str">
            <v>UN</v>
          </cell>
          <cell r="E5611">
            <v>1430</v>
          </cell>
        </row>
        <row r="5612">
          <cell r="B5612" t="str">
            <v>526023</v>
          </cell>
          <cell r="C5612" t="str">
            <v>TUBO FOFO C/FG PN-10 D=150MM;L=1000MM (42KG)</v>
          </cell>
          <cell r="D5612" t="str">
            <v>UN</v>
          </cell>
          <cell r="E5612">
            <v>774.4</v>
          </cell>
        </row>
        <row r="5613">
          <cell r="B5613" t="str">
            <v>526024</v>
          </cell>
          <cell r="C5613" t="str">
            <v>TUBO FOFO C/FG PN-10 D=150MM;L=1500MM (55KG)</v>
          </cell>
          <cell r="D5613" t="str">
            <v>UN</v>
          </cell>
          <cell r="E5613">
            <v>893.62</v>
          </cell>
        </row>
        <row r="5614">
          <cell r="B5614" t="str">
            <v>526025</v>
          </cell>
          <cell r="C5614" t="str">
            <v>TUBO FOFO C/FG PN-10 D=150MM;L=2000MM (68KG)</v>
          </cell>
          <cell r="D5614" t="str">
            <v>UN</v>
          </cell>
          <cell r="E5614">
            <v>1012.76</v>
          </cell>
        </row>
        <row r="5615">
          <cell r="B5615" t="str">
            <v>526026</v>
          </cell>
          <cell r="C5615" t="str">
            <v>TUBO FOFO C/FG PN-10 D=150MM;L=2500MM (81KG)</v>
          </cell>
          <cell r="D5615" t="str">
            <v>UN</v>
          </cell>
          <cell r="E5615">
            <v>1132</v>
          </cell>
        </row>
        <row r="5616">
          <cell r="B5616" t="str">
            <v>526027</v>
          </cell>
          <cell r="C5616" t="str">
            <v>TUBO FOFO C/FG PN-10 D=150MM;L=3000MM (94KG)</v>
          </cell>
          <cell r="D5616" t="str">
            <v>UN</v>
          </cell>
          <cell r="E5616">
            <v>1251.07</v>
          </cell>
        </row>
        <row r="5617">
          <cell r="B5617" t="str">
            <v>526028</v>
          </cell>
          <cell r="C5617" t="str">
            <v>TUBO FOFO C/FG PN-10 D=150MM;L=3500MM (107KG)</v>
          </cell>
          <cell r="D5617" t="str">
            <v>UN</v>
          </cell>
          <cell r="E5617">
            <v>1370.29</v>
          </cell>
        </row>
        <row r="5618">
          <cell r="B5618" t="str">
            <v>526029</v>
          </cell>
          <cell r="C5618" t="str">
            <v>TUBO FOFO C/FG PN-10 D=150MM;L=4000MM (120KG)</v>
          </cell>
          <cell r="D5618" t="str">
            <v>UN</v>
          </cell>
          <cell r="E5618">
            <v>1489.51</v>
          </cell>
        </row>
        <row r="5619">
          <cell r="B5619" t="str">
            <v>526030</v>
          </cell>
          <cell r="C5619" t="str">
            <v>TUBO FOFO C/FG PN-10 D=150MM;L=4500MM (133KG)</v>
          </cell>
          <cell r="D5619" t="str">
            <v>UN</v>
          </cell>
          <cell r="E5619">
            <v>1623.35</v>
          </cell>
        </row>
        <row r="5620">
          <cell r="B5620" t="str">
            <v>526031</v>
          </cell>
          <cell r="C5620" t="str">
            <v>TUBO FOFO C/FG PN-10 D=150MM;L=5000MM (146KG)</v>
          </cell>
          <cell r="D5620" t="str">
            <v>UN</v>
          </cell>
          <cell r="E5620">
            <v>1727.89</v>
          </cell>
        </row>
        <row r="5621">
          <cell r="B5621" t="str">
            <v>526032</v>
          </cell>
          <cell r="C5621" t="str">
            <v>TUBO FOFO C/FG PN-10 D=150MM;L=5500MM (159KG)</v>
          </cell>
          <cell r="D5621" t="str">
            <v>UN</v>
          </cell>
          <cell r="E5621">
            <v>1847</v>
          </cell>
        </row>
        <row r="5622">
          <cell r="B5622" t="str">
            <v>526033</v>
          </cell>
          <cell r="C5622" t="str">
            <v>TUBO FOFO C/FG PN-10 D=150MM;L=5800MM (167KG)</v>
          </cell>
          <cell r="D5622" t="str">
            <v>UN</v>
          </cell>
          <cell r="E5622">
            <v>1919.06</v>
          </cell>
        </row>
        <row r="5623">
          <cell r="B5623" t="str">
            <v>526034</v>
          </cell>
          <cell r="C5623" t="str">
            <v>TUBO FOFO C/FG PN-10 D=200MM;L=1000MM (55KG)</v>
          </cell>
          <cell r="D5623" t="str">
            <v>UN</v>
          </cell>
          <cell r="E5623">
            <v>954.86</v>
          </cell>
        </row>
        <row r="5624">
          <cell r="B5624" t="str">
            <v>526035</v>
          </cell>
          <cell r="C5624" t="str">
            <v>TUBO FOFO C/FG PN-10 D=200MM;L=1500MM (72KG)</v>
          </cell>
          <cell r="D5624" t="str">
            <v>UN</v>
          </cell>
          <cell r="E5624">
            <v>1110.4000000000001</v>
          </cell>
        </row>
        <row r="5625">
          <cell r="B5625" t="str">
            <v>526036</v>
          </cell>
          <cell r="C5625" t="str">
            <v>TUBO FOFO C/FG PN-10 D=200MM;L=2000MM (90KG)</v>
          </cell>
          <cell r="D5625" t="str">
            <v>UN</v>
          </cell>
          <cell r="E5625">
            <v>1263.5999999999999</v>
          </cell>
        </row>
        <row r="5626">
          <cell r="B5626" t="str">
            <v>526037</v>
          </cell>
          <cell r="C5626" t="str">
            <v>TUBO FOFO C/FG PN-10 D=200MM;L=2500MM (107KG)</v>
          </cell>
          <cell r="D5626" t="str">
            <v>UN</v>
          </cell>
          <cell r="E5626">
            <v>1419.23</v>
          </cell>
        </row>
        <row r="5627">
          <cell r="B5627" t="str">
            <v>526038</v>
          </cell>
          <cell r="C5627" t="str">
            <v>TUBO FOFO C/FG PN-10 D=200MM;L=3000MM (124KG)</v>
          </cell>
          <cell r="D5627" t="str">
            <v>UN</v>
          </cell>
          <cell r="E5627">
            <v>1572.31</v>
          </cell>
        </row>
        <row r="5628">
          <cell r="B5628" t="str">
            <v>526039</v>
          </cell>
          <cell r="C5628" t="str">
            <v>TUBO FOFO C/FG PN-10 D=200MM;L=3500MM (142KG)</v>
          </cell>
          <cell r="D5628" t="str">
            <v>UN</v>
          </cell>
          <cell r="E5628">
            <v>1727.89</v>
          </cell>
        </row>
        <row r="5629">
          <cell r="B5629" t="str">
            <v>526040</v>
          </cell>
          <cell r="C5629" t="str">
            <v>TUBO FOFO C/FG PN-10 D=200MM;L=4000MM (159KG)</v>
          </cell>
          <cell r="D5629" t="str">
            <v>UN</v>
          </cell>
          <cell r="E5629">
            <v>1881.07</v>
          </cell>
        </row>
        <row r="5630">
          <cell r="B5630" t="str">
            <v>526041</v>
          </cell>
          <cell r="C5630" t="str">
            <v>TUBO FOFO C/FG PN-10 D=200MM;L=4500MM (177KG)</v>
          </cell>
          <cell r="D5630" t="str">
            <v>UN</v>
          </cell>
          <cell r="E5630">
            <v>2036.68</v>
          </cell>
        </row>
        <row r="5631">
          <cell r="B5631" t="str">
            <v>526042</v>
          </cell>
          <cell r="C5631" t="str">
            <v>TUBO FOFO C/FG PN-10 D=200MM;L=5000MM (194KG)</v>
          </cell>
          <cell r="D5631" t="str">
            <v>UN</v>
          </cell>
          <cell r="E5631">
            <v>2189.7399999999998</v>
          </cell>
        </row>
        <row r="5632">
          <cell r="B5632" t="str">
            <v>526043</v>
          </cell>
          <cell r="C5632" t="str">
            <v>TUBO FOFO C/FG PN-10 D=200MM;L=5500MM (211KG)</v>
          </cell>
          <cell r="D5632" t="str">
            <v>UN</v>
          </cell>
          <cell r="E5632">
            <v>2342.98</v>
          </cell>
        </row>
        <row r="5633">
          <cell r="B5633" t="str">
            <v>526044</v>
          </cell>
          <cell r="C5633" t="str">
            <v>TUBO FOFO C/FG PN-10 D=200MM;L=5800MM (222KG)</v>
          </cell>
          <cell r="D5633" t="str">
            <v>UN</v>
          </cell>
          <cell r="E5633">
            <v>2436.73</v>
          </cell>
        </row>
        <row r="5634">
          <cell r="B5634" t="str">
            <v>526045</v>
          </cell>
          <cell r="C5634" t="str">
            <v>TUBO FOFO C/FG PN-10 D=250MM;L=1000MM (74KG)</v>
          </cell>
          <cell r="D5634" t="str">
            <v>UN</v>
          </cell>
          <cell r="E5634">
            <v>1256.6300000000001</v>
          </cell>
        </row>
        <row r="5635">
          <cell r="B5635" t="str">
            <v>526046</v>
          </cell>
          <cell r="C5635" t="str">
            <v>TUBO FOFO C/FG PN-10 D=250MM;L=1500MM (97KG)</v>
          </cell>
          <cell r="D5635" t="str">
            <v>UN</v>
          </cell>
          <cell r="E5635">
            <v>1464.06</v>
          </cell>
        </row>
        <row r="5636">
          <cell r="B5636" t="str">
            <v>526047</v>
          </cell>
          <cell r="C5636" t="str">
            <v>TUBO FOFO C/FG PN-10 D=250MM;L=2000MM (120KG)</v>
          </cell>
          <cell r="D5636" t="str">
            <v>UN</v>
          </cell>
          <cell r="E5636">
            <v>1669</v>
          </cell>
        </row>
        <row r="5637">
          <cell r="B5637" t="str">
            <v>526048</v>
          </cell>
          <cell r="C5637" t="str">
            <v>TUBO FOFO C/FG PN-10 D=250MM;L=2500MM (143KG)</v>
          </cell>
          <cell r="D5637" t="str">
            <v>UN</v>
          </cell>
          <cell r="E5637">
            <v>1697.34</v>
          </cell>
        </row>
        <row r="5638">
          <cell r="B5638" t="str">
            <v>526049</v>
          </cell>
          <cell r="C5638" t="str">
            <v>TUBO FOFO C/FG PN-10 D=250MM;L=3000MM (165KG)</v>
          </cell>
          <cell r="D5638" t="str">
            <v>UN</v>
          </cell>
          <cell r="E5638">
            <v>2083.92</v>
          </cell>
        </row>
        <row r="5639">
          <cell r="B5639" t="str">
            <v>526050</v>
          </cell>
          <cell r="C5639" t="str">
            <v>TUBO FOFO C/FG PN-10 D=250MM;L=3500MM (188KG)</v>
          </cell>
          <cell r="D5639" t="str">
            <v>UN</v>
          </cell>
          <cell r="E5639">
            <v>2291.3000000000002</v>
          </cell>
        </row>
        <row r="5640">
          <cell r="B5640" t="str">
            <v>526051</v>
          </cell>
          <cell r="C5640" t="str">
            <v>TUBO FOFO C/FG PN-10 D=250MM;L=4000MM (211KG)</v>
          </cell>
          <cell r="D5640" t="str">
            <v>UN</v>
          </cell>
          <cell r="E5640">
            <v>2498.7800000000002</v>
          </cell>
        </row>
        <row r="5641">
          <cell r="B5641" t="str">
            <v>526052</v>
          </cell>
          <cell r="C5641" t="str">
            <v>TUBO FOFO C/FG PN-10 D=250MM;L=4500MM (233KG)</v>
          </cell>
          <cell r="D5641" t="str">
            <v>UN</v>
          </cell>
          <cell r="E5641">
            <v>2706.2</v>
          </cell>
        </row>
        <row r="5642">
          <cell r="B5642" t="str">
            <v>526053</v>
          </cell>
          <cell r="C5642" t="str">
            <v>TUBO FOFO C/FG PN-10 D=250MM;L=5000MM (256KG)</v>
          </cell>
          <cell r="D5642" t="str">
            <v>UN</v>
          </cell>
          <cell r="E5642">
            <v>2911.22</v>
          </cell>
        </row>
        <row r="5643">
          <cell r="B5643" t="str">
            <v>526054</v>
          </cell>
          <cell r="C5643" t="str">
            <v>TUBO FOFO C/FG PN-10 D=250MM;L=5500MM (279KG)</v>
          </cell>
          <cell r="D5643" t="str">
            <v>UN</v>
          </cell>
          <cell r="E5643">
            <v>3118.66</v>
          </cell>
        </row>
        <row r="5644">
          <cell r="B5644" t="str">
            <v>526055</v>
          </cell>
          <cell r="C5644" t="str">
            <v>TUBO FOFO C/FG PN-10 D=250MM;L=5800MM (292KG)</v>
          </cell>
          <cell r="D5644" t="str">
            <v>UN</v>
          </cell>
          <cell r="E5644">
            <v>3243.58</v>
          </cell>
        </row>
        <row r="5645">
          <cell r="B5645" t="str">
            <v>526056</v>
          </cell>
          <cell r="C5645" t="str">
            <v>TUBO FOFO C/FG PN-10 D=300MM;L=1000MM (93KG)</v>
          </cell>
          <cell r="D5645" t="str">
            <v>UN</v>
          </cell>
          <cell r="E5645">
            <v>1523.87</v>
          </cell>
        </row>
        <row r="5646">
          <cell r="B5646" t="str">
            <v>526057</v>
          </cell>
          <cell r="C5646" t="str">
            <v>TUBO FOFO C/FG PN-10 D=300MM;L=1500MM (122KG)</v>
          </cell>
          <cell r="D5646" t="str">
            <v>UN</v>
          </cell>
          <cell r="E5646">
            <v>1777.19</v>
          </cell>
        </row>
        <row r="5647">
          <cell r="B5647" t="str">
            <v>526058</v>
          </cell>
          <cell r="C5647" t="str">
            <v>TUBO FOFO C/FG PN-10 D=300MM;L=2000MM (150KG)</v>
          </cell>
          <cell r="D5647" t="str">
            <v>UN</v>
          </cell>
          <cell r="E5647">
            <v>2027.94</v>
          </cell>
        </row>
        <row r="5648">
          <cell r="B5648" t="str">
            <v>526059</v>
          </cell>
          <cell r="C5648" t="str">
            <v>TUBO FOFO C/FG PN-10 D=300MM;L=2500MM (179KG)</v>
          </cell>
          <cell r="D5648" t="str">
            <v>UN</v>
          </cell>
          <cell r="E5648">
            <v>2281.2600000000002</v>
          </cell>
        </row>
        <row r="5649">
          <cell r="B5649" t="str">
            <v>526060</v>
          </cell>
          <cell r="C5649" t="str">
            <v>TUBO FOFO C/FG PN-10 D=300MM;L=3000MM (207KG)</v>
          </cell>
          <cell r="D5649" t="str">
            <v>UN</v>
          </cell>
          <cell r="E5649">
            <v>2534.66</v>
          </cell>
        </row>
        <row r="5650">
          <cell r="B5650" t="str">
            <v>526061</v>
          </cell>
          <cell r="C5650" t="str">
            <v>TUBO FOFO C/FG PN-10 D=300MM;L=3500MM (236KG)</v>
          </cell>
          <cell r="D5650" t="str">
            <v>UN</v>
          </cell>
          <cell r="E5650">
            <v>2785.46</v>
          </cell>
        </row>
        <row r="5651">
          <cell r="B5651" t="str">
            <v>526062</v>
          </cell>
          <cell r="C5651" t="str">
            <v>TUBO FOFO C/FG PN-10 D=300MM;L=4000MM (264KG)</v>
          </cell>
          <cell r="D5651" t="str">
            <v>UN</v>
          </cell>
          <cell r="E5651">
            <v>3038.82</v>
          </cell>
        </row>
        <row r="5652">
          <cell r="B5652" t="str">
            <v>526063</v>
          </cell>
          <cell r="C5652" t="str">
            <v>TUBO FOFO C/FG PN-10 D=300MM;L=4500MM (293KG)</v>
          </cell>
          <cell r="D5652" t="str">
            <v>UN</v>
          </cell>
          <cell r="E5652">
            <v>3292.1</v>
          </cell>
        </row>
        <row r="5653">
          <cell r="B5653" t="str">
            <v>526064</v>
          </cell>
          <cell r="C5653" t="str">
            <v>TUBO FOFO C/FG PN-10 D=300MM;L=5000MM (322KG)</v>
          </cell>
          <cell r="D5653" t="str">
            <v>UN</v>
          </cell>
          <cell r="E5653">
            <v>3542.89</v>
          </cell>
        </row>
        <row r="5654">
          <cell r="B5654" t="str">
            <v>526065</v>
          </cell>
          <cell r="C5654" t="str">
            <v>TUBO FOFO C/FG PN-10 D=300MM;L=5500MM (350KG)</v>
          </cell>
          <cell r="D5654" t="str">
            <v>UN</v>
          </cell>
          <cell r="E5654">
            <v>3796.21</v>
          </cell>
        </row>
        <row r="5655">
          <cell r="B5655" t="str">
            <v>526066</v>
          </cell>
          <cell r="C5655" t="str">
            <v>TUBO FOFO C/FG PN-10 D=300MM;L=5800MM (367KG)</v>
          </cell>
          <cell r="D5655" t="str">
            <v>UN</v>
          </cell>
          <cell r="E5655">
            <v>3947.27</v>
          </cell>
        </row>
        <row r="5656">
          <cell r="B5656" t="str">
            <v>526067</v>
          </cell>
          <cell r="C5656" t="str">
            <v>TUBO FOFO C/FG PN-10 D=350MM;L=1000MM (122KG)</v>
          </cell>
          <cell r="D5656" t="str">
            <v>UN</v>
          </cell>
          <cell r="E5656">
            <v>1949.83</v>
          </cell>
        </row>
        <row r="5657">
          <cell r="B5657" t="str">
            <v>526068</v>
          </cell>
          <cell r="C5657" t="str">
            <v>TUBO FOFO C/FG PN-10 D=350MM;L=1500MM (159KG)</v>
          </cell>
          <cell r="D5657" t="str">
            <v>UN</v>
          </cell>
          <cell r="E5657">
            <v>2247.8000000000002</v>
          </cell>
        </row>
        <row r="5658">
          <cell r="B5658" t="str">
            <v>526069</v>
          </cell>
          <cell r="C5658" t="str">
            <v>TUBO FOFO C/FG PN-10 D=350MM;L=2000MM (197KG)</v>
          </cell>
          <cell r="D5658" t="str">
            <v>UN</v>
          </cell>
          <cell r="E5658">
            <v>2545.8000000000002</v>
          </cell>
        </row>
        <row r="5659">
          <cell r="B5659" t="str">
            <v>526070</v>
          </cell>
          <cell r="C5659" t="str">
            <v>TUBO FOFO C/FG PN-10 D=350MM;L=2500MM (235KG)</v>
          </cell>
          <cell r="D5659" t="str">
            <v>UN</v>
          </cell>
          <cell r="E5659">
            <v>2843.81</v>
          </cell>
        </row>
        <row r="5660">
          <cell r="B5660" t="str">
            <v>526071</v>
          </cell>
          <cell r="C5660" t="str">
            <v>TUBO FOFO C/FG PN-10 D=350MM;L=3000MM (273KG)</v>
          </cell>
          <cell r="D5660" t="str">
            <v>UN</v>
          </cell>
          <cell r="E5660">
            <v>3141.74</v>
          </cell>
        </row>
        <row r="5661">
          <cell r="B5661" t="str">
            <v>526072</v>
          </cell>
          <cell r="C5661" t="str">
            <v>TUBO FOFO C/FG PN-10 D=350MM;L=3500MM (310KG)</v>
          </cell>
          <cell r="D5661" t="str">
            <v>UN</v>
          </cell>
          <cell r="E5661">
            <v>3439.79</v>
          </cell>
        </row>
        <row r="5662">
          <cell r="B5662" t="str">
            <v>526073</v>
          </cell>
          <cell r="C5662" t="str">
            <v>TUBO FOFO C/FG PN-10 D=350MM;L=4000MM (348KG)</v>
          </cell>
          <cell r="D5662" t="str">
            <v>UN</v>
          </cell>
          <cell r="E5662">
            <v>3737.75</v>
          </cell>
        </row>
        <row r="5663">
          <cell r="B5663" t="str">
            <v>526074</v>
          </cell>
          <cell r="C5663" t="str">
            <v>TUBO FOFO C/FG PN-10 D=350MM;L=4500MM (386KG)</v>
          </cell>
          <cell r="D5663" t="str">
            <v>UN</v>
          </cell>
          <cell r="E5663">
            <v>4033.36</v>
          </cell>
        </row>
        <row r="5664">
          <cell r="B5664" t="str">
            <v>526075</v>
          </cell>
          <cell r="C5664" t="str">
            <v>TUBO FOFO C/FG PN-10 D=350MM;L=5000MM (424KG)</v>
          </cell>
          <cell r="D5664" t="str">
            <v>UN</v>
          </cell>
          <cell r="E5664">
            <v>4331.32</v>
          </cell>
        </row>
        <row r="5665">
          <cell r="B5665" t="str">
            <v>526076</v>
          </cell>
          <cell r="C5665" t="str">
            <v>TUBO FOFO C/FG PN-10 D=350MM;L=5500MM (461KG)</v>
          </cell>
          <cell r="D5665" t="str">
            <v>UN</v>
          </cell>
          <cell r="E5665">
            <v>4629.25</v>
          </cell>
        </row>
        <row r="5666">
          <cell r="B5666" t="str">
            <v>526077</v>
          </cell>
          <cell r="C5666" t="str">
            <v>TUBO FOFO C/FG PN-10 D=350MM;L=5800MM (484KG)</v>
          </cell>
          <cell r="D5666" t="str">
            <v>UN</v>
          </cell>
          <cell r="E5666">
            <v>4655.17</v>
          </cell>
        </row>
        <row r="5667">
          <cell r="B5667" t="str">
            <v>526078</v>
          </cell>
          <cell r="C5667" t="str">
            <v>TUBO FOFO C/FG PN-10 D=400MM;L=1000MM (146KG)</v>
          </cell>
          <cell r="D5667" t="str">
            <v>UN</v>
          </cell>
          <cell r="E5667">
            <v>2047.5</v>
          </cell>
        </row>
        <row r="5668">
          <cell r="B5668" t="str">
            <v>526079</v>
          </cell>
          <cell r="C5668" t="str">
            <v>TUBO FOFO C/FG PN-10 D=400MM;L=1500MM (190KG)</v>
          </cell>
          <cell r="D5668" t="str">
            <v>UN</v>
          </cell>
          <cell r="E5668">
            <v>2392.9899999999998</v>
          </cell>
        </row>
        <row r="5669">
          <cell r="B5669" t="str">
            <v>526080</v>
          </cell>
          <cell r="C5669" t="str">
            <v>TUBO FOFO C/FG PN-10 D=400MM;L=2000MM (235KG)</v>
          </cell>
          <cell r="D5669" t="str">
            <v>UN</v>
          </cell>
          <cell r="E5669">
            <v>2738.4</v>
          </cell>
        </row>
        <row r="5670">
          <cell r="B5670" t="str">
            <v>526081</v>
          </cell>
          <cell r="C5670" t="str">
            <v>TUBO FOFO C/FG PN-10 D=400MM;L=2500MM (280KG)</v>
          </cell>
          <cell r="D5670" t="str">
            <v>UN</v>
          </cell>
          <cell r="E5670">
            <v>3081.35</v>
          </cell>
        </row>
        <row r="5671">
          <cell r="B5671" t="str">
            <v>526082</v>
          </cell>
          <cell r="C5671" t="str">
            <v>TUBO FOFO C/FG PN-10 D=400MM;L=3000MM (325KG)</v>
          </cell>
          <cell r="D5671" t="str">
            <v>UN</v>
          </cell>
          <cell r="E5671">
            <v>3426.85</v>
          </cell>
        </row>
        <row r="5672">
          <cell r="B5672" t="str">
            <v>526083</v>
          </cell>
          <cell r="C5672" t="str">
            <v>TUBO FOFO C/FG PN-10 D=400MM;L=3500MM (369KG)</v>
          </cell>
          <cell r="D5672" t="str">
            <v>UN</v>
          </cell>
          <cell r="E5672">
            <v>3772.36</v>
          </cell>
        </row>
        <row r="5673">
          <cell r="B5673" t="str">
            <v>526084</v>
          </cell>
          <cell r="C5673" t="str">
            <v>TUBO FOFO C/FG PN-10 D=400MM;L=4000MM (414KG)</v>
          </cell>
          <cell r="D5673" t="str">
            <v>UN</v>
          </cell>
          <cell r="E5673">
            <v>4117.79</v>
          </cell>
        </row>
        <row r="5674">
          <cell r="B5674" t="str">
            <v>526085</v>
          </cell>
          <cell r="C5674" t="str">
            <v>TUBO FOFO C/FG PN-10 D=400MM;L=4500MM (459KG)</v>
          </cell>
          <cell r="D5674" t="str">
            <v>UN</v>
          </cell>
          <cell r="E5674">
            <v>4463.22</v>
          </cell>
        </row>
        <row r="5675">
          <cell r="B5675" t="str">
            <v>526086</v>
          </cell>
          <cell r="C5675" t="str">
            <v>TUBO FOFO C/FG PN-10 D=400MM;L=5000MM (504KG)</v>
          </cell>
          <cell r="D5675" t="str">
            <v>UN</v>
          </cell>
          <cell r="E5675">
            <v>4808.74</v>
          </cell>
        </row>
        <row r="5676">
          <cell r="B5676" t="str">
            <v>526087</v>
          </cell>
          <cell r="C5676" t="str">
            <v>TUBO FOFO C/FG PN-10 D=400MM;L=5500MM (548KG)</v>
          </cell>
          <cell r="D5676" t="str">
            <v>UN</v>
          </cell>
          <cell r="E5676">
            <v>5154.1899999999996</v>
          </cell>
        </row>
        <row r="5677">
          <cell r="B5677" t="str">
            <v>526088</v>
          </cell>
          <cell r="C5677" t="str">
            <v>TUBO FOFO C/FG PN-10 D=400MM;L=5800MM (575KG)</v>
          </cell>
          <cell r="D5677" t="str">
            <v>UN</v>
          </cell>
          <cell r="E5677">
            <v>5361.54</v>
          </cell>
        </row>
        <row r="5678">
          <cell r="B5678" t="str">
            <v>526089</v>
          </cell>
          <cell r="C5678" t="str">
            <v>TUBO FOFO C/FG PN-10 D=450MM;L=1000MM (174KG)</v>
          </cell>
          <cell r="D5678" t="str">
            <v>UN</v>
          </cell>
          <cell r="E5678">
            <v>0</v>
          </cell>
        </row>
        <row r="5679">
          <cell r="B5679" t="str">
            <v>526090</v>
          </cell>
          <cell r="C5679" t="str">
            <v>TUBO FOFO C/FG PN-10 D=450MM;L=1500MM (227KG)</v>
          </cell>
          <cell r="D5679" t="str">
            <v>UN</v>
          </cell>
          <cell r="E5679">
            <v>0</v>
          </cell>
        </row>
        <row r="5680">
          <cell r="B5680" t="str">
            <v>526091</v>
          </cell>
          <cell r="C5680" t="str">
            <v>TUBO FOFO C/FG PN-10 D=450MM;L=2000MM (279KG)</v>
          </cell>
          <cell r="D5680" t="str">
            <v>UN</v>
          </cell>
          <cell r="E5680">
            <v>0</v>
          </cell>
        </row>
        <row r="5681">
          <cell r="B5681" t="str">
            <v>526092</v>
          </cell>
          <cell r="C5681" t="str">
            <v>TUBO FOFO C/FG PN-10 D=450MM;L=2500MM (332KG)</v>
          </cell>
          <cell r="D5681" t="str">
            <v>UN</v>
          </cell>
          <cell r="E5681">
            <v>0</v>
          </cell>
        </row>
        <row r="5682">
          <cell r="B5682" t="str">
            <v>526093</v>
          </cell>
          <cell r="C5682" t="str">
            <v>TUBO FOFO C/FG PN-10 D=450MM;L=3000MM (384KG)</v>
          </cell>
          <cell r="D5682" t="str">
            <v>UN</v>
          </cell>
          <cell r="E5682">
            <v>0</v>
          </cell>
        </row>
        <row r="5683">
          <cell r="B5683" t="str">
            <v>526094</v>
          </cell>
          <cell r="C5683" t="str">
            <v>TUBO FOFO C/FG PN-10 D=450MM;L=3500MM (437KG)</v>
          </cell>
          <cell r="D5683" t="str">
            <v>UN</v>
          </cell>
          <cell r="E5683">
            <v>0</v>
          </cell>
        </row>
        <row r="5684">
          <cell r="B5684" t="str">
            <v>526095</v>
          </cell>
          <cell r="C5684" t="str">
            <v>TUBO FOFO C/FG PN-10 D=450MM;L=4000MM (489KG)</v>
          </cell>
          <cell r="D5684" t="str">
            <v>UN</v>
          </cell>
          <cell r="E5684">
            <v>0</v>
          </cell>
        </row>
        <row r="5685">
          <cell r="B5685" t="str">
            <v>526096</v>
          </cell>
          <cell r="C5685" t="str">
            <v>TUBO FOFO C/FG PN-10 D=450MM;L=4500MM (542KG)</v>
          </cell>
          <cell r="D5685" t="str">
            <v>UN</v>
          </cell>
          <cell r="E5685">
            <v>0</v>
          </cell>
        </row>
        <row r="5686">
          <cell r="B5686" t="str">
            <v>526097</v>
          </cell>
          <cell r="C5686" t="str">
            <v>TUBO FOFO C/FG PN-10 D=450MM;L=5000MM (595KG)</v>
          </cell>
          <cell r="D5686" t="str">
            <v>UN</v>
          </cell>
          <cell r="E5686">
            <v>0</v>
          </cell>
        </row>
        <row r="5687">
          <cell r="B5687" t="str">
            <v>526098</v>
          </cell>
          <cell r="C5687" t="str">
            <v>TUBO FOFO C/FG PN-10 D=450MM;L=5500MM (647KG)</v>
          </cell>
          <cell r="D5687" t="str">
            <v>UN</v>
          </cell>
          <cell r="E5687">
            <v>0</v>
          </cell>
        </row>
        <row r="5688">
          <cell r="B5688" t="str">
            <v>526099</v>
          </cell>
          <cell r="C5688" t="str">
            <v>TUBO FOFO C/FG PN-10 D=450MM;L=5800MM (679KG)</v>
          </cell>
          <cell r="D5688" t="str">
            <v>UN</v>
          </cell>
          <cell r="E5688">
            <v>0</v>
          </cell>
        </row>
        <row r="5689">
          <cell r="B5689" t="str">
            <v>526101</v>
          </cell>
          <cell r="C5689" t="str">
            <v>TUBO FOFO C/FG PN-10 D=500MM;L=1000MM (198KG)</v>
          </cell>
          <cell r="D5689" t="str">
            <v>UN</v>
          </cell>
          <cell r="E5689">
            <v>0</v>
          </cell>
        </row>
        <row r="5690">
          <cell r="B5690" t="str">
            <v>526102</v>
          </cell>
          <cell r="C5690" t="str">
            <v>TUBO FOFO C/FG PN-10 D=500MM;L=1500MM (259KG)</v>
          </cell>
          <cell r="D5690" t="str">
            <v>UN</v>
          </cell>
          <cell r="E5690">
            <v>0</v>
          </cell>
        </row>
        <row r="5691">
          <cell r="B5691" t="str">
            <v>526103</v>
          </cell>
          <cell r="C5691" t="str">
            <v>TUBO FOFO C/FG PN-10 D=500MM;L=2000MM (320KG)</v>
          </cell>
          <cell r="D5691" t="str">
            <v>UN</v>
          </cell>
          <cell r="E5691">
            <v>0</v>
          </cell>
        </row>
        <row r="5692">
          <cell r="B5692" t="str">
            <v>526104</v>
          </cell>
          <cell r="C5692" t="str">
            <v>TUBO FOFO C/FG PN-10 D=500MM;L=2500MM (381KG)</v>
          </cell>
          <cell r="D5692" t="str">
            <v>UN</v>
          </cell>
          <cell r="E5692">
            <v>0</v>
          </cell>
        </row>
        <row r="5693">
          <cell r="B5693" t="str">
            <v>526105</v>
          </cell>
          <cell r="C5693" t="str">
            <v>TUBO FOFO C/FG PN-10 D=500MM;L=3000MM (441KG)</v>
          </cell>
          <cell r="D5693" t="str">
            <v>UN</v>
          </cell>
          <cell r="E5693">
            <v>0</v>
          </cell>
        </row>
        <row r="5694">
          <cell r="B5694" t="str">
            <v>526106</v>
          </cell>
          <cell r="C5694" t="str">
            <v>TUBO FOFO C/FG PN-10 D=500MM;L=3500MM (502KG)</v>
          </cell>
          <cell r="D5694" t="str">
            <v>UN</v>
          </cell>
          <cell r="E5694">
            <v>0</v>
          </cell>
        </row>
        <row r="5695">
          <cell r="B5695" t="str">
            <v>526107</v>
          </cell>
          <cell r="C5695" t="str">
            <v>TUBO FOFO C/FG PN-10 D=500MM;L=4000MM (563KG)</v>
          </cell>
          <cell r="D5695" t="str">
            <v>UN</v>
          </cell>
          <cell r="E5695">
            <v>0</v>
          </cell>
        </row>
        <row r="5696">
          <cell r="B5696" t="str">
            <v>526108</v>
          </cell>
          <cell r="C5696" t="str">
            <v>TUBO FOFO C/FG PN-10 D=500MM;L=4500MM (624KG)</v>
          </cell>
          <cell r="D5696" t="str">
            <v>UN</v>
          </cell>
          <cell r="E5696">
            <v>0</v>
          </cell>
        </row>
        <row r="5697">
          <cell r="B5697" t="str">
            <v>526109</v>
          </cell>
          <cell r="C5697" t="str">
            <v>TUBO FOFO C/FG PN-10 D=500MM;L=5000MM (685KG)</v>
          </cell>
          <cell r="D5697" t="str">
            <v>UN</v>
          </cell>
          <cell r="E5697">
            <v>0</v>
          </cell>
        </row>
        <row r="5698">
          <cell r="B5698" t="str">
            <v>526110</v>
          </cell>
          <cell r="C5698" t="str">
            <v>TUBO FOFO C/FG PN-10 D=500MM;L=5500MM (746KG)</v>
          </cell>
          <cell r="D5698" t="str">
            <v>UN</v>
          </cell>
          <cell r="E5698">
            <v>0</v>
          </cell>
        </row>
        <row r="5699">
          <cell r="B5699" t="str">
            <v>526111</v>
          </cell>
          <cell r="C5699" t="str">
            <v>TUBO FOFO C/FG PN-10 D=500MM;L=5800MM (782KG)</v>
          </cell>
          <cell r="D5699" t="str">
            <v>UN</v>
          </cell>
          <cell r="E5699">
            <v>0</v>
          </cell>
        </row>
        <row r="5700">
          <cell r="B5700" t="str">
            <v>526112</v>
          </cell>
          <cell r="C5700" t="str">
            <v>TUBO FOFO C/FG PN-10 D=600MM;L=1000MM (270KG)</v>
          </cell>
          <cell r="D5700" t="str">
            <v>UN</v>
          </cell>
          <cell r="E5700">
            <v>0</v>
          </cell>
        </row>
        <row r="5701">
          <cell r="B5701" t="str">
            <v>526113</v>
          </cell>
          <cell r="C5701" t="str">
            <v>TUBO FOFO C/FG PN-10 D=600MM;L=1500MM (349KG)</v>
          </cell>
          <cell r="D5701" t="str">
            <v>UN</v>
          </cell>
          <cell r="E5701">
            <v>0</v>
          </cell>
        </row>
        <row r="5702">
          <cell r="B5702" t="str">
            <v>526114</v>
          </cell>
          <cell r="C5702" t="str">
            <v>TUBO FOFO C/FG PN-10 D=600MM;L=2000MM (428KG)</v>
          </cell>
          <cell r="D5702" t="str">
            <v>UN</v>
          </cell>
          <cell r="E5702">
            <v>0</v>
          </cell>
        </row>
        <row r="5703">
          <cell r="B5703" t="str">
            <v>526115</v>
          </cell>
          <cell r="C5703" t="str">
            <v>TUBO FOFO C/FG PN-10 D=600MM;L=2500MM (507KG)</v>
          </cell>
          <cell r="D5703" t="str">
            <v>UN</v>
          </cell>
          <cell r="E5703">
            <v>0</v>
          </cell>
        </row>
        <row r="5704">
          <cell r="B5704" t="str">
            <v>526116</v>
          </cell>
          <cell r="C5704" t="str">
            <v>TUBO FOFO C/FG PN-10 D=600MM;L=3000MM (586KG)</v>
          </cell>
          <cell r="D5704" t="str">
            <v>UN</v>
          </cell>
          <cell r="E5704">
            <v>0</v>
          </cell>
        </row>
        <row r="5705">
          <cell r="B5705" t="str">
            <v>526117</v>
          </cell>
          <cell r="C5705" t="str">
            <v>TUBO FOFO C/FG PN-10 D=600MM;L=3500MM (665KG)</v>
          </cell>
          <cell r="D5705" t="str">
            <v>UN</v>
          </cell>
          <cell r="E5705">
            <v>0</v>
          </cell>
        </row>
        <row r="5706">
          <cell r="B5706" t="str">
            <v>526118</v>
          </cell>
          <cell r="C5706" t="str">
            <v>TUBO FOFO C/FG PN-10 D=600MM;L=4000MM (744KG)</v>
          </cell>
          <cell r="D5706" t="str">
            <v>UN</v>
          </cell>
          <cell r="E5706">
            <v>0</v>
          </cell>
        </row>
        <row r="5707">
          <cell r="B5707" t="str">
            <v>526119</v>
          </cell>
          <cell r="C5707" t="str">
            <v>TUBO FOFO C/FG PN-10 D=600MM;L=4500MM (823KG)</v>
          </cell>
          <cell r="D5707" t="str">
            <v>UN</v>
          </cell>
          <cell r="E5707">
            <v>0</v>
          </cell>
        </row>
        <row r="5708">
          <cell r="B5708" t="str">
            <v>526120</v>
          </cell>
          <cell r="C5708" t="str">
            <v>TUBO FOFO C/FG PN-10 D=600MM;L=5000MM (902KG)</v>
          </cell>
          <cell r="D5708" t="str">
            <v>UN</v>
          </cell>
          <cell r="E5708">
            <v>0</v>
          </cell>
        </row>
        <row r="5709">
          <cell r="B5709" t="str">
            <v>526121</v>
          </cell>
          <cell r="C5709" t="str">
            <v>TUBO FOFO C/FG PN-10 D=600MM;L=5500MM (981KG)</v>
          </cell>
          <cell r="D5709" t="str">
            <v>UN</v>
          </cell>
          <cell r="E5709">
            <v>0</v>
          </cell>
        </row>
        <row r="5710">
          <cell r="B5710" t="str">
            <v>526122</v>
          </cell>
          <cell r="C5710" t="str">
            <v>TUBO FOFO C/FG PN-10 D=600MM;L=5800MM (1028KG)</v>
          </cell>
          <cell r="D5710" t="str">
            <v>UN</v>
          </cell>
          <cell r="E5710">
            <v>0</v>
          </cell>
        </row>
        <row r="5711">
          <cell r="B5711" t="str">
            <v>526123</v>
          </cell>
          <cell r="C5711" t="str">
            <v>TUBO FOFO C/FG PN-10 D=700MM;L=1000MM (412KG)</v>
          </cell>
          <cell r="D5711" t="str">
            <v>UN</v>
          </cell>
          <cell r="E5711">
            <v>0</v>
          </cell>
        </row>
        <row r="5712">
          <cell r="B5712" t="str">
            <v>526124</v>
          </cell>
          <cell r="C5712" t="str">
            <v>TUBO FOFO C/FG PN-10 D=700MM;L=1500MM (542KG)</v>
          </cell>
          <cell r="D5712" t="str">
            <v>UN</v>
          </cell>
          <cell r="E5712">
            <v>0</v>
          </cell>
        </row>
        <row r="5713">
          <cell r="B5713" t="str">
            <v>526125</v>
          </cell>
          <cell r="C5713" t="str">
            <v>TUBO FOFO C/FG PN-10 D=700MM;L=2000MM (672KG)</v>
          </cell>
          <cell r="D5713" t="str">
            <v>UN</v>
          </cell>
          <cell r="E5713">
            <v>0</v>
          </cell>
        </row>
        <row r="5714">
          <cell r="B5714" t="str">
            <v>526126</v>
          </cell>
          <cell r="C5714" t="str">
            <v>TUBO FOFO C/FG PN-10 D=700MM;L=2500MM (672KG)</v>
          </cell>
          <cell r="D5714" t="str">
            <v>UN</v>
          </cell>
          <cell r="E5714">
            <v>0</v>
          </cell>
        </row>
        <row r="5715">
          <cell r="B5715" t="str">
            <v>526127</v>
          </cell>
          <cell r="C5715" t="str">
            <v>TUBO FOFO C/FG PN-10 D=700MM;L=3000MM (932KG)</v>
          </cell>
          <cell r="D5715" t="str">
            <v>UN</v>
          </cell>
          <cell r="E5715">
            <v>0</v>
          </cell>
        </row>
        <row r="5716">
          <cell r="B5716" t="str">
            <v>526128</v>
          </cell>
          <cell r="C5716" t="str">
            <v>TUBO FOFO C/FG PN-10 D=700MM;L=3500MM (1062KG)</v>
          </cell>
          <cell r="D5716" t="str">
            <v>UN</v>
          </cell>
          <cell r="E5716">
            <v>0</v>
          </cell>
        </row>
        <row r="5717">
          <cell r="B5717" t="str">
            <v>526129</v>
          </cell>
          <cell r="C5717" t="str">
            <v>TUBO FOFO C/FG PN-10 D=700MM;L=4000MM (1192KG)</v>
          </cell>
          <cell r="D5717" t="str">
            <v>UN</v>
          </cell>
          <cell r="E5717">
            <v>0</v>
          </cell>
        </row>
        <row r="5718">
          <cell r="B5718" t="str">
            <v>526130</v>
          </cell>
          <cell r="C5718" t="str">
            <v>TUBO FOFO C/FG PN-10 D=700MM;L=4500MM (1322KG)</v>
          </cell>
          <cell r="D5718" t="str">
            <v>UN</v>
          </cell>
          <cell r="E5718">
            <v>0</v>
          </cell>
        </row>
        <row r="5719">
          <cell r="B5719" t="str">
            <v>526131</v>
          </cell>
          <cell r="C5719" t="str">
            <v>TUBO FOFO C/FG PN-10 D=700MM;L=5000MM (1453KG)</v>
          </cell>
          <cell r="D5719" t="str">
            <v>UN</v>
          </cell>
          <cell r="E5719">
            <v>0</v>
          </cell>
        </row>
        <row r="5720">
          <cell r="B5720" t="str">
            <v>526132</v>
          </cell>
          <cell r="C5720" t="str">
            <v>TUBO FOFO C/FG PN-10 D=700MM;L=5500MM (1583KG)</v>
          </cell>
          <cell r="D5720" t="str">
            <v>UN</v>
          </cell>
          <cell r="E5720">
            <v>0</v>
          </cell>
        </row>
        <row r="5721">
          <cell r="B5721" t="str">
            <v>526133</v>
          </cell>
          <cell r="C5721" t="str">
            <v>TUBO FOFO C/FG PN-10 D=700MM;L=6000MM (1713KG)</v>
          </cell>
          <cell r="D5721" t="str">
            <v>UN</v>
          </cell>
          <cell r="E5721">
            <v>0</v>
          </cell>
        </row>
        <row r="5722">
          <cell r="B5722" t="str">
            <v>526134</v>
          </cell>
          <cell r="C5722" t="str">
            <v>TUBO FOFO C/FG PN-10 D=700MM;L=6500MM (1843KG)</v>
          </cell>
          <cell r="D5722" t="str">
            <v>UN</v>
          </cell>
          <cell r="E5722">
            <v>0</v>
          </cell>
        </row>
        <row r="5723">
          <cell r="B5723" t="str">
            <v>526135</v>
          </cell>
          <cell r="C5723" t="str">
            <v>TUBO FOFO C/FG PN-10 D=700MM;L=6800MM (1921KG)</v>
          </cell>
          <cell r="D5723" t="str">
            <v>UN</v>
          </cell>
          <cell r="E5723">
            <v>0</v>
          </cell>
        </row>
        <row r="5724">
          <cell r="B5724" t="str">
            <v>526136</v>
          </cell>
          <cell r="C5724" t="str">
            <v>TUBO FOFO C/FG PN-10 D=800MM;L=1000MM (582KG)</v>
          </cell>
          <cell r="D5724" t="str">
            <v>UN</v>
          </cell>
          <cell r="E5724">
            <v>0</v>
          </cell>
        </row>
        <row r="5725">
          <cell r="B5725" t="str">
            <v>526137</v>
          </cell>
          <cell r="C5725" t="str">
            <v>TUBO FOFO C/FG PN-10 D=800MM;L=1500MM (674KG)</v>
          </cell>
          <cell r="D5725" t="str">
            <v>UN</v>
          </cell>
          <cell r="E5725">
            <v>0</v>
          </cell>
        </row>
        <row r="5726">
          <cell r="B5726" t="str">
            <v>526138</v>
          </cell>
          <cell r="C5726" t="str">
            <v>TUBO FOFO C/FG PN-10 D=800MM;L=2000MM (834KG)</v>
          </cell>
          <cell r="D5726" t="str">
            <v>UN</v>
          </cell>
          <cell r="E5726">
            <v>0</v>
          </cell>
        </row>
        <row r="5727">
          <cell r="B5727" t="str">
            <v>526139</v>
          </cell>
          <cell r="C5727" t="str">
            <v>TUBO FOFO C/FG PN-10 D=800MM;L=2500MM (993KG)</v>
          </cell>
          <cell r="D5727" t="str">
            <v>UN</v>
          </cell>
          <cell r="E5727">
            <v>0</v>
          </cell>
        </row>
        <row r="5728">
          <cell r="B5728" t="str">
            <v>526140</v>
          </cell>
          <cell r="C5728" t="str">
            <v>TUBO FOFO C/FG PN-10 D=800MM;L=3000MM (1153KG)</v>
          </cell>
          <cell r="D5728" t="str">
            <v>UN</v>
          </cell>
          <cell r="E5728">
            <v>0</v>
          </cell>
        </row>
        <row r="5729">
          <cell r="B5729" t="str">
            <v>526141</v>
          </cell>
          <cell r="C5729" t="str">
            <v>TUBO FOFO C/FG PN-10 D=800MM;L=3500MM (1312KG)</v>
          </cell>
          <cell r="D5729" t="str">
            <v>UN</v>
          </cell>
          <cell r="E5729">
            <v>0</v>
          </cell>
        </row>
        <row r="5730">
          <cell r="B5730" t="str">
            <v>526142</v>
          </cell>
          <cell r="C5730" t="str">
            <v>TUBO FOFO C/FG PN-10 D=800MM;L=4000MM (1472KG)</v>
          </cell>
          <cell r="D5730" t="str">
            <v>UN</v>
          </cell>
          <cell r="E5730">
            <v>0</v>
          </cell>
        </row>
        <row r="5731">
          <cell r="B5731" t="str">
            <v>526143</v>
          </cell>
          <cell r="C5731" t="str">
            <v>TUBO FOFO C/FG PN-10 D=800MM;L=4500MM (1631KG)</v>
          </cell>
          <cell r="D5731" t="str">
            <v>UN</v>
          </cell>
          <cell r="E5731">
            <v>0</v>
          </cell>
        </row>
        <row r="5732">
          <cell r="B5732" t="str">
            <v>526144</v>
          </cell>
          <cell r="C5732" t="str">
            <v>TUBO FOFO C/FG PN-10 D=800MM;L=5000MM (1791KG)</v>
          </cell>
          <cell r="D5732" t="str">
            <v>UN</v>
          </cell>
          <cell r="E5732">
            <v>0</v>
          </cell>
        </row>
        <row r="5733">
          <cell r="B5733" t="str">
            <v>526145</v>
          </cell>
          <cell r="C5733" t="str">
            <v>TUBO FOFO C/FG PN-10 D=800MM;L=5500MM (1950KG)</v>
          </cell>
          <cell r="D5733" t="str">
            <v>UN</v>
          </cell>
          <cell r="E5733">
            <v>0</v>
          </cell>
        </row>
        <row r="5734">
          <cell r="B5734" t="str">
            <v>526146</v>
          </cell>
          <cell r="C5734" t="str">
            <v>TUBO FOFO C/FG PN-10 D=800MM;L=6000MM (2109KG)</v>
          </cell>
          <cell r="D5734" t="str">
            <v>UN</v>
          </cell>
          <cell r="E5734">
            <v>0</v>
          </cell>
        </row>
        <row r="5735">
          <cell r="B5735" t="str">
            <v>526147</v>
          </cell>
          <cell r="C5735" t="str">
            <v>TUBO FOFO C/FG PN-10 D=800MM;L=6500MM (2269KG)</v>
          </cell>
          <cell r="D5735" t="str">
            <v>UN</v>
          </cell>
          <cell r="E5735">
            <v>0</v>
          </cell>
        </row>
        <row r="5736">
          <cell r="B5736" t="str">
            <v>526148</v>
          </cell>
          <cell r="C5736" t="str">
            <v>TUBO FOFO C/FG PN-10 D=800MM;L=6800MM (2365KG)</v>
          </cell>
          <cell r="D5736" t="str">
            <v>UN</v>
          </cell>
          <cell r="E5736">
            <v>0</v>
          </cell>
        </row>
        <row r="5737">
          <cell r="B5737" t="str">
            <v>526149</v>
          </cell>
          <cell r="C5737" t="str">
            <v>TUBO FOFO C/FG PN-10 D=900MM;L=1000MM (708KG)</v>
          </cell>
          <cell r="D5737" t="str">
            <v>UN</v>
          </cell>
          <cell r="E5737">
            <v>0</v>
          </cell>
        </row>
        <row r="5738">
          <cell r="B5738" t="str">
            <v>526150</v>
          </cell>
          <cell r="C5738" t="str">
            <v>TUBO FOFO C/FG PN-10 D=900MM;L=1500MM (825KG)</v>
          </cell>
          <cell r="D5738" t="str">
            <v>UN</v>
          </cell>
          <cell r="E5738">
            <v>0</v>
          </cell>
        </row>
        <row r="5739">
          <cell r="B5739" t="str">
            <v>526151</v>
          </cell>
          <cell r="C5739" t="str">
            <v>TUBO FOFO C/FG PN-10 D=900MM;L=2000MM (1016KG)</v>
          </cell>
          <cell r="D5739" t="str">
            <v>UN</v>
          </cell>
          <cell r="E5739">
            <v>0</v>
          </cell>
        </row>
        <row r="5740">
          <cell r="B5740" t="str">
            <v>526152</v>
          </cell>
          <cell r="C5740" t="str">
            <v>TUBO FOFO C/FG PN-10 D=900MM;L=2500MM (1207KG)</v>
          </cell>
          <cell r="D5740" t="str">
            <v>UN</v>
          </cell>
          <cell r="E5740">
            <v>0</v>
          </cell>
        </row>
        <row r="5741">
          <cell r="B5741" t="str">
            <v>526153</v>
          </cell>
          <cell r="C5741" t="str">
            <v>TUBO FOFO C/FG PN-10 D=900MM;L=3000MM (1399KG)</v>
          </cell>
          <cell r="D5741" t="str">
            <v>UN</v>
          </cell>
          <cell r="E5741">
            <v>0</v>
          </cell>
        </row>
        <row r="5742">
          <cell r="B5742" t="str">
            <v>526154</v>
          </cell>
          <cell r="C5742" t="str">
            <v>TUBO FOFO C/FG PN-10 D=900MM;L=3500MM (1591KG)</v>
          </cell>
          <cell r="D5742" t="str">
            <v>UN</v>
          </cell>
          <cell r="E5742">
            <v>0</v>
          </cell>
        </row>
        <row r="5743">
          <cell r="B5743" t="str">
            <v>526155</v>
          </cell>
          <cell r="C5743" t="str">
            <v>TUBO FOFO C/FG PN-10 D=900MM;L=4000MM (1782KG)</v>
          </cell>
          <cell r="D5743" t="str">
            <v>UN</v>
          </cell>
          <cell r="E5743">
            <v>0</v>
          </cell>
        </row>
        <row r="5744">
          <cell r="B5744" t="str">
            <v>526156</v>
          </cell>
          <cell r="C5744" t="str">
            <v>TUBO FOFO C/FG PN-10 D=900MM;L=4500MM (1974KG)</v>
          </cell>
          <cell r="D5744" t="str">
            <v>UN</v>
          </cell>
          <cell r="E5744">
            <v>0</v>
          </cell>
        </row>
        <row r="5745">
          <cell r="B5745" t="str">
            <v>526157</v>
          </cell>
          <cell r="C5745" t="str">
            <v>TUBO FOFO C/FG PN-10 D=900MM;L=5000MM (2165KG)</v>
          </cell>
          <cell r="D5745" t="str">
            <v>UN</v>
          </cell>
          <cell r="E5745">
            <v>0</v>
          </cell>
        </row>
        <row r="5746">
          <cell r="B5746" t="str">
            <v>526158</v>
          </cell>
          <cell r="C5746" t="str">
            <v>TUBO FOFO C/FG PN-10 D=900MM;L=5500MM (2357KG)</v>
          </cell>
          <cell r="D5746" t="str">
            <v>UN</v>
          </cell>
          <cell r="E5746">
            <v>0</v>
          </cell>
        </row>
        <row r="5747">
          <cell r="B5747" t="str">
            <v>526159</v>
          </cell>
          <cell r="C5747" t="str">
            <v>TUBO FOFO C/FG PN-10 D=900MM;L=6500MM (2740KG)</v>
          </cell>
          <cell r="D5747" t="str">
            <v>UN</v>
          </cell>
          <cell r="E5747">
            <v>0</v>
          </cell>
        </row>
        <row r="5748">
          <cell r="B5748" t="str">
            <v>526160</v>
          </cell>
          <cell r="C5748" t="str">
            <v>TUBO FOFO C/FG PN-10 D=900MM;L=6800MM (2854KG)</v>
          </cell>
          <cell r="D5748" t="str">
            <v>UN</v>
          </cell>
          <cell r="E5748">
            <v>0</v>
          </cell>
        </row>
        <row r="5749">
          <cell r="B5749" t="str">
            <v>526161</v>
          </cell>
          <cell r="C5749" t="str">
            <v>TUBO FOFO C/FG PN-10 D=1000MM;L=1000MM (752KG)</v>
          </cell>
          <cell r="D5749" t="str">
            <v>UN</v>
          </cell>
          <cell r="E5749">
            <v>0</v>
          </cell>
        </row>
        <row r="5750">
          <cell r="B5750" t="str">
            <v>526162</v>
          </cell>
          <cell r="C5750" t="str">
            <v>TUBO FOFO C/FG PN-10 D=1000MM;L=1500MM (978KG)</v>
          </cell>
          <cell r="D5750" t="str">
            <v>UN</v>
          </cell>
          <cell r="E5750">
            <v>0</v>
          </cell>
        </row>
        <row r="5751">
          <cell r="B5751" t="str">
            <v>526163</v>
          </cell>
          <cell r="C5751" t="str">
            <v>TUBO FOFO C/FG PN-10 D=1000MM;L=2000MM (1205KG)</v>
          </cell>
          <cell r="D5751" t="str">
            <v>UN</v>
          </cell>
          <cell r="E5751">
            <v>0</v>
          </cell>
        </row>
        <row r="5752">
          <cell r="B5752" t="str">
            <v>526164</v>
          </cell>
          <cell r="C5752" t="str">
            <v>TUBO FOFO C/FG PN-10 D=1000MM;L=2500MM (1431KG)</v>
          </cell>
          <cell r="D5752" t="str">
            <v>UN</v>
          </cell>
          <cell r="E5752">
            <v>0</v>
          </cell>
        </row>
        <row r="5753">
          <cell r="B5753" t="str">
            <v>526165</v>
          </cell>
          <cell r="C5753" t="str">
            <v>TUBO FOFO C/FG PN-10 D=1000MM;L=3000MM (1657KG)</v>
          </cell>
          <cell r="D5753" t="str">
            <v>UN</v>
          </cell>
          <cell r="E5753">
            <v>0</v>
          </cell>
        </row>
        <row r="5754">
          <cell r="B5754" t="str">
            <v>526166</v>
          </cell>
          <cell r="C5754" t="str">
            <v>TUBO FOFO C/FG PN-10 D=1000MM;L=3500MM (1883KG)</v>
          </cell>
          <cell r="D5754" t="str">
            <v>UN</v>
          </cell>
          <cell r="E5754">
            <v>0</v>
          </cell>
        </row>
        <row r="5755">
          <cell r="B5755" t="str">
            <v>526167</v>
          </cell>
          <cell r="C5755" t="str">
            <v>TUBO FOFO C/FG PN-10 D=1000MM;L=4000MM (2109KG)</v>
          </cell>
          <cell r="D5755" t="str">
            <v>UN</v>
          </cell>
          <cell r="E5755">
            <v>0</v>
          </cell>
        </row>
        <row r="5756">
          <cell r="B5756" t="str">
            <v>526168</v>
          </cell>
          <cell r="C5756" t="str">
            <v>TUBO FOFO C/FG PN-10 D=1000MM;L=4500MM (2335KG)</v>
          </cell>
          <cell r="D5756" t="str">
            <v>UN</v>
          </cell>
          <cell r="E5756">
            <v>0</v>
          </cell>
        </row>
        <row r="5757">
          <cell r="B5757" t="str">
            <v>526169</v>
          </cell>
          <cell r="C5757" t="str">
            <v>TUBO FOFO C/FG PN-10 D=1000MM;L=5000MM (2562KG)</v>
          </cell>
          <cell r="D5757" t="str">
            <v>UN</v>
          </cell>
          <cell r="E5757">
            <v>0</v>
          </cell>
        </row>
        <row r="5758">
          <cell r="B5758" t="str">
            <v>526170</v>
          </cell>
          <cell r="C5758" t="str">
            <v>TUBO FOFO C/FG PN-10 D=1000MM;L=5500MM (2788KG)</v>
          </cell>
          <cell r="D5758" t="str">
            <v>UN</v>
          </cell>
          <cell r="E5758">
            <v>0</v>
          </cell>
        </row>
        <row r="5759">
          <cell r="B5759" t="str">
            <v>526171</v>
          </cell>
          <cell r="C5759" t="str">
            <v>TUBO FOFO C/FG PN-10 D=1000MM;L=6000MM (3014KG)</v>
          </cell>
          <cell r="D5759" t="str">
            <v>UN</v>
          </cell>
          <cell r="E5759">
            <v>0</v>
          </cell>
        </row>
        <row r="5760">
          <cell r="B5760" t="str">
            <v>526172</v>
          </cell>
          <cell r="C5760" t="str">
            <v>TUBO FOFO C/FG PN-10 D=1000MM;L=6500MM (3240KG)</v>
          </cell>
          <cell r="D5760" t="str">
            <v>UN</v>
          </cell>
          <cell r="E5760">
            <v>0</v>
          </cell>
        </row>
        <row r="5761">
          <cell r="B5761" t="str">
            <v>526173</v>
          </cell>
          <cell r="C5761" t="str">
            <v>TUBO FOFO C/FG PN-10 D=1000MM;L=6800MM (3376KG)</v>
          </cell>
          <cell r="D5761" t="str">
            <v>UN</v>
          </cell>
          <cell r="E5761">
            <v>0</v>
          </cell>
        </row>
        <row r="5762">
          <cell r="B5762" t="str">
            <v>526174</v>
          </cell>
          <cell r="C5762" t="str">
            <v>TUBO FOFO C/FG PN-10 D=1200MM;L=1000MM (1048KG)</v>
          </cell>
          <cell r="D5762" t="str">
            <v>UN</v>
          </cell>
          <cell r="E5762">
            <v>0</v>
          </cell>
        </row>
        <row r="5763">
          <cell r="B5763" t="str">
            <v>526175</v>
          </cell>
          <cell r="C5763" t="str">
            <v>TUBO FOFO C/FG PN-10 D=1200MM;L=1500MM (1352KG)</v>
          </cell>
          <cell r="D5763" t="str">
            <v>UN</v>
          </cell>
          <cell r="E5763">
            <v>0</v>
          </cell>
        </row>
        <row r="5764">
          <cell r="B5764" t="str">
            <v>526176</v>
          </cell>
          <cell r="C5764" t="str">
            <v>TUBO FOFO C/FG PN-10 D=1200MM;L=2000MM (1656KG)</v>
          </cell>
          <cell r="D5764" t="str">
            <v>UN</v>
          </cell>
          <cell r="E5764">
            <v>0</v>
          </cell>
        </row>
        <row r="5765">
          <cell r="B5765" t="str">
            <v>526177</v>
          </cell>
          <cell r="C5765" t="str">
            <v>TUBO FOFO C/FG PN-10 D=1200MM;L=2500MM (1960KG)</v>
          </cell>
          <cell r="D5765" t="str">
            <v>UN</v>
          </cell>
          <cell r="E5765">
            <v>0</v>
          </cell>
        </row>
        <row r="5766">
          <cell r="B5766" t="str">
            <v>526178</v>
          </cell>
          <cell r="C5766" t="str">
            <v>TUBO FOFO C/FG PN-10 D=1200MM;L=3000MM (2263KG)</v>
          </cell>
          <cell r="D5766" t="str">
            <v>UN</v>
          </cell>
          <cell r="E5766">
            <v>0</v>
          </cell>
        </row>
        <row r="5767">
          <cell r="B5767" t="str">
            <v>526179</v>
          </cell>
          <cell r="C5767" t="str">
            <v>TUBO FOFO C/FG PN-10 D=1200MM;L=3500MM (2567KG)</v>
          </cell>
          <cell r="D5767" t="str">
            <v>UN</v>
          </cell>
          <cell r="E5767">
            <v>0</v>
          </cell>
        </row>
        <row r="5768">
          <cell r="B5768" t="str">
            <v>526180</v>
          </cell>
          <cell r="C5768" t="str">
            <v>TUBO FOFO C/FG PN-10 D=1200MM;L=4000MM (2971KG)</v>
          </cell>
          <cell r="D5768" t="str">
            <v>UN</v>
          </cell>
          <cell r="E5768">
            <v>0</v>
          </cell>
        </row>
        <row r="5769">
          <cell r="B5769" t="str">
            <v>526181</v>
          </cell>
          <cell r="C5769" t="str">
            <v>TUBO FOFO C/FG PN-10 D=1200MM;L=4500MM (3175KG)</v>
          </cell>
          <cell r="D5769" t="str">
            <v>UN</v>
          </cell>
          <cell r="E5769">
            <v>0</v>
          </cell>
        </row>
        <row r="5770">
          <cell r="B5770" t="str">
            <v>526182</v>
          </cell>
          <cell r="C5770" t="str">
            <v>TUBO FOFO C/FG PN-10 D=1200MM;L=5000MM (3479KG)</v>
          </cell>
          <cell r="D5770" t="str">
            <v>UN</v>
          </cell>
          <cell r="E5770">
            <v>0</v>
          </cell>
        </row>
        <row r="5771">
          <cell r="B5771" t="str">
            <v>526183</v>
          </cell>
          <cell r="C5771" t="str">
            <v>TUBO FOFO C/FG PN-10 D=1200MM;L=5500MM (3783KG)</v>
          </cell>
          <cell r="D5771" t="str">
            <v>UN</v>
          </cell>
          <cell r="E5771">
            <v>0</v>
          </cell>
        </row>
        <row r="5772">
          <cell r="B5772" t="str">
            <v>526184</v>
          </cell>
          <cell r="C5772" t="str">
            <v>TUBO FOFO C/FG PN-10 D=1200MM;L=6000MM (4087KG)</v>
          </cell>
          <cell r="D5772" t="str">
            <v>UN</v>
          </cell>
          <cell r="E5772">
            <v>0</v>
          </cell>
        </row>
        <row r="5773">
          <cell r="B5773" t="str">
            <v>526185</v>
          </cell>
          <cell r="C5773" t="str">
            <v>TUBO FOFO C/FG PN-10 D=1200MM;L=6500MM (4391KG)</v>
          </cell>
          <cell r="D5773" t="str">
            <v>UN</v>
          </cell>
          <cell r="E5773">
            <v>0</v>
          </cell>
        </row>
        <row r="5774">
          <cell r="B5774" t="str">
            <v>526186</v>
          </cell>
          <cell r="C5774" t="str">
            <v>TUBO FOFO C/FG PN-10 D=1200MM;L=6800MM (4573KG)</v>
          </cell>
          <cell r="D5774" t="str">
            <v>UN</v>
          </cell>
          <cell r="E5774">
            <v>0</v>
          </cell>
        </row>
        <row r="5776">
          <cell r="B5776" t="str">
            <v>526200</v>
          </cell>
          <cell r="C5776" t="str">
            <v>TUBOS  FOFO C/FLANGE  PN-10 E BOLSA JE (C31 - METALURGICA 100%)</v>
          </cell>
        </row>
        <row r="5777">
          <cell r="B5777" t="str">
            <v>526201</v>
          </cell>
          <cell r="C5777" t="str">
            <v>TUBO FOFO C/FG PN-10/JE D=80MM;L=1000MM (20KG)</v>
          </cell>
          <cell r="D5777" t="str">
            <v>UN</v>
          </cell>
          <cell r="E5777">
            <v>0</v>
          </cell>
        </row>
        <row r="5778">
          <cell r="B5778" t="str">
            <v>526202</v>
          </cell>
          <cell r="C5778" t="str">
            <v>TUBO FOFO C/FG PN-10/JE D=80MM;L=1500MM (26KG)</v>
          </cell>
          <cell r="D5778" t="str">
            <v>UN</v>
          </cell>
          <cell r="E5778">
            <v>0</v>
          </cell>
        </row>
        <row r="5779">
          <cell r="B5779" t="str">
            <v>526203</v>
          </cell>
          <cell r="C5779" t="str">
            <v>TUBO FOFO C/FG PN-10/JE D=80MM;L=2000MM (33KG)</v>
          </cell>
          <cell r="D5779" t="str">
            <v>UN</v>
          </cell>
          <cell r="E5779">
            <v>0</v>
          </cell>
        </row>
        <row r="5780">
          <cell r="B5780" t="str">
            <v>526204</v>
          </cell>
          <cell r="C5780" t="str">
            <v>TUBO FOFO C/FG PN-10/JE D=80MM;L=2500MM (40KG)</v>
          </cell>
          <cell r="D5780" t="str">
            <v>UN</v>
          </cell>
          <cell r="E5780">
            <v>0</v>
          </cell>
        </row>
        <row r="5781">
          <cell r="B5781" t="str">
            <v>526205</v>
          </cell>
          <cell r="C5781" t="str">
            <v>TUBO FOFO C/FG PN-10/JE D=80MM;L=3000MM (46KG)</v>
          </cell>
          <cell r="D5781" t="str">
            <v>UN</v>
          </cell>
          <cell r="E5781">
            <v>0</v>
          </cell>
        </row>
        <row r="5782">
          <cell r="B5782" t="str">
            <v>526206</v>
          </cell>
          <cell r="C5782" t="str">
            <v>TUBO FOFO C/FG PN-10/JE D=80MM;L=3500MM (52KG)</v>
          </cell>
          <cell r="D5782" t="str">
            <v>UN</v>
          </cell>
          <cell r="E5782">
            <v>0</v>
          </cell>
        </row>
        <row r="5783">
          <cell r="B5783" t="str">
            <v>526207</v>
          </cell>
          <cell r="C5783" t="str">
            <v>TUBO FOFO C/FG PN-10/JE D=80MM;L=4000MM (59KG)</v>
          </cell>
          <cell r="D5783" t="str">
            <v>UN</v>
          </cell>
          <cell r="E5783">
            <v>0</v>
          </cell>
        </row>
        <row r="5784">
          <cell r="B5784" t="str">
            <v>526208</v>
          </cell>
          <cell r="C5784" t="str">
            <v>TUBO FOFO C/FG PN-10/JE D=80MM;L=4500MM (65KG)</v>
          </cell>
          <cell r="D5784" t="str">
            <v>UN</v>
          </cell>
          <cell r="E5784">
            <v>0</v>
          </cell>
        </row>
        <row r="5785">
          <cell r="B5785" t="str">
            <v>526209</v>
          </cell>
          <cell r="C5785" t="str">
            <v>TUBO FOFO C/FG PN-10/JE D=80MM;L=5000MM (72KG)</v>
          </cell>
          <cell r="D5785" t="str">
            <v>UN</v>
          </cell>
          <cell r="E5785">
            <v>0</v>
          </cell>
        </row>
        <row r="5786">
          <cell r="B5786" t="str">
            <v>526210</v>
          </cell>
          <cell r="C5786" t="str">
            <v>TUBO FOFO C/FG PN-10/JE D=80MM;L=5500MM (79KG)</v>
          </cell>
          <cell r="D5786" t="str">
            <v>UN</v>
          </cell>
          <cell r="E5786">
            <v>0</v>
          </cell>
        </row>
        <row r="5787">
          <cell r="B5787" t="str">
            <v>526211</v>
          </cell>
          <cell r="C5787" t="str">
            <v>TUBO FOFO C/FG PN-10/JE D=80MM;L=5800MM (82KG)</v>
          </cell>
          <cell r="D5787" t="str">
            <v>UN</v>
          </cell>
          <cell r="E5787">
            <v>0</v>
          </cell>
        </row>
        <row r="5788">
          <cell r="B5788" t="str">
            <v>526212</v>
          </cell>
          <cell r="C5788" t="str">
            <v>TUBO FOFO C/FG PN-10/JE D=100MM;L=1000MM (26KG)</v>
          </cell>
          <cell r="D5788" t="str">
            <v>UN</v>
          </cell>
          <cell r="E5788">
            <v>0</v>
          </cell>
        </row>
        <row r="5789">
          <cell r="B5789" t="str">
            <v>526213</v>
          </cell>
          <cell r="C5789" t="str">
            <v>TUBO FOFO C/FG PN-10/JE D=100MM;L=1500MM (34KG)</v>
          </cell>
          <cell r="D5789" t="str">
            <v>UN</v>
          </cell>
          <cell r="E5789">
            <v>0</v>
          </cell>
        </row>
        <row r="5790">
          <cell r="B5790" t="str">
            <v>526214</v>
          </cell>
          <cell r="C5790" t="str">
            <v>TUBO FOFO C/FG PN-10/JE D=100MM;L=2000MM (43KG)</v>
          </cell>
          <cell r="D5790" t="str">
            <v>UN</v>
          </cell>
          <cell r="E5790">
            <v>0</v>
          </cell>
        </row>
        <row r="5791">
          <cell r="B5791" t="str">
            <v>526215</v>
          </cell>
          <cell r="C5791" t="str">
            <v>TUBO FOFO C/FG PN-10/JE D=100MM;L=2500MM (52KG)</v>
          </cell>
          <cell r="D5791" t="str">
            <v>UN</v>
          </cell>
          <cell r="E5791">
            <v>0</v>
          </cell>
        </row>
        <row r="5792">
          <cell r="B5792" t="str">
            <v>526216</v>
          </cell>
          <cell r="C5792" t="str">
            <v>TUBO FOFO C/FG PN-10/JE D=100MM;L=3000MM (60KG)</v>
          </cell>
          <cell r="D5792" t="str">
            <v>UN</v>
          </cell>
          <cell r="E5792">
            <v>0</v>
          </cell>
        </row>
        <row r="5793">
          <cell r="B5793" t="str">
            <v>526217</v>
          </cell>
          <cell r="C5793" t="str">
            <v>TUBO FOFO C/FG PN-10/JE D=100MM;L=3500MM (69KG)</v>
          </cell>
          <cell r="D5793" t="str">
            <v>UN</v>
          </cell>
          <cell r="E5793">
            <v>0</v>
          </cell>
        </row>
        <row r="5794">
          <cell r="B5794" t="str">
            <v>526218</v>
          </cell>
          <cell r="C5794" t="str">
            <v>TUBO FOFO C/FG PN-10/JE D=100MM;L=4000MM (77KG)</v>
          </cell>
          <cell r="D5794" t="str">
            <v>UN</v>
          </cell>
          <cell r="E5794">
            <v>0</v>
          </cell>
        </row>
        <row r="5795">
          <cell r="B5795" t="str">
            <v>526219</v>
          </cell>
          <cell r="C5795" t="str">
            <v>TUBO FOFO C/FG PN-10/JE D=100MM;L=4500MM (86KG)</v>
          </cell>
          <cell r="D5795" t="str">
            <v>UN</v>
          </cell>
          <cell r="E5795">
            <v>0</v>
          </cell>
        </row>
        <row r="5796">
          <cell r="B5796" t="str">
            <v>526220</v>
          </cell>
          <cell r="C5796" t="str">
            <v>TUBO FOFO C/FG PN-10/JE D=100MM;L=5000MM (95KG)</v>
          </cell>
          <cell r="D5796" t="str">
            <v>UN</v>
          </cell>
          <cell r="E5796">
            <v>0</v>
          </cell>
        </row>
        <row r="5797">
          <cell r="B5797" t="str">
            <v>526221</v>
          </cell>
          <cell r="C5797" t="str">
            <v>TUBO FOFO C/FG PN-10/JE D=100MM;L=5500MM (103KG)</v>
          </cell>
          <cell r="D5797" t="str">
            <v>UN</v>
          </cell>
          <cell r="E5797">
            <v>0</v>
          </cell>
        </row>
        <row r="5798">
          <cell r="B5798" t="str">
            <v>526222</v>
          </cell>
          <cell r="C5798" t="str">
            <v>TUBO FOFO C/FG PN-10/JE D=100MM;L=5800MM (108KG)</v>
          </cell>
          <cell r="D5798" t="str">
            <v>UN</v>
          </cell>
          <cell r="E5798">
            <v>0</v>
          </cell>
        </row>
        <row r="5799">
          <cell r="B5799" t="str">
            <v>526223</v>
          </cell>
          <cell r="C5799" t="str">
            <v>TUBO FOFO C/FG PN-10/JE D=150MM;L=1000MM (41KG)</v>
          </cell>
          <cell r="D5799" t="str">
            <v>UN</v>
          </cell>
          <cell r="E5799">
            <v>0</v>
          </cell>
        </row>
        <row r="5800">
          <cell r="B5800" t="str">
            <v>526224</v>
          </cell>
          <cell r="C5800" t="str">
            <v>TUBO FOFO C/FG PN-10/JE D=150MM;L=1500MM (54KG)</v>
          </cell>
          <cell r="D5800" t="str">
            <v>UN</v>
          </cell>
          <cell r="E5800">
            <v>0</v>
          </cell>
        </row>
        <row r="5801">
          <cell r="B5801" t="str">
            <v>526225</v>
          </cell>
          <cell r="C5801" t="str">
            <v>TUBO FOFO C/FG PN-10/JE D=150MM;L=2000MM (67KG)</v>
          </cell>
          <cell r="D5801" t="str">
            <v>UN</v>
          </cell>
          <cell r="E5801">
            <v>0</v>
          </cell>
        </row>
        <row r="5802">
          <cell r="B5802" t="str">
            <v>526226</v>
          </cell>
          <cell r="C5802" t="str">
            <v>TUBO FOFO C/FG PN-10/JE D=150MM;L=2500MM (80KG)</v>
          </cell>
          <cell r="D5802" t="str">
            <v>UN</v>
          </cell>
          <cell r="E5802">
            <v>0</v>
          </cell>
        </row>
        <row r="5803">
          <cell r="B5803" t="str">
            <v>526227</v>
          </cell>
          <cell r="C5803" t="str">
            <v>TUBO FOFO C/FG PN-10/JE D=150MM;L=3000MM (93KG)</v>
          </cell>
          <cell r="D5803" t="str">
            <v>UN</v>
          </cell>
          <cell r="E5803">
            <v>0</v>
          </cell>
        </row>
        <row r="5804">
          <cell r="B5804" t="str">
            <v>526228</v>
          </cell>
          <cell r="C5804" t="str">
            <v>TUBO FOFO C/FG PN-10/JE D=150MM;L=3500MM (106KG)</v>
          </cell>
          <cell r="D5804" t="str">
            <v>UN</v>
          </cell>
          <cell r="E5804">
            <v>0</v>
          </cell>
        </row>
        <row r="5805">
          <cell r="B5805" t="str">
            <v>526229</v>
          </cell>
          <cell r="C5805" t="str">
            <v>TUBO FOFO C/FG PN-10/JE D=150MM;L=4000MM (119KG)</v>
          </cell>
          <cell r="D5805" t="str">
            <v>UN</v>
          </cell>
          <cell r="E5805">
            <v>0</v>
          </cell>
        </row>
        <row r="5806">
          <cell r="B5806" t="str">
            <v>526230</v>
          </cell>
          <cell r="C5806" t="str">
            <v>TUBO FOFO C/FG PN-10/JE D=150MM;L=4500MM (132KG)</v>
          </cell>
          <cell r="D5806" t="str">
            <v>UN</v>
          </cell>
          <cell r="E5806">
            <v>0</v>
          </cell>
        </row>
        <row r="5807">
          <cell r="B5807" t="str">
            <v>526231</v>
          </cell>
          <cell r="C5807" t="str">
            <v>TUBO FOFO C/FG PN-10/JE D=150MM;L=5000MM (145KG)</v>
          </cell>
          <cell r="D5807" t="str">
            <v>UN</v>
          </cell>
          <cell r="E5807">
            <v>0</v>
          </cell>
        </row>
        <row r="5808">
          <cell r="B5808" t="str">
            <v>526232</v>
          </cell>
          <cell r="C5808" t="str">
            <v>TUBO FOFO C/FG PN-10/JE D=150MM;L=5500MM (158KG)</v>
          </cell>
          <cell r="D5808" t="str">
            <v>UN</v>
          </cell>
          <cell r="E5808">
            <v>0</v>
          </cell>
        </row>
        <row r="5809">
          <cell r="B5809" t="str">
            <v>526233</v>
          </cell>
          <cell r="C5809" t="str">
            <v>TUBO FOFO C/FG PN-10/JE D=150MM;L=5800MM (166KG)</v>
          </cell>
          <cell r="D5809" t="str">
            <v>UN</v>
          </cell>
          <cell r="E5809">
            <v>0</v>
          </cell>
        </row>
        <row r="5810">
          <cell r="B5810" t="str">
            <v>526234</v>
          </cell>
          <cell r="C5810" t="str">
            <v>TUBO FOFO C/FG PN-10/JE D=200MM;L=1000MM (55KG)</v>
          </cell>
          <cell r="D5810" t="str">
            <v>UN</v>
          </cell>
          <cell r="E5810">
            <v>0</v>
          </cell>
        </row>
        <row r="5811">
          <cell r="B5811" t="str">
            <v>526235</v>
          </cell>
          <cell r="C5811" t="str">
            <v>TUBO FOFO C/FG PN-10/JE D=200MM;L=1500MM (72KG)</v>
          </cell>
          <cell r="D5811" t="str">
            <v>UN</v>
          </cell>
          <cell r="E5811">
            <v>0</v>
          </cell>
        </row>
        <row r="5812">
          <cell r="B5812" t="str">
            <v>526236</v>
          </cell>
          <cell r="C5812" t="str">
            <v>TUBO FOFO C/FG PN-10/JE D=200MM;L=2000MM (90KG)</v>
          </cell>
          <cell r="D5812" t="str">
            <v>UN</v>
          </cell>
          <cell r="E5812">
            <v>0</v>
          </cell>
        </row>
        <row r="5813">
          <cell r="B5813" t="str">
            <v>526237</v>
          </cell>
          <cell r="C5813" t="str">
            <v>TUBO FOFO C/FG PN-10/JE D=200MM;L=2500MM (107KG)</v>
          </cell>
          <cell r="D5813" t="str">
            <v>UN</v>
          </cell>
          <cell r="E5813">
            <v>0</v>
          </cell>
        </row>
        <row r="5814">
          <cell r="B5814" t="str">
            <v>526238</v>
          </cell>
          <cell r="C5814" t="str">
            <v>TUBO FOFO C/FG PN-10/JE D=200MM;L=3000MM (124KG)</v>
          </cell>
          <cell r="D5814" t="str">
            <v>UN</v>
          </cell>
          <cell r="E5814">
            <v>0</v>
          </cell>
        </row>
        <row r="5815">
          <cell r="B5815" t="str">
            <v>526239</v>
          </cell>
          <cell r="C5815" t="str">
            <v>TUBO FOFO C/FG PN-10/JE D=200MM;L=3500MM (142KG)</v>
          </cell>
          <cell r="D5815" t="str">
            <v>UN</v>
          </cell>
          <cell r="E5815">
            <v>0</v>
          </cell>
        </row>
        <row r="5816">
          <cell r="B5816" t="str">
            <v>526240</v>
          </cell>
          <cell r="C5816" t="str">
            <v>TUBO FOFO C/FG PN-10/JE D=200MM;L=4000MM (159KG)</v>
          </cell>
          <cell r="D5816" t="str">
            <v>UN</v>
          </cell>
          <cell r="E5816">
            <v>0</v>
          </cell>
        </row>
        <row r="5817">
          <cell r="B5817" t="str">
            <v>526241</v>
          </cell>
          <cell r="C5817" t="str">
            <v>TUBO FOFO C/FG PN-10/JE D=200MM;L=4500MM (177KG)</v>
          </cell>
          <cell r="D5817" t="str">
            <v>UN</v>
          </cell>
          <cell r="E5817">
            <v>0</v>
          </cell>
        </row>
        <row r="5818">
          <cell r="B5818" t="str">
            <v>526242</v>
          </cell>
          <cell r="C5818" t="str">
            <v>TUBO FOFO C/FG PN-10/JE D=200MM;L=5000MM (194KG)</v>
          </cell>
          <cell r="D5818" t="str">
            <v>UN</v>
          </cell>
          <cell r="E5818">
            <v>0</v>
          </cell>
        </row>
        <row r="5819">
          <cell r="B5819" t="str">
            <v>526243</v>
          </cell>
          <cell r="C5819" t="str">
            <v>TUBO FOFO C/FG PN-10/JE D=200MM;L=5500MM (211KG)</v>
          </cell>
          <cell r="D5819" t="str">
            <v>UN</v>
          </cell>
          <cell r="E5819">
            <v>0</v>
          </cell>
        </row>
        <row r="5820">
          <cell r="B5820" t="str">
            <v>526244</v>
          </cell>
          <cell r="C5820" t="str">
            <v>TUBO FOFO C/FG PN-10/JE D=200MM;L=5800MM (222KG)</v>
          </cell>
          <cell r="D5820" t="str">
            <v>UN</v>
          </cell>
          <cell r="E5820">
            <v>0</v>
          </cell>
        </row>
        <row r="5821">
          <cell r="B5821" t="str">
            <v>526245</v>
          </cell>
          <cell r="C5821" t="str">
            <v>TUBO FOFO C/FG PN-10/JE D=250MM;L=1000MM (74KG)</v>
          </cell>
          <cell r="D5821" t="str">
            <v>UN</v>
          </cell>
          <cell r="E5821">
            <v>0</v>
          </cell>
        </row>
        <row r="5822">
          <cell r="B5822" t="str">
            <v>526246</v>
          </cell>
          <cell r="C5822" t="str">
            <v>TUBO FOFO C/FG PN-10/JE D=250MM;L=1500MM (97KG)</v>
          </cell>
          <cell r="D5822" t="str">
            <v>UN</v>
          </cell>
          <cell r="E5822">
            <v>0</v>
          </cell>
        </row>
        <row r="5823">
          <cell r="B5823" t="str">
            <v>526247</v>
          </cell>
          <cell r="C5823" t="str">
            <v>TUBO FOFO C/FG PN-10/JE D=250MM;L=2000MM (119KG)</v>
          </cell>
          <cell r="D5823" t="str">
            <v>UN</v>
          </cell>
          <cell r="E5823">
            <v>0</v>
          </cell>
        </row>
        <row r="5824">
          <cell r="B5824" t="str">
            <v>526248</v>
          </cell>
          <cell r="C5824" t="str">
            <v>TUBO FOFO C/FG PN-10/JE D=250MM;L=2500MM (142KG)</v>
          </cell>
          <cell r="D5824" t="str">
            <v>UN</v>
          </cell>
          <cell r="E5824">
            <v>0</v>
          </cell>
        </row>
        <row r="5825">
          <cell r="B5825" t="str">
            <v>526249</v>
          </cell>
          <cell r="C5825" t="str">
            <v>TUBO FOFO C/FG PN-10/JE D=250MM;L=3000MM (165KG)</v>
          </cell>
          <cell r="D5825" t="str">
            <v>UN</v>
          </cell>
          <cell r="E5825">
            <v>0</v>
          </cell>
        </row>
        <row r="5826">
          <cell r="B5826" t="str">
            <v>526250</v>
          </cell>
          <cell r="C5826" t="str">
            <v>TUBO FOFO C/FG PN-10/JE D=250MM;L=3500MM (187KG)</v>
          </cell>
          <cell r="D5826" t="str">
            <v>UN</v>
          </cell>
          <cell r="E5826">
            <v>0</v>
          </cell>
        </row>
        <row r="5827">
          <cell r="B5827" t="str">
            <v>526251</v>
          </cell>
          <cell r="C5827" t="str">
            <v>TUBO FOFO C/FG PN-10/JE D=250MM;L=4000MM (210KG)</v>
          </cell>
          <cell r="D5827" t="str">
            <v>UN</v>
          </cell>
          <cell r="E5827">
            <v>0</v>
          </cell>
        </row>
        <row r="5828">
          <cell r="B5828" t="str">
            <v>526252</v>
          </cell>
          <cell r="C5828" t="str">
            <v>TUBO FOFO C/FG PN-10/JE D=250MM;L=4500MM (233KG)</v>
          </cell>
          <cell r="D5828" t="str">
            <v>UN</v>
          </cell>
          <cell r="E5828">
            <v>0</v>
          </cell>
        </row>
        <row r="5829">
          <cell r="B5829" t="str">
            <v>526253</v>
          </cell>
          <cell r="C5829" t="str">
            <v>TUBO FOFO C/FG PN-10/JE D=250MM;L=5000MM (256KG)</v>
          </cell>
          <cell r="D5829" t="str">
            <v>UN</v>
          </cell>
          <cell r="E5829">
            <v>0</v>
          </cell>
        </row>
        <row r="5830">
          <cell r="B5830" t="str">
            <v>526254</v>
          </cell>
          <cell r="C5830" t="str">
            <v>TUBO FOFO C/FG PN-10/JE D=250MM;L=5500MM (278KG)</v>
          </cell>
          <cell r="D5830" t="str">
            <v>UN</v>
          </cell>
          <cell r="E5830">
            <v>0</v>
          </cell>
        </row>
        <row r="5831">
          <cell r="B5831" t="str">
            <v>526255</v>
          </cell>
          <cell r="C5831" t="str">
            <v>TUBO FOFO C/FG PN-10/JE D=250MM;L=5800MM (292KG)</v>
          </cell>
          <cell r="D5831" t="str">
            <v>UN</v>
          </cell>
          <cell r="E5831">
            <v>0</v>
          </cell>
        </row>
        <row r="5832">
          <cell r="B5832" t="str">
            <v>526256</v>
          </cell>
          <cell r="C5832" t="str">
            <v>TUBO FOFO C/FG PN-10/JE D=300MM;L=1000MM (94KG)</v>
          </cell>
          <cell r="D5832" t="str">
            <v>UN</v>
          </cell>
          <cell r="E5832">
            <v>0</v>
          </cell>
        </row>
        <row r="5833">
          <cell r="B5833" t="str">
            <v>526257</v>
          </cell>
          <cell r="C5833" t="str">
            <v>TUBO FOFO C/FG PN-10/JE D=300MM;L=1500MM (122KG)</v>
          </cell>
          <cell r="D5833" t="str">
            <v>UN</v>
          </cell>
          <cell r="E5833">
            <v>0</v>
          </cell>
        </row>
        <row r="5834">
          <cell r="B5834" t="str">
            <v>526258</v>
          </cell>
          <cell r="C5834" t="str">
            <v>TUBO FOFO C/FG PN-10/JE D=300MM;L=2000MM (151KG)</v>
          </cell>
          <cell r="D5834" t="str">
            <v>UN</v>
          </cell>
          <cell r="E5834">
            <v>0</v>
          </cell>
        </row>
        <row r="5835">
          <cell r="B5835" t="str">
            <v>526259</v>
          </cell>
          <cell r="C5835" t="str">
            <v>TUBO FOFO C/FG PN-10/JE D=300MM;L=2500MM (179KG)</v>
          </cell>
          <cell r="D5835" t="str">
            <v>UN</v>
          </cell>
          <cell r="E5835">
            <v>0</v>
          </cell>
        </row>
        <row r="5836">
          <cell r="B5836" t="str">
            <v>526260</v>
          </cell>
          <cell r="C5836" t="str">
            <v>TUBO FOFO C/FG PN-10/JE D=300MM;L=3000MM (208KG)</v>
          </cell>
          <cell r="D5836" t="str">
            <v>UN</v>
          </cell>
          <cell r="E5836">
            <v>0</v>
          </cell>
        </row>
        <row r="5837">
          <cell r="B5837" t="str">
            <v>526261</v>
          </cell>
          <cell r="C5837" t="str">
            <v>TUBO FOFO C/FG PN-10/JE D=300MM;L=3500MM (236KG)</v>
          </cell>
          <cell r="D5837" t="str">
            <v>UN</v>
          </cell>
          <cell r="E5837">
            <v>0</v>
          </cell>
        </row>
        <row r="5838">
          <cell r="B5838" t="str">
            <v>526262</v>
          </cell>
          <cell r="C5838" t="str">
            <v>TUBO FOFO C/FG PN-10/JE D=300MM;L=4000MM (265KG)</v>
          </cell>
          <cell r="D5838" t="str">
            <v>UN</v>
          </cell>
          <cell r="E5838">
            <v>0</v>
          </cell>
        </row>
        <row r="5839">
          <cell r="B5839" t="str">
            <v>526263</v>
          </cell>
          <cell r="C5839" t="str">
            <v>TUBO FOFO C/FG PN-10/JE D=300MM;L=4500MM (294KG)</v>
          </cell>
          <cell r="D5839" t="str">
            <v>UN</v>
          </cell>
          <cell r="E5839">
            <v>0</v>
          </cell>
        </row>
        <row r="5840">
          <cell r="B5840" t="str">
            <v>526264</v>
          </cell>
          <cell r="C5840" t="str">
            <v>TUBO FOFO C/FG PN-10/JE D=300MM;L=5000MM (322KG)</v>
          </cell>
          <cell r="D5840" t="str">
            <v>UN</v>
          </cell>
          <cell r="E5840">
            <v>0</v>
          </cell>
        </row>
        <row r="5841">
          <cell r="B5841" t="str">
            <v>526265</v>
          </cell>
          <cell r="C5841" t="str">
            <v>TUBO FOFO C/FG PN-10/JE D=300MM;L=5500MM (351KG)</v>
          </cell>
          <cell r="D5841" t="str">
            <v>UN</v>
          </cell>
          <cell r="E5841">
            <v>0</v>
          </cell>
        </row>
        <row r="5842">
          <cell r="B5842" t="str">
            <v>526266</v>
          </cell>
          <cell r="C5842" t="str">
            <v>TUBO FOFO C/FG PN-10/JE D=300MM;L=5800MM (368KG)</v>
          </cell>
          <cell r="D5842" t="str">
            <v>UN</v>
          </cell>
          <cell r="E5842">
            <v>0</v>
          </cell>
        </row>
        <row r="5843">
          <cell r="B5843" t="str">
            <v>526267</v>
          </cell>
          <cell r="C5843" t="str">
            <v>TUBO FOFO C/FG PN-10/JE D=350MM;L=1000MM (118KG)</v>
          </cell>
          <cell r="D5843" t="str">
            <v>UN</v>
          </cell>
          <cell r="E5843">
            <v>0</v>
          </cell>
        </row>
        <row r="5844">
          <cell r="B5844" t="str">
            <v>526268</v>
          </cell>
          <cell r="C5844" t="str">
            <v>TUBO FOFO C/FG PN-10/JE D=350MM;L=1500MM (155KG)</v>
          </cell>
          <cell r="D5844" t="str">
            <v>UN</v>
          </cell>
          <cell r="E5844">
            <v>0</v>
          </cell>
        </row>
        <row r="5845">
          <cell r="B5845" t="str">
            <v>526269</v>
          </cell>
          <cell r="C5845" t="str">
            <v>TUBO FOFO C/FG PN-10/JE D=350MM;L=2000MM (193KG)</v>
          </cell>
          <cell r="D5845" t="str">
            <v>UN</v>
          </cell>
          <cell r="E5845">
            <v>0</v>
          </cell>
        </row>
        <row r="5846">
          <cell r="B5846" t="str">
            <v>526270</v>
          </cell>
          <cell r="C5846" t="str">
            <v>TUBO FOFO C/FG PN-10/JE D=350MM;L=2500MM (231KG)</v>
          </cell>
          <cell r="D5846" t="str">
            <v>UN</v>
          </cell>
          <cell r="E5846">
            <v>0</v>
          </cell>
        </row>
        <row r="5847">
          <cell r="B5847" t="str">
            <v>526271</v>
          </cell>
          <cell r="C5847" t="str">
            <v>TUBO FOFO C/FG PN-10/JE D=350MM;L=3000MM (269KG)</v>
          </cell>
          <cell r="D5847" t="str">
            <v>UN</v>
          </cell>
          <cell r="E5847">
            <v>0</v>
          </cell>
        </row>
        <row r="5848">
          <cell r="B5848" t="str">
            <v>526272</v>
          </cell>
          <cell r="C5848" t="str">
            <v>TUBO FOFO C/FG PN-10/JE D=350MM;L=3500MM (306KG)</v>
          </cell>
          <cell r="D5848" t="str">
            <v>UN</v>
          </cell>
          <cell r="E5848">
            <v>0</v>
          </cell>
        </row>
        <row r="5849">
          <cell r="B5849" t="str">
            <v>526273</v>
          </cell>
          <cell r="C5849" t="str">
            <v>TUBO FOFO C/FG PN-10/JE D=350MM;L=4000MM (344KG)</v>
          </cell>
          <cell r="D5849" t="str">
            <v>UN</v>
          </cell>
          <cell r="E5849">
            <v>0</v>
          </cell>
        </row>
        <row r="5850">
          <cell r="B5850" t="str">
            <v>526274</v>
          </cell>
          <cell r="C5850" t="str">
            <v>TUBO FOFO C/FG PN-10/JE D=350MM;L=4500MM (382KG)</v>
          </cell>
          <cell r="D5850" t="str">
            <v>UN</v>
          </cell>
          <cell r="E5850">
            <v>0</v>
          </cell>
        </row>
        <row r="5851">
          <cell r="B5851" t="str">
            <v>526275</v>
          </cell>
          <cell r="C5851" t="str">
            <v>TUBO FOFO C/FG PN-10/JE D=350MM;L=5000MM (420KG)</v>
          </cell>
          <cell r="D5851" t="str">
            <v>UN</v>
          </cell>
          <cell r="E5851">
            <v>0</v>
          </cell>
        </row>
        <row r="5852">
          <cell r="B5852" t="str">
            <v>526276</v>
          </cell>
          <cell r="C5852" t="str">
            <v>TUBO FOFO C/FG PN-10/JE D=350MM;L=5500MM (457KG)</v>
          </cell>
          <cell r="D5852" t="str">
            <v>UN</v>
          </cell>
          <cell r="E5852">
            <v>0</v>
          </cell>
        </row>
        <row r="5853">
          <cell r="B5853" t="str">
            <v>526277</v>
          </cell>
          <cell r="C5853" t="str">
            <v>TUBO FOFO C/FG PN-10/JE D=350MM;L=5800MM (480KG)</v>
          </cell>
          <cell r="D5853" t="str">
            <v>UN</v>
          </cell>
          <cell r="E5853">
            <v>0</v>
          </cell>
        </row>
        <row r="5854">
          <cell r="B5854" t="str">
            <v>526278</v>
          </cell>
          <cell r="C5854" t="str">
            <v>TUBO FOFO C/FG PN-10/JE D=400MM;L=1000MM (480KG)</v>
          </cell>
          <cell r="D5854" t="str">
            <v>UN</v>
          </cell>
          <cell r="E5854">
            <v>0</v>
          </cell>
        </row>
        <row r="5855">
          <cell r="B5855" t="str">
            <v>526279</v>
          </cell>
          <cell r="C5855" t="str">
            <v>TUBO FOFO C/FG PN-10/JE D=400MM;L=1500MM (185KG)</v>
          </cell>
          <cell r="D5855" t="str">
            <v>UN</v>
          </cell>
          <cell r="E5855">
            <v>0</v>
          </cell>
        </row>
        <row r="5856">
          <cell r="B5856" t="str">
            <v>526280</v>
          </cell>
          <cell r="C5856" t="str">
            <v>TUBO FOFO C/FG PN-10/JE D=400MM;L=2000MM (230KG)</v>
          </cell>
          <cell r="D5856" t="str">
            <v>UN</v>
          </cell>
          <cell r="E5856">
            <v>0</v>
          </cell>
        </row>
        <row r="5857">
          <cell r="B5857" t="str">
            <v>526281</v>
          </cell>
          <cell r="C5857" t="str">
            <v>TUBO FOFO C/FG PN-10/JE D=400MM;L=2500MM (275KG)</v>
          </cell>
          <cell r="D5857" t="str">
            <v>UN</v>
          </cell>
          <cell r="E5857">
            <v>0</v>
          </cell>
        </row>
        <row r="5858">
          <cell r="B5858" t="str">
            <v>526282</v>
          </cell>
          <cell r="C5858" t="str">
            <v>TUBO FOFO C/FG PN-10/JE D=400MM;L=3000MM (320KG)</v>
          </cell>
          <cell r="D5858" t="str">
            <v>UN</v>
          </cell>
          <cell r="E5858">
            <v>0</v>
          </cell>
        </row>
        <row r="5859">
          <cell r="B5859" t="str">
            <v>526283</v>
          </cell>
          <cell r="C5859" t="str">
            <v>TUBO FOFO C/FG PN-10/JE D=400MM;L=3500MM (364KG)</v>
          </cell>
          <cell r="D5859" t="str">
            <v>UN</v>
          </cell>
          <cell r="E5859">
            <v>0</v>
          </cell>
        </row>
        <row r="5860">
          <cell r="B5860" t="str">
            <v>526284</v>
          </cell>
          <cell r="C5860" t="str">
            <v>TUBO FOFO C/FG PN-10/JE D=400MM;L=4000MM (409KG)</v>
          </cell>
          <cell r="D5860" t="str">
            <v>UN</v>
          </cell>
          <cell r="E5860">
            <v>0</v>
          </cell>
        </row>
        <row r="5861">
          <cell r="B5861" t="str">
            <v>526285</v>
          </cell>
          <cell r="C5861" t="str">
            <v>TUBO FOFO C/FG PN-10/JE D=400MM;L=4500MM (454KG)</v>
          </cell>
          <cell r="D5861" t="str">
            <v>UN</v>
          </cell>
          <cell r="E5861">
            <v>0</v>
          </cell>
        </row>
        <row r="5862">
          <cell r="B5862" t="str">
            <v>526286</v>
          </cell>
          <cell r="C5862" t="str">
            <v>TUBO FOFO C/FG PN-10/JE D=400MM;L=5000MM (499KG)</v>
          </cell>
          <cell r="D5862" t="str">
            <v>UN</v>
          </cell>
          <cell r="E5862">
            <v>0</v>
          </cell>
        </row>
        <row r="5863">
          <cell r="B5863" t="str">
            <v>526287</v>
          </cell>
          <cell r="C5863" t="str">
            <v>TUBO FOFO C/FG PN-10/JE D=400MM;L=5500MM (543KG)</v>
          </cell>
          <cell r="D5863" t="str">
            <v>UN</v>
          </cell>
          <cell r="E5863">
            <v>0</v>
          </cell>
        </row>
        <row r="5864">
          <cell r="B5864" t="str">
            <v>526288</v>
          </cell>
          <cell r="C5864" t="str">
            <v>TUBO FOFO C/FG PN-10/JE D=400MM;L=5800MM (570KG)</v>
          </cell>
          <cell r="D5864" t="str">
            <v>UN</v>
          </cell>
          <cell r="E5864">
            <v>0</v>
          </cell>
        </row>
        <row r="5865">
          <cell r="B5865" t="str">
            <v>526289</v>
          </cell>
          <cell r="C5865" t="str">
            <v>TUBO FOFO C/FG PN-10/JE D=450MM;L=1000MM (168KG)</v>
          </cell>
          <cell r="D5865" t="str">
            <v>UN</v>
          </cell>
          <cell r="E5865">
            <v>0</v>
          </cell>
        </row>
        <row r="5866">
          <cell r="B5866" t="str">
            <v>526290</v>
          </cell>
          <cell r="C5866" t="str">
            <v>TUBO FOFO C/FG PN-10/JE D=450MM;L=1500MM (220KG)</v>
          </cell>
          <cell r="D5866" t="str">
            <v>UN</v>
          </cell>
          <cell r="E5866">
            <v>0</v>
          </cell>
        </row>
        <row r="5867">
          <cell r="B5867" t="str">
            <v>526291</v>
          </cell>
          <cell r="C5867" t="str">
            <v>TUBO FOFO C/FG PN-10/JE D=450MM;L=2000MM (272KG)</v>
          </cell>
          <cell r="D5867" t="str">
            <v>UN</v>
          </cell>
          <cell r="E5867">
            <v>0</v>
          </cell>
        </row>
        <row r="5868">
          <cell r="B5868" t="str">
            <v>526292</v>
          </cell>
          <cell r="C5868" t="str">
            <v>TUBO FOFO C/FG PN-10/JE D=450MM;L=2500MM (325KG)</v>
          </cell>
          <cell r="D5868" t="str">
            <v>UN</v>
          </cell>
          <cell r="E5868">
            <v>0</v>
          </cell>
        </row>
        <row r="5869">
          <cell r="B5869" t="str">
            <v>526293</v>
          </cell>
          <cell r="C5869" t="str">
            <v>TUBO FOFO C/FG PN-10/JE D=450MM;L=3000MM (378KG)</v>
          </cell>
          <cell r="D5869" t="str">
            <v>UN</v>
          </cell>
          <cell r="E5869">
            <v>0</v>
          </cell>
        </row>
        <row r="5870">
          <cell r="B5870" t="str">
            <v>526294</v>
          </cell>
          <cell r="C5870" t="str">
            <v>TUBO FOFO C/FG PN-10/JE D=450MM;L=3500MM (430KG)</v>
          </cell>
          <cell r="D5870" t="str">
            <v>UN</v>
          </cell>
          <cell r="E5870">
            <v>0</v>
          </cell>
        </row>
        <row r="5871">
          <cell r="B5871" t="str">
            <v>526295</v>
          </cell>
          <cell r="C5871" t="str">
            <v>TUBO FOFO C/FG PN-10/JE D=450MM;L=4000MM (483KG)</v>
          </cell>
          <cell r="D5871" t="str">
            <v>UN</v>
          </cell>
          <cell r="E5871">
            <v>0</v>
          </cell>
        </row>
        <row r="5872">
          <cell r="B5872" t="str">
            <v>526296</v>
          </cell>
          <cell r="C5872" t="str">
            <v>TUBO FOFO C/FG PN-10/JE D=450MM;L=4500MM (535KG)</v>
          </cell>
          <cell r="D5872" t="str">
            <v>UN</v>
          </cell>
          <cell r="E5872">
            <v>0</v>
          </cell>
        </row>
        <row r="5873">
          <cell r="B5873" t="str">
            <v>526297</v>
          </cell>
          <cell r="C5873" t="str">
            <v>TUBO FOFO C/FG PN-10/JE D=450MM;L=5000MM (588KG)</v>
          </cell>
          <cell r="D5873" t="str">
            <v>UN</v>
          </cell>
          <cell r="E5873">
            <v>0</v>
          </cell>
        </row>
        <row r="5874">
          <cell r="B5874" t="str">
            <v>526298</v>
          </cell>
          <cell r="C5874" t="str">
            <v>TUBO FOFO C/FG PN-10/JE D=450MM;L=5500MM (641KG)</v>
          </cell>
          <cell r="D5874" t="str">
            <v>UN</v>
          </cell>
          <cell r="E5874">
            <v>0</v>
          </cell>
        </row>
        <row r="5875">
          <cell r="B5875" t="str">
            <v>526299</v>
          </cell>
          <cell r="C5875" t="str">
            <v>TUBO FOFO C/FG PN-10/JE D=450MM;L=5800MM (672KG)</v>
          </cell>
          <cell r="D5875" t="str">
            <v>UN</v>
          </cell>
          <cell r="E5875">
            <v>0</v>
          </cell>
        </row>
        <row r="5876">
          <cell r="B5876" t="str">
            <v>526301</v>
          </cell>
          <cell r="C5876" t="str">
            <v>TUBO FOFO C/FG PN-10/JE D=500MM;L=1000MM (193KG)</v>
          </cell>
          <cell r="D5876" t="str">
            <v>UN</v>
          </cell>
          <cell r="E5876">
            <v>0</v>
          </cell>
        </row>
        <row r="5877">
          <cell r="B5877" t="str">
            <v>526302</v>
          </cell>
          <cell r="C5877" t="str">
            <v>TUBO FOFO C/FG PN-10/JE D=500MM;L=1500MM (254KG)</v>
          </cell>
          <cell r="D5877" t="str">
            <v>UN</v>
          </cell>
          <cell r="E5877">
            <v>0</v>
          </cell>
        </row>
        <row r="5878">
          <cell r="B5878" t="str">
            <v>526303</v>
          </cell>
          <cell r="C5878" t="str">
            <v>TUBO FOFO C/FG PN-10/JE D=500MM;L=2000MM (314KG)</v>
          </cell>
          <cell r="D5878" t="str">
            <v>UN</v>
          </cell>
          <cell r="E5878">
            <v>0</v>
          </cell>
        </row>
        <row r="5879">
          <cell r="B5879" t="str">
            <v>526304</v>
          </cell>
          <cell r="C5879" t="str">
            <v>TUBO FOFO C/FG PN-10/JE D=500MM;L=2500MM (376KG)</v>
          </cell>
          <cell r="D5879" t="str">
            <v>UN</v>
          </cell>
          <cell r="E5879">
            <v>0</v>
          </cell>
        </row>
        <row r="5880">
          <cell r="B5880" t="str">
            <v>526305</v>
          </cell>
          <cell r="C5880" t="str">
            <v>TUBO FOFO C/FG PN-10/JE D=500MM;L=3000MM (436KG)</v>
          </cell>
          <cell r="D5880" t="str">
            <v>UN</v>
          </cell>
          <cell r="E5880">
            <v>0</v>
          </cell>
        </row>
        <row r="5881">
          <cell r="B5881" t="str">
            <v>526306</v>
          </cell>
          <cell r="C5881" t="str">
            <v>TUBO FOFO C/FG PN-10/JE D=500MM;L=3500MM (497KG)</v>
          </cell>
          <cell r="D5881" t="str">
            <v>UN</v>
          </cell>
          <cell r="E5881">
            <v>0</v>
          </cell>
        </row>
        <row r="5882">
          <cell r="B5882" t="str">
            <v>526307</v>
          </cell>
          <cell r="C5882" t="str">
            <v>TUBO FOFO C/FG PN-10/JE D=500MM;L=4000MM (558KG)</v>
          </cell>
          <cell r="D5882" t="str">
            <v>UN</v>
          </cell>
          <cell r="E5882">
            <v>0</v>
          </cell>
        </row>
        <row r="5883">
          <cell r="B5883" t="str">
            <v>526308</v>
          </cell>
          <cell r="C5883" t="str">
            <v>TUBO FOFO C/FG PN-10/JE D=500MM;L=4500MM (619KG)</v>
          </cell>
          <cell r="D5883" t="str">
            <v>UN</v>
          </cell>
          <cell r="E5883">
            <v>0</v>
          </cell>
        </row>
        <row r="5884">
          <cell r="B5884" t="str">
            <v>526309</v>
          </cell>
          <cell r="C5884" t="str">
            <v>TUBO FOFO C/FG PN-10/JE D=500MM;L=5000MM (680KG)</v>
          </cell>
          <cell r="D5884" t="str">
            <v>UN</v>
          </cell>
          <cell r="E5884">
            <v>0</v>
          </cell>
        </row>
        <row r="5885">
          <cell r="B5885" t="str">
            <v>526310</v>
          </cell>
          <cell r="C5885" t="str">
            <v>TUBO FOFO C/FG PN-10/JE D=500MM;L=5500MM (741KG)</v>
          </cell>
          <cell r="D5885" t="str">
            <v>UN</v>
          </cell>
          <cell r="E5885">
            <v>0</v>
          </cell>
        </row>
        <row r="5886">
          <cell r="B5886" t="str">
            <v>526311</v>
          </cell>
          <cell r="C5886" t="str">
            <v>TUBO FOFO C/FG PN-10/JE D=500MM;L=5800MM (777KG)</v>
          </cell>
          <cell r="D5886" t="str">
            <v>UN</v>
          </cell>
          <cell r="E5886">
            <v>0</v>
          </cell>
        </row>
        <row r="5887">
          <cell r="B5887" t="str">
            <v>526312</v>
          </cell>
          <cell r="C5887" t="str">
            <v>TUBO FOFO C/FG PN-10/JE D=600MM;L=1000MM (256KG)</v>
          </cell>
          <cell r="D5887" t="str">
            <v>UN</v>
          </cell>
          <cell r="E5887">
            <v>0</v>
          </cell>
        </row>
        <row r="5888">
          <cell r="B5888" t="str">
            <v>526313</v>
          </cell>
          <cell r="C5888" t="str">
            <v>TUBO FOFO C/FG PN-10/JE D=600MM;L=1500MM (335KG)</v>
          </cell>
          <cell r="D5888" t="str">
            <v>UN</v>
          </cell>
          <cell r="E5888">
            <v>0</v>
          </cell>
        </row>
        <row r="5889">
          <cell r="B5889" t="str">
            <v>526314</v>
          </cell>
          <cell r="C5889" t="str">
            <v>TUBO FOFO C/FG PN-10/JE D=600MM;L=2000MM (414KG)</v>
          </cell>
          <cell r="D5889" t="str">
            <v>UN</v>
          </cell>
          <cell r="E5889">
            <v>0</v>
          </cell>
        </row>
        <row r="5890">
          <cell r="B5890" t="str">
            <v>526315</v>
          </cell>
          <cell r="C5890" t="str">
            <v>TUBO FOFO C/FG PN-10/JE D=600MM;L=2500MM (493KG)</v>
          </cell>
          <cell r="D5890" t="str">
            <v>UN</v>
          </cell>
          <cell r="E5890">
            <v>0</v>
          </cell>
        </row>
        <row r="5891">
          <cell r="B5891" t="str">
            <v>526316</v>
          </cell>
          <cell r="C5891" t="str">
            <v>TUBO FOFO C/FG PN-10/JE D=600MM;L=3000MM (572KG)</v>
          </cell>
          <cell r="D5891" t="str">
            <v>UN</v>
          </cell>
          <cell r="E5891">
            <v>0</v>
          </cell>
        </row>
        <row r="5892">
          <cell r="B5892" t="str">
            <v>526317</v>
          </cell>
          <cell r="C5892" t="str">
            <v>TUBO FOFO C/FG PN-10/JE D=600MM;L=3500MM (651KG)</v>
          </cell>
          <cell r="D5892" t="str">
            <v>UN</v>
          </cell>
          <cell r="E5892">
            <v>0</v>
          </cell>
        </row>
        <row r="5893">
          <cell r="B5893" t="str">
            <v>526318</v>
          </cell>
          <cell r="C5893" t="str">
            <v>TUBO FOFO C/FG PN-10/JE D=600MM;L=4000MM (730KG)</v>
          </cell>
          <cell r="D5893" t="str">
            <v>UN</v>
          </cell>
          <cell r="E5893">
            <v>0</v>
          </cell>
        </row>
        <row r="5894">
          <cell r="B5894" t="str">
            <v>526319</v>
          </cell>
          <cell r="C5894" t="str">
            <v>TUBO FOFO C/FG PN-10/JE D=600MM;L=4500MM (809KG)</v>
          </cell>
          <cell r="D5894" t="str">
            <v>UN</v>
          </cell>
          <cell r="E5894">
            <v>0</v>
          </cell>
        </row>
        <row r="5895">
          <cell r="B5895" t="str">
            <v>526320</v>
          </cell>
          <cell r="C5895" t="str">
            <v>TUBO FOFO C/FG PN-10/JE D=600MM;L=5000MM (888KG)</v>
          </cell>
          <cell r="D5895" t="str">
            <v>UN</v>
          </cell>
          <cell r="E5895">
            <v>0</v>
          </cell>
        </row>
        <row r="5896">
          <cell r="B5896" t="str">
            <v>526321</v>
          </cell>
          <cell r="C5896" t="str">
            <v>TUBO FOFO C/FG PN-10/JE D=600MM;L=5500MM (967KG)</v>
          </cell>
          <cell r="D5896" t="str">
            <v>UN</v>
          </cell>
          <cell r="E5896">
            <v>0</v>
          </cell>
        </row>
        <row r="5897">
          <cell r="B5897" t="str">
            <v>526322</v>
          </cell>
          <cell r="C5897" t="str">
            <v>TUBO FOFO C/FG PN-10/JE D=600MM;L=5800MM (1014KG)</v>
          </cell>
          <cell r="D5897" t="str">
            <v>UN</v>
          </cell>
          <cell r="E5897">
            <v>0</v>
          </cell>
        </row>
        <row r="5898">
          <cell r="B5898" t="str">
            <v>526323</v>
          </cell>
          <cell r="C5898" t="str">
            <v>TUBO FOFO C/FG PN-10/JE D=700MM;L=1000MM (347KG)</v>
          </cell>
          <cell r="D5898" t="str">
            <v>UN</v>
          </cell>
          <cell r="E5898">
            <v>0</v>
          </cell>
        </row>
        <row r="5899">
          <cell r="B5899" t="str">
            <v>526324</v>
          </cell>
          <cell r="C5899" t="str">
            <v>TUBO FOFO C/FG PN-10/JE D=700MM;L=1500MM (477KG)</v>
          </cell>
          <cell r="D5899" t="str">
            <v>UN</v>
          </cell>
          <cell r="E5899">
            <v>0</v>
          </cell>
        </row>
        <row r="5900">
          <cell r="B5900" t="str">
            <v>526325</v>
          </cell>
          <cell r="C5900" t="str">
            <v>TUBO FOFO C/FG PN-10/JE D=700MM;L=2000MM (675KG)</v>
          </cell>
          <cell r="D5900" t="str">
            <v>UN</v>
          </cell>
          <cell r="E5900">
            <v>0</v>
          </cell>
        </row>
        <row r="5901">
          <cell r="B5901" t="str">
            <v>526326</v>
          </cell>
          <cell r="C5901" t="str">
            <v>TUBO FOFO C/FG PN-10/JE D=700MM;L=2500MM (738KG)</v>
          </cell>
          <cell r="D5901" t="str">
            <v>UN</v>
          </cell>
          <cell r="E5901">
            <v>0</v>
          </cell>
        </row>
        <row r="5902">
          <cell r="B5902" t="str">
            <v>526327</v>
          </cell>
          <cell r="C5902" t="str">
            <v>TUBO FOFO C/FG PN-10/JE D=700MM;L=3000MM (868KG)</v>
          </cell>
          <cell r="D5902" t="str">
            <v>UN</v>
          </cell>
          <cell r="E5902">
            <v>0</v>
          </cell>
        </row>
        <row r="5903">
          <cell r="B5903" t="str">
            <v>526328</v>
          </cell>
          <cell r="C5903" t="str">
            <v>TUBO FOFO C/FG PN-10/JE D=700MM;L=3500MM (998KG)</v>
          </cell>
          <cell r="D5903" t="str">
            <v>UN</v>
          </cell>
          <cell r="E5903">
            <v>0</v>
          </cell>
        </row>
        <row r="5904">
          <cell r="B5904" t="str">
            <v>526329</v>
          </cell>
          <cell r="C5904" t="str">
            <v>TUBO FOFO C/FG PN-10/JE D=700MM;L=4000MM (1128KG)</v>
          </cell>
          <cell r="D5904" t="str">
            <v>UN</v>
          </cell>
          <cell r="E5904">
            <v>0</v>
          </cell>
        </row>
        <row r="5905">
          <cell r="B5905" t="str">
            <v>526330</v>
          </cell>
          <cell r="C5905" t="str">
            <v>TUBO FOFO C/FG PN-10/JE D=700MM;L=4500MM (1258KG)</v>
          </cell>
          <cell r="D5905" t="str">
            <v>UN</v>
          </cell>
          <cell r="E5905">
            <v>0</v>
          </cell>
        </row>
        <row r="5906">
          <cell r="B5906" t="str">
            <v>526331</v>
          </cell>
          <cell r="C5906" t="str">
            <v>TUBO FOFO C/FG PN-10/JE D=700MM;L=5500MM (1518KG)</v>
          </cell>
          <cell r="D5906" t="str">
            <v>UN</v>
          </cell>
          <cell r="E5906">
            <v>0</v>
          </cell>
        </row>
        <row r="5907">
          <cell r="B5907" t="str">
            <v>526332</v>
          </cell>
          <cell r="C5907" t="str">
            <v>TUBO FOFO C/FG PN-10/JE D=700MM;L=6000MM (1647KG)</v>
          </cell>
          <cell r="D5907" t="str">
            <v>UN</v>
          </cell>
          <cell r="E5907">
            <v>0</v>
          </cell>
        </row>
        <row r="5908">
          <cell r="B5908" t="str">
            <v>526333</v>
          </cell>
          <cell r="C5908" t="str">
            <v>TUBO FOFO C/FG PN-10/JE D=700MM;L=6500MM (1778KG)</v>
          </cell>
          <cell r="D5908" t="str">
            <v>UN</v>
          </cell>
          <cell r="E5908">
            <v>0</v>
          </cell>
        </row>
        <row r="5909">
          <cell r="B5909" t="str">
            <v>526334</v>
          </cell>
          <cell r="C5909" t="str">
            <v>TUBO FOFO C/FG PN-10/JE D=700MM;L=6800MM (1856KG)</v>
          </cell>
          <cell r="D5909" t="str">
            <v>UN</v>
          </cell>
          <cell r="E5909">
            <v>0</v>
          </cell>
        </row>
        <row r="5910">
          <cell r="B5910" t="str">
            <v>526335</v>
          </cell>
          <cell r="C5910" t="str">
            <v>TUBO FOFO C/FG PN-10/JE D=800MM;L=1000MM (432KG)</v>
          </cell>
          <cell r="D5910" t="str">
            <v>UN</v>
          </cell>
          <cell r="E5910">
            <v>0</v>
          </cell>
        </row>
        <row r="5911">
          <cell r="B5911" t="str">
            <v>526336</v>
          </cell>
          <cell r="C5911" t="str">
            <v>TUBO FOFO C/FG PN-10/JE D=800MM;L=1500MM (591KG)</v>
          </cell>
          <cell r="D5911" t="str">
            <v>UN</v>
          </cell>
          <cell r="E5911">
            <v>0</v>
          </cell>
        </row>
        <row r="5912">
          <cell r="B5912" t="str">
            <v>526337</v>
          </cell>
          <cell r="C5912" t="str">
            <v>TUBO FOFO C/FG PN-10/JE D=800MM;L=2000MM (750KG)</v>
          </cell>
          <cell r="D5912" t="str">
            <v>UN</v>
          </cell>
          <cell r="E5912">
            <v>0</v>
          </cell>
        </row>
        <row r="5913">
          <cell r="B5913" t="str">
            <v>526338</v>
          </cell>
          <cell r="C5913" t="str">
            <v>TUBO FOFO C/FG PN-10/JE D=800MM;L=2500MM (910KG)</v>
          </cell>
          <cell r="D5913" t="str">
            <v>UN</v>
          </cell>
          <cell r="E5913">
            <v>0</v>
          </cell>
        </row>
        <row r="5914">
          <cell r="B5914" t="str">
            <v>526339</v>
          </cell>
          <cell r="C5914" t="str">
            <v>TUBO FOFO C/FG PN-10/JE D=800MM;L=3000MM (1069KG)</v>
          </cell>
          <cell r="D5914" t="str">
            <v>UN</v>
          </cell>
          <cell r="E5914">
            <v>0</v>
          </cell>
        </row>
        <row r="5915">
          <cell r="B5915" t="str">
            <v>526340</v>
          </cell>
          <cell r="C5915" t="str">
            <v>TUBO FOFO C/FG PN-10/JE D=800MM;L=3500MM (1229KG)</v>
          </cell>
          <cell r="D5915" t="str">
            <v>UN</v>
          </cell>
          <cell r="E5915">
            <v>0</v>
          </cell>
        </row>
        <row r="5916">
          <cell r="B5916" t="str">
            <v>526341</v>
          </cell>
          <cell r="C5916" t="str">
            <v>TUBO FOFO C/FG PN-10/JE D=800MM;L=4000MM (1388KG)</v>
          </cell>
          <cell r="D5916" t="str">
            <v>UN</v>
          </cell>
          <cell r="E5916">
            <v>0</v>
          </cell>
        </row>
        <row r="5917">
          <cell r="B5917" t="str">
            <v>526342</v>
          </cell>
          <cell r="C5917" t="str">
            <v>TUBO FOFO C/FG PN-10/JE D=800MM;L=4500MM (1548KG)</v>
          </cell>
          <cell r="D5917" t="str">
            <v>UN</v>
          </cell>
          <cell r="E5917">
            <v>0</v>
          </cell>
        </row>
        <row r="5918">
          <cell r="B5918" t="str">
            <v>526343</v>
          </cell>
          <cell r="C5918" t="str">
            <v>TUBO FOFO C/FG PN-10/JE D=800MM;L=5000MM (1707KG)</v>
          </cell>
          <cell r="D5918" t="str">
            <v>UN</v>
          </cell>
          <cell r="E5918">
            <v>0</v>
          </cell>
        </row>
        <row r="5919">
          <cell r="B5919" t="str">
            <v>526344</v>
          </cell>
          <cell r="C5919" t="str">
            <v>TUBO FOFO C/FG PN-10/JE D=800MM;L=5500MM (1867KG)</v>
          </cell>
          <cell r="D5919" t="str">
            <v>UN</v>
          </cell>
          <cell r="E5919">
            <v>0</v>
          </cell>
        </row>
        <row r="5920">
          <cell r="B5920" t="str">
            <v>526345</v>
          </cell>
          <cell r="C5920" t="str">
            <v>TUBO FOFO C/FG PN-10/JE D=800MM;L=6000MM (1956KG)</v>
          </cell>
          <cell r="D5920" t="str">
            <v>UN</v>
          </cell>
          <cell r="E5920">
            <v>0</v>
          </cell>
        </row>
        <row r="5921">
          <cell r="B5921" t="str">
            <v>526346</v>
          </cell>
          <cell r="C5921" t="str">
            <v>TUBO FOFO C/FG PN-10/JE D=800MM;L=6500MM (2185KG)</v>
          </cell>
          <cell r="D5921" t="str">
            <v>UN</v>
          </cell>
          <cell r="E5921">
            <v>0</v>
          </cell>
        </row>
        <row r="5922">
          <cell r="B5922" t="str">
            <v>526347</v>
          </cell>
          <cell r="C5922" t="str">
            <v>TUBO FOFO C/FG PN-10/JE D=800MM;L=6800MM (2281KG)</v>
          </cell>
          <cell r="D5922" t="str">
            <v>UN</v>
          </cell>
          <cell r="E5922">
            <v>0</v>
          </cell>
        </row>
        <row r="5923">
          <cell r="B5923" t="str">
            <v>526348</v>
          </cell>
          <cell r="C5923" t="str">
            <v>TUBO FOFO C/FG PN-10/JE D=900MM;L=1000MM (527KG)</v>
          </cell>
          <cell r="D5923" t="str">
            <v>UN</v>
          </cell>
          <cell r="E5923">
            <v>0</v>
          </cell>
        </row>
        <row r="5924">
          <cell r="B5924" t="str">
            <v>526349</v>
          </cell>
          <cell r="C5924" t="str">
            <v>TUBO FOFO C/FG PN-10/JE D=900MM;L=1500MM (718KG)</v>
          </cell>
          <cell r="D5924" t="str">
            <v>UN</v>
          </cell>
          <cell r="E5924">
            <v>0</v>
          </cell>
        </row>
        <row r="5925">
          <cell r="B5925" t="str">
            <v>526350</v>
          </cell>
          <cell r="C5925" t="str">
            <v>TUBO FOFO C/FG PN-10/JE D=900MM;L=2000MM (910KG)</v>
          </cell>
          <cell r="D5925" t="str">
            <v>UN</v>
          </cell>
          <cell r="E5925">
            <v>0</v>
          </cell>
        </row>
        <row r="5926">
          <cell r="B5926" t="str">
            <v>526351</v>
          </cell>
          <cell r="C5926" t="str">
            <v>TUBO FOFO C/FG PN-10/JE D=900MM;L=2500MM (1101KG)</v>
          </cell>
          <cell r="D5926" t="str">
            <v>UN</v>
          </cell>
          <cell r="E5926">
            <v>0</v>
          </cell>
        </row>
        <row r="5927">
          <cell r="B5927" t="str">
            <v>526352</v>
          </cell>
          <cell r="C5927" t="str">
            <v>TUBO FOFO C/FG PN-10/JE D=900MM;L=3000MM (1293KG)</v>
          </cell>
          <cell r="D5927" t="str">
            <v>UN</v>
          </cell>
          <cell r="E5927">
            <v>0</v>
          </cell>
        </row>
        <row r="5928">
          <cell r="B5928" t="str">
            <v>526353</v>
          </cell>
          <cell r="C5928" t="str">
            <v>TUBO FOFO C/FG PN-10/JE D=900MM;L=3500MM (1446KG)</v>
          </cell>
          <cell r="D5928" t="str">
            <v>UN</v>
          </cell>
          <cell r="E5928">
            <v>0</v>
          </cell>
        </row>
        <row r="5929">
          <cell r="B5929" t="str">
            <v>526354</v>
          </cell>
          <cell r="C5929" t="str">
            <v>TUBO FOFO C/FG PN-10/JE D=900MM;L=4000MM (1676KG)</v>
          </cell>
          <cell r="D5929" t="str">
            <v>UN</v>
          </cell>
          <cell r="E5929">
            <v>0</v>
          </cell>
        </row>
        <row r="5930">
          <cell r="B5930" t="str">
            <v>526355</v>
          </cell>
          <cell r="C5930" t="str">
            <v>TUBO FOFO C/FG PN-10/JE D=900MM;L=4500MM (1867KG)</v>
          </cell>
          <cell r="D5930" t="str">
            <v>UN</v>
          </cell>
          <cell r="E5930">
            <v>0</v>
          </cell>
        </row>
        <row r="5931">
          <cell r="B5931" t="str">
            <v>526356</v>
          </cell>
          <cell r="C5931" t="str">
            <v>TUBO FOFO C/FG PN-10/JE D=900MM;L=5000MM (2058KG)</v>
          </cell>
          <cell r="D5931" t="str">
            <v>UN</v>
          </cell>
          <cell r="E5931">
            <v>0</v>
          </cell>
        </row>
        <row r="5932">
          <cell r="B5932" t="str">
            <v>526357</v>
          </cell>
          <cell r="C5932" t="str">
            <v>TUBO FOFO C/FG PN-10/JE D=900MM;L=5500MM (2250KG)</v>
          </cell>
          <cell r="D5932" t="str">
            <v>UN</v>
          </cell>
          <cell r="E5932">
            <v>0</v>
          </cell>
        </row>
        <row r="5933">
          <cell r="B5933" t="str">
            <v>526358</v>
          </cell>
          <cell r="C5933" t="str">
            <v>TUBO FOFO C/FG PN-10/JE D=900MM;L=6000MM (2442KG)</v>
          </cell>
          <cell r="D5933" t="str">
            <v>UN</v>
          </cell>
          <cell r="E5933">
            <v>0</v>
          </cell>
        </row>
        <row r="5934">
          <cell r="B5934" t="str">
            <v>526359</v>
          </cell>
          <cell r="C5934" t="str">
            <v>TUBO FOFO C/FG PN-10/JE D=900MM;L=6500MM (2633KG)</v>
          </cell>
          <cell r="D5934" t="str">
            <v>UN</v>
          </cell>
          <cell r="E5934">
            <v>0</v>
          </cell>
        </row>
        <row r="5935">
          <cell r="B5935" t="str">
            <v>526360</v>
          </cell>
          <cell r="C5935" t="str">
            <v>TUBO FOFO C/FG PN-10/JE D=900MM;L=6800MM (2748KG)</v>
          </cell>
          <cell r="D5935" t="str">
            <v>UN</v>
          </cell>
          <cell r="E5935">
            <v>0</v>
          </cell>
        </row>
        <row r="5936">
          <cell r="B5936" t="str">
            <v>526361</v>
          </cell>
          <cell r="C5936" t="str">
            <v>TUBO FOFO C/FG PN-10/JE D=1000MM;L=1000MM (625KG)</v>
          </cell>
          <cell r="D5936" t="str">
            <v>UN</v>
          </cell>
          <cell r="E5936">
            <v>0</v>
          </cell>
        </row>
        <row r="5937">
          <cell r="B5937" t="str">
            <v>526362</v>
          </cell>
          <cell r="C5937" t="str">
            <v>TUBO FOFO C/FG PN-10/JE D=1000MM;L=1500MM (851KG)</v>
          </cell>
          <cell r="D5937" t="str">
            <v>UN</v>
          </cell>
          <cell r="E5937">
            <v>0</v>
          </cell>
        </row>
        <row r="5938">
          <cell r="B5938" t="str">
            <v>526363</v>
          </cell>
          <cell r="C5938" t="str">
            <v>TUBO FOFO C/FG PN-10/JE D=1000MM;L=2000MM (1078KG)</v>
          </cell>
          <cell r="D5938" t="str">
            <v>UN</v>
          </cell>
          <cell r="E5938">
            <v>0</v>
          </cell>
        </row>
        <row r="5939">
          <cell r="B5939" t="str">
            <v>526364</v>
          </cell>
          <cell r="C5939" t="str">
            <v>TUBO FOFO C/FG PN-10/JE D=1000MM;L=2500MM (1304KG)</v>
          </cell>
          <cell r="D5939" t="str">
            <v>UN</v>
          </cell>
          <cell r="E5939">
            <v>0</v>
          </cell>
        </row>
        <row r="5940">
          <cell r="B5940" t="str">
            <v>526365</v>
          </cell>
          <cell r="C5940" t="str">
            <v>TUBO FOFO C/FG PN-10/JE D=1000MM;L=3000MM (1530KG)</v>
          </cell>
          <cell r="D5940" t="str">
            <v>UN</v>
          </cell>
          <cell r="E5940">
            <v>0</v>
          </cell>
        </row>
        <row r="5941">
          <cell r="B5941" t="str">
            <v>526366</v>
          </cell>
          <cell r="C5941" t="str">
            <v>TUBO FOFO C/FG PN-10/JE D=1000MM;L=3500MM (1756KG)</v>
          </cell>
          <cell r="D5941" t="str">
            <v>UN</v>
          </cell>
          <cell r="E5941">
            <v>0</v>
          </cell>
        </row>
        <row r="5942">
          <cell r="B5942" t="str">
            <v>526367</v>
          </cell>
          <cell r="C5942" t="str">
            <v>TUBO FOFO C/FG PN-10/JE D=1000MM;L=4000MM (1982KG)</v>
          </cell>
          <cell r="D5942" t="str">
            <v>UN</v>
          </cell>
          <cell r="E5942">
            <v>0</v>
          </cell>
        </row>
        <row r="5943">
          <cell r="B5943" t="str">
            <v>526368</v>
          </cell>
          <cell r="C5943" t="str">
            <v>TUBO FOFO C/FG PN-10/JE D=1000MM;L=4500MM (2208KG)</v>
          </cell>
          <cell r="D5943" t="str">
            <v>UN</v>
          </cell>
          <cell r="E5943">
            <v>0</v>
          </cell>
        </row>
        <row r="5944">
          <cell r="B5944" t="str">
            <v>526369</v>
          </cell>
          <cell r="C5944" t="str">
            <v>TUBO FOFO C/FG PN-10/JE D=1000MM;L=5000MM (2435KG)</v>
          </cell>
          <cell r="D5944" t="str">
            <v>UN</v>
          </cell>
          <cell r="E5944">
            <v>0</v>
          </cell>
        </row>
        <row r="5945">
          <cell r="B5945" t="str">
            <v>526370</v>
          </cell>
          <cell r="C5945" t="str">
            <v>TUBO FOFO C/FG PN-10/JE D=1000MM;L=5500MM (2661KG)</v>
          </cell>
          <cell r="D5945" t="str">
            <v>UN</v>
          </cell>
          <cell r="E5945">
            <v>0</v>
          </cell>
        </row>
        <row r="5946">
          <cell r="B5946" t="str">
            <v>526371</v>
          </cell>
          <cell r="C5946" t="str">
            <v>TUBO FOFO C/FG PN-10/JE D=1000MM;L=6000MM (2887KG)</v>
          </cell>
          <cell r="D5946" t="str">
            <v>UN</v>
          </cell>
          <cell r="E5946">
            <v>0</v>
          </cell>
        </row>
        <row r="5947">
          <cell r="B5947" t="str">
            <v>526372</v>
          </cell>
          <cell r="C5947" t="str">
            <v>TUBO FOFO C/FG PN-10/JE D=1000MM;L=6500MM (3113KG)</v>
          </cell>
          <cell r="D5947" t="str">
            <v>UN</v>
          </cell>
          <cell r="E5947">
            <v>0</v>
          </cell>
        </row>
        <row r="5948">
          <cell r="B5948" t="str">
            <v>526373</v>
          </cell>
          <cell r="C5948" t="str">
            <v>TUBO FOFO C/FG PN-10/JE D=1000MM;L=6800MM (3249KG)</v>
          </cell>
          <cell r="D5948" t="str">
            <v>UN</v>
          </cell>
          <cell r="E5948">
            <v>0</v>
          </cell>
        </row>
        <row r="5949">
          <cell r="B5949" t="str">
            <v>526374</v>
          </cell>
          <cell r="C5949" t="str">
            <v>TUBO FOFO C/FG PN-10/JE D=1200MM;L=1000MM (862KG)</v>
          </cell>
          <cell r="D5949" t="str">
            <v>UN</v>
          </cell>
          <cell r="E5949">
            <v>0</v>
          </cell>
        </row>
        <row r="5950">
          <cell r="B5950" t="str">
            <v>526375</v>
          </cell>
          <cell r="C5950" t="str">
            <v>TUBO FOFO C/FG PN-10/JE D=1200MM;L=1500MM (1166KG)</v>
          </cell>
          <cell r="D5950" t="str">
            <v>UN</v>
          </cell>
          <cell r="E5950">
            <v>0</v>
          </cell>
        </row>
        <row r="5951">
          <cell r="B5951" t="str">
            <v>526376</v>
          </cell>
          <cell r="C5951" t="str">
            <v>TUBO FOFO C/FG PN-10/JE D=1200MM;L=2000MM (1470KG)</v>
          </cell>
          <cell r="D5951" t="str">
            <v>UN</v>
          </cell>
          <cell r="E5951">
            <v>0</v>
          </cell>
        </row>
        <row r="5952">
          <cell r="B5952" t="str">
            <v>526377</v>
          </cell>
          <cell r="C5952" t="str">
            <v>TUBO FOFO C/FG PN-10/JE D=1200MM;L=2500MM (1773KG)</v>
          </cell>
          <cell r="D5952" t="str">
            <v>UN</v>
          </cell>
          <cell r="E5952">
            <v>0</v>
          </cell>
        </row>
        <row r="5953">
          <cell r="B5953" t="str">
            <v>526378</v>
          </cell>
          <cell r="C5953" t="str">
            <v>TUBO FOFO C/FG PN-10/JE D=1200MM;L=3000MM (2077KG)</v>
          </cell>
          <cell r="D5953" t="str">
            <v>UN</v>
          </cell>
          <cell r="E5953">
            <v>0</v>
          </cell>
        </row>
        <row r="5954">
          <cell r="B5954" t="str">
            <v>526379</v>
          </cell>
          <cell r="C5954" t="str">
            <v>TUBO FOFO C/FG PN-10/JE D=1200MM;L=3500MM (2381KG)</v>
          </cell>
          <cell r="D5954" t="str">
            <v>UN</v>
          </cell>
          <cell r="E5954">
            <v>0</v>
          </cell>
        </row>
        <row r="5955">
          <cell r="B5955" t="str">
            <v>526380</v>
          </cell>
          <cell r="C5955" t="str">
            <v>TUBO FOFO C/FG PN-10/JE D=1200MM;L=4000MM (2685KG)</v>
          </cell>
          <cell r="D5955" t="str">
            <v>UN</v>
          </cell>
          <cell r="E5955">
            <v>0</v>
          </cell>
        </row>
        <row r="5956">
          <cell r="B5956" t="str">
            <v>526381</v>
          </cell>
          <cell r="C5956" t="str">
            <v>TUBO FOFO C/FG PN-10/JE D=1200MM;L=4500MM (2989KG)</v>
          </cell>
          <cell r="D5956" t="str">
            <v>UN</v>
          </cell>
          <cell r="E5956">
            <v>0</v>
          </cell>
        </row>
        <row r="5957">
          <cell r="B5957" t="str">
            <v>526382</v>
          </cell>
          <cell r="C5957" t="str">
            <v>TUBO FOFO C/FG PN-10/JE D=1200MM;L=5000MM (3493KG)</v>
          </cell>
          <cell r="D5957" t="str">
            <v>UN</v>
          </cell>
          <cell r="E5957">
            <v>0</v>
          </cell>
        </row>
        <row r="5958">
          <cell r="B5958" t="str">
            <v>526383</v>
          </cell>
          <cell r="C5958" t="str">
            <v>TUBO FOFO C/FG PN-10/JE D=1200MM;L=5500MM (3597KG)</v>
          </cell>
          <cell r="D5958" t="str">
            <v>UN</v>
          </cell>
          <cell r="E5958">
            <v>0</v>
          </cell>
        </row>
        <row r="5959">
          <cell r="B5959" t="str">
            <v>526384</v>
          </cell>
          <cell r="C5959" t="str">
            <v>TUBO FOFO C/FG PN-10/JE D=1200MM;L=6000MM (3901KG)</v>
          </cell>
          <cell r="D5959" t="str">
            <v>UN</v>
          </cell>
          <cell r="E5959">
            <v>0</v>
          </cell>
        </row>
        <row r="5960">
          <cell r="B5960" t="str">
            <v>526385</v>
          </cell>
          <cell r="C5960" t="str">
            <v>TUBO FOFO C/FG PN-10/JE D=1200MM;L=6500MM (4205KG)</v>
          </cell>
          <cell r="D5960" t="str">
            <v>UN</v>
          </cell>
          <cell r="E5960">
            <v>0</v>
          </cell>
        </row>
        <row r="5961">
          <cell r="B5961" t="str">
            <v>526386</v>
          </cell>
          <cell r="C5961" t="str">
            <v>TUBO FOFO C/FG PN-10/JE D=1200MM;L=6800MM (4387KG)</v>
          </cell>
          <cell r="D5961" t="str">
            <v>UN</v>
          </cell>
          <cell r="E5961">
            <v>0</v>
          </cell>
        </row>
        <row r="5963">
          <cell r="B5963" t="str">
            <v>526400</v>
          </cell>
          <cell r="C5963" t="str">
            <v>TUBOS  FOFO C/FLANGE  PN-10 E PONTA  (C31 - METALURGICA 100%)</v>
          </cell>
        </row>
        <row r="5964">
          <cell r="B5964" t="str">
            <v>526401</v>
          </cell>
          <cell r="C5964" t="str">
            <v>TUBO FOFO C/FG PN-10/PT D=80MM;L=1000MM (17KG)</v>
          </cell>
          <cell r="D5964" t="str">
            <v>UN</v>
          </cell>
          <cell r="E5964">
            <v>359.62</v>
          </cell>
        </row>
        <row r="5965">
          <cell r="B5965" t="str">
            <v>526402</v>
          </cell>
          <cell r="C5965" t="str">
            <v>TUBO FOFO C/FG PN-10/PT D=80MM;L=1500MM (23KG)</v>
          </cell>
          <cell r="D5965" t="str">
            <v>UN</v>
          </cell>
          <cell r="E5965">
            <v>438.56</v>
          </cell>
        </row>
        <row r="5966">
          <cell r="B5966" t="str">
            <v>526403</v>
          </cell>
          <cell r="C5966" t="str">
            <v>TUBO FOFO C/FG PN-10/PT D=80MM;L=2000MM (30KG)</v>
          </cell>
          <cell r="D5966" t="str">
            <v>UN</v>
          </cell>
          <cell r="E5966">
            <v>517.34</v>
          </cell>
        </row>
        <row r="5967">
          <cell r="B5967" t="str">
            <v>526404</v>
          </cell>
          <cell r="C5967" t="str">
            <v>TUBO FOFO C/FG PN-10/PT D=80MM;L=2500MM (36KG)</v>
          </cell>
          <cell r="D5967" t="str">
            <v>UN</v>
          </cell>
          <cell r="E5967">
            <v>596.23</v>
          </cell>
        </row>
        <row r="5968">
          <cell r="B5968" t="str">
            <v>526405</v>
          </cell>
          <cell r="C5968" t="str">
            <v>TUBO FOFO C/FG PN-10/PT D=80MM;L=3000MM (43KG)</v>
          </cell>
          <cell r="D5968" t="str">
            <v>UN</v>
          </cell>
          <cell r="E5968">
            <v>675.19</v>
          </cell>
        </row>
        <row r="5969">
          <cell r="B5969" t="str">
            <v>526406</v>
          </cell>
          <cell r="C5969" t="str">
            <v>TUBO FOFO C/FG PN-10/PT D=80MM;L=3500MM (49KG)</v>
          </cell>
          <cell r="D5969" t="str">
            <v>UN</v>
          </cell>
          <cell r="E5969">
            <v>754.03</v>
          </cell>
        </row>
        <row r="5970">
          <cell r="B5970" t="str">
            <v>526407</v>
          </cell>
          <cell r="C5970" t="str">
            <v>TUBO FOFO C/FG PN-10/PT D=80MM;L=4000MM (56KG)</v>
          </cell>
          <cell r="D5970" t="str">
            <v>UN</v>
          </cell>
          <cell r="E5970">
            <v>832.93</v>
          </cell>
        </row>
        <row r="5971">
          <cell r="B5971" t="str">
            <v>526408</v>
          </cell>
          <cell r="C5971" t="str">
            <v>TUBO FOFO C/FG PN-10/PT D=80MM;L=4500MM (62KG)</v>
          </cell>
          <cell r="D5971" t="str">
            <v>UN</v>
          </cell>
          <cell r="E5971">
            <v>911.81</v>
          </cell>
        </row>
        <row r="5972">
          <cell r="B5972" t="str">
            <v>526409</v>
          </cell>
          <cell r="C5972" t="str">
            <v>TUBO FOFO C/FG PN-10/PT D=80MM;L=5000MM (69KG)</v>
          </cell>
          <cell r="D5972" t="str">
            <v>UN</v>
          </cell>
          <cell r="E5972">
            <v>990.67</v>
          </cell>
        </row>
        <row r="5973">
          <cell r="B5973" t="str">
            <v>526410</v>
          </cell>
          <cell r="C5973" t="str">
            <v>TUBO FOFO C/FG PN-10/PT D=80MM;L=5500MM (75KG)</v>
          </cell>
          <cell r="D5973" t="str">
            <v>UN</v>
          </cell>
          <cell r="E5973">
            <v>1069.58</v>
          </cell>
        </row>
        <row r="5974">
          <cell r="B5974" t="str">
            <v>526411</v>
          </cell>
          <cell r="C5974" t="str">
            <v>TUBO FOFO C/FG PN-10/PT D=80MM;L=5800MM (79KG)</v>
          </cell>
          <cell r="D5974" t="str">
            <v>UN</v>
          </cell>
          <cell r="E5974">
            <v>1116.47</v>
          </cell>
        </row>
        <row r="5975">
          <cell r="B5975" t="str">
            <v>526412</v>
          </cell>
          <cell r="C5975" t="str">
            <v>TUBO FOFO C/FG PN-10/PT D=100MM;L=1000MM (22KG)</v>
          </cell>
          <cell r="D5975" t="str">
            <v>UN</v>
          </cell>
          <cell r="E5975">
            <v>379.85</v>
          </cell>
        </row>
        <row r="5976">
          <cell r="B5976" t="str">
            <v>526413</v>
          </cell>
          <cell r="C5976" t="str">
            <v>TUBO FOFO C/FG PN-10/PT D=100MM;L=1500MM (30KG)</v>
          </cell>
          <cell r="D5976" t="str">
            <v>UN</v>
          </cell>
          <cell r="E5976">
            <v>468.83</v>
          </cell>
        </row>
        <row r="5977">
          <cell r="B5977" t="str">
            <v>526414</v>
          </cell>
          <cell r="C5977" t="str">
            <v>TUBO FOFO C/FG PN-10/PT D=100MM;L=2000MM (39KG)</v>
          </cell>
          <cell r="D5977" t="str">
            <v>UN</v>
          </cell>
          <cell r="E5977">
            <v>555.35</v>
          </cell>
        </row>
        <row r="5978">
          <cell r="B5978" t="str">
            <v>526415</v>
          </cell>
          <cell r="C5978" t="str">
            <v>TUBO FOFO C/FG PN-10/PT D=100MM;L=2500MM (48KG)</v>
          </cell>
          <cell r="D5978" t="str">
            <v>UN</v>
          </cell>
          <cell r="E5978">
            <v>644.35</v>
          </cell>
        </row>
        <row r="5979">
          <cell r="B5979" t="str">
            <v>526416</v>
          </cell>
          <cell r="C5979" t="str">
            <v>TUBO FOFO C/FG PN-10/PT D=100MM;L=3000MM (56KG)</v>
          </cell>
          <cell r="D5979" t="str">
            <v>UN</v>
          </cell>
          <cell r="E5979">
            <v>733.25</v>
          </cell>
        </row>
        <row r="5980">
          <cell r="B5980" t="str">
            <v>526417</v>
          </cell>
          <cell r="C5980" t="str">
            <v>TUBO FOFO C/FG PN-10/PT D=100MM;L=3500MM (65KG)</v>
          </cell>
          <cell r="D5980" t="str">
            <v>UN</v>
          </cell>
          <cell r="E5980">
            <v>819.85</v>
          </cell>
        </row>
        <row r="5981">
          <cell r="B5981" t="str">
            <v>526418</v>
          </cell>
          <cell r="C5981" t="str">
            <v>TUBO FOFO C/FG PN-10/PT D=100MM;L=4000MM (73KG)</v>
          </cell>
          <cell r="D5981" t="str">
            <v>UN</v>
          </cell>
          <cell r="E5981">
            <v>908.78</v>
          </cell>
        </row>
        <row r="5982">
          <cell r="B5982" t="str">
            <v>526419</v>
          </cell>
          <cell r="C5982" t="str">
            <v>TUBO FOFO C/FG PN-10/PT D=100MM;L=4500MM (82KG)</v>
          </cell>
          <cell r="D5982" t="str">
            <v>UN</v>
          </cell>
          <cell r="E5982">
            <v>997.79</v>
          </cell>
        </row>
        <row r="5983">
          <cell r="B5983" t="str">
            <v>526420</v>
          </cell>
          <cell r="C5983" t="str">
            <v>TUBO FOFO C/FG PN-10/PT D=100MM;L=5000MM (91KG)</v>
          </cell>
          <cell r="D5983" t="str">
            <v>UN</v>
          </cell>
          <cell r="E5983">
            <v>1084.27</v>
          </cell>
        </row>
        <row r="5984">
          <cell r="B5984" t="str">
            <v>526421</v>
          </cell>
          <cell r="C5984" t="str">
            <v>TUBO FOFO C/FG PN-10/PT D=100MM;L=5500MM (99KG)</v>
          </cell>
          <cell r="D5984" t="str">
            <v>UN</v>
          </cell>
          <cell r="E5984">
            <v>1173.29</v>
          </cell>
        </row>
        <row r="5985">
          <cell r="B5985" t="str">
            <v>526422</v>
          </cell>
          <cell r="C5985" t="str">
            <v>TUBO FOFO C/FG PN-10/PT D=100MM;L=5800MM (104KG)</v>
          </cell>
          <cell r="D5985" t="str">
            <v>UN</v>
          </cell>
          <cell r="E5985">
            <v>1225.6400000000001</v>
          </cell>
        </row>
        <row r="5986">
          <cell r="B5986" t="str">
            <v>526423</v>
          </cell>
          <cell r="C5986" t="str">
            <v>TUBO FOFO C/FG PN-10/PT D=150MM;L=1000MM (34KG)</v>
          </cell>
          <cell r="D5986" t="str">
            <v>UN</v>
          </cell>
          <cell r="E5986">
            <v>507.32</v>
          </cell>
        </row>
        <row r="5987">
          <cell r="B5987" t="str">
            <v>526424</v>
          </cell>
          <cell r="C5987" t="str">
            <v>TUBO FOFO C/FG PN-10/PT D=150MM;L=1500MM (47KG)</v>
          </cell>
          <cell r="D5987" t="str">
            <v>UN</v>
          </cell>
          <cell r="E5987">
            <v>626.55999999999995</v>
          </cell>
        </row>
        <row r="5988">
          <cell r="B5988" t="str">
            <v>526425</v>
          </cell>
          <cell r="C5988" t="str">
            <v>TUBO FOFO C/FG PN-10/PT D=150MM;L=2000MM (60KG)</v>
          </cell>
          <cell r="D5988" t="str">
            <v>UN</v>
          </cell>
          <cell r="E5988">
            <v>745.7</v>
          </cell>
        </row>
        <row r="5989">
          <cell r="B5989" t="str">
            <v>526426</v>
          </cell>
          <cell r="C5989" t="str">
            <v>TUBO FOFO C/FG PN-10/PT D=150MM;L=2500MM (73KG)</v>
          </cell>
          <cell r="D5989" t="str">
            <v>UN</v>
          </cell>
          <cell r="E5989">
            <v>864.9</v>
          </cell>
        </row>
        <row r="5990">
          <cell r="B5990" t="str">
            <v>526427</v>
          </cell>
          <cell r="C5990" t="str">
            <v>TUBO FOFO C/FG PN-10/PT D=150MM;L=3000MM (86KG)</v>
          </cell>
          <cell r="D5990" t="str">
            <v>UN</v>
          </cell>
          <cell r="E5990">
            <v>984.01</v>
          </cell>
        </row>
        <row r="5991">
          <cell r="B5991" t="str">
            <v>526428</v>
          </cell>
          <cell r="C5991" t="str">
            <v>TUBO FOFO C/FG PN-10/PT D=150MM;L=3500MM (99KG)</v>
          </cell>
          <cell r="D5991" t="str">
            <v>UN</v>
          </cell>
          <cell r="E5991">
            <v>1103.24</v>
          </cell>
        </row>
        <row r="5992">
          <cell r="B5992" t="str">
            <v>526429</v>
          </cell>
          <cell r="C5992" t="str">
            <v>TUBO FOFO C/FG PN-10/PT D=150MM;L=4000MM (112KG)</v>
          </cell>
          <cell r="D5992" t="str">
            <v>UN</v>
          </cell>
          <cell r="E5992">
            <v>1222.43</v>
          </cell>
        </row>
        <row r="5993">
          <cell r="B5993" t="str">
            <v>526430</v>
          </cell>
          <cell r="C5993" t="str">
            <v>TUBO FOFO C/FG PN-10/PT D=150MM;L=4500MM (125KG)</v>
          </cell>
          <cell r="D5993" t="str">
            <v>UN</v>
          </cell>
          <cell r="E5993">
            <v>1341.65</v>
          </cell>
        </row>
        <row r="5994">
          <cell r="B5994" t="str">
            <v>526431</v>
          </cell>
          <cell r="C5994" t="str">
            <v>TUBO FOFO C/FG PN-10/PT D=150MM;L=5000MM (138KG)</v>
          </cell>
          <cell r="D5994" t="str">
            <v>UN</v>
          </cell>
          <cell r="E5994">
            <v>1460.84</v>
          </cell>
        </row>
        <row r="5995">
          <cell r="B5995" t="str">
            <v>526432</v>
          </cell>
          <cell r="C5995" t="str">
            <v>TUBO FOFO C/FG PN-10/PT D=150MM;L=5500MM (151KG)</v>
          </cell>
          <cell r="D5995" t="str">
            <v>UN</v>
          </cell>
          <cell r="E5995">
            <v>1579.96</v>
          </cell>
        </row>
        <row r="5996">
          <cell r="B5996" t="str">
            <v>526433</v>
          </cell>
          <cell r="C5996" t="str">
            <v>TUBO FOFO C/FG PN-10/PT D=150MM;L=5800MM (159KG)</v>
          </cell>
          <cell r="D5996" t="str">
            <v>UN</v>
          </cell>
          <cell r="E5996">
            <v>1708.78</v>
          </cell>
        </row>
        <row r="5997">
          <cell r="B5997" t="str">
            <v>526434</v>
          </cell>
          <cell r="C5997" t="str">
            <v>TUBO FOFO C/FG PN-10/PT D=200MM;L=1000MM (45KG)</v>
          </cell>
          <cell r="D5997" t="str">
            <v>UN</v>
          </cell>
          <cell r="E5997">
            <v>633.07000000000005</v>
          </cell>
        </row>
        <row r="5998">
          <cell r="B5998" t="str">
            <v>526435</v>
          </cell>
          <cell r="C5998" t="str">
            <v>TUBO FOFO C/FG PN-10/PT D=200MM;L=1500MM (62KG)</v>
          </cell>
          <cell r="D5998" t="str">
            <v>UN</v>
          </cell>
          <cell r="E5998">
            <v>786.16</v>
          </cell>
        </row>
        <row r="5999">
          <cell r="B5999" t="str">
            <v>526436</v>
          </cell>
          <cell r="C5999" t="str">
            <v>TUBO FOFO C/FG PN-10/PT D=200MM;L=2000MM (80KG)</v>
          </cell>
          <cell r="D5999" t="str">
            <v>UN</v>
          </cell>
          <cell r="E5999">
            <v>941.77</v>
          </cell>
        </row>
        <row r="6000">
          <cell r="B6000" t="str">
            <v>526437</v>
          </cell>
          <cell r="C6000" t="str">
            <v>TUBO FOFO C/FG PN-10/PT D=200MM;L=2500MM (97KG)</v>
          </cell>
          <cell r="D6000" t="str">
            <v>UN</v>
          </cell>
          <cell r="E6000">
            <v>1094.95</v>
          </cell>
        </row>
        <row r="6001">
          <cell r="B6001" t="str">
            <v>526438</v>
          </cell>
          <cell r="C6001" t="str">
            <v>TUBO FOFO C/FG PN-10/PT D=200MM;L=3000MM (114KG)</v>
          </cell>
          <cell r="D6001" t="str">
            <v>UN</v>
          </cell>
          <cell r="E6001">
            <v>1248.04</v>
          </cell>
        </row>
        <row r="6002">
          <cell r="B6002" t="str">
            <v>526439</v>
          </cell>
          <cell r="C6002" t="str">
            <v>TUBO FOFO C/FG PN-10/PT D=200MM;L=3500MM (132KG)</v>
          </cell>
          <cell r="D6002" t="str">
            <v>UN</v>
          </cell>
          <cell r="E6002">
            <v>1403.62</v>
          </cell>
        </row>
        <row r="6003">
          <cell r="B6003" t="str">
            <v>526440</v>
          </cell>
          <cell r="C6003" t="str">
            <v>TUBO FOFO C/FG PN-10/PT D=200MM;L=4000MM (149KG)</v>
          </cell>
          <cell r="D6003" t="str">
            <v>UN</v>
          </cell>
          <cell r="E6003">
            <v>1556.82</v>
          </cell>
        </row>
        <row r="6004">
          <cell r="B6004" t="str">
            <v>526441</v>
          </cell>
          <cell r="C6004" t="str">
            <v>TUBO FOFO C/FG PN-10/PT D=200MM;L=4500MM (167KG)</v>
          </cell>
          <cell r="D6004" t="str">
            <v>UN</v>
          </cell>
          <cell r="E6004">
            <v>1712.44</v>
          </cell>
        </row>
        <row r="6005">
          <cell r="B6005" t="str">
            <v>526442</v>
          </cell>
          <cell r="C6005" t="str">
            <v>TUBO FOFO C/FG PN-10/PT D=200MM;L=5000MM (184KG)</v>
          </cell>
          <cell r="D6005" t="str">
            <v>UN</v>
          </cell>
          <cell r="E6005">
            <v>1865.5</v>
          </cell>
        </row>
        <row r="6006">
          <cell r="B6006" t="str">
            <v>526443</v>
          </cell>
          <cell r="C6006" t="str">
            <v>TUBO FOFO C/FG PN-10/PT D=200MM;L=5500MM (201KG)</v>
          </cell>
          <cell r="D6006" t="str">
            <v>UN</v>
          </cell>
          <cell r="E6006">
            <v>2021.15</v>
          </cell>
        </row>
        <row r="6007">
          <cell r="B6007" t="str">
            <v>526444</v>
          </cell>
          <cell r="C6007" t="str">
            <v>TUBO FOFO C/FG PN-10/PT D=200MM;L=5800MM (212KG)</v>
          </cell>
          <cell r="D6007" t="str">
            <v>UN</v>
          </cell>
          <cell r="E6007">
            <v>2112.42</v>
          </cell>
        </row>
        <row r="6008">
          <cell r="B6008" t="str">
            <v>526445</v>
          </cell>
          <cell r="C6008" t="str">
            <v>TUBO FOFO C/FG PN-10/PT D=250MM;L=1000MM (60KG)</v>
          </cell>
          <cell r="D6008" t="str">
            <v>UN</v>
          </cell>
          <cell r="E6008">
            <v>834.54</v>
          </cell>
        </row>
        <row r="6009">
          <cell r="B6009" t="str">
            <v>526446</v>
          </cell>
          <cell r="C6009" t="str">
            <v>TUBO FOFO C/FG PN-10/PT D=250MM;L=1500MM (83KG)</v>
          </cell>
          <cell r="D6009" t="str">
            <v>UN</v>
          </cell>
          <cell r="E6009">
            <v>1041.96</v>
          </cell>
        </row>
        <row r="6010">
          <cell r="B6010" t="str">
            <v>526447</v>
          </cell>
          <cell r="C6010" t="str">
            <v>TUBO FOFO C/FG PN-10/PT D=250MM;L=2000MM (105KG)</v>
          </cell>
          <cell r="D6010" t="str">
            <v>UN</v>
          </cell>
          <cell r="E6010">
            <v>1249.3399999999999</v>
          </cell>
        </row>
        <row r="6011">
          <cell r="B6011" t="str">
            <v>526448</v>
          </cell>
          <cell r="C6011" t="str">
            <v>TUBO FOFO C/FG PN-10/PT D=250MM;L=2500MM (128KG)</v>
          </cell>
          <cell r="D6011" t="str">
            <v>UN</v>
          </cell>
          <cell r="E6011">
            <v>1456.81</v>
          </cell>
        </row>
        <row r="6012">
          <cell r="B6012" t="str">
            <v>526449</v>
          </cell>
          <cell r="C6012" t="str">
            <v>TUBO FOFO C/FG PN-10/PT D=250MM;L=3000MM (151KG)</v>
          </cell>
          <cell r="D6012" t="str">
            <v>UN</v>
          </cell>
          <cell r="E6012">
            <v>1664.29</v>
          </cell>
        </row>
        <row r="6013">
          <cell r="B6013" t="str">
            <v>526450</v>
          </cell>
          <cell r="C6013" t="str">
            <v>TUBO FOFO C/FG PN-10/PT D=250MM;L=3500MM (173KG)</v>
          </cell>
          <cell r="D6013" t="str">
            <v>UN</v>
          </cell>
          <cell r="E6013">
            <v>1869.19</v>
          </cell>
        </row>
        <row r="6014">
          <cell r="B6014" t="str">
            <v>526451</v>
          </cell>
          <cell r="C6014" t="str">
            <v>TUBO FOFO C/FG PN-10/PT D=250MM;L=4000MM (196KG)</v>
          </cell>
          <cell r="D6014" t="str">
            <v>UN</v>
          </cell>
          <cell r="E6014">
            <v>2076.65</v>
          </cell>
        </row>
        <row r="6015">
          <cell r="B6015" t="str">
            <v>526452</v>
          </cell>
          <cell r="C6015" t="str">
            <v>TUBO FOFO C/FG PN-10/PT D=250MM;L=4500MM (219KG)</v>
          </cell>
          <cell r="D6015" t="str">
            <v>UN</v>
          </cell>
          <cell r="E6015">
            <v>2284.12</v>
          </cell>
        </row>
        <row r="6016">
          <cell r="B6016" t="str">
            <v>526453</v>
          </cell>
          <cell r="C6016" t="str">
            <v>TUBO FOFO C/FG PN-10/PT D=250MM;L=5000MM (242KG)</v>
          </cell>
          <cell r="D6016" t="str">
            <v>UN</v>
          </cell>
          <cell r="E6016">
            <v>2491.62</v>
          </cell>
        </row>
        <row r="6017">
          <cell r="B6017" t="str">
            <v>526454</v>
          </cell>
          <cell r="C6017" t="str">
            <v>TUBO FOFO C/FG PN-10/PT D=250MM;L=5500MM (264KG)</v>
          </cell>
          <cell r="D6017" t="str">
            <v>UN</v>
          </cell>
          <cell r="E6017">
            <v>2699</v>
          </cell>
        </row>
        <row r="6018">
          <cell r="B6018" t="str">
            <v>526455</v>
          </cell>
          <cell r="C6018" t="str">
            <v>TUBO FOFO C/FG PN-10/PT D=250MM;L=5800MM (278KG)</v>
          </cell>
          <cell r="D6018" t="str">
            <v>UN</v>
          </cell>
          <cell r="E6018">
            <v>2821.44</v>
          </cell>
        </row>
        <row r="6019">
          <cell r="B6019" t="str">
            <v>526456</v>
          </cell>
          <cell r="C6019" t="str">
            <v>TUBO FOFO C/FG PN-10/PT D=300MM;L=1000MM (75KG)</v>
          </cell>
          <cell r="D6019" t="str">
            <v>UN</v>
          </cell>
          <cell r="E6019">
            <v>1015.25</v>
          </cell>
        </row>
        <row r="6020">
          <cell r="B6020" t="str">
            <v>526457</v>
          </cell>
          <cell r="C6020" t="str">
            <v>TUBO FOFO C/FG PN-10/PT D=300MM;L=1500MM (104KG)</v>
          </cell>
          <cell r="D6020" t="str">
            <v>UN</v>
          </cell>
          <cell r="E6020">
            <v>1266.08</v>
          </cell>
        </row>
        <row r="6021">
          <cell r="B6021" t="str">
            <v>526458</v>
          </cell>
          <cell r="C6021" t="str">
            <v>TUBO FOFO C/FG PN-10/PT D=300MM;L=2000MM (132KG)</v>
          </cell>
          <cell r="D6021" t="str">
            <v>UN</v>
          </cell>
          <cell r="E6021">
            <v>1519.33</v>
          </cell>
        </row>
        <row r="6022">
          <cell r="B6022" t="str">
            <v>526459</v>
          </cell>
          <cell r="C6022" t="str">
            <v>TUBO FOFO C/FG PN-10/PT D=300MM;L=2500MM (161KG)</v>
          </cell>
          <cell r="D6022" t="str">
            <v>UN</v>
          </cell>
          <cell r="E6022">
            <v>1772.66</v>
          </cell>
        </row>
        <row r="6023">
          <cell r="B6023" t="str">
            <v>526460</v>
          </cell>
          <cell r="C6023" t="str">
            <v>TUBO FOFO C/FG PN-10/PT D=300MM;L=3000MM (189KG)</v>
          </cell>
          <cell r="D6023" t="str">
            <v>UN</v>
          </cell>
          <cell r="E6023">
            <v>2023.57</v>
          </cell>
        </row>
        <row r="6024">
          <cell r="B6024" t="str">
            <v>526461</v>
          </cell>
          <cell r="C6024" t="str">
            <v>TUBO FOFO C/FG PN-10/PT D=300MM;L=3500MM (218KG)</v>
          </cell>
          <cell r="D6024" t="str">
            <v>UN</v>
          </cell>
          <cell r="E6024">
            <v>2276.81</v>
          </cell>
        </row>
        <row r="6025">
          <cell r="B6025" t="str">
            <v>526462</v>
          </cell>
          <cell r="C6025" t="str">
            <v>TUBO FOFO C/FG PN-10/PT D=300MM;L=4000MM (246KG)</v>
          </cell>
          <cell r="D6025" t="str">
            <v>UN</v>
          </cell>
          <cell r="E6025">
            <v>2530.1999999999998</v>
          </cell>
        </row>
        <row r="6026">
          <cell r="B6026" t="str">
            <v>526463</v>
          </cell>
          <cell r="C6026" t="str">
            <v>TUBO FOFO C/FG PN-10/PT D=300MM;L=4500MM (275KG)</v>
          </cell>
          <cell r="D6026" t="str">
            <v>UN</v>
          </cell>
          <cell r="E6026">
            <v>2781</v>
          </cell>
        </row>
        <row r="6027">
          <cell r="B6027" t="str">
            <v>526464</v>
          </cell>
          <cell r="C6027" t="str">
            <v>TUBO FOFO C/FG PN-10/PT D=300MM;L=5000MM (304KG)</v>
          </cell>
          <cell r="D6027" t="str">
            <v>UN</v>
          </cell>
          <cell r="E6027">
            <v>3034.28</v>
          </cell>
        </row>
        <row r="6028">
          <cell r="B6028" t="str">
            <v>526465</v>
          </cell>
          <cell r="C6028" t="str">
            <v>TUBO FOFO C/FG PN-10/PT D=300MM;L=5500MM (332KG)</v>
          </cell>
          <cell r="D6028" t="str">
            <v>UN</v>
          </cell>
          <cell r="E6028">
            <v>3287.6</v>
          </cell>
        </row>
        <row r="6029">
          <cell r="B6029" t="str">
            <v>526466</v>
          </cell>
          <cell r="C6029" t="str">
            <v>TUBO FOFO C/FG PN-10/PT D=300MM;L=5800MM (349KG)</v>
          </cell>
          <cell r="D6029" t="str">
            <v>UN</v>
          </cell>
          <cell r="E6029">
            <v>3438.65</v>
          </cell>
        </row>
        <row r="6030">
          <cell r="B6030" t="str">
            <v>526467</v>
          </cell>
          <cell r="C6030" t="str">
            <v>TUBO FOFO C/FG PN-10/PT D=350MM;L=1000MM (99KG)</v>
          </cell>
          <cell r="D6030" t="str">
            <v>UN</v>
          </cell>
          <cell r="E6030">
            <v>1271.8900000000001</v>
          </cell>
        </row>
        <row r="6031">
          <cell r="B6031" t="str">
            <v>526468</v>
          </cell>
          <cell r="C6031" t="str">
            <v>TUBO FOFO C/FG PN-10/PT D=350MM;L=1500MM (136KG)</v>
          </cell>
          <cell r="D6031" t="str">
            <v>UN</v>
          </cell>
          <cell r="E6031">
            <v>1569.9</v>
          </cell>
        </row>
        <row r="6032">
          <cell r="B6032" t="str">
            <v>526469</v>
          </cell>
          <cell r="C6032" t="str">
            <v>TUBO FOFO C/FG PN-10/PT D=350MM;L=2000MM (174KG)</v>
          </cell>
          <cell r="D6032" t="str">
            <v>UN</v>
          </cell>
          <cell r="E6032">
            <v>1867.91</v>
          </cell>
        </row>
        <row r="6033">
          <cell r="B6033" t="str">
            <v>526470</v>
          </cell>
          <cell r="C6033" t="str">
            <v>TUBO FOFO C/FG PN-10/PT D=350MM;L=2500MM (212KG)</v>
          </cell>
          <cell r="D6033" t="str">
            <v>UN</v>
          </cell>
          <cell r="E6033">
            <v>2165.88</v>
          </cell>
        </row>
        <row r="6034">
          <cell r="B6034" t="str">
            <v>526471</v>
          </cell>
          <cell r="C6034" t="str">
            <v>TUBO FOFO C/FG PN-10/PT D=350MM;L=3000MM (250KG)</v>
          </cell>
          <cell r="D6034" t="str">
            <v>UN</v>
          </cell>
          <cell r="E6034">
            <v>2463.84</v>
          </cell>
        </row>
        <row r="6035">
          <cell r="B6035" t="str">
            <v>526472</v>
          </cell>
          <cell r="C6035" t="str">
            <v>TUBO FOFO C/FG PN-10/PT D=350MM;L=3500MM (287KG)</v>
          </cell>
          <cell r="D6035" t="str">
            <v>UN</v>
          </cell>
          <cell r="E6035">
            <v>2761.9</v>
          </cell>
        </row>
        <row r="6036">
          <cell r="B6036" t="str">
            <v>526473</v>
          </cell>
          <cell r="C6036" t="str">
            <v>TUBO FOFO C/FG PN-10/PT D=350MM;L=4000MM (325KG)</v>
          </cell>
          <cell r="D6036" t="str">
            <v>UN</v>
          </cell>
          <cell r="E6036">
            <v>3059.89</v>
          </cell>
        </row>
        <row r="6037">
          <cell r="B6037" t="str">
            <v>526474</v>
          </cell>
          <cell r="C6037" t="str">
            <v>TUBO FOFO C/FG PN-10/PT D=350MM;L=4500MM (383KG)</v>
          </cell>
          <cell r="D6037" t="str">
            <v>UN</v>
          </cell>
          <cell r="E6037">
            <v>3357.9</v>
          </cell>
        </row>
        <row r="6038">
          <cell r="B6038" t="str">
            <v>526475</v>
          </cell>
          <cell r="C6038" t="str">
            <v>TUBO FOFO C/FG PN-10/PT D=350MM;L=5000MM (401KG)</v>
          </cell>
          <cell r="D6038" t="str">
            <v>UN</v>
          </cell>
          <cell r="E6038">
            <v>3655.87</v>
          </cell>
        </row>
        <row r="6039">
          <cell r="B6039" t="str">
            <v>526476</v>
          </cell>
          <cell r="C6039" t="str">
            <v>TUBO FOFO C/FG PN-10/PT D=350MM;L=5500MM (438KG)</v>
          </cell>
          <cell r="D6039" t="str">
            <v>UN</v>
          </cell>
          <cell r="E6039">
            <v>3953.81</v>
          </cell>
        </row>
        <row r="6040">
          <cell r="B6040" t="str">
            <v>526477</v>
          </cell>
          <cell r="C6040" t="str">
            <v>TUBO FOFO C/FG PN-10/PT D=350MM;L=5800MM (461KG)</v>
          </cell>
          <cell r="D6040" t="str">
            <v>UN</v>
          </cell>
          <cell r="E6040">
            <v>4130.6499999999996</v>
          </cell>
        </row>
        <row r="6041">
          <cell r="B6041" t="str">
            <v>526478</v>
          </cell>
          <cell r="C6041" t="str">
            <v>TUBO FOFO C/FG PN-10/PT D=400MM;L=1000MM (118KG)</v>
          </cell>
          <cell r="D6041" t="str">
            <v>UN</v>
          </cell>
          <cell r="E6041">
            <v>1369.45</v>
          </cell>
        </row>
        <row r="6042">
          <cell r="B6042" t="str">
            <v>526479</v>
          </cell>
          <cell r="C6042" t="str">
            <v>TUBO FOFO C/FG PN-10/PT D=400MM;L=1500MM (162KG)</v>
          </cell>
          <cell r="D6042" t="str">
            <v>UN</v>
          </cell>
          <cell r="E6042">
            <v>1714.97</v>
          </cell>
        </row>
        <row r="6043">
          <cell r="B6043" t="str">
            <v>526480</v>
          </cell>
          <cell r="C6043" t="str">
            <v>TUBO FOFO C/FG PN-10/PT D=400MM;L=2000MM (207KG)</v>
          </cell>
          <cell r="D6043" t="str">
            <v>UN</v>
          </cell>
          <cell r="E6043">
            <v>2060.39</v>
          </cell>
        </row>
        <row r="6044">
          <cell r="B6044" t="str">
            <v>526481</v>
          </cell>
          <cell r="C6044" t="str">
            <v>TUBO FOFO C/FG PN-10/PT D=400MM;L=2500MM (252KG)</v>
          </cell>
          <cell r="D6044" t="str">
            <v>UN</v>
          </cell>
          <cell r="E6044">
            <v>2405.7800000000002</v>
          </cell>
        </row>
        <row r="6045">
          <cell r="B6045" t="str">
            <v>526482</v>
          </cell>
          <cell r="C6045" t="str">
            <v>TUBO FOFO C/FG PN-10/PT D=400MM;L=3000MM (297KG)</v>
          </cell>
          <cell r="D6045" t="str">
            <v>UN</v>
          </cell>
          <cell r="E6045">
            <v>2748.82</v>
          </cell>
        </row>
        <row r="6046">
          <cell r="B6046" t="str">
            <v>526483</v>
          </cell>
          <cell r="C6046" t="str">
            <v>TUBO FOFO C/FG PN-10/PT D=400MM;L=3500MM (341KG)</v>
          </cell>
          <cell r="D6046" t="str">
            <v>UN</v>
          </cell>
          <cell r="E6046">
            <v>3094.31</v>
          </cell>
        </row>
        <row r="6047">
          <cell r="B6047" t="str">
            <v>526484</v>
          </cell>
          <cell r="C6047" t="str">
            <v>TUBO FOFO C/FG PN-10/PT D=400MM;L=4000MM (386KG)</v>
          </cell>
          <cell r="D6047" t="str">
            <v>UN</v>
          </cell>
          <cell r="E6047">
            <v>3439.75</v>
          </cell>
        </row>
        <row r="6048">
          <cell r="B6048" t="str">
            <v>526485</v>
          </cell>
          <cell r="C6048" t="str">
            <v>TUBO FOFO C/FG PN-10/PT D=400MM;L=4500MM (431KG)</v>
          </cell>
          <cell r="D6048" t="str">
            <v>UN</v>
          </cell>
          <cell r="E6048">
            <v>3785.17</v>
          </cell>
        </row>
        <row r="6049">
          <cell r="B6049" t="str">
            <v>526486</v>
          </cell>
          <cell r="C6049" t="str">
            <v>TUBO FOFO C/FG PN-10/PT D=400MM;L=5000MM (476KG)</v>
          </cell>
          <cell r="D6049" t="str">
            <v>UN</v>
          </cell>
          <cell r="E6049">
            <v>4130.6899999999996</v>
          </cell>
        </row>
        <row r="6050">
          <cell r="B6050" t="str">
            <v>526487</v>
          </cell>
          <cell r="C6050" t="str">
            <v>TUBO FOFO C/FG PN-10/PT D=400MM;L=5500MM (520KG)</v>
          </cell>
          <cell r="D6050" t="str">
            <v>UN</v>
          </cell>
          <cell r="E6050">
            <v>4476.12</v>
          </cell>
        </row>
        <row r="6051">
          <cell r="B6051" t="str">
            <v>526488</v>
          </cell>
          <cell r="C6051" t="str">
            <v>TUBO FOFO C/FG PN-10/PT D=400MM;L=5800MM (547KG)</v>
          </cell>
          <cell r="D6051" t="str">
            <v>UN</v>
          </cell>
          <cell r="E6051">
            <v>4683.4799999999996</v>
          </cell>
        </row>
        <row r="6052">
          <cell r="B6052" t="str">
            <v>526489</v>
          </cell>
          <cell r="C6052" t="str">
            <v>TUBO FOFO C/FG PN-10/PT D=450MM;L=1000MM (140KG)</v>
          </cell>
          <cell r="D6052" t="str">
            <v>UN</v>
          </cell>
          <cell r="E6052">
            <v>0</v>
          </cell>
        </row>
        <row r="6053">
          <cell r="B6053" t="str">
            <v>526490</v>
          </cell>
          <cell r="C6053" t="str">
            <v>TUBO FOFO C/FG PN-10/PT D=450MM;L=1500MM (192KG)</v>
          </cell>
          <cell r="D6053" t="str">
            <v>UN</v>
          </cell>
          <cell r="E6053">
            <v>0</v>
          </cell>
        </row>
        <row r="6054">
          <cell r="B6054" t="str">
            <v>526491</v>
          </cell>
          <cell r="C6054" t="str">
            <v>TUBO FOFO C/FG PN-10/PT D=450MM;L=2000MM (245KG)</v>
          </cell>
          <cell r="D6054" t="str">
            <v>UN</v>
          </cell>
          <cell r="E6054">
            <v>0</v>
          </cell>
        </row>
        <row r="6055">
          <cell r="B6055" t="str">
            <v>526492</v>
          </cell>
          <cell r="C6055" t="str">
            <v>TUBO FOFO C/FG PN-10/PT D=450MM;L=2500MM (297KG)</v>
          </cell>
          <cell r="D6055" t="str">
            <v>UN</v>
          </cell>
          <cell r="E6055">
            <v>0</v>
          </cell>
        </row>
        <row r="6056">
          <cell r="B6056" t="str">
            <v>526493</v>
          </cell>
          <cell r="C6056" t="str">
            <v>TUBO FOFO C/FG PN-10/PT D=450MM;L=3000MM (350KG)</v>
          </cell>
          <cell r="D6056" t="str">
            <v>UN</v>
          </cell>
          <cell r="E6056">
            <v>0</v>
          </cell>
        </row>
        <row r="6057">
          <cell r="B6057" t="str">
            <v>526494</v>
          </cell>
          <cell r="C6057" t="str">
            <v>TUBO FOFO C/FG PN-10/PT D=450MM;L=3500MM (402KG)</v>
          </cell>
          <cell r="D6057" t="str">
            <v>UN</v>
          </cell>
          <cell r="E6057">
            <v>0</v>
          </cell>
        </row>
        <row r="6058">
          <cell r="B6058" t="str">
            <v>526495</v>
          </cell>
          <cell r="C6058" t="str">
            <v>TUBO FOFO C/FG PN-10/PT D=450MM;L=4000MM (455KG)</v>
          </cell>
          <cell r="D6058" t="str">
            <v>UN</v>
          </cell>
          <cell r="E6058">
            <v>0</v>
          </cell>
        </row>
        <row r="6059">
          <cell r="B6059" t="str">
            <v>526496</v>
          </cell>
          <cell r="C6059" t="str">
            <v>TUBO FOFO C/FG PN-10/PT D=450MM;L=4500MM (507KG)</v>
          </cell>
          <cell r="D6059" t="str">
            <v>UN</v>
          </cell>
          <cell r="E6059">
            <v>0</v>
          </cell>
        </row>
        <row r="6060">
          <cell r="B6060" t="str">
            <v>526497</v>
          </cell>
          <cell r="C6060" t="str">
            <v>TUBO FOFO C/FG PN-10/PT D=450MM;L=5000MM (560KG)</v>
          </cell>
          <cell r="D6060" t="str">
            <v>UN</v>
          </cell>
          <cell r="E6060">
            <v>0</v>
          </cell>
        </row>
        <row r="6061">
          <cell r="B6061" t="str">
            <v>526498</v>
          </cell>
          <cell r="C6061" t="str">
            <v>TUBO FOFO C/FG PN-10/PT D=450MM;L=5500MM (613KG)</v>
          </cell>
          <cell r="D6061" t="str">
            <v>UN</v>
          </cell>
          <cell r="E6061">
            <v>0</v>
          </cell>
        </row>
        <row r="6062">
          <cell r="B6062" t="str">
            <v>526499</v>
          </cell>
          <cell r="C6062" t="str">
            <v>TUBO FOFO C/FG PN-10/PT D=450MM;L=5800MM (644KG)</v>
          </cell>
          <cell r="D6062" t="str">
            <v>UN</v>
          </cell>
          <cell r="E6062">
            <v>0</v>
          </cell>
        </row>
        <row r="6063">
          <cell r="B6063" t="str">
            <v>526501</v>
          </cell>
          <cell r="C6063" t="str">
            <v>TUBO FOFO C/FG PN-10/PT D=500MM;L=1000MM (160KG)</v>
          </cell>
          <cell r="D6063" t="str">
            <v>UN</v>
          </cell>
          <cell r="E6063">
            <v>0</v>
          </cell>
        </row>
        <row r="6064">
          <cell r="B6064" t="str">
            <v>526502</v>
          </cell>
          <cell r="C6064" t="str">
            <v>TUBO FOFO C/FG PN-10/PT D=500MM;L=1500MM (221KG)</v>
          </cell>
          <cell r="D6064" t="str">
            <v>UN</v>
          </cell>
          <cell r="E6064">
            <v>0</v>
          </cell>
        </row>
        <row r="6065">
          <cell r="B6065" t="str">
            <v>526503</v>
          </cell>
          <cell r="C6065" t="str">
            <v>TUBO FOFO C/FG PN-10/PT D=500MM;L=2000MM (282KG)</v>
          </cell>
          <cell r="D6065" t="str">
            <v>UN</v>
          </cell>
          <cell r="E6065">
            <v>0</v>
          </cell>
        </row>
        <row r="6066">
          <cell r="B6066" t="str">
            <v>526504</v>
          </cell>
          <cell r="C6066" t="str">
            <v>TUBO FOFO C/FG PN-10/PT D=500MM;L=2500MM (343KG)</v>
          </cell>
          <cell r="D6066" t="str">
            <v>UN</v>
          </cell>
          <cell r="E6066">
            <v>0</v>
          </cell>
        </row>
        <row r="6067">
          <cell r="B6067" t="str">
            <v>526505</v>
          </cell>
          <cell r="C6067" t="str">
            <v>TUBO FOFO C/FG PN-10/PT D=500MM;L=3000MM (403KG)</v>
          </cell>
          <cell r="D6067" t="str">
            <v>UN</v>
          </cell>
          <cell r="E6067">
            <v>0</v>
          </cell>
        </row>
        <row r="6068">
          <cell r="B6068" t="str">
            <v>526506</v>
          </cell>
          <cell r="C6068" t="str">
            <v>TUBO FOFO C/FG PN-10/PT D=500MM;L=3500MM (464KG)</v>
          </cell>
          <cell r="D6068" t="str">
            <v>UN</v>
          </cell>
          <cell r="E6068">
            <v>0</v>
          </cell>
        </row>
        <row r="6069">
          <cell r="B6069" t="str">
            <v>526507</v>
          </cell>
          <cell r="C6069" t="str">
            <v>TUBO FOFO C/FG PN-10/PT D=500MM;L=4000MM (525KG)</v>
          </cell>
          <cell r="D6069" t="str">
            <v>UN</v>
          </cell>
          <cell r="E6069">
            <v>0</v>
          </cell>
        </row>
        <row r="6070">
          <cell r="B6070" t="str">
            <v>526508</v>
          </cell>
          <cell r="C6070" t="str">
            <v>TUBO FOFO C/FG PN-10/PT D=500MM;L=4500MM (586KG)</v>
          </cell>
          <cell r="D6070" t="str">
            <v>UN</v>
          </cell>
          <cell r="E6070">
            <v>0</v>
          </cell>
        </row>
        <row r="6071">
          <cell r="B6071" t="str">
            <v>526509</v>
          </cell>
          <cell r="C6071" t="str">
            <v>TUBO FOFO C/FG PN-10/PT D=500MM;L=5000MM (647KG)</v>
          </cell>
          <cell r="D6071" t="str">
            <v>UN</v>
          </cell>
          <cell r="E6071">
            <v>0</v>
          </cell>
        </row>
        <row r="6072">
          <cell r="B6072" t="str">
            <v>526510</v>
          </cell>
          <cell r="C6072" t="str">
            <v>TUBO FOFO C/FG PN-10/PT D=500MM;L=5500MM (708KG)</v>
          </cell>
          <cell r="D6072" t="str">
            <v>UN</v>
          </cell>
          <cell r="E6072">
            <v>0</v>
          </cell>
        </row>
        <row r="6073">
          <cell r="B6073" t="str">
            <v>526511</v>
          </cell>
          <cell r="C6073" t="str">
            <v>TUBO FOFO C/FG PN-10/PT D=500MM;L=5800MM (744KG)</v>
          </cell>
          <cell r="D6073" t="str">
            <v>UN</v>
          </cell>
          <cell r="E6073">
            <v>0</v>
          </cell>
        </row>
        <row r="6074">
          <cell r="B6074" t="str">
            <v>526512</v>
          </cell>
          <cell r="C6074" t="str">
            <v>TUBO FOFO C/FG PN-10/PT D=600MM;L=1000MM (214KG)</v>
          </cell>
          <cell r="D6074" t="str">
            <v>UN</v>
          </cell>
          <cell r="E6074">
            <v>0</v>
          </cell>
        </row>
        <row r="6075">
          <cell r="B6075" t="str">
            <v>526513</v>
          </cell>
          <cell r="C6075" t="str">
            <v>TUBO FOFO C/FG PN-10/PT D=600MM;L=1500MM (293KG)</v>
          </cell>
          <cell r="D6075" t="str">
            <v>UN</v>
          </cell>
          <cell r="E6075">
            <v>0</v>
          </cell>
        </row>
        <row r="6076">
          <cell r="B6076" t="str">
            <v>526514</v>
          </cell>
          <cell r="C6076" t="str">
            <v>TUBO FOFO C/FG PN-10/PT D=600MM;L=2000MM (372KG)</v>
          </cell>
          <cell r="D6076" t="str">
            <v>UN</v>
          </cell>
          <cell r="E6076">
            <v>0</v>
          </cell>
        </row>
        <row r="6077">
          <cell r="B6077" t="str">
            <v>526515</v>
          </cell>
          <cell r="C6077" t="str">
            <v>TUBO FOFO C/FG PN-10/PT D=600MM;L=2500MM (451KG)</v>
          </cell>
          <cell r="D6077" t="str">
            <v>UN</v>
          </cell>
          <cell r="E6077">
            <v>0</v>
          </cell>
        </row>
        <row r="6078">
          <cell r="B6078" t="str">
            <v>526516</v>
          </cell>
          <cell r="C6078" t="str">
            <v>TUBO FOFO C/FG PN-10/PT D=600MM;L=3000MM (530KG)</v>
          </cell>
          <cell r="D6078" t="str">
            <v>UN</v>
          </cell>
          <cell r="E6078">
            <v>0</v>
          </cell>
        </row>
        <row r="6079">
          <cell r="B6079" t="str">
            <v>526517</v>
          </cell>
          <cell r="C6079" t="str">
            <v>TUBO FOFO C/FG PN-10/PT D=600MM;L=3500MM (609KG)</v>
          </cell>
          <cell r="D6079" t="str">
            <v>UN</v>
          </cell>
          <cell r="E6079">
            <v>0</v>
          </cell>
        </row>
        <row r="6080">
          <cell r="B6080" t="str">
            <v>526518</v>
          </cell>
          <cell r="C6080" t="str">
            <v>TUBO FOFO C/FG PN-10/PT D=600MM;L=4000MM (688KG)</v>
          </cell>
          <cell r="D6080" t="str">
            <v>UN</v>
          </cell>
          <cell r="E6080">
            <v>0</v>
          </cell>
        </row>
        <row r="6081">
          <cell r="B6081" t="str">
            <v>526519</v>
          </cell>
          <cell r="C6081" t="str">
            <v>TUBO FOFO C/FG PN-10/PT D=600MM;L=4500MM (767KG)</v>
          </cell>
          <cell r="D6081" t="str">
            <v>UN</v>
          </cell>
          <cell r="E6081">
            <v>0</v>
          </cell>
        </row>
        <row r="6082">
          <cell r="B6082" t="str">
            <v>526520</v>
          </cell>
          <cell r="C6082" t="str">
            <v>TUBO FOFO C/FG PN-10/PT D=600MM;L=5000MM (846KG)</v>
          </cell>
          <cell r="D6082" t="str">
            <v>UN</v>
          </cell>
          <cell r="E6082">
            <v>0</v>
          </cell>
        </row>
        <row r="6083">
          <cell r="B6083" t="str">
            <v>526521</v>
          </cell>
          <cell r="C6083" t="str">
            <v>TUBO FOFO C/FG PN-10/PT D=600MM;L=5500MM (925KG)</v>
          </cell>
          <cell r="D6083" t="str">
            <v>UN</v>
          </cell>
          <cell r="E6083">
            <v>0</v>
          </cell>
        </row>
        <row r="6084">
          <cell r="B6084" t="str">
            <v>526522</v>
          </cell>
          <cell r="C6084" t="str">
            <v>TUBO FOFO C/FG PN-10/PT D=600MM;L=5800MM (972KG)</v>
          </cell>
          <cell r="D6084" t="str">
            <v>UN</v>
          </cell>
          <cell r="E6084">
            <v>0</v>
          </cell>
        </row>
        <row r="6085">
          <cell r="B6085" t="str">
            <v>526523</v>
          </cell>
          <cell r="C6085" t="str">
            <v>TUBO FOFO C/FG PN-10/PT D=700MM;L=1000MM (336KG)</v>
          </cell>
          <cell r="D6085" t="str">
            <v>UN</v>
          </cell>
          <cell r="E6085">
            <v>0</v>
          </cell>
        </row>
        <row r="6086">
          <cell r="B6086" t="str">
            <v>526524</v>
          </cell>
          <cell r="C6086" t="str">
            <v>TUBO FOFO C/FG PN-10/PT D=700MM;L=1500MM (466KG)</v>
          </cell>
          <cell r="D6086" t="str">
            <v>UN</v>
          </cell>
          <cell r="E6086">
            <v>0</v>
          </cell>
        </row>
        <row r="6087">
          <cell r="B6087" t="str">
            <v>526525</v>
          </cell>
          <cell r="C6087" t="str">
            <v>TUBO FOFO C/FG PN-10/PT D=700MM;L=2000MM (596KG)</v>
          </cell>
          <cell r="D6087" t="str">
            <v>UN</v>
          </cell>
          <cell r="E6087">
            <v>0</v>
          </cell>
        </row>
        <row r="6088">
          <cell r="B6088" t="str">
            <v>526526</v>
          </cell>
          <cell r="C6088" t="str">
            <v>TUBO FOFO C/FG PN-10/PT D=700MM;L=2500MM (726KG)</v>
          </cell>
          <cell r="D6088" t="str">
            <v>UN</v>
          </cell>
          <cell r="E6088">
            <v>0</v>
          </cell>
        </row>
        <row r="6089">
          <cell r="B6089" t="str">
            <v>526527</v>
          </cell>
          <cell r="C6089" t="str">
            <v>TUBO FOFO C/FG PN-10/PT D=700MM;L=3000MM (856KG)</v>
          </cell>
          <cell r="D6089" t="str">
            <v>UN</v>
          </cell>
          <cell r="E6089">
            <v>0</v>
          </cell>
        </row>
        <row r="6090">
          <cell r="B6090" t="str">
            <v>526528</v>
          </cell>
          <cell r="C6090" t="str">
            <v>TUBO FOFO C/FG PN-10/PT D=700MM;L=3500MM (986KG)</v>
          </cell>
          <cell r="D6090" t="str">
            <v>UN</v>
          </cell>
          <cell r="E6090">
            <v>0</v>
          </cell>
        </row>
        <row r="6091">
          <cell r="B6091" t="str">
            <v>526529</v>
          </cell>
          <cell r="C6091" t="str">
            <v>TUBO FOFO C/FG PN-10/PT D=700MM;L=4000MM (1116KG)</v>
          </cell>
          <cell r="D6091" t="str">
            <v>UN</v>
          </cell>
          <cell r="E6091">
            <v>0</v>
          </cell>
        </row>
        <row r="6092">
          <cell r="B6092" t="str">
            <v>526530</v>
          </cell>
          <cell r="C6092" t="str">
            <v>TUBO FOFO C/FG PN-10/PT D=700MM;L=4500MM (1246KG)</v>
          </cell>
          <cell r="D6092" t="str">
            <v>UN</v>
          </cell>
          <cell r="E6092">
            <v>0</v>
          </cell>
        </row>
        <row r="6093">
          <cell r="B6093" t="str">
            <v>526531</v>
          </cell>
          <cell r="C6093" t="str">
            <v>TUBO FOFO C/FG PN-10/PT D=700MM;L=5000MM (1376KG)</v>
          </cell>
          <cell r="D6093" t="str">
            <v>UN</v>
          </cell>
          <cell r="E6093">
            <v>0</v>
          </cell>
        </row>
        <row r="6094">
          <cell r="B6094" t="str">
            <v>526532</v>
          </cell>
          <cell r="C6094" t="str">
            <v>TUBO FOFO C/FG PN-10/PT D=700MM;L=5500MM (1506KG)</v>
          </cell>
          <cell r="D6094" t="str">
            <v>UN</v>
          </cell>
          <cell r="E6094">
            <v>0</v>
          </cell>
        </row>
        <row r="6095">
          <cell r="B6095" t="str">
            <v>526533</v>
          </cell>
          <cell r="C6095" t="str">
            <v>TUBO FOFO C/FG PN-10/PT D=700MM;L=6000MM (1636KG)</v>
          </cell>
          <cell r="D6095" t="str">
            <v>UN</v>
          </cell>
          <cell r="E6095">
            <v>0</v>
          </cell>
        </row>
        <row r="6096">
          <cell r="B6096" t="str">
            <v>526534</v>
          </cell>
          <cell r="C6096" t="str">
            <v>TUBO FOFO C/FG PN-10/PT D=700MM;L=6500MM (1766KG)</v>
          </cell>
          <cell r="D6096" t="str">
            <v>UN</v>
          </cell>
          <cell r="E6096">
            <v>0</v>
          </cell>
        </row>
        <row r="6097">
          <cell r="B6097" t="str">
            <v>526535</v>
          </cell>
          <cell r="C6097" t="str">
            <v>TUBO FOFO C/FG PN-10/PT D=700MM;L=6800MM (1844KG)</v>
          </cell>
          <cell r="D6097" t="str">
            <v>UN</v>
          </cell>
          <cell r="E6097">
            <v>0</v>
          </cell>
        </row>
        <row r="6098">
          <cell r="B6098" t="str">
            <v>526536</v>
          </cell>
          <cell r="C6098" t="str">
            <v>TUBO FOFO C/FG PN-10/PT D=800MM;L=1000MM (417KG)</v>
          </cell>
          <cell r="D6098" t="str">
            <v>UN</v>
          </cell>
          <cell r="E6098">
            <v>0</v>
          </cell>
        </row>
        <row r="6099">
          <cell r="B6099" t="str">
            <v>526537</v>
          </cell>
          <cell r="C6099" t="str">
            <v>TUBO FOFO C/FG PN-10/PT D=800MM;L=1500MM (576KG)</v>
          </cell>
          <cell r="D6099" t="str">
            <v>UN</v>
          </cell>
          <cell r="E6099">
            <v>0</v>
          </cell>
        </row>
        <row r="6100">
          <cell r="B6100" t="str">
            <v>526538</v>
          </cell>
          <cell r="C6100" t="str">
            <v>TUBO FOFO C/FG PN-10/PT D=800MM;L=2000MM (736KG)</v>
          </cell>
          <cell r="D6100" t="str">
            <v>UN</v>
          </cell>
          <cell r="E6100">
            <v>0</v>
          </cell>
        </row>
        <row r="6101">
          <cell r="B6101" t="str">
            <v>526539</v>
          </cell>
          <cell r="C6101" t="str">
            <v>TUBO FOFO C/FG PN-10/PT D=800MM;L=2500MM (895KG)</v>
          </cell>
          <cell r="D6101" t="str">
            <v>UN</v>
          </cell>
          <cell r="E6101">
            <v>0</v>
          </cell>
        </row>
        <row r="6102">
          <cell r="B6102" t="str">
            <v>526540</v>
          </cell>
          <cell r="C6102" t="str">
            <v>TUBO FOFO C/FG PN-10/PT D=800MM;L=3000MM (1054KG)</v>
          </cell>
          <cell r="D6102" t="str">
            <v>UN</v>
          </cell>
          <cell r="E6102">
            <v>0</v>
          </cell>
        </row>
        <row r="6103">
          <cell r="B6103" t="str">
            <v>526541</v>
          </cell>
          <cell r="C6103" t="str">
            <v>TUBO FOFO C/FG PN-10/PT D=800MM;L=3500MM (1250KG)</v>
          </cell>
          <cell r="D6103" t="str">
            <v>UN</v>
          </cell>
          <cell r="E6103">
            <v>0</v>
          </cell>
        </row>
        <row r="6104">
          <cell r="B6104" t="str">
            <v>526542</v>
          </cell>
          <cell r="C6104" t="str">
            <v>TUBO FOFO C/FG PN-10/PT D=800MM;L=4000MM (1442KG)</v>
          </cell>
          <cell r="D6104" t="str">
            <v>UN</v>
          </cell>
          <cell r="E6104">
            <v>0</v>
          </cell>
        </row>
        <row r="6105">
          <cell r="B6105" t="str">
            <v>526543</v>
          </cell>
          <cell r="C6105" t="str">
            <v>TUBO FOFO C/FG PN-10/PT D=800MM;L=4500MM (1602KG)</v>
          </cell>
          <cell r="D6105" t="str">
            <v>UN</v>
          </cell>
          <cell r="E6105">
            <v>0</v>
          </cell>
        </row>
        <row r="6106">
          <cell r="B6106" t="str">
            <v>526544</v>
          </cell>
          <cell r="C6106" t="str">
            <v>TUBO FOFO C/FG PN-10/PT D=800MM;L=5000MM (1761KG)</v>
          </cell>
          <cell r="D6106" t="str">
            <v>UN</v>
          </cell>
          <cell r="E6106">
            <v>0</v>
          </cell>
        </row>
        <row r="6107">
          <cell r="B6107" t="str">
            <v>526545</v>
          </cell>
          <cell r="C6107" t="str">
            <v>TUBO FOFO C/FG PN-10/PT D=800MM;L=5500MM (1921KG)</v>
          </cell>
          <cell r="D6107" t="str">
            <v>UN</v>
          </cell>
          <cell r="E6107">
            <v>0</v>
          </cell>
        </row>
        <row r="6108">
          <cell r="B6108" t="str">
            <v>526546</v>
          </cell>
          <cell r="C6108" t="str">
            <v>TUBO FOFO C/FG PN-10/PT D=800MM;L=6000MM (2080KG)</v>
          </cell>
          <cell r="D6108" t="str">
            <v>UN</v>
          </cell>
          <cell r="E6108">
            <v>0</v>
          </cell>
        </row>
        <row r="6109">
          <cell r="B6109" t="str">
            <v>526547</v>
          </cell>
          <cell r="C6109" t="str">
            <v>TUBO FOFO C/FG PN-10/PT D=800MM;L=6500MM (2240KG)</v>
          </cell>
          <cell r="D6109" t="str">
            <v>UN</v>
          </cell>
          <cell r="E6109">
            <v>0</v>
          </cell>
        </row>
        <row r="6110">
          <cell r="B6110" t="str">
            <v>526548</v>
          </cell>
          <cell r="C6110" t="str">
            <v>TUBO FOFO C/FG PN-10/PT D=800MM;L=6800MM (2335KG)</v>
          </cell>
          <cell r="D6110" t="str">
            <v>UN</v>
          </cell>
          <cell r="E6110">
            <v>0</v>
          </cell>
        </row>
        <row r="6111">
          <cell r="B6111" t="str">
            <v>526549</v>
          </cell>
          <cell r="C6111" t="str">
            <v>TUBO FOFO C/FG PN-10/PT D=900MM;L=1000MM (583KG)</v>
          </cell>
          <cell r="D6111" t="str">
            <v>UN</v>
          </cell>
          <cell r="E6111">
            <v>0</v>
          </cell>
        </row>
        <row r="6112">
          <cell r="B6112" t="str">
            <v>526550</v>
          </cell>
          <cell r="C6112" t="str">
            <v>TUBO FOFO C/FG PN-10/PT D=900MM;L=1500MM (791KG)</v>
          </cell>
          <cell r="D6112" t="str">
            <v>UN</v>
          </cell>
          <cell r="E6112">
            <v>0</v>
          </cell>
        </row>
        <row r="6113">
          <cell r="B6113" t="str">
            <v>526551</v>
          </cell>
          <cell r="C6113" t="str">
            <v>TUBO FOFO C/FG PN-10/PT D=900MM;L=2000MM (983KG)</v>
          </cell>
          <cell r="D6113" t="str">
            <v>UN</v>
          </cell>
          <cell r="E6113">
            <v>0</v>
          </cell>
        </row>
        <row r="6114">
          <cell r="B6114" t="str">
            <v>526552</v>
          </cell>
          <cell r="C6114" t="str">
            <v>TUBO FOFO C/FG PN-10/PT D=900MM;L=2500MM (1174KG)</v>
          </cell>
          <cell r="D6114" t="str">
            <v>UN</v>
          </cell>
          <cell r="E6114">
            <v>0</v>
          </cell>
        </row>
        <row r="6115">
          <cell r="B6115" t="str">
            <v>526553</v>
          </cell>
          <cell r="C6115" t="str">
            <v>TUBO FOFO C/FG PN-10/PT D=900MM;L=3000MM (1366KG)</v>
          </cell>
          <cell r="D6115" t="str">
            <v>UN</v>
          </cell>
          <cell r="E6115">
            <v>0</v>
          </cell>
        </row>
        <row r="6116">
          <cell r="B6116" t="str">
            <v>526554</v>
          </cell>
          <cell r="C6116" t="str">
            <v>TUBO FOFO C/FG PN-10/PT D=900MM;L=3500MM (1557KG)</v>
          </cell>
          <cell r="D6116" t="str">
            <v>UN</v>
          </cell>
          <cell r="E6116">
            <v>0</v>
          </cell>
        </row>
        <row r="6117">
          <cell r="B6117" t="str">
            <v>526555</v>
          </cell>
          <cell r="C6117" t="str">
            <v>TUBO FOFO C/FG PN-10/PT D=900MM;L=4000MM (1749KG)</v>
          </cell>
          <cell r="D6117" t="str">
            <v>UN</v>
          </cell>
          <cell r="E6117">
            <v>0</v>
          </cell>
        </row>
        <row r="6118">
          <cell r="B6118" t="str">
            <v>526556</v>
          </cell>
          <cell r="C6118" t="str">
            <v>TUBO FOFO C/FG PN-10/PT D=900MM;L=4500MM (1940KG)</v>
          </cell>
          <cell r="D6118" t="str">
            <v>UN</v>
          </cell>
          <cell r="E6118">
            <v>0</v>
          </cell>
        </row>
        <row r="6119">
          <cell r="B6119" t="str">
            <v>526557</v>
          </cell>
          <cell r="C6119" t="str">
            <v>TUBO FOFO C/FG PN-10/PT D=900MM;L=5000MM (2132KG)</v>
          </cell>
          <cell r="D6119" t="str">
            <v>UN</v>
          </cell>
          <cell r="E6119">
            <v>0</v>
          </cell>
        </row>
        <row r="6120">
          <cell r="B6120" t="str">
            <v>526558</v>
          </cell>
          <cell r="C6120" t="str">
            <v>TUBO FOFO C/FG PN-10/PT D=900MM;L=5500MM (2323KG)</v>
          </cell>
          <cell r="D6120" t="str">
            <v>UN</v>
          </cell>
          <cell r="E6120">
            <v>0</v>
          </cell>
        </row>
        <row r="6121">
          <cell r="B6121" t="str">
            <v>526559</v>
          </cell>
          <cell r="C6121" t="str">
            <v>TUBO FOFO C/FG PN-10/PT D=900MM;L=6000MM (2515KG)</v>
          </cell>
          <cell r="D6121" t="str">
            <v>UN</v>
          </cell>
          <cell r="E6121">
            <v>0</v>
          </cell>
        </row>
        <row r="6122">
          <cell r="B6122" t="str">
            <v>526560</v>
          </cell>
          <cell r="C6122" t="str">
            <v>TUBO FOFO C/FG PN-10/PT D=900MM;L=6500MM (2706KG)</v>
          </cell>
          <cell r="D6122" t="str">
            <v>UN</v>
          </cell>
          <cell r="E6122">
            <v>0</v>
          </cell>
        </row>
        <row r="6123">
          <cell r="B6123" t="str">
            <v>526561</v>
          </cell>
          <cell r="C6123" t="str">
            <v>TUBO FOFO C/FG PN-10/PT D=900MM;L=6800MM (2821KG)</v>
          </cell>
          <cell r="D6123" t="str">
            <v>UN</v>
          </cell>
          <cell r="E6123">
            <v>0</v>
          </cell>
        </row>
        <row r="6124">
          <cell r="B6124" t="str">
            <v>526562</v>
          </cell>
          <cell r="C6124" t="str">
            <v>TUBO FOFO C/FG PN-10/PT D=1000MM;L=1000MM (686KG)</v>
          </cell>
          <cell r="D6124" t="str">
            <v>UN</v>
          </cell>
          <cell r="E6124">
            <v>0</v>
          </cell>
        </row>
        <row r="6125">
          <cell r="B6125" t="str">
            <v>526563</v>
          </cell>
          <cell r="C6125" t="str">
            <v>TUBO FOFO C/FG PN-10/PT D=1000MM;L=1500MM (948KG)</v>
          </cell>
          <cell r="D6125" t="str">
            <v>UN</v>
          </cell>
          <cell r="E6125">
            <v>0</v>
          </cell>
        </row>
        <row r="6126">
          <cell r="B6126" t="str">
            <v>526564</v>
          </cell>
          <cell r="C6126" t="str">
            <v>TUBO FOFO C/FG PN-10/PT D=1000MM;L=2000MM (1174KG)</v>
          </cell>
          <cell r="D6126" t="str">
            <v>UN</v>
          </cell>
          <cell r="E6126">
            <v>0</v>
          </cell>
        </row>
        <row r="6127">
          <cell r="B6127" t="str">
            <v>526565</v>
          </cell>
          <cell r="C6127" t="str">
            <v>TUBO FOFO C/FG PN-10/PT D=1000MM;L=2500MM (1174KG)</v>
          </cell>
          <cell r="D6127" t="str">
            <v>UN</v>
          </cell>
          <cell r="E6127">
            <v>0</v>
          </cell>
        </row>
        <row r="6128">
          <cell r="B6128" t="str">
            <v>526566</v>
          </cell>
          <cell r="C6128" t="str">
            <v>TUBO FOFO C/FG PN-10/PT D=1000MM;L=3000MM (1626KG)</v>
          </cell>
          <cell r="D6128" t="str">
            <v>UN</v>
          </cell>
          <cell r="E6128">
            <v>0</v>
          </cell>
        </row>
        <row r="6129">
          <cell r="B6129" t="str">
            <v>526567</v>
          </cell>
          <cell r="C6129" t="str">
            <v>TUBO FOFO C/FG PN-10/PT D=1000MM;L=3500MM (1852KG)</v>
          </cell>
          <cell r="D6129" t="str">
            <v>UN</v>
          </cell>
          <cell r="E6129">
            <v>0</v>
          </cell>
        </row>
        <row r="6130">
          <cell r="B6130" t="str">
            <v>526568</v>
          </cell>
          <cell r="C6130" t="str">
            <v>TUBO FOFO C/FG PN-10/PT D=1000MM;L=4000MM (2079KG)</v>
          </cell>
          <cell r="D6130" t="str">
            <v>UN</v>
          </cell>
          <cell r="E6130">
            <v>0</v>
          </cell>
        </row>
        <row r="6131">
          <cell r="B6131" t="str">
            <v>526569</v>
          </cell>
          <cell r="C6131" t="str">
            <v>TUBO FOFO C/FG PN-10/PT D=1000MM;L=4500MM (2305KG)</v>
          </cell>
          <cell r="D6131" t="str">
            <v>UN</v>
          </cell>
          <cell r="E6131">
            <v>0</v>
          </cell>
        </row>
        <row r="6132">
          <cell r="B6132" t="str">
            <v>526570</v>
          </cell>
          <cell r="C6132" t="str">
            <v>TUBO FOFO C/FG PN-10/PT D=1000MM;L=5000MM (2531KG)</v>
          </cell>
          <cell r="D6132" t="str">
            <v>UN</v>
          </cell>
          <cell r="E6132">
            <v>0</v>
          </cell>
        </row>
        <row r="6133">
          <cell r="B6133" t="str">
            <v>526571</v>
          </cell>
          <cell r="C6133" t="str">
            <v>TUBO FOFO C/FG PN-10/PT D=1000MM;L=5500MM (2757KG)</v>
          </cell>
          <cell r="D6133" t="str">
            <v>UN</v>
          </cell>
          <cell r="E6133">
            <v>0</v>
          </cell>
        </row>
        <row r="6134">
          <cell r="B6134" t="str">
            <v>526572</v>
          </cell>
          <cell r="C6134" t="str">
            <v>TUBO FOFO C/FG PN-10/PT D=1000MM;L=6000MM (2983KG)</v>
          </cell>
          <cell r="D6134" t="str">
            <v>UN</v>
          </cell>
          <cell r="E6134">
            <v>0</v>
          </cell>
        </row>
        <row r="6135">
          <cell r="B6135" t="str">
            <v>526573</v>
          </cell>
          <cell r="C6135" t="str">
            <v>TUBO FOFO C/FG PN-10/PT D=1000MM;L=6500MM (3209KG)</v>
          </cell>
          <cell r="D6135" t="str">
            <v>UN</v>
          </cell>
          <cell r="E6135">
            <v>0</v>
          </cell>
        </row>
        <row r="6136">
          <cell r="B6136" t="str">
            <v>526574</v>
          </cell>
          <cell r="C6136" t="str">
            <v>TUBO FOFO C/FG PN-10/PT D=1000MM;L=6800MM (3345KG)</v>
          </cell>
          <cell r="D6136" t="str">
            <v>UN</v>
          </cell>
          <cell r="E6136">
            <v>0</v>
          </cell>
        </row>
        <row r="6137">
          <cell r="B6137" t="str">
            <v>526575</v>
          </cell>
          <cell r="C6137" t="str">
            <v>TUBO FOFO C/FG PN-10/PT D=1200MM;L=1000MM (828KG)</v>
          </cell>
          <cell r="D6137" t="str">
            <v>UN</v>
          </cell>
          <cell r="E6137">
            <v>0</v>
          </cell>
        </row>
        <row r="6138">
          <cell r="B6138" t="str">
            <v>526576</v>
          </cell>
          <cell r="C6138" t="str">
            <v>TUBO FOFO C/FG PN-10/PT D=1200MM;L=1500MM (1319KG)</v>
          </cell>
          <cell r="D6138" t="str">
            <v>UN</v>
          </cell>
          <cell r="E6138">
            <v>0</v>
          </cell>
        </row>
        <row r="6139">
          <cell r="B6139" t="str">
            <v>526577</v>
          </cell>
          <cell r="C6139" t="str">
            <v>TUBO FOFO C/FG PN-10/PT D=1200MM;L=2000MM (1435KG)</v>
          </cell>
          <cell r="D6139" t="str">
            <v>UN</v>
          </cell>
          <cell r="E6139">
            <v>0</v>
          </cell>
        </row>
        <row r="6140">
          <cell r="B6140" t="str">
            <v>526578</v>
          </cell>
          <cell r="C6140" t="str">
            <v>TUBO FOFO C/FG PN-10/PT D=1200MM;L=2500MM (1740KG)</v>
          </cell>
          <cell r="D6140" t="str">
            <v>UN</v>
          </cell>
          <cell r="E6140">
            <v>0</v>
          </cell>
        </row>
        <row r="6141">
          <cell r="B6141" t="str">
            <v>526579</v>
          </cell>
          <cell r="C6141" t="str">
            <v>TUBO FOFO C/FG PN-10/PT D=1200MM;L=3000MM (2043KG)</v>
          </cell>
          <cell r="D6141" t="str">
            <v>UN</v>
          </cell>
          <cell r="E6141">
            <v>0</v>
          </cell>
        </row>
        <row r="6142">
          <cell r="B6142" t="str">
            <v>526580</v>
          </cell>
          <cell r="C6142" t="str">
            <v>TUBO FOFO C/FG PN-10/PT D=1200MM;L=3500MM (2347KG)</v>
          </cell>
          <cell r="D6142" t="str">
            <v>UN</v>
          </cell>
          <cell r="E6142">
            <v>0</v>
          </cell>
        </row>
        <row r="6143">
          <cell r="B6143" t="str">
            <v>526581</v>
          </cell>
          <cell r="C6143" t="str">
            <v>TUBO FOFO C/FG PN-10/PT D=1200MM;L=4000MM (2651KG)</v>
          </cell>
          <cell r="D6143" t="str">
            <v>UN</v>
          </cell>
          <cell r="E6143">
            <v>0</v>
          </cell>
        </row>
        <row r="6144">
          <cell r="B6144" t="str">
            <v>526582</v>
          </cell>
          <cell r="C6144" t="str">
            <v>TUBO FOFO C/FG PN-10/PT D=1200MM;L=4500MM (2955KG)</v>
          </cell>
          <cell r="D6144" t="str">
            <v>UN</v>
          </cell>
          <cell r="E6144">
            <v>0</v>
          </cell>
        </row>
        <row r="6145">
          <cell r="B6145" t="str">
            <v>526583</v>
          </cell>
          <cell r="C6145" t="str">
            <v>TUBO FOFO C/FG PN-10/PT D=1200MM;L=5000MM (3259KG)</v>
          </cell>
          <cell r="D6145" t="str">
            <v>UN</v>
          </cell>
          <cell r="E6145">
            <v>0</v>
          </cell>
        </row>
        <row r="6146">
          <cell r="B6146" t="str">
            <v>526584</v>
          </cell>
          <cell r="C6146" t="str">
            <v>TUBO FOFO C/FG PN-10/PT D=1200MM;L=5500MM (3563KG)</v>
          </cell>
          <cell r="D6146" t="str">
            <v>UN</v>
          </cell>
          <cell r="E6146">
            <v>0</v>
          </cell>
        </row>
        <row r="6147">
          <cell r="B6147" t="str">
            <v>526585</v>
          </cell>
          <cell r="C6147" t="str">
            <v>TUBO FOFO C/FG PN-10/PT D=1200MM;L=6000MM (3866KG)</v>
          </cell>
          <cell r="D6147" t="str">
            <v>UN</v>
          </cell>
          <cell r="E6147">
            <v>0</v>
          </cell>
        </row>
        <row r="6148">
          <cell r="B6148" t="str">
            <v>526586</v>
          </cell>
          <cell r="C6148" t="str">
            <v>TUBO FOFO C/FG PN-10/PT D=1200MM;L=6500MM (4171KG)</v>
          </cell>
          <cell r="D6148" t="str">
            <v>UN</v>
          </cell>
          <cell r="E6148">
            <v>0</v>
          </cell>
        </row>
        <row r="6149">
          <cell r="B6149" t="str">
            <v>526587</v>
          </cell>
          <cell r="C6149" t="str">
            <v>TUBO FOFO C/FG PN-10/PT D=1200MM;L=6800MM (4553KG)</v>
          </cell>
          <cell r="D6149" t="str">
            <v>UN</v>
          </cell>
          <cell r="E6149">
            <v>0</v>
          </cell>
        </row>
        <row r="6151">
          <cell r="B6151" t="str">
            <v>526600</v>
          </cell>
          <cell r="C6151" t="str">
            <v>TUBO FOFO PONTA/BOLSA K7 JE  (C31 - METALURGICA 100%)</v>
          </cell>
        </row>
        <row r="6152">
          <cell r="B6152" t="str">
            <v>526601</v>
          </cell>
          <cell r="C6152" t="str">
            <v>TUBO FOFO PONTA/BOLSA K7 JE D=100MM (15KG/M)</v>
          </cell>
          <cell r="D6152" t="str">
            <v>M</v>
          </cell>
          <cell r="E6152">
            <v>0</v>
          </cell>
        </row>
        <row r="6153">
          <cell r="B6153" t="str">
            <v>526602</v>
          </cell>
          <cell r="C6153" t="str">
            <v>TUBO FOFO PONTA/BOLSA K7 JE D=150MM (24KG/M)</v>
          </cell>
          <cell r="D6153" t="str">
            <v>M</v>
          </cell>
          <cell r="E6153">
            <v>167.66</v>
          </cell>
        </row>
        <row r="6154">
          <cell r="B6154" t="str">
            <v>526603</v>
          </cell>
          <cell r="C6154" t="str">
            <v>TUBO FOFO PONTA/BOLSA K7 JE D=200MM (32KG/M)</v>
          </cell>
          <cell r="D6154" t="str">
            <v>M</v>
          </cell>
          <cell r="E6154">
            <v>211.79</v>
          </cell>
        </row>
        <row r="6155">
          <cell r="B6155" t="str">
            <v>526604</v>
          </cell>
          <cell r="C6155" t="str">
            <v>TUBO FOFO PONTA/BOLSA K7 JE D=250MM (41KG/M)</v>
          </cell>
          <cell r="D6155" t="str">
            <v>M</v>
          </cell>
          <cell r="E6155">
            <v>277.79000000000002</v>
          </cell>
        </row>
        <row r="6156">
          <cell r="B6156" t="str">
            <v>526605</v>
          </cell>
          <cell r="C6156" t="str">
            <v>TUBO FOFO PONTA/BOLSA K7 JE D=300MM (50KG/M)</v>
          </cell>
          <cell r="D6156" t="str">
            <v>M</v>
          </cell>
          <cell r="E6156">
            <v>329.78</v>
          </cell>
        </row>
        <row r="6157">
          <cell r="B6157" t="str">
            <v>526606</v>
          </cell>
          <cell r="C6157" t="str">
            <v>TUBO FOFO PONTA/BOLSA K7 JE D=350MM (62KG/M)</v>
          </cell>
          <cell r="D6157" t="str">
            <v>M</v>
          </cell>
          <cell r="E6157">
            <v>361.8</v>
          </cell>
        </row>
        <row r="6158">
          <cell r="B6158" t="str">
            <v>526607</v>
          </cell>
          <cell r="C6158" t="str">
            <v>TUBO FOFO PONTA/BOLSA K7 JE D=400MM (74KG/M)</v>
          </cell>
          <cell r="D6158" t="str">
            <v>M</v>
          </cell>
          <cell r="E6158">
            <v>416.98</v>
          </cell>
        </row>
        <row r="6159">
          <cell r="B6159" t="str">
            <v>526608</v>
          </cell>
          <cell r="C6159" t="str">
            <v>TUBO FOFO PONTA/BOLSA K7 JE D=450MM (88KG/M)</v>
          </cell>
          <cell r="D6159" t="str">
            <v>M</v>
          </cell>
          <cell r="E6159">
            <v>0</v>
          </cell>
        </row>
        <row r="6160">
          <cell r="B6160" t="str">
            <v>526609</v>
          </cell>
          <cell r="C6160" t="str">
            <v>TUBO FOFO PONTA/BOLSA K7 JE D=500MM (101KG/M)</v>
          </cell>
          <cell r="D6160" t="str">
            <v>M</v>
          </cell>
          <cell r="E6160">
            <v>0</v>
          </cell>
        </row>
        <row r="6161">
          <cell r="B6161" t="str">
            <v>526610</v>
          </cell>
          <cell r="C6161" t="str">
            <v>TUBO FOFO PONTA/BOLSA K7 JE D=600MM (131KG/M)</v>
          </cell>
          <cell r="D6161" t="str">
            <v>M</v>
          </cell>
          <cell r="E6161">
            <v>0</v>
          </cell>
        </row>
        <row r="6162">
          <cell r="B6162" t="str">
            <v>526611</v>
          </cell>
          <cell r="C6162" t="str">
            <v>TUBO FOFO PONTA/BOLSA K7 JE D=700MM (166KG/M)</v>
          </cell>
          <cell r="D6162" t="str">
            <v>M</v>
          </cell>
          <cell r="E6162">
            <v>0</v>
          </cell>
        </row>
        <row r="6163">
          <cell r="B6163" t="str">
            <v>526612</v>
          </cell>
          <cell r="C6163" t="str">
            <v>TUBO FOFO PONTA/BOLSA K7 JE D=800MM (204KG/M)</v>
          </cell>
          <cell r="D6163" t="str">
            <v>M</v>
          </cell>
          <cell r="E6163">
            <v>0</v>
          </cell>
        </row>
        <row r="6164">
          <cell r="B6164" t="str">
            <v>526613</v>
          </cell>
          <cell r="C6164" t="str">
            <v>TUBO FOFO PONTA/BOLSA K7 JE D=900MM (245KG/M)</v>
          </cell>
          <cell r="D6164" t="str">
            <v>M</v>
          </cell>
          <cell r="E6164">
            <v>0</v>
          </cell>
        </row>
        <row r="6165">
          <cell r="B6165" t="str">
            <v>526614</v>
          </cell>
          <cell r="C6165" t="str">
            <v>TUBO FOFO PONTA/BOLSA K7 JE D=1000MM (594KG/M)</v>
          </cell>
          <cell r="D6165" t="str">
            <v>M</v>
          </cell>
          <cell r="E6165">
            <v>0</v>
          </cell>
        </row>
        <row r="6166">
          <cell r="B6166" t="str">
            <v>526615</v>
          </cell>
          <cell r="C6166" t="str">
            <v>TUBO FOFO PONTA/BOLSA K7 JE D=1200MM (392KG/M)</v>
          </cell>
          <cell r="D6166" t="str">
            <v>M</v>
          </cell>
          <cell r="E6166">
            <v>0</v>
          </cell>
        </row>
        <row r="6167">
          <cell r="B6167" t="str">
            <v>526616</v>
          </cell>
          <cell r="C6167" t="str">
            <v>TUBO FF DUC.K7 REV INT CIM PB-JE2GS ESG. DN=150MM</v>
          </cell>
          <cell r="D6167" t="str">
            <v>M</v>
          </cell>
          <cell r="E6167">
            <v>195.05</v>
          </cell>
        </row>
        <row r="6168">
          <cell r="B6168" t="str">
            <v>526617</v>
          </cell>
          <cell r="C6168" t="str">
            <v>TUBO FF DUC.K7 REV INT CIM PB-JE2GS ESG. DN=200MM</v>
          </cell>
          <cell r="D6168" t="str">
            <v>M</v>
          </cell>
          <cell r="E6168">
            <v>247.57</v>
          </cell>
        </row>
        <row r="6169">
          <cell r="B6169" t="str">
            <v>526618</v>
          </cell>
          <cell r="C6169" t="str">
            <v>TUBO FF DUC.K7 REV INT CIM PB-JE2GS ESG. DN=250MM</v>
          </cell>
          <cell r="D6169" t="str">
            <v>M</v>
          </cell>
          <cell r="E6169">
            <v>322.04000000000002</v>
          </cell>
        </row>
        <row r="6170">
          <cell r="B6170" t="str">
            <v>526619</v>
          </cell>
          <cell r="C6170" t="str">
            <v>TUBO FF DUC.K7 REV INT CIM PB-JE2GS ESG. DN=300MM</v>
          </cell>
          <cell r="D6170" t="str">
            <v>M</v>
          </cell>
          <cell r="E6170">
            <v>382.85</v>
          </cell>
        </row>
        <row r="6171">
          <cell r="B6171" t="str">
            <v>526620</v>
          </cell>
          <cell r="C6171" t="str">
            <v>TUBO FF DUC.K7 REV INT CIM PB-JE2GS ESG. DN=350MM</v>
          </cell>
          <cell r="D6171" t="str">
            <v>M</v>
          </cell>
          <cell r="E6171">
            <v>425.06</v>
          </cell>
        </row>
        <row r="6172">
          <cell r="B6172" t="str">
            <v>526621</v>
          </cell>
          <cell r="C6172" t="str">
            <v>TUBO FF DUC.K7 REV INT CIM PB-JE2GS ESG. DN=400MM</v>
          </cell>
          <cell r="D6172" t="str">
            <v>M</v>
          </cell>
          <cell r="E6172">
            <v>488.92</v>
          </cell>
        </row>
        <row r="6173">
          <cell r="B6173" t="str">
            <v>526622</v>
          </cell>
          <cell r="C6173" t="str">
            <v>TUBO FF DUC.K7 REV INT CIM PB-JE2GS ESG. DN=450MM</v>
          </cell>
          <cell r="D6173" t="str">
            <v>M</v>
          </cell>
          <cell r="E6173">
            <v>0</v>
          </cell>
        </row>
        <row r="6174">
          <cell r="B6174" t="str">
            <v>526623</v>
          </cell>
          <cell r="C6174" t="str">
            <v>TUBO FF DUC.K7 REV INT CIM PB-JE2GS ESG. DN=500MM</v>
          </cell>
          <cell r="D6174" t="str">
            <v>M</v>
          </cell>
          <cell r="E6174">
            <v>0</v>
          </cell>
        </row>
        <row r="6175">
          <cell r="B6175" t="str">
            <v>526624</v>
          </cell>
          <cell r="C6175" t="str">
            <v>TUBO FF DUC.K7 REV INT CIM PB-JE2GS ESG. DN=600MM</v>
          </cell>
          <cell r="D6175" t="str">
            <v>M</v>
          </cell>
          <cell r="E6175">
            <v>0</v>
          </cell>
        </row>
        <row r="6176">
          <cell r="B6176" t="str">
            <v>526625</v>
          </cell>
          <cell r="C6176" t="str">
            <v>TUBO FF DUC.K7 REV INT CIM PB-JE2GS ESG. DN=700MM</v>
          </cell>
          <cell r="D6176" t="str">
            <v>M</v>
          </cell>
          <cell r="E6176">
            <v>0</v>
          </cell>
        </row>
        <row r="6177">
          <cell r="B6177" t="str">
            <v>526626</v>
          </cell>
          <cell r="C6177" t="str">
            <v>TUBO FF DUC.K7 REV INT CIM PB-JE2GS ESG. DN=800MM</v>
          </cell>
          <cell r="D6177" t="str">
            <v>M</v>
          </cell>
          <cell r="E6177">
            <v>0</v>
          </cell>
        </row>
        <row r="6178">
          <cell r="B6178" t="str">
            <v>526627</v>
          </cell>
          <cell r="C6178" t="str">
            <v>TUBO FF DUC.K7 REV INT CIM PB-JE2GS ESG. DN=900MM</v>
          </cell>
          <cell r="D6178" t="str">
            <v>M</v>
          </cell>
          <cell r="E6178">
            <v>0</v>
          </cell>
        </row>
        <row r="6179">
          <cell r="B6179" t="str">
            <v>526628</v>
          </cell>
          <cell r="C6179" t="str">
            <v>TUBO FF DUC.K7 REV INT CIM PB-JE2GS ESG. DN=1000MM</v>
          </cell>
          <cell r="D6179" t="str">
            <v>M</v>
          </cell>
          <cell r="E6179">
            <v>0</v>
          </cell>
        </row>
        <row r="6180">
          <cell r="B6180" t="str">
            <v>526629</v>
          </cell>
          <cell r="C6180" t="str">
            <v>TUBO FF DUC.K7 REV INT CIM PB-JE2GS ESG. DN=1200MM</v>
          </cell>
          <cell r="D6180" t="str">
            <v>M</v>
          </cell>
          <cell r="E6180">
            <v>0</v>
          </cell>
        </row>
        <row r="6182">
          <cell r="B6182" t="str">
            <v>526700</v>
          </cell>
          <cell r="C6182" t="str">
            <v>TUBO FOFO PONTA/BOLSA K9 JE  (C31 - METALURGICA 100%)</v>
          </cell>
          <cell r="E6182">
            <v>0</v>
          </cell>
        </row>
        <row r="6183">
          <cell r="B6183" t="str">
            <v>526701</v>
          </cell>
          <cell r="C6183" t="str">
            <v>TUBO FOFO PONTA/BOLSA K9JE D=80MM(14KG/M)</v>
          </cell>
          <cell r="D6183" t="str">
            <v>M</v>
          </cell>
          <cell r="E6183">
            <v>140.9</v>
          </cell>
        </row>
        <row r="6184">
          <cell r="B6184" t="str">
            <v>526702</v>
          </cell>
          <cell r="C6184" t="str">
            <v>TUBO FOFO PONTA/BOLSA K9JE D=100MM(18KG/M)</v>
          </cell>
          <cell r="D6184" t="str">
            <v>M</v>
          </cell>
          <cell r="E6184">
            <v>147.44</v>
          </cell>
        </row>
        <row r="6185">
          <cell r="B6185" t="str">
            <v>526703</v>
          </cell>
          <cell r="C6185" t="str">
            <v>TUBO FOFO PONTA/BOLSA K9 JE D=150MM (27KG/M)</v>
          </cell>
          <cell r="D6185" t="str">
            <v>M</v>
          </cell>
          <cell r="E6185">
            <v>185.44</v>
          </cell>
        </row>
        <row r="6186">
          <cell r="B6186" t="str">
            <v>526704</v>
          </cell>
          <cell r="C6186" t="str">
            <v>TUBO FOFO PONTA/BOLSA K9 JE D=200MM (37KG/M)</v>
          </cell>
          <cell r="D6186" t="str">
            <v>M</v>
          </cell>
          <cell r="E6186">
            <v>235.3</v>
          </cell>
        </row>
        <row r="6187">
          <cell r="B6187" t="str">
            <v>526705</v>
          </cell>
          <cell r="C6187" t="str">
            <v>TUBO FOFO PONTA/BOLSA K9 JE D=250MM (49KG/M)</v>
          </cell>
          <cell r="D6187" t="str">
            <v>M</v>
          </cell>
          <cell r="E6187">
            <v>313.38</v>
          </cell>
        </row>
        <row r="6188">
          <cell r="B6188" t="str">
            <v>526706</v>
          </cell>
          <cell r="C6188" t="str">
            <v>TUBO FOFO PONTA/BOLSA K9 JE D=300MM (61KG/M)</v>
          </cell>
          <cell r="D6188" t="str">
            <v>M</v>
          </cell>
          <cell r="E6188">
            <v>379.18</v>
          </cell>
        </row>
        <row r="6189">
          <cell r="B6189" t="str">
            <v>526707</v>
          </cell>
          <cell r="C6189" t="str">
            <v>TUBO FOFO PONTA/BOLSA K9 JE D=350MM (77KG/M)</v>
          </cell>
          <cell r="D6189" t="str">
            <v>M</v>
          </cell>
          <cell r="E6189">
            <v>425.5</v>
          </cell>
        </row>
        <row r="6190">
          <cell r="B6190" t="str">
            <v>526708</v>
          </cell>
          <cell r="C6190" t="str">
            <v>TUBO FOFO PONTA/BOLSA K9 JE D=400MM (91KG/M)</v>
          </cell>
          <cell r="D6190" t="str">
            <v>M</v>
          </cell>
          <cell r="E6190">
            <v>490.32</v>
          </cell>
        </row>
        <row r="6191">
          <cell r="B6191" t="str">
            <v>526709</v>
          </cell>
          <cell r="C6191" t="str">
            <v>TUBO FOFO PONTA/BOLSA K9 JE D=450MM (107KG/M)</v>
          </cell>
          <cell r="D6191" t="str">
            <v>M</v>
          </cell>
          <cell r="E6191">
            <v>0</v>
          </cell>
        </row>
        <row r="6192">
          <cell r="B6192" t="str">
            <v>526710</v>
          </cell>
          <cell r="C6192" t="str">
            <v>TUBO FOFO PONTA/BOLSA K9 JE D=500MM (124KG/M)</v>
          </cell>
          <cell r="D6192" t="str">
            <v>M</v>
          </cell>
          <cell r="E6192">
            <v>0</v>
          </cell>
        </row>
        <row r="6193">
          <cell r="B6193" t="str">
            <v>526711</v>
          </cell>
          <cell r="C6193" t="str">
            <v>TUBO FOFO PONTA/BOLSA K9 JE D=600MM (162KG/M)</v>
          </cell>
          <cell r="D6193" t="str">
            <v>M</v>
          </cell>
          <cell r="E6193">
            <v>0</v>
          </cell>
        </row>
        <row r="6194">
          <cell r="B6194" t="str">
            <v>526712</v>
          </cell>
          <cell r="C6194" t="str">
            <v>TUBO FOFO PONTA/BOLSA K9 JE D=700MM (205KG/M)</v>
          </cell>
          <cell r="D6194" t="str">
            <v>M</v>
          </cell>
          <cell r="E6194">
            <v>0</v>
          </cell>
        </row>
        <row r="6195">
          <cell r="B6195" t="str">
            <v>526713</v>
          </cell>
          <cell r="C6195" t="str">
            <v>TUBO FOFO PONTA/BOLSA K9 JE D=800MM (252KG/M)</v>
          </cell>
          <cell r="D6195" t="str">
            <v>M</v>
          </cell>
          <cell r="E6195">
            <v>0</v>
          </cell>
        </row>
        <row r="6196">
          <cell r="B6196" t="str">
            <v>526714</v>
          </cell>
          <cell r="C6196" t="str">
            <v>TUBO FOFO PONTA/BOLSA K9 JE D=900MM (302KG/M)</v>
          </cell>
          <cell r="D6196" t="str">
            <v>M</v>
          </cell>
          <cell r="E6196">
            <v>0</v>
          </cell>
        </row>
        <row r="6197">
          <cell r="B6197" t="str">
            <v>526715</v>
          </cell>
          <cell r="C6197" t="str">
            <v>TUBO FOFO PONTA/BOLSA K9 JE D=1000MM (358KG/M)</v>
          </cell>
          <cell r="D6197" t="str">
            <v>M</v>
          </cell>
          <cell r="E6197">
            <v>0</v>
          </cell>
        </row>
        <row r="6198">
          <cell r="B6198" t="str">
            <v>526716</v>
          </cell>
          <cell r="C6198" t="str">
            <v>TUBO FOFO PONTA/BOLSA K9 JE D=1200MM (485KG/M)</v>
          </cell>
          <cell r="D6198" t="str">
            <v>M</v>
          </cell>
          <cell r="E6198">
            <v>0</v>
          </cell>
        </row>
        <row r="6199">
          <cell r="B6199" t="str">
            <v>526717</v>
          </cell>
          <cell r="C6199" t="str">
            <v>TUBO FF DUC.K9 REV INT CIM PB-JE2GS ESG. DN=80MM</v>
          </cell>
          <cell r="D6199" t="str">
            <v>M</v>
          </cell>
          <cell r="E6199">
            <v>0</v>
          </cell>
        </row>
        <row r="6200">
          <cell r="B6200" t="str">
            <v>526718</v>
          </cell>
          <cell r="C6200" t="str">
            <v>TUBO FF DUC.K9 REV INT CIM PB-JE2GS ESG. DN=100MM</v>
          </cell>
          <cell r="D6200" t="str">
            <v>M</v>
          </cell>
          <cell r="E6200">
            <v>0</v>
          </cell>
        </row>
        <row r="6201">
          <cell r="B6201" t="str">
            <v>526719</v>
          </cell>
          <cell r="C6201" t="str">
            <v>TUBO FF DUC.K9 REV INT CIM PB-JE2GS ESG. DN=150MM</v>
          </cell>
          <cell r="D6201" t="str">
            <v>M</v>
          </cell>
          <cell r="E6201">
            <v>212.87</v>
          </cell>
        </row>
        <row r="6202">
          <cell r="B6202" t="str">
            <v>526720</v>
          </cell>
          <cell r="C6202" t="str">
            <v>TUBO FF DUC.K9 REV INT CIM PB-JE2GS ESG. DN=200MM</v>
          </cell>
          <cell r="D6202" t="str">
            <v>M</v>
          </cell>
          <cell r="E6202">
            <v>276.02</v>
          </cell>
        </row>
        <row r="6203">
          <cell r="B6203" t="str">
            <v>526721</v>
          </cell>
          <cell r="C6203" t="str">
            <v>TUBO FF DUC.K9 REV INT CIM PB-JE2GS ESG. DN=250MM</v>
          </cell>
          <cell r="D6203" t="str">
            <v>M</v>
          </cell>
          <cell r="E6203">
            <v>368.72</v>
          </cell>
        </row>
        <row r="6204">
          <cell r="B6204" t="str">
            <v>526722</v>
          </cell>
          <cell r="C6204" t="str">
            <v>TUBO FF DUC.K9 REV INT CIM PB-JE2GS ESG. DN=300MM</v>
          </cell>
          <cell r="D6204" t="str">
            <v>M</v>
          </cell>
          <cell r="E6204">
            <v>442.75</v>
          </cell>
        </row>
        <row r="6205">
          <cell r="B6205" t="str">
            <v>526723</v>
          </cell>
          <cell r="C6205" t="str">
            <v>TUBO FF DUC.K9 REV INT CIM PB-JE2GS ESG. DN=350MM</v>
          </cell>
          <cell r="D6205" t="str">
            <v>M</v>
          </cell>
          <cell r="E6205">
            <v>493.86</v>
          </cell>
        </row>
        <row r="6206">
          <cell r="B6206" t="str">
            <v>526724</v>
          </cell>
          <cell r="C6206" t="str">
            <v>TUBO FF DUC.K9 REV INT CIM PB-JE2GS ESG. DN=400MM</v>
          </cell>
          <cell r="D6206" t="str">
            <v>M</v>
          </cell>
          <cell r="E6206">
            <v>560.63</v>
          </cell>
        </row>
        <row r="6207">
          <cell r="B6207" t="str">
            <v>526725</v>
          </cell>
          <cell r="C6207" t="str">
            <v>TUBO FF DUC.K9 REV INT CIM PB-JE2GS ESG. DN=450MM</v>
          </cell>
          <cell r="D6207" t="str">
            <v>M</v>
          </cell>
          <cell r="E6207">
            <v>0</v>
          </cell>
        </row>
        <row r="6208">
          <cell r="B6208" t="str">
            <v>526726</v>
          </cell>
          <cell r="C6208" t="str">
            <v>TUBO FF DUC.K9 REV INT CIM PB-JE2GS ESG. DN=500MM</v>
          </cell>
          <cell r="D6208" t="str">
            <v>M</v>
          </cell>
          <cell r="E6208">
            <v>0</v>
          </cell>
        </row>
        <row r="6209">
          <cell r="B6209" t="str">
            <v>526727</v>
          </cell>
          <cell r="C6209" t="str">
            <v>TUBO FF DUC.K9 REV INT CIM PB-JE2GS ESG. DN=600MM</v>
          </cell>
          <cell r="D6209" t="str">
            <v>M</v>
          </cell>
          <cell r="E6209">
            <v>0</v>
          </cell>
        </row>
        <row r="6210">
          <cell r="B6210" t="str">
            <v>526728</v>
          </cell>
          <cell r="C6210" t="str">
            <v>TUBO FF DUC.K9 REV INT CIM PB-JE2GS ESG. DN=700MM</v>
          </cell>
          <cell r="D6210" t="str">
            <v>M</v>
          </cell>
          <cell r="E6210">
            <v>0</v>
          </cell>
        </row>
        <row r="6211">
          <cell r="B6211" t="str">
            <v>526729</v>
          </cell>
          <cell r="C6211" t="str">
            <v>TUBO FF DUC.K9 REV INT CIM PB-JE2GS ESG. DN=800MM</v>
          </cell>
          <cell r="D6211" t="str">
            <v>M</v>
          </cell>
          <cell r="E6211">
            <v>0</v>
          </cell>
        </row>
        <row r="6212">
          <cell r="B6212" t="str">
            <v>526730</v>
          </cell>
          <cell r="C6212" t="str">
            <v>TUBO FF DUC.K9 REV INT CIM PB-JE2GS ESG. DN=900MM</v>
          </cell>
          <cell r="D6212" t="str">
            <v>M</v>
          </cell>
          <cell r="E6212">
            <v>0</v>
          </cell>
        </row>
        <row r="6213">
          <cell r="B6213" t="str">
            <v>526731</v>
          </cell>
          <cell r="C6213" t="str">
            <v>TUBO FF DUC.K9 REV INT CIM PB-JE2GS ESG. DN=1000MM</v>
          </cell>
          <cell r="D6213" t="str">
            <v>M</v>
          </cell>
          <cell r="E6213">
            <v>0</v>
          </cell>
        </row>
        <row r="6214">
          <cell r="B6214" t="str">
            <v>526732</v>
          </cell>
          <cell r="C6214" t="str">
            <v>TUBO FF DUC.K9 REV INT CIM PB-JE2GS ESG. DN=1200MM</v>
          </cell>
          <cell r="D6214" t="str">
            <v>M</v>
          </cell>
          <cell r="E6214">
            <v>0</v>
          </cell>
        </row>
        <row r="6216">
          <cell r="B6216" t="str">
            <v>526800</v>
          </cell>
          <cell r="C6216" t="str">
            <v>TUBO FOFO C/FG PN-16 (C31 - METALURGICA 100%)</v>
          </cell>
        </row>
        <row r="6217">
          <cell r="B6217" t="str">
            <v>526801</v>
          </cell>
          <cell r="C6217" t="str">
            <v>TUBO FOFO C/FG PN-16 D=80MM;L=1000MM (20KG)</v>
          </cell>
          <cell r="D6217" t="str">
            <v>UN</v>
          </cell>
          <cell r="E6217">
            <v>0</v>
          </cell>
        </row>
        <row r="6218">
          <cell r="B6218" t="str">
            <v>526802</v>
          </cell>
          <cell r="C6218" t="str">
            <v>TUBO FOFO C/FG PN-16 D=80MM;L=1500MM (27KG)</v>
          </cell>
          <cell r="D6218" t="str">
            <v>UN</v>
          </cell>
          <cell r="E6218">
            <v>0</v>
          </cell>
        </row>
        <row r="6219">
          <cell r="B6219" t="str">
            <v>526803</v>
          </cell>
          <cell r="C6219" t="str">
            <v>TUBO FOFO C/FG PN-16 D=80MM;L=2000MM (33KG)</v>
          </cell>
          <cell r="D6219" t="str">
            <v>UN</v>
          </cell>
          <cell r="E6219">
            <v>0</v>
          </cell>
        </row>
        <row r="6220">
          <cell r="B6220" t="str">
            <v>526804</v>
          </cell>
          <cell r="C6220" t="str">
            <v>TUBO FOFO C/FG PN-16 D=80MM;L=2500MM (40KG)</v>
          </cell>
          <cell r="D6220" t="str">
            <v>UN</v>
          </cell>
          <cell r="E6220">
            <v>0</v>
          </cell>
        </row>
        <row r="6221">
          <cell r="B6221" t="str">
            <v>526805</v>
          </cell>
          <cell r="C6221" t="str">
            <v>TUBO FOFO C/FG PN-16 D=80MM;L=3000MM (46KG)</v>
          </cell>
          <cell r="D6221" t="str">
            <v>UN</v>
          </cell>
          <cell r="E6221">
            <v>0</v>
          </cell>
        </row>
        <row r="6222">
          <cell r="B6222" t="str">
            <v>526806</v>
          </cell>
          <cell r="C6222" t="str">
            <v>TUBO FOFO C/FG PN-16 D=80MM;L=3500MM (53KG)</v>
          </cell>
          <cell r="D6222" t="str">
            <v>UN</v>
          </cell>
          <cell r="E6222">
            <v>0</v>
          </cell>
        </row>
        <row r="6223">
          <cell r="B6223" t="str">
            <v>526807</v>
          </cell>
          <cell r="C6223" t="str">
            <v>TUBO FOFO C/FG PN-16 D=80MM;L=4000MM (59KG)</v>
          </cell>
          <cell r="D6223" t="str">
            <v>UN</v>
          </cell>
          <cell r="E6223">
            <v>0</v>
          </cell>
        </row>
        <row r="6224">
          <cell r="B6224" t="str">
            <v>526808</v>
          </cell>
          <cell r="C6224" t="str">
            <v>TUBO FOFO C/FG PN-16 D=80MM;L=4500MM (66KG)</v>
          </cell>
          <cell r="D6224" t="str">
            <v>UN</v>
          </cell>
          <cell r="E6224">
            <v>0</v>
          </cell>
        </row>
        <row r="6225">
          <cell r="B6225" t="str">
            <v>526809</v>
          </cell>
          <cell r="C6225" t="str">
            <v>TUBO FOFO C/FG PN-16 D=80MM;L=5000MM (72KG)</v>
          </cell>
          <cell r="D6225" t="str">
            <v>UN</v>
          </cell>
          <cell r="E6225">
            <v>0</v>
          </cell>
        </row>
        <row r="6226">
          <cell r="B6226" t="str">
            <v>526810</v>
          </cell>
          <cell r="C6226" t="str">
            <v>TUBO FOFO C/FG PN-16 D=80MM;L=5500MM (79KG)</v>
          </cell>
          <cell r="D6226" t="str">
            <v>UN</v>
          </cell>
          <cell r="E6226">
            <v>0</v>
          </cell>
        </row>
        <row r="6227">
          <cell r="B6227" t="str">
            <v>526811</v>
          </cell>
          <cell r="C6227" t="str">
            <v>TUBO FOFO C/FG PN-16 D=80MM;L=5800MM (82KG)</v>
          </cell>
          <cell r="D6227" t="str">
            <v>UN</v>
          </cell>
          <cell r="E6227">
            <v>0</v>
          </cell>
        </row>
        <row r="6228">
          <cell r="B6228" t="str">
            <v>526812</v>
          </cell>
          <cell r="C6228" t="str">
            <v>TUBO FOFO C/FG PN-16 D=100MM;L=1000MM (26KG)</v>
          </cell>
          <cell r="D6228" t="str">
            <v>UN</v>
          </cell>
          <cell r="E6228">
            <v>0</v>
          </cell>
        </row>
        <row r="6229">
          <cell r="B6229" t="str">
            <v>526813</v>
          </cell>
          <cell r="C6229" t="str">
            <v>TUBO FOFO C/FG PN-16 D=100MM;L=1500MM (35KG)</v>
          </cell>
          <cell r="D6229" t="str">
            <v>UN</v>
          </cell>
          <cell r="E6229">
            <v>0</v>
          </cell>
        </row>
        <row r="6230">
          <cell r="B6230" t="str">
            <v>526814</v>
          </cell>
          <cell r="C6230" t="str">
            <v>TUBO FOFO C/FG PN-16 D=100MM;L=2000MM (43KG)</v>
          </cell>
          <cell r="D6230" t="str">
            <v>UN</v>
          </cell>
          <cell r="E6230">
            <v>0</v>
          </cell>
        </row>
        <row r="6231">
          <cell r="B6231" t="str">
            <v>526815</v>
          </cell>
          <cell r="C6231" t="str">
            <v>TUBO FOFO C/FG PN-16 D=100MM;L=2500MM (52KG)</v>
          </cell>
          <cell r="D6231" t="str">
            <v>UN</v>
          </cell>
          <cell r="E6231">
            <v>0</v>
          </cell>
        </row>
        <row r="6232">
          <cell r="B6232" t="str">
            <v>526816</v>
          </cell>
          <cell r="C6232" t="str">
            <v>TUBO FOFO C/FG PN-16 D=100MM;L=3000MM (61KG)</v>
          </cell>
          <cell r="D6232" t="str">
            <v>UN</v>
          </cell>
          <cell r="E6232">
            <v>0</v>
          </cell>
        </row>
        <row r="6233">
          <cell r="B6233" t="str">
            <v>526817</v>
          </cell>
          <cell r="C6233" t="str">
            <v>TUBO FOFO C/FG PN-16 D=100MM;L=3500MM (69KG)</v>
          </cell>
          <cell r="D6233" t="str">
            <v>UN</v>
          </cell>
          <cell r="E6233">
            <v>0</v>
          </cell>
        </row>
        <row r="6234">
          <cell r="B6234" t="str">
            <v>526818</v>
          </cell>
          <cell r="C6234" t="str">
            <v>TUBO FOFO C/FG PN-16 D=100MM;L=4000MM (78KG)</v>
          </cell>
          <cell r="D6234" t="str">
            <v>UN</v>
          </cell>
          <cell r="E6234">
            <v>0</v>
          </cell>
        </row>
        <row r="6235">
          <cell r="B6235" t="str">
            <v>526819</v>
          </cell>
          <cell r="C6235" t="str">
            <v>TUBO FOFO C/FG PN-16 D=100MM;L=4500MM (86KG)</v>
          </cell>
          <cell r="D6235" t="str">
            <v>UN</v>
          </cell>
          <cell r="E6235">
            <v>0</v>
          </cell>
        </row>
        <row r="6236">
          <cell r="B6236" t="str">
            <v>526820</v>
          </cell>
          <cell r="C6236" t="str">
            <v>TUBO FOFO C/FG PN-16 D=100MM;L=5000MM (95KG)</v>
          </cell>
          <cell r="D6236" t="str">
            <v>UN</v>
          </cell>
          <cell r="E6236">
            <v>0</v>
          </cell>
        </row>
        <row r="6237">
          <cell r="B6237" t="str">
            <v>526821</v>
          </cell>
          <cell r="C6237" t="str">
            <v>TUBO FOFO C/FG PN-16 D=100MM;L=5500MM (104KG)</v>
          </cell>
          <cell r="D6237" t="str">
            <v>UN</v>
          </cell>
          <cell r="E6237">
            <v>0</v>
          </cell>
        </row>
        <row r="6238">
          <cell r="B6238" t="str">
            <v>526822</v>
          </cell>
          <cell r="C6238" t="str">
            <v>TUBO FOFO C/FG PN-16 D=100MM;L=5800MM (109KG)</v>
          </cell>
          <cell r="D6238" t="str">
            <v>UN</v>
          </cell>
          <cell r="E6238">
            <v>0</v>
          </cell>
        </row>
        <row r="6239">
          <cell r="B6239" t="str">
            <v>526823</v>
          </cell>
          <cell r="C6239" t="str">
            <v>TUBO FOFO C/FG PN-16 D=150MM;L=1000MM (42KG)</v>
          </cell>
          <cell r="D6239" t="str">
            <v>UN</v>
          </cell>
          <cell r="E6239">
            <v>0</v>
          </cell>
        </row>
        <row r="6240">
          <cell r="B6240" t="str">
            <v>526824</v>
          </cell>
          <cell r="C6240" t="str">
            <v>TUBO FOFO C/FG PN-16 D=150MM;L=1500MM (55KG)</v>
          </cell>
          <cell r="D6240" t="str">
            <v>UN</v>
          </cell>
          <cell r="E6240">
            <v>0</v>
          </cell>
        </row>
        <row r="6241">
          <cell r="B6241" t="str">
            <v>526825</v>
          </cell>
          <cell r="C6241" t="str">
            <v>TUBO FOFO C/FG PN-16 D=150MM;L=2000MM (68KG)</v>
          </cell>
          <cell r="D6241" t="str">
            <v>UN</v>
          </cell>
          <cell r="E6241">
            <v>0</v>
          </cell>
        </row>
        <row r="6242">
          <cell r="B6242" t="str">
            <v>526826</v>
          </cell>
          <cell r="C6242" t="str">
            <v>TUBO FOFO C/FG PN-16 D=150MM;L=2500MM (81KG)</v>
          </cell>
          <cell r="D6242" t="str">
            <v>UN</v>
          </cell>
          <cell r="E6242">
            <v>0</v>
          </cell>
        </row>
        <row r="6243">
          <cell r="B6243" t="str">
            <v>526827</v>
          </cell>
          <cell r="C6243" t="str">
            <v>TUBO FOFO C/FG PN-16 D=150MM;L=3000MM (94KG)</v>
          </cell>
          <cell r="D6243" t="str">
            <v>UN</v>
          </cell>
          <cell r="E6243">
            <v>0</v>
          </cell>
        </row>
        <row r="6244">
          <cell r="B6244" t="str">
            <v>526828</v>
          </cell>
          <cell r="C6244" t="str">
            <v>TUBO FOFO C/FG PN-16 D=150MM;L=3500MM (107KG)</v>
          </cell>
          <cell r="D6244" t="str">
            <v>UN</v>
          </cell>
          <cell r="E6244">
            <v>0</v>
          </cell>
        </row>
        <row r="6245">
          <cell r="B6245" t="str">
            <v>526829</v>
          </cell>
          <cell r="C6245" t="str">
            <v>TUBO FOFO C/FG PN-16 D=150MM;L=4000MM (120KG)</v>
          </cell>
          <cell r="D6245" t="str">
            <v>UN</v>
          </cell>
          <cell r="E6245">
            <v>0</v>
          </cell>
        </row>
        <row r="6246">
          <cell r="B6246" t="str">
            <v>526830</v>
          </cell>
          <cell r="C6246" t="str">
            <v>TUBO FOFO C/FG PN-16 D=150MM;L=4500MM (133KG)</v>
          </cell>
          <cell r="D6246" t="str">
            <v>UN</v>
          </cell>
          <cell r="E6246">
            <v>0</v>
          </cell>
        </row>
        <row r="6247">
          <cell r="B6247" t="str">
            <v>526831</v>
          </cell>
          <cell r="C6247" t="str">
            <v>TUBO FOFO C/FG PN-16 D=150MM;L=5000MM (146KG)</v>
          </cell>
          <cell r="D6247" t="str">
            <v>UN</v>
          </cell>
          <cell r="E6247">
            <v>0</v>
          </cell>
        </row>
        <row r="6248">
          <cell r="B6248" t="str">
            <v>526832</v>
          </cell>
          <cell r="C6248" t="str">
            <v>TUBO FOFO C/FG PN-16 D=150MM;L=5500MM (159KG)</v>
          </cell>
          <cell r="D6248" t="str">
            <v>UN</v>
          </cell>
          <cell r="E6248">
            <v>0</v>
          </cell>
        </row>
        <row r="6249">
          <cell r="B6249" t="str">
            <v>526833</v>
          </cell>
          <cell r="C6249" t="str">
            <v>TUBO FOFO C/FG PN-16 D=150MM;L=5800MM (167KG)</v>
          </cell>
          <cell r="D6249" t="str">
            <v>UN</v>
          </cell>
          <cell r="E6249">
            <v>0</v>
          </cell>
        </row>
        <row r="6250">
          <cell r="B6250" t="str">
            <v>526834</v>
          </cell>
          <cell r="C6250" t="str">
            <v>TUBO FOFO C/FG PN-16 D=200MM;L=1000MM (55KG)</v>
          </cell>
          <cell r="D6250" t="str">
            <v>UN</v>
          </cell>
          <cell r="E6250">
            <v>0</v>
          </cell>
        </row>
        <row r="6251">
          <cell r="B6251" t="str">
            <v>526835</v>
          </cell>
          <cell r="C6251" t="str">
            <v>TUBO FOFO C/FG PN-16 D=200MM;L=1500MM (72KG)</v>
          </cell>
          <cell r="D6251" t="str">
            <v>UN</v>
          </cell>
          <cell r="E6251">
            <v>0</v>
          </cell>
        </row>
        <row r="6252">
          <cell r="B6252" t="str">
            <v>526836</v>
          </cell>
          <cell r="C6252" t="str">
            <v>TUBO FOFO C/FG PN-16 D=200MM;L=2000MM (90KG)</v>
          </cell>
          <cell r="D6252" t="str">
            <v>UN</v>
          </cell>
          <cell r="E6252">
            <v>0</v>
          </cell>
        </row>
        <row r="6253">
          <cell r="B6253" t="str">
            <v>526837</v>
          </cell>
          <cell r="C6253" t="str">
            <v>TUBO FOFO C/FG PN-16 D=200MM;L=2500MM (107KG)</v>
          </cell>
          <cell r="D6253" t="str">
            <v>UN</v>
          </cell>
          <cell r="E6253">
            <v>0</v>
          </cell>
        </row>
        <row r="6254">
          <cell r="B6254" t="str">
            <v>526838</v>
          </cell>
          <cell r="C6254" t="str">
            <v>TUBO FOFO C/FG PN-16 D=200MM;L=3000MM (124KG)</v>
          </cell>
          <cell r="D6254" t="str">
            <v>UN</v>
          </cell>
          <cell r="E6254">
            <v>0</v>
          </cell>
        </row>
        <row r="6255">
          <cell r="B6255" t="str">
            <v>526839</v>
          </cell>
          <cell r="C6255" t="str">
            <v>TUBO FOFO C/FG PN-16 D=200MM;L=3500MM (142KG)</v>
          </cell>
          <cell r="D6255" t="str">
            <v>UN</v>
          </cell>
          <cell r="E6255">
            <v>0</v>
          </cell>
        </row>
        <row r="6256">
          <cell r="B6256" t="str">
            <v>526840</v>
          </cell>
          <cell r="C6256" t="str">
            <v>TUBO FOFO C/FG PN-16 D=200MM;L=4000MM (159KG)</v>
          </cell>
          <cell r="D6256" t="str">
            <v>UN</v>
          </cell>
          <cell r="E6256">
            <v>0</v>
          </cell>
        </row>
        <row r="6257">
          <cell r="B6257" t="str">
            <v>526841</v>
          </cell>
          <cell r="C6257" t="str">
            <v>TUBO FOFO C/FG PN-16 D=200MM;L=4500MM (177KG)</v>
          </cell>
          <cell r="D6257" t="str">
            <v>UN</v>
          </cell>
          <cell r="E6257">
            <v>0</v>
          </cell>
        </row>
        <row r="6258">
          <cell r="B6258" t="str">
            <v>526842</v>
          </cell>
          <cell r="C6258" t="str">
            <v>TUBO FOFO C/FG PN-16 D=200MM;L=5000MM (194KG)</v>
          </cell>
          <cell r="D6258" t="str">
            <v>UN</v>
          </cell>
          <cell r="E6258">
            <v>0</v>
          </cell>
        </row>
        <row r="6259">
          <cell r="B6259" t="str">
            <v>526843</v>
          </cell>
          <cell r="C6259" t="str">
            <v>TUBO FOFO C/FG PN-16 D=200MM;L=5500MM (211KG)</v>
          </cell>
          <cell r="D6259" t="str">
            <v>UN</v>
          </cell>
          <cell r="E6259">
            <v>0</v>
          </cell>
        </row>
        <row r="6260">
          <cell r="B6260" t="str">
            <v>526844</v>
          </cell>
          <cell r="C6260" t="str">
            <v>TUBO FOFO C/FG PN-16 D=200MM;L=5800MM (222KG)</v>
          </cell>
          <cell r="D6260" t="str">
            <v>UN</v>
          </cell>
          <cell r="E6260">
            <v>0</v>
          </cell>
        </row>
        <row r="6261">
          <cell r="B6261" t="str">
            <v>526845</v>
          </cell>
          <cell r="C6261" t="str">
            <v>TUBO FOFO C/FG PN-16 D=250MM;L=1000MM (74KG)</v>
          </cell>
          <cell r="D6261" t="str">
            <v>UN</v>
          </cell>
          <cell r="E6261">
            <v>0</v>
          </cell>
        </row>
        <row r="6262">
          <cell r="B6262" t="str">
            <v>526846</v>
          </cell>
          <cell r="C6262" t="str">
            <v>TUBO FOFO C/FG PN-16 D=250MM;L=1500MM (97KG)</v>
          </cell>
          <cell r="D6262" t="str">
            <v>UN</v>
          </cell>
          <cell r="E6262">
            <v>0</v>
          </cell>
        </row>
        <row r="6263">
          <cell r="B6263" t="str">
            <v>526847</v>
          </cell>
          <cell r="C6263" t="str">
            <v>TUBO FOFO C/FG PN-16 D=250MM;L=2000MM (120KG)</v>
          </cell>
          <cell r="D6263" t="str">
            <v>UN</v>
          </cell>
          <cell r="E6263">
            <v>0</v>
          </cell>
        </row>
        <row r="6264">
          <cell r="B6264" t="str">
            <v>526848</v>
          </cell>
          <cell r="C6264" t="str">
            <v>TUBO FOFO C/FG PN-16 D=250MM;L=2500MM (143KG)</v>
          </cell>
          <cell r="D6264" t="str">
            <v>UN</v>
          </cell>
          <cell r="E6264">
            <v>0</v>
          </cell>
        </row>
        <row r="6265">
          <cell r="B6265" t="str">
            <v>526849</v>
          </cell>
          <cell r="C6265" t="str">
            <v>TUBO FOFO C/FG PN-16 D=250MM;L=3000MM (165KG)</v>
          </cell>
          <cell r="D6265" t="str">
            <v>UN</v>
          </cell>
          <cell r="E6265">
            <v>0</v>
          </cell>
        </row>
        <row r="6266">
          <cell r="B6266" t="str">
            <v>526850</v>
          </cell>
          <cell r="C6266" t="str">
            <v>TUBO FOFO C/FG PN-16 D=250MM;L=3500MM (188KG)</v>
          </cell>
          <cell r="D6266" t="str">
            <v>UN</v>
          </cell>
          <cell r="E6266">
            <v>0</v>
          </cell>
        </row>
        <row r="6267">
          <cell r="B6267" t="str">
            <v>526851</v>
          </cell>
          <cell r="C6267" t="str">
            <v>TUBO FOFO C/FG PN-16 D=250MM;L=4000MM (211KG)</v>
          </cell>
          <cell r="D6267" t="str">
            <v>UN</v>
          </cell>
          <cell r="E6267">
            <v>0</v>
          </cell>
        </row>
        <row r="6268">
          <cell r="B6268" t="str">
            <v>526852</v>
          </cell>
          <cell r="C6268" t="str">
            <v>TUBO FOFO C/FG PN-16 D=250MM;L=4500MM (233KG)</v>
          </cell>
          <cell r="D6268" t="str">
            <v>UN</v>
          </cell>
          <cell r="E6268">
            <v>0</v>
          </cell>
        </row>
        <row r="6269">
          <cell r="B6269" t="str">
            <v>526853</v>
          </cell>
          <cell r="C6269" t="str">
            <v>TUBO FOFO C/FG PN-16 D=250MM;L=5000MM (256KG)</v>
          </cell>
          <cell r="D6269" t="str">
            <v>UN</v>
          </cell>
          <cell r="E6269">
            <v>0</v>
          </cell>
        </row>
        <row r="6270">
          <cell r="B6270" t="str">
            <v>526854</v>
          </cell>
          <cell r="C6270" t="str">
            <v>TUBO FOFO C/FG PN-16 D=250MM;L=5500MM (279KG)</v>
          </cell>
          <cell r="D6270" t="str">
            <v>UN</v>
          </cell>
          <cell r="E6270">
            <v>0</v>
          </cell>
        </row>
        <row r="6271">
          <cell r="B6271" t="str">
            <v>526855</v>
          </cell>
          <cell r="C6271" t="str">
            <v>TUBO FOFO C/FG PN-16 D=250MM;L=5800MM (292KG)</v>
          </cell>
          <cell r="D6271" t="str">
            <v>UN</v>
          </cell>
          <cell r="E6271">
            <v>0</v>
          </cell>
        </row>
        <row r="6272">
          <cell r="B6272" t="str">
            <v>526856</v>
          </cell>
          <cell r="C6272" t="str">
            <v>TUBO FOFO C/FG PN-16 D=300MM;L=1000MM (93KG)</v>
          </cell>
          <cell r="D6272" t="str">
            <v>UN</v>
          </cell>
          <cell r="E6272">
            <v>0</v>
          </cell>
        </row>
        <row r="6273">
          <cell r="B6273" t="str">
            <v>526857</v>
          </cell>
          <cell r="C6273" t="str">
            <v>TUBO FOFO C/FG PN-16 D=300MM;L=1500MM (122KG)</v>
          </cell>
          <cell r="D6273" t="str">
            <v>UN</v>
          </cell>
          <cell r="E6273">
            <v>0</v>
          </cell>
        </row>
        <row r="6274">
          <cell r="B6274" t="str">
            <v>526858</v>
          </cell>
          <cell r="C6274" t="str">
            <v>TUBO FOFO C/FG PN-16 D=300MM;L=2000MM (150KG)</v>
          </cell>
          <cell r="D6274" t="str">
            <v>UN</v>
          </cell>
          <cell r="E6274">
            <v>0</v>
          </cell>
        </row>
        <row r="6275">
          <cell r="B6275" t="str">
            <v>526859</v>
          </cell>
          <cell r="C6275" t="str">
            <v>TUBO FOFO C/FG PN-16 D=300MM;L=2500MM (179KG)</v>
          </cell>
          <cell r="D6275" t="str">
            <v>UN</v>
          </cell>
          <cell r="E6275">
            <v>0</v>
          </cell>
        </row>
        <row r="6276">
          <cell r="B6276" t="str">
            <v>526860</v>
          </cell>
          <cell r="C6276" t="str">
            <v>TUBO FOFO C/FG PN-16 D=300MM;L=3000MM (207KG)</v>
          </cell>
          <cell r="D6276" t="str">
            <v>UN</v>
          </cell>
          <cell r="E6276">
            <v>0</v>
          </cell>
        </row>
        <row r="6277">
          <cell r="B6277" t="str">
            <v>526861</v>
          </cell>
          <cell r="C6277" t="str">
            <v>TUBO FOFO C/FG PN-16 D=300MM;L=3500MM (236KG)</v>
          </cell>
          <cell r="D6277" t="str">
            <v>UN</v>
          </cell>
          <cell r="E6277">
            <v>0</v>
          </cell>
        </row>
        <row r="6278">
          <cell r="B6278" t="str">
            <v>526862</v>
          </cell>
          <cell r="C6278" t="str">
            <v>TUBO FOFO C/FG PN-16 D=300MM;L=4000MM (264KG)</v>
          </cell>
          <cell r="D6278" t="str">
            <v>UN</v>
          </cell>
          <cell r="E6278">
            <v>0</v>
          </cell>
        </row>
        <row r="6279">
          <cell r="B6279" t="str">
            <v>526863</v>
          </cell>
          <cell r="C6279" t="str">
            <v>TUBO FOFO C/FG PN-16 D=300MM;L=4500MM (293KG)</v>
          </cell>
          <cell r="D6279" t="str">
            <v>UN</v>
          </cell>
          <cell r="E6279">
            <v>0</v>
          </cell>
        </row>
        <row r="6280">
          <cell r="B6280" t="str">
            <v>526864</v>
          </cell>
          <cell r="C6280" t="str">
            <v>TUBO FOFO C/FG PN-16 D=300MM;L=5000MM (322KG)</v>
          </cell>
          <cell r="D6280" t="str">
            <v>UN</v>
          </cell>
          <cell r="E6280">
            <v>0</v>
          </cell>
        </row>
        <row r="6281">
          <cell r="B6281" t="str">
            <v>526865</v>
          </cell>
          <cell r="C6281" t="str">
            <v>TUBO FOFO C/FG PN-16 D=300MM;L=5500MM (350KG)</v>
          </cell>
          <cell r="D6281" t="str">
            <v>UN</v>
          </cell>
          <cell r="E6281">
            <v>0</v>
          </cell>
        </row>
        <row r="6282">
          <cell r="B6282" t="str">
            <v>526866</v>
          </cell>
          <cell r="C6282" t="str">
            <v>TUBO FOFO C/FG PN-16 D=300MM;L=5800MM (367KG)</v>
          </cell>
          <cell r="D6282" t="str">
            <v>UN</v>
          </cell>
          <cell r="E6282">
            <v>0</v>
          </cell>
        </row>
        <row r="6283">
          <cell r="B6283" t="str">
            <v>526867</v>
          </cell>
          <cell r="C6283" t="str">
            <v>TUBO FOFO C/FG PN-16 D=350MM;L=1000MM (128KG)</v>
          </cell>
          <cell r="D6283" t="str">
            <v>UN</v>
          </cell>
          <cell r="E6283">
            <v>0</v>
          </cell>
        </row>
        <row r="6284">
          <cell r="B6284" t="str">
            <v>526868</v>
          </cell>
          <cell r="C6284" t="str">
            <v>TUBO FOFO C/FG PN-16 D=350MM;L=1500MM (165KG)</v>
          </cell>
          <cell r="D6284" t="str">
            <v>UN</v>
          </cell>
          <cell r="E6284">
            <v>0</v>
          </cell>
        </row>
        <row r="6285">
          <cell r="B6285" t="str">
            <v>526869</v>
          </cell>
          <cell r="C6285" t="str">
            <v>TUBO FOFO C/FG PN-16 D=350MM;L=2000MM (203KG)</v>
          </cell>
          <cell r="D6285" t="str">
            <v>UN</v>
          </cell>
          <cell r="E6285">
            <v>0</v>
          </cell>
        </row>
        <row r="6286">
          <cell r="B6286" t="str">
            <v>526870</v>
          </cell>
          <cell r="C6286" t="str">
            <v>TUBO FOFO C/FG PN-16 D=350MM;L=2500MM (241KG)</v>
          </cell>
          <cell r="D6286" t="str">
            <v>UN</v>
          </cell>
          <cell r="E6286">
            <v>0</v>
          </cell>
        </row>
        <row r="6287">
          <cell r="B6287" t="str">
            <v>526871</v>
          </cell>
          <cell r="C6287" t="str">
            <v>TUBO FOFO C/FG PN-16 D=350MM;L=3000MM (279KG)</v>
          </cell>
          <cell r="D6287" t="str">
            <v>UN</v>
          </cell>
          <cell r="E6287">
            <v>0</v>
          </cell>
        </row>
        <row r="6288">
          <cell r="B6288" t="str">
            <v>526872</v>
          </cell>
          <cell r="C6288" t="str">
            <v>TUBO FOFO C/FG PN-16 D=350MM;L=3500MM (316KG)</v>
          </cell>
          <cell r="D6288" t="str">
            <v>UN</v>
          </cell>
          <cell r="E6288">
            <v>0</v>
          </cell>
        </row>
        <row r="6289">
          <cell r="B6289" t="str">
            <v>526873</v>
          </cell>
          <cell r="C6289" t="str">
            <v>TUBO FOFO C/FG PN-16 D=350MM;L=4000MM (354KG)</v>
          </cell>
          <cell r="D6289" t="str">
            <v>UN</v>
          </cell>
          <cell r="E6289">
            <v>0</v>
          </cell>
        </row>
        <row r="6290">
          <cell r="B6290" t="str">
            <v>526874</v>
          </cell>
          <cell r="C6290" t="str">
            <v>TUBO FOFO C/FG PN-16 D=350MM;L=4500MM (392KG)</v>
          </cell>
          <cell r="D6290" t="str">
            <v>UN</v>
          </cell>
          <cell r="E6290">
            <v>0</v>
          </cell>
        </row>
        <row r="6291">
          <cell r="B6291" t="str">
            <v>526875</v>
          </cell>
          <cell r="C6291" t="str">
            <v>TUBO FOFO C/FG PN-16 D=350MM;L=5000MM (430KG)</v>
          </cell>
          <cell r="D6291" t="str">
            <v>UN</v>
          </cell>
          <cell r="E6291">
            <v>0</v>
          </cell>
        </row>
        <row r="6292">
          <cell r="B6292" t="str">
            <v>526876</v>
          </cell>
          <cell r="C6292" t="str">
            <v>TUBO FOFO C/FG PN-16 D=350MM;L=5500MM (467KG)</v>
          </cell>
          <cell r="D6292" t="str">
            <v>UN</v>
          </cell>
          <cell r="E6292">
            <v>0</v>
          </cell>
        </row>
        <row r="6293">
          <cell r="B6293" t="str">
            <v>526877</v>
          </cell>
          <cell r="C6293" t="str">
            <v>TUBO FOFO C/FG PN-16 D=350MM;L=5800MM (490KG)</v>
          </cell>
          <cell r="D6293" t="str">
            <v>UN</v>
          </cell>
          <cell r="E6293">
            <v>0</v>
          </cell>
        </row>
        <row r="6294">
          <cell r="B6294" t="str">
            <v>526878</v>
          </cell>
          <cell r="C6294" t="str">
            <v>TUBO FOFO C/FG PN-16 D=400MM;L=1000MM (158KG)</v>
          </cell>
          <cell r="D6294" t="str">
            <v>UN</v>
          </cell>
          <cell r="E6294">
            <v>0</v>
          </cell>
        </row>
        <row r="6295">
          <cell r="B6295" t="str">
            <v>526879</v>
          </cell>
          <cell r="C6295" t="str">
            <v>TUBO FOFO C/FG PN-16 D=400MM;L=1500MM (202KG)</v>
          </cell>
          <cell r="D6295" t="str">
            <v>UN</v>
          </cell>
          <cell r="E6295">
            <v>0</v>
          </cell>
        </row>
        <row r="6296">
          <cell r="B6296" t="str">
            <v>526880</v>
          </cell>
          <cell r="C6296" t="str">
            <v>TUBO FOFO C/FG PN-16 D=400MM;L=2000MM (247KG)</v>
          </cell>
          <cell r="D6296" t="str">
            <v>UN</v>
          </cell>
          <cell r="E6296">
            <v>0</v>
          </cell>
        </row>
        <row r="6297">
          <cell r="B6297" t="str">
            <v>526881</v>
          </cell>
          <cell r="C6297" t="str">
            <v>TUBO FOFO C/FG PN-16 D=400MM;L=2500MM (292KG)</v>
          </cell>
          <cell r="D6297" t="str">
            <v>UN</v>
          </cell>
          <cell r="E6297">
            <v>0</v>
          </cell>
        </row>
        <row r="6298">
          <cell r="B6298" t="str">
            <v>526882</v>
          </cell>
          <cell r="C6298" t="str">
            <v>TUBO FOFO C/FG PN-16 D=400MM;L=3000MM (337KG)</v>
          </cell>
          <cell r="D6298" t="str">
            <v>UN</v>
          </cell>
          <cell r="E6298">
            <v>0</v>
          </cell>
        </row>
        <row r="6299">
          <cell r="B6299" t="str">
            <v>526883</v>
          </cell>
          <cell r="C6299" t="str">
            <v>TUBO FOFO C/FG PN-16 D=400MM;L=3500MM (381KG)</v>
          </cell>
          <cell r="D6299" t="str">
            <v>UN</v>
          </cell>
          <cell r="E6299">
            <v>0</v>
          </cell>
        </row>
        <row r="6300">
          <cell r="B6300" t="str">
            <v>526884</v>
          </cell>
          <cell r="C6300" t="str">
            <v>TUBO FOFO C/FG PN-16 D=400MM;L=4000MM (426KG)</v>
          </cell>
          <cell r="D6300" t="str">
            <v>UN</v>
          </cell>
          <cell r="E6300">
            <v>0</v>
          </cell>
        </row>
        <row r="6301">
          <cell r="B6301" t="str">
            <v>526885</v>
          </cell>
          <cell r="C6301" t="str">
            <v>TUBO FOFO C/FG PN-16 D=400MM;L=4500MM (471KG)</v>
          </cell>
          <cell r="D6301" t="str">
            <v>UN</v>
          </cell>
          <cell r="E6301">
            <v>0</v>
          </cell>
        </row>
        <row r="6302">
          <cell r="B6302" t="str">
            <v>526886</v>
          </cell>
          <cell r="C6302" t="str">
            <v>TUBO FOFO C/FG PN-16 D=400MM;L=5000MM (516KG)</v>
          </cell>
          <cell r="D6302" t="str">
            <v>UN</v>
          </cell>
          <cell r="E6302">
            <v>0</v>
          </cell>
        </row>
        <row r="6303">
          <cell r="B6303" t="str">
            <v>526887</v>
          </cell>
          <cell r="C6303" t="str">
            <v>TUBO FOFO C/FG PN-16 D=400MM;L=5500MM (560KG)</v>
          </cell>
          <cell r="D6303" t="str">
            <v>UN</v>
          </cell>
          <cell r="E6303">
            <v>0</v>
          </cell>
        </row>
        <row r="6304">
          <cell r="B6304" t="str">
            <v>526888</v>
          </cell>
          <cell r="C6304" t="str">
            <v>TUBO FOFO C/FG PN-16 D=400MM;L=5800MM (587KG)</v>
          </cell>
          <cell r="D6304" t="str">
            <v>UN</v>
          </cell>
          <cell r="E6304">
            <v>0</v>
          </cell>
        </row>
        <row r="6305">
          <cell r="B6305" t="str">
            <v>526889</v>
          </cell>
          <cell r="C6305" t="str">
            <v>TUBO FOFO C/FG PN-16 D=450MM;L=1000MM (189KG)</v>
          </cell>
          <cell r="D6305" t="str">
            <v>UN</v>
          </cell>
          <cell r="E6305">
            <v>0</v>
          </cell>
        </row>
        <row r="6306">
          <cell r="B6306" t="str">
            <v>526890</v>
          </cell>
          <cell r="C6306" t="str">
            <v>TUBO FOFO C/FG PN-16 D=450MM;L=1500MM (242KG)</v>
          </cell>
          <cell r="D6306" t="str">
            <v>UN</v>
          </cell>
          <cell r="E6306">
            <v>0</v>
          </cell>
        </row>
        <row r="6307">
          <cell r="B6307" t="str">
            <v>526891</v>
          </cell>
          <cell r="C6307" t="str">
            <v>TUBO FOFO C/FG PN-16 D=450MM;L=2000MM (294KG)</v>
          </cell>
          <cell r="D6307" t="str">
            <v>UN</v>
          </cell>
          <cell r="E6307">
            <v>0</v>
          </cell>
        </row>
        <row r="6308">
          <cell r="B6308" t="str">
            <v>526892</v>
          </cell>
          <cell r="C6308" t="str">
            <v>TUBO FOFO C/FG PN-16 D=450MM;L=2500MM (347KG)</v>
          </cell>
          <cell r="D6308" t="str">
            <v>UN</v>
          </cell>
          <cell r="E6308">
            <v>0</v>
          </cell>
        </row>
        <row r="6309">
          <cell r="B6309" t="str">
            <v>526893</v>
          </cell>
          <cell r="C6309" t="str">
            <v>TUBO FOFO C/FG PN-16 D=450MM;L=3000MM (399KG)</v>
          </cell>
          <cell r="D6309" t="str">
            <v>UN</v>
          </cell>
          <cell r="E6309">
            <v>0</v>
          </cell>
        </row>
        <row r="6310">
          <cell r="B6310" t="str">
            <v>526894</v>
          </cell>
          <cell r="C6310" t="str">
            <v>TUBO FOFO C/FG PN-16 D=450MM;L=3500MM (452KG)</v>
          </cell>
          <cell r="D6310" t="str">
            <v>UN</v>
          </cell>
          <cell r="E6310">
            <v>0</v>
          </cell>
        </row>
        <row r="6311">
          <cell r="B6311" t="str">
            <v>526895</v>
          </cell>
          <cell r="C6311" t="str">
            <v>TUBO FOFO C/FG PN-16 D=450MM;L=4000MM (504KG)</v>
          </cell>
          <cell r="D6311" t="str">
            <v>UN</v>
          </cell>
          <cell r="E6311">
            <v>0</v>
          </cell>
        </row>
        <row r="6312">
          <cell r="B6312" t="str">
            <v>526896</v>
          </cell>
          <cell r="C6312" t="str">
            <v>TUBO FOFO C/FG PN-16 D=450MM;L=4500MM (557KG)</v>
          </cell>
          <cell r="D6312" t="str">
            <v>UN</v>
          </cell>
          <cell r="E6312">
            <v>0</v>
          </cell>
        </row>
        <row r="6313">
          <cell r="B6313" t="str">
            <v>526897</v>
          </cell>
          <cell r="C6313" t="str">
            <v>TUBO FOFO C/FG PN-16 D=450MM;L=5000MM (610KG)</v>
          </cell>
          <cell r="D6313" t="str">
            <v>UN</v>
          </cell>
          <cell r="E6313">
            <v>0</v>
          </cell>
        </row>
        <row r="6314">
          <cell r="B6314" t="str">
            <v>526898</v>
          </cell>
          <cell r="C6314" t="str">
            <v>TUBO FOFO C/FG PN-16 D=450MM;L=5500MM (662KG)</v>
          </cell>
          <cell r="D6314" t="str">
            <v>UN</v>
          </cell>
          <cell r="E6314">
            <v>0</v>
          </cell>
        </row>
        <row r="6315">
          <cell r="B6315" t="str">
            <v>526899</v>
          </cell>
          <cell r="C6315" t="str">
            <v>TUBO FOFO C/FG PN-16 D=500MM;L=1000MM (228KG)</v>
          </cell>
          <cell r="D6315" t="str">
            <v>UN</v>
          </cell>
          <cell r="E6315">
            <v>0</v>
          </cell>
        </row>
        <row r="6316">
          <cell r="B6316" t="str">
            <v>526901</v>
          </cell>
          <cell r="C6316" t="str">
            <v>TUBO FOFO C/FG PN-16 D=500MM;L=1500MM (289KG)</v>
          </cell>
          <cell r="D6316" t="str">
            <v>UN</v>
          </cell>
          <cell r="E6316">
            <v>0</v>
          </cell>
        </row>
        <row r="6317">
          <cell r="B6317" t="str">
            <v>526902</v>
          </cell>
          <cell r="C6317" t="str">
            <v>TUBO FOFO C/FG PN-16 D=500MM;L=2000MM (350KG)</v>
          </cell>
          <cell r="D6317" t="str">
            <v>UN</v>
          </cell>
          <cell r="E6317">
            <v>0</v>
          </cell>
        </row>
        <row r="6318">
          <cell r="B6318" t="str">
            <v>526903</v>
          </cell>
          <cell r="C6318" t="str">
            <v>TUBO FOFO C/FG PN-16 D=500MM;L=2500MM (411KG)</v>
          </cell>
          <cell r="D6318" t="str">
            <v>UN</v>
          </cell>
          <cell r="E6318">
            <v>0</v>
          </cell>
        </row>
        <row r="6319">
          <cell r="B6319" t="str">
            <v>526904</v>
          </cell>
          <cell r="C6319" t="str">
            <v>TUBO FOFO C/FG PN-16 D=500MM;L=3000MM (471KG)</v>
          </cell>
          <cell r="D6319" t="str">
            <v>UN</v>
          </cell>
          <cell r="E6319">
            <v>0</v>
          </cell>
        </row>
        <row r="6320">
          <cell r="B6320" t="str">
            <v>526905</v>
          </cell>
          <cell r="C6320" t="str">
            <v>TUBO FOFO C/FG PN-16 D=500MM;L=3500MM (532KG)</v>
          </cell>
          <cell r="D6320" t="str">
            <v>UN</v>
          </cell>
          <cell r="E6320">
            <v>0</v>
          </cell>
        </row>
        <row r="6321">
          <cell r="B6321" t="str">
            <v>526906</v>
          </cell>
          <cell r="C6321" t="str">
            <v>TUBO FOFO C/FG PN-16 D=500MM;L=4000MM (593KG)</v>
          </cell>
          <cell r="D6321" t="str">
            <v>UN</v>
          </cell>
          <cell r="E6321">
            <v>0</v>
          </cell>
        </row>
        <row r="6322">
          <cell r="B6322" t="str">
            <v>526907</v>
          </cell>
          <cell r="C6322" t="str">
            <v>TUBO FOFO C/FG PN-16 D=500MM;L=4500MM (654KG)</v>
          </cell>
          <cell r="D6322" t="str">
            <v>UN</v>
          </cell>
          <cell r="E6322">
            <v>0</v>
          </cell>
        </row>
        <row r="6323">
          <cell r="B6323" t="str">
            <v>526908</v>
          </cell>
          <cell r="C6323" t="str">
            <v>TUBO FOFO C/FG PN-16 D=500MM;L=5000MM (715KG)</v>
          </cell>
          <cell r="D6323" t="str">
            <v>UN</v>
          </cell>
          <cell r="E6323">
            <v>0</v>
          </cell>
        </row>
        <row r="6324">
          <cell r="B6324" t="str">
            <v>526909</v>
          </cell>
          <cell r="C6324" t="str">
            <v>TUBO FOFO C/FG PN-16 D=500MM;L=5500MM (776KG)</v>
          </cell>
          <cell r="D6324" t="str">
            <v>UN</v>
          </cell>
          <cell r="E6324">
            <v>0</v>
          </cell>
        </row>
        <row r="6325">
          <cell r="B6325" t="str">
            <v>526910</v>
          </cell>
          <cell r="C6325" t="str">
            <v>TUBO FOFO C/FG PN-16 D=500MM;L=5800MM (812KG)</v>
          </cell>
          <cell r="D6325" t="str">
            <v>UN</v>
          </cell>
          <cell r="E6325">
            <v>0</v>
          </cell>
        </row>
        <row r="6326">
          <cell r="B6326" t="str">
            <v>526911</v>
          </cell>
          <cell r="C6326" t="str">
            <v>TUBO FOFO C/FG PN-16 D=600MM;L=1000MM (322KG)</v>
          </cell>
          <cell r="D6326" t="str">
            <v>UN</v>
          </cell>
          <cell r="E6326">
            <v>0</v>
          </cell>
        </row>
        <row r="6327">
          <cell r="B6327" t="str">
            <v>526912</v>
          </cell>
          <cell r="C6327" t="str">
            <v>TUBO FOFO C/FG PN-16 D=600MM;L=1500MM (401KG)</v>
          </cell>
          <cell r="D6327" t="str">
            <v>UN</v>
          </cell>
          <cell r="E6327">
            <v>0</v>
          </cell>
        </row>
        <row r="6328">
          <cell r="B6328" t="str">
            <v>526913</v>
          </cell>
          <cell r="C6328" t="str">
            <v>TUBO FOFO C/FG PN-16 D=600MM;L=2000MM (480KG)</v>
          </cell>
          <cell r="D6328" t="str">
            <v>UN</v>
          </cell>
          <cell r="E6328">
            <v>0</v>
          </cell>
        </row>
        <row r="6329">
          <cell r="B6329" t="str">
            <v>526914</v>
          </cell>
          <cell r="C6329" t="str">
            <v>TUBO FOFO C/FG PN-16 D=600MM;L=2500MM (559KG)</v>
          </cell>
          <cell r="D6329" t="str">
            <v>UN</v>
          </cell>
          <cell r="E6329">
            <v>0</v>
          </cell>
        </row>
        <row r="6330">
          <cell r="B6330" t="str">
            <v>526915</v>
          </cell>
          <cell r="C6330" t="str">
            <v>TUBO FOFO C/FG PN-16 D=600MM;L=3000MM (638KG)</v>
          </cell>
          <cell r="D6330" t="str">
            <v>UN</v>
          </cell>
          <cell r="E6330">
            <v>0</v>
          </cell>
        </row>
        <row r="6331">
          <cell r="B6331" t="str">
            <v>526916</v>
          </cell>
          <cell r="C6331" t="str">
            <v>TUBO FOFO C/FG PN-16 D=600MM;L=3500MM (717KG)</v>
          </cell>
          <cell r="D6331" t="str">
            <v>UN</v>
          </cell>
          <cell r="E6331">
            <v>0</v>
          </cell>
        </row>
        <row r="6332">
          <cell r="B6332" t="str">
            <v>526917</v>
          </cell>
          <cell r="C6332" t="str">
            <v>TUBO FOFO C/FG PN-16 D=600MM;L=4000MM (796KG)</v>
          </cell>
          <cell r="D6332" t="str">
            <v>UN</v>
          </cell>
          <cell r="E6332">
            <v>0</v>
          </cell>
        </row>
        <row r="6333">
          <cell r="B6333" t="str">
            <v>526918</v>
          </cell>
          <cell r="C6333" t="str">
            <v>TUBO FOFO C/FG PN-16 D=600MM;L=4500MM (875KG)</v>
          </cell>
          <cell r="D6333" t="str">
            <v>UN</v>
          </cell>
          <cell r="E6333">
            <v>0</v>
          </cell>
        </row>
        <row r="6334">
          <cell r="B6334" t="str">
            <v>526919</v>
          </cell>
          <cell r="C6334" t="str">
            <v>TUBO FOFO C/FG PN-16 D=600MM;L=5000MM (954KG)</v>
          </cell>
          <cell r="D6334" t="str">
            <v>UN</v>
          </cell>
          <cell r="E6334">
            <v>0</v>
          </cell>
        </row>
        <row r="6335">
          <cell r="B6335" t="str">
            <v>526920</v>
          </cell>
          <cell r="C6335" t="str">
            <v>TUBO FOFO C/FG PN-16 D=600MM;L=5500MM (1033KG)</v>
          </cell>
          <cell r="D6335" t="str">
            <v>UN</v>
          </cell>
          <cell r="E6335">
            <v>0</v>
          </cell>
        </row>
        <row r="6336">
          <cell r="B6336" t="str">
            <v>526921</v>
          </cell>
          <cell r="C6336" t="str">
            <v>TUBO FOFO C/FG PN-16 D=600MM;L=5800MM (1080KG)</v>
          </cell>
          <cell r="D6336" t="str">
            <v>UN</v>
          </cell>
          <cell r="E6336">
            <v>0</v>
          </cell>
        </row>
        <row r="6337">
          <cell r="B6337" t="str">
            <v>526922</v>
          </cell>
          <cell r="C6337" t="str">
            <v>TUBO FOFO C/FG PN-16 D=700MM;L=1000MM (442KG)</v>
          </cell>
          <cell r="D6337" t="str">
            <v>UN</v>
          </cell>
          <cell r="E6337">
            <v>0</v>
          </cell>
        </row>
        <row r="6338">
          <cell r="B6338" t="str">
            <v>526923</v>
          </cell>
          <cell r="C6338" t="str">
            <v>TUBO FOFO C/FG PN-16 D=700MM;L=1500MM (572KG)</v>
          </cell>
          <cell r="D6338" t="str">
            <v>UN</v>
          </cell>
          <cell r="E6338">
            <v>0</v>
          </cell>
        </row>
        <row r="6339">
          <cell r="B6339" t="str">
            <v>526924</v>
          </cell>
          <cell r="C6339" t="str">
            <v>TUBO FOFO C/FG PN-16 D=700MM;L=2000MM (702KG)</v>
          </cell>
          <cell r="D6339" t="str">
            <v>UN</v>
          </cell>
          <cell r="E6339">
            <v>0</v>
          </cell>
        </row>
        <row r="6340">
          <cell r="B6340" t="str">
            <v>526925</v>
          </cell>
          <cell r="C6340" t="str">
            <v>TUBO FOFO C/FG PN-16 D=700MM;L=2500MM (832KG)</v>
          </cell>
          <cell r="D6340" t="str">
            <v>UN</v>
          </cell>
          <cell r="E6340">
            <v>0</v>
          </cell>
        </row>
        <row r="6341">
          <cell r="B6341" t="str">
            <v>526926</v>
          </cell>
          <cell r="C6341" t="str">
            <v>TUBO FOFO C/FG PN-16 D=700MM;L=3000MM (962KG)</v>
          </cell>
          <cell r="D6341" t="str">
            <v>UN</v>
          </cell>
          <cell r="E6341">
            <v>0</v>
          </cell>
        </row>
        <row r="6342">
          <cell r="B6342" t="str">
            <v>526927</v>
          </cell>
          <cell r="C6342" t="str">
            <v>TUBO FOFO C/FG PN-16 D=700MM;L=3500MM (1092KG)</v>
          </cell>
          <cell r="D6342" t="str">
            <v>UN</v>
          </cell>
          <cell r="E6342">
            <v>0</v>
          </cell>
        </row>
        <row r="6343">
          <cell r="B6343" t="str">
            <v>526928</v>
          </cell>
          <cell r="C6343" t="str">
            <v>TUBO FOFO C/FG PN-16 D=700MM;L=4000MM (1222KG)</v>
          </cell>
          <cell r="D6343" t="str">
            <v>UN</v>
          </cell>
          <cell r="E6343">
            <v>0</v>
          </cell>
        </row>
        <row r="6344">
          <cell r="B6344" t="str">
            <v>526929</v>
          </cell>
          <cell r="C6344" t="str">
            <v>TUBO FOFO C/FG PN-16 D=700MM;L=4500MM (1352KG)</v>
          </cell>
          <cell r="D6344" t="str">
            <v>UN</v>
          </cell>
          <cell r="E6344">
            <v>0</v>
          </cell>
        </row>
        <row r="6345">
          <cell r="B6345" t="str">
            <v>526930</v>
          </cell>
          <cell r="C6345" t="str">
            <v>TUBO FOFO C/FG PN-16 D=700MM;L=5000MM (1482KG)</v>
          </cell>
          <cell r="D6345" t="str">
            <v>UN</v>
          </cell>
          <cell r="E6345">
            <v>0</v>
          </cell>
        </row>
        <row r="6346">
          <cell r="B6346" t="str">
            <v>526931</v>
          </cell>
          <cell r="C6346" t="str">
            <v>TUBO FOFO C/FG PN-16 D=700MM;L=5500MM (1613KG)</v>
          </cell>
          <cell r="D6346" t="str">
            <v>UN</v>
          </cell>
          <cell r="E6346">
            <v>0</v>
          </cell>
        </row>
        <row r="6347">
          <cell r="B6347" t="str">
            <v>526932</v>
          </cell>
          <cell r="C6347" t="str">
            <v>TUBO FOFO C/FG PN-16 D=700MM;L=6000MM (1743KG)</v>
          </cell>
          <cell r="D6347" t="str">
            <v>UN</v>
          </cell>
          <cell r="E6347">
            <v>0</v>
          </cell>
        </row>
        <row r="6348">
          <cell r="B6348" t="str">
            <v>526933</v>
          </cell>
          <cell r="C6348" t="str">
            <v>TUBO FOFO C/FG PN-16 D=700MM;L=6500MM (1873KG)</v>
          </cell>
          <cell r="D6348" t="str">
            <v>UN</v>
          </cell>
          <cell r="E6348">
            <v>0</v>
          </cell>
        </row>
        <row r="6349">
          <cell r="B6349" t="str">
            <v>526934</v>
          </cell>
          <cell r="C6349" t="str">
            <v>TUBO FOFO C/FG PN-16 D=700MM;L=6800MM (1951KG)</v>
          </cell>
          <cell r="D6349" t="str">
            <v>UN</v>
          </cell>
          <cell r="E6349">
            <v>0</v>
          </cell>
        </row>
        <row r="6351">
          <cell r="B6351" t="str">
            <v>527000</v>
          </cell>
          <cell r="C6351" t="str">
            <v>TUBO FOFO C/FG PN-16/JE (C31 - METALURGICA 100%)</v>
          </cell>
        </row>
        <row r="6352">
          <cell r="B6352" t="str">
            <v>527001</v>
          </cell>
          <cell r="C6352" t="str">
            <v>TUBO FOFO C/FG PN-16/JE D=80MM;L=1500MM (26KG)</v>
          </cell>
          <cell r="D6352" t="str">
            <v>UN</v>
          </cell>
          <cell r="E6352">
            <v>0</v>
          </cell>
        </row>
        <row r="6353">
          <cell r="B6353" t="str">
            <v>527002</v>
          </cell>
          <cell r="C6353" t="str">
            <v>TUBO FOFO C/FG PN-16/JE D=80MM;L=2000MM (33KG)</v>
          </cell>
          <cell r="D6353" t="str">
            <v>UN</v>
          </cell>
          <cell r="E6353">
            <v>0</v>
          </cell>
        </row>
        <row r="6354">
          <cell r="B6354" t="str">
            <v>527003</v>
          </cell>
          <cell r="C6354" t="str">
            <v>TUBO FOFO C/FG PN-16/JE D=80MM;L=2500MM (40KG)</v>
          </cell>
          <cell r="D6354" t="str">
            <v>UN</v>
          </cell>
          <cell r="E6354">
            <v>0</v>
          </cell>
        </row>
        <row r="6355">
          <cell r="B6355" t="str">
            <v>527004</v>
          </cell>
          <cell r="C6355" t="str">
            <v>TUBO FOFO C/FG PN-16/JE D=80MM;L=3000MM (46KG)</v>
          </cell>
          <cell r="D6355" t="str">
            <v>UN</v>
          </cell>
          <cell r="E6355">
            <v>0</v>
          </cell>
        </row>
        <row r="6356">
          <cell r="B6356" t="str">
            <v>527005</v>
          </cell>
          <cell r="C6356" t="str">
            <v>TUBO FOFO C/FG PN-16/JE D=80MM;L=3500MM (52KG)</v>
          </cell>
          <cell r="D6356" t="str">
            <v>UN</v>
          </cell>
          <cell r="E6356">
            <v>0</v>
          </cell>
        </row>
        <row r="6357">
          <cell r="B6357" t="str">
            <v>527006</v>
          </cell>
          <cell r="C6357" t="str">
            <v>TUBO FOFO C/FG PN-16/JE D=80MM;L=4000MM (59KG)</v>
          </cell>
          <cell r="D6357" t="str">
            <v>UN</v>
          </cell>
          <cell r="E6357">
            <v>0</v>
          </cell>
        </row>
        <row r="6358">
          <cell r="B6358" t="str">
            <v>527007</v>
          </cell>
          <cell r="C6358" t="str">
            <v>TUBO FOFO C/FG PN-16/JE D=80MM;L=4500MM (65KG)</v>
          </cell>
          <cell r="D6358" t="str">
            <v>UN</v>
          </cell>
          <cell r="E6358">
            <v>0</v>
          </cell>
        </row>
        <row r="6359">
          <cell r="B6359" t="str">
            <v>527008</v>
          </cell>
          <cell r="C6359" t="str">
            <v>TUBO FOFO C/FG PN-16/JE D=80MM;L=5000MM (72KG)</v>
          </cell>
          <cell r="D6359" t="str">
            <v>UN</v>
          </cell>
          <cell r="E6359">
            <v>0</v>
          </cell>
        </row>
        <row r="6360">
          <cell r="B6360" t="str">
            <v>527009</v>
          </cell>
          <cell r="C6360" t="str">
            <v>TUBO FOFO C/FG PN-16/JE D=80MM;L=5500MM (79KG)</v>
          </cell>
          <cell r="D6360" t="str">
            <v>UN</v>
          </cell>
          <cell r="E6360">
            <v>0</v>
          </cell>
        </row>
        <row r="6361">
          <cell r="B6361" t="str">
            <v>527010</v>
          </cell>
          <cell r="C6361" t="str">
            <v>TUBO FOFO C/FG PN-16/JE D=80MM;L=5800MM (82KG)</v>
          </cell>
          <cell r="D6361" t="str">
            <v>UN</v>
          </cell>
          <cell r="E6361">
            <v>0</v>
          </cell>
        </row>
        <row r="6362">
          <cell r="B6362" t="str">
            <v>527011</v>
          </cell>
          <cell r="C6362" t="str">
            <v>TUBO FOFO C/FG PN-16/JE D=100MM;L=1000MM (26KG)</v>
          </cell>
          <cell r="D6362" t="str">
            <v>UN</v>
          </cell>
          <cell r="E6362">
            <v>0</v>
          </cell>
        </row>
        <row r="6363">
          <cell r="B6363" t="str">
            <v>527012</v>
          </cell>
          <cell r="C6363" t="str">
            <v>TUBO FOFO C/FG PN-16/JE D=100MM;L=1500MM (35KG)</v>
          </cell>
          <cell r="D6363" t="str">
            <v>UN</v>
          </cell>
          <cell r="E6363">
            <v>0</v>
          </cell>
        </row>
        <row r="6364">
          <cell r="B6364" t="str">
            <v>527013</v>
          </cell>
          <cell r="C6364" t="str">
            <v>TUBO FOFO C/FG PN-16/JE D=100MM;L=2000MM (43KG)</v>
          </cell>
          <cell r="D6364" t="str">
            <v>UN</v>
          </cell>
          <cell r="E6364">
            <v>0</v>
          </cell>
        </row>
        <row r="6365">
          <cell r="B6365" t="str">
            <v>527014</v>
          </cell>
          <cell r="C6365" t="str">
            <v>TUBO FOFO C/FG PN-16/JE D=100MM;L=2500MM (52KG)</v>
          </cell>
          <cell r="D6365" t="str">
            <v>UN</v>
          </cell>
          <cell r="E6365">
            <v>0</v>
          </cell>
        </row>
        <row r="6366">
          <cell r="B6366" t="str">
            <v>527015</v>
          </cell>
          <cell r="C6366" t="str">
            <v>TUBO FOFO C/FG PN-16/JE D=100MM;L=3000MM (60KG)</v>
          </cell>
          <cell r="D6366" t="str">
            <v>UN</v>
          </cell>
          <cell r="E6366">
            <v>0</v>
          </cell>
        </row>
        <row r="6367">
          <cell r="B6367" t="str">
            <v>527016</v>
          </cell>
          <cell r="C6367" t="str">
            <v>TUBO FOFO C/FG PN-16/JE D=100MM;L=3500MM (69KG)</v>
          </cell>
          <cell r="D6367" t="str">
            <v>UN</v>
          </cell>
          <cell r="E6367">
            <v>0</v>
          </cell>
        </row>
        <row r="6368">
          <cell r="B6368" t="str">
            <v>527017</v>
          </cell>
          <cell r="C6368" t="str">
            <v>TUBO FOFO C/FG PN-16/JE D=100MM;L=4000MM (78KG)</v>
          </cell>
          <cell r="D6368" t="str">
            <v>UN</v>
          </cell>
          <cell r="E6368">
            <v>0</v>
          </cell>
        </row>
        <row r="6369">
          <cell r="B6369" t="str">
            <v>527018</v>
          </cell>
          <cell r="C6369" t="str">
            <v>TUBO FOFO C/FG PN-16/JE D=100MM;L=4500MM (86KG)</v>
          </cell>
          <cell r="D6369" t="str">
            <v>UN</v>
          </cell>
          <cell r="E6369">
            <v>0</v>
          </cell>
        </row>
        <row r="6370">
          <cell r="B6370" t="str">
            <v>527019</v>
          </cell>
          <cell r="C6370" t="str">
            <v>TUBO FOFO C/FG PN-16/JE D=100MM;L=5000MM (95KG)</v>
          </cell>
          <cell r="D6370" t="str">
            <v>UN</v>
          </cell>
          <cell r="E6370">
            <v>0</v>
          </cell>
        </row>
        <row r="6371">
          <cell r="B6371" t="str">
            <v>527020</v>
          </cell>
          <cell r="C6371" t="str">
            <v>TUBO FOFO C/FG PN-16/JE D=100MM;L=5500MM (103KG)</v>
          </cell>
          <cell r="D6371" t="str">
            <v>UN</v>
          </cell>
          <cell r="E6371">
            <v>0</v>
          </cell>
        </row>
        <row r="6372">
          <cell r="B6372" t="str">
            <v>527021</v>
          </cell>
          <cell r="C6372" t="str">
            <v>TUBO FOFO C/FG PN-16/JE D=100MM;L=5800MM (109KG)</v>
          </cell>
          <cell r="D6372" t="str">
            <v>UN</v>
          </cell>
          <cell r="E6372">
            <v>0</v>
          </cell>
        </row>
        <row r="6373">
          <cell r="B6373" t="str">
            <v>527022</v>
          </cell>
          <cell r="C6373" t="str">
            <v>TUBO FOFO C/FG PN-16/JE D=150MM;L=1000MM (41KG)</v>
          </cell>
          <cell r="D6373" t="str">
            <v>UN</v>
          </cell>
          <cell r="E6373">
            <v>0</v>
          </cell>
        </row>
        <row r="6374">
          <cell r="B6374" t="str">
            <v>527023</v>
          </cell>
          <cell r="C6374" t="str">
            <v>TUBO FOFO C/FG PN-16/JE D=150MM;L=1500MM (54KG)</v>
          </cell>
          <cell r="D6374" t="str">
            <v>UN</v>
          </cell>
          <cell r="E6374">
            <v>0</v>
          </cell>
        </row>
        <row r="6375">
          <cell r="B6375" t="str">
            <v>527024</v>
          </cell>
          <cell r="C6375" t="str">
            <v>TUBO FOFO C/FG PN-16/JE D=150MM;L=2000MM (67KG)</v>
          </cell>
          <cell r="D6375" t="str">
            <v>UN</v>
          </cell>
          <cell r="E6375">
            <v>0</v>
          </cell>
        </row>
        <row r="6376">
          <cell r="B6376" t="str">
            <v>527025</v>
          </cell>
          <cell r="C6376" t="str">
            <v>TUBO FOFO C/FG PN-16/JE D=150MM;L=2500MM (80KG)</v>
          </cell>
          <cell r="D6376" t="str">
            <v>UN</v>
          </cell>
          <cell r="E6376">
            <v>0</v>
          </cell>
        </row>
        <row r="6377">
          <cell r="B6377" t="str">
            <v>527026</v>
          </cell>
          <cell r="C6377" t="str">
            <v>TUBO FOFO C/FG PN-16/JE D=150MM;L=3000MM (93KG)</v>
          </cell>
          <cell r="D6377" t="str">
            <v>UN</v>
          </cell>
          <cell r="E6377">
            <v>0</v>
          </cell>
        </row>
        <row r="6378">
          <cell r="B6378" t="str">
            <v>527027</v>
          </cell>
          <cell r="C6378" t="str">
            <v>TUBO FOFO C/FG PN-16/JE D=150MM;L=3500MM (106KG)</v>
          </cell>
          <cell r="D6378" t="str">
            <v>UN</v>
          </cell>
          <cell r="E6378">
            <v>0</v>
          </cell>
        </row>
        <row r="6379">
          <cell r="B6379" t="str">
            <v>527028</v>
          </cell>
          <cell r="C6379" t="str">
            <v>TUBO FOFO C/FG PN-16/JE D=150MM;L=4000MM (119KG)</v>
          </cell>
          <cell r="D6379" t="str">
            <v>UN</v>
          </cell>
          <cell r="E6379">
            <v>0</v>
          </cell>
        </row>
        <row r="6380">
          <cell r="B6380" t="str">
            <v>527029</v>
          </cell>
          <cell r="C6380" t="str">
            <v>TUBO FOFO C/FG PN-16/JE D=150MM;L=4500MM (132KG)</v>
          </cell>
          <cell r="D6380" t="str">
            <v>UN</v>
          </cell>
          <cell r="E6380">
            <v>0</v>
          </cell>
        </row>
        <row r="6381">
          <cell r="B6381" t="str">
            <v>527030</v>
          </cell>
          <cell r="C6381" t="str">
            <v>TUBO FOFO C/FG PN-16/JE D=150MM;L=5000MM (145KG)</v>
          </cell>
          <cell r="D6381" t="str">
            <v>UN</v>
          </cell>
          <cell r="E6381">
            <v>0</v>
          </cell>
        </row>
        <row r="6382">
          <cell r="B6382" t="str">
            <v>527031</v>
          </cell>
          <cell r="C6382" t="str">
            <v>TUBO FOFO C/FG PN-16/JE D=150MM;L=5500MM (158KG)</v>
          </cell>
          <cell r="D6382" t="str">
            <v>UN</v>
          </cell>
          <cell r="E6382">
            <v>0</v>
          </cell>
        </row>
        <row r="6383">
          <cell r="B6383" t="str">
            <v>527032</v>
          </cell>
          <cell r="C6383" t="str">
            <v>TUBO FOFO C/FG PN-16/JE D=150MM;L=5800MM (166KG)</v>
          </cell>
          <cell r="D6383" t="str">
            <v>UN</v>
          </cell>
          <cell r="E6383">
            <v>0</v>
          </cell>
        </row>
        <row r="6384">
          <cell r="B6384" t="str">
            <v>527033</v>
          </cell>
          <cell r="C6384" t="str">
            <v>TUBO FOFO C/FG PN-16/JE D=200MM;L=1000MM (55KG)</v>
          </cell>
          <cell r="D6384" t="str">
            <v>UN</v>
          </cell>
          <cell r="E6384">
            <v>0</v>
          </cell>
        </row>
        <row r="6385">
          <cell r="B6385" t="str">
            <v>527034</v>
          </cell>
          <cell r="C6385" t="str">
            <v>TUBO FOFO C/FG PN-16/JE D=200MM;L=1500MM (72KG)</v>
          </cell>
          <cell r="D6385" t="str">
            <v>UN</v>
          </cell>
          <cell r="E6385">
            <v>0</v>
          </cell>
        </row>
        <row r="6386">
          <cell r="B6386" t="str">
            <v>527035</v>
          </cell>
          <cell r="C6386" t="str">
            <v>TUBO FOFO C/FG PN-16/JE D=200MM;L=2000MM (90KG)</v>
          </cell>
          <cell r="D6386" t="str">
            <v>UN</v>
          </cell>
          <cell r="E6386">
            <v>0</v>
          </cell>
        </row>
        <row r="6387">
          <cell r="B6387" t="str">
            <v>527036</v>
          </cell>
          <cell r="C6387" t="str">
            <v>TUBO FOFO C/FG PN-16/JE D=200MM;L=2500MM (107KG)</v>
          </cell>
          <cell r="D6387" t="str">
            <v>UN</v>
          </cell>
          <cell r="E6387">
            <v>0</v>
          </cell>
        </row>
        <row r="6388">
          <cell r="B6388" t="str">
            <v>527037</v>
          </cell>
          <cell r="C6388" t="str">
            <v>TUBO FOFO C/FG PN-16/JE D=200MM;L=3000MM (124KG)</v>
          </cell>
          <cell r="D6388" t="str">
            <v>UN</v>
          </cell>
          <cell r="E6388">
            <v>0</v>
          </cell>
        </row>
        <row r="6389">
          <cell r="B6389" t="str">
            <v>527038</v>
          </cell>
          <cell r="C6389" t="str">
            <v>TUBO FOFO C/FG PN-16/JE D=200MM;L=3500MM (142KG)</v>
          </cell>
          <cell r="D6389" t="str">
            <v>UN</v>
          </cell>
          <cell r="E6389">
            <v>0</v>
          </cell>
        </row>
        <row r="6390">
          <cell r="B6390" t="str">
            <v>527039</v>
          </cell>
          <cell r="C6390" t="str">
            <v>TUBO FOFO C/FG PN-16/JE D=200MM;L=4000MM (159KG)</v>
          </cell>
          <cell r="D6390" t="str">
            <v>UN</v>
          </cell>
          <cell r="E6390">
            <v>0</v>
          </cell>
        </row>
        <row r="6391">
          <cell r="B6391" t="str">
            <v>527040</v>
          </cell>
          <cell r="C6391" t="str">
            <v>TUBO FOFO C/FG PN-16/JE D=200MM;L=4500MM (177KG)</v>
          </cell>
          <cell r="D6391" t="str">
            <v>UN</v>
          </cell>
          <cell r="E6391">
            <v>0</v>
          </cell>
        </row>
        <row r="6392">
          <cell r="B6392" t="str">
            <v>527041</v>
          </cell>
          <cell r="C6392" t="str">
            <v>TUBO FOFO C/FG PN-16/JE D=200MM;L=5000MM (194KG)</v>
          </cell>
          <cell r="D6392" t="str">
            <v>UN</v>
          </cell>
          <cell r="E6392">
            <v>0</v>
          </cell>
        </row>
        <row r="6393">
          <cell r="B6393" t="str">
            <v>527042</v>
          </cell>
          <cell r="C6393" t="str">
            <v>TUBO FOFO C/FG PN-16/JE D=200MM;L=5500MM (211KG)</v>
          </cell>
          <cell r="D6393" t="str">
            <v>UN</v>
          </cell>
          <cell r="E6393">
            <v>0</v>
          </cell>
        </row>
        <row r="6394">
          <cell r="B6394" t="str">
            <v>527043</v>
          </cell>
          <cell r="C6394" t="str">
            <v>TUBO FOFO C/FG PN-16/JE D=200MM;L=5800MM (222KG)</v>
          </cell>
          <cell r="D6394" t="str">
            <v>UN</v>
          </cell>
          <cell r="E6394">
            <v>0</v>
          </cell>
        </row>
        <row r="6395">
          <cell r="B6395" t="str">
            <v>527044</v>
          </cell>
          <cell r="C6395" t="str">
            <v>TUBO FOFO C/FG PN-16/JE D=250MM;L=1000MM (74KG)</v>
          </cell>
          <cell r="D6395" t="str">
            <v>UN</v>
          </cell>
          <cell r="E6395">
            <v>0</v>
          </cell>
        </row>
        <row r="6396">
          <cell r="B6396" t="str">
            <v>527045</v>
          </cell>
          <cell r="C6396" t="str">
            <v>TUBO FOFO C/FG PN-16/JE D=250MM;L=1500MM (97KG)</v>
          </cell>
          <cell r="D6396" t="str">
            <v>UN</v>
          </cell>
          <cell r="E6396">
            <v>0</v>
          </cell>
        </row>
        <row r="6397">
          <cell r="B6397" t="str">
            <v>527046</v>
          </cell>
          <cell r="C6397" t="str">
            <v>TUBO FOFO C/FG PN-16/JE D=250MM;L=2000MM (120KG)</v>
          </cell>
          <cell r="D6397" t="str">
            <v>UN</v>
          </cell>
          <cell r="E6397">
            <v>0</v>
          </cell>
        </row>
        <row r="6398">
          <cell r="B6398" t="str">
            <v>527047</v>
          </cell>
          <cell r="C6398" t="str">
            <v>TUBO FOFO C/FG PN-16/JE D=250MM;L=2500MM (142KG)</v>
          </cell>
          <cell r="D6398" t="str">
            <v>UN</v>
          </cell>
          <cell r="E6398">
            <v>0</v>
          </cell>
        </row>
        <row r="6399">
          <cell r="B6399" t="str">
            <v>527048</v>
          </cell>
          <cell r="C6399" t="str">
            <v>TUBO FOFO C/FG PN-16/JE D=250MM;L=3000MM (165KG)</v>
          </cell>
          <cell r="D6399" t="str">
            <v>UN</v>
          </cell>
          <cell r="E6399">
            <v>0</v>
          </cell>
        </row>
        <row r="6400">
          <cell r="B6400" t="str">
            <v>527049</v>
          </cell>
          <cell r="C6400" t="str">
            <v>TUBO FOFO C/FG PN-16/JE D=250MM;L=3500MM (187KG)</v>
          </cell>
          <cell r="D6400" t="str">
            <v>UN</v>
          </cell>
          <cell r="E6400">
            <v>0</v>
          </cell>
        </row>
        <row r="6401">
          <cell r="B6401" t="str">
            <v>527050</v>
          </cell>
          <cell r="C6401" t="str">
            <v>TUBO FOFO C/FG PN-16/JE D=250MM;L=4000MM (210KG)</v>
          </cell>
          <cell r="D6401" t="str">
            <v>UN</v>
          </cell>
          <cell r="E6401">
            <v>0</v>
          </cell>
        </row>
        <row r="6402">
          <cell r="B6402" t="str">
            <v>527051</v>
          </cell>
          <cell r="C6402" t="str">
            <v>TUBO FOFO C/FG PN-16/JE D=250MM;L=4500MM (233KG)</v>
          </cell>
          <cell r="D6402" t="str">
            <v>UN</v>
          </cell>
          <cell r="E6402">
            <v>0</v>
          </cell>
        </row>
        <row r="6403">
          <cell r="B6403" t="str">
            <v>527052</v>
          </cell>
          <cell r="C6403" t="str">
            <v>TUBO FOFO C/FG PN-16/JE D=250MM;L=5000MM (256KG)</v>
          </cell>
          <cell r="D6403" t="str">
            <v>UN</v>
          </cell>
          <cell r="E6403">
            <v>0</v>
          </cell>
        </row>
        <row r="6404">
          <cell r="B6404" t="str">
            <v>527053</v>
          </cell>
          <cell r="C6404" t="str">
            <v>TUBO FOFO C/FG PN-16/JE D=250MM;L=5500MM (278KG)</v>
          </cell>
          <cell r="D6404" t="str">
            <v>UN</v>
          </cell>
          <cell r="E6404">
            <v>0</v>
          </cell>
        </row>
        <row r="6405">
          <cell r="B6405" t="str">
            <v>527054</v>
          </cell>
          <cell r="C6405" t="str">
            <v>TUBO FOFO C/FG PN-16/JE D=250MM;L=5800MM (292KG)</v>
          </cell>
          <cell r="D6405" t="str">
            <v>UN</v>
          </cell>
          <cell r="E6405">
            <v>0</v>
          </cell>
        </row>
        <row r="6406">
          <cell r="B6406" t="str">
            <v>527055</v>
          </cell>
          <cell r="C6406" t="str">
            <v>TUBO FOFO C/FG PN-16/JE D=300MM;L=1000MM (94KG)</v>
          </cell>
          <cell r="D6406" t="str">
            <v>UN</v>
          </cell>
          <cell r="E6406">
            <v>0</v>
          </cell>
        </row>
        <row r="6407">
          <cell r="B6407" t="str">
            <v>527056</v>
          </cell>
          <cell r="C6407" t="str">
            <v>TUBO FOFO C/FG PN-16/JE D=300MM;L=1500MM (122KG)</v>
          </cell>
          <cell r="D6407" t="str">
            <v>UN</v>
          </cell>
          <cell r="E6407">
            <v>0</v>
          </cell>
        </row>
        <row r="6408">
          <cell r="B6408" t="str">
            <v>527057</v>
          </cell>
          <cell r="C6408" t="str">
            <v>TUBO FOFO C/FG PN-16/JE D=300MM;L=2000MM (151KG)</v>
          </cell>
          <cell r="D6408" t="str">
            <v>UN</v>
          </cell>
          <cell r="E6408">
            <v>0</v>
          </cell>
        </row>
        <row r="6409">
          <cell r="B6409" t="str">
            <v>527058</v>
          </cell>
          <cell r="C6409" t="str">
            <v>TUBO FOFO C/FG PN-16/JE D=300MM;L=2500MM (179KG)</v>
          </cell>
          <cell r="D6409" t="str">
            <v>UN</v>
          </cell>
          <cell r="E6409">
            <v>0</v>
          </cell>
        </row>
        <row r="6410">
          <cell r="B6410" t="str">
            <v>527059</v>
          </cell>
          <cell r="C6410" t="str">
            <v>TUBO FOFO C/FG PN-16/JE D=300MM;L=3000MM (208KG)</v>
          </cell>
          <cell r="D6410" t="str">
            <v>UN</v>
          </cell>
          <cell r="E6410">
            <v>0</v>
          </cell>
        </row>
        <row r="6411">
          <cell r="B6411" t="str">
            <v>527060</v>
          </cell>
          <cell r="C6411" t="str">
            <v>TUBO FOFO C/FG PN-16/JE D=300MM;L=3500MM (236KG)</v>
          </cell>
          <cell r="D6411" t="str">
            <v>UN</v>
          </cell>
          <cell r="E6411">
            <v>0</v>
          </cell>
        </row>
        <row r="6412">
          <cell r="B6412" t="str">
            <v>527061</v>
          </cell>
          <cell r="C6412" t="str">
            <v>TUBO FOFO C/FG PN-16/JE D=300MM;L=4000MM (265KG)</v>
          </cell>
          <cell r="D6412" t="str">
            <v>UN</v>
          </cell>
          <cell r="E6412">
            <v>0</v>
          </cell>
        </row>
        <row r="6413">
          <cell r="B6413" t="str">
            <v>527062</v>
          </cell>
          <cell r="C6413" t="str">
            <v>TUBO FOFO C/FG PN-16/JE D=300MM;L=4500MM (294KG)</v>
          </cell>
          <cell r="D6413" t="str">
            <v>UN</v>
          </cell>
          <cell r="E6413">
            <v>0</v>
          </cell>
        </row>
        <row r="6414">
          <cell r="B6414" t="str">
            <v>527063</v>
          </cell>
          <cell r="C6414" t="str">
            <v>TUBO FOFO C/FG PN-16/JE D=300MM;L=5000MM (322KG)</v>
          </cell>
          <cell r="D6414" t="str">
            <v>UN</v>
          </cell>
          <cell r="E6414">
            <v>0</v>
          </cell>
        </row>
        <row r="6415">
          <cell r="B6415" t="str">
            <v>527064</v>
          </cell>
          <cell r="C6415" t="str">
            <v>TUBO FOFO C/FG PN-16/JE D=300MM;L=5500MM (351KG)</v>
          </cell>
          <cell r="D6415" t="str">
            <v>UN</v>
          </cell>
          <cell r="E6415">
            <v>0</v>
          </cell>
        </row>
        <row r="6416">
          <cell r="B6416" t="str">
            <v>527065</v>
          </cell>
          <cell r="C6416" t="str">
            <v>TUBO FOFO C/FG PN-16/JE D=300MM;L=5800MM (368KG)</v>
          </cell>
          <cell r="D6416" t="str">
            <v>UN</v>
          </cell>
          <cell r="E6416">
            <v>0</v>
          </cell>
        </row>
        <row r="6417">
          <cell r="B6417" t="str">
            <v>527066</v>
          </cell>
          <cell r="C6417" t="str">
            <v>TUBO FOFO C/FG PN-16/JE D=350MM;L=1000MM (121KG)</v>
          </cell>
          <cell r="D6417" t="str">
            <v>UN</v>
          </cell>
          <cell r="E6417">
            <v>0</v>
          </cell>
        </row>
        <row r="6418">
          <cell r="B6418" t="str">
            <v>527067</v>
          </cell>
          <cell r="C6418" t="str">
            <v>TUBO FOFO C/FG PN-16/JE D=350MM;L=1500MM (158KG)</v>
          </cell>
          <cell r="D6418" t="str">
            <v>UN</v>
          </cell>
          <cell r="E6418">
            <v>0</v>
          </cell>
        </row>
        <row r="6419">
          <cell r="B6419" t="str">
            <v>527068</v>
          </cell>
          <cell r="C6419" t="str">
            <v>TUBO FOFO C/FG PN-16/JE D=350MM;L=2000MM (196KG)</v>
          </cell>
          <cell r="D6419" t="str">
            <v>UN</v>
          </cell>
          <cell r="E6419">
            <v>0</v>
          </cell>
        </row>
        <row r="6420">
          <cell r="B6420" t="str">
            <v>527069</v>
          </cell>
          <cell r="C6420" t="str">
            <v>TUBO FOFO C/FG PN-16/JE D=350MM;L=2500MM (234KG)</v>
          </cell>
          <cell r="D6420" t="str">
            <v>UN</v>
          </cell>
          <cell r="E6420">
            <v>0</v>
          </cell>
        </row>
        <row r="6421">
          <cell r="B6421" t="str">
            <v>527070</v>
          </cell>
          <cell r="C6421" t="str">
            <v>TUBO FOFO C/FG PN-16/JE D=350MM;L=3000MM (272KG)</v>
          </cell>
          <cell r="D6421" t="str">
            <v>UN</v>
          </cell>
          <cell r="E6421">
            <v>0</v>
          </cell>
        </row>
        <row r="6422">
          <cell r="B6422" t="str">
            <v>527071</v>
          </cell>
          <cell r="C6422" t="str">
            <v>TUBO FOFO C/FG PN-16/JE D=350MM;L=3500MM (309KG)</v>
          </cell>
          <cell r="D6422" t="str">
            <v>UN</v>
          </cell>
          <cell r="E6422">
            <v>0</v>
          </cell>
        </row>
        <row r="6423">
          <cell r="B6423" t="str">
            <v>527072</v>
          </cell>
          <cell r="C6423" t="str">
            <v>TUBO FOFO C/FG PN-16/JE D=350MM;L=4000MM (347KG)</v>
          </cell>
          <cell r="D6423" t="str">
            <v>UN</v>
          </cell>
          <cell r="E6423">
            <v>0</v>
          </cell>
        </row>
        <row r="6424">
          <cell r="B6424" t="str">
            <v>527073</v>
          </cell>
          <cell r="C6424" t="str">
            <v>TUBO FOFO C/FG PN-16/JE D=350MM;L=4500MM (385KG)</v>
          </cell>
          <cell r="D6424" t="str">
            <v>UN</v>
          </cell>
          <cell r="E6424">
            <v>0</v>
          </cell>
        </row>
        <row r="6425">
          <cell r="B6425" t="str">
            <v>527074</v>
          </cell>
          <cell r="C6425" t="str">
            <v>TUBO FOFO C/FG PN-16/JE D=350MM;L=5000MM (423KG)</v>
          </cell>
          <cell r="D6425" t="str">
            <v>UN</v>
          </cell>
          <cell r="E6425">
            <v>0</v>
          </cell>
        </row>
        <row r="6426">
          <cell r="B6426" t="str">
            <v>527075</v>
          </cell>
          <cell r="C6426" t="str">
            <v>TUBO FOFO C/FG PN-16/JE D=350MM;L=5500MM (460KG)</v>
          </cell>
          <cell r="D6426" t="str">
            <v>UN</v>
          </cell>
          <cell r="E6426">
            <v>0</v>
          </cell>
        </row>
        <row r="6427">
          <cell r="B6427" t="str">
            <v>527076</v>
          </cell>
          <cell r="C6427" t="str">
            <v>TUBO FOFO C/FG PN-16/JE D=350MM;L=5800MM (483KG)</v>
          </cell>
          <cell r="D6427" t="str">
            <v>UN</v>
          </cell>
          <cell r="E6427">
            <v>0</v>
          </cell>
        </row>
        <row r="6428">
          <cell r="B6428" t="str">
            <v>527077</v>
          </cell>
          <cell r="C6428" t="str">
            <v>TUBO FOFO C/FG PN-16/JE D=400MM;L=1000MM (147KG)</v>
          </cell>
          <cell r="D6428" t="str">
            <v>UN</v>
          </cell>
          <cell r="E6428">
            <v>0</v>
          </cell>
        </row>
        <row r="6429">
          <cell r="B6429" t="str">
            <v>527078</v>
          </cell>
          <cell r="C6429" t="str">
            <v>TUBO FOFO C/FG PN-16/JE D=400MM;L=1500MM (191KG)</v>
          </cell>
          <cell r="D6429" t="str">
            <v>UN</v>
          </cell>
          <cell r="E6429">
            <v>0</v>
          </cell>
        </row>
        <row r="6430">
          <cell r="B6430" t="str">
            <v>527079</v>
          </cell>
          <cell r="C6430" t="str">
            <v>TUBO FOFO C/FG PN-16/JE D=400MM;L=2000MM (236KG)</v>
          </cell>
          <cell r="D6430" t="str">
            <v>UN</v>
          </cell>
          <cell r="E6430">
            <v>0</v>
          </cell>
        </row>
        <row r="6431">
          <cell r="B6431" t="str">
            <v>527080</v>
          </cell>
          <cell r="C6431" t="str">
            <v>TUBO FOFO C/FG PN-16/JE D=400MM;L=2500MM (281KG)</v>
          </cell>
          <cell r="D6431" t="str">
            <v>UN</v>
          </cell>
          <cell r="E6431">
            <v>0</v>
          </cell>
        </row>
        <row r="6432">
          <cell r="B6432" t="str">
            <v>527081</v>
          </cell>
          <cell r="C6432" t="str">
            <v>TUBO FOFO C/FG PN-16/JE D=400MM;L=3000MM (326KG)</v>
          </cell>
          <cell r="D6432" t="str">
            <v>UN</v>
          </cell>
          <cell r="E6432">
            <v>0</v>
          </cell>
        </row>
        <row r="6433">
          <cell r="B6433" t="str">
            <v>527082</v>
          </cell>
          <cell r="C6433" t="str">
            <v>TUBO FOFO C/FG PN-16/JE D=400MM;L=3500MM (370KG)</v>
          </cell>
          <cell r="D6433" t="str">
            <v>UN</v>
          </cell>
          <cell r="E6433">
            <v>0</v>
          </cell>
        </row>
        <row r="6434">
          <cell r="B6434" t="str">
            <v>527083</v>
          </cell>
          <cell r="C6434" t="str">
            <v>TUBO FOFO C/FG PN-16/JE D=400MM;L=4000MM (415KG)</v>
          </cell>
          <cell r="D6434" t="str">
            <v>UN</v>
          </cell>
          <cell r="E6434">
            <v>0</v>
          </cell>
        </row>
        <row r="6435">
          <cell r="B6435" t="str">
            <v>527084</v>
          </cell>
          <cell r="C6435" t="str">
            <v>TUBO FOFO C/FG PN-16/JE D=400MM;L=4500MM (460KG)</v>
          </cell>
          <cell r="D6435" t="str">
            <v>UN</v>
          </cell>
          <cell r="E6435">
            <v>0</v>
          </cell>
        </row>
        <row r="6436">
          <cell r="B6436" t="str">
            <v>527085</v>
          </cell>
          <cell r="C6436" t="str">
            <v>TUBO FOFO C/FG PN-16/JE D=400MM;L=5000MM (505KG)</v>
          </cell>
          <cell r="D6436" t="str">
            <v>UN</v>
          </cell>
          <cell r="E6436">
            <v>0</v>
          </cell>
        </row>
        <row r="6437">
          <cell r="B6437" t="str">
            <v>527086</v>
          </cell>
          <cell r="C6437" t="str">
            <v>TUBO FOFO C/FG PN-16/JE D=400MM;L=5500MM (549KG)</v>
          </cell>
          <cell r="D6437" t="str">
            <v>UN</v>
          </cell>
          <cell r="E6437">
            <v>0</v>
          </cell>
        </row>
        <row r="6438">
          <cell r="B6438" t="str">
            <v>527087</v>
          </cell>
          <cell r="C6438" t="str">
            <v>TUBO FOFO C/FG PN-16/JE D=400MM;L=5800MM (576KG)</v>
          </cell>
          <cell r="D6438" t="str">
            <v>UN</v>
          </cell>
          <cell r="E6438">
            <v>0</v>
          </cell>
        </row>
        <row r="6439">
          <cell r="B6439" t="str">
            <v>527088</v>
          </cell>
          <cell r="C6439" t="str">
            <v>TUBO FOFO C/FG PN-16/JE D=450MM;L=1000MM (175KG)</v>
          </cell>
          <cell r="D6439" t="str">
            <v>UN</v>
          </cell>
          <cell r="E6439">
            <v>0</v>
          </cell>
        </row>
        <row r="6440">
          <cell r="B6440" t="str">
            <v>527089</v>
          </cell>
          <cell r="C6440" t="str">
            <v>TUBO FOFO C/FG PN-16/JE D=450MM;L=1500MM (228KG)</v>
          </cell>
          <cell r="D6440" t="str">
            <v>UN</v>
          </cell>
          <cell r="E6440">
            <v>0</v>
          </cell>
        </row>
        <row r="6441">
          <cell r="B6441" t="str">
            <v>527090</v>
          </cell>
          <cell r="C6441" t="str">
            <v>TUBO FOFO C/FG PN-16/JE D=450MM;L=2000MM (280KG)</v>
          </cell>
          <cell r="D6441" t="str">
            <v>UN</v>
          </cell>
          <cell r="E6441">
            <v>0</v>
          </cell>
        </row>
        <row r="6442">
          <cell r="B6442" t="str">
            <v>527091</v>
          </cell>
          <cell r="C6442" t="str">
            <v>TUBO FOFO C/FG PN-16/JE D=450MM;L=2500MM (333KG)</v>
          </cell>
          <cell r="D6442" t="str">
            <v>UN</v>
          </cell>
          <cell r="E6442">
            <v>0</v>
          </cell>
        </row>
        <row r="6443">
          <cell r="B6443" t="str">
            <v>527092</v>
          </cell>
          <cell r="C6443" t="str">
            <v>TUBO FOFO C/FG PN-16/JE D=450MM;L=3000MM (385KG)</v>
          </cell>
          <cell r="D6443" t="str">
            <v>UN</v>
          </cell>
          <cell r="E6443">
            <v>0</v>
          </cell>
        </row>
        <row r="6444">
          <cell r="B6444" t="str">
            <v>527093</v>
          </cell>
          <cell r="C6444" t="str">
            <v>TUBO FOFO C/FG PN-16/JE D=450MM;L=3500MM (438KG)</v>
          </cell>
          <cell r="D6444" t="str">
            <v>UN</v>
          </cell>
          <cell r="E6444">
            <v>0</v>
          </cell>
        </row>
        <row r="6445">
          <cell r="B6445" t="str">
            <v>527094</v>
          </cell>
          <cell r="C6445" t="str">
            <v>TUBO FOFO C/FG PN-16/JE D=450MM;L=4000MM (490KG)</v>
          </cell>
          <cell r="D6445" t="str">
            <v>UN</v>
          </cell>
          <cell r="E6445">
            <v>0</v>
          </cell>
        </row>
        <row r="6446">
          <cell r="B6446" t="str">
            <v>527095</v>
          </cell>
          <cell r="C6446" t="str">
            <v>TUBO FOFO C/FG PN-16/JE D=450MM;L=4500MM (543KG)</v>
          </cell>
          <cell r="D6446" t="str">
            <v>UN</v>
          </cell>
          <cell r="E6446">
            <v>0</v>
          </cell>
        </row>
        <row r="6447">
          <cell r="B6447" t="str">
            <v>527096</v>
          </cell>
          <cell r="C6447" t="str">
            <v>TUBO FOFO C/FG PN-16/JE D=450MM;L=5000MM (596KG)</v>
          </cell>
          <cell r="D6447" t="str">
            <v>UN</v>
          </cell>
          <cell r="E6447">
            <v>0</v>
          </cell>
        </row>
        <row r="6448">
          <cell r="B6448" t="str">
            <v>527097</v>
          </cell>
          <cell r="C6448" t="str">
            <v>TUBO FOFO C/FG PN-16/JE D=450MM;L=5500MM (648KG)</v>
          </cell>
          <cell r="D6448" t="str">
            <v>UN</v>
          </cell>
          <cell r="E6448">
            <v>0</v>
          </cell>
        </row>
        <row r="6449">
          <cell r="B6449" t="str">
            <v>527098</v>
          </cell>
          <cell r="C6449" t="str">
            <v>TUBO FOFO C/FG PN-16/JE D=450MM;L=5800MM (680KG)</v>
          </cell>
          <cell r="D6449" t="str">
            <v>UN</v>
          </cell>
          <cell r="E6449">
            <v>0</v>
          </cell>
        </row>
        <row r="6450">
          <cell r="B6450" t="str">
            <v>527099</v>
          </cell>
          <cell r="C6450" t="str">
            <v>TUBO FOFO C/FG PN-16/JE D=500MM;L=1000MM (208KG)</v>
          </cell>
          <cell r="D6450" t="str">
            <v>UN</v>
          </cell>
          <cell r="E6450">
            <v>0</v>
          </cell>
        </row>
        <row r="6451">
          <cell r="B6451" t="str">
            <v>527101</v>
          </cell>
          <cell r="C6451" t="str">
            <v>TUBO FOFO C/FG PN-16/JE D=500MM;L=1500MM (269KG)</v>
          </cell>
          <cell r="D6451" t="str">
            <v>UN</v>
          </cell>
          <cell r="E6451">
            <v>0</v>
          </cell>
        </row>
        <row r="6452">
          <cell r="B6452" t="str">
            <v>527102</v>
          </cell>
          <cell r="C6452" t="str">
            <v>TUBO FOFO C/FG PN-16/JE D=500MM;L=2000MM (330KG)</v>
          </cell>
          <cell r="D6452" t="str">
            <v>UN</v>
          </cell>
          <cell r="E6452">
            <v>0</v>
          </cell>
        </row>
        <row r="6453">
          <cell r="B6453" t="str">
            <v>527103</v>
          </cell>
          <cell r="C6453" t="str">
            <v>TUBO FOFO C/FG PN-16/JE D=500MM;L=2500MM (391KG)</v>
          </cell>
          <cell r="D6453" t="str">
            <v>UN</v>
          </cell>
          <cell r="E6453">
            <v>0</v>
          </cell>
        </row>
        <row r="6454">
          <cell r="B6454" t="str">
            <v>527104</v>
          </cell>
          <cell r="C6454" t="str">
            <v>TUBO FOFO C/FG PN-16/JE D=500MM;L=3000MM (451KG)</v>
          </cell>
          <cell r="D6454" t="str">
            <v>UN</v>
          </cell>
          <cell r="E6454">
            <v>0</v>
          </cell>
        </row>
        <row r="6455">
          <cell r="B6455" t="str">
            <v>527105</v>
          </cell>
          <cell r="C6455" t="str">
            <v>TUBO FOFO C/FG PN-16/JE D=500MM;L=3500MM (512KG)</v>
          </cell>
          <cell r="D6455" t="str">
            <v>UN</v>
          </cell>
          <cell r="E6455">
            <v>0</v>
          </cell>
        </row>
        <row r="6456">
          <cell r="B6456" t="str">
            <v>527106</v>
          </cell>
          <cell r="C6456" t="str">
            <v>TUBO FOFO C/FG PN-16/JE D=500MM;L=4000MM (573KG)</v>
          </cell>
          <cell r="D6456" t="str">
            <v>UN</v>
          </cell>
          <cell r="E6456">
            <v>0</v>
          </cell>
        </row>
        <row r="6457">
          <cell r="B6457" t="str">
            <v>527107</v>
          </cell>
          <cell r="C6457" t="str">
            <v>TUBO FOFO C/FG PN-16/JE D=500MM;L=4500MM (634KG)</v>
          </cell>
          <cell r="D6457" t="str">
            <v>UN</v>
          </cell>
          <cell r="E6457">
            <v>0</v>
          </cell>
        </row>
        <row r="6458">
          <cell r="B6458" t="str">
            <v>527108</v>
          </cell>
          <cell r="C6458" t="str">
            <v>TUBO FOFO C/FG PN-16/JE D=500MM;L=5000MM (695KG)</v>
          </cell>
          <cell r="D6458" t="str">
            <v>UN</v>
          </cell>
          <cell r="E6458">
            <v>0</v>
          </cell>
        </row>
        <row r="6459">
          <cell r="B6459" t="str">
            <v>527109</v>
          </cell>
          <cell r="C6459" t="str">
            <v>TUBO FOFO C/FG PN-16/JE D=500MM;L=5500MM (756KG)</v>
          </cell>
          <cell r="D6459" t="str">
            <v>UN</v>
          </cell>
          <cell r="E6459">
            <v>0</v>
          </cell>
        </row>
        <row r="6460">
          <cell r="B6460" t="str">
            <v>527110</v>
          </cell>
          <cell r="C6460" t="str">
            <v>TUBO FOFO C/FG PN-16/JE D=500MM;L=5800MM (792KG)</v>
          </cell>
          <cell r="D6460" t="str">
            <v>UN</v>
          </cell>
          <cell r="E6460">
            <v>0</v>
          </cell>
        </row>
        <row r="6461">
          <cell r="B6461" t="str">
            <v>527111</v>
          </cell>
          <cell r="C6461" t="str">
            <v>TUBO FOFO C/FG PN-16/JE D=600MM;L=1000MM (282KG)</v>
          </cell>
          <cell r="D6461" t="str">
            <v>UN</v>
          </cell>
          <cell r="E6461">
            <v>0</v>
          </cell>
        </row>
        <row r="6462">
          <cell r="B6462" t="str">
            <v>527112</v>
          </cell>
          <cell r="C6462" t="str">
            <v>TUBO FOFO C/FG PN-16/JE D=600MM;L=1500MM (361KG)</v>
          </cell>
          <cell r="D6462" t="str">
            <v>UN</v>
          </cell>
          <cell r="E6462">
            <v>0</v>
          </cell>
        </row>
        <row r="6463">
          <cell r="B6463" t="str">
            <v>527113</v>
          </cell>
          <cell r="C6463" t="str">
            <v>TUBO FOFO C/FG PN-16/JE D=600MM;L=2000MM (440KG)</v>
          </cell>
          <cell r="D6463" t="str">
            <v>UN</v>
          </cell>
          <cell r="E6463">
            <v>0</v>
          </cell>
        </row>
        <row r="6464">
          <cell r="B6464" t="str">
            <v>527114</v>
          </cell>
          <cell r="C6464" t="str">
            <v>TUBO FOFO C/FG PN-16/JE D=600MM;L=2500MM (519KG)</v>
          </cell>
          <cell r="D6464" t="str">
            <v>UN</v>
          </cell>
          <cell r="E6464">
            <v>0</v>
          </cell>
        </row>
        <row r="6465">
          <cell r="B6465" t="str">
            <v>527115</v>
          </cell>
          <cell r="C6465" t="str">
            <v>TUBO FOFO C/FG PN-16/JE D=600MM;L=3000MM (598KG)</v>
          </cell>
          <cell r="D6465" t="str">
            <v>UN</v>
          </cell>
          <cell r="E6465">
            <v>0</v>
          </cell>
        </row>
        <row r="6466">
          <cell r="B6466" t="str">
            <v>527116</v>
          </cell>
          <cell r="C6466" t="str">
            <v>TUBO FOFO C/FG PN-16/JE D=600MM;L=3500MM (677KG)</v>
          </cell>
          <cell r="D6466" t="str">
            <v>UN</v>
          </cell>
          <cell r="E6466">
            <v>0</v>
          </cell>
        </row>
        <row r="6467">
          <cell r="B6467" t="str">
            <v>527117</v>
          </cell>
          <cell r="C6467" t="str">
            <v>TUBO FOFO C/FG PN-16/JE D=600MM;L=4000MM (756KG)</v>
          </cell>
          <cell r="D6467" t="str">
            <v>UN</v>
          </cell>
          <cell r="E6467">
            <v>0</v>
          </cell>
        </row>
        <row r="6468">
          <cell r="B6468" t="str">
            <v>527118</v>
          </cell>
          <cell r="C6468" t="str">
            <v>TUBO FOFO C/FG PN-16/JE D=600MM;L=4500MM (835KG)</v>
          </cell>
          <cell r="D6468" t="str">
            <v>UN</v>
          </cell>
          <cell r="E6468">
            <v>0</v>
          </cell>
        </row>
        <row r="6469">
          <cell r="B6469" t="str">
            <v>527119</v>
          </cell>
          <cell r="C6469" t="str">
            <v>TUBO FOFO C/FG PN-16/JE D=600MM;L=5000MM (914KG)</v>
          </cell>
          <cell r="D6469" t="str">
            <v>UN</v>
          </cell>
          <cell r="E6469">
            <v>0</v>
          </cell>
        </row>
        <row r="6470">
          <cell r="B6470" t="str">
            <v>527120</v>
          </cell>
          <cell r="C6470" t="str">
            <v>TUBO FOFO C/FG PN-16/JE D=600MM;L=5500MM (993KG)</v>
          </cell>
          <cell r="D6470" t="str">
            <v>UN</v>
          </cell>
          <cell r="E6470">
            <v>0</v>
          </cell>
        </row>
        <row r="6471">
          <cell r="B6471" t="str">
            <v>527121</v>
          </cell>
          <cell r="C6471" t="str">
            <v>TUBO FOFO C/FG PN-16/JE D=600MM;L=5800MM (1040KG)</v>
          </cell>
          <cell r="D6471" t="str">
            <v>UN</v>
          </cell>
          <cell r="E6471">
            <v>0</v>
          </cell>
        </row>
        <row r="6472">
          <cell r="B6472" t="str">
            <v>527122</v>
          </cell>
          <cell r="C6472" t="str">
            <v>TUBO FOFO C/FG PN-16/JE D=700MM;L=1000MM (362KG)</v>
          </cell>
          <cell r="D6472" t="str">
            <v>UN</v>
          </cell>
          <cell r="E6472">
            <v>0</v>
          </cell>
        </row>
        <row r="6473">
          <cell r="B6473" t="str">
            <v>527123</v>
          </cell>
          <cell r="C6473" t="str">
            <v>TUBO FOFO C/FG PN-16/JE D=700MM;L=1500MM (492KG)</v>
          </cell>
          <cell r="D6473" t="str">
            <v>UN</v>
          </cell>
          <cell r="E6473">
            <v>0</v>
          </cell>
        </row>
        <row r="6474">
          <cell r="B6474" t="str">
            <v>527124</v>
          </cell>
          <cell r="C6474" t="str">
            <v>TUBO FOFO C/FG PN-16/JE D=700MM;L=2000MM (623KG)</v>
          </cell>
          <cell r="D6474" t="str">
            <v>UN</v>
          </cell>
          <cell r="E6474">
            <v>0</v>
          </cell>
        </row>
        <row r="6475">
          <cell r="B6475" t="str">
            <v>527125</v>
          </cell>
          <cell r="C6475" t="str">
            <v>TUBO FOFO C/FG PN-16/JE D=700MM;L=2500MM (753KG)</v>
          </cell>
          <cell r="D6475" t="str">
            <v>UN</v>
          </cell>
          <cell r="E6475">
            <v>0</v>
          </cell>
        </row>
        <row r="6476">
          <cell r="B6476" t="str">
            <v>527126</v>
          </cell>
          <cell r="C6476" t="str">
            <v>TUBO FOFO C/FG PN-16/JE D=700MM;L=3000MM (883KG)</v>
          </cell>
          <cell r="D6476" t="str">
            <v>UN</v>
          </cell>
          <cell r="E6476">
            <v>0</v>
          </cell>
        </row>
        <row r="6477">
          <cell r="B6477" t="str">
            <v>527127</v>
          </cell>
          <cell r="C6477" t="str">
            <v>TUBO FOFO C/FG PN-16/JE D=700MM;L=3500MM (1013KG)</v>
          </cell>
          <cell r="D6477" t="str">
            <v>UN</v>
          </cell>
          <cell r="E6477">
            <v>0</v>
          </cell>
        </row>
        <row r="6478">
          <cell r="B6478" t="str">
            <v>527128</v>
          </cell>
          <cell r="C6478" t="str">
            <v>TUBO FOFO C/FG PN-16/JE D=700MM;L=4000MM (1143KG)</v>
          </cell>
          <cell r="D6478" t="str">
            <v>UN</v>
          </cell>
          <cell r="E6478">
            <v>0</v>
          </cell>
        </row>
        <row r="6479">
          <cell r="B6479" t="str">
            <v>527129</v>
          </cell>
          <cell r="C6479" t="str">
            <v>TUBO FOFO C/FG PN-16/JE D=700MM;L=4500MM (1273KG)</v>
          </cell>
          <cell r="D6479" t="str">
            <v>UN</v>
          </cell>
          <cell r="E6479">
            <v>0</v>
          </cell>
        </row>
        <row r="6480">
          <cell r="B6480" t="str">
            <v>527130</v>
          </cell>
          <cell r="C6480" t="str">
            <v>TUBO FOFO C/FG PN-16/JE D=700MM;L=5000MM (1403KG)</v>
          </cell>
          <cell r="D6480" t="str">
            <v>UN</v>
          </cell>
          <cell r="E6480">
            <v>0</v>
          </cell>
        </row>
        <row r="6481">
          <cell r="B6481" t="str">
            <v>527131</v>
          </cell>
          <cell r="C6481" t="str">
            <v>TUBO FOFO C/FG PN-16/JE D=700MM;L=5500MM (1533KG)</v>
          </cell>
          <cell r="D6481" t="str">
            <v>UN</v>
          </cell>
          <cell r="E6481">
            <v>0</v>
          </cell>
        </row>
        <row r="6482">
          <cell r="B6482" t="str">
            <v>527132</v>
          </cell>
          <cell r="C6482" t="str">
            <v>TUBO FOFO C/FG PN-16/JE D=700MM;L=6000MM (1663KG)</v>
          </cell>
          <cell r="D6482" t="str">
            <v>UN</v>
          </cell>
          <cell r="E6482">
            <v>0</v>
          </cell>
        </row>
        <row r="6483">
          <cell r="B6483" t="str">
            <v>527133</v>
          </cell>
          <cell r="C6483" t="str">
            <v>TUBO FOFO C/FG PN-16/JE D=700MM;L=6500MM (1793KG)</v>
          </cell>
          <cell r="D6483" t="str">
            <v>UN</v>
          </cell>
          <cell r="E6483">
            <v>0</v>
          </cell>
        </row>
        <row r="6484">
          <cell r="B6484" t="str">
            <v>527134</v>
          </cell>
          <cell r="C6484" t="str">
            <v>TUBO FOFO C/FG PN-16/JE D=700MM;L=6800MM (1871KG)</v>
          </cell>
          <cell r="D6484" t="str">
            <v>UN</v>
          </cell>
          <cell r="E6484">
            <v>0</v>
          </cell>
        </row>
        <row r="6486">
          <cell r="B6486" t="str">
            <v>527200</v>
          </cell>
          <cell r="C6486" t="str">
            <v>TUBO FOFO C/FG PN-16/PT (C31 - METALURGICA 100%)</v>
          </cell>
        </row>
        <row r="6487">
          <cell r="B6487" t="str">
            <v>527201</v>
          </cell>
          <cell r="C6487" t="str">
            <v>TUBO FOFO C/FG PN-16/PT D=80MM;L=1000MM (17KG)</v>
          </cell>
          <cell r="D6487" t="str">
            <v>UN</v>
          </cell>
          <cell r="E6487">
            <v>0</v>
          </cell>
        </row>
        <row r="6488">
          <cell r="B6488" t="str">
            <v>527202</v>
          </cell>
          <cell r="C6488" t="str">
            <v>TUBO FOFO C/FG PN-16/PT D=80MM;L=1500MM (23KG)</v>
          </cell>
          <cell r="D6488" t="str">
            <v>UN</v>
          </cell>
          <cell r="E6488">
            <v>0</v>
          </cell>
        </row>
        <row r="6489">
          <cell r="B6489" t="str">
            <v>527203</v>
          </cell>
          <cell r="C6489" t="str">
            <v>TUBO FOFO C/FG PN-16/PT D=80MM;L=2000MM (30KG)</v>
          </cell>
          <cell r="D6489" t="str">
            <v>UN</v>
          </cell>
          <cell r="E6489">
            <v>0</v>
          </cell>
        </row>
        <row r="6490">
          <cell r="B6490" t="str">
            <v>527204</v>
          </cell>
          <cell r="C6490" t="str">
            <v>TUBO FOFO C/FG PN-16/PT D=80MM;L=2500MM (36KG)</v>
          </cell>
          <cell r="D6490" t="str">
            <v>UN</v>
          </cell>
          <cell r="E6490">
            <v>0</v>
          </cell>
        </row>
        <row r="6491">
          <cell r="B6491" t="str">
            <v>527205</v>
          </cell>
          <cell r="C6491" t="str">
            <v>TUBO FOFO C/FG PN-16/PT D=80MM;L=3000MM (43KG)</v>
          </cell>
          <cell r="D6491" t="str">
            <v>UN</v>
          </cell>
          <cell r="E6491">
            <v>0</v>
          </cell>
        </row>
        <row r="6492">
          <cell r="B6492" t="str">
            <v>527206</v>
          </cell>
          <cell r="C6492" t="str">
            <v>TUBO FOFO C/FG PN-16/PT D=80MM;L=3500MM (49KG)</v>
          </cell>
          <cell r="D6492" t="str">
            <v>UN</v>
          </cell>
          <cell r="E6492">
            <v>0</v>
          </cell>
        </row>
        <row r="6493">
          <cell r="B6493" t="str">
            <v>527207</v>
          </cell>
          <cell r="C6493" t="str">
            <v>TUBO FOFO C/FG PN-16/PT D=80MM;L=4000MM (56KG)</v>
          </cell>
          <cell r="D6493" t="str">
            <v>UN</v>
          </cell>
          <cell r="E6493">
            <v>0</v>
          </cell>
        </row>
        <row r="6494">
          <cell r="B6494" t="str">
            <v>527208</v>
          </cell>
          <cell r="C6494" t="str">
            <v>TUBO FOFO C/FG PN-16/PT D=80MM;L=4500MM (62KG)</v>
          </cell>
          <cell r="D6494" t="str">
            <v>UN</v>
          </cell>
          <cell r="E6494">
            <v>0</v>
          </cell>
        </row>
        <row r="6495">
          <cell r="B6495" t="str">
            <v>527209</v>
          </cell>
          <cell r="C6495" t="str">
            <v>TUBO FOFO C/FG PN-16/PT D=80MM;L=5000MM (69KG)</v>
          </cell>
          <cell r="D6495" t="str">
            <v>UN</v>
          </cell>
          <cell r="E6495">
            <v>0</v>
          </cell>
        </row>
        <row r="6496">
          <cell r="B6496" t="str">
            <v>527210</v>
          </cell>
          <cell r="C6496" t="str">
            <v>TUBO FOFO C/FG PN-16/PT D=80MM;L=5500MM (75KG)</v>
          </cell>
          <cell r="D6496" t="str">
            <v>UN</v>
          </cell>
          <cell r="E6496">
            <v>0</v>
          </cell>
        </row>
        <row r="6497">
          <cell r="B6497" t="str">
            <v>527211</v>
          </cell>
          <cell r="C6497" t="str">
            <v>TUBO FOFO C/FG PN-16/PT D=80MM;L=5800MM (79KG)</v>
          </cell>
          <cell r="D6497" t="str">
            <v>UN</v>
          </cell>
          <cell r="E6497">
            <v>0</v>
          </cell>
        </row>
        <row r="6498">
          <cell r="B6498" t="str">
            <v>527212</v>
          </cell>
          <cell r="C6498" t="str">
            <v>TUBO FOFO C/FG PN-16/PT D=100MM;L=1000MM (22KG)</v>
          </cell>
          <cell r="D6498" t="str">
            <v>UN</v>
          </cell>
          <cell r="E6498">
            <v>0</v>
          </cell>
        </row>
        <row r="6499">
          <cell r="B6499" t="str">
            <v>527213</v>
          </cell>
          <cell r="C6499" t="str">
            <v>TUBO FOFO C/FG PN-16/PT D=100MM;L=1500MM (30KG)</v>
          </cell>
          <cell r="D6499" t="str">
            <v>UN</v>
          </cell>
          <cell r="E6499">
            <v>0</v>
          </cell>
        </row>
        <row r="6500">
          <cell r="B6500" t="str">
            <v>527214</v>
          </cell>
          <cell r="C6500" t="str">
            <v>TUBO FOFO C/FG PN-16/PT D=100MM;L=2000MM (39KG)</v>
          </cell>
          <cell r="D6500" t="str">
            <v>UN</v>
          </cell>
          <cell r="E6500">
            <v>0</v>
          </cell>
        </row>
        <row r="6501">
          <cell r="B6501" t="str">
            <v>527215</v>
          </cell>
          <cell r="C6501" t="str">
            <v>TUBO FOFO C/FG PN-16/PT D=100MM;L=2500MM (48KG)</v>
          </cell>
          <cell r="D6501" t="str">
            <v>UN</v>
          </cell>
          <cell r="E6501">
            <v>0</v>
          </cell>
        </row>
        <row r="6502">
          <cell r="B6502" t="str">
            <v>527216</v>
          </cell>
          <cell r="C6502" t="str">
            <v>TUBO FOFO C/FG PN-16/PT D=100MM;L=3000MM (56KG)</v>
          </cell>
          <cell r="D6502" t="str">
            <v>UN</v>
          </cell>
          <cell r="E6502">
            <v>0</v>
          </cell>
        </row>
        <row r="6503">
          <cell r="B6503" t="str">
            <v>527217</v>
          </cell>
          <cell r="C6503" t="str">
            <v>TUBO FOFO C/FG PN-16/PT D=100MM;L=3500MM (65KG)</v>
          </cell>
          <cell r="D6503" t="str">
            <v>UN</v>
          </cell>
          <cell r="E6503">
            <v>0</v>
          </cell>
        </row>
        <row r="6504">
          <cell r="B6504" t="str">
            <v>527218</v>
          </cell>
          <cell r="C6504" t="str">
            <v>TUBO FOFO C/FG PN-16/PT D=100MM;L=4000MM (73KG)</v>
          </cell>
          <cell r="D6504" t="str">
            <v>UN</v>
          </cell>
          <cell r="E6504">
            <v>0</v>
          </cell>
        </row>
        <row r="6505">
          <cell r="B6505" t="str">
            <v>527219</v>
          </cell>
          <cell r="C6505" t="str">
            <v>TUBO FOFO C/FG PN-16/PT D=100MM;L=4500MM (82KG)</v>
          </cell>
          <cell r="D6505" t="str">
            <v>UN</v>
          </cell>
          <cell r="E6505">
            <v>0</v>
          </cell>
        </row>
        <row r="6506">
          <cell r="B6506" t="str">
            <v>527220</v>
          </cell>
          <cell r="C6506" t="str">
            <v>TUBO FOFO C/FG PN-16/PT D=100MM;L=5000MM (91KG)</v>
          </cell>
          <cell r="D6506" t="str">
            <v>UN</v>
          </cell>
          <cell r="E6506">
            <v>0</v>
          </cell>
        </row>
        <row r="6507">
          <cell r="B6507" t="str">
            <v>527221</v>
          </cell>
          <cell r="C6507" t="str">
            <v>TUBO FOFO C/FG PN-16/PT D=100MM;L=5500MM (99KG)</v>
          </cell>
          <cell r="D6507" t="str">
            <v>UN</v>
          </cell>
          <cell r="E6507">
            <v>0</v>
          </cell>
        </row>
        <row r="6508">
          <cell r="B6508" t="str">
            <v>527222</v>
          </cell>
          <cell r="C6508" t="str">
            <v>TUBO FOFO C/FG PN-16/PT D=100MM;L=5800MM (104KG)</v>
          </cell>
          <cell r="D6508" t="str">
            <v>UN</v>
          </cell>
          <cell r="E6508">
            <v>0</v>
          </cell>
        </row>
        <row r="6509">
          <cell r="B6509" t="str">
            <v>527223</v>
          </cell>
          <cell r="C6509" t="str">
            <v>TUBO FOFO C/FG PN-16/PT D=150MM;L=1000MM (34KG)</v>
          </cell>
          <cell r="D6509" t="str">
            <v>UN</v>
          </cell>
          <cell r="E6509">
            <v>0</v>
          </cell>
        </row>
        <row r="6510">
          <cell r="B6510" t="str">
            <v>527224</v>
          </cell>
          <cell r="C6510" t="str">
            <v>TUBO FOFO C/FG PN-16/PT D=150MM;L=1500MM (47KG)</v>
          </cell>
          <cell r="D6510" t="str">
            <v>UN</v>
          </cell>
          <cell r="E6510">
            <v>0</v>
          </cell>
        </row>
        <row r="6511">
          <cell r="B6511" t="str">
            <v>527225</v>
          </cell>
          <cell r="C6511" t="str">
            <v>TUBO FOFO C/FG PN-16/PT D=150MM;L=2000MM (60KG)</v>
          </cell>
          <cell r="D6511" t="str">
            <v>UN</v>
          </cell>
          <cell r="E6511">
            <v>0</v>
          </cell>
        </row>
        <row r="6512">
          <cell r="B6512" t="str">
            <v>527226</v>
          </cell>
          <cell r="C6512" t="str">
            <v>TUBO FOFO C/FG PN-16/PT D=150MM;L=2500MM (73KG)</v>
          </cell>
          <cell r="D6512" t="str">
            <v>UN</v>
          </cell>
          <cell r="E6512">
            <v>0</v>
          </cell>
        </row>
        <row r="6513">
          <cell r="B6513" t="str">
            <v>527227</v>
          </cell>
          <cell r="C6513" t="str">
            <v>TUBO FOFO C/FG PN-16/PT D=150MM;L=3000MM (86KG)</v>
          </cell>
          <cell r="D6513" t="str">
            <v>UN</v>
          </cell>
          <cell r="E6513">
            <v>0</v>
          </cell>
        </row>
        <row r="6514">
          <cell r="B6514" t="str">
            <v>527228</v>
          </cell>
          <cell r="C6514" t="str">
            <v>TUBO FOFO C/FG PN-16/PT D=150MM;L=3500MM (99KG)</v>
          </cell>
          <cell r="D6514" t="str">
            <v>UN</v>
          </cell>
          <cell r="E6514">
            <v>0</v>
          </cell>
        </row>
        <row r="6515">
          <cell r="B6515" t="str">
            <v>527229</v>
          </cell>
          <cell r="C6515" t="str">
            <v>TUBO FOFO C/FG PN-16/PT D=150MM;L=4000MM (112KG)</v>
          </cell>
          <cell r="D6515" t="str">
            <v>UN</v>
          </cell>
          <cell r="E6515">
            <v>0</v>
          </cell>
        </row>
        <row r="6516">
          <cell r="B6516" t="str">
            <v>527230</v>
          </cell>
          <cell r="C6516" t="str">
            <v>TUBO FOFO C/FG PN-16/PT D=150MM;L=4500MM (125KG)</v>
          </cell>
          <cell r="D6516" t="str">
            <v>UN</v>
          </cell>
          <cell r="E6516">
            <v>0</v>
          </cell>
        </row>
        <row r="6517">
          <cell r="B6517" t="str">
            <v>527231</v>
          </cell>
          <cell r="C6517" t="str">
            <v>TUBO FOFO C/FG PN-16/PT D=150MM;L=5000MM (138KG)</v>
          </cell>
          <cell r="D6517" t="str">
            <v>UN</v>
          </cell>
          <cell r="E6517">
            <v>0</v>
          </cell>
        </row>
        <row r="6518">
          <cell r="B6518" t="str">
            <v>527232</v>
          </cell>
          <cell r="C6518" t="str">
            <v>TUBO FOFO C/FG PN-16/PT D=150MM;L=5500MM (151KG)</v>
          </cell>
          <cell r="D6518" t="str">
            <v>UN</v>
          </cell>
          <cell r="E6518">
            <v>0</v>
          </cell>
        </row>
        <row r="6519">
          <cell r="B6519" t="str">
            <v>527233</v>
          </cell>
          <cell r="C6519" t="str">
            <v>TUBO FOFO C/FG PN-16/PT D=150MM;L=5800MM (159KG)</v>
          </cell>
          <cell r="D6519" t="str">
            <v>UN</v>
          </cell>
          <cell r="E6519">
            <v>0</v>
          </cell>
        </row>
        <row r="6520">
          <cell r="B6520" t="str">
            <v>527234</v>
          </cell>
          <cell r="C6520" t="str">
            <v>TUBO FOFO C/FG PN-16/PT D=200MM;L=1000MM (45KG)</v>
          </cell>
          <cell r="D6520" t="str">
            <v>UN</v>
          </cell>
          <cell r="E6520">
            <v>0</v>
          </cell>
        </row>
        <row r="6521">
          <cell r="B6521" t="str">
            <v>527235</v>
          </cell>
          <cell r="C6521" t="str">
            <v>TUBO FOFO C/FG PN-16/PT D=200MM;L=1500MM (62KG)</v>
          </cell>
          <cell r="D6521" t="str">
            <v>UN</v>
          </cell>
          <cell r="E6521">
            <v>0</v>
          </cell>
        </row>
        <row r="6522">
          <cell r="B6522" t="str">
            <v>527236</v>
          </cell>
          <cell r="C6522" t="str">
            <v>TUBO FOFO C/FG PN-16/PT D=200MM;L=2000MM (80KG)</v>
          </cell>
          <cell r="D6522" t="str">
            <v>UN</v>
          </cell>
          <cell r="E6522">
            <v>0</v>
          </cell>
        </row>
        <row r="6523">
          <cell r="B6523" t="str">
            <v>527237</v>
          </cell>
          <cell r="C6523" t="str">
            <v>TUBO FOFO C/FG PN-16/PT D=200MM;L=2500MM (97KG)</v>
          </cell>
          <cell r="D6523" t="str">
            <v>UN</v>
          </cell>
          <cell r="E6523">
            <v>0</v>
          </cell>
        </row>
        <row r="6524">
          <cell r="B6524" t="str">
            <v>527238</v>
          </cell>
          <cell r="C6524" t="str">
            <v>TUBO FOFO C/FG PN-16/PT D=200MM;L=3000MM (114KG)</v>
          </cell>
          <cell r="D6524" t="str">
            <v>UN</v>
          </cell>
          <cell r="E6524">
            <v>0</v>
          </cell>
        </row>
        <row r="6525">
          <cell r="B6525" t="str">
            <v>527239</v>
          </cell>
          <cell r="C6525" t="str">
            <v>TUBO FOFO C/FG PN-16/PT D=200MM;L=3500MM (132KG)</v>
          </cell>
          <cell r="D6525" t="str">
            <v>UN</v>
          </cell>
          <cell r="E6525">
            <v>0</v>
          </cell>
        </row>
        <row r="6526">
          <cell r="B6526" t="str">
            <v>527240</v>
          </cell>
          <cell r="C6526" t="str">
            <v>TUBO FOFO C/FG PN-16/PT D=200MM;L=4000MM (149KG)</v>
          </cell>
          <cell r="D6526" t="str">
            <v>UN</v>
          </cell>
          <cell r="E6526">
            <v>0</v>
          </cell>
        </row>
        <row r="6527">
          <cell r="B6527" t="str">
            <v>527241</v>
          </cell>
          <cell r="C6527" t="str">
            <v>TUBO FOFO C/FG PN-16/PT D=200MM;L=4500MM (167KG)</v>
          </cell>
          <cell r="D6527" t="str">
            <v>UN</v>
          </cell>
          <cell r="E6527">
            <v>0</v>
          </cell>
        </row>
        <row r="6528">
          <cell r="B6528" t="str">
            <v>527242</v>
          </cell>
          <cell r="C6528" t="str">
            <v>TUBO FOFO C/FG PN-16/PT D=200MM;L=5000MM (184KG)</v>
          </cell>
          <cell r="D6528" t="str">
            <v>UN</v>
          </cell>
          <cell r="E6528">
            <v>0</v>
          </cell>
        </row>
        <row r="6529">
          <cell r="B6529" t="str">
            <v>527243</v>
          </cell>
          <cell r="C6529" t="str">
            <v>TUBO FOFO C/FG PN-16/PT D=200MM;L=5500MM (201KG)</v>
          </cell>
          <cell r="D6529" t="str">
            <v>UN</v>
          </cell>
          <cell r="E6529">
            <v>0</v>
          </cell>
        </row>
        <row r="6530">
          <cell r="B6530" t="str">
            <v>527244</v>
          </cell>
          <cell r="C6530" t="str">
            <v>TUBO FOFO C/FG PN-16/PT D=200MM;L=5800MM (212KG)</v>
          </cell>
          <cell r="D6530" t="str">
            <v>UN</v>
          </cell>
          <cell r="E6530">
            <v>0</v>
          </cell>
        </row>
        <row r="6531">
          <cell r="B6531" t="str">
            <v>527245</v>
          </cell>
          <cell r="C6531" t="str">
            <v>TUBO FOFO C/FG PN-16/PT D=250MM;L=1000MM (60KG)</v>
          </cell>
          <cell r="D6531" t="str">
            <v>UN</v>
          </cell>
          <cell r="E6531">
            <v>0</v>
          </cell>
        </row>
        <row r="6532">
          <cell r="B6532" t="str">
            <v>527246</v>
          </cell>
          <cell r="C6532" t="str">
            <v>TUBO FOFO C/FG PN-16/PT D=250MM;L=1500MM (83KG)</v>
          </cell>
          <cell r="D6532" t="str">
            <v>UN</v>
          </cell>
          <cell r="E6532">
            <v>0</v>
          </cell>
        </row>
        <row r="6533">
          <cell r="B6533" t="str">
            <v>527247</v>
          </cell>
          <cell r="C6533" t="str">
            <v>TUBO FOFO C/FG PN-16/PT D=250MM;L=2000MM (105KG)</v>
          </cell>
          <cell r="D6533" t="str">
            <v>UN</v>
          </cell>
          <cell r="E6533">
            <v>0</v>
          </cell>
        </row>
        <row r="6534">
          <cell r="B6534" t="str">
            <v>527248</v>
          </cell>
          <cell r="C6534" t="str">
            <v>TUBO FOFO C/FG PN-16/PT D=250MM;L=2500MM (128KG)</v>
          </cell>
          <cell r="D6534" t="str">
            <v>UN</v>
          </cell>
          <cell r="E6534">
            <v>0</v>
          </cell>
        </row>
        <row r="6535">
          <cell r="B6535" t="str">
            <v>527249</v>
          </cell>
          <cell r="C6535" t="str">
            <v>TUBO FOFO C/FG PN-16/PT D=250MM;L=3000MM (151KG)</v>
          </cell>
          <cell r="D6535" t="str">
            <v>UN</v>
          </cell>
          <cell r="E6535">
            <v>0</v>
          </cell>
        </row>
        <row r="6536">
          <cell r="B6536" t="str">
            <v>527250</v>
          </cell>
          <cell r="C6536" t="str">
            <v>TUBO FOFO C/FG PN-16/PT D=250MM;L=3500MM (173KG)</v>
          </cell>
          <cell r="D6536" t="str">
            <v>UN</v>
          </cell>
          <cell r="E6536">
            <v>0</v>
          </cell>
        </row>
        <row r="6537">
          <cell r="B6537" t="str">
            <v>527251</v>
          </cell>
          <cell r="C6537" t="str">
            <v>TUBO FOFO C/FG PN-16/PT D=250MM;L=4000MM (196KG)</v>
          </cell>
          <cell r="D6537" t="str">
            <v>UN</v>
          </cell>
          <cell r="E6537">
            <v>0</v>
          </cell>
        </row>
        <row r="6538">
          <cell r="B6538" t="str">
            <v>527252</v>
          </cell>
          <cell r="C6538" t="str">
            <v>TUBO FOFO C/FG PN-16/PT D=250MM;L=4500MM (219KG)</v>
          </cell>
          <cell r="D6538" t="str">
            <v>UN</v>
          </cell>
          <cell r="E6538">
            <v>0</v>
          </cell>
        </row>
        <row r="6539">
          <cell r="B6539" t="str">
            <v>527253</v>
          </cell>
          <cell r="C6539" t="str">
            <v>TUBO FOFO C/FG PN-16/PT D=250MM;L=5000MM (242KG)</v>
          </cell>
          <cell r="D6539" t="str">
            <v>UN</v>
          </cell>
          <cell r="E6539">
            <v>0</v>
          </cell>
        </row>
        <row r="6540">
          <cell r="B6540" t="str">
            <v>527254</v>
          </cell>
          <cell r="C6540" t="str">
            <v>TUBO FOFO C/FG PN-16/PT D=250MM;L=5500MM (264KG)</v>
          </cell>
          <cell r="D6540" t="str">
            <v>UN</v>
          </cell>
          <cell r="E6540">
            <v>0</v>
          </cell>
        </row>
        <row r="6541">
          <cell r="B6541" t="str">
            <v>527255</v>
          </cell>
          <cell r="C6541" t="str">
            <v>TUBO FOFO C/FG PN-16/PT D=250MM;L=5800MM (278KG)</v>
          </cell>
          <cell r="D6541" t="str">
            <v>UN</v>
          </cell>
          <cell r="E6541">
            <v>0</v>
          </cell>
        </row>
        <row r="6542">
          <cell r="B6542" t="str">
            <v>527256</v>
          </cell>
          <cell r="C6542" t="str">
            <v>TUBO FOFO C/FG PN-16/PT D=300MM;L=1000MM (75KG)</v>
          </cell>
          <cell r="D6542" t="str">
            <v>UN</v>
          </cell>
          <cell r="E6542">
            <v>0</v>
          </cell>
        </row>
        <row r="6543">
          <cell r="B6543" t="str">
            <v>527257</v>
          </cell>
          <cell r="C6543" t="str">
            <v>TUBO FOFO C/FG PN-16/PT D=300MM;L=1500MM (104KG)</v>
          </cell>
          <cell r="D6543" t="str">
            <v>UN</v>
          </cell>
          <cell r="E6543">
            <v>0</v>
          </cell>
        </row>
        <row r="6544">
          <cell r="B6544" t="str">
            <v>527258</v>
          </cell>
          <cell r="C6544" t="str">
            <v>TUBO FOFO C/FG PN-16/PT D=300MM;L=2000MM (132KG)</v>
          </cell>
          <cell r="D6544" t="str">
            <v>UN</v>
          </cell>
          <cell r="E6544">
            <v>0</v>
          </cell>
        </row>
        <row r="6545">
          <cell r="B6545" t="str">
            <v>527259</v>
          </cell>
          <cell r="C6545" t="str">
            <v>TUBO FOFO C/FG PN-16/PT D=300MM;L=2500MM (161KG)</v>
          </cell>
          <cell r="D6545" t="str">
            <v>UN</v>
          </cell>
          <cell r="E6545">
            <v>0</v>
          </cell>
        </row>
        <row r="6546">
          <cell r="B6546" t="str">
            <v>527260</v>
          </cell>
          <cell r="C6546" t="str">
            <v>TUBO FOFO C/FG PN-16/PT D=300MM;L=3000MM (189KG)</v>
          </cell>
          <cell r="D6546" t="str">
            <v>UN</v>
          </cell>
          <cell r="E6546">
            <v>0</v>
          </cell>
        </row>
        <row r="6547">
          <cell r="B6547" t="str">
            <v>527261</v>
          </cell>
          <cell r="C6547" t="str">
            <v>TUBO FOFO C/FG PN-16/PT D=300MM;L=3500MM (218KG)</v>
          </cell>
          <cell r="D6547" t="str">
            <v>UN</v>
          </cell>
          <cell r="E6547">
            <v>0</v>
          </cell>
        </row>
        <row r="6548">
          <cell r="B6548" t="str">
            <v>527262</v>
          </cell>
          <cell r="C6548" t="str">
            <v>TUBO FOFO C/FG PN-16/PT D=300MM;L=4000MM (246KG)</v>
          </cell>
          <cell r="D6548" t="str">
            <v>UN</v>
          </cell>
          <cell r="E6548">
            <v>0</v>
          </cell>
        </row>
        <row r="6549">
          <cell r="B6549" t="str">
            <v>527263</v>
          </cell>
          <cell r="C6549" t="str">
            <v>TUBO FOFO C/FG PN-16/PT D=300MM;L=4500MM (275KG)</v>
          </cell>
          <cell r="D6549" t="str">
            <v>UN</v>
          </cell>
          <cell r="E6549">
            <v>0</v>
          </cell>
        </row>
        <row r="6550">
          <cell r="B6550" t="str">
            <v>527264</v>
          </cell>
          <cell r="C6550" t="str">
            <v>TUBO FOFO C/FG PN-16/PT D=300MM;L=5000MM (304KG)</v>
          </cell>
          <cell r="D6550" t="str">
            <v>UN</v>
          </cell>
          <cell r="E6550">
            <v>0</v>
          </cell>
        </row>
        <row r="6551">
          <cell r="B6551" t="str">
            <v>527265</v>
          </cell>
          <cell r="C6551" t="str">
            <v>TUBO FOFO C/FG PN-16/PT D=300MM;L=5500MM (332KG)</v>
          </cell>
          <cell r="D6551" t="str">
            <v>UN</v>
          </cell>
          <cell r="E6551">
            <v>0</v>
          </cell>
        </row>
        <row r="6552">
          <cell r="B6552" t="str">
            <v>527266</v>
          </cell>
          <cell r="C6552" t="str">
            <v>TUBO FOFO C/FG PN-16/PT D=300MM;L=5800MM (349KG)</v>
          </cell>
          <cell r="D6552" t="str">
            <v>UN</v>
          </cell>
          <cell r="E6552">
            <v>0</v>
          </cell>
        </row>
        <row r="6553">
          <cell r="B6553" t="str">
            <v>527267</v>
          </cell>
          <cell r="C6553" t="str">
            <v>TUBO FOFO C/FG PN-16/PT D=350MM;L=1000MM (102KG)</v>
          </cell>
          <cell r="D6553" t="str">
            <v>UN</v>
          </cell>
          <cell r="E6553">
            <v>0</v>
          </cell>
        </row>
        <row r="6554">
          <cell r="B6554" t="str">
            <v>527268</v>
          </cell>
          <cell r="C6554" t="str">
            <v>TUBO FOFO C/FG PN-16/PT D=350MM;L=1500MM (139KG)</v>
          </cell>
          <cell r="D6554" t="str">
            <v>UN</v>
          </cell>
          <cell r="E6554">
            <v>0</v>
          </cell>
        </row>
        <row r="6555">
          <cell r="B6555" t="str">
            <v>527269</v>
          </cell>
          <cell r="C6555" t="str">
            <v>TUBO FOFO C/FG PN-16/PT D=350MM;L=2000MM (177KG)</v>
          </cell>
          <cell r="D6555" t="str">
            <v>UN</v>
          </cell>
          <cell r="E6555">
            <v>0</v>
          </cell>
        </row>
        <row r="6556">
          <cell r="B6556" t="str">
            <v>527270</v>
          </cell>
          <cell r="C6556" t="str">
            <v>TUBO FOFO C/FG PN-16/PT D=350MM;L=2500MM (215KG)</v>
          </cell>
          <cell r="D6556" t="str">
            <v>UN</v>
          </cell>
          <cell r="E6556">
            <v>0</v>
          </cell>
        </row>
        <row r="6557">
          <cell r="B6557" t="str">
            <v>527271</v>
          </cell>
          <cell r="C6557" t="str">
            <v>TUBO FOFO C/FG PN-16/PT D=350MM;L=3000MM (253KG)</v>
          </cell>
          <cell r="D6557" t="str">
            <v>UN</v>
          </cell>
          <cell r="E6557">
            <v>0</v>
          </cell>
        </row>
        <row r="6558">
          <cell r="B6558" t="str">
            <v>527272</v>
          </cell>
          <cell r="C6558" t="str">
            <v>TUBO FOFO C/FG PN-16/PT D=350MM;L=3500MM (290KG)</v>
          </cell>
          <cell r="D6558" t="str">
            <v>UN</v>
          </cell>
          <cell r="E6558">
            <v>0</v>
          </cell>
        </row>
        <row r="6559">
          <cell r="B6559" t="str">
            <v>527273</v>
          </cell>
          <cell r="C6559" t="str">
            <v>TUBO FOFO C/FG PN-16/PT D=350MM;L=4000MM (328KG)</v>
          </cell>
          <cell r="D6559" t="str">
            <v>UN</v>
          </cell>
          <cell r="E6559">
            <v>0</v>
          </cell>
        </row>
        <row r="6560">
          <cell r="B6560" t="str">
            <v>527274</v>
          </cell>
          <cell r="C6560" t="str">
            <v>TUBO FOFO C/FG PN-16/PT D=350MM;L=4500MM (366KG)</v>
          </cell>
          <cell r="D6560" t="str">
            <v>UN</v>
          </cell>
          <cell r="E6560">
            <v>0</v>
          </cell>
        </row>
        <row r="6561">
          <cell r="B6561" t="str">
            <v>527275</v>
          </cell>
          <cell r="C6561" t="str">
            <v>TUBO FOFO C/FG PN-16/PT D=350MM;L=5000MM (404KG)</v>
          </cell>
          <cell r="D6561" t="str">
            <v>UN</v>
          </cell>
          <cell r="E6561">
            <v>0</v>
          </cell>
        </row>
        <row r="6562">
          <cell r="B6562" t="str">
            <v>527276</v>
          </cell>
          <cell r="C6562" t="str">
            <v>TUBO FOFO C/FG PN-16/PT D=350MM;L=5500MM (441KG)</v>
          </cell>
          <cell r="D6562" t="str">
            <v>UN</v>
          </cell>
          <cell r="E6562">
            <v>0</v>
          </cell>
        </row>
        <row r="6563">
          <cell r="B6563" t="str">
            <v>527277</v>
          </cell>
          <cell r="C6563" t="str">
            <v>TUBO FOFO C/FG PN-16/PT D=350MM;L=5800MM (464KG)</v>
          </cell>
          <cell r="D6563" t="str">
            <v>UN</v>
          </cell>
          <cell r="E6563">
            <v>0</v>
          </cell>
        </row>
        <row r="6564">
          <cell r="B6564" t="str">
            <v>527278</v>
          </cell>
          <cell r="C6564" t="str">
            <v>TUBO FOFO C/FG PN-16/PT D=400MM;L=1000MM (124KG)</v>
          </cell>
          <cell r="D6564" t="str">
            <v>UN</v>
          </cell>
          <cell r="E6564">
            <v>0</v>
          </cell>
        </row>
        <row r="6565">
          <cell r="B6565" t="str">
            <v>527279</v>
          </cell>
          <cell r="C6565" t="str">
            <v>TUBO FOFO C/FG PN-16/PT D=400MM;L=1500MM (168KG)</v>
          </cell>
          <cell r="D6565" t="str">
            <v>UN</v>
          </cell>
          <cell r="E6565">
            <v>0</v>
          </cell>
        </row>
        <row r="6566">
          <cell r="B6566" t="str">
            <v>527280</v>
          </cell>
          <cell r="C6566" t="str">
            <v>TUBO FOFO C/FG PN-16/PT D=400MM;L=2000MM (213KG)</v>
          </cell>
          <cell r="D6566" t="str">
            <v>UN</v>
          </cell>
          <cell r="E6566">
            <v>0</v>
          </cell>
        </row>
        <row r="6567">
          <cell r="B6567" t="str">
            <v>527281</v>
          </cell>
          <cell r="C6567" t="str">
            <v>TUBO FOFO C/FG PN-16/PT D=400MM;L=2500MM (258KG)</v>
          </cell>
          <cell r="D6567" t="str">
            <v>UN</v>
          </cell>
          <cell r="E6567">
            <v>0</v>
          </cell>
        </row>
        <row r="6568">
          <cell r="B6568" t="str">
            <v>527282</v>
          </cell>
          <cell r="C6568" t="str">
            <v>TUBO FOFO C/FG PN-16/PT D=400MM;L=3000MM (303KG)</v>
          </cell>
          <cell r="D6568" t="str">
            <v>UN</v>
          </cell>
          <cell r="E6568">
            <v>0</v>
          </cell>
        </row>
        <row r="6569">
          <cell r="B6569" t="str">
            <v>527283</v>
          </cell>
          <cell r="C6569" t="str">
            <v>TUBO FOFO C/FG PN-16/PT D=400MM;L=3500MM (347KG)</v>
          </cell>
          <cell r="D6569" t="str">
            <v>UN</v>
          </cell>
          <cell r="E6569">
            <v>0</v>
          </cell>
        </row>
        <row r="6570">
          <cell r="B6570" t="str">
            <v>527284</v>
          </cell>
          <cell r="C6570" t="str">
            <v>TUBO FOFO C/FG PN-16/PT D=400MM;L=4000MM (392KG)</v>
          </cell>
          <cell r="D6570" t="str">
            <v>UN</v>
          </cell>
          <cell r="E6570">
            <v>0</v>
          </cell>
        </row>
        <row r="6571">
          <cell r="B6571" t="str">
            <v>527285</v>
          </cell>
          <cell r="C6571" t="str">
            <v>TUBO FOFO C/FG PN-16/PT D=400MM;L=4500MM (437KG)</v>
          </cell>
          <cell r="D6571" t="str">
            <v>UN</v>
          </cell>
          <cell r="E6571">
            <v>0</v>
          </cell>
        </row>
        <row r="6572">
          <cell r="B6572" t="str">
            <v>527286</v>
          </cell>
          <cell r="C6572" t="str">
            <v>TUBO FOFO C/FG PN-16/PT D=400MM;L=5000MM (482KG)</v>
          </cell>
          <cell r="D6572" t="str">
            <v>UN</v>
          </cell>
          <cell r="E6572">
            <v>0</v>
          </cell>
        </row>
        <row r="6573">
          <cell r="B6573" t="str">
            <v>527287</v>
          </cell>
          <cell r="C6573" t="str">
            <v>TUBO FOFO C/FG PN-16/PT D=400MM;L=5500MM (526KG)</v>
          </cell>
          <cell r="D6573" t="str">
            <v>UN</v>
          </cell>
          <cell r="E6573">
            <v>0</v>
          </cell>
        </row>
        <row r="6574">
          <cell r="B6574" t="str">
            <v>527288</v>
          </cell>
          <cell r="C6574" t="str">
            <v>TUBO FOFO C/FG PN-16/PT D=400MM;L=5800MM (553KG)</v>
          </cell>
          <cell r="D6574" t="str">
            <v>UN</v>
          </cell>
          <cell r="E6574">
            <v>0</v>
          </cell>
        </row>
        <row r="6575">
          <cell r="B6575" t="str">
            <v>527289</v>
          </cell>
          <cell r="C6575" t="str">
            <v>TUBO FOFO C/FG PN-16/PT D=450MM;L=1000MM (147KG)</v>
          </cell>
          <cell r="D6575" t="str">
            <v>UN</v>
          </cell>
          <cell r="E6575">
            <v>0</v>
          </cell>
        </row>
        <row r="6576">
          <cell r="B6576" t="str">
            <v>527290</v>
          </cell>
          <cell r="C6576" t="str">
            <v>TUBO FOFO C/FG PN-16/PT D=450MM;L=1500MM (200KG)</v>
          </cell>
          <cell r="D6576" t="str">
            <v>UN</v>
          </cell>
          <cell r="E6576">
            <v>0</v>
          </cell>
        </row>
        <row r="6577">
          <cell r="B6577" t="str">
            <v>527291</v>
          </cell>
          <cell r="C6577" t="str">
            <v>TUBO FOFO C/FG PN-16/PT D=450MM;L=2000MM (252KG)</v>
          </cell>
          <cell r="D6577" t="str">
            <v>UN</v>
          </cell>
          <cell r="E6577">
            <v>0</v>
          </cell>
        </row>
        <row r="6578">
          <cell r="B6578" t="str">
            <v>527292</v>
          </cell>
          <cell r="C6578" t="str">
            <v>TUBO FOFO C/FG PN-16/PT D=450MM;L=2500MM (305KG)</v>
          </cell>
          <cell r="D6578" t="str">
            <v>UN</v>
          </cell>
          <cell r="E6578">
            <v>0</v>
          </cell>
        </row>
        <row r="6579">
          <cell r="B6579" t="str">
            <v>527293</v>
          </cell>
          <cell r="C6579" t="str">
            <v>TUBO FOFO C/FG PN-16/PT D=450MM;L=3000MM (357KG)</v>
          </cell>
          <cell r="D6579" t="str">
            <v>UN</v>
          </cell>
          <cell r="E6579">
            <v>0</v>
          </cell>
        </row>
        <row r="6580">
          <cell r="B6580" t="str">
            <v>527294</v>
          </cell>
          <cell r="C6580" t="str">
            <v>TUBO FOFO C/FG PN-16/PT D=450MM;L=3500MM (410KG)</v>
          </cell>
          <cell r="D6580" t="str">
            <v>UN</v>
          </cell>
          <cell r="E6580">
            <v>0</v>
          </cell>
        </row>
        <row r="6581">
          <cell r="B6581" t="str">
            <v>527295</v>
          </cell>
          <cell r="C6581" t="str">
            <v>TUBO FOFO C/FG PN-16/PT D=450MM;L=4000MM (462KG)</v>
          </cell>
          <cell r="D6581" t="str">
            <v>UN</v>
          </cell>
          <cell r="E6581">
            <v>0</v>
          </cell>
        </row>
        <row r="6582">
          <cell r="B6582" t="str">
            <v>527296</v>
          </cell>
          <cell r="C6582" t="str">
            <v>TUBO FOFO C/FG PN-16/PT D=450MM;L=4500MM (515KG)</v>
          </cell>
          <cell r="D6582" t="str">
            <v>UN</v>
          </cell>
          <cell r="E6582">
            <v>0</v>
          </cell>
        </row>
        <row r="6583">
          <cell r="B6583" t="str">
            <v>527297</v>
          </cell>
          <cell r="C6583" t="str">
            <v>TUBO FOFO C/FG PN-16/PT D=450MM;L=5000MM (568KG)</v>
          </cell>
          <cell r="D6583" t="str">
            <v>UN</v>
          </cell>
          <cell r="E6583">
            <v>0</v>
          </cell>
        </row>
        <row r="6584">
          <cell r="B6584" t="str">
            <v>527298</v>
          </cell>
          <cell r="C6584" t="str">
            <v>TUBO FOFO C/FG PN-16/PT D=450MM;L=5500MM (620KG)</v>
          </cell>
          <cell r="D6584" t="str">
            <v>UN</v>
          </cell>
          <cell r="E6584">
            <v>0</v>
          </cell>
        </row>
        <row r="6585">
          <cell r="B6585" t="str">
            <v>527299</v>
          </cell>
          <cell r="C6585" t="str">
            <v>TUBO FOFO C/FG PN-16/PT D=450MM;L=5800MM (652KG)</v>
          </cell>
          <cell r="D6585" t="str">
            <v>UN</v>
          </cell>
          <cell r="E6585">
            <v>0</v>
          </cell>
        </row>
        <row r="6586">
          <cell r="B6586" t="str">
            <v>527301</v>
          </cell>
          <cell r="C6586" t="str">
            <v>TUBO FOFO C/FG PN-16/PT D=500MM;L=1000MM (175KG)</v>
          </cell>
          <cell r="D6586" t="str">
            <v>UN</v>
          </cell>
          <cell r="E6586">
            <v>0</v>
          </cell>
        </row>
        <row r="6587">
          <cell r="B6587" t="str">
            <v>527302</v>
          </cell>
          <cell r="C6587" t="str">
            <v>TUBO FOFO C/FG PN-16/PT D=500MM;L=1500MM (236KG)</v>
          </cell>
          <cell r="D6587" t="str">
            <v>UN</v>
          </cell>
          <cell r="E6587">
            <v>0</v>
          </cell>
        </row>
        <row r="6588">
          <cell r="B6588" t="str">
            <v>527303</v>
          </cell>
          <cell r="C6588" t="str">
            <v>TUBO FOFO C/FG PN-16/PT D=500MM;L=2000MM (297KG)</v>
          </cell>
          <cell r="D6588" t="str">
            <v>UN</v>
          </cell>
          <cell r="E6588">
            <v>0</v>
          </cell>
        </row>
        <row r="6589">
          <cell r="B6589" t="str">
            <v>527304</v>
          </cell>
          <cell r="C6589" t="str">
            <v>TUBO FOFO C/FG PN-16/PT D=500MM;L=2500MM (358KG)</v>
          </cell>
          <cell r="D6589" t="str">
            <v>UN</v>
          </cell>
          <cell r="E6589">
            <v>0</v>
          </cell>
        </row>
        <row r="6590">
          <cell r="B6590" t="str">
            <v>527305</v>
          </cell>
          <cell r="C6590" t="str">
            <v>TUBO FOFO C/FG PN-16/PT D=500MM;L=3000MM (418KG)</v>
          </cell>
          <cell r="D6590" t="str">
            <v>UN</v>
          </cell>
          <cell r="E6590">
            <v>0</v>
          </cell>
        </row>
        <row r="6591">
          <cell r="B6591" t="str">
            <v>527306</v>
          </cell>
          <cell r="C6591" t="str">
            <v>TUBO FOFO C/FG PN-16/PT D=500MM;L=3500MM (479KG)</v>
          </cell>
          <cell r="D6591" t="str">
            <v>UN</v>
          </cell>
          <cell r="E6591">
            <v>0</v>
          </cell>
        </row>
        <row r="6592">
          <cell r="B6592" t="str">
            <v>527307</v>
          </cell>
          <cell r="C6592" t="str">
            <v>TUBO FOFO C/FG PN-16/PT D=500MM;L=4000MM (540KG)</v>
          </cell>
          <cell r="D6592" t="str">
            <v>UN</v>
          </cell>
          <cell r="E6592">
            <v>0</v>
          </cell>
        </row>
        <row r="6593">
          <cell r="B6593" t="str">
            <v>527308</v>
          </cell>
          <cell r="C6593" t="str">
            <v>TUBO FOFO C/FG PN-16/PT D=500MM;L=4500MM (601KG)</v>
          </cell>
          <cell r="D6593" t="str">
            <v>UN</v>
          </cell>
          <cell r="E6593">
            <v>0</v>
          </cell>
        </row>
        <row r="6594">
          <cell r="B6594" t="str">
            <v>527309</v>
          </cell>
          <cell r="C6594" t="str">
            <v>TUBO FOFO C/FG PN-16/PT D=500MM;L=5000MM (662KG)</v>
          </cell>
          <cell r="D6594" t="str">
            <v>UN</v>
          </cell>
          <cell r="E6594">
            <v>0</v>
          </cell>
        </row>
        <row r="6595">
          <cell r="B6595" t="str">
            <v>527310</v>
          </cell>
          <cell r="C6595" t="str">
            <v>TUBO FOFO C/FG PN-16/PT D=500MM;L=5500MM (723KG)</v>
          </cell>
          <cell r="D6595" t="str">
            <v>UN</v>
          </cell>
          <cell r="E6595">
            <v>0</v>
          </cell>
        </row>
        <row r="6596">
          <cell r="B6596" t="str">
            <v>527311</v>
          </cell>
          <cell r="C6596" t="str">
            <v>TUBO FOFO C/FG PN-16/PT D=500MM;L=5800MM (759KG)</v>
          </cell>
          <cell r="D6596" t="str">
            <v>UN</v>
          </cell>
          <cell r="E6596">
            <v>0</v>
          </cell>
        </row>
        <row r="6597">
          <cell r="B6597" t="str">
            <v>527312</v>
          </cell>
          <cell r="C6597" t="str">
            <v>TUBO FOFO C/FG PN-16/PT D=600MM;L=1000MM (240KG)</v>
          </cell>
          <cell r="D6597" t="str">
            <v>UN</v>
          </cell>
          <cell r="E6597">
            <v>0</v>
          </cell>
        </row>
        <row r="6598">
          <cell r="B6598" t="str">
            <v>527313</v>
          </cell>
          <cell r="C6598" t="str">
            <v>TUBO FOFO C/FG PN-16/PT D=600MM;L=1500MM (319KG)</v>
          </cell>
          <cell r="D6598" t="str">
            <v>UN</v>
          </cell>
          <cell r="E6598">
            <v>0</v>
          </cell>
        </row>
        <row r="6599">
          <cell r="B6599" t="str">
            <v>527314</v>
          </cell>
          <cell r="C6599" t="str">
            <v>TUBO FOFO C/FG PN-16/PT D=600MM;L=2000MM (398KG)</v>
          </cell>
          <cell r="D6599" t="str">
            <v>UN</v>
          </cell>
          <cell r="E6599">
            <v>0</v>
          </cell>
        </row>
        <row r="6600">
          <cell r="B6600" t="str">
            <v>527315</v>
          </cell>
          <cell r="C6600" t="str">
            <v>TUBO FOFO C/FG PN-16/PT D=600MM;L=2500MM (477KG)</v>
          </cell>
          <cell r="D6600" t="str">
            <v>UN</v>
          </cell>
          <cell r="E6600">
            <v>0</v>
          </cell>
        </row>
        <row r="6601">
          <cell r="B6601" t="str">
            <v>527316</v>
          </cell>
          <cell r="C6601" t="str">
            <v>TUBO FOFO C/FG PN-16/PT D=600MM;L=3000MM (556KG)</v>
          </cell>
          <cell r="D6601" t="str">
            <v>UN</v>
          </cell>
          <cell r="E6601">
            <v>0</v>
          </cell>
        </row>
        <row r="6602">
          <cell r="B6602" t="str">
            <v>527317</v>
          </cell>
          <cell r="C6602" t="str">
            <v>TUBO FOFO C/FG PN-16/PT D=600MM;L=3500MM (635KG)</v>
          </cell>
          <cell r="D6602" t="str">
            <v>UN</v>
          </cell>
          <cell r="E6602">
            <v>0</v>
          </cell>
        </row>
        <row r="6603">
          <cell r="B6603" t="str">
            <v>527318</v>
          </cell>
          <cell r="C6603" t="str">
            <v>TUBO FOFO C/FG PN-16/PT D=600MM;L=4000MM (714KG)</v>
          </cell>
          <cell r="D6603" t="str">
            <v>UN</v>
          </cell>
          <cell r="E6603">
            <v>0</v>
          </cell>
        </row>
        <row r="6604">
          <cell r="B6604" t="str">
            <v>527319</v>
          </cell>
          <cell r="C6604" t="str">
            <v>TUBO FOFO C/FG PN-16/PT D=600MM;L=4500MM (793KG)</v>
          </cell>
          <cell r="D6604" t="str">
            <v>UN</v>
          </cell>
          <cell r="E6604">
            <v>0</v>
          </cell>
        </row>
        <row r="6605">
          <cell r="B6605" t="str">
            <v>527320</v>
          </cell>
          <cell r="C6605" t="str">
            <v>TUBO FOFO C/FG PN-16/PT D=600MM;L=5000MM (872KG)</v>
          </cell>
          <cell r="D6605" t="str">
            <v>UN</v>
          </cell>
          <cell r="E6605">
            <v>0</v>
          </cell>
        </row>
        <row r="6606">
          <cell r="B6606" t="str">
            <v>527321</v>
          </cell>
          <cell r="C6606" t="str">
            <v>TUBO FOFO C/FG PN-16/PT D=600MM;L=5500MM (951KG)</v>
          </cell>
          <cell r="D6606" t="str">
            <v>UN</v>
          </cell>
          <cell r="E6606">
            <v>0</v>
          </cell>
        </row>
        <row r="6607">
          <cell r="B6607" t="str">
            <v>527322</v>
          </cell>
          <cell r="C6607" t="str">
            <v>TUBO FOFO C/FG PN-16/PT D=600MM;L=5800MM (998KG)</v>
          </cell>
          <cell r="D6607" t="str">
            <v>UN</v>
          </cell>
          <cell r="E6607">
            <v>0</v>
          </cell>
        </row>
        <row r="6608">
          <cell r="B6608" t="str">
            <v>527323</v>
          </cell>
          <cell r="C6608" t="str">
            <v>TUBO FOFO C/FG PN-16/PT D=700MM;L=1000MM (351KG)</v>
          </cell>
          <cell r="D6608" t="str">
            <v>UN</v>
          </cell>
          <cell r="E6608">
            <v>0</v>
          </cell>
        </row>
        <row r="6609">
          <cell r="B6609" t="str">
            <v>527324</v>
          </cell>
          <cell r="C6609" t="str">
            <v>TUBO FOFO C/FG PN-16/PT D=700MM;L=1500MM (481KG)</v>
          </cell>
          <cell r="D6609" t="str">
            <v>UN</v>
          </cell>
          <cell r="E6609">
            <v>0</v>
          </cell>
        </row>
        <row r="6610">
          <cell r="B6610" t="str">
            <v>527325</v>
          </cell>
          <cell r="C6610" t="str">
            <v>TUBO FOFO C/FG PN-16/PT D=700MM;L=2000MM (611KG)</v>
          </cell>
          <cell r="D6610" t="str">
            <v>UN</v>
          </cell>
          <cell r="E6610">
            <v>0</v>
          </cell>
        </row>
        <row r="6611">
          <cell r="B6611" t="str">
            <v>527326</v>
          </cell>
          <cell r="C6611" t="str">
            <v>TUBO FOFO C/FG PN-16/PT D=700MM;L=2500MM (741KG)</v>
          </cell>
          <cell r="D6611" t="str">
            <v>UN</v>
          </cell>
          <cell r="E6611">
            <v>0</v>
          </cell>
        </row>
        <row r="6612">
          <cell r="B6612" t="str">
            <v>527327</v>
          </cell>
          <cell r="C6612" t="str">
            <v>TUBO FOFO C/FG PN-16/PT D=700MM;L=3000MM (871KG)</v>
          </cell>
          <cell r="D6612" t="str">
            <v>UN</v>
          </cell>
          <cell r="E6612">
            <v>0</v>
          </cell>
        </row>
        <row r="6613">
          <cell r="B6613" t="str">
            <v>527328</v>
          </cell>
          <cell r="C6613" t="str">
            <v>TUBO FOFO C/FG PN-16/PT D=700MM;L=3500MM (1001KG)</v>
          </cell>
          <cell r="D6613" t="str">
            <v>UN</v>
          </cell>
          <cell r="E6613">
            <v>0</v>
          </cell>
        </row>
        <row r="6614">
          <cell r="B6614" t="str">
            <v>527329</v>
          </cell>
          <cell r="C6614" t="str">
            <v>TUBO FOFO C/FG PN-16/PT D=700MM;L=4000MM (1131KG)</v>
          </cell>
          <cell r="D6614" t="str">
            <v>UN</v>
          </cell>
          <cell r="E6614">
            <v>0</v>
          </cell>
        </row>
        <row r="6615">
          <cell r="B6615" t="str">
            <v>527330</v>
          </cell>
          <cell r="C6615" t="str">
            <v>TUBO FOFO C/FG PN-16/PT D=700MM;L=4500MM (1256KG)</v>
          </cell>
          <cell r="D6615" t="str">
            <v>UN</v>
          </cell>
          <cell r="E6615">
            <v>0</v>
          </cell>
        </row>
        <row r="6616">
          <cell r="B6616" t="str">
            <v>527331</v>
          </cell>
          <cell r="C6616" t="str">
            <v>TUBO FOFO C/FG PN-16/PT D=700MM;L=5000MM (1392KG)</v>
          </cell>
          <cell r="D6616" t="str">
            <v>UN</v>
          </cell>
          <cell r="E6616">
            <v>0</v>
          </cell>
        </row>
        <row r="6617">
          <cell r="B6617" t="str">
            <v>527332</v>
          </cell>
          <cell r="C6617" t="str">
            <v>TUBO FOFO C/FG PN-16/PT D=700MM;L=5500MM (1521KG)</v>
          </cell>
          <cell r="D6617" t="str">
            <v>UN</v>
          </cell>
          <cell r="E6617">
            <v>0</v>
          </cell>
        </row>
        <row r="6618">
          <cell r="B6618" t="str">
            <v>527333</v>
          </cell>
          <cell r="C6618" t="str">
            <v>TUBO FOFO C/FG PN-16/PT D=700MM;L=6000MM (1652KG)</v>
          </cell>
          <cell r="D6618" t="str">
            <v>UN</v>
          </cell>
          <cell r="E6618">
            <v>0</v>
          </cell>
        </row>
        <row r="6619">
          <cell r="B6619" t="str">
            <v>527334</v>
          </cell>
          <cell r="C6619" t="str">
            <v>TUBO FOFO C/FG PN-16/PT D=700MM;L=6500MM (1782KG)</v>
          </cell>
          <cell r="D6619" t="str">
            <v>UN</v>
          </cell>
          <cell r="E6619">
            <v>0</v>
          </cell>
        </row>
        <row r="6620">
          <cell r="B6620" t="str">
            <v>527335</v>
          </cell>
          <cell r="C6620" t="str">
            <v>TUBO FOFO C/FG PN-16/PT D=700MM;L=6800MM (1860KG)</v>
          </cell>
          <cell r="D6620" t="str">
            <v>UN</v>
          </cell>
          <cell r="E6620">
            <v>0</v>
          </cell>
        </row>
        <row r="6622">
          <cell r="B6622" t="str">
            <v>527400</v>
          </cell>
          <cell r="C6622" t="str">
            <v>TUBO FOFO C/FG PN-25 (C31 - METALURGICA 100%)</v>
          </cell>
        </row>
        <row r="6623">
          <cell r="B6623" t="str">
            <v>527401</v>
          </cell>
          <cell r="C6623" t="str">
            <v>TUBO FOFO C/FG PN-25 D=80MM;L=1000MM (20KG)</v>
          </cell>
          <cell r="D6623" t="str">
            <v>UN</v>
          </cell>
          <cell r="E6623">
            <v>0</v>
          </cell>
        </row>
        <row r="6624">
          <cell r="B6624" t="str">
            <v>527402</v>
          </cell>
          <cell r="C6624" t="str">
            <v>TUBO FOFO C/FG PN-25 D=80MM;L=1500MM (27KG)</v>
          </cell>
          <cell r="D6624" t="str">
            <v>UN</v>
          </cell>
          <cell r="E6624">
            <v>0</v>
          </cell>
        </row>
        <row r="6625">
          <cell r="B6625" t="str">
            <v>527403</v>
          </cell>
          <cell r="C6625" t="str">
            <v>TUBO FOFO C/FG PN-25 D=80MM;L=2000MM (33KG)</v>
          </cell>
          <cell r="D6625" t="str">
            <v>UN</v>
          </cell>
          <cell r="E6625">
            <v>0</v>
          </cell>
        </row>
        <row r="6626">
          <cell r="B6626" t="str">
            <v>527404</v>
          </cell>
          <cell r="C6626" t="str">
            <v>TUBO FOFO C/FG PN-25 D=80MM;L=2500MM (40KG)</v>
          </cell>
          <cell r="D6626" t="str">
            <v>UN</v>
          </cell>
          <cell r="E6626">
            <v>0</v>
          </cell>
        </row>
        <row r="6627">
          <cell r="B6627" t="str">
            <v>527405</v>
          </cell>
          <cell r="C6627" t="str">
            <v>TUBO FOFO C/FG PN-25 D=80MM;L=3000MM (46KG)</v>
          </cell>
          <cell r="D6627" t="str">
            <v>UN</v>
          </cell>
          <cell r="E6627">
            <v>0</v>
          </cell>
        </row>
        <row r="6628">
          <cell r="B6628" t="str">
            <v>527406</v>
          </cell>
          <cell r="C6628" t="str">
            <v>TUBO FOFO C/FG PN-25 D=80MM;L=3500MM (53KG)</v>
          </cell>
          <cell r="D6628" t="str">
            <v>UN</v>
          </cell>
          <cell r="E6628">
            <v>0</v>
          </cell>
        </row>
        <row r="6629">
          <cell r="B6629" t="str">
            <v>527407</v>
          </cell>
          <cell r="C6629" t="str">
            <v>TUBO FOFO C/FG PN-25 D=80MM;L=4000MM (59KG)</v>
          </cell>
          <cell r="D6629" t="str">
            <v>UN</v>
          </cell>
          <cell r="E6629">
            <v>0</v>
          </cell>
        </row>
        <row r="6630">
          <cell r="B6630" t="str">
            <v>527408</v>
          </cell>
          <cell r="C6630" t="str">
            <v>TUBO FOFO C/FG PN-25 D=80MM;L=4500MM (66KG)</v>
          </cell>
          <cell r="D6630" t="str">
            <v>UN</v>
          </cell>
          <cell r="E6630">
            <v>0</v>
          </cell>
        </row>
        <row r="6631">
          <cell r="B6631" t="str">
            <v>527409</v>
          </cell>
          <cell r="C6631" t="str">
            <v>TUBO FOFO C/FG PN-25 D=80MM;L=5000MM (72KG)</v>
          </cell>
          <cell r="D6631" t="str">
            <v>UN</v>
          </cell>
          <cell r="E6631">
            <v>0</v>
          </cell>
        </row>
        <row r="6632">
          <cell r="B6632" t="str">
            <v>527410</v>
          </cell>
          <cell r="C6632" t="str">
            <v>TUBO FOFO C/FG PN-25 D=80MM;L=5500MM (79KG)</v>
          </cell>
          <cell r="D6632" t="str">
            <v>UN</v>
          </cell>
          <cell r="E6632">
            <v>0</v>
          </cell>
        </row>
        <row r="6633">
          <cell r="B6633" t="str">
            <v>527411</v>
          </cell>
          <cell r="C6633" t="str">
            <v>TUBO FOFO C/FG PN-25 D=80MM;L=5800MM (82KG)</v>
          </cell>
          <cell r="D6633" t="str">
            <v>UN</v>
          </cell>
          <cell r="E6633">
            <v>0</v>
          </cell>
        </row>
        <row r="6634">
          <cell r="B6634" t="str">
            <v>527412</v>
          </cell>
          <cell r="C6634" t="str">
            <v>TUBO FOFO C/FG PN-25 D=100MM;L=1000MM (27KG)</v>
          </cell>
          <cell r="D6634" t="str">
            <v>UN</v>
          </cell>
          <cell r="E6634">
            <v>0</v>
          </cell>
        </row>
        <row r="6635">
          <cell r="B6635" t="str">
            <v>527413</v>
          </cell>
          <cell r="C6635" t="str">
            <v>TUBO FOFO C/FG PN-25 D=100MM;L=1500MM (36KG)</v>
          </cell>
          <cell r="D6635" t="str">
            <v>UN</v>
          </cell>
          <cell r="E6635">
            <v>0</v>
          </cell>
        </row>
        <row r="6636">
          <cell r="B6636" t="str">
            <v>527414</v>
          </cell>
          <cell r="C6636" t="str">
            <v>TUBO FOFO C/FG PN-25 D=100MM;L=2000MM (44KG)</v>
          </cell>
          <cell r="D6636" t="str">
            <v>UN</v>
          </cell>
          <cell r="E6636">
            <v>0</v>
          </cell>
        </row>
        <row r="6637">
          <cell r="B6637" t="str">
            <v>527415</v>
          </cell>
          <cell r="C6637" t="str">
            <v>TUBO FOFO C/FG PN-25 D=100MM;L=2500MM (53KG)</v>
          </cell>
          <cell r="D6637" t="str">
            <v>UN</v>
          </cell>
          <cell r="E6637">
            <v>0</v>
          </cell>
        </row>
        <row r="6638">
          <cell r="B6638" t="str">
            <v>527416</v>
          </cell>
          <cell r="C6638" t="str">
            <v>TUBO FOFO C/FG PN-25 D=100MM;L=3000MM (62KG)</v>
          </cell>
          <cell r="D6638" t="str">
            <v>UN</v>
          </cell>
          <cell r="E6638">
            <v>0</v>
          </cell>
        </row>
        <row r="6639">
          <cell r="B6639" t="str">
            <v>527417</v>
          </cell>
          <cell r="C6639" t="str">
            <v>TUBO FOFO C/FG PN-25 D=100MM;L=3500MM (70KG)</v>
          </cell>
          <cell r="D6639" t="str">
            <v>UN</v>
          </cell>
          <cell r="E6639">
            <v>0</v>
          </cell>
        </row>
        <row r="6640">
          <cell r="B6640" t="str">
            <v>527418</v>
          </cell>
          <cell r="C6640" t="str">
            <v>TUBO FOFO C/FG PN-25 D=100MM;L=4000MM (79KG)</v>
          </cell>
          <cell r="D6640" t="str">
            <v>UN</v>
          </cell>
          <cell r="E6640">
            <v>0</v>
          </cell>
        </row>
        <row r="6641">
          <cell r="B6641" t="str">
            <v>527419</v>
          </cell>
          <cell r="C6641" t="str">
            <v>TUBO FOFO C/FG PN-25 D=100MM;L=4500MM (87KG)</v>
          </cell>
          <cell r="D6641" t="str">
            <v>UN</v>
          </cell>
          <cell r="E6641">
            <v>0</v>
          </cell>
        </row>
        <row r="6642">
          <cell r="B6642" t="str">
            <v>527420</v>
          </cell>
          <cell r="C6642" t="str">
            <v>TUBO FOFO C/FG PN-25 D=100MM;L=5000MM (96KG)</v>
          </cell>
          <cell r="D6642" t="str">
            <v>UN</v>
          </cell>
          <cell r="E6642">
            <v>0</v>
          </cell>
        </row>
        <row r="6643">
          <cell r="B6643" t="str">
            <v>527421</v>
          </cell>
          <cell r="C6643" t="str">
            <v>TUBO FOFO C/FG PN-25 D=100MM;L=5500MM (105KG)</v>
          </cell>
          <cell r="D6643" t="str">
            <v>UN</v>
          </cell>
          <cell r="E6643">
            <v>0</v>
          </cell>
        </row>
        <row r="6644">
          <cell r="B6644" t="str">
            <v>527422</v>
          </cell>
          <cell r="C6644" t="str">
            <v>TUBO FOFO C/FG PN-25 D=100MM;L=5800MM (110KG)</v>
          </cell>
          <cell r="D6644" t="str">
            <v>UN</v>
          </cell>
          <cell r="E6644">
            <v>0</v>
          </cell>
        </row>
        <row r="6645">
          <cell r="B6645" t="str">
            <v>527423</v>
          </cell>
          <cell r="C6645" t="str">
            <v>TUBO FOFO C/FG PN-25 D=150MM;L=1000MM (44KG)</v>
          </cell>
          <cell r="D6645" t="str">
            <v>UN</v>
          </cell>
          <cell r="E6645">
            <v>0</v>
          </cell>
        </row>
        <row r="6646">
          <cell r="B6646" t="str">
            <v>527424</v>
          </cell>
          <cell r="C6646" t="str">
            <v>TUBO FOFO C/FG PN-25 D=150MM;L=1500MM (57KG)</v>
          </cell>
          <cell r="D6646" t="str">
            <v>UN</v>
          </cell>
          <cell r="E6646">
            <v>0</v>
          </cell>
        </row>
        <row r="6647">
          <cell r="B6647" t="str">
            <v>527425</v>
          </cell>
          <cell r="C6647" t="str">
            <v>TUBO FOFO C/FG PN-25 D=150MM;L=2000MM (70KG)</v>
          </cell>
          <cell r="D6647" t="str">
            <v>UN</v>
          </cell>
          <cell r="E6647">
            <v>0</v>
          </cell>
        </row>
        <row r="6648">
          <cell r="B6648" t="str">
            <v>527426</v>
          </cell>
          <cell r="C6648" t="str">
            <v>TUBO FOFO C/FG PN-25 D=150MM;L=2500MM (83KG)</v>
          </cell>
          <cell r="D6648" t="str">
            <v>UN</v>
          </cell>
          <cell r="E6648">
            <v>0</v>
          </cell>
        </row>
        <row r="6649">
          <cell r="B6649" t="str">
            <v>527427</v>
          </cell>
          <cell r="C6649" t="str">
            <v>TUBO FOFO C/FG PN-25 D=150MM;L=3000MM (96KG)</v>
          </cell>
          <cell r="D6649" t="str">
            <v>UN</v>
          </cell>
          <cell r="E6649">
            <v>0</v>
          </cell>
        </row>
        <row r="6650">
          <cell r="B6650" t="str">
            <v>527428</v>
          </cell>
          <cell r="C6650" t="str">
            <v>TUBO FOFO C/FG PN-25 D=150MM;L=3500MM (109KG)</v>
          </cell>
          <cell r="D6650" t="str">
            <v>UN</v>
          </cell>
          <cell r="E6650">
            <v>0</v>
          </cell>
        </row>
        <row r="6651">
          <cell r="B6651" t="str">
            <v>527429</v>
          </cell>
          <cell r="C6651" t="str">
            <v>TUBO FOFO C/FG PN-25 D=150MM;L=4000MM (122KG)</v>
          </cell>
          <cell r="D6651" t="str">
            <v>UN</v>
          </cell>
          <cell r="E6651">
            <v>0</v>
          </cell>
        </row>
        <row r="6652">
          <cell r="B6652" t="str">
            <v>527430</v>
          </cell>
          <cell r="C6652" t="str">
            <v>TUBO FOFO C/FG PN-25 D=150MM;L=4500MM (135KG)</v>
          </cell>
          <cell r="D6652" t="str">
            <v>UN</v>
          </cell>
          <cell r="E6652">
            <v>0</v>
          </cell>
        </row>
        <row r="6653">
          <cell r="B6653" t="str">
            <v>527431</v>
          </cell>
          <cell r="C6653" t="str">
            <v>TUBO FOFO C/FG PN-25 D=150MM;L=5000MM (148KG)</v>
          </cell>
          <cell r="D6653" t="str">
            <v>UN</v>
          </cell>
          <cell r="E6653">
            <v>0</v>
          </cell>
        </row>
        <row r="6654">
          <cell r="B6654" t="str">
            <v>527432</v>
          </cell>
          <cell r="C6654" t="str">
            <v>TUBO FOFO C/FG PN-25 D=150MM;L=5500MM (161KG)</v>
          </cell>
          <cell r="D6654" t="str">
            <v>UN</v>
          </cell>
          <cell r="E6654">
            <v>0</v>
          </cell>
        </row>
        <row r="6655">
          <cell r="B6655" t="str">
            <v>527433</v>
          </cell>
          <cell r="C6655" t="str">
            <v>TUBO FOFO C/FG PN-25 D=150MM;L=5800MM (168KG)</v>
          </cell>
          <cell r="D6655" t="str">
            <v>UN</v>
          </cell>
          <cell r="E6655">
            <v>0</v>
          </cell>
        </row>
        <row r="6656">
          <cell r="B6656" t="str">
            <v>527434</v>
          </cell>
          <cell r="C6656" t="str">
            <v>TUBO FOFO C/FG PN-25 D=200MM;L=1000MM (59KG)</v>
          </cell>
          <cell r="D6656" t="str">
            <v>UN</v>
          </cell>
          <cell r="E6656">
            <v>0</v>
          </cell>
        </row>
        <row r="6657">
          <cell r="B6657" t="str">
            <v>527435</v>
          </cell>
          <cell r="C6657" t="str">
            <v>TUBO FOFO C/FG PN-25 D=200MM;L=1500MM (76KG)</v>
          </cell>
          <cell r="D6657" t="str">
            <v>UN</v>
          </cell>
          <cell r="E6657">
            <v>0</v>
          </cell>
        </row>
        <row r="6658">
          <cell r="B6658" t="str">
            <v>527436</v>
          </cell>
          <cell r="C6658" t="str">
            <v>TUBO FOFO C/FG PN-25 D=200MM;L=2000MM (94KG)</v>
          </cell>
          <cell r="D6658" t="str">
            <v>UN</v>
          </cell>
          <cell r="E6658">
            <v>0</v>
          </cell>
        </row>
        <row r="6659">
          <cell r="B6659" t="str">
            <v>527437</v>
          </cell>
          <cell r="C6659" t="str">
            <v>TUBO FOFO C/FG PN-25 D=200MM;L=2500MM (111KG)</v>
          </cell>
          <cell r="D6659" t="str">
            <v>UN</v>
          </cell>
          <cell r="E6659">
            <v>0</v>
          </cell>
        </row>
        <row r="6660">
          <cell r="B6660" t="str">
            <v>527438</v>
          </cell>
          <cell r="C6660" t="str">
            <v>TUBO FOFO C/FG PN-25 D=200MM;L=3000MM (128KG)</v>
          </cell>
          <cell r="D6660" t="str">
            <v>UN</v>
          </cell>
          <cell r="E6660">
            <v>0</v>
          </cell>
        </row>
        <row r="6661">
          <cell r="B6661" t="str">
            <v>527439</v>
          </cell>
          <cell r="C6661" t="str">
            <v>TUBO FOFO C/FG PN-25 D=200MM;L=3500MM (146KG)</v>
          </cell>
          <cell r="D6661" t="str">
            <v>UN</v>
          </cell>
          <cell r="E6661">
            <v>0</v>
          </cell>
        </row>
        <row r="6662">
          <cell r="B6662" t="str">
            <v>527440</v>
          </cell>
          <cell r="C6662" t="str">
            <v>TUBO FOFO C/FG PN-25 D=200MM;L=4000MM (163KG)</v>
          </cell>
          <cell r="D6662" t="str">
            <v>UN</v>
          </cell>
          <cell r="E6662">
            <v>0</v>
          </cell>
        </row>
        <row r="6663">
          <cell r="B6663" t="str">
            <v>527441</v>
          </cell>
          <cell r="C6663" t="str">
            <v>TUBO FOFO C/FG PN-25 D=200MM;L=4500MM (181KG)</v>
          </cell>
          <cell r="D6663" t="str">
            <v>UN</v>
          </cell>
          <cell r="E6663">
            <v>0</v>
          </cell>
        </row>
        <row r="6664">
          <cell r="B6664" t="str">
            <v>527442</v>
          </cell>
          <cell r="C6664" t="str">
            <v>TUBO FOFO C/FG PN-25 D=200MM;L=5000MM (198KG)</v>
          </cell>
          <cell r="D6664" t="str">
            <v>UN</v>
          </cell>
          <cell r="E6664">
            <v>0</v>
          </cell>
        </row>
        <row r="6665">
          <cell r="B6665" t="str">
            <v>527443</v>
          </cell>
          <cell r="C6665" t="str">
            <v>TUBO FOFO C/FG PN-25 D=200MM;L=5500MM (215KG)</v>
          </cell>
          <cell r="D6665" t="str">
            <v>UN</v>
          </cell>
          <cell r="E6665">
            <v>0</v>
          </cell>
        </row>
        <row r="6666">
          <cell r="B6666" t="str">
            <v>527444</v>
          </cell>
          <cell r="C6666" t="str">
            <v>TUBO FOFO C/FG PN-25 D=200MM;L=5800MM (226KG)</v>
          </cell>
          <cell r="D6666" t="str">
            <v>UN</v>
          </cell>
          <cell r="E6666">
            <v>0</v>
          </cell>
        </row>
        <row r="6667">
          <cell r="B6667" t="str">
            <v>527445</v>
          </cell>
          <cell r="C6667" t="str">
            <v>TUBO FOFO C/FG PN-25 D=250MM;L=1000MM (80KG)</v>
          </cell>
          <cell r="D6667" t="str">
            <v>UN</v>
          </cell>
          <cell r="E6667">
            <v>0</v>
          </cell>
        </row>
        <row r="6668">
          <cell r="B6668" t="str">
            <v>527446</v>
          </cell>
          <cell r="C6668" t="str">
            <v>TUBO FOFO C/FG PN-25 D=250MM;L=1500MM (103KG)</v>
          </cell>
          <cell r="D6668" t="str">
            <v>UN</v>
          </cell>
          <cell r="E6668">
            <v>0</v>
          </cell>
        </row>
        <row r="6669">
          <cell r="B6669" t="str">
            <v>527447</v>
          </cell>
          <cell r="C6669" t="str">
            <v>TUBO FOFO C/FG PN-25 D=250MM;L=2000MM (126KG)</v>
          </cell>
          <cell r="D6669" t="str">
            <v>UN</v>
          </cell>
          <cell r="E6669">
            <v>0</v>
          </cell>
        </row>
        <row r="6670">
          <cell r="B6670" t="str">
            <v>527448</v>
          </cell>
          <cell r="C6670" t="str">
            <v>TUBO FOFO C/FG PN-25 D=250MM;L=2500MM (149KG)</v>
          </cell>
          <cell r="D6670" t="str">
            <v>UN</v>
          </cell>
          <cell r="E6670">
            <v>0</v>
          </cell>
        </row>
        <row r="6671">
          <cell r="B6671" t="str">
            <v>527449</v>
          </cell>
          <cell r="C6671" t="str">
            <v>TUBO FOFO C/FG PN-25 D=250MM;L=3000MM (171KG)</v>
          </cell>
          <cell r="D6671" t="str">
            <v>UN</v>
          </cell>
          <cell r="E6671">
            <v>0</v>
          </cell>
        </row>
        <row r="6672">
          <cell r="B6672" t="str">
            <v>527450</v>
          </cell>
          <cell r="C6672" t="str">
            <v>TUBO FOFO C/FG PN-25 D=250MM;L=3500MM (194KG)</v>
          </cell>
          <cell r="D6672" t="str">
            <v>UN</v>
          </cell>
          <cell r="E6672">
            <v>0</v>
          </cell>
        </row>
        <row r="6673">
          <cell r="B6673" t="str">
            <v>527451</v>
          </cell>
          <cell r="C6673" t="str">
            <v>TUBO FOFO C/FG PN-25 D=250MM;L=4000MM (217KG)</v>
          </cell>
          <cell r="D6673" t="str">
            <v>UN</v>
          </cell>
          <cell r="E6673">
            <v>0</v>
          </cell>
        </row>
        <row r="6674">
          <cell r="B6674" t="str">
            <v>527452</v>
          </cell>
          <cell r="C6674" t="str">
            <v>TUBO FOFO C/FG PN-25 D=250MM;L=4500MM (239KG)</v>
          </cell>
          <cell r="D6674" t="str">
            <v>UN</v>
          </cell>
          <cell r="E6674">
            <v>0</v>
          </cell>
        </row>
        <row r="6675">
          <cell r="B6675" t="str">
            <v>527453</v>
          </cell>
          <cell r="C6675" t="str">
            <v>TUBO FOFO C/FG PN-25 D=250MM;L=5000MM (262KG)</v>
          </cell>
          <cell r="D6675" t="str">
            <v>UN</v>
          </cell>
          <cell r="E6675">
            <v>0</v>
          </cell>
        </row>
        <row r="6676">
          <cell r="B6676" t="str">
            <v>527454</v>
          </cell>
          <cell r="C6676" t="str">
            <v>TUBO FOFO C/FG PN-25 D=250MM;L=5500MM (285KG)</v>
          </cell>
          <cell r="D6676" t="str">
            <v>UN</v>
          </cell>
          <cell r="E6676">
            <v>0</v>
          </cell>
        </row>
        <row r="6677">
          <cell r="B6677" t="str">
            <v>527455</v>
          </cell>
          <cell r="C6677" t="str">
            <v>TUBO FOFO C/FG PN-25 D=250MM;L=5800MM (298KG)</v>
          </cell>
          <cell r="D6677" t="str">
            <v>UN</v>
          </cell>
          <cell r="E6677">
            <v>0</v>
          </cell>
        </row>
        <row r="6678">
          <cell r="B6678" t="str">
            <v>527456</v>
          </cell>
          <cell r="C6678" t="str">
            <v>TUBO FOFO C/FG PN-25 D=300MM;L=1000MM (103KG)</v>
          </cell>
          <cell r="D6678" t="str">
            <v>UN</v>
          </cell>
          <cell r="E6678">
            <v>0</v>
          </cell>
        </row>
        <row r="6679">
          <cell r="B6679" t="str">
            <v>527457</v>
          </cell>
          <cell r="C6679" t="str">
            <v>TUBO FOFO C/FG PN-25 D=300MM;L=1500MM (132KG)</v>
          </cell>
          <cell r="D6679" t="str">
            <v>UN</v>
          </cell>
          <cell r="E6679">
            <v>0</v>
          </cell>
        </row>
        <row r="6680">
          <cell r="B6680" t="str">
            <v>527458</v>
          </cell>
          <cell r="C6680" t="str">
            <v>TUBO FOFO C/FG PN-25 D=300MM;L=2000MM (160KG)</v>
          </cell>
          <cell r="D6680" t="str">
            <v>UN</v>
          </cell>
          <cell r="E6680">
            <v>0</v>
          </cell>
        </row>
        <row r="6681">
          <cell r="B6681" t="str">
            <v>527459</v>
          </cell>
          <cell r="C6681" t="str">
            <v>TUBO FOFO C/FG PN-25 D=300MM;L=2500MM (189KG)</v>
          </cell>
          <cell r="D6681" t="str">
            <v>UN</v>
          </cell>
          <cell r="E6681">
            <v>0</v>
          </cell>
        </row>
        <row r="6682">
          <cell r="B6682" t="str">
            <v>527460</v>
          </cell>
          <cell r="C6682" t="str">
            <v>TUBO FOFO C/FG PN-25 D=300MM;L=3000MM (217KG)</v>
          </cell>
          <cell r="D6682" t="str">
            <v>UN</v>
          </cell>
          <cell r="E6682">
            <v>0</v>
          </cell>
        </row>
        <row r="6683">
          <cell r="B6683" t="str">
            <v>527461</v>
          </cell>
          <cell r="C6683" t="str">
            <v>TUBO FOFO C/FG PN-25 D=300MM;L=3500MM (246KG)</v>
          </cell>
          <cell r="D6683" t="str">
            <v>UN</v>
          </cell>
          <cell r="E6683">
            <v>0</v>
          </cell>
        </row>
        <row r="6684">
          <cell r="B6684" t="str">
            <v>527462</v>
          </cell>
          <cell r="C6684" t="str">
            <v>TUBO FOFO C/FG PN-25 D=300MM;L=4000MM (274KG)</v>
          </cell>
          <cell r="D6684" t="str">
            <v>UN</v>
          </cell>
          <cell r="E6684">
            <v>0</v>
          </cell>
        </row>
        <row r="6685">
          <cell r="B6685" t="str">
            <v>527463</v>
          </cell>
          <cell r="C6685" t="str">
            <v>TUBO FOFO C/FG PN-25 D=300MM;L=4500MM (303KG)</v>
          </cell>
          <cell r="D6685" t="str">
            <v>UN</v>
          </cell>
          <cell r="E6685">
            <v>0</v>
          </cell>
        </row>
        <row r="6686">
          <cell r="B6686" t="str">
            <v>527464</v>
          </cell>
          <cell r="C6686" t="str">
            <v>TUBO FOFO C/FG PN-25 D=300MM;L=5000MM (332KG)</v>
          </cell>
          <cell r="D6686" t="str">
            <v>UN</v>
          </cell>
          <cell r="E6686">
            <v>0</v>
          </cell>
        </row>
        <row r="6687">
          <cell r="B6687" t="str">
            <v>527465</v>
          </cell>
          <cell r="C6687" t="str">
            <v>TUBO FOFO C/FG PN-25 D=300MM;L=5500MM (360KG)</v>
          </cell>
          <cell r="D6687" t="str">
            <v>UN</v>
          </cell>
          <cell r="E6687">
            <v>0</v>
          </cell>
        </row>
        <row r="6688">
          <cell r="B6688" t="str">
            <v>527466</v>
          </cell>
          <cell r="C6688" t="str">
            <v>TUBO FOFO C/FG PN-25 D=300MM;L=5800MM (377KG)</v>
          </cell>
          <cell r="D6688" t="str">
            <v>UN</v>
          </cell>
          <cell r="E6688">
            <v>0</v>
          </cell>
        </row>
        <row r="6689">
          <cell r="B6689" t="str">
            <v>527467</v>
          </cell>
          <cell r="C6689" t="str">
            <v>TUBO FOFO C/FG PN-25 D=350MM;L=1000MM (144KG)</v>
          </cell>
          <cell r="D6689" t="str">
            <v>UN</v>
          </cell>
          <cell r="E6689">
            <v>0</v>
          </cell>
        </row>
        <row r="6690">
          <cell r="B6690" t="str">
            <v>527468</v>
          </cell>
          <cell r="C6690" t="str">
            <v>TUBO FOFO C/FG PN-25 D=350MM;L=1500MM (181KG)</v>
          </cell>
          <cell r="D6690" t="str">
            <v>UN</v>
          </cell>
          <cell r="E6690">
            <v>0</v>
          </cell>
        </row>
        <row r="6691">
          <cell r="B6691" t="str">
            <v>527469</v>
          </cell>
          <cell r="C6691" t="str">
            <v>TUBO FOFO C/FG PN-25 D=350MM;L=2000MM (219KG)</v>
          </cell>
          <cell r="D6691" t="str">
            <v>UN</v>
          </cell>
          <cell r="E6691">
            <v>0</v>
          </cell>
        </row>
        <row r="6692">
          <cell r="B6692" t="str">
            <v>527470</v>
          </cell>
          <cell r="C6692" t="str">
            <v>TUBO FOFO C/FG PN-25 D=350MM;L=2500MM (257KG)</v>
          </cell>
          <cell r="D6692" t="str">
            <v>UN</v>
          </cell>
          <cell r="E6692">
            <v>0</v>
          </cell>
        </row>
        <row r="6693">
          <cell r="B6693" t="str">
            <v>527471</v>
          </cell>
          <cell r="C6693" t="str">
            <v>TUBO FOFO C/FG PN-25 D=350MM;L=3000MM (295KG)</v>
          </cell>
          <cell r="D6693" t="str">
            <v>UN</v>
          </cell>
          <cell r="E6693">
            <v>0</v>
          </cell>
        </row>
        <row r="6694">
          <cell r="B6694" t="str">
            <v>527472</v>
          </cell>
          <cell r="C6694" t="str">
            <v>TUBO FOFO C/FG PN-25 D=350MM;L=3500MM (332KG)</v>
          </cell>
          <cell r="D6694" t="str">
            <v>UN</v>
          </cell>
          <cell r="E6694">
            <v>0</v>
          </cell>
        </row>
        <row r="6695">
          <cell r="B6695" t="str">
            <v>527473</v>
          </cell>
          <cell r="C6695" t="str">
            <v>TUBO FOFO C/FG PN-25 D=350MM;L=4000MM (370KG)</v>
          </cell>
          <cell r="D6695" t="str">
            <v>UN</v>
          </cell>
          <cell r="E6695">
            <v>0</v>
          </cell>
        </row>
        <row r="6696">
          <cell r="B6696" t="str">
            <v>527474</v>
          </cell>
          <cell r="C6696" t="str">
            <v>TUBO FOFO C/FG PN-25 D=350MM;L=4500MM (408KG)</v>
          </cell>
          <cell r="D6696" t="str">
            <v>UN</v>
          </cell>
          <cell r="E6696">
            <v>0</v>
          </cell>
        </row>
        <row r="6697">
          <cell r="B6697" t="str">
            <v>527475</v>
          </cell>
          <cell r="C6697" t="str">
            <v>TUBO FOFO C/FG PN-25 D=350MM;L=5000MM (446KG)</v>
          </cell>
          <cell r="D6697" t="str">
            <v>UN</v>
          </cell>
          <cell r="E6697">
            <v>0</v>
          </cell>
        </row>
        <row r="6698">
          <cell r="B6698" t="str">
            <v>527476</v>
          </cell>
          <cell r="C6698" t="str">
            <v>TUBO FOFO C/FG PN-25 D=350MM;L=5500MM (483KG)</v>
          </cell>
          <cell r="D6698" t="str">
            <v>UN</v>
          </cell>
          <cell r="E6698">
            <v>0</v>
          </cell>
        </row>
        <row r="6699">
          <cell r="B6699" t="str">
            <v>527477</v>
          </cell>
          <cell r="C6699" t="str">
            <v>TUBO FOFO C/FG PN-25 D=350MM;L=5800MM (506KG)</v>
          </cell>
          <cell r="D6699" t="str">
            <v>UN</v>
          </cell>
          <cell r="E6699">
            <v>0</v>
          </cell>
        </row>
        <row r="6700">
          <cell r="B6700" t="str">
            <v>527478</v>
          </cell>
          <cell r="C6700" t="str">
            <v>TUBO FOFO C/FG PN-25 D=400MM;L=1000MM (180KG)</v>
          </cell>
          <cell r="D6700" t="str">
            <v>UN</v>
          </cell>
          <cell r="E6700">
            <v>0</v>
          </cell>
        </row>
        <row r="6701">
          <cell r="B6701" t="str">
            <v>527479</v>
          </cell>
          <cell r="C6701" t="str">
            <v>TUBO FOFO C/FG PN-25 D=400MM;L=1500MM (224KG)</v>
          </cell>
          <cell r="D6701" t="str">
            <v>UN</v>
          </cell>
          <cell r="E6701">
            <v>0</v>
          </cell>
        </row>
        <row r="6702">
          <cell r="B6702" t="str">
            <v>527480</v>
          </cell>
          <cell r="C6702" t="str">
            <v>TUBO FOFO C/FG PN-25 D=400MM;L=2000MM (269KG)</v>
          </cell>
          <cell r="D6702" t="str">
            <v>UN</v>
          </cell>
          <cell r="E6702">
            <v>0</v>
          </cell>
        </row>
        <row r="6703">
          <cell r="B6703" t="str">
            <v>527481</v>
          </cell>
          <cell r="C6703" t="str">
            <v>TUBO FOFO C/FG PN-25 D=400MM;L=2500MM (314KG)</v>
          </cell>
          <cell r="D6703" t="str">
            <v>UN</v>
          </cell>
          <cell r="E6703">
            <v>0</v>
          </cell>
        </row>
        <row r="6704">
          <cell r="B6704" t="str">
            <v>527482</v>
          </cell>
          <cell r="C6704" t="str">
            <v>TUBO FOFO C/FG PN-25 D=400MM;L=3000MM (359KG)</v>
          </cell>
          <cell r="D6704" t="str">
            <v>UN</v>
          </cell>
          <cell r="E6704">
            <v>0</v>
          </cell>
        </row>
        <row r="6705">
          <cell r="B6705" t="str">
            <v>527483</v>
          </cell>
          <cell r="C6705" t="str">
            <v>TUBO FOFO C/FG PN-25 D=400MM;L=3500MM (403KG)</v>
          </cell>
          <cell r="D6705" t="str">
            <v>UN</v>
          </cell>
          <cell r="E6705">
            <v>0</v>
          </cell>
        </row>
        <row r="6706">
          <cell r="B6706" t="str">
            <v>527484</v>
          </cell>
          <cell r="C6706" t="str">
            <v>TUBO FOFO C/FG PN-25 D=400MM;L=4000MM (448KG)</v>
          </cell>
          <cell r="D6706" t="str">
            <v>UN</v>
          </cell>
          <cell r="E6706">
            <v>0</v>
          </cell>
        </row>
        <row r="6707">
          <cell r="B6707" t="str">
            <v>527485</v>
          </cell>
          <cell r="C6707" t="str">
            <v>TUBO FOFO C/FG PN-25 D=400MM;L=4500MM (493KG)</v>
          </cell>
          <cell r="D6707" t="str">
            <v>UN</v>
          </cell>
          <cell r="E6707">
            <v>0</v>
          </cell>
        </row>
        <row r="6708">
          <cell r="B6708" t="str">
            <v>527486</v>
          </cell>
          <cell r="C6708" t="str">
            <v>TUBO FOFO C/FG PN-25 D=400MM;L=5000MM (538KG)</v>
          </cell>
          <cell r="D6708" t="str">
            <v>UN</v>
          </cell>
          <cell r="E6708">
            <v>0</v>
          </cell>
        </row>
        <row r="6709">
          <cell r="B6709" t="str">
            <v>527487</v>
          </cell>
          <cell r="C6709" t="str">
            <v>TUBO FOFO C/FG PN-25 D=400MM;L=5500MM (582KG)</v>
          </cell>
          <cell r="D6709" t="str">
            <v>UN</v>
          </cell>
          <cell r="E6709">
            <v>0</v>
          </cell>
        </row>
        <row r="6710">
          <cell r="B6710" t="str">
            <v>527488</v>
          </cell>
          <cell r="C6710" t="str">
            <v>TUBO FOFO C/FG PN-25 D=400MM;L=5800MM (609KG)</v>
          </cell>
          <cell r="D6710" t="str">
            <v>UN</v>
          </cell>
          <cell r="E6710">
            <v>0</v>
          </cell>
        </row>
        <row r="6711">
          <cell r="B6711" t="str">
            <v>527489</v>
          </cell>
          <cell r="C6711" t="str">
            <v>TUBO FOFO C/FG PN-25 D=450MM;L=1000MM (212KG)</v>
          </cell>
          <cell r="D6711" t="str">
            <v>UN</v>
          </cell>
          <cell r="E6711">
            <v>0</v>
          </cell>
        </row>
        <row r="6712">
          <cell r="B6712" t="str">
            <v>527490</v>
          </cell>
          <cell r="C6712" t="str">
            <v>TUBO FOFO C/FG PN-25 D=450MM;L=1500MM (265KG)</v>
          </cell>
          <cell r="D6712" t="str">
            <v>UN</v>
          </cell>
          <cell r="E6712">
            <v>0</v>
          </cell>
        </row>
        <row r="6713">
          <cell r="B6713" t="str">
            <v>527491</v>
          </cell>
          <cell r="C6713" t="str">
            <v>TUBO FOFO C/FG PN-25 D=450MM;L=2000MM (317KG)</v>
          </cell>
          <cell r="D6713" t="str">
            <v>UN</v>
          </cell>
          <cell r="E6713">
            <v>0</v>
          </cell>
        </row>
        <row r="6714">
          <cell r="B6714" t="str">
            <v>527492</v>
          </cell>
          <cell r="C6714" t="str">
            <v>TUBO FOFO C/FG PN-25 D=450MM;L=2500MM (370KG)</v>
          </cell>
          <cell r="D6714" t="str">
            <v>UN</v>
          </cell>
          <cell r="E6714">
            <v>0</v>
          </cell>
        </row>
        <row r="6715">
          <cell r="B6715" t="str">
            <v>527493</v>
          </cell>
          <cell r="C6715" t="str">
            <v>TUBO FOFO C/FG PN-25 D=450MM;L=3000MM (422KG)</v>
          </cell>
          <cell r="D6715" t="str">
            <v>UN</v>
          </cell>
          <cell r="E6715">
            <v>0</v>
          </cell>
        </row>
        <row r="6716">
          <cell r="B6716" t="str">
            <v>527494</v>
          </cell>
          <cell r="C6716" t="str">
            <v>TUBO FOFO C/FG PN-25 D=450MM;L=3500MM (475KG)</v>
          </cell>
          <cell r="D6716" t="str">
            <v>UN</v>
          </cell>
          <cell r="E6716">
            <v>0</v>
          </cell>
        </row>
        <row r="6717">
          <cell r="B6717" t="str">
            <v>527495</v>
          </cell>
          <cell r="C6717" t="str">
            <v>TUBO FOFO C/FG PN-25 D=450MM;L=4000MM (527KG)</v>
          </cell>
          <cell r="D6717" t="str">
            <v>UN</v>
          </cell>
          <cell r="E6717">
            <v>0</v>
          </cell>
        </row>
        <row r="6718">
          <cell r="B6718" t="str">
            <v>527496</v>
          </cell>
          <cell r="C6718" t="str">
            <v>TUBO FOFO C/FG PN-25 D=450MM;L=4500MM (580KG)</v>
          </cell>
          <cell r="D6718" t="str">
            <v>UN</v>
          </cell>
          <cell r="E6718">
            <v>0</v>
          </cell>
        </row>
        <row r="6719">
          <cell r="B6719" t="str">
            <v>527497</v>
          </cell>
          <cell r="C6719" t="str">
            <v>TUBO FOFO C/FG PN-25 D=450MM;L=5000MM (633KG)</v>
          </cell>
          <cell r="D6719" t="str">
            <v>UN</v>
          </cell>
          <cell r="E6719">
            <v>0</v>
          </cell>
        </row>
        <row r="6720">
          <cell r="B6720" t="str">
            <v>527498</v>
          </cell>
          <cell r="C6720" t="str">
            <v>TUBO FOFO C/FG PN-25 D=450MM;L=5500MM (685KG)</v>
          </cell>
          <cell r="D6720" t="str">
            <v>UN</v>
          </cell>
          <cell r="E6720">
            <v>0</v>
          </cell>
        </row>
        <row r="6721">
          <cell r="B6721" t="str">
            <v>527499</v>
          </cell>
          <cell r="C6721" t="str">
            <v>TUBO FOFO C/FG PN-25 D=450MM;L=5800MM (717KG)</v>
          </cell>
          <cell r="D6721" t="str">
            <v>UN</v>
          </cell>
          <cell r="E6721">
            <v>0</v>
          </cell>
        </row>
        <row r="6722">
          <cell r="B6722" t="str">
            <v>527501</v>
          </cell>
          <cell r="C6722" t="str">
            <v>TUBO FOFO C/FG PN-25 D=500MM;L=1000MM (252KG)</v>
          </cell>
          <cell r="D6722" t="str">
            <v>UN</v>
          </cell>
          <cell r="E6722">
            <v>0</v>
          </cell>
        </row>
        <row r="6723">
          <cell r="B6723" t="str">
            <v>527502</v>
          </cell>
          <cell r="C6723" t="str">
            <v>TUBO FOFO C/FG PN-25 D=500MM;L=1500MM (313KG)</v>
          </cell>
          <cell r="D6723" t="str">
            <v>UN</v>
          </cell>
          <cell r="E6723">
            <v>0</v>
          </cell>
        </row>
        <row r="6724">
          <cell r="B6724" t="str">
            <v>527503</v>
          </cell>
          <cell r="C6724" t="str">
            <v>TUBO FOFO C/FG PN-25 D=500MM;L=2000MM (374KG)</v>
          </cell>
          <cell r="D6724" t="str">
            <v>UN</v>
          </cell>
          <cell r="E6724">
            <v>0</v>
          </cell>
        </row>
        <row r="6725">
          <cell r="B6725" t="str">
            <v>527504</v>
          </cell>
          <cell r="C6725" t="str">
            <v>TUBO FOFO C/FG PN-25 D=500MM;L=2500MM (435KG)</v>
          </cell>
          <cell r="D6725" t="str">
            <v>UN</v>
          </cell>
          <cell r="E6725">
            <v>0</v>
          </cell>
        </row>
        <row r="6726">
          <cell r="B6726" t="str">
            <v>527505</v>
          </cell>
          <cell r="C6726" t="str">
            <v>TUBO FOFO C/FG PN-25 D=500MM;L=3000MM (495KG)</v>
          </cell>
          <cell r="D6726" t="str">
            <v>UN</v>
          </cell>
          <cell r="E6726">
            <v>0</v>
          </cell>
        </row>
        <row r="6727">
          <cell r="B6727" t="str">
            <v>527506</v>
          </cell>
          <cell r="C6727" t="str">
            <v>TUBO FOFO C/FG PN-25 D=500MM;L=3500MM (556KG)</v>
          </cell>
          <cell r="D6727" t="str">
            <v>UN</v>
          </cell>
          <cell r="E6727">
            <v>0</v>
          </cell>
        </row>
        <row r="6728">
          <cell r="B6728" t="str">
            <v>527507</v>
          </cell>
          <cell r="C6728" t="str">
            <v>TUBO FOFO C/FG PN-25 D=500MM;L=4000MM (617KG)</v>
          </cell>
          <cell r="D6728" t="str">
            <v>UN</v>
          </cell>
          <cell r="E6728">
            <v>0</v>
          </cell>
        </row>
        <row r="6729">
          <cell r="B6729" t="str">
            <v>527508</v>
          </cell>
          <cell r="C6729" t="str">
            <v>TUBO FOFO C/FG PN-25 D=500MM;L=4500MM (678KG)</v>
          </cell>
          <cell r="D6729" t="str">
            <v>UN</v>
          </cell>
          <cell r="E6729">
            <v>0</v>
          </cell>
        </row>
        <row r="6730">
          <cell r="B6730" t="str">
            <v>527509</v>
          </cell>
          <cell r="C6730" t="str">
            <v>TUBO FOFO C/FG PN-25 D=500MM;L=5000MM (739KG)</v>
          </cell>
          <cell r="D6730" t="str">
            <v>UN</v>
          </cell>
          <cell r="E6730">
            <v>0</v>
          </cell>
        </row>
        <row r="6731">
          <cell r="B6731" t="str">
            <v>527510</v>
          </cell>
          <cell r="C6731" t="str">
            <v>TUBO FOFO C/FG PN-25 D=500MM;L=5500MM (800KG)</v>
          </cell>
          <cell r="D6731" t="str">
            <v>UN</v>
          </cell>
          <cell r="E6731">
            <v>0</v>
          </cell>
        </row>
        <row r="6732">
          <cell r="B6732" t="str">
            <v>527511</v>
          </cell>
          <cell r="C6732" t="str">
            <v>TUBO FOFO C/FG PN-25 D=500MM;L=5800MM (836KG)</v>
          </cell>
          <cell r="D6732" t="str">
            <v>UN</v>
          </cell>
          <cell r="E6732">
            <v>0</v>
          </cell>
        </row>
        <row r="6733">
          <cell r="B6733" t="str">
            <v>527512</v>
          </cell>
          <cell r="C6733" t="str">
            <v>TUBO FOFO C/FG PN-25 D=600MM;L=1000MM (350KG)</v>
          </cell>
          <cell r="D6733" t="str">
            <v>UN</v>
          </cell>
          <cell r="E6733">
            <v>0</v>
          </cell>
        </row>
        <row r="6734">
          <cell r="B6734" t="str">
            <v>527513</v>
          </cell>
          <cell r="C6734" t="str">
            <v>TUBO FOFO C/FG PN-25 D=600MM;L=1500MM (429KG)</v>
          </cell>
          <cell r="D6734" t="str">
            <v>UN</v>
          </cell>
          <cell r="E6734">
            <v>0</v>
          </cell>
        </row>
        <row r="6735">
          <cell r="B6735" t="str">
            <v>527514</v>
          </cell>
          <cell r="C6735" t="str">
            <v>TUBO FOFO C/FG PN-25 D=600MM;L=2000MM (508KG)</v>
          </cell>
          <cell r="D6735" t="str">
            <v>UN</v>
          </cell>
          <cell r="E6735">
            <v>0</v>
          </cell>
        </row>
        <row r="6736">
          <cell r="B6736" t="str">
            <v>527515</v>
          </cell>
          <cell r="C6736" t="str">
            <v>TUBO FOFO C/FG PN-25 D=600MM;L=2500MM (587KG)</v>
          </cell>
          <cell r="D6736" t="str">
            <v>UN</v>
          </cell>
          <cell r="E6736">
            <v>0</v>
          </cell>
        </row>
        <row r="6737">
          <cell r="B6737" t="str">
            <v>527516</v>
          </cell>
          <cell r="C6737" t="str">
            <v>TUBO FOFO C/FG PN-25 D=600MM;L=3000MM (666KG)</v>
          </cell>
          <cell r="D6737" t="str">
            <v>UN</v>
          </cell>
          <cell r="E6737">
            <v>0</v>
          </cell>
        </row>
        <row r="6738">
          <cell r="B6738" t="str">
            <v>527517</v>
          </cell>
          <cell r="C6738" t="str">
            <v>TUBO FOFO C/FG PN-25 D=600MM;L=3500MM (745KG)</v>
          </cell>
          <cell r="D6738" t="str">
            <v>UN</v>
          </cell>
          <cell r="E6738">
            <v>0</v>
          </cell>
        </row>
        <row r="6739">
          <cell r="B6739" t="str">
            <v>527518</v>
          </cell>
          <cell r="C6739" t="str">
            <v>TUBO FOFO C/FG PN-25 D=600MM;L=4000MM (824KG)</v>
          </cell>
          <cell r="D6739" t="str">
            <v>UN</v>
          </cell>
          <cell r="E6739">
            <v>0</v>
          </cell>
        </row>
        <row r="6740">
          <cell r="B6740" t="str">
            <v>527519</v>
          </cell>
          <cell r="C6740" t="str">
            <v>TUBO FOFO C/FG PN-25 D=600MM;L=4500MM (903KG)</v>
          </cell>
          <cell r="D6740" t="str">
            <v>UN</v>
          </cell>
          <cell r="E6740">
            <v>0</v>
          </cell>
        </row>
        <row r="6741">
          <cell r="B6741" t="str">
            <v>527520</v>
          </cell>
          <cell r="C6741" t="str">
            <v>TUBO FOFO C/FG PN-25 D=600MM;L=5000MM (982KG)</v>
          </cell>
          <cell r="D6741" t="str">
            <v>UN</v>
          </cell>
          <cell r="E6741">
            <v>0</v>
          </cell>
        </row>
        <row r="6742">
          <cell r="B6742" t="str">
            <v>527521</v>
          </cell>
          <cell r="C6742" t="str">
            <v>TUBO FOFO C/FG PN-25 D=600MM;L=5500MM (1061KG)</v>
          </cell>
          <cell r="D6742" t="str">
            <v>UN</v>
          </cell>
          <cell r="E6742">
            <v>0</v>
          </cell>
        </row>
        <row r="6743">
          <cell r="B6743" t="str">
            <v>527522</v>
          </cell>
          <cell r="C6743" t="str">
            <v>TUBO FOFO C/FG PN-25 D=600MM;L=5800MM (1108KG)</v>
          </cell>
          <cell r="D6743" t="str">
            <v>UN</v>
          </cell>
          <cell r="E6743">
            <v>0</v>
          </cell>
        </row>
        <row r="6744">
          <cell r="B6744" t="str">
            <v>527523</v>
          </cell>
          <cell r="C6744" t="str">
            <v>TUBO FOFO C/FG PN-25 D=700MM;L=1000MM (512KG)</v>
          </cell>
          <cell r="D6744" t="str">
            <v>UN</v>
          </cell>
          <cell r="E6744">
            <v>0</v>
          </cell>
        </row>
        <row r="6745">
          <cell r="B6745" t="str">
            <v>527524</v>
          </cell>
          <cell r="C6745" t="str">
            <v>TUBO FOFO C/FG PN-25 D=700MM;L=1500MM (642KG)</v>
          </cell>
          <cell r="D6745" t="str">
            <v>UN</v>
          </cell>
          <cell r="E6745">
            <v>0</v>
          </cell>
        </row>
        <row r="6746">
          <cell r="B6746" t="str">
            <v>527525</v>
          </cell>
          <cell r="C6746" t="str">
            <v>TUBO FOFO C/FG PN-25 D=700MM;L=2000MM (772KG)</v>
          </cell>
          <cell r="D6746" t="str">
            <v>UN</v>
          </cell>
          <cell r="E6746">
            <v>0</v>
          </cell>
        </row>
        <row r="6747">
          <cell r="B6747" t="str">
            <v>527526</v>
          </cell>
          <cell r="C6747" t="str">
            <v>TUBO FOFO C/FG PN-25 D=700MM;L=2500MM (902KG)</v>
          </cell>
          <cell r="D6747" t="str">
            <v>UN</v>
          </cell>
          <cell r="E6747">
            <v>0</v>
          </cell>
        </row>
        <row r="6748">
          <cell r="B6748" t="str">
            <v>527527</v>
          </cell>
          <cell r="C6748" t="str">
            <v>TUBO FOFO C/FG PN-25 D=700MM;L=3000MM (1032KG)</v>
          </cell>
          <cell r="D6748" t="str">
            <v>UN</v>
          </cell>
          <cell r="E6748">
            <v>0</v>
          </cell>
        </row>
        <row r="6749">
          <cell r="B6749" t="str">
            <v>527528</v>
          </cell>
          <cell r="C6749" t="str">
            <v>TUBO FOFO C/FG PN-25 D=700MM;L=3500MM (1162KG)</v>
          </cell>
          <cell r="D6749" t="str">
            <v>UN</v>
          </cell>
          <cell r="E6749">
            <v>0</v>
          </cell>
        </row>
        <row r="6750">
          <cell r="B6750" t="str">
            <v>527529</v>
          </cell>
          <cell r="C6750" t="str">
            <v>TUBO FOFO C/FG PN-25 D=700MM;L=4000MM (1292KG)</v>
          </cell>
          <cell r="D6750" t="str">
            <v>UN</v>
          </cell>
          <cell r="E6750">
            <v>0</v>
          </cell>
        </row>
        <row r="6751">
          <cell r="B6751" t="str">
            <v>527530</v>
          </cell>
          <cell r="C6751" t="str">
            <v>TUBO FOFO C/FG PN-25 D=700MM;L=4500MM (1422KG)</v>
          </cell>
          <cell r="D6751" t="str">
            <v>UN</v>
          </cell>
          <cell r="E6751">
            <v>0</v>
          </cell>
        </row>
        <row r="6752">
          <cell r="B6752" t="str">
            <v>527531</v>
          </cell>
          <cell r="C6752" t="str">
            <v>TUBO FOFO C/FG PN-25 D=700MM;L=5000MM (1553KG)</v>
          </cell>
          <cell r="D6752" t="str">
            <v>UN</v>
          </cell>
          <cell r="E6752">
            <v>0</v>
          </cell>
        </row>
        <row r="6753">
          <cell r="B6753" t="str">
            <v>527532</v>
          </cell>
          <cell r="C6753" t="str">
            <v>TUBO FOFO C/FG PN-25 D=700MM;L=5500MM (1683KG)</v>
          </cell>
          <cell r="D6753" t="str">
            <v>UN</v>
          </cell>
          <cell r="E6753">
            <v>0</v>
          </cell>
        </row>
        <row r="6754">
          <cell r="B6754" t="str">
            <v>527533</v>
          </cell>
          <cell r="C6754" t="str">
            <v>TUBO FOFO C/FG PN-25 D=700MM;L=6000MM (1813KG)</v>
          </cell>
          <cell r="D6754" t="str">
            <v>UN</v>
          </cell>
          <cell r="E6754">
            <v>0</v>
          </cell>
        </row>
        <row r="6755">
          <cell r="B6755" t="str">
            <v>527534</v>
          </cell>
          <cell r="C6755" t="str">
            <v>TUBO FOFO C/FG PN-25 D=700MM;L=6500MM (1943KG)</v>
          </cell>
          <cell r="D6755" t="str">
            <v>UN</v>
          </cell>
          <cell r="E6755">
            <v>0</v>
          </cell>
        </row>
        <row r="6756">
          <cell r="B6756" t="str">
            <v>527535</v>
          </cell>
          <cell r="C6756" t="str">
            <v>TUBO FOFO C/FG PN-25 D=700MM;L=6800MM (2021KG)</v>
          </cell>
          <cell r="D6756" t="str">
            <v>UN</v>
          </cell>
          <cell r="E6756">
            <v>0</v>
          </cell>
        </row>
        <row r="6758">
          <cell r="B6758" t="str">
            <v>527600</v>
          </cell>
          <cell r="C6758" t="str">
            <v>TUBO FOFO C/FG PN-25/JE (C31 - METALURGICA 100%)</v>
          </cell>
        </row>
        <row r="6759">
          <cell r="B6759" t="str">
            <v>527601</v>
          </cell>
          <cell r="C6759" t="str">
            <v>TUBO FOFO C/FG PN-25/JE D=80MM;L=1000MM (20KG)</v>
          </cell>
          <cell r="D6759" t="str">
            <v>UN</v>
          </cell>
          <cell r="E6759">
            <v>0</v>
          </cell>
        </row>
        <row r="6760">
          <cell r="B6760" t="str">
            <v>527602</v>
          </cell>
          <cell r="C6760" t="str">
            <v>TUBO FOFO C/FG PN-25/JE D=80MM;L=1500MM (26KG)</v>
          </cell>
          <cell r="D6760" t="str">
            <v>UN</v>
          </cell>
          <cell r="E6760">
            <v>0</v>
          </cell>
        </row>
        <row r="6761">
          <cell r="B6761" t="str">
            <v>527603</v>
          </cell>
          <cell r="C6761" t="str">
            <v>TUBO FOFO C/FG PN-25/JE D=80MM;L=2000MM (33KG)</v>
          </cell>
          <cell r="D6761" t="str">
            <v>UN</v>
          </cell>
          <cell r="E6761">
            <v>0</v>
          </cell>
        </row>
        <row r="6762">
          <cell r="B6762" t="str">
            <v>527604</v>
          </cell>
          <cell r="C6762" t="str">
            <v>TUBO FOFO C/FG PN-25/JE D=80MM;L=2500MM (39KG)</v>
          </cell>
          <cell r="D6762" t="str">
            <v>UN</v>
          </cell>
          <cell r="E6762">
            <v>0</v>
          </cell>
        </row>
        <row r="6763">
          <cell r="B6763" t="str">
            <v>527605</v>
          </cell>
          <cell r="C6763" t="str">
            <v>TUBO FOFO C/FG PN-25/JE D=80MM;L=3000MM (46KG)</v>
          </cell>
          <cell r="D6763" t="str">
            <v>UN</v>
          </cell>
          <cell r="E6763">
            <v>0</v>
          </cell>
        </row>
        <row r="6764">
          <cell r="B6764" t="str">
            <v>527606</v>
          </cell>
          <cell r="C6764" t="str">
            <v>TUBO FOFO C/FG PN-25/JE D=80MM;L=3500MM (52KG)</v>
          </cell>
          <cell r="D6764" t="str">
            <v>UN</v>
          </cell>
          <cell r="E6764">
            <v>0</v>
          </cell>
        </row>
        <row r="6765">
          <cell r="B6765" t="str">
            <v>527607</v>
          </cell>
          <cell r="C6765" t="str">
            <v>TUBO FOFO C/FG PN-25/JE D=80MM;L=4000MM (59KG)</v>
          </cell>
          <cell r="D6765" t="str">
            <v>UN</v>
          </cell>
          <cell r="E6765">
            <v>0</v>
          </cell>
        </row>
        <row r="6766">
          <cell r="B6766" t="str">
            <v>527608</v>
          </cell>
          <cell r="C6766" t="str">
            <v>TUBO FOFO C/FG PN-25/JE D=80MM;L=4500MM (65KG)</v>
          </cell>
          <cell r="D6766" t="str">
            <v>UN</v>
          </cell>
          <cell r="E6766">
            <v>0</v>
          </cell>
        </row>
        <row r="6767">
          <cell r="B6767" t="str">
            <v>527609</v>
          </cell>
          <cell r="C6767" t="str">
            <v>TUBO FOFO C/FG PN-25/JE D=80MM;L=5000MM (72KG)</v>
          </cell>
          <cell r="D6767" t="str">
            <v>UN</v>
          </cell>
          <cell r="E6767">
            <v>0</v>
          </cell>
        </row>
        <row r="6768">
          <cell r="B6768" t="str">
            <v>527610</v>
          </cell>
          <cell r="C6768" t="str">
            <v>TUBO FOFO C/FG PN-25/JE D=80MM;L=5500MM (78KG)</v>
          </cell>
          <cell r="D6768" t="str">
            <v>UN</v>
          </cell>
          <cell r="E6768">
            <v>0</v>
          </cell>
        </row>
        <row r="6769">
          <cell r="B6769" t="str">
            <v>527611</v>
          </cell>
          <cell r="C6769" t="str">
            <v>TUBO FOFO C/FG PN-25/JE D=80MM;L=5800MM (82KG)</v>
          </cell>
          <cell r="D6769" t="str">
            <v>UN</v>
          </cell>
          <cell r="E6769">
            <v>0</v>
          </cell>
        </row>
        <row r="6770">
          <cell r="B6770" t="str">
            <v>527612</v>
          </cell>
          <cell r="C6770" t="str">
            <v>TUBO FOFO C/FG PN-25/JE D=100MM;L=1000MM (26KG)</v>
          </cell>
          <cell r="D6770" t="str">
            <v>UN</v>
          </cell>
          <cell r="E6770">
            <v>0</v>
          </cell>
        </row>
        <row r="6771">
          <cell r="B6771" t="str">
            <v>527613</v>
          </cell>
          <cell r="C6771" t="str">
            <v>TUBO FOFO C/FG PN-25/JE D=100MM;L=1500MM (35KG)</v>
          </cell>
          <cell r="D6771" t="str">
            <v>UN</v>
          </cell>
          <cell r="E6771">
            <v>0</v>
          </cell>
        </row>
        <row r="6772">
          <cell r="B6772" t="str">
            <v>527614</v>
          </cell>
          <cell r="C6772" t="str">
            <v>TUBO FOFO C/FG PN-25/JE D=100MM;L=2000MM (43KG)</v>
          </cell>
          <cell r="D6772" t="str">
            <v>UN</v>
          </cell>
          <cell r="E6772">
            <v>0</v>
          </cell>
        </row>
        <row r="6773">
          <cell r="B6773" t="str">
            <v>527615</v>
          </cell>
          <cell r="C6773" t="str">
            <v>TUBO FOFO C/FG PN-25/JE D=100MM;L=2500MM (52KG)</v>
          </cell>
          <cell r="D6773" t="str">
            <v>UN</v>
          </cell>
          <cell r="E6773">
            <v>0</v>
          </cell>
        </row>
        <row r="6774">
          <cell r="B6774" t="str">
            <v>527616</v>
          </cell>
          <cell r="C6774" t="str">
            <v>TUBO FOFO C/FG PN-25/JE D=100MM;L=3000MM (61KG)</v>
          </cell>
          <cell r="D6774" t="str">
            <v>UN</v>
          </cell>
          <cell r="E6774">
            <v>0</v>
          </cell>
        </row>
        <row r="6775">
          <cell r="B6775" t="str">
            <v>527617</v>
          </cell>
          <cell r="C6775" t="str">
            <v>TUBO FOFO C/FG PN-25/JE D=100MM;L=3500MM (69KG)</v>
          </cell>
          <cell r="D6775" t="str">
            <v>UN</v>
          </cell>
          <cell r="E6775">
            <v>0</v>
          </cell>
        </row>
        <row r="6776">
          <cell r="B6776" t="str">
            <v>527618</v>
          </cell>
          <cell r="C6776" t="str">
            <v>TUBO FOFO C/FG PN-25/JE D=100MM;L=4000MM (78KG)</v>
          </cell>
          <cell r="D6776" t="str">
            <v>UN</v>
          </cell>
          <cell r="E6776">
            <v>0</v>
          </cell>
        </row>
        <row r="6777">
          <cell r="B6777" t="str">
            <v>527619</v>
          </cell>
          <cell r="C6777" t="str">
            <v>TUBO FOFO C/FG PN-25/JE D=100MM;L=4500MM (86KG)</v>
          </cell>
          <cell r="D6777" t="str">
            <v>UN</v>
          </cell>
          <cell r="E6777">
            <v>0</v>
          </cell>
        </row>
        <row r="6778">
          <cell r="B6778" t="str">
            <v>527620</v>
          </cell>
          <cell r="C6778" t="str">
            <v>TUBO FOFO C/FG PN-25/JE D=100MM;L=5000MM (95KG)</v>
          </cell>
          <cell r="D6778" t="str">
            <v>UN</v>
          </cell>
          <cell r="E6778">
            <v>0</v>
          </cell>
        </row>
        <row r="6779">
          <cell r="B6779" t="str">
            <v>527621</v>
          </cell>
          <cell r="C6779" t="str">
            <v>TUBO FOFO C/FG PN-25/JE D=100MM;L=5500MM (104KG)</v>
          </cell>
          <cell r="D6779" t="str">
            <v>UN</v>
          </cell>
          <cell r="E6779">
            <v>0</v>
          </cell>
        </row>
        <row r="6780">
          <cell r="B6780" t="str">
            <v>527622</v>
          </cell>
          <cell r="C6780" t="str">
            <v>TUBO FOFO C/FG PN-25/JE D=100MM;L=5800MM (109KG)</v>
          </cell>
          <cell r="D6780" t="str">
            <v>UN</v>
          </cell>
          <cell r="E6780">
            <v>0</v>
          </cell>
        </row>
        <row r="6781">
          <cell r="B6781" t="str">
            <v>527623</v>
          </cell>
          <cell r="C6781" t="str">
            <v>TUBO FOFO C/FG PN-25/JE D=150MM;L=1000MM (42KG)</v>
          </cell>
          <cell r="D6781" t="str">
            <v>UN</v>
          </cell>
          <cell r="E6781">
            <v>0</v>
          </cell>
        </row>
        <row r="6782">
          <cell r="B6782" t="str">
            <v>527624</v>
          </cell>
          <cell r="C6782" t="str">
            <v>TUBO FOFO C/FG PN-25/JE D=150MM;L=1500MM (55KG)</v>
          </cell>
          <cell r="D6782" t="str">
            <v>UN</v>
          </cell>
          <cell r="E6782">
            <v>0</v>
          </cell>
        </row>
        <row r="6783">
          <cell r="B6783" t="str">
            <v>527625</v>
          </cell>
          <cell r="C6783" t="str">
            <v>TUBO FOFO C/FG PN-25/JE D=150MM;L=2000MM (68KG)</v>
          </cell>
          <cell r="D6783" t="str">
            <v>UN</v>
          </cell>
          <cell r="E6783">
            <v>0</v>
          </cell>
        </row>
        <row r="6784">
          <cell r="B6784" t="str">
            <v>527626</v>
          </cell>
          <cell r="C6784" t="str">
            <v>TUBO FOFO C/FG PN-25/JE D=150MM;L=2500MM (81KG)</v>
          </cell>
          <cell r="D6784" t="str">
            <v>UN</v>
          </cell>
          <cell r="E6784">
            <v>0</v>
          </cell>
        </row>
        <row r="6785">
          <cell r="B6785" t="str">
            <v>527627</v>
          </cell>
          <cell r="C6785" t="str">
            <v>TUBO FOFO C/FG PN-25/JE D=150MM;L=3000MM (94KG)</v>
          </cell>
          <cell r="D6785" t="str">
            <v>UN</v>
          </cell>
          <cell r="E6785">
            <v>0</v>
          </cell>
        </row>
        <row r="6786">
          <cell r="B6786" t="str">
            <v>527628</v>
          </cell>
          <cell r="C6786" t="str">
            <v>TUBO FOFO C/FG PN-25/JE D=150MM;L=3500MM (107KG)</v>
          </cell>
          <cell r="D6786" t="str">
            <v>UN</v>
          </cell>
          <cell r="E6786">
            <v>0</v>
          </cell>
        </row>
        <row r="6787">
          <cell r="B6787" t="str">
            <v>527629</v>
          </cell>
          <cell r="C6787" t="str">
            <v>TUBO FOFO C/FG PN-25/JE D=150MM;L=4000MM (120KG)</v>
          </cell>
          <cell r="D6787" t="str">
            <v>UN</v>
          </cell>
          <cell r="E6787">
            <v>0</v>
          </cell>
        </row>
        <row r="6788">
          <cell r="B6788" t="str">
            <v>527630</v>
          </cell>
          <cell r="C6788" t="str">
            <v>TUBO FOFO C/FG PN-25/JE D=150MM;L=4500MM (133KG)</v>
          </cell>
          <cell r="D6788" t="str">
            <v>UN</v>
          </cell>
          <cell r="E6788">
            <v>0</v>
          </cell>
        </row>
        <row r="6789">
          <cell r="B6789" t="str">
            <v>527631</v>
          </cell>
          <cell r="C6789" t="str">
            <v>TUBO FOFO C/FG PN-25/JE D=150MM;L=5000MM (146KG)</v>
          </cell>
          <cell r="D6789" t="str">
            <v>UN</v>
          </cell>
          <cell r="E6789">
            <v>0</v>
          </cell>
        </row>
        <row r="6790">
          <cell r="B6790" t="str">
            <v>527632</v>
          </cell>
          <cell r="C6790" t="str">
            <v>TUBO FOFO C/FG PN-25/JE D=150MM;L=5500MM (159KG)</v>
          </cell>
          <cell r="D6790" t="str">
            <v>UN</v>
          </cell>
          <cell r="E6790">
            <v>0</v>
          </cell>
        </row>
        <row r="6791">
          <cell r="B6791" t="str">
            <v>527633</v>
          </cell>
          <cell r="C6791" t="str">
            <v>TUBO FOFO C/FG PN-25/JE D=150MM;L=5800MM (167KG)</v>
          </cell>
          <cell r="D6791" t="str">
            <v>UN</v>
          </cell>
          <cell r="E6791">
            <v>0</v>
          </cell>
        </row>
        <row r="6792">
          <cell r="B6792" t="str">
            <v>527634</v>
          </cell>
          <cell r="C6792" t="str">
            <v>TUBO FOFO C/FG PN-25/JE D=200MM;L=1000MM (57KG)</v>
          </cell>
          <cell r="D6792" t="str">
            <v>UN</v>
          </cell>
          <cell r="E6792">
            <v>0</v>
          </cell>
        </row>
        <row r="6793">
          <cell r="B6793" t="str">
            <v>527635</v>
          </cell>
          <cell r="C6793" t="str">
            <v>TUBO FOFO C/FG PN-25/JE D=200MM;L=1500MM (74KG)</v>
          </cell>
          <cell r="D6793" t="str">
            <v>UN</v>
          </cell>
          <cell r="E6793">
            <v>0</v>
          </cell>
        </row>
        <row r="6794">
          <cell r="B6794" t="str">
            <v>527636</v>
          </cell>
          <cell r="C6794" t="str">
            <v>TUBO FOFO C/FG PN-25/JE D=200MM;L=2000MM (92KG)</v>
          </cell>
          <cell r="D6794" t="str">
            <v>UN</v>
          </cell>
          <cell r="E6794">
            <v>0</v>
          </cell>
        </row>
        <row r="6795">
          <cell r="B6795" t="str">
            <v>527637</v>
          </cell>
          <cell r="C6795" t="str">
            <v>TUBO FOFO C/FG PN-25/JE D=200MM;L=2500MM (109KG)</v>
          </cell>
          <cell r="D6795" t="str">
            <v>UN</v>
          </cell>
          <cell r="E6795">
            <v>0</v>
          </cell>
        </row>
        <row r="6796">
          <cell r="B6796" t="str">
            <v>527638</v>
          </cell>
          <cell r="C6796" t="str">
            <v>TUBO FOFO C/FG PN-25/JE D=200MM;L=3000MM (126KG)</v>
          </cell>
          <cell r="D6796" t="str">
            <v>UN</v>
          </cell>
          <cell r="E6796">
            <v>0</v>
          </cell>
        </row>
        <row r="6797">
          <cell r="B6797" t="str">
            <v>527639</v>
          </cell>
          <cell r="C6797" t="str">
            <v>TUBO FOFO C/FG PN-25/JE D=200MM;L=3500MM (144KG)</v>
          </cell>
          <cell r="D6797" t="str">
            <v>UN</v>
          </cell>
          <cell r="E6797">
            <v>0</v>
          </cell>
        </row>
        <row r="6798">
          <cell r="B6798" t="str">
            <v>527640</v>
          </cell>
          <cell r="C6798" t="str">
            <v>TUBO FOFO C/FG PN-25/JE D=200MM;L=4000MM (161KG)</v>
          </cell>
          <cell r="D6798" t="str">
            <v>UN</v>
          </cell>
          <cell r="E6798">
            <v>0</v>
          </cell>
        </row>
        <row r="6799">
          <cell r="B6799" t="str">
            <v>527641</v>
          </cell>
          <cell r="C6799" t="str">
            <v>TUBO FOFO C/FG PN-25/JE D=200MM;L=4500MM (179KG)</v>
          </cell>
          <cell r="D6799" t="str">
            <v>UN</v>
          </cell>
          <cell r="E6799">
            <v>0</v>
          </cell>
        </row>
        <row r="6800">
          <cell r="B6800" t="str">
            <v>527642</v>
          </cell>
          <cell r="C6800" t="str">
            <v>TUBO FOFO C/FG PN-25/JE D=200MM;L=5000MM (196KG)</v>
          </cell>
          <cell r="D6800" t="str">
            <v>UN</v>
          </cell>
          <cell r="E6800">
            <v>0</v>
          </cell>
        </row>
        <row r="6801">
          <cell r="B6801" t="str">
            <v>527643</v>
          </cell>
          <cell r="C6801" t="str">
            <v>TUBO FOFO C/FG PN-25/JE D=200MM;L=5500MM (213KG)</v>
          </cell>
          <cell r="D6801" t="str">
            <v>UN</v>
          </cell>
          <cell r="E6801">
            <v>0</v>
          </cell>
        </row>
        <row r="6802">
          <cell r="B6802" t="str">
            <v>527644</v>
          </cell>
          <cell r="C6802" t="str">
            <v>TUBO FOFO C/FG PN-25/JE D=200MM;L=5800MM (224KG)</v>
          </cell>
          <cell r="D6802" t="str">
            <v>UN</v>
          </cell>
          <cell r="E6802">
            <v>0</v>
          </cell>
        </row>
        <row r="6803">
          <cell r="B6803" t="str">
            <v>527645</v>
          </cell>
          <cell r="C6803" t="str">
            <v>TUBO FOFO C/FG PN-25/JE D=250MM;L=1000MM (77KG)</v>
          </cell>
          <cell r="D6803" t="str">
            <v>UN</v>
          </cell>
          <cell r="E6803">
            <v>0</v>
          </cell>
        </row>
        <row r="6804">
          <cell r="B6804" t="str">
            <v>527646</v>
          </cell>
          <cell r="C6804" t="str">
            <v>TUBO FOFO C/FG PN-25/JE D=250MM;L=1500MM (100KG)</v>
          </cell>
          <cell r="D6804" t="str">
            <v>UN</v>
          </cell>
          <cell r="E6804">
            <v>0</v>
          </cell>
        </row>
        <row r="6805">
          <cell r="B6805" t="str">
            <v>527647</v>
          </cell>
          <cell r="C6805" t="str">
            <v>TUBO FOFO C/FG PN-25/JE D=250MM;L=2000MM (122KG)</v>
          </cell>
          <cell r="D6805" t="str">
            <v>UN</v>
          </cell>
          <cell r="E6805">
            <v>0</v>
          </cell>
        </row>
        <row r="6806">
          <cell r="B6806" t="str">
            <v>527648</v>
          </cell>
          <cell r="C6806" t="str">
            <v>TUBO FOFO C/FG PN-25/JE D=250MM;L=2500MM (145KG)</v>
          </cell>
          <cell r="D6806" t="str">
            <v>UN</v>
          </cell>
          <cell r="E6806">
            <v>0</v>
          </cell>
        </row>
        <row r="6807">
          <cell r="B6807" t="str">
            <v>527649</v>
          </cell>
          <cell r="C6807" t="str">
            <v>TUBO FOFO C/FG PN-25/JE D=250MM;L=3000MM (168KG)</v>
          </cell>
          <cell r="D6807" t="str">
            <v>UN</v>
          </cell>
          <cell r="E6807">
            <v>0</v>
          </cell>
        </row>
        <row r="6808">
          <cell r="B6808" t="str">
            <v>527650</v>
          </cell>
          <cell r="C6808" t="str">
            <v>TUBO FOFO C/FG PN-25/JE D=250MM;L=3500MM (191KG)</v>
          </cell>
          <cell r="D6808" t="str">
            <v>UN</v>
          </cell>
          <cell r="E6808">
            <v>0</v>
          </cell>
        </row>
        <row r="6809">
          <cell r="B6809" t="str">
            <v>527651</v>
          </cell>
          <cell r="C6809" t="str">
            <v>TUBO FOFO C/FG PN-25/JE D=250MM;L=4000MM (213KG)</v>
          </cell>
          <cell r="D6809" t="str">
            <v>UN</v>
          </cell>
          <cell r="E6809">
            <v>0</v>
          </cell>
        </row>
        <row r="6810">
          <cell r="B6810" t="str">
            <v>527652</v>
          </cell>
          <cell r="C6810" t="str">
            <v>TUBO FOFO C/FG PN-25/JE D=250MM;L=4500MM (236KG)</v>
          </cell>
          <cell r="D6810" t="str">
            <v>UN</v>
          </cell>
          <cell r="E6810">
            <v>0</v>
          </cell>
        </row>
        <row r="6811">
          <cell r="B6811" t="str">
            <v>527653</v>
          </cell>
          <cell r="C6811" t="str">
            <v>TUBO FOFO C/FG PN-25/JE D=250MM;L=5000MM (259KG)</v>
          </cell>
          <cell r="D6811" t="str">
            <v>UN</v>
          </cell>
          <cell r="E6811">
            <v>0</v>
          </cell>
        </row>
        <row r="6812">
          <cell r="B6812" t="str">
            <v>527654</v>
          </cell>
          <cell r="C6812" t="str">
            <v>TUBO FOFO C/FG PN-25/JE D=250MM;L=5500MM (281KG)</v>
          </cell>
          <cell r="D6812" t="str">
            <v>UN</v>
          </cell>
          <cell r="E6812">
            <v>0</v>
          </cell>
        </row>
        <row r="6813">
          <cell r="B6813" t="str">
            <v>527655</v>
          </cell>
          <cell r="C6813" t="str">
            <v>TUBO FOFO C/FG PN-25/JE D=250MM;L=5800MM (295KG)</v>
          </cell>
          <cell r="D6813" t="str">
            <v>UN</v>
          </cell>
          <cell r="E6813">
            <v>0</v>
          </cell>
        </row>
        <row r="6814">
          <cell r="B6814" t="str">
            <v>527656</v>
          </cell>
          <cell r="C6814" t="str">
            <v>TUBO FOFO C/FG PN-25/JE D=300MM;L=1000MM (99KG)</v>
          </cell>
          <cell r="D6814" t="str">
            <v>UN</v>
          </cell>
          <cell r="E6814">
            <v>0</v>
          </cell>
        </row>
        <row r="6815">
          <cell r="B6815" t="str">
            <v>527657</v>
          </cell>
          <cell r="C6815" t="str">
            <v>TUBO FOFO C/FG PN-25/JE D=300MM;L=1500MM (127KG)</v>
          </cell>
          <cell r="D6815" t="str">
            <v>UN</v>
          </cell>
          <cell r="E6815">
            <v>0</v>
          </cell>
        </row>
        <row r="6816">
          <cell r="B6816" t="str">
            <v>527658</v>
          </cell>
          <cell r="C6816" t="str">
            <v>TUBO FOFO C/FG PN-25/JE D=300MM;L=2000MM (156KG)</v>
          </cell>
          <cell r="D6816" t="str">
            <v>UN</v>
          </cell>
          <cell r="E6816">
            <v>0</v>
          </cell>
        </row>
        <row r="6817">
          <cell r="B6817" t="str">
            <v>527659</v>
          </cell>
          <cell r="C6817" t="str">
            <v>TUBO FOFO C/FG PN-25/JE D=300MM;L=2500MM (184KG)</v>
          </cell>
          <cell r="D6817" t="str">
            <v>UN</v>
          </cell>
          <cell r="E6817">
            <v>0</v>
          </cell>
        </row>
        <row r="6818">
          <cell r="B6818" t="str">
            <v>527660</v>
          </cell>
          <cell r="C6818" t="str">
            <v>TUBO FOFO C/FG PN-25/JE D=300MM;L=3000MM (213KG)</v>
          </cell>
          <cell r="D6818" t="str">
            <v>UN</v>
          </cell>
          <cell r="E6818">
            <v>0</v>
          </cell>
        </row>
        <row r="6819">
          <cell r="B6819" t="str">
            <v>527661</v>
          </cell>
          <cell r="C6819" t="str">
            <v>TUBO FOFO C/FG PN-25/JE D=300MM;L=3500MM (241KG)</v>
          </cell>
          <cell r="D6819" t="str">
            <v>UN</v>
          </cell>
          <cell r="E6819">
            <v>0</v>
          </cell>
        </row>
        <row r="6820">
          <cell r="B6820" t="str">
            <v>527662</v>
          </cell>
          <cell r="C6820" t="str">
            <v>TUBO FOFO C/FG PN-25/JE D=300MM;L=4000MM (270KG)</v>
          </cell>
          <cell r="D6820" t="str">
            <v>UN</v>
          </cell>
          <cell r="E6820">
            <v>0</v>
          </cell>
        </row>
        <row r="6821">
          <cell r="B6821" t="str">
            <v>527663</v>
          </cell>
          <cell r="C6821" t="str">
            <v>TUBO FOFO C/FG PN-25/JE D=300MM;L=4500MM (299KG)</v>
          </cell>
          <cell r="D6821" t="str">
            <v>UN</v>
          </cell>
          <cell r="E6821">
            <v>0</v>
          </cell>
        </row>
        <row r="6822">
          <cell r="B6822" t="str">
            <v>527664</v>
          </cell>
          <cell r="C6822" t="str">
            <v>TUBO FOFO C/FG PN-25/JE D=300MM;L=5000MM (327KG)</v>
          </cell>
          <cell r="D6822" t="str">
            <v>UN</v>
          </cell>
          <cell r="E6822">
            <v>0</v>
          </cell>
        </row>
        <row r="6823">
          <cell r="B6823" t="str">
            <v>527665</v>
          </cell>
          <cell r="C6823" t="str">
            <v>TUBO FOFO C/FG PN-25/JE D=300MM;L=5500MM (356KG)</v>
          </cell>
          <cell r="D6823" t="str">
            <v>UN</v>
          </cell>
          <cell r="E6823">
            <v>0</v>
          </cell>
        </row>
        <row r="6824">
          <cell r="B6824" t="str">
            <v>527666</v>
          </cell>
          <cell r="C6824" t="str">
            <v>TUBO FOFO C/FG PN-25/JE D=300MM;L=5800MM (373KG)</v>
          </cell>
          <cell r="D6824" t="str">
            <v>UN</v>
          </cell>
          <cell r="E6824">
            <v>0</v>
          </cell>
        </row>
        <row r="6825">
          <cell r="B6825" t="str">
            <v>527667</v>
          </cell>
          <cell r="C6825" t="str">
            <v>TUBO FOFO C/FG PN-25/JE D=350MM;L=1000MM (129KG)</v>
          </cell>
          <cell r="D6825" t="str">
            <v>UN</v>
          </cell>
          <cell r="E6825">
            <v>0</v>
          </cell>
        </row>
        <row r="6826">
          <cell r="B6826" t="str">
            <v>527668</v>
          </cell>
          <cell r="C6826" t="str">
            <v>TUBO FOFO C/FG PN-25/JE D=350MM;L=1500MM (166KG)</v>
          </cell>
          <cell r="D6826" t="str">
            <v>UN</v>
          </cell>
          <cell r="E6826">
            <v>0</v>
          </cell>
        </row>
        <row r="6827">
          <cell r="B6827" t="str">
            <v>527669</v>
          </cell>
          <cell r="C6827" t="str">
            <v>TUBO FOFO C/FG PN-25/JE D=350MM;L=2000MM (204KG)</v>
          </cell>
          <cell r="D6827" t="str">
            <v>UN</v>
          </cell>
          <cell r="E6827">
            <v>0</v>
          </cell>
        </row>
        <row r="6828">
          <cell r="B6828" t="str">
            <v>527670</v>
          </cell>
          <cell r="C6828" t="str">
            <v>TUBO FOFO C/FG PN-25/JE D=350MM;L=2500MM (242KG)</v>
          </cell>
          <cell r="D6828" t="str">
            <v>UN</v>
          </cell>
          <cell r="E6828">
            <v>0</v>
          </cell>
        </row>
        <row r="6829">
          <cell r="B6829" t="str">
            <v>527671</v>
          </cell>
          <cell r="C6829" t="str">
            <v>TUBO FOFO C/FG PN-25/JE D=350MM;L=3000MM (279KG)</v>
          </cell>
          <cell r="D6829" t="str">
            <v>UN</v>
          </cell>
          <cell r="E6829">
            <v>0</v>
          </cell>
        </row>
        <row r="6830">
          <cell r="B6830" t="str">
            <v>527672</v>
          </cell>
          <cell r="C6830" t="str">
            <v>TUBO FOFO C/FG PN-25/JE D=350MM;L=3500MM (317KG)</v>
          </cell>
          <cell r="D6830" t="str">
            <v>UN</v>
          </cell>
          <cell r="E6830">
            <v>0</v>
          </cell>
        </row>
        <row r="6831">
          <cell r="B6831" t="str">
            <v>527673</v>
          </cell>
          <cell r="C6831" t="str">
            <v>TUBO FOFO C/FG PN-25/JE D=350MM;L=4000MM (355KG)</v>
          </cell>
          <cell r="D6831" t="str">
            <v>UN</v>
          </cell>
          <cell r="E6831">
            <v>0</v>
          </cell>
        </row>
        <row r="6832">
          <cell r="B6832" t="str">
            <v>527674</v>
          </cell>
          <cell r="C6832" t="str">
            <v>TUBO FOFO C/FG PN-25/JE D=350MM;L=4500MM (393KG)</v>
          </cell>
          <cell r="D6832" t="str">
            <v>UN</v>
          </cell>
          <cell r="E6832">
            <v>0</v>
          </cell>
        </row>
        <row r="6833">
          <cell r="B6833" t="str">
            <v>527675</v>
          </cell>
          <cell r="C6833" t="str">
            <v>TUBO FOFO C/FG PN-25/JE D=350MM;L=5000MM (431KG)</v>
          </cell>
          <cell r="D6833" t="str">
            <v>UN</v>
          </cell>
          <cell r="E6833">
            <v>0</v>
          </cell>
        </row>
        <row r="6834">
          <cell r="B6834" t="str">
            <v>527676</v>
          </cell>
          <cell r="C6834" t="str">
            <v>TUBO FOFO C/FG PN-25/JE D=350MM;L=5500MM (468KG)</v>
          </cell>
          <cell r="D6834" t="str">
            <v>UN</v>
          </cell>
          <cell r="E6834">
            <v>0</v>
          </cell>
        </row>
        <row r="6835">
          <cell r="B6835" t="str">
            <v>527677</v>
          </cell>
          <cell r="C6835" t="str">
            <v>TUBO FOFO C/FG PN-25/JE D=350MM;L=5800MM (491KG)</v>
          </cell>
          <cell r="D6835" t="str">
            <v>UN</v>
          </cell>
          <cell r="E6835">
            <v>0</v>
          </cell>
        </row>
        <row r="6836">
          <cell r="B6836" t="str">
            <v>527678</v>
          </cell>
          <cell r="C6836" t="str">
            <v>TUBO FOFO C/FG PN-25/JE D=400MM;L=1000MM (158KG)</v>
          </cell>
          <cell r="D6836" t="str">
            <v>UN</v>
          </cell>
          <cell r="E6836">
            <v>0</v>
          </cell>
        </row>
        <row r="6837">
          <cell r="B6837" t="str">
            <v>527679</v>
          </cell>
          <cell r="C6837" t="str">
            <v>TUBO FOFO C/FG PN-25/JE D=400MM;L=1500MM (202KG)</v>
          </cell>
          <cell r="D6837" t="str">
            <v>UN</v>
          </cell>
          <cell r="E6837">
            <v>0</v>
          </cell>
        </row>
        <row r="6838">
          <cell r="B6838" t="str">
            <v>527680</v>
          </cell>
          <cell r="C6838" t="str">
            <v>TUBO FOFO C/FG PN-25/JE D=400MM;L=2000MM (247KG)</v>
          </cell>
          <cell r="D6838" t="str">
            <v>UN</v>
          </cell>
          <cell r="E6838">
            <v>0</v>
          </cell>
        </row>
        <row r="6839">
          <cell r="B6839" t="str">
            <v>527681</v>
          </cell>
          <cell r="C6839" t="str">
            <v>TUBO FOFO C/FG PN-25/JE D=400MM;L=2500MM (292KG)</v>
          </cell>
          <cell r="D6839" t="str">
            <v>UN</v>
          </cell>
          <cell r="E6839">
            <v>0</v>
          </cell>
        </row>
        <row r="6840">
          <cell r="B6840" t="str">
            <v>527682</v>
          </cell>
          <cell r="C6840" t="str">
            <v>TUBO FOFO C/FG PN-25/JE D=400MM;L=3000MM (337KG)</v>
          </cell>
          <cell r="D6840" t="str">
            <v>UN</v>
          </cell>
          <cell r="E6840">
            <v>0</v>
          </cell>
        </row>
        <row r="6841">
          <cell r="B6841" t="str">
            <v>527683</v>
          </cell>
          <cell r="C6841" t="str">
            <v>TUBO FOFO C/FG PN-25/JE D=400MM;L=3500MM (381KG)</v>
          </cell>
          <cell r="D6841" t="str">
            <v>UN</v>
          </cell>
          <cell r="E6841">
            <v>0</v>
          </cell>
        </row>
        <row r="6842">
          <cell r="B6842" t="str">
            <v>527684</v>
          </cell>
          <cell r="C6842" t="str">
            <v>TUBO FOFO C/FG PN-25/JE D=400MM;L=4000MM (426KG)</v>
          </cell>
          <cell r="D6842" t="str">
            <v>UN</v>
          </cell>
          <cell r="E6842">
            <v>0</v>
          </cell>
        </row>
        <row r="6843">
          <cell r="B6843" t="str">
            <v>527685</v>
          </cell>
          <cell r="C6843" t="str">
            <v>TUBO FOFO C/FG PN-25/JE D=400MM;L=4500MM (471KG)</v>
          </cell>
          <cell r="D6843" t="str">
            <v>UN</v>
          </cell>
          <cell r="E6843">
            <v>0</v>
          </cell>
        </row>
        <row r="6844">
          <cell r="B6844" t="str">
            <v>527686</v>
          </cell>
          <cell r="C6844" t="str">
            <v>TUBO FOFO C/FG PN-25/JE D=400MM;L=5000MM (516KG)</v>
          </cell>
          <cell r="D6844" t="str">
            <v>UN</v>
          </cell>
          <cell r="E6844">
            <v>0</v>
          </cell>
        </row>
        <row r="6845">
          <cell r="B6845" t="str">
            <v>527687</v>
          </cell>
          <cell r="C6845" t="str">
            <v>TUBO FOFO C/FG PN-25/JE D=400MM;L=5500MM (560KG)</v>
          </cell>
          <cell r="D6845" t="str">
            <v>UN</v>
          </cell>
          <cell r="E6845">
            <v>0</v>
          </cell>
        </row>
        <row r="6846">
          <cell r="B6846" t="str">
            <v>527688</v>
          </cell>
          <cell r="C6846" t="str">
            <v>TUBO FOFO C/FG PN-25/JE D=400MM;L=5800MM (587KG)</v>
          </cell>
          <cell r="D6846" t="str">
            <v>UN</v>
          </cell>
          <cell r="E6846">
            <v>0</v>
          </cell>
        </row>
        <row r="6847">
          <cell r="B6847" t="str">
            <v>527689</v>
          </cell>
          <cell r="C6847" t="str">
            <v>TUBO FOFO C/FG PN-25/JE D=450MM;L=1000MM (187KG)</v>
          </cell>
          <cell r="D6847" t="str">
            <v>UN</v>
          </cell>
          <cell r="E6847">
            <v>0</v>
          </cell>
        </row>
        <row r="6848">
          <cell r="B6848" t="str">
            <v>527690</v>
          </cell>
          <cell r="C6848" t="str">
            <v>TUBO FOFO C/FG PN-25/JE D=450MM;L=1500MM (239KG)</v>
          </cell>
          <cell r="D6848" t="str">
            <v>UN</v>
          </cell>
          <cell r="E6848">
            <v>0</v>
          </cell>
        </row>
        <row r="6849">
          <cell r="B6849" t="str">
            <v>527691</v>
          </cell>
          <cell r="C6849" t="str">
            <v>TUBO FOFO C/FG PN-25/JE D=450MM;L=2000MM (292KG)</v>
          </cell>
          <cell r="D6849" t="str">
            <v>UN</v>
          </cell>
          <cell r="E6849">
            <v>0</v>
          </cell>
        </row>
        <row r="6850">
          <cell r="B6850" t="str">
            <v>527692</v>
          </cell>
          <cell r="C6850" t="str">
            <v>TUBO FOFO C/FG PN-25/JE D=450MM;L=2500MM (344KG)</v>
          </cell>
          <cell r="D6850" t="str">
            <v>UN</v>
          </cell>
          <cell r="E6850">
            <v>0</v>
          </cell>
        </row>
        <row r="6851">
          <cell r="B6851" t="str">
            <v>527693</v>
          </cell>
          <cell r="C6851" t="str">
            <v>TUBO FOFO C/FG PN-25/JE D=450MM;L=3000MM (397KG)</v>
          </cell>
          <cell r="D6851" t="str">
            <v>UN</v>
          </cell>
          <cell r="E6851">
            <v>0</v>
          </cell>
        </row>
        <row r="6852">
          <cell r="B6852" t="str">
            <v>527694</v>
          </cell>
          <cell r="C6852" t="str">
            <v>TUBO FOFO C/FG PN-25/JE D=450MM;L=3500MM (449KG)</v>
          </cell>
          <cell r="D6852" t="str">
            <v>UN</v>
          </cell>
          <cell r="E6852">
            <v>0</v>
          </cell>
        </row>
        <row r="6853">
          <cell r="B6853" t="str">
            <v>527695</v>
          </cell>
          <cell r="C6853" t="str">
            <v>TUBO FOFO C/FG PN-25/JE D=450MM;L=4000MM (502KG)</v>
          </cell>
          <cell r="D6853" t="str">
            <v>UN</v>
          </cell>
          <cell r="E6853">
            <v>0</v>
          </cell>
        </row>
        <row r="6854">
          <cell r="B6854" t="str">
            <v>527696</v>
          </cell>
          <cell r="C6854" t="str">
            <v>TUBO FOFO C/FG PN-25/JE D=450MM;L=4500MM (554KG)</v>
          </cell>
          <cell r="D6854" t="str">
            <v>UN</v>
          </cell>
          <cell r="E6854">
            <v>0</v>
          </cell>
        </row>
        <row r="6855">
          <cell r="B6855" t="str">
            <v>527697</v>
          </cell>
          <cell r="C6855" t="str">
            <v>TUBO FOFO C/FG PN-25/JE D=450MM;L=5000MM (607KG)</v>
          </cell>
          <cell r="D6855" t="str">
            <v>UN</v>
          </cell>
          <cell r="E6855">
            <v>0</v>
          </cell>
        </row>
        <row r="6856">
          <cell r="B6856" t="str">
            <v>527698</v>
          </cell>
          <cell r="C6856" t="str">
            <v>TUBO FOFO C/FG PN-25/JE D=450MM;L=5500MM (660KG)</v>
          </cell>
          <cell r="D6856" t="str">
            <v>UN</v>
          </cell>
          <cell r="E6856">
            <v>0</v>
          </cell>
        </row>
        <row r="6857">
          <cell r="B6857" t="str">
            <v>527699</v>
          </cell>
          <cell r="C6857" t="str">
            <v>TUBO FOFO C/FG PN-25/JE D=450MM;L=5800MM (691KG)</v>
          </cell>
          <cell r="D6857" t="str">
            <v>UN</v>
          </cell>
          <cell r="E6857">
            <v>0</v>
          </cell>
        </row>
        <row r="6858">
          <cell r="B6858" t="str">
            <v>527701</v>
          </cell>
          <cell r="C6858" t="str">
            <v>TUBO FOFO C/FG PN-25/JE D=500MM;L=1000MM (220KG)</v>
          </cell>
          <cell r="D6858" t="str">
            <v>UN</v>
          </cell>
          <cell r="E6858">
            <v>0</v>
          </cell>
        </row>
        <row r="6859">
          <cell r="B6859" t="str">
            <v>527702</v>
          </cell>
          <cell r="C6859" t="str">
            <v>TUBO FOFO C/FG PN-25/JE D=500MM;L=1500MM (281KG)</v>
          </cell>
          <cell r="D6859" t="str">
            <v>UN</v>
          </cell>
          <cell r="E6859">
            <v>0</v>
          </cell>
        </row>
        <row r="6860">
          <cell r="B6860" t="str">
            <v>527703</v>
          </cell>
          <cell r="C6860" t="str">
            <v>TUBO FOFO C/FG PN-25/JE D=500MM;L=2000MM (342KG)</v>
          </cell>
          <cell r="D6860" t="str">
            <v>UN</v>
          </cell>
          <cell r="E6860">
            <v>0</v>
          </cell>
        </row>
        <row r="6861">
          <cell r="B6861" t="str">
            <v>527704</v>
          </cell>
          <cell r="C6861" t="str">
            <v>TUBO FOFO C/FG PN-25/JE D=500MM;L=2500MM (403KG)</v>
          </cell>
          <cell r="D6861" t="str">
            <v>UN</v>
          </cell>
          <cell r="E6861">
            <v>0</v>
          </cell>
        </row>
        <row r="6862">
          <cell r="B6862" t="str">
            <v>527705</v>
          </cell>
          <cell r="C6862" t="str">
            <v>TUBO FOFO C/FG PN-25/JE D=500MM;L=3000MM (463KG)</v>
          </cell>
          <cell r="D6862" t="str">
            <v>UN</v>
          </cell>
          <cell r="E6862">
            <v>0</v>
          </cell>
        </row>
        <row r="6863">
          <cell r="B6863" t="str">
            <v>527706</v>
          </cell>
          <cell r="C6863" t="str">
            <v>TUBO FOFO C/FG PN-25/JE D=500MM;L=3500MM (524KG)</v>
          </cell>
          <cell r="D6863" t="str">
            <v>UN</v>
          </cell>
          <cell r="E6863">
            <v>0</v>
          </cell>
        </row>
        <row r="6864">
          <cell r="B6864" t="str">
            <v>527707</v>
          </cell>
          <cell r="C6864" t="str">
            <v>TUBO FOFO C/FG PN-25/JE D=500MM;L=4000MM (585KG)</v>
          </cell>
          <cell r="D6864" t="str">
            <v>UN</v>
          </cell>
          <cell r="E6864">
            <v>0</v>
          </cell>
        </row>
        <row r="6865">
          <cell r="B6865" t="str">
            <v>527708</v>
          </cell>
          <cell r="C6865" t="str">
            <v>TUBO FOFO C/FG PN-25/JE D=500MM;L=4500MM (646KG)</v>
          </cell>
          <cell r="D6865" t="str">
            <v>UN</v>
          </cell>
          <cell r="E6865">
            <v>0</v>
          </cell>
        </row>
        <row r="6866">
          <cell r="B6866" t="str">
            <v>527709</v>
          </cell>
          <cell r="C6866" t="str">
            <v>TUBO FOFO C/FG PN-25/JE D=500MM;L=5000MM (707KG)</v>
          </cell>
          <cell r="D6866" t="str">
            <v>UN</v>
          </cell>
          <cell r="E6866">
            <v>0</v>
          </cell>
        </row>
        <row r="6867">
          <cell r="B6867" t="str">
            <v>527710</v>
          </cell>
          <cell r="C6867" t="str">
            <v>TUBO FOFO C/FG PN-25/JE D=500MM;L=5500MM (772KG)</v>
          </cell>
          <cell r="D6867" t="str">
            <v>UN</v>
          </cell>
          <cell r="E6867">
            <v>0</v>
          </cell>
        </row>
        <row r="6868">
          <cell r="B6868" t="str">
            <v>527711</v>
          </cell>
          <cell r="C6868" t="str">
            <v>TUBO FOFO C/FG PN-25/JE D=500MM;L=5800MM (804KG)</v>
          </cell>
          <cell r="D6868" t="str">
            <v>UN</v>
          </cell>
          <cell r="E6868">
            <v>0</v>
          </cell>
        </row>
        <row r="6869">
          <cell r="B6869" t="str">
            <v>527712</v>
          </cell>
          <cell r="C6869" t="str">
            <v>TUBO FOFO C/FG PN-25/JE D=600MM;L=1000MM (296KG)</v>
          </cell>
          <cell r="D6869" t="str">
            <v>UN</v>
          </cell>
          <cell r="E6869">
            <v>0</v>
          </cell>
        </row>
        <row r="6870">
          <cell r="B6870" t="str">
            <v>527713</v>
          </cell>
          <cell r="C6870" t="str">
            <v>TUBO FOFO C/FG PN-25/JE D=600MM;L=1500MM (375KG)</v>
          </cell>
          <cell r="D6870" t="str">
            <v>UN</v>
          </cell>
          <cell r="E6870">
            <v>0</v>
          </cell>
        </row>
        <row r="6871">
          <cell r="B6871" t="str">
            <v>527714</v>
          </cell>
          <cell r="C6871" t="str">
            <v>TUBO FOFO C/FG PN-25/JE D=600MM;L=2000MM (454KG)</v>
          </cell>
          <cell r="D6871" t="str">
            <v>UN</v>
          </cell>
          <cell r="E6871">
            <v>0</v>
          </cell>
        </row>
        <row r="6872">
          <cell r="B6872" t="str">
            <v>527715</v>
          </cell>
          <cell r="C6872" t="str">
            <v>TUBO FOFO C/FG PN-25/JE D=600MM;L=2500MM (533KG)</v>
          </cell>
          <cell r="D6872" t="str">
            <v>UN</v>
          </cell>
          <cell r="E6872">
            <v>0</v>
          </cell>
        </row>
        <row r="6873">
          <cell r="B6873" t="str">
            <v>527716</v>
          </cell>
          <cell r="C6873" t="str">
            <v>TUBO FOFO C/FG PN-25/JE D=600MM;L=3000MM (612KG)</v>
          </cell>
          <cell r="D6873" t="str">
            <v>UN</v>
          </cell>
          <cell r="E6873">
            <v>0</v>
          </cell>
        </row>
        <row r="6874">
          <cell r="B6874" t="str">
            <v>527717</v>
          </cell>
          <cell r="C6874" t="str">
            <v>TUBO FOFO C/FG PN-25/JE D=600MM;L=3500MM (691KG)</v>
          </cell>
          <cell r="D6874" t="str">
            <v>UN</v>
          </cell>
          <cell r="E6874">
            <v>0</v>
          </cell>
        </row>
        <row r="6875">
          <cell r="B6875" t="str">
            <v>527718</v>
          </cell>
          <cell r="C6875" t="str">
            <v>TUBO FOFO C/FG PN-25/JE D=600MM;L=4000MM (770KG)</v>
          </cell>
          <cell r="D6875" t="str">
            <v>UN</v>
          </cell>
          <cell r="E6875">
            <v>0</v>
          </cell>
        </row>
        <row r="6876">
          <cell r="B6876" t="str">
            <v>527719</v>
          </cell>
          <cell r="C6876" t="str">
            <v>TUBO FOFO C/FG PN-25/JE D=600MM;L=4500MM (849KG)</v>
          </cell>
          <cell r="D6876" t="str">
            <v>UN</v>
          </cell>
          <cell r="E6876">
            <v>0</v>
          </cell>
        </row>
        <row r="6877">
          <cell r="B6877" t="str">
            <v>527720</v>
          </cell>
          <cell r="C6877" t="str">
            <v>TUBO FOFO C/FG PN-25/JE D=600MM;L=5000MM (928KG)</v>
          </cell>
          <cell r="D6877" t="str">
            <v>UN</v>
          </cell>
          <cell r="E6877">
            <v>0</v>
          </cell>
        </row>
        <row r="6878">
          <cell r="B6878" t="str">
            <v>527721</v>
          </cell>
          <cell r="C6878" t="str">
            <v>TUBO FOFO C/FG PN-25/JE D=600MM;L=5500MM (1007KG)</v>
          </cell>
          <cell r="D6878" t="str">
            <v>UN</v>
          </cell>
          <cell r="E6878">
            <v>0</v>
          </cell>
        </row>
        <row r="6879">
          <cell r="B6879" t="str">
            <v>527722</v>
          </cell>
          <cell r="C6879" t="str">
            <v>TUBO FOFO C/FG PN-25/JE D=600MM;L=5800MM (1054KG)</v>
          </cell>
          <cell r="D6879" t="str">
            <v>UN</v>
          </cell>
          <cell r="E6879">
            <v>0</v>
          </cell>
        </row>
        <row r="6880">
          <cell r="B6880" t="str">
            <v>527723</v>
          </cell>
          <cell r="C6880" t="str">
            <v>TUBO FOFO C/FG PN-25/JE D=700MM;L=1000MM (397KG)</v>
          </cell>
          <cell r="D6880" t="str">
            <v>UN</v>
          </cell>
          <cell r="E6880">
            <v>0</v>
          </cell>
        </row>
        <row r="6881">
          <cell r="B6881" t="str">
            <v>527724</v>
          </cell>
          <cell r="C6881" t="str">
            <v>TUBO FOFO C/FG PN-25/JE D=700MM;L=1500MM (527KG)</v>
          </cell>
          <cell r="D6881" t="str">
            <v>UN</v>
          </cell>
          <cell r="E6881">
            <v>0</v>
          </cell>
        </row>
        <row r="6882">
          <cell r="B6882" t="str">
            <v>527725</v>
          </cell>
          <cell r="C6882" t="str">
            <v>TUBO FOFO C/FG PN-25/JE D=700MM;L=2000MM (658KG)</v>
          </cell>
          <cell r="D6882" t="str">
            <v>UN</v>
          </cell>
          <cell r="E6882">
            <v>0</v>
          </cell>
        </row>
        <row r="6883">
          <cell r="B6883" t="str">
            <v>527726</v>
          </cell>
          <cell r="C6883" t="str">
            <v>TUBO FOFO C/FG PN-25/JE D=700MM;L=2500MM (658KG)</v>
          </cell>
          <cell r="D6883" t="str">
            <v>UN</v>
          </cell>
          <cell r="E6883">
            <v>0</v>
          </cell>
        </row>
        <row r="6884">
          <cell r="B6884" t="str">
            <v>527727</v>
          </cell>
          <cell r="C6884" t="str">
            <v>TUBO FOFO C/FG PN-25/JE D=700MM;L=3000MM (918KG)</v>
          </cell>
          <cell r="D6884" t="str">
            <v>UN</v>
          </cell>
          <cell r="E6884">
            <v>0</v>
          </cell>
        </row>
        <row r="6885">
          <cell r="B6885" t="str">
            <v>527728</v>
          </cell>
          <cell r="C6885" t="str">
            <v>TUBO FOFO C/FG PN-25/JE D=700MM;L=3500MM (1048KG)</v>
          </cell>
          <cell r="D6885" t="str">
            <v>UN</v>
          </cell>
          <cell r="E6885">
            <v>0</v>
          </cell>
        </row>
        <row r="6886">
          <cell r="B6886" t="str">
            <v>527729</v>
          </cell>
          <cell r="C6886" t="str">
            <v>TUBO FOFO C/FG PN-25/JE D=700MM;L=4000MM (1178KG)</v>
          </cell>
          <cell r="D6886" t="str">
            <v>UN</v>
          </cell>
          <cell r="E6886">
            <v>0</v>
          </cell>
        </row>
        <row r="6887">
          <cell r="B6887" t="str">
            <v>527730</v>
          </cell>
          <cell r="C6887" t="str">
            <v>TUBO FOFO C/FG PN-25/JE D=700MM;L=4500MM (1308KG)</v>
          </cell>
          <cell r="D6887" t="str">
            <v>UN</v>
          </cell>
          <cell r="E6887">
            <v>0</v>
          </cell>
        </row>
        <row r="6888">
          <cell r="B6888" t="str">
            <v>527731</v>
          </cell>
          <cell r="C6888" t="str">
            <v>TUBO FOFO C/FG PN-25/JE D=700MM;L=5000MM (1438KG)</v>
          </cell>
          <cell r="D6888" t="str">
            <v>UN</v>
          </cell>
          <cell r="E6888">
            <v>0</v>
          </cell>
        </row>
        <row r="6889">
          <cell r="B6889" t="str">
            <v>527732</v>
          </cell>
          <cell r="C6889" t="str">
            <v>TUBO FOFO C/FG PN-25/JE D=700MM;L=5500MM (1568KG)</v>
          </cell>
          <cell r="D6889" t="str">
            <v>UN</v>
          </cell>
          <cell r="E6889">
            <v>0</v>
          </cell>
        </row>
        <row r="6890">
          <cell r="B6890" t="str">
            <v>527733</v>
          </cell>
          <cell r="C6890" t="str">
            <v>TUBO FOFO C/FG PN-25/JE D=700MM;L=6000MM (1698KG)</v>
          </cell>
          <cell r="D6890" t="str">
            <v>UN</v>
          </cell>
          <cell r="E6890">
            <v>0</v>
          </cell>
        </row>
        <row r="6891">
          <cell r="B6891" t="str">
            <v>527734</v>
          </cell>
          <cell r="C6891" t="str">
            <v>TUBO FOFO C/FG PN-25/JE D=700MM;L=6500MM (1828KG)</v>
          </cell>
          <cell r="D6891" t="str">
            <v>UN</v>
          </cell>
          <cell r="E6891">
            <v>0</v>
          </cell>
        </row>
        <row r="6892">
          <cell r="B6892" t="str">
            <v>527735</v>
          </cell>
          <cell r="C6892" t="str">
            <v>TUBO FOFO C/FG PN-25/JE D=700MM;L=6800MM (1906KG)</v>
          </cell>
          <cell r="D6892" t="str">
            <v>UN</v>
          </cell>
          <cell r="E6892">
            <v>0</v>
          </cell>
        </row>
        <row r="6894">
          <cell r="B6894" t="str">
            <v>527800</v>
          </cell>
          <cell r="C6894" t="str">
            <v>TUBO FOFO C/FG PN-25/PT (C31 - METALURGICA 100%)</v>
          </cell>
        </row>
        <row r="6895">
          <cell r="B6895" t="str">
            <v>527801</v>
          </cell>
          <cell r="C6895" t="str">
            <v>TUBO FOFO C/FG PN-25/PT D=80MM;L=1000MM (17KG)</v>
          </cell>
          <cell r="D6895" t="str">
            <v>UN</v>
          </cell>
          <cell r="E6895">
            <v>0</v>
          </cell>
        </row>
        <row r="6896">
          <cell r="B6896" t="str">
            <v>527802</v>
          </cell>
          <cell r="C6896" t="str">
            <v>TUBO FOFO C/FG PN-25/PT D=80MM;L=1500MM (23KG)</v>
          </cell>
          <cell r="D6896" t="str">
            <v>UN</v>
          </cell>
          <cell r="E6896">
            <v>0</v>
          </cell>
        </row>
        <row r="6897">
          <cell r="B6897" t="str">
            <v>527803</v>
          </cell>
          <cell r="C6897" t="str">
            <v>TUBO FOFO C/FG PN-25/PT D=80MM;L=2000MM (30KG)</v>
          </cell>
          <cell r="D6897" t="str">
            <v>UN</v>
          </cell>
          <cell r="E6897">
            <v>0</v>
          </cell>
        </row>
        <row r="6898">
          <cell r="B6898" t="str">
            <v>527804</v>
          </cell>
          <cell r="C6898" t="str">
            <v>TUBO FOFO C/FG PN-25/PT D=80MM;L=2500MM (36KG)</v>
          </cell>
          <cell r="D6898" t="str">
            <v>UN</v>
          </cell>
          <cell r="E6898">
            <v>0</v>
          </cell>
        </row>
        <row r="6899">
          <cell r="B6899" t="str">
            <v>527805</v>
          </cell>
          <cell r="C6899" t="str">
            <v>TUBO FOFO C/FG PN-25/PT D=80MM;L=3000MM (43KG)</v>
          </cell>
          <cell r="D6899" t="str">
            <v>UN</v>
          </cell>
          <cell r="E6899">
            <v>0</v>
          </cell>
        </row>
        <row r="6900">
          <cell r="B6900" t="str">
            <v>527806</v>
          </cell>
          <cell r="C6900" t="str">
            <v>TUBO FOFO C/FG PN-25/PT D=80MM;L=3500MM (49KG)</v>
          </cell>
          <cell r="D6900" t="str">
            <v>UN</v>
          </cell>
          <cell r="E6900">
            <v>0</v>
          </cell>
        </row>
        <row r="6901">
          <cell r="B6901" t="str">
            <v>527807</v>
          </cell>
          <cell r="C6901" t="str">
            <v>TUBO FOFO C/FG PN-25/PT D=80MM;L=4000MM (56KG)</v>
          </cell>
          <cell r="D6901" t="str">
            <v>UN</v>
          </cell>
          <cell r="E6901">
            <v>0</v>
          </cell>
        </row>
        <row r="6902">
          <cell r="B6902" t="str">
            <v>527808</v>
          </cell>
          <cell r="C6902" t="str">
            <v>TUBO FOFO C/FG PN-25/PT D=80MM;L=4500MM (62KG)</v>
          </cell>
          <cell r="D6902" t="str">
            <v>UN</v>
          </cell>
          <cell r="E6902">
            <v>0</v>
          </cell>
        </row>
        <row r="6903">
          <cell r="B6903" t="str">
            <v>527809</v>
          </cell>
          <cell r="C6903" t="str">
            <v>TUBO FOFO C/FG PN-25/PT D=80MM;L=5000MM (69KG)</v>
          </cell>
          <cell r="D6903" t="str">
            <v>UN</v>
          </cell>
          <cell r="E6903">
            <v>0</v>
          </cell>
        </row>
        <row r="6904">
          <cell r="B6904" t="str">
            <v>527810</v>
          </cell>
          <cell r="C6904" t="str">
            <v>TUBO FOFO C/FG PN-25/PT D=80MM;L=5500MM (75KG)</v>
          </cell>
          <cell r="D6904" t="str">
            <v>UN</v>
          </cell>
          <cell r="E6904">
            <v>0</v>
          </cell>
        </row>
        <row r="6905">
          <cell r="B6905" t="str">
            <v>527811</v>
          </cell>
          <cell r="C6905" t="str">
            <v>TUBO FOFO C/FG PN-25/PT D=80MM;L=5800MM (79KG)</v>
          </cell>
          <cell r="D6905" t="str">
            <v>UN</v>
          </cell>
          <cell r="E6905">
            <v>0</v>
          </cell>
        </row>
        <row r="6906">
          <cell r="B6906" t="str">
            <v>527812</v>
          </cell>
          <cell r="C6906" t="str">
            <v>TUBO FOFO C/FG PN-25/PT D=100MM;L=1000MM (22KG)</v>
          </cell>
          <cell r="D6906" t="str">
            <v>UN</v>
          </cell>
          <cell r="E6906">
            <v>0</v>
          </cell>
        </row>
        <row r="6907">
          <cell r="B6907" t="str">
            <v>527813</v>
          </cell>
          <cell r="C6907" t="str">
            <v>TUBO FOFO C/FG PN-25/PT D=100MM;L=1500MM (31KG)</v>
          </cell>
          <cell r="D6907" t="str">
            <v>UN</v>
          </cell>
          <cell r="E6907">
            <v>0</v>
          </cell>
        </row>
        <row r="6908">
          <cell r="B6908" t="str">
            <v>527814</v>
          </cell>
          <cell r="C6908" t="str">
            <v>TUBO FOFO C/FG PN-25/PT D=100MM;L=2000MM (39KG)</v>
          </cell>
          <cell r="D6908" t="str">
            <v>UN</v>
          </cell>
          <cell r="E6908">
            <v>0</v>
          </cell>
        </row>
        <row r="6909">
          <cell r="B6909" t="str">
            <v>527815</v>
          </cell>
          <cell r="C6909" t="str">
            <v>TUBO FOFO C/FG PN-25/PT D=100MM;L=2500MM (48KG)</v>
          </cell>
          <cell r="D6909" t="str">
            <v>UN</v>
          </cell>
          <cell r="E6909">
            <v>0</v>
          </cell>
        </row>
        <row r="6910">
          <cell r="B6910" t="str">
            <v>527816</v>
          </cell>
          <cell r="C6910" t="str">
            <v>TUBO FOFO C/FG PN-25/PT D=100MM;L=3000MM (57KG)</v>
          </cell>
          <cell r="D6910" t="str">
            <v>UN</v>
          </cell>
          <cell r="E6910">
            <v>0</v>
          </cell>
        </row>
        <row r="6911">
          <cell r="B6911" t="str">
            <v>527817</v>
          </cell>
          <cell r="C6911" t="str">
            <v>TUBO FOFO C/FG PN-25/PT D=100MM;L=3500MM (65KG)</v>
          </cell>
          <cell r="D6911" t="str">
            <v>UN</v>
          </cell>
          <cell r="E6911">
            <v>0</v>
          </cell>
        </row>
        <row r="6912">
          <cell r="B6912" t="str">
            <v>527818</v>
          </cell>
          <cell r="C6912" t="str">
            <v>TUBO FOFO C/FG PN-25/PT D=100MM;L=4000MM (74KG)</v>
          </cell>
          <cell r="D6912" t="str">
            <v>UN</v>
          </cell>
          <cell r="E6912">
            <v>0</v>
          </cell>
        </row>
        <row r="6913">
          <cell r="B6913" t="str">
            <v>527819</v>
          </cell>
          <cell r="C6913" t="str">
            <v>TUBO FOFO C/FG PN-25/PT D=100MM;L=4500MM (82KG)</v>
          </cell>
          <cell r="D6913" t="str">
            <v>UN</v>
          </cell>
          <cell r="E6913">
            <v>0</v>
          </cell>
        </row>
        <row r="6914">
          <cell r="B6914" t="str">
            <v>527820</v>
          </cell>
          <cell r="C6914" t="str">
            <v>TUBO FOFO C/FG PN-25/PT D=100MM;L=5000MM (91KG)</v>
          </cell>
          <cell r="D6914" t="str">
            <v>UN</v>
          </cell>
          <cell r="E6914">
            <v>0</v>
          </cell>
        </row>
        <row r="6915">
          <cell r="B6915" t="str">
            <v>527821</v>
          </cell>
          <cell r="C6915" t="str">
            <v>TUBO FOFO C/FG PN-25/PT D=100MM;L=5500MM (100KG)</v>
          </cell>
          <cell r="D6915" t="str">
            <v>UN</v>
          </cell>
          <cell r="E6915">
            <v>0</v>
          </cell>
        </row>
        <row r="6916">
          <cell r="B6916" t="str">
            <v>527822</v>
          </cell>
          <cell r="C6916" t="str">
            <v>TUBO FOFO C/FG PN-25/PT D=100MM;L=5800MM (105KG)</v>
          </cell>
          <cell r="D6916" t="str">
            <v>UN</v>
          </cell>
          <cell r="E6916">
            <v>0</v>
          </cell>
        </row>
        <row r="6917">
          <cell r="B6917" t="str">
            <v>527823</v>
          </cell>
          <cell r="C6917" t="str">
            <v>TUBO FOFO C/FG PN-25/PT D=150MM;L=1000MM (35KG)</v>
          </cell>
          <cell r="D6917" t="str">
            <v>UN</v>
          </cell>
          <cell r="E6917">
            <v>0</v>
          </cell>
        </row>
        <row r="6918">
          <cell r="B6918" t="str">
            <v>527824</v>
          </cell>
          <cell r="C6918" t="str">
            <v>TUBO FOFO C/FG PN-25/PT D=150MM;L=1500MM (48KG)</v>
          </cell>
          <cell r="D6918" t="str">
            <v>UN</v>
          </cell>
          <cell r="E6918">
            <v>0</v>
          </cell>
        </row>
        <row r="6919">
          <cell r="B6919" t="str">
            <v>527825</v>
          </cell>
          <cell r="C6919" t="str">
            <v>TUBO FOFO C/FG PN-25/PT D=150MM;L=2000MM (61KG)</v>
          </cell>
          <cell r="D6919" t="str">
            <v>UN</v>
          </cell>
          <cell r="E6919">
            <v>0</v>
          </cell>
        </row>
        <row r="6920">
          <cell r="B6920" t="str">
            <v>527826</v>
          </cell>
          <cell r="C6920" t="str">
            <v>TUBO FOFO C/FG PN-25/PT D=150MM;L=2500MM (74KG)</v>
          </cell>
          <cell r="D6920" t="str">
            <v>UN</v>
          </cell>
          <cell r="E6920">
            <v>0</v>
          </cell>
        </row>
        <row r="6921">
          <cell r="B6921" t="str">
            <v>527827</v>
          </cell>
          <cell r="C6921" t="str">
            <v>TUBO FOFO C/FG PN-25/PT D=150MM;L=3000MM (87KG)</v>
          </cell>
          <cell r="D6921" t="str">
            <v>UN</v>
          </cell>
          <cell r="E6921">
            <v>0</v>
          </cell>
        </row>
        <row r="6922">
          <cell r="B6922" t="str">
            <v>527828</v>
          </cell>
          <cell r="C6922" t="str">
            <v>TUBO FOFO C/FG PN-25/PT D=150MM;L=3500MM (100KG)</v>
          </cell>
          <cell r="D6922" t="str">
            <v>UN</v>
          </cell>
          <cell r="E6922">
            <v>0</v>
          </cell>
        </row>
        <row r="6923">
          <cell r="B6923" t="str">
            <v>527829</v>
          </cell>
          <cell r="C6923" t="str">
            <v>TUBO FOFO C/FG PN-25/PT D=150MM;L=4000MM (113KG)</v>
          </cell>
          <cell r="D6923" t="str">
            <v>UN</v>
          </cell>
          <cell r="E6923">
            <v>0</v>
          </cell>
        </row>
        <row r="6924">
          <cell r="B6924" t="str">
            <v>527830</v>
          </cell>
          <cell r="C6924" t="str">
            <v>TUBO FOFO C/FG PN-25/PT D=150MM;L=4500MM (126KG)</v>
          </cell>
          <cell r="D6924" t="str">
            <v>UN</v>
          </cell>
          <cell r="E6924">
            <v>0</v>
          </cell>
        </row>
        <row r="6925">
          <cell r="B6925" t="str">
            <v>527831</v>
          </cell>
          <cell r="C6925" t="str">
            <v>TUBO FOFO C/FG PN-25/PT D=150MM;L=5000MM (139KG)</v>
          </cell>
          <cell r="D6925" t="str">
            <v>UN</v>
          </cell>
          <cell r="E6925">
            <v>0</v>
          </cell>
        </row>
        <row r="6926">
          <cell r="B6926" t="str">
            <v>527832</v>
          </cell>
          <cell r="C6926" t="str">
            <v>TUBO FOFO C/FG PN-25/PT D=150MM;L=5500MM (152KG)</v>
          </cell>
          <cell r="D6926" t="str">
            <v>UN</v>
          </cell>
          <cell r="E6926">
            <v>0</v>
          </cell>
        </row>
        <row r="6927">
          <cell r="B6927" t="str">
            <v>527833</v>
          </cell>
          <cell r="C6927" t="str">
            <v>TUBO FOFO C/FG PN-25/PT D=150MM;L=5800MM (160KG)</v>
          </cell>
          <cell r="D6927" t="str">
            <v>UN</v>
          </cell>
          <cell r="E6927">
            <v>0</v>
          </cell>
        </row>
        <row r="6928">
          <cell r="B6928" t="str">
            <v>527834</v>
          </cell>
          <cell r="C6928" t="str">
            <v>TUBO FOFO C/FG PN-25/PT D=200MM;L=1000MM (47KG)</v>
          </cell>
          <cell r="D6928" t="str">
            <v>UN</v>
          </cell>
          <cell r="E6928">
            <v>0</v>
          </cell>
        </row>
        <row r="6929">
          <cell r="B6929" t="str">
            <v>527835</v>
          </cell>
          <cell r="C6929" t="str">
            <v>TUBO FOFO C/FG PN-25/PT D=200MM;L=1500MM (64KG)</v>
          </cell>
          <cell r="D6929" t="str">
            <v>UN</v>
          </cell>
          <cell r="E6929">
            <v>0</v>
          </cell>
        </row>
        <row r="6930">
          <cell r="B6930" t="str">
            <v>527836</v>
          </cell>
          <cell r="C6930" t="str">
            <v>TUBO FOFO C/FG PN-25/PT D=200MM;L=2000MM (82KG)</v>
          </cell>
          <cell r="D6930" t="str">
            <v>UN</v>
          </cell>
          <cell r="E6930">
            <v>0</v>
          </cell>
        </row>
        <row r="6931">
          <cell r="B6931" t="str">
            <v>527837</v>
          </cell>
          <cell r="C6931" t="str">
            <v>TUBO FOFO C/FG PN-25/PT D=200MM;L=2500MM (99KG)</v>
          </cell>
          <cell r="D6931" t="str">
            <v>UN</v>
          </cell>
          <cell r="E6931">
            <v>0</v>
          </cell>
        </row>
        <row r="6932">
          <cell r="B6932" t="str">
            <v>527838</v>
          </cell>
          <cell r="C6932" t="str">
            <v>TUBO FOFO C/FG PN-25/PT D=200MM;L=3000MM (116KG)</v>
          </cell>
          <cell r="D6932" t="str">
            <v>UN</v>
          </cell>
          <cell r="E6932">
            <v>0</v>
          </cell>
        </row>
        <row r="6933">
          <cell r="B6933" t="str">
            <v>527839</v>
          </cell>
          <cell r="C6933" t="str">
            <v>TUBO FOFO C/FG PN-25/PT D=200MM;L=3500MM (134KG)</v>
          </cell>
          <cell r="D6933" t="str">
            <v>UN</v>
          </cell>
          <cell r="E6933">
            <v>0</v>
          </cell>
        </row>
        <row r="6934">
          <cell r="B6934" t="str">
            <v>527840</v>
          </cell>
          <cell r="C6934" t="str">
            <v>TUBO FOFO C/FG PN-25/PT D=200MM;L=4000MM (151KG)</v>
          </cell>
          <cell r="D6934" t="str">
            <v>UN</v>
          </cell>
          <cell r="E6934">
            <v>0</v>
          </cell>
        </row>
        <row r="6935">
          <cell r="B6935" t="str">
            <v>527841</v>
          </cell>
          <cell r="C6935" t="str">
            <v>TUBO FOFO C/FG PN-25/PT D=200MM;L=4500MM (169KG)</v>
          </cell>
          <cell r="D6935" t="str">
            <v>UN</v>
          </cell>
          <cell r="E6935">
            <v>0</v>
          </cell>
        </row>
        <row r="6936">
          <cell r="B6936" t="str">
            <v>527842</v>
          </cell>
          <cell r="C6936" t="str">
            <v>TUBO FOFO C/FG PN-25/PT D=200MM;L=5000MM (186KG)</v>
          </cell>
          <cell r="D6936" t="str">
            <v>UN</v>
          </cell>
          <cell r="E6936">
            <v>0</v>
          </cell>
        </row>
        <row r="6937">
          <cell r="B6937" t="str">
            <v>527843</v>
          </cell>
          <cell r="C6937" t="str">
            <v>TUBO FOFO C/FG PN-25/PT D=200MM;L=5500MM (203KG)</v>
          </cell>
          <cell r="D6937" t="str">
            <v>UN</v>
          </cell>
          <cell r="E6937">
            <v>0</v>
          </cell>
        </row>
        <row r="6938">
          <cell r="B6938" t="str">
            <v>527844</v>
          </cell>
          <cell r="C6938" t="str">
            <v>TUBO FOFO C/FG PN-25/PT D=200MM;L=5800MM (214KG)</v>
          </cell>
          <cell r="D6938" t="str">
            <v>UN</v>
          </cell>
          <cell r="E6938">
            <v>0</v>
          </cell>
        </row>
        <row r="6939">
          <cell r="B6939" t="str">
            <v>527845</v>
          </cell>
          <cell r="C6939" t="str">
            <v>TUBO FOFO C/FG PN-25/PT D=250MM;L=1000MM (63KG)</v>
          </cell>
          <cell r="D6939" t="str">
            <v>UN</v>
          </cell>
          <cell r="E6939">
            <v>0</v>
          </cell>
        </row>
        <row r="6940">
          <cell r="B6940" t="str">
            <v>527846</v>
          </cell>
          <cell r="C6940" t="str">
            <v>TUBO FOFO C/FG PN-25/PT D=250MM;L=1500MM (86KG)</v>
          </cell>
          <cell r="D6940" t="str">
            <v>UN</v>
          </cell>
          <cell r="E6940">
            <v>0</v>
          </cell>
        </row>
        <row r="6941">
          <cell r="B6941" t="str">
            <v>527847</v>
          </cell>
          <cell r="C6941" t="str">
            <v>TUBO FOFO C/FG PN-25/PT D=250MM;L=2000MM (108KG)</v>
          </cell>
          <cell r="D6941" t="str">
            <v>UN</v>
          </cell>
          <cell r="E6941">
            <v>0</v>
          </cell>
        </row>
        <row r="6942">
          <cell r="B6942" t="str">
            <v>527848</v>
          </cell>
          <cell r="C6942" t="str">
            <v>TUBO FOFO C/FG PN-25/PT D=250MM;L=2500MM (131KG)</v>
          </cell>
          <cell r="D6942" t="str">
            <v>UN</v>
          </cell>
          <cell r="E6942">
            <v>0</v>
          </cell>
        </row>
        <row r="6943">
          <cell r="B6943" t="str">
            <v>527849</v>
          </cell>
          <cell r="C6943" t="str">
            <v>TUBO FOFO C/FG PN-25/PT D=250MM;L=3000MM (154KG)</v>
          </cell>
          <cell r="D6943" t="str">
            <v>UN</v>
          </cell>
          <cell r="E6943">
            <v>0</v>
          </cell>
        </row>
        <row r="6944">
          <cell r="B6944" t="str">
            <v>527850</v>
          </cell>
          <cell r="C6944" t="str">
            <v>TUBO FOFO C/FG PN-25/PT D=250MM;L=3500MM (176KG)</v>
          </cell>
          <cell r="D6944" t="str">
            <v>UN</v>
          </cell>
          <cell r="E6944">
            <v>0</v>
          </cell>
        </row>
        <row r="6945">
          <cell r="B6945" t="str">
            <v>527851</v>
          </cell>
          <cell r="C6945" t="str">
            <v>TUBO FOFO C/FG PN-25/PT D=250MM;L=4000MM (199KG)</v>
          </cell>
          <cell r="D6945" t="str">
            <v>UN</v>
          </cell>
          <cell r="E6945">
            <v>0</v>
          </cell>
        </row>
        <row r="6946">
          <cell r="B6946" t="str">
            <v>527852</v>
          </cell>
          <cell r="C6946" t="str">
            <v>TUBO FOFO C/FG PN-25/PT D=250MM;L=4500MM (222KG)</v>
          </cell>
          <cell r="D6946" t="str">
            <v>UN</v>
          </cell>
          <cell r="E6946">
            <v>0</v>
          </cell>
        </row>
        <row r="6947">
          <cell r="B6947" t="str">
            <v>527853</v>
          </cell>
          <cell r="C6947" t="str">
            <v>TUBO FOFO C/FG PN-25/PT D=250MM;L=5000MM (245KG)</v>
          </cell>
          <cell r="D6947" t="str">
            <v>UN</v>
          </cell>
          <cell r="E6947">
            <v>0</v>
          </cell>
        </row>
        <row r="6948">
          <cell r="B6948" t="str">
            <v>527854</v>
          </cell>
          <cell r="C6948" t="str">
            <v>TUBO FOFO C/FG PN-25/PT D=250MM;L=5500MM (267KG)</v>
          </cell>
          <cell r="D6948" t="str">
            <v>UN</v>
          </cell>
          <cell r="E6948">
            <v>0</v>
          </cell>
        </row>
        <row r="6949">
          <cell r="B6949" t="str">
            <v>527855</v>
          </cell>
          <cell r="C6949" t="str">
            <v>TUBO FOFO C/FG PN-25/PT D=250MM;L=5800MM (281KG)</v>
          </cell>
          <cell r="D6949" t="str">
            <v>UN</v>
          </cell>
          <cell r="E6949">
            <v>0</v>
          </cell>
        </row>
        <row r="6950">
          <cell r="B6950" t="str">
            <v>527856</v>
          </cell>
          <cell r="C6950" t="str">
            <v>TUBO FOFO C/FG PN-25/PT D=300MM;L=1000MM (80KG)</v>
          </cell>
          <cell r="D6950" t="str">
            <v>UN</v>
          </cell>
          <cell r="E6950">
            <v>0</v>
          </cell>
        </row>
        <row r="6951">
          <cell r="B6951" t="str">
            <v>527857</v>
          </cell>
          <cell r="C6951" t="str">
            <v>TUBO FOFO C/FG PN-25/PT D=300MM;L=1500MM (109KG)</v>
          </cell>
          <cell r="D6951" t="str">
            <v>UN</v>
          </cell>
          <cell r="E6951">
            <v>0</v>
          </cell>
        </row>
        <row r="6952">
          <cell r="B6952" t="str">
            <v>527858</v>
          </cell>
          <cell r="C6952" t="str">
            <v>TUBO FOFO C/FG PN-25/PT D=300MM;L=2000MM (137KG)</v>
          </cell>
          <cell r="D6952" t="str">
            <v>UN</v>
          </cell>
          <cell r="E6952">
            <v>0</v>
          </cell>
        </row>
        <row r="6953">
          <cell r="B6953" t="str">
            <v>527859</v>
          </cell>
          <cell r="C6953" t="str">
            <v>TUBO FOFO C/FG PN-25/PT D=300MM;L=2500MM (166KG)</v>
          </cell>
          <cell r="D6953" t="str">
            <v>UN</v>
          </cell>
          <cell r="E6953">
            <v>0</v>
          </cell>
        </row>
        <row r="6954">
          <cell r="B6954" t="str">
            <v>527860</v>
          </cell>
          <cell r="C6954" t="str">
            <v>TUBO FOFO C/FG PN-25/PT D=300MM;L=3000MM (194KG)</v>
          </cell>
          <cell r="D6954" t="str">
            <v>UN</v>
          </cell>
          <cell r="E6954">
            <v>0</v>
          </cell>
        </row>
        <row r="6955">
          <cell r="B6955" t="str">
            <v>527861</v>
          </cell>
          <cell r="C6955" t="str">
            <v>TUBO FOFO C/FG PN-25/PT D=300MM;L=3500MM (223KG)</v>
          </cell>
          <cell r="D6955" t="str">
            <v>UN</v>
          </cell>
          <cell r="E6955">
            <v>0</v>
          </cell>
        </row>
        <row r="6956">
          <cell r="B6956" t="str">
            <v>527862</v>
          </cell>
          <cell r="C6956" t="str">
            <v>TUBO FOFO C/FG PN-25/PT D=300MM;L=4000MM (251KG)</v>
          </cell>
          <cell r="D6956" t="str">
            <v>UN</v>
          </cell>
          <cell r="E6956">
            <v>0</v>
          </cell>
        </row>
        <row r="6957">
          <cell r="B6957" t="str">
            <v>527863</v>
          </cell>
          <cell r="C6957" t="str">
            <v>TUBO FOFO C/FG PN-25/PT D=300MM;L=4500MM (280KG)</v>
          </cell>
          <cell r="D6957" t="str">
            <v>UN</v>
          </cell>
          <cell r="E6957">
            <v>0</v>
          </cell>
        </row>
        <row r="6958">
          <cell r="B6958" t="str">
            <v>527864</v>
          </cell>
          <cell r="C6958" t="str">
            <v>TUBO FOFO C/FG PN-25/PT D=300MM;L=5000MM (309KG)</v>
          </cell>
          <cell r="D6958" t="str">
            <v>UN</v>
          </cell>
          <cell r="E6958">
            <v>0</v>
          </cell>
        </row>
        <row r="6959">
          <cell r="B6959" t="str">
            <v>527865</v>
          </cell>
          <cell r="C6959" t="str">
            <v>TUBO FOFO C/FG PN-25/PT D=300MM;L=5500MM (337KG)</v>
          </cell>
          <cell r="D6959" t="str">
            <v>UN</v>
          </cell>
          <cell r="E6959">
            <v>0</v>
          </cell>
        </row>
        <row r="6960">
          <cell r="B6960" t="str">
            <v>527866</v>
          </cell>
          <cell r="C6960" t="str">
            <v>TUBO FOFO C/FG PN-25/PT D=300MM;L=5800MM (354KG)</v>
          </cell>
          <cell r="D6960" t="str">
            <v>UN</v>
          </cell>
          <cell r="E6960">
            <v>0</v>
          </cell>
        </row>
        <row r="6961">
          <cell r="B6961" t="str">
            <v>527867</v>
          </cell>
          <cell r="C6961" t="str">
            <v>TUBO FOFO C/FG PN-25/PT D=350MM;L=1000MM (110KG)</v>
          </cell>
          <cell r="D6961" t="str">
            <v>UN</v>
          </cell>
          <cell r="E6961">
            <v>0</v>
          </cell>
        </row>
        <row r="6962">
          <cell r="B6962" t="str">
            <v>527868</v>
          </cell>
          <cell r="C6962" t="str">
            <v>TUBO FOFO C/FG PN-25/PT D=350MM;L=1500MM (147KG)</v>
          </cell>
          <cell r="D6962" t="str">
            <v>UN</v>
          </cell>
          <cell r="E6962">
            <v>0</v>
          </cell>
        </row>
        <row r="6963">
          <cell r="B6963" t="str">
            <v>527869</v>
          </cell>
          <cell r="C6963" t="str">
            <v>TUBO FOFO C/FG PN-25/PT D=350MM;L=2000MM (185KG)</v>
          </cell>
          <cell r="D6963" t="str">
            <v>UN</v>
          </cell>
          <cell r="E6963">
            <v>0</v>
          </cell>
        </row>
        <row r="6964">
          <cell r="B6964" t="str">
            <v>527870</v>
          </cell>
          <cell r="C6964" t="str">
            <v>TUBO FOFO C/FG PN-25/PT D=350MM;L=2500MM (223KG)</v>
          </cell>
          <cell r="D6964" t="str">
            <v>UN</v>
          </cell>
          <cell r="E6964">
            <v>0</v>
          </cell>
        </row>
        <row r="6965">
          <cell r="B6965" t="str">
            <v>527871</v>
          </cell>
          <cell r="C6965" t="str">
            <v>TUBO FOFO C/FG PN-25/PT D=350MM;L=3000MM (261KG)</v>
          </cell>
          <cell r="D6965" t="str">
            <v>UN</v>
          </cell>
          <cell r="E6965">
            <v>0</v>
          </cell>
        </row>
        <row r="6966">
          <cell r="B6966" t="str">
            <v>527872</v>
          </cell>
          <cell r="C6966" t="str">
            <v>TUBO FOFO C/FG PN-25/PT D=350MM;L=3500MM (298KG)</v>
          </cell>
          <cell r="D6966" t="str">
            <v>UN</v>
          </cell>
          <cell r="E6966">
            <v>0</v>
          </cell>
        </row>
        <row r="6967">
          <cell r="B6967" t="str">
            <v>527873</v>
          </cell>
          <cell r="C6967" t="str">
            <v>TUBO FOFO C/FG PN-25/PT D=350MM;L=4000MM (336KG)</v>
          </cell>
          <cell r="D6967" t="str">
            <v>UN</v>
          </cell>
          <cell r="E6967">
            <v>0</v>
          </cell>
        </row>
        <row r="6968">
          <cell r="B6968" t="str">
            <v>527874</v>
          </cell>
          <cell r="C6968" t="str">
            <v>TUBO FOFO C/FG PN-25/PT D=350MM;L=4500MM (374KG)</v>
          </cell>
          <cell r="D6968" t="str">
            <v>UN</v>
          </cell>
          <cell r="E6968">
            <v>0</v>
          </cell>
        </row>
        <row r="6969">
          <cell r="B6969" t="str">
            <v>527875</v>
          </cell>
          <cell r="C6969" t="str">
            <v>TUBO FOFO C/FG PN-25/PT D=350MM;L=5000MM (412KG)</v>
          </cell>
          <cell r="D6969" t="str">
            <v>UN</v>
          </cell>
          <cell r="E6969">
            <v>0</v>
          </cell>
        </row>
        <row r="6970">
          <cell r="B6970" t="str">
            <v>527876</v>
          </cell>
          <cell r="C6970" t="str">
            <v>TUBO FOFO C/FG PN-25/PT D=350MM;L=5500MM (449KG)</v>
          </cell>
          <cell r="D6970" t="str">
            <v>UN</v>
          </cell>
          <cell r="E6970">
            <v>0</v>
          </cell>
        </row>
        <row r="6971">
          <cell r="B6971" t="str">
            <v>527877</v>
          </cell>
          <cell r="C6971" t="str">
            <v>TUBO FOFO C/FG PN-25/PT D=350MM;L=5800MM (472KG)</v>
          </cell>
          <cell r="D6971" t="str">
            <v>UN</v>
          </cell>
          <cell r="E6971">
            <v>0</v>
          </cell>
        </row>
        <row r="6972">
          <cell r="B6972" t="str">
            <v>527878</v>
          </cell>
          <cell r="C6972" t="str">
            <v>TUBO FOFO C/FG PN-25/PT D=400MM;L=1000MM (135KG)</v>
          </cell>
          <cell r="D6972" t="str">
            <v>UN</v>
          </cell>
          <cell r="E6972">
            <v>0</v>
          </cell>
        </row>
        <row r="6973">
          <cell r="B6973" t="str">
            <v>527879</v>
          </cell>
          <cell r="C6973" t="str">
            <v>TUBO FOFO C/FG PN-25/PT D=400MM;L=1500MM (179KG)</v>
          </cell>
          <cell r="D6973" t="str">
            <v>UN</v>
          </cell>
          <cell r="E6973">
            <v>0</v>
          </cell>
        </row>
        <row r="6974">
          <cell r="B6974" t="str">
            <v>527880</v>
          </cell>
          <cell r="C6974" t="str">
            <v>TUBO FOFO C/FG PN-25/PT D=400MM;L=2000MM (224KG)</v>
          </cell>
          <cell r="D6974" t="str">
            <v>UN</v>
          </cell>
          <cell r="E6974">
            <v>0</v>
          </cell>
        </row>
        <row r="6975">
          <cell r="B6975" t="str">
            <v>527881</v>
          </cell>
          <cell r="C6975" t="str">
            <v>TUBO FOFO C/FG PN-25/PT D=400MM;L=2500MM (269KG)</v>
          </cell>
          <cell r="D6975" t="str">
            <v>UN</v>
          </cell>
          <cell r="E6975">
            <v>0</v>
          </cell>
        </row>
        <row r="6976">
          <cell r="B6976" t="str">
            <v>527882</v>
          </cell>
          <cell r="C6976" t="str">
            <v>TUBO FOFO C/FG PN-25/PT D=400MM;L=3000MM (314KG)</v>
          </cell>
          <cell r="D6976" t="str">
            <v>UN</v>
          </cell>
          <cell r="E6976">
            <v>0</v>
          </cell>
        </row>
        <row r="6977">
          <cell r="B6977" t="str">
            <v>527883</v>
          </cell>
          <cell r="C6977" t="str">
            <v>TUBO FOFO C/FG PN-25/PT D=400MM;L=3500MM (358KG)</v>
          </cell>
          <cell r="D6977" t="str">
            <v>UN</v>
          </cell>
          <cell r="E6977">
            <v>0</v>
          </cell>
        </row>
        <row r="6978">
          <cell r="B6978" t="str">
            <v>527884</v>
          </cell>
          <cell r="C6978" t="str">
            <v>TUBO FOFO C/FG PN-25/PT D=400MM;L=4000MM (403KG)</v>
          </cell>
          <cell r="D6978" t="str">
            <v>UN</v>
          </cell>
          <cell r="E6978">
            <v>0</v>
          </cell>
        </row>
        <row r="6979">
          <cell r="B6979" t="str">
            <v>527885</v>
          </cell>
          <cell r="C6979" t="str">
            <v>TUBO FOFO C/FG PN-25/PT D=400MM;L=4500MM (447KG)</v>
          </cell>
          <cell r="D6979" t="str">
            <v>UN</v>
          </cell>
          <cell r="E6979">
            <v>0</v>
          </cell>
        </row>
        <row r="6980">
          <cell r="B6980" t="str">
            <v>527886</v>
          </cell>
          <cell r="C6980" t="str">
            <v>TUBO FOFO C/FG PN-25/PT D=400MM;L=5000MM (493KG)</v>
          </cell>
          <cell r="D6980" t="str">
            <v>UN</v>
          </cell>
          <cell r="E6980">
            <v>0</v>
          </cell>
        </row>
        <row r="6981">
          <cell r="B6981" t="str">
            <v>527887</v>
          </cell>
          <cell r="C6981" t="str">
            <v>TUBO FOFO C/FG PN-25/PT D=400MM;L=5500MM (537KG)</v>
          </cell>
          <cell r="D6981" t="str">
            <v>UN</v>
          </cell>
          <cell r="E6981">
            <v>0</v>
          </cell>
        </row>
        <row r="6982">
          <cell r="B6982" t="str">
            <v>527888</v>
          </cell>
          <cell r="C6982" t="str">
            <v>TUBO FOFO C/FG PN-25/PT D=400MM;L=5800MM (564KG)</v>
          </cell>
          <cell r="D6982" t="str">
            <v>UN</v>
          </cell>
          <cell r="E6982">
            <v>0</v>
          </cell>
        </row>
        <row r="6983">
          <cell r="B6983" t="str">
            <v>527889</v>
          </cell>
          <cell r="C6983" t="str">
            <v>TUBO FOFO C/FG PN-25/PT D=450MM;L=1000MM (159KG)</v>
          </cell>
          <cell r="D6983" t="str">
            <v>UN</v>
          </cell>
          <cell r="E6983">
            <v>0</v>
          </cell>
        </row>
        <row r="6984">
          <cell r="B6984" t="str">
            <v>527890</v>
          </cell>
          <cell r="C6984" t="str">
            <v>TUBO FOFO C/FG PN-25/PT D=450MM;L=1500MM (211KG)</v>
          </cell>
          <cell r="D6984" t="str">
            <v>UN</v>
          </cell>
          <cell r="E6984">
            <v>0</v>
          </cell>
        </row>
        <row r="6985">
          <cell r="B6985" t="str">
            <v>527891</v>
          </cell>
          <cell r="C6985" t="str">
            <v>TUBO FOFO C/FG PN-25/PT D=450MM;L=2000MM (264KG)</v>
          </cell>
          <cell r="D6985" t="str">
            <v>UN</v>
          </cell>
          <cell r="E6985">
            <v>0</v>
          </cell>
        </row>
        <row r="6986">
          <cell r="B6986" t="str">
            <v>527892</v>
          </cell>
          <cell r="C6986" t="str">
            <v>TUBO FOFO C/FG PN-25/PT D=450MM;L=2500MM (316KG)</v>
          </cell>
          <cell r="D6986" t="str">
            <v>UN</v>
          </cell>
          <cell r="E6986">
            <v>0</v>
          </cell>
        </row>
        <row r="6987">
          <cell r="B6987" t="str">
            <v>527893</v>
          </cell>
          <cell r="C6987" t="str">
            <v>TUBO FOFO C/FG PN-25/PT D=450MM;L=3000MM (369KG)</v>
          </cell>
          <cell r="D6987" t="str">
            <v>UN</v>
          </cell>
          <cell r="E6987">
            <v>0</v>
          </cell>
        </row>
        <row r="6988">
          <cell r="B6988" t="str">
            <v>527894</v>
          </cell>
          <cell r="C6988" t="str">
            <v>TUBO FOFO C/FG PN-25/PT D=450MM;L=3500MM (421KG)</v>
          </cell>
          <cell r="D6988" t="str">
            <v>UN</v>
          </cell>
          <cell r="E6988">
            <v>0</v>
          </cell>
        </row>
        <row r="6989">
          <cell r="B6989" t="str">
            <v>527895</v>
          </cell>
          <cell r="C6989" t="str">
            <v>TUBO FOFO C/FG PN-25/PT D=450MM;L=4000MM (474KG)</v>
          </cell>
          <cell r="D6989" t="str">
            <v>UN</v>
          </cell>
          <cell r="E6989">
            <v>0</v>
          </cell>
        </row>
        <row r="6990">
          <cell r="B6990" t="str">
            <v>527896</v>
          </cell>
          <cell r="C6990" t="str">
            <v>TUBO FOFO C/FG PN-25/PT D=450MM;L=4500MM (526KG)</v>
          </cell>
          <cell r="D6990" t="str">
            <v>UN</v>
          </cell>
          <cell r="E6990">
            <v>0</v>
          </cell>
        </row>
        <row r="6991">
          <cell r="B6991" t="str">
            <v>527897</v>
          </cell>
          <cell r="C6991" t="str">
            <v>TUBO FOFO C/FG PN-25/PT D=450MM;L=5000MM (579KG)</v>
          </cell>
          <cell r="D6991" t="str">
            <v>UN</v>
          </cell>
          <cell r="E6991">
            <v>0</v>
          </cell>
        </row>
        <row r="6992">
          <cell r="B6992" t="str">
            <v>527898</v>
          </cell>
          <cell r="C6992" t="str">
            <v>TUBO FOFO C/FG PN-25/PT D=450MM;L=5500MM (632KG)</v>
          </cell>
          <cell r="D6992" t="str">
            <v>UN</v>
          </cell>
          <cell r="E6992">
            <v>0</v>
          </cell>
        </row>
        <row r="6993">
          <cell r="B6993" t="str">
            <v>527899</v>
          </cell>
          <cell r="C6993" t="str">
            <v>TUBO FOFO C/FG PN-25/PT D=450MM;L=5800MM (663KG)</v>
          </cell>
          <cell r="D6993" t="str">
            <v>UN</v>
          </cell>
          <cell r="E6993">
            <v>0</v>
          </cell>
        </row>
        <row r="6994">
          <cell r="B6994" t="str">
            <v>527901</v>
          </cell>
          <cell r="C6994" t="str">
            <v>TUBO FOFO C/FG PN-25/PT D=500MM;L=1000MM (187KG)</v>
          </cell>
          <cell r="D6994" t="str">
            <v>UN</v>
          </cell>
          <cell r="E6994">
            <v>0</v>
          </cell>
        </row>
        <row r="6995">
          <cell r="B6995" t="str">
            <v>527902</v>
          </cell>
          <cell r="C6995" t="str">
            <v>TUBO FOFO C/FG PN-25/PT D=500MM;L=1500MM (248KG)</v>
          </cell>
          <cell r="D6995" t="str">
            <v>UN</v>
          </cell>
          <cell r="E6995">
            <v>0</v>
          </cell>
        </row>
        <row r="6996">
          <cell r="B6996" t="str">
            <v>527903</v>
          </cell>
          <cell r="C6996" t="str">
            <v>TUBO FOFO C/FG PN-25/PT D=500MM;L=2000MM (309KG)</v>
          </cell>
          <cell r="D6996" t="str">
            <v>UN</v>
          </cell>
          <cell r="E6996">
            <v>0</v>
          </cell>
        </row>
        <row r="6997">
          <cell r="B6997" t="str">
            <v>527904</v>
          </cell>
          <cell r="C6997" t="str">
            <v>TUBO FOFO C/FG PN-25/PT D=500MM;L=2500MM (370KG)</v>
          </cell>
          <cell r="D6997" t="str">
            <v>UN</v>
          </cell>
          <cell r="E6997">
            <v>0</v>
          </cell>
        </row>
        <row r="6998">
          <cell r="B6998" t="str">
            <v>527905</v>
          </cell>
          <cell r="C6998" t="str">
            <v>TUBO FOFO C/FG PN-25/PT D=500MM;L=3000MM (430KG)</v>
          </cell>
          <cell r="D6998" t="str">
            <v>UN</v>
          </cell>
          <cell r="E6998">
            <v>0</v>
          </cell>
        </row>
        <row r="6999">
          <cell r="B6999" t="str">
            <v>527906</v>
          </cell>
          <cell r="C6999" t="str">
            <v>TUBO FOFO C/FG PN-25/PT D=500MM;L=3500MM (491KG)</v>
          </cell>
          <cell r="D6999" t="str">
            <v>UN</v>
          </cell>
          <cell r="E6999">
            <v>0</v>
          </cell>
        </row>
        <row r="7000">
          <cell r="B7000" t="str">
            <v>527907</v>
          </cell>
          <cell r="C7000" t="str">
            <v>TUBO FOFO C/FG PN-25/PT D=500MM;L=4000MM (552KG)</v>
          </cell>
          <cell r="D7000" t="str">
            <v>UN</v>
          </cell>
          <cell r="E7000">
            <v>0</v>
          </cell>
        </row>
        <row r="7001">
          <cell r="B7001" t="str">
            <v>527908</v>
          </cell>
          <cell r="C7001" t="str">
            <v>TUBO FOFO C/FG PN-25/PT D=500MM;L=4500MM (613KG)</v>
          </cell>
          <cell r="D7001" t="str">
            <v>UN</v>
          </cell>
          <cell r="E7001">
            <v>0</v>
          </cell>
        </row>
        <row r="7002">
          <cell r="B7002" t="str">
            <v>527909</v>
          </cell>
          <cell r="C7002" t="str">
            <v>TUBO FOFO C/FG PN-25/PT D=500MM;L=5000MM (674KG)</v>
          </cell>
          <cell r="D7002" t="str">
            <v>UN</v>
          </cell>
          <cell r="E7002">
            <v>0</v>
          </cell>
        </row>
        <row r="7003">
          <cell r="B7003" t="str">
            <v>527910</v>
          </cell>
          <cell r="C7003" t="str">
            <v>TUBO FOFO C/FG PN-25/PT D=500MM;L=5500MM (735KG)</v>
          </cell>
          <cell r="D7003" t="str">
            <v>UN</v>
          </cell>
          <cell r="E7003">
            <v>0</v>
          </cell>
        </row>
        <row r="7004">
          <cell r="B7004" t="str">
            <v>527911</v>
          </cell>
          <cell r="C7004" t="str">
            <v>TUBO FOFO C/FG PN-25/PT D=500MM;L=5800MM (771KG)</v>
          </cell>
          <cell r="D7004" t="str">
            <v>UN</v>
          </cell>
          <cell r="E7004">
            <v>0</v>
          </cell>
        </row>
        <row r="7005">
          <cell r="B7005" t="str">
            <v>527912</v>
          </cell>
          <cell r="C7005" t="str">
            <v>TUBO FOFO C/FG PN-25/PT D=600MM;L=1000MM (254KG)</v>
          </cell>
          <cell r="D7005" t="str">
            <v>UN</v>
          </cell>
          <cell r="E7005">
            <v>0</v>
          </cell>
        </row>
        <row r="7006">
          <cell r="B7006" t="str">
            <v>527913</v>
          </cell>
          <cell r="C7006" t="str">
            <v>TUBO FOFO C/FG PN-25/PT D=600MM;L=1500MM (333KG)</v>
          </cell>
          <cell r="D7006" t="str">
            <v>UN</v>
          </cell>
          <cell r="E7006">
            <v>0</v>
          </cell>
        </row>
        <row r="7007">
          <cell r="B7007" t="str">
            <v>527914</v>
          </cell>
          <cell r="C7007" t="str">
            <v>TUBO FOFO C/FG PN-25/PT D=600MM;L=2000MM (412KG)</v>
          </cell>
          <cell r="D7007" t="str">
            <v>UN</v>
          </cell>
          <cell r="E7007">
            <v>0</v>
          </cell>
        </row>
        <row r="7008">
          <cell r="B7008" t="str">
            <v>527915</v>
          </cell>
          <cell r="C7008" t="str">
            <v>TUBO FOFO C/FG PN-25/PT D=600MM;L=2500MM (491KG)</v>
          </cell>
          <cell r="D7008" t="str">
            <v>UN</v>
          </cell>
          <cell r="E7008">
            <v>0</v>
          </cell>
        </row>
        <row r="7009">
          <cell r="B7009" t="str">
            <v>527916</v>
          </cell>
          <cell r="C7009" t="str">
            <v>TUBO FOFO C/FG PN-25/PT D=600MM;L=3000MM (570KG)</v>
          </cell>
          <cell r="D7009" t="str">
            <v>UN</v>
          </cell>
          <cell r="E7009">
            <v>0</v>
          </cell>
        </row>
        <row r="7010">
          <cell r="B7010" t="str">
            <v>527917</v>
          </cell>
          <cell r="C7010" t="str">
            <v>TUBO FOFO C/FG PN-25/PT D=600MM;L=3500MM (649KG)</v>
          </cell>
          <cell r="D7010" t="str">
            <v>UN</v>
          </cell>
          <cell r="E7010">
            <v>0</v>
          </cell>
        </row>
        <row r="7011">
          <cell r="B7011" t="str">
            <v>527918</v>
          </cell>
          <cell r="C7011" t="str">
            <v>TUBO FOFO C/FG PN-25/PT D=600MM;L=4000MM (728KG)</v>
          </cell>
          <cell r="D7011" t="str">
            <v>UN</v>
          </cell>
          <cell r="E7011">
            <v>0</v>
          </cell>
        </row>
        <row r="7012">
          <cell r="B7012" t="str">
            <v>527919</v>
          </cell>
          <cell r="C7012" t="str">
            <v>TUBO FOFO C/FG PN-25/PT D=600MM;L=4500MM (807KG)</v>
          </cell>
          <cell r="D7012" t="str">
            <v>UN</v>
          </cell>
          <cell r="E7012">
            <v>0</v>
          </cell>
        </row>
        <row r="7013">
          <cell r="B7013" t="str">
            <v>527920</v>
          </cell>
          <cell r="C7013" t="str">
            <v>TUBO FOFO C/FG PN-25/PT D=600MM;L=5000MM (886KG)</v>
          </cell>
          <cell r="D7013" t="str">
            <v>UN</v>
          </cell>
          <cell r="E7013">
            <v>0</v>
          </cell>
        </row>
        <row r="7014">
          <cell r="B7014" t="str">
            <v>527921</v>
          </cell>
          <cell r="C7014" t="str">
            <v>TUBO FOFO C/FG PN-25/PT D=600MM;L=5500MM (965KG)</v>
          </cell>
          <cell r="D7014" t="str">
            <v>UN</v>
          </cell>
          <cell r="E7014">
            <v>0</v>
          </cell>
        </row>
        <row r="7015">
          <cell r="B7015" t="str">
            <v>527922</v>
          </cell>
          <cell r="C7015" t="str">
            <v>TUBO FOFO C/FG PN-25/PT D=600MM;L=5800MM (1012KG)</v>
          </cell>
          <cell r="D7015" t="str">
            <v>UN</v>
          </cell>
          <cell r="E7015">
            <v>0</v>
          </cell>
        </row>
        <row r="7016">
          <cell r="B7016" t="str">
            <v>527923</v>
          </cell>
          <cell r="C7016" t="str">
            <v>TUBO FOFO C/FG PN-25/PT D=700MM;L=1000MM (386KG)</v>
          </cell>
          <cell r="D7016" t="str">
            <v>UN</v>
          </cell>
          <cell r="E7016">
            <v>0</v>
          </cell>
        </row>
        <row r="7017">
          <cell r="B7017" t="str">
            <v>527924</v>
          </cell>
          <cell r="C7017" t="str">
            <v>TUBO FOFO C/FG PN-25/PT D=700MM;L=1500MM (516KG)</v>
          </cell>
          <cell r="D7017" t="str">
            <v>UN</v>
          </cell>
          <cell r="E7017">
            <v>0</v>
          </cell>
        </row>
        <row r="7018">
          <cell r="B7018" t="str">
            <v>527925</v>
          </cell>
          <cell r="C7018" t="str">
            <v>TUBO FOFO C/FG PN-25/PT D=700MM;L=2000MM (646KG)</v>
          </cell>
          <cell r="D7018" t="str">
            <v>UN</v>
          </cell>
          <cell r="E7018">
            <v>0</v>
          </cell>
        </row>
        <row r="7019">
          <cell r="B7019" t="str">
            <v>527926</v>
          </cell>
          <cell r="C7019" t="str">
            <v>TUBO FOFO C/FG PN-25/PT D=700MM;L=2500MM (776KG)</v>
          </cell>
          <cell r="D7019" t="str">
            <v>UN</v>
          </cell>
          <cell r="E7019">
            <v>0</v>
          </cell>
        </row>
        <row r="7020">
          <cell r="B7020" t="str">
            <v>527927</v>
          </cell>
          <cell r="C7020" t="str">
            <v>TUBO FOFO C/FG PN-25/PT D=700MM;L=3000MM (906KG)</v>
          </cell>
          <cell r="D7020" t="str">
            <v>UN</v>
          </cell>
          <cell r="E7020">
            <v>0</v>
          </cell>
        </row>
        <row r="7021">
          <cell r="B7021" t="str">
            <v>527928</v>
          </cell>
          <cell r="C7021" t="str">
            <v>TUBO FOFO C/FG PN-25/PT D=700MM;L=3500MM (1036KG)</v>
          </cell>
          <cell r="D7021" t="str">
            <v>UN</v>
          </cell>
          <cell r="E7021">
            <v>0</v>
          </cell>
        </row>
        <row r="7022">
          <cell r="B7022" t="str">
            <v>527929</v>
          </cell>
          <cell r="C7022" t="str">
            <v>TUBO FOFO C/FG PN-25/PT D=700MM;L=4000MM (776KG)</v>
          </cell>
          <cell r="D7022" t="str">
            <v>UN</v>
          </cell>
          <cell r="E7022">
            <v>0</v>
          </cell>
        </row>
        <row r="7023">
          <cell r="B7023" t="str">
            <v>527930</v>
          </cell>
          <cell r="C7023" t="str">
            <v>TUBO FOFO C/FG PN-25/PT D=700MM;L=4500MM (1296KG)</v>
          </cell>
          <cell r="D7023" t="str">
            <v>UN</v>
          </cell>
          <cell r="E7023">
            <v>0</v>
          </cell>
        </row>
        <row r="7024">
          <cell r="B7024" t="str">
            <v>527931</v>
          </cell>
          <cell r="C7024" t="str">
            <v>TUBO FOFO C/FG PN-25/PT D=700MM;L=5000MM (1426KG)</v>
          </cell>
          <cell r="D7024" t="str">
            <v>UN</v>
          </cell>
          <cell r="E7024">
            <v>0</v>
          </cell>
        </row>
        <row r="7025">
          <cell r="B7025" t="str">
            <v>527932</v>
          </cell>
          <cell r="C7025" t="str">
            <v>TUBO FOFO C/FG PN-25/PT D=700MM;L=5500MM (1557KG)</v>
          </cell>
          <cell r="D7025" t="str">
            <v>UN</v>
          </cell>
          <cell r="E7025">
            <v>0</v>
          </cell>
        </row>
        <row r="7026">
          <cell r="B7026" t="str">
            <v>527933</v>
          </cell>
          <cell r="C7026" t="str">
            <v>TUBO FOFO C/FG PN-25/PT D=700MM;L=6000MM (1687KG)</v>
          </cell>
          <cell r="D7026" t="str">
            <v>UN</v>
          </cell>
          <cell r="E7026">
            <v>0</v>
          </cell>
        </row>
        <row r="7027">
          <cell r="B7027" t="str">
            <v>527934</v>
          </cell>
          <cell r="C7027" t="str">
            <v>TUBO FOFO C/FG PN-25/PT D=700MM;L=6500MM (1817KG)</v>
          </cell>
          <cell r="D7027" t="str">
            <v>UN</v>
          </cell>
          <cell r="E7027">
            <v>0</v>
          </cell>
        </row>
        <row r="7028">
          <cell r="B7028" t="str">
            <v>527935</v>
          </cell>
          <cell r="C7028" t="str">
            <v>TUBO FOFO C/FG PN-25/PT D=700MM;L=6800MM (1895KG)</v>
          </cell>
          <cell r="D7028" t="str">
            <v>UN</v>
          </cell>
          <cell r="E7028">
            <v>0</v>
          </cell>
        </row>
        <row r="7030">
          <cell r="B7030" t="str">
            <v>528000</v>
          </cell>
          <cell r="C7030" t="str">
            <v>TAMPAO FERRO FUNDIDO (C31 - METALURGICA 100%)</v>
          </cell>
        </row>
        <row r="7031">
          <cell r="B7031" t="str">
            <v>528001</v>
          </cell>
          <cell r="C7031" t="str">
            <v>TAMPAO FERRO FUNDIDO TD-9</v>
          </cell>
          <cell r="D7031" t="str">
            <v>UN</v>
          </cell>
          <cell r="E7031">
            <v>51.48</v>
          </cell>
        </row>
        <row r="7032">
          <cell r="B7032" t="str">
            <v>528002</v>
          </cell>
          <cell r="C7032" t="str">
            <v>TAMPAO FERRO FUNDIDO, DIAMETRO 200 mm</v>
          </cell>
          <cell r="D7032" t="str">
            <v>UN</v>
          </cell>
          <cell r="E7032">
            <v>85.67</v>
          </cell>
        </row>
        <row r="7033">
          <cell r="B7033" t="str">
            <v>528003</v>
          </cell>
          <cell r="C7033" t="str">
            <v>TAMPAO FERRO FUNDIDO, DIAMETRO 600 MM - TDIL</v>
          </cell>
          <cell r="D7033" t="str">
            <v>UN</v>
          </cell>
          <cell r="E7033">
            <v>276</v>
          </cell>
        </row>
        <row r="7034">
          <cell r="B7034" t="str">
            <v>528004</v>
          </cell>
          <cell r="C7034" t="str">
            <v>TAMPAO FERRO FUNDIDO, DIAMETRO 900 MM - TDIL</v>
          </cell>
          <cell r="D7034" t="str">
            <v>UN</v>
          </cell>
          <cell r="E7034">
            <v>600</v>
          </cell>
        </row>
        <row r="7036">
          <cell r="B7036" t="str">
            <v>528100</v>
          </cell>
          <cell r="C7036" t="str">
            <v>ABRACADEIRA FF MULTIPARTIDA (C31 - METALURGICA 100%)</v>
          </cell>
        </row>
        <row r="7037">
          <cell r="B7037" t="str">
            <v>528101</v>
          </cell>
          <cell r="C7037" t="str">
            <v>ABRACADEIRA FF MULTIPARTIDA DN=50MM</v>
          </cell>
          <cell r="D7037" t="str">
            <v>UN</v>
          </cell>
          <cell r="E7037">
            <v>0</v>
          </cell>
        </row>
        <row r="7038">
          <cell r="B7038" t="str">
            <v>528102</v>
          </cell>
          <cell r="C7038" t="str">
            <v>ABRACADEIRA FF MULTIPARTIDA DN=75/80MM</v>
          </cell>
          <cell r="D7038" t="str">
            <v>UN</v>
          </cell>
          <cell r="E7038">
            <v>306.58999999999997</v>
          </cell>
        </row>
        <row r="7039">
          <cell r="B7039" t="str">
            <v>528103</v>
          </cell>
          <cell r="C7039" t="str">
            <v>ABRACADEIRA FF MULTIPARTIDA DN=100MM</v>
          </cell>
          <cell r="D7039" t="str">
            <v>UN</v>
          </cell>
          <cell r="E7039">
            <v>340.12</v>
          </cell>
        </row>
        <row r="7040">
          <cell r="B7040" t="str">
            <v>528104</v>
          </cell>
          <cell r="C7040" t="str">
            <v>ABRACADEIRA FF MULTIPARTIDA DN=150MM</v>
          </cell>
          <cell r="D7040" t="str">
            <v>UN</v>
          </cell>
          <cell r="E7040">
            <v>444.37</v>
          </cell>
        </row>
        <row r="7041">
          <cell r="B7041" t="str">
            <v>528105</v>
          </cell>
          <cell r="C7041" t="str">
            <v>ABRACADEIRA FF MULTIPARTIDA DN=200MM</v>
          </cell>
          <cell r="D7041" t="str">
            <v>UN</v>
          </cell>
          <cell r="E7041">
            <v>905.14</v>
          </cell>
        </row>
        <row r="7042">
          <cell r="B7042" t="str">
            <v>528106</v>
          </cell>
          <cell r="C7042" t="str">
            <v>ABRACADEIRA FF MULTIPARTIDA DN=250MM</v>
          </cell>
          <cell r="D7042" t="str">
            <v>UN</v>
          </cell>
          <cell r="E7042">
            <v>966.58</v>
          </cell>
        </row>
        <row r="7043">
          <cell r="B7043" t="str">
            <v>528107</v>
          </cell>
          <cell r="C7043" t="str">
            <v>ABRACADEIRA FF MULTIPARTIDA DN=300MM</v>
          </cell>
          <cell r="D7043" t="str">
            <v>UN</v>
          </cell>
          <cell r="E7043">
            <v>1026.7</v>
          </cell>
        </row>
        <row r="7044">
          <cell r="B7044" t="str">
            <v>528108</v>
          </cell>
          <cell r="C7044" t="str">
            <v>ABRACADEIRA FF MULTIPARTIDA DN=350MM</v>
          </cell>
          <cell r="D7044" t="str">
            <v>UN</v>
          </cell>
          <cell r="E7044">
            <v>1062.46</v>
          </cell>
        </row>
        <row r="7045">
          <cell r="B7045" t="str">
            <v>528109</v>
          </cell>
          <cell r="C7045" t="str">
            <v>ABRACADEIRA FF MULTIPARTIDA DN=400MM</v>
          </cell>
          <cell r="D7045" t="str">
            <v>UN</v>
          </cell>
          <cell r="E7045">
            <v>1124.74</v>
          </cell>
        </row>
        <row r="7046">
          <cell r="B7046" t="str">
            <v>528110</v>
          </cell>
          <cell r="C7046" t="str">
            <v>ABRACADEIRA FF MULTIPARTIDA DN=500MM</v>
          </cell>
          <cell r="D7046" t="str">
            <v>UN</v>
          </cell>
          <cell r="E7046">
            <v>1239.4000000000001</v>
          </cell>
        </row>
        <row r="7047">
          <cell r="B7047" t="str">
            <v>528111</v>
          </cell>
          <cell r="C7047" t="str">
            <v>ABRACADEIRA FF MULTIPARTIDA DN=600MM</v>
          </cell>
          <cell r="D7047" t="str">
            <v>UN</v>
          </cell>
          <cell r="E7047">
            <v>1459.14</v>
          </cell>
        </row>
        <row r="7048">
          <cell r="B7048" t="str">
            <v>528112</v>
          </cell>
          <cell r="C7048" t="str">
            <v>ABRACADEIRA FF MULTIPARTIDA DN=700MM</v>
          </cell>
          <cell r="D7048" t="str">
            <v>UN</v>
          </cell>
          <cell r="E7048">
            <v>1692.82</v>
          </cell>
        </row>
        <row r="7049">
          <cell r="B7049" t="str">
            <v>528113</v>
          </cell>
          <cell r="C7049" t="str">
            <v>ABRACADEIRA FF MULTIPARTIDA DN=800MM</v>
          </cell>
          <cell r="D7049" t="str">
            <v>UN</v>
          </cell>
          <cell r="E7049">
            <v>1733.14</v>
          </cell>
        </row>
        <row r="7050">
          <cell r="B7050" t="str">
            <v>528114</v>
          </cell>
          <cell r="C7050" t="str">
            <v>ABRACADEIRA FF MULTIPARTIDA DN=125MM</v>
          </cell>
          <cell r="D7050" t="str">
            <v>UN</v>
          </cell>
          <cell r="E7050">
            <v>410.48</v>
          </cell>
        </row>
        <row r="7052">
          <cell r="B7052" t="str">
            <v>528200</v>
          </cell>
          <cell r="C7052" t="str">
            <v>VALVULA DE PE C/CRIVO PORT.DUP. (SETOR ABDIB GLOBAL 40%; C32 - FERRO/ACO/DERIV. 60%)</v>
          </cell>
          <cell r="E7052">
            <v>0</v>
          </cell>
        </row>
        <row r="7053">
          <cell r="B7053" t="str">
            <v>528201</v>
          </cell>
          <cell r="C7053" t="str">
            <v>VALVULA DE PE C/CRIVO PORT.DUP.PN10 D=200MM(47KG)</v>
          </cell>
          <cell r="D7053" t="str">
            <v>UN</v>
          </cell>
          <cell r="E7053">
            <v>0</v>
          </cell>
        </row>
        <row r="7054">
          <cell r="B7054" t="str">
            <v>528202</v>
          </cell>
          <cell r="C7054" t="str">
            <v>VALVULA DE PE C/CRIVO PORT.DUP.PN10 D=250MM(78KG)</v>
          </cell>
          <cell r="D7054" t="str">
            <v>UN</v>
          </cell>
          <cell r="E7054">
            <v>0</v>
          </cell>
        </row>
        <row r="7055">
          <cell r="B7055" t="str">
            <v>528203</v>
          </cell>
          <cell r="C7055" t="str">
            <v>VALVULA DE PE C/CRIVO PORT.DUP.PN10 D=300MM(100KG)</v>
          </cell>
          <cell r="D7055" t="str">
            <v>UN</v>
          </cell>
          <cell r="E7055">
            <v>0</v>
          </cell>
        </row>
        <row r="7056">
          <cell r="B7056" t="str">
            <v>528204</v>
          </cell>
          <cell r="C7056" t="str">
            <v>VALVULA DE PE C/CRIVO PORT.DUP.PN10 D=350MM(105KG)</v>
          </cell>
          <cell r="D7056" t="str">
            <v>UN</v>
          </cell>
          <cell r="E7056">
            <v>0</v>
          </cell>
        </row>
        <row r="7057">
          <cell r="B7057" t="str">
            <v>528205</v>
          </cell>
          <cell r="C7057" t="str">
            <v>VALVULA DE PE C/CRIVO PORT.DUP.PN10 D=400MM(140KG)</v>
          </cell>
          <cell r="D7057" t="str">
            <v>UN</v>
          </cell>
          <cell r="E7057">
            <v>0</v>
          </cell>
        </row>
        <row r="7058">
          <cell r="B7058" t="str">
            <v>528206</v>
          </cell>
          <cell r="C7058" t="str">
            <v>VALVULA DE PE C/CRIVO PORT.DUP.PN10 D=450MM(182KG)</v>
          </cell>
          <cell r="D7058" t="str">
            <v>UN</v>
          </cell>
          <cell r="E7058">
            <v>0</v>
          </cell>
        </row>
        <row r="7059">
          <cell r="B7059" t="str">
            <v>528207</v>
          </cell>
          <cell r="C7059" t="str">
            <v>VALVULA DE PE C/CRIVO PORT.DUP.PN10 D=500MM(200KG)</v>
          </cell>
          <cell r="D7059" t="str">
            <v>UN</v>
          </cell>
          <cell r="E7059">
            <v>0</v>
          </cell>
        </row>
        <row r="7060">
          <cell r="B7060" t="str">
            <v>528208</v>
          </cell>
          <cell r="C7060" t="str">
            <v>VALVULA DE PE C/CRIVO PORT.DUP.PN10 D=600MM(285KG)</v>
          </cell>
          <cell r="D7060" t="str">
            <v>UN</v>
          </cell>
          <cell r="E7060">
            <v>0</v>
          </cell>
        </row>
        <row r="7061">
          <cell r="B7061" t="str">
            <v>528209</v>
          </cell>
          <cell r="C7061" t="str">
            <v>VALVULA DE PE C/CRIVO PORT.DUP.PN16 D=100MM(18KG)</v>
          </cell>
          <cell r="D7061" t="str">
            <v>UN</v>
          </cell>
          <cell r="E7061">
            <v>0</v>
          </cell>
        </row>
        <row r="7062">
          <cell r="B7062" t="str">
            <v>528210</v>
          </cell>
          <cell r="C7062" t="str">
            <v>VALVULA DE PE C/CRIVO PORT.DUP.PN16 D=150MM(30KG)</v>
          </cell>
          <cell r="D7062" t="str">
            <v>UN</v>
          </cell>
          <cell r="E7062">
            <v>0</v>
          </cell>
        </row>
        <row r="7063">
          <cell r="B7063" t="str">
            <v>528211</v>
          </cell>
          <cell r="C7063" t="str">
            <v>VALVULA DE PE C/CRIVO PORT.DUP.PN16 D=200MM(48KG)</v>
          </cell>
          <cell r="D7063" t="str">
            <v>UN</v>
          </cell>
          <cell r="E7063">
            <v>0</v>
          </cell>
        </row>
        <row r="7064">
          <cell r="B7064" t="str">
            <v>528212</v>
          </cell>
          <cell r="C7064" t="str">
            <v>VALVULA DE PE C/CRIVO PORT.DUP.PN16 D=250MM(79KG)</v>
          </cell>
          <cell r="D7064" t="str">
            <v>UN</v>
          </cell>
          <cell r="E7064">
            <v>0</v>
          </cell>
        </row>
        <row r="7065">
          <cell r="B7065" t="str">
            <v>528213</v>
          </cell>
          <cell r="C7065" t="str">
            <v>VALVULA DE PE C/CRIVO PORT.DUP.PN16 D=300MM(102KG)</v>
          </cell>
          <cell r="D7065" t="str">
            <v>UN</v>
          </cell>
          <cell r="E7065">
            <v>0</v>
          </cell>
        </row>
        <row r="7066">
          <cell r="B7066" t="str">
            <v>528214</v>
          </cell>
          <cell r="C7066" t="str">
            <v>VALVULA DE PE C/CRIVO PORT.DUP.PN16 D=350MM(116KG)</v>
          </cell>
          <cell r="D7066" t="str">
            <v>UN</v>
          </cell>
          <cell r="E7066">
            <v>0</v>
          </cell>
        </row>
        <row r="7067">
          <cell r="B7067" t="str">
            <v>528215</v>
          </cell>
          <cell r="C7067" t="str">
            <v>VALVULA DE PE C/CRIVO PORT.DUP.PN16 D=400MM(146KG)</v>
          </cell>
          <cell r="D7067" t="str">
            <v>UN</v>
          </cell>
          <cell r="E7067">
            <v>0</v>
          </cell>
        </row>
        <row r="7068">
          <cell r="B7068" t="str">
            <v>528216</v>
          </cell>
          <cell r="C7068" t="str">
            <v>VALVULA DE PE C/CRIVO PORT.DUP.PN16 D=450MM(183KG)</v>
          </cell>
          <cell r="D7068" t="str">
            <v>UN</v>
          </cell>
          <cell r="E7068">
            <v>0</v>
          </cell>
        </row>
        <row r="7069">
          <cell r="B7069" t="str">
            <v>528217</v>
          </cell>
          <cell r="C7069" t="str">
            <v>VALVULA DE PE C/CRIVO PORT.DUP.PN16 D=500MM(215KG)</v>
          </cell>
          <cell r="D7069" t="str">
            <v>UN</v>
          </cell>
          <cell r="E7069">
            <v>0</v>
          </cell>
        </row>
        <row r="7070">
          <cell r="B7070" t="str">
            <v>528218</v>
          </cell>
          <cell r="C7070" t="str">
            <v>VALVULA DE PE C/CRIVO PORT.DUP.PN16 D=600MM(311KG)</v>
          </cell>
          <cell r="D7070" t="str">
            <v>UN</v>
          </cell>
          <cell r="E7070">
            <v>0</v>
          </cell>
        </row>
        <row r="7072">
          <cell r="B7072" t="str">
            <v>528300</v>
          </cell>
          <cell r="C7072" t="str">
            <v>VALV. BORB. AWWA COROA/SEM FIM CAB. (SETOR ABDIB GLOBAL 40%; C32 - FERRO/ACO/DERIV. 60%)</v>
          </cell>
        </row>
        <row r="7073">
          <cell r="B7073" t="str">
            <v>528301</v>
          </cell>
          <cell r="C7073" t="str">
            <v>VALV. BORB. AWWA COROA/SEM FIM CAB.PN10 D=200MM</v>
          </cell>
          <cell r="D7073" t="str">
            <v>UN</v>
          </cell>
          <cell r="E7073">
            <v>0</v>
          </cell>
        </row>
        <row r="7074">
          <cell r="B7074" t="str">
            <v>528302</v>
          </cell>
          <cell r="C7074" t="str">
            <v>VALV. BORB. AWWA COROA/SEM FIM CAB.PN10 D=250MM</v>
          </cell>
          <cell r="D7074" t="str">
            <v>UN</v>
          </cell>
          <cell r="E7074">
            <v>0</v>
          </cell>
        </row>
        <row r="7075">
          <cell r="B7075" t="str">
            <v>528303</v>
          </cell>
          <cell r="C7075" t="str">
            <v>VALV. BORB. AWWA COROA/SEM FIM CAB.PN10 D=300MM</v>
          </cell>
          <cell r="D7075" t="str">
            <v>UN</v>
          </cell>
          <cell r="E7075">
            <v>0</v>
          </cell>
        </row>
        <row r="7076">
          <cell r="B7076" t="str">
            <v>528304</v>
          </cell>
          <cell r="C7076" t="str">
            <v>VALV. BORB. AWWA COROA/SEM FIM CAB.PN10 D=350MM</v>
          </cell>
          <cell r="D7076" t="str">
            <v>UN</v>
          </cell>
          <cell r="E7076">
            <v>0</v>
          </cell>
        </row>
        <row r="7077">
          <cell r="B7077" t="str">
            <v>528305</v>
          </cell>
          <cell r="C7077" t="str">
            <v>VALV. BORB. AWWA COROA/SEM FIM CAB.PN10 D=400MM</v>
          </cell>
          <cell r="D7077" t="str">
            <v>UN</v>
          </cell>
          <cell r="E7077">
            <v>0</v>
          </cell>
        </row>
        <row r="7078">
          <cell r="B7078" t="str">
            <v>528306</v>
          </cell>
          <cell r="C7078" t="str">
            <v>VALV. BORB. AWWA COROA/SEM FIM CAB.PN10 D=450MM</v>
          </cell>
          <cell r="D7078" t="str">
            <v>UN</v>
          </cell>
          <cell r="E7078">
            <v>0</v>
          </cell>
        </row>
        <row r="7079">
          <cell r="B7079" t="str">
            <v>528307</v>
          </cell>
          <cell r="C7079" t="str">
            <v>VALV. BORB. AWWA COROA/SEM FIM CAB.PN10 D=500MM</v>
          </cell>
          <cell r="D7079" t="str">
            <v>UN</v>
          </cell>
          <cell r="E7079">
            <v>0</v>
          </cell>
        </row>
        <row r="7080">
          <cell r="B7080" t="str">
            <v>528308</v>
          </cell>
          <cell r="C7080" t="str">
            <v>VALV. BORB. AWWA COROA/SEM FIM CAB.PN10 D=600MM</v>
          </cell>
          <cell r="D7080" t="str">
            <v>UN</v>
          </cell>
          <cell r="E7080">
            <v>0</v>
          </cell>
        </row>
        <row r="7081">
          <cell r="B7081" t="str">
            <v>528309</v>
          </cell>
          <cell r="C7081" t="str">
            <v>VALV. BORB. AWWA COROA/SEM FIM VOL.PN10 D=200MM</v>
          </cell>
          <cell r="D7081" t="str">
            <v>UN</v>
          </cell>
          <cell r="E7081">
            <v>0</v>
          </cell>
        </row>
        <row r="7082">
          <cell r="B7082" t="str">
            <v>528310</v>
          </cell>
          <cell r="C7082" t="str">
            <v>VALV. BORB. AWWA COROA/SEM FIM VOL.PN10 D=250MM</v>
          </cell>
          <cell r="D7082" t="str">
            <v>UN</v>
          </cell>
          <cell r="E7082">
            <v>0</v>
          </cell>
        </row>
        <row r="7083">
          <cell r="B7083" t="str">
            <v>528311</v>
          </cell>
          <cell r="C7083" t="str">
            <v>VALV. BORB. AWWA COROA/SEM FIM VOL.PN10 D=300MM</v>
          </cell>
          <cell r="D7083" t="str">
            <v>UN</v>
          </cell>
          <cell r="E7083">
            <v>0</v>
          </cell>
        </row>
        <row r="7084">
          <cell r="B7084" t="str">
            <v>528312</v>
          </cell>
          <cell r="C7084" t="str">
            <v>VALV. BORB. AWWA COROA/SEM FIM VOL.PN10 D=400MM</v>
          </cell>
          <cell r="D7084" t="str">
            <v>UN</v>
          </cell>
          <cell r="E7084">
            <v>0</v>
          </cell>
        </row>
        <row r="7085">
          <cell r="B7085" t="str">
            <v>528313</v>
          </cell>
          <cell r="C7085" t="str">
            <v>VALV. BORB. AWWA COROA/SEM FIM VOL.PN10 D=350MM</v>
          </cell>
          <cell r="D7085" t="str">
            <v>UN</v>
          </cell>
          <cell r="E7085">
            <v>0</v>
          </cell>
        </row>
        <row r="7086">
          <cell r="B7086" t="str">
            <v>528314</v>
          </cell>
          <cell r="C7086" t="str">
            <v>VALV. BORB. AWWA COROA/SEM FIM VOL.PN10 D=450MM</v>
          </cell>
          <cell r="D7086" t="str">
            <v>UN</v>
          </cell>
          <cell r="E7086">
            <v>0</v>
          </cell>
        </row>
        <row r="7087">
          <cell r="B7087" t="str">
            <v>528315</v>
          </cell>
          <cell r="C7087" t="str">
            <v>VALV. BORB. AWWA COROA/SEM FIM VOL.PN10 D=500MM</v>
          </cell>
          <cell r="D7087" t="str">
            <v>UN</v>
          </cell>
          <cell r="E7087">
            <v>0</v>
          </cell>
        </row>
        <row r="7088">
          <cell r="B7088" t="str">
            <v>528316</v>
          </cell>
          <cell r="C7088" t="str">
            <v>VALV. BORB. AWWA COROA/SEM FIM VOL.PN10 D=600MM</v>
          </cell>
          <cell r="D7088" t="str">
            <v>UN</v>
          </cell>
          <cell r="E7088">
            <v>0</v>
          </cell>
        </row>
        <row r="7090">
          <cell r="B7090" t="str">
            <v>528400</v>
          </cell>
          <cell r="C7090" t="str">
            <v>VALV. BORB. AWWA PORCA VIAJ. CAB. (SETOR ABDIB GLOBAL 40%; C32 - FERRO/ACO/DERIV. 60%)</v>
          </cell>
        </row>
        <row r="7091">
          <cell r="B7091" t="str">
            <v>528401</v>
          </cell>
          <cell r="C7091" t="str">
            <v>VALV. BORB. AWWA PORCA VIAJ. CAB.PN10 D=200MM</v>
          </cell>
          <cell r="D7091" t="str">
            <v>UN</v>
          </cell>
          <cell r="E7091">
            <v>0</v>
          </cell>
        </row>
        <row r="7092">
          <cell r="B7092" t="str">
            <v>528402</v>
          </cell>
          <cell r="C7092" t="str">
            <v>VALV. BORB. AWWA PORCA VIAJ. CAB.PN10 D=250MM</v>
          </cell>
          <cell r="D7092" t="str">
            <v>UN</v>
          </cell>
          <cell r="E7092">
            <v>0</v>
          </cell>
        </row>
        <row r="7093">
          <cell r="B7093" t="str">
            <v>528403</v>
          </cell>
          <cell r="C7093" t="str">
            <v>VALV. BORB. AWWA PORCA VIAJ. CAB.PN10 D=300MM</v>
          </cell>
          <cell r="D7093" t="str">
            <v>UN</v>
          </cell>
          <cell r="E7093">
            <v>0</v>
          </cell>
        </row>
        <row r="7094">
          <cell r="B7094" t="str">
            <v>528404</v>
          </cell>
          <cell r="C7094" t="str">
            <v>VALV. BORB. AWWA PORCA VIAJ. CAB.PN10 D=350MM</v>
          </cell>
          <cell r="D7094" t="str">
            <v>UN</v>
          </cell>
          <cell r="E7094">
            <v>0</v>
          </cell>
        </row>
        <row r="7095">
          <cell r="B7095" t="str">
            <v>528405</v>
          </cell>
          <cell r="C7095" t="str">
            <v>VALV. BORB. AWWA PORCA VIAJ. CAB.PN10 D=400MM</v>
          </cell>
          <cell r="D7095" t="str">
            <v>UN</v>
          </cell>
          <cell r="E7095">
            <v>0</v>
          </cell>
        </row>
        <row r="7096">
          <cell r="B7096" t="str">
            <v>528406</v>
          </cell>
          <cell r="C7096" t="str">
            <v>VALV. BORB. AWWA PORCA VIAJ. CAB.PN10 D=450MM</v>
          </cell>
          <cell r="D7096" t="str">
            <v>UN</v>
          </cell>
          <cell r="E7096">
            <v>0</v>
          </cell>
        </row>
        <row r="7097">
          <cell r="B7097" t="str">
            <v>528407</v>
          </cell>
          <cell r="C7097" t="str">
            <v>VALV. BORB. AWWA PORCA VIAJ. CAB.PN10 D=500MM</v>
          </cell>
          <cell r="D7097" t="str">
            <v>UN</v>
          </cell>
          <cell r="E7097">
            <v>0</v>
          </cell>
        </row>
        <row r="7098">
          <cell r="B7098" t="str">
            <v>528408</v>
          </cell>
          <cell r="C7098" t="str">
            <v>VALV. BORB. AWWA PORCA VIAJ. CAB.PN10 D=600MM</v>
          </cell>
          <cell r="D7098" t="str">
            <v>UN</v>
          </cell>
          <cell r="E7098">
            <v>0</v>
          </cell>
        </row>
        <row r="7099">
          <cell r="B7099" t="str">
            <v>528409</v>
          </cell>
          <cell r="C7099" t="str">
            <v>VALV. BORB. AWWA PORCA VIAJ. CAB.PN10 D=700MM</v>
          </cell>
          <cell r="D7099" t="str">
            <v>UN</v>
          </cell>
          <cell r="E7099">
            <v>0</v>
          </cell>
        </row>
        <row r="7100">
          <cell r="B7100" t="str">
            <v>528410</v>
          </cell>
          <cell r="C7100" t="str">
            <v>VALV. BORB. AWWA PORCA VIAJ. CAB.PN10 D=750MM</v>
          </cell>
          <cell r="D7100" t="str">
            <v>UN</v>
          </cell>
          <cell r="E7100">
            <v>0</v>
          </cell>
        </row>
        <row r="7101">
          <cell r="B7101" t="str">
            <v>528411</v>
          </cell>
          <cell r="C7101" t="str">
            <v>VALV. BORB. AWWA PORCA VIAJ. CAB.PN10 D=800MM</v>
          </cell>
          <cell r="D7101" t="str">
            <v>UN</v>
          </cell>
          <cell r="E7101">
            <v>0</v>
          </cell>
        </row>
        <row r="7102">
          <cell r="B7102" t="str">
            <v>528412</v>
          </cell>
          <cell r="C7102" t="str">
            <v>VALV. BORB. AWWA PORCA VIAJ. CAB.PN10 D=900MM</v>
          </cell>
          <cell r="D7102" t="str">
            <v>UN</v>
          </cell>
          <cell r="E7102">
            <v>0</v>
          </cell>
        </row>
        <row r="7103">
          <cell r="B7103" t="str">
            <v>528413</v>
          </cell>
          <cell r="C7103" t="str">
            <v>VALV. BORB. AWWA PORCA VIAJ. CAB.PN10 D=1000MM</v>
          </cell>
          <cell r="D7103" t="str">
            <v>UN</v>
          </cell>
          <cell r="E7103">
            <v>0</v>
          </cell>
        </row>
        <row r="7104">
          <cell r="B7104" t="str">
            <v>528414</v>
          </cell>
          <cell r="C7104" t="str">
            <v>VALV. BORB. AWWA PORCA VIAJ. CAB.PN10 D=1200MM</v>
          </cell>
          <cell r="D7104" t="str">
            <v>UN</v>
          </cell>
          <cell r="E7104">
            <v>0</v>
          </cell>
        </row>
        <row r="7105">
          <cell r="B7105" t="str">
            <v>528415</v>
          </cell>
          <cell r="C7105" t="str">
            <v>VALV. BORB. AWWA PORCA VIAJ. VOL.PN10 D=200MM</v>
          </cell>
          <cell r="D7105" t="str">
            <v>UN</v>
          </cell>
          <cell r="E7105">
            <v>0</v>
          </cell>
        </row>
        <row r="7106">
          <cell r="B7106" t="str">
            <v>528416</v>
          </cell>
          <cell r="C7106" t="str">
            <v>VALV. BORB. AWWA PORCA VIAJ. VOL.PN10 D=250MM</v>
          </cell>
          <cell r="D7106" t="str">
            <v>UN</v>
          </cell>
          <cell r="E7106">
            <v>0</v>
          </cell>
        </row>
        <row r="7107">
          <cell r="B7107" t="str">
            <v>528417</v>
          </cell>
          <cell r="C7107" t="str">
            <v>VALV. BORB. AWWA PORCA VIAJ. VOL.PN10 D=300MM</v>
          </cell>
          <cell r="D7107" t="str">
            <v>UN</v>
          </cell>
          <cell r="E7107">
            <v>0</v>
          </cell>
        </row>
        <row r="7108">
          <cell r="B7108" t="str">
            <v>528418</v>
          </cell>
          <cell r="C7108" t="str">
            <v>VALV. BORB. AWWA PORCA VIAJ. VOL.PN10 D=350MM</v>
          </cell>
          <cell r="D7108" t="str">
            <v>UN</v>
          </cell>
          <cell r="E7108">
            <v>0</v>
          </cell>
        </row>
        <row r="7109">
          <cell r="B7109" t="str">
            <v>528419</v>
          </cell>
          <cell r="C7109" t="str">
            <v>VALV. BORB. AWWA PORCA VIAJ. VOL.PN10 D=400MM</v>
          </cell>
          <cell r="D7109" t="str">
            <v>UN</v>
          </cell>
          <cell r="E7109">
            <v>0</v>
          </cell>
        </row>
        <row r="7110">
          <cell r="B7110" t="str">
            <v>528420</v>
          </cell>
          <cell r="C7110" t="str">
            <v>VALV. BORB. AWWA PORCA VIAJ. VOL.PN10 D=450MM</v>
          </cell>
          <cell r="D7110" t="str">
            <v>UN</v>
          </cell>
          <cell r="E7110">
            <v>0</v>
          </cell>
        </row>
        <row r="7111">
          <cell r="B7111" t="str">
            <v>528421</v>
          </cell>
          <cell r="C7111" t="str">
            <v>VALV. BORB. AWWA PORCA VIAJ. VOL.PN10 D=500MM</v>
          </cell>
          <cell r="D7111" t="str">
            <v>UN</v>
          </cell>
          <cell r="E7111">
            <v>0</v>
          </cell>
        </row>
        <row r="7112">
          <cell r="B7112" t="str">
            <v>528422</v>
          </cell>
          <cell r="C7112" t="str">
            <v>VALV. BORB. AWWA PORCA VIAJ. VOL.PN10 D=600MM</v>
          </cell>
          <cell r="D7112" t="str">
            <v>UN</v>
          </cell>
          <cell r="E7112">
            <v>0</v>
          </cell>
        </row>
        <row r="7113">
          <cell r="B7113" t="str">
            <v>528423</v>
          </cell>
          <cell r="C7113" t="str">
            <v>VALV. BORB. AWWA PORCA VIAJ. VOL.PN10 D=700MM</v>
          </cell>
          <cell r="D7113" t="str">
            <v>UN</v>
          </cell>
          <cell r="E7113">
            <v>0</v>
          </cell>
        </row>
        <row r="7114">
          <cell r="B7114" t="str">
            <v>528424</v>
          </cell>
          <cell r="C7114" t="str">
            <v>VALV. BORB. AWWA PORCA VIAJ. VOL.PN10 D=750MM</v>
          </cell>
          <cell r="D7114" t="str">
            <v>UN</v>
          </cell>
          <cell r="E7114">
            <v>0</v>
          </cell>
        </row>
        <row r="7115">
          <cell r="B7115" t="str">
            <v>528425</v>
          </cell>
          <cell r="C7115" t="str">
            <v>VALV. BORB. AWWA PORCA VIAJ. VOL.PN10 D=800MM</v>
          </cell>
          <cell r="D7115" t="str">
            <v>UN</v>
          </cell>
          <cell r="E7115">
            <v>0</v>
          </cell>
        </row>
        <row r="7116">
          <cell r="B7116" t="str">
            <v>528426</v>
          </cell>
          <cell r="C7116" t="str">
            <v>VALV. BORB. AWWA PORCA VIAJ. VOL.PN10 D=900MM</v>
          </cell>
          <cell r="D7116" t="str">
            <v>UN</v>
          </cell>
          <cell r="E7116">
            <v>0</v>
          </cell>
        </row>
        <row r="7117">
          <cell r="B7117" t="str">
            <v>528427</v>
          </cell>
          <cell r="C7117" t="str">
            <v>VALV. BORB. AWWA PORCA VIAJ. VOL.PN10 D=1000MM</v>
          </cell>
          <cell r="D7117" t="str">
            <v>UN</v>
          </cell>
          <cell r="E7117">
            <v>0</v>
          </cell>
        </row>
        <row r="7118">
          <cell r="B7118" t="str">
            <v>528428</v>
          </cell>
          <cell r="C7118" t="str">
            <v>VALV. BORB. AWWA PORCA VIAJ. VOL.PN10 D=1200MM</v>
          </cell>
          <cell r="D7118" t="str">
            <v>UN</v>
          </cell>
          <cell r="E7118">
            <v>0</v>
          </cell>
        </row>
        <row r="7120">
          <cell r="B7120" t="str">
            <v>528500</v>
          </cell>
          <cell r="C7120" t="str">
            <v>VALV. BORB. LUG COROA SEM/FIM  (SETOR ABDIB GLOBAL 40%; C32 - FERRO/ACO/DERIV. 60%)</v>
          </cell>
        </row>
        <row r="7121">
          <cell r="B7121" t="str">
            <v>528501</v>
          </cell>
          <cell r="C7121" t="str">
            <v>VALV. BORB. LUG COROA SEM/FIM CAB. PN10 D=150MM</v>
          </cell>
          <cell r="D7121" t="str">
            <v>UN</v>
          </cell>
          <cell r="E7121">
            <v>0</v>
          </cell>
        </row>
        <row r="7122">
          <cell r="B7122" t="str">
            <v>528502</v>
          </cell>
          <cell r="C7122" t="str">
            <v>VALV. BORB. LUG COROA SEM/FIM CAB. PN10 D=200MM</v>
          </cell>
          <cell r="D7122" t="str">
            <v>UN</v>
          </cell>
          <cell r="E7122">
            <v>0</v>
          </cell>
        </row>
        <row r="7123">
          <cell r="B7123" t="str">
            <v>528503</v>
          </cell>
          <cell r="C7123" t="str">
            <v>VALV. BORB. LUG COROA SEM/FIM CAB. PN10 D=250MM</v>
          </cell>
          <cell r="D7123" t="str">
            <v>UN</v>
          </cell>
          <cell r="E7123">
            <v>0</v>
          </cell>
        </row>
        <row r="7124">
          <cell r="B7124" t="str">
            <v>528504</v>
          </cell>
          <cell r="C7124" t="str">
            <v>VALV. BORB. LUG COROA SEM/FIM CAB. PN10 D=300MM</v>
          </cell>
          <cell r="D7124" t="str">
            <v>UN</v>
          </cell>
          <cell r="E7124">
            <v>0</v>
          </cell>
        </row>
        <row r="7125">
          <cell r="B7125" t="str">
            <v>528505</v>
          </cell>
          <cell r="C7125" t="str">
            <v>VALV. BORB. LUG COROA SEM/FIM CAB. PN10 D=350MM</v>
          </cell>
          <cell r="D7125" t="str">
            <v>UN</v>
          </cell>
          <cell r="E7125">
            <v>0</v>
          </cell>
        </row>
        <row r="7126">
          <cell r="B7126" t="str">
            <v>528506</v>
          </cell>
          <cell r="C7126" t="str">
            <v>VALV. BORB. LUG COROA SEM/FIM CAB. PN10 D=400MM</v>
          </cell>
          <cell r="D7126" t="str">
            <v>UN</v>
          </cell>
          <cell r="E7126">
            <v>0</v>
          </cell>
        </row>
        <row r="7127">
          <cell r="B7127" t="str">
            <v>528507</v>
          </cell>
          <cell r="C7127" t="str">
            <v>VALV. BORB. LUG COROA SEM/FIM CAB. PN10 D=450MM</v>
          </cell>
          <cell r="D7127" t="str">
            <v>UN</v>
          </cell>
          <cell r="E7127">
            <v>0</v>
          </cell>
        </row>
        <row r="7128">
          <cell r="B7128" t="str">
            <v>528508</v>
          </cell>
          <cell r="C7128" t="str">
            <v>VALV. BORB. LUG COROA SEM/FIM CAB. PN10 D=500MM</v>
          </cell>
          <cell r="D7128" t="str">
            <v>UN</v>
          </cell>
          <cell r="E7128">
            <v>0</v>
          </cell>
        </row>
        <row r="7129">
          <cell r="B7129" t="str">
            <v>528509</v>
          </cell>
          <cell r="C7129" t="str">
            <v>VALV. BORB. LUG COROA SEM/FIM CAB. PN10 D=600MM</v>
          </cell>
          <cell r="D7129" t="str">
            <v>UN</v>
          </cell>
          <cell r="E7129">
            <v>0</v>
          </cell>
        </row>
        <row r="7130">
          <cell r="B7130" t="str">
            <v>528510</v>
          </cell>
          <cell r="C7130" t="str">
            <v>VALV. BORB. LUG COROA SEM/FIM VOL. PN10 D=150MM</v>
          </cell>
          <cell r="D7130" t="str">
            <v>UN</v>
          </cell>
          <cell r="E7130">
            <v>0</v>
          </cell>
        </row>
        <row r="7131">
          <cell r="B7131" t="str">
            <v>528511</v>
          </cell>
          <cell r="C7131" t="str">
            <v>VALV. BORB. LUG COROA SEM/FIM VOL. PN10 D=200MM</v>
          </cell>
          <cell r="D7131" t="str">
            <v>UN</v>
          </cell>
          <cell r="E7131">
            <v>0</v>
          </cell>
        </row>
        <row r="7132">
          <cell r="B7132" t="str">
            <v>528512</v>
          </cell>
          <cell r="C7132" t="str">
            <v>VALV. BORB. LUG COROA SEM/FIM VOL. PN10 D=250MM</v>
          </cell>
          <cell r="D7132" t="str">
            <v>UN</v>
          </cell>
          <cell r="E7132">
            <v>0</v>
          </cell>
        </row>
        <row r="7133">
          <cell r="B7133" t="str">
            <v>528513</v>
          </cell>
          <cell r="C7133" t="str">
            <v>VALV. BORB. LUG COROA SEM/FIM VOL. PN10 D=300MM</v>
          </cell>
          <cell r="D7133" t="str">
            <v>UN</v>
          </cell>
          <cell r="E7133">
            <v>0</v>
          </cell>
        </row>
        <row r="7134">
          <cell r="B7134" t="str">
            <v>528514</v>
          </cell>
          <cell r="C7134" t="str">
            <v>VALV. BORB. LUG COROA SEM/FIM VOL. PN10 D=350MM</v>
          </cell>
          <cell r="D7134" t="str">
            <v>UN</v>
          </cell>
          <cell r="E7134">
            <v>0</v>
          </cell>
        </row>
        <row r="7135">
          <cell r="B7135" t="str">
            <v>528515</v>
          </cell>
          <cell r="C7135" t="str">
            <v>VALV. BORB. LUG COROA SEM/FIM VOL. PN10 D=400MM</v>
          </cell>
          <cell r="D7135" t="str">
            <v>UN</v>
          </cell>
          <cell r="E7135">
            <v>0</v>
          </cell>
        </row>
        <row r="7136">
          <cell r="B7136" t="str">
            <v>528516</v>
          </cell>
          <cell r="C7136" t="str">
            <v>VALV. BORB. LUG COROA SEM/FIM VOL. PN10 D=450MM</v>
          </cell>
          <cell r="D7136" t="str">
            <v>UN</v>
          </cell>
          <cell r="E7136">
            <v>0</v>
          </cell>
        </row>
        <row r="7137">
          <cell r="B7137" t="str">
            <v>528517</v>
          </cell>
          <cell r="C7137" t="str">
            <v>VALV. BORB. LUG COROA SEM/FIM VOL. PN10 D=500MM</v>
          </cell>
          <cell r="D7137" t="str">
            <v>UN</v>
          </cell>
          <cell r="E7137">
            <v>0</v>
          </cell>
        </row>
        <row r="7138">
          <cell r="B7138" t="str">
            <v>528518</v>
          </cell>
          <cell r="C7138" t="str">
            <v>VALV. BORB. LUG COROA SEM/FIM VOL. PN10 D=600MM</v>
          </cell>
          <cell r="D7138" t="str">
            <v>UN</v>
          </cell>
          <cell r="E7138">
            <v>0</v>
          </cell>
        </row>
        <row r="7140">
          <cell r="B7140" t="str">
            <v>528600</v>
          </cell>
          <cell r="C7140" t="str">
            <v>VALV. BORB. WAFER COROA SEM/FIM (SETOR ABDIB GLOBAL 40%; C32 - FERRO/ACO/DERIV. 60%)</v>
          </cell>
        </row>
        <row r="7141">
          <cell r="B7141" t="str">
            <v>528601</v>
          </cell>
          <cell r="C7141" t="str">
            <v>VALV. BORB. WAFER COROA SEM/FIM CAB. PN10 D=150MM</v>
          </cell>
          <cell r="D7141" t="str">
            <v>UN</v>
          </cell>
          <cell r="E7141">
            <v>0</v>
          </cell>
        </row>
        <row r="7142">
          <cell r="B7142" t="str">
            <v>528602</v>
          </cell>
          <cell r="C7142" t="str">
            <v>VALV. BORB. WAFER COROA SEM/FIM CAB. PN10 D=200MM</v>
          </cell>
          <cell r="D7142" t="str">
            <v>UN</v>
          </cell>
          <cell r="E7142">
            <v>0</v>
          </cell>
        </row>
        <row r="7143">
          <cell r="B7143" t="str">
            <v>528603</v>
          </cell>
          <cell r="C7143" t="str">
            <v>VALV. BORB. WAFER COROA SEM/FIM CAB. PN10 D=250MM</v>
          </cell>
          <cell r="D7143" t="str">
            <v>UN</v>
          </cell>
          <cell r="E7143">
            <v>0</v>
          </cell>
        </row>
        <row r="7144">
          <cell r="B7144" t="str">
            <v>528604</v>
          </cell>
          <cell r="C7144" t="str">
            <v>VALV. BORB. WAFER COROA SEM/FIM CAB. PN10 D=300MM</v>
          </cell>
          <cell r="D7144" t="str">
            <v>UN</v>
          </cell>
          <cell r="E7144">
            <v>0</v>
          </cell>
        </row>
        <row r="7145">
          <cell r="B7145" t="str">
            <v>528605</v>
          </cell>
          <cell r="C7145" t="str">
            <v>VALV. BORB. WAFER COROA SEM/FIM CAB. PN10 D=350MM</v>
          </cell>
          <cell r="D7145" t="str">
            <v>UN</v>
          </cell>
          <cell r="E7145">
            <v>0</v>
          </cell>
        </row>
        <row r="7146">
          <cell r="B7146" t="str">
            <v>528606</v>
          </cell>
          <cell r="C7146" t="str">
            <v>VALV. BORB. WAFER COROA SEM/FIM CAB. PN10 D=400MM</v>
          </cell>
          <cell r="D7146" t="str">
            <v>UN</v>
          </cell>
          <cell r="E7146">
            <v>0</v>
          </cell>
        </row>
        <row r="7147">
          <cell r="B7147" t="str">
            <v>528607</v>
          </cell>
          <cell r="C7147" t="str">
            <v>VALV. BORB. WAFER COROA SEM/FIM CAB. PN10 D=450MM</v>
          </cell>
          <cell r="D7147" t="str">
            <v>UN</v>
          </cell>
          <cell r="E7147">
            <v>0</v>
          </cell>
        </row>
        <row r="7148">
          <cell r="B7148" t="str">
            <v>528608</v>
          </cell>
          <cell r="C7148" t="str">
            <v>VALV. BORB. WAFER COROA SEM/FIM CAB. PN10 D=500MM</v>
          </cell>
          <cell r="D7148" t="str">
            <v>UN</v>
          </cell>
          <cell r="E7148">
            <v>0</v>
          </cell>
        </row>
        <row r="7149">
          <cell r="B7149" t="str">
            <v>528609</v>
          </cell>
          <cell r="C7149" t="str">
            <v>VALV. BORB. WAFER COROA SEM/FIM CAB. PN10 D=600MM</v>
          </cell>
          <cell r="D7149" t="str">
            <v>UN</v>
          </cell>
          <cell r="E7149">
            <v>0</v>
          </cell>
        </row>
        <row r="7150">
          <cell r="B7150" t="str">
            <v>528610</v>
          </cell>
          <cell r="C7150" t="str">
            <v>VALV. BORB. WAFER COROA SEM/FIM VOL. PN10 D=150MM</v>
          </cell>
          <cell r="D7150" t="str">
            <v>UN</v>
          </cell>
          <cell r="E7150">
            <v>0</v>
          </cell>
        </row>
        <row r="7151">
          <cell r="B7151" t="str">
            <v>528611</v>
          </cell>
          <cell r="C7151" t="str">
            <v>VALV. BORB. WAFER COROA SEM/FIM VOL. PN10 D=200MM</v>
          </cell>
          <cell r="D7151" t="str">
            <v>UN</v>
          </cell>
          <cell r="E7151">
            <v>0</v>
          </cell>
        </row>
        <row r="7152">
          <cell r="B7152" t="str">
            <v>528612</v>
          </cell>
          <cell r="C7152" t="str">
            <v>VALV. BORB. WAFER COROA SEM/FIM VOL. PN10 D=250MM</v>
          </cell>
          <cell r="D7152" t="str">
            <v>UN</v>
          </cell>
          <cell r="E7152">
            <v>0</v>
          </cell>
        </row>
        <row r="7153">
          <cell r="B7153" t="str">
            <v>528613</v>
          </cell>
          <cell r="C7153" t="str">
            <v>VALV. BORB. WAFER COROA SEM/FIM VOL. PN10 D=300MM</v>
          </cell>
          <cell r="D7153" t="str">
            <v>UN</v>
          </cell>
          <cell r="E7153">
            <v>0</v>
          </cell>
        </row>
        <row r="7154">
          <cell r="B7154" t="str">
            <v>528614</v>
          </cell>
          <cell r="C7154" t="str">
            <v>VALV. BORB. WAFER COROA SEM/FIM VOL. PN10 D=350MM</v>
          </cell>
          <cell r="D7154" t="str">
            <v>UN</v>
          </cell>
          <cell r="E7154">
            <v>0</v>
          </cell>
        </row>
        <row r="7155">
          <cell r="B7155" t="str">
            <v>528615</v>
          </cell>
          <cell r="C7155" t="str">
            <v>VALV. BORB. WAFER COROA SEM/FIM VOL. PN10 D=400MM</v>
          </cell>
          <cell r="D7155" t="str">
            <v>UN</v>
          </cell>
          <cell r="E7155">
            <v>0</v>
          </cell>
        </row>
        <row r="7156">
          <cell r="B7156" t="str">
            <v>528616</v>
          </cell>
          <cell r="C7156" t="str">
            <v>VALV. BORB. WAFER COROA SEM/FIM VOL. PN10 D=450MM</v>
          </cell>
          <cell r="D7156" t="str">
            <v>UN</v>
          </cell>
          <cell r="E7156">
            <v>0</v>
          </cell>
        </row>
        <row r="7157">
          <cell r="B7157" t="str">
            <v>528617</v>
          </cell>
          <cell r="C7157" t="str">
            <v>VALV. BORB. WAFER COROA SEM/FIM VOL. PN10 D=500MM</v>
          </cell>
          <cell r="D7157" t="str">
            <v>UN</v>
          </cell>
          <cell r="E7157">
            <v>0</v>
          </cell>
        </row>
        <row r="7158">
          <cell r="B7158" t="str">
            <v>528618</v>
          </cell>
          <cell r="C7158" t="str">
            <v>VALV. BORB. WAFER COROA SEM/FIM VOL. PN10 D=600MM</v>
          </cell>
          <cell r="D7158" t="str">
            <v>UN</v>
          </cell>
          <cell r="E7158">
            <v>0</v>
          </cell>
        </row>
        <row r="7160">
          <cell r="B7160" t="str">
            <v>528700</v>
          </cell>
          <cell r="C7160" t="str">
            <v>VALV. BORB. AWWA COROA/SEM FIM (SETOR ABDIB GLOBAL 40%; C32 - FERRO/ACO/DERIV. 60%)</v>
          </cell>
        </row>
        <row r="7161">
          <cell r="B7161" t="str">
            <v>528701</v>
          </cell>
          <cell r="C7161" t="str">
            <v>VALV. BORB. AWWA COROA/SEM FIM CAB.PN16 D=75MM</v>
          </cell>
          <cell r="D7161" t="str">
            <v>UN</v>
          </cell>
          <cell r="E7161">
            <v>0</v>
          </cell>
        </row>
        <row r="7162">
          <cell r="B7162" t="str">
            <v>528702</v>
          </cell>
          <cell r="C7162" t="str">
            <v>VALV. BORB. AWWA COROA/SEM FIM CAB.PN16 D=100MM</v>
          </cell>
          <cell r="D7162" t="str">
            <v>UN</v>
          </cell>
          <cell r="E7162">
            <v>0</v>
          </cell>
        </row>
        <row r="7163">
          <cell r="B7163" t="str">
            <v>528703</v>
          </cell>
          <cell r="C7163" t="str">
            <v>VALV. BORB. AWWA COROA/SEM FIM CAB.PN16 D=150MM</v>
          </cell>
          <cell r="D7163" t="str">
            <v>UN</v>
          </cell>
          <cell r="E7163">
            <v>0</v>
          </cell>
        </row>
        <row r="7164">
          <cell r="B7164" t="str">
            <v>528704</v>
          </cell>
          <cell r="C7164" t="str">
            <v>VALV. BORB. AWWA COROA/SEM FIM CAB.PN16 D=200MM</v>
          </cell>
          <cell r="D7164" t="str">
            <v>UN</v>
          </cell>
          <cell r="E7164">
            <v>0</v>
          </cell>
        </row>
        <row r="7165">
          <cell r="B7165" t="str">
            <v>528705</v>
          </cell>
          <cell r="C7165" t="str">
            <v>VALV. BORB. AWWA COROA/SEM FIM CAB.PN16 D=250MM</v>
          </cell>
          <cell r="D7165" t="str">
            <v>UN</v>
          </cell>
          <cell r="E7165">
            <v>0</v>
          </cell>
        </row>
        <row r="7166">
          <cell r="B7166" t="str">
            <v>528706</v>
          </cell>
          <cell r="C7166" t="str">
            <v>VALV. BORB. AWWA COROA/SEM FIM CAB.PN16 D=300MM</v>
          </cell>
          <cell r="D7166" t="str">
            <v>UN</v>
          </cell>
          <cell r="E7166">
            <v>0</v>
          </cell>
        </row>
        <row r="7167">
          <cell r="B7167" t="str">
            <v>528707</v>
          </cell>
          <cell r="C7167" t="str">
            <v>VALV. BORB. AWWA COROA/SEM FIM CAB.PN16 D=350MM</v>
          </cell>
          <cell r="D7167" t="str">
            <v>UN</v>
          </cell>
          <cell r="E7167">
            <v>0</v>
          </cell>
        </row>
        <row r="7168">
          <cell r="B7168" t="str">
            <v>528708</v>
          </cell>
          <cell r="C7168" t="str">
            <v>VALV. BORB. AWWA COROA/SEM FIM CAB.PN16 D=400MM</v>
          </cell>
          <cell r="D7168" t="str">
            <v>UN</v>
          </cell>
          <cell r="E7168">
            <v>0</v>
          </cell>
        </row>
        <row r="7169">
          <cell r="B7169" t="str">
            <v>528709</v>
          </cell>
          <cell r="C7169" t="str">
            <v>VALV. BORB. AWWA COROA/SEM FIM CAB.PN16 D=450MM</v>
          </cell>
          <cell r="D7169" t="str">
            <v>UN</v>
          </cell>
          <cell r="E7169">
            <v>0</v>
          </cell>
        </row>
        <row r="7170">
          <cell r="B7170" t="str">
            <v>528710</v>
          </cell>
          <cell r="C7170" t="str">
            <v>VALV. BORB. AWWA COROA/SEM FIM VOL.PN16 D=75MM</v>
          </cell>
          <cell r="D7170" t="str">
            <v>UN</v>
          </cell>
          <cell r="E7170">
            <v>0</v>
          </cell>
        </row>
        <row r="7171">
          <cell r="B7171" t="str">
            <v>528711</v>
          </cell>
          <cell r="C7171" t="str">
            <v>VALV. BORB. AWWA COROA/SEM FIM VOL.PN16 D=100MM</v>
          </cell>
          <cell r="D7171" t="str">
            <v>UN</v>
          </cell>
          <cell r="E7171">
            <v>0</v>
          </cell>
        </row>
        <row r="7172">
          <cell r="B7172" t="str">
            <v>528712</v>
          </cell>
          <cell r="C7172" t="str">
            <v>VALV. BORB. AWWA COROA/SEM FIM VOL.PN16 D=150MM</v>
          </cell>
          <cell r="D7172" t="str">
            <v>UN</v>
          </cell>
          <cell r="E7172">
            <v>0</v>
          </cell>
        </row>
        <row r="7173">
          <cell r="B7173" t="str">
            <v>528713</v>
          </cell>
          <cell r="C7173" t="str">
            <v>VALV. BORB. AWWA COROA/SEM FIM VOL.PN16 D=200MM</v>
          </cell>
          <cell r="D7173" t="str">
            <v>UN</v>
          </cell>
          <cell r="E7173">
            <v>0</v>
          </cell>
        </row>
        <row r="7174">
          <cell r="B7174" t="str">
            <v>528714</v>
          </cell>
          <cell r="C7174" t="str">
            <v>VALV. BORB. AWWA COROA/SEM FIM VOL.PN16 D=250MM</v>
          </cell>
          <cell r="D7174" t="str">
            <v>UN</v>
          </cell>
          <cell r="E7174">
            <v>0</v>
          </cell>
        </row>
        <row r="7175">
          <cell r="B7175" t="str">
            <v>528715</v>
          </cell>
          <cell r="C7175" t="str">
            <v>VALV. BORB. AWWA COROA/SEM FIM VOL.PN16 D=300MM</v>
          </cell>
          <cell r="D7175" t="str">
            <v>UN</v>
          </cell>
          <cell r="E7175">
            <v>0</v>
          </cell>
        </row>
        <row r="7176">
          <cell r="B7176" t="str">
            <v>528716</v>
          </cell>
          <cell r="C7176" t="str">
            <v>VALV. BORB. AWWA COROA/SEM FIM VOL.PN16 D=350MM</v>
          </cell>
          <cell r="D7176" t="str">
            <v>UN</v>
          </cell>
          <cell r="E7176">
            <v>0</v>
          </cell>
        </row>
        <row r="7177">
          <cell r="B7177" t="str">
            <v>528717</v>
          </cell>
          <cell r="C7177" t="str">
            <v>VALV. BORB. AWWA COROA/SEM FIM VOL.PN16 D=400MM</v>
          </cell>
          <cell r="D7177" t="str">
            <v>UN</v>
          </cell>
          <cell r="E7177">
            <v>0</v>
          </cell>
        </row>
        <row r="7178">
          <cell r="B7178" t="str">
            <v>528718</v>
          </cell>
          <cell r="C7178" t="str">
            <v>VALV. BORB. AWWA COROA/SEM FIM VOL.PN16 D=450MM</v>
          </cell>
          <cell r="D7178" t="str">
            <v>UN</v>
          </cell>
          <cell r="E7178">
            <v>0</v>
          </cell>
        </row>
        <row r="7180">
          <cell r="B7180" t="str">
            <v>528800</v>
          </cell>
          <cell r="C7180" t="str">
            <v>VALV. BORB. AWWA PORCA VIAJ. (SETOR ABDIB GLOBAL 40%; C32 - FERRO/ACO/DERIV. 60%)</v>
          </cell>
        </row>
        <row r="7181">
          <cell r="B7181" t="str">
            <v>528801</v>
          </cell>
          <cell r="C7181" t="str">
            <v>VALV. BORB. AWWA PORCA VIAJ. CAB.PN16 D=75MM</v>
          </cell>
          <cell r="D7181" t="str">
            <v>UN</v>
          </cell>
          <cell r="E7181">
            <v>0</v>
          </cell>
        </row>
        <row r="7182">
          <cell r="B7182" t="str">
            <v>528802</v>
          </cell>
          <cell r="C7182" t="str">
            <v>VALV. BORB. AWWA PORCA VIAJ. CAB.PN16 D=100MM</v>
          </cell>
          <cell r="D7182" t="str">
            <v>UN</v>
          </cell>
          <cell r="E7182">
            <v>0</v>
          </cell>
        </row>
        <row r="7183">
          <cell r="B7183" t="str">
            <v>528803</v>
          </cell>
          <cell r="C7183" t="str">
            <v>VALV. BORB. AWWA PORCA VIAJ. CAB.PN16 D=150MM</v>
          </cell>
          <cell r="D7183" t="str">
            <v>UN</v>
          </cell>
          <cell r="E7183">
            <v>0</v>
          </cell>
        </row>
        <row r="7184">
          <cell r="B7184" t="str">
            <v>528804</v>
          </cell>
          <cell r="C7184" t="str">
            <v>VALV. BORB. AWWA PORCA VIAJ. CAB.PN16 D=200MM</v>
          </cell>
          <cell r="D7184" t="str">
            <v>UN</v>
          </cell>
          <cell r="E7184">
            <v>0</v>
          </cell>
        </row>
        <row r="7185">
          <cell r="B7185" t="str">
            <v>528805</v>
          </cell>
          <cell r="C7185" t="str">
            <v>VALV. BORB. AWWA PORCA VIAJ. CAB.PN16 D=250MM</v>
          </cell>
          <cell r="D7185" t="str">
            <v>UN</v>
          </cell>
          <cell r="E7185">
            <v>0</v>
          </cell>
        </row>
        <row r="7186">
          <cell r="B7186" t="str">
            <v>528806</v>
          </cell>
          <cell r="C7186" t="str">
            <v>VALV. BORB. AWWA PORCA VIAJ. CAB.PN16 D=300MM</v>
          </cell>
          <cell r="D7186" t="str">
            <v>UN</v>
          </cell>
          <cell r="E7186">
            <v>0</v>
          </cell>
        </row>
        <row r="7187">
          <cell r="B7187" t="str">
            <v>528807</v>
          </cell>
          <cell r="C7187" t="str">
            <v>VALV. BORB. AWWA PORCA VIAJ. CAB.PN16 D=350MM</v>
          </cell>
          <cell r="D7187" t="str">
            <v>UN</v>
          </cell>
          <cell r="E7187">
            <v>0</v>
          </cell>
        </row>
        <row r="7188">
          <cell r="B7188" t="str">
            <v>528808</v>
          </cell>
          <cell r="C7188" t="str">
            <v>VALV. BORB. AWWA PORCA VIAJ. CAB.PN16 D=400MM</v>
          </cell>
          <cell r="D7188" t="str">
            <v>UN</v>
          </cell>
          <cell r="E7188">
            <v>0</v>
          </cell>
        </row>
        <row r="7189">
          <cell r="B7189" t="str">
            <v>528809</v>
          </cell>
          <cell r="C7189" t="str">
            <v>VALV. BORB. AWWA PORCA VIAJ. CAB.PN16 D=450MM</v>
          </cell>
          <cell r="D7189" t="str">
            <v>UN</v>
          </cell>
          <cell r="E7189">
            <v>0</v>
          </cell>
        </row>
        <row r="7190">
          <cell r="B7190" t="str">
            <v>528810</v>
          </cell>
          <cell r="C7190" t="str">
            <v>VALV. BORB. AWWA PORCA VIAJ. CAB.PN16 D=500MM</v>
          </cell>
          <cell r="D7190" t="str">
            <v>UN</v>
          </cell>
          <cell r="E7190">
            <v>0</v>
          </cell>
        </row>
        <row r="7191">
          <cell r="B7191" t="str">
            <v>528811</v>
          </cell>
          <cell r="C7191" t="str">
            <v>VALV. BORB. AWWA PORCA VIAJ. CAB.PN16 D=600MM</v>
          </cell>
          <cell r="D7191" t="str">
            <v>UN</v>
          </cell>
          <cell r="E7191">
            <v>0</v>
          </cell>
        </row>
        <row r="7192">
          <cell r="B7192" t="str">
            <v>528812</v>
          </cell>
          <cell r="C7192" t="str">
            <v>VALV. BORB. AWWA PORCA VIAJ. CAB.PN16 D=700MM</v>
          </cell>
          <cell r="D7192" t="str">
            <v>UN</v>
          </cell>
          <cell r="E7192">
            <v>0</v>
          </cell>
        </row>
        <row r="7193">
          <cell r="B7193" t="str">
            <v>528813</v>
          </cell>
          <cell r="C7193" t="str">
            <v>VALV. BORB. AWWA PORCA VIAJ. CAB.PN16 D=750MM</v>
          </cell>
          <cell r="D7193" t="str">
            <v>UN</v>
          </cell>
          <cell r="E7193">
            <v>0</v>
          </cell>
        </row>
        <row r="7194">
          <cell r="B7194" t="str">
            <v>528814</v>
          </cell>
          <cell r="C7194" t="str">
            <v>VALV. BORB. AWWA PORCA VIAJ. CAB.PN16 D=800MM</v>
          </cell>
          <cell r="D7194" t="str">
            <v>UN</v>
          </cell>
          <cell r="E7194">
            <v>0</v>
          </cell>
        </row>
        <row r="7195">
          <cell r="B7195" t="str">
            <v>528815</v>
          </cell>
          <cell r="C7195" t="str">
            <v>VALV. BORB. AWWA PORCA VIAJ. CAB.PN16 D=900MM</v>
          </cell>
          <cell r="D7195" t="str">
            <v>UN</v>
          </cell>
          <cell r="E7195">
            <v>0</v>
          </cell>
        </row>
        <row r="7196">
          <cell r="B7196" t="str">
            <v>528816</v>
          </cell>
          <cell r="C7196" t="str">
            <v>VALV. BORB. AWWA PORCA VIAJ. CAB.PN16 D=1000MM</v>
          </cell>
          <cell r="D7196" t="str">
            <v>UN</v>
          </cell>
          <cell r="E7196">
            <v>0</v>
          </cell>
        </row>
        <row r="7197">
          <cell r="B7197" t="str">
            <v>528817</v>
          </cell>
          <cell r="C7197" t="str">
            <v>VALV. BORB. AWWA PORCA VIAJ. CAB.PN16 D=1200MM</v>
          </cell>
          <cell r="D7197" t="str">
            <v>UN</v>
          </cell>
          <cell r="E7197">
            <v>0</v>
          </cell>
        </row>
        <row r="7198">
          <cell r="B7198" t="str">
            <v>528818</v>
          </cell>
          <cell r="C7198" t="str">
            <v>VALV. BORB. AWWA PORCA VIAJ. VOL.PN16 D=75MM</v>
          </cell>
          <cell r="D7198" t="str">
            <v>UN</v>
          </cell>
          <cell r="E7198">
            <v>0</v>
          </cell>
        </row>
        <row r="7199">
          <cell r="B7199" t="str">
            <v>528819</v>
          </cell>
          <cell r="C7199" t="str">
            <v>VALV. BORB. AWWA PORCA VIAJ. VOL.PN16 D=100MM</v>
          </cell>
          <cell r="D7199" t="str">
            <v>UN</v>
          </cell>
          <cell r="E7199">
            <v>0</v>
          </cell>
        </row>
        <row r="7200">
          <cell r="B7200" t="str">
            <v>528820</v>
          </cell>
          <cell r="C7200" t="str">
            <v>VALV. BORB. AWWA PORCA VIAJ. VOL.PN16 D=150MM</v>
          </cell>
          <cell r="D7200" t="str">
            <v>UN</v>
          </cell>
          <cell r="E7200">
            <v>0</v>
          </cell>
        </row>
        <row r="7201">
          <cell r="B7201" t="str">
            <v>528821</v>
          </cell>
          <cell r="C7201" t="str">
            <v>VALV. BORB. AWWA PORCA VIAJ. VOL.PN16 D=200MM</v>
          </cell>
          <cell r="D7201" t="str">
            <v>UN</v>
          </cell>
          <cell r="E7201">
            <v>0</v>
          </cell>
        </row>
        <row r="7202">
          <cell r="B7202" t="str">
            <v>528822</v>
          </cell>
          <cell r="C7202" t="str">
            <v>VALV. BORB. AWWA PORCA VIAJ. VOL.PN16 D=250MM</v>
          </cell>
          <cell r="D7202" t="str">
            <v>UN</v>
          </cell>
          <cell r="E7202">
            <v>0</v>
          </cell>
        </row>
        <row r="7203">
          <cell r="B7203" t="str">
            <v>528823</v>
          </cell>
          <cell r="C7203" t="str">
            <v>VALV. BORB. AWWA PORCA VIAJ. VOL.PN16 D=300MM</v>
          </cell>
          <cell r="D7203" t="str">
            <v>UN</v>
          </cell>
          <cell r="E7203">
            <v>0</v>
          </cell>
        </row>
        <row r="7204">
          <cell r="B7204" t="str">
            <v>528824</v>
          </cell>
          <cell r="C7204" t="str">
            <v>VALV. BORB. AWWA PORCA VIAJ. VOL.PN16 D=350MM</v>
          </cell>
          <cell r="D7204" t="str">
            <v>UN</v>
          </cell>
          <cell r="E7204">
            <v>0</v>
          </cell>
        </row>
        <row r="7205">
          <cell r="B7205" t="str">
            <v>528825</v>
          </cell>
          <cell r="C7205" t="str">
            <v>VALV. BORB. AWWA PORCA VIAJ. VOL.PN16 D=400MM</v>
          </cell>
          <cell r="D7205" t="str">
            <v>UN</v>
          </cell>
          <cell r="E7205">
            <v>0</v>
          </cell>
        </row>
        <row r="7206">
          <cell r="B7206" t="str">
            <v>528826</v>
          </cell>
          <cell r="C7206" t="str">
            <v>VALV. BORB. AWWA PORCA VIAJ. VOL.PN16 D=450MM</v>
          </cell>
          <cell r="D7206" t="str">
            <v>UN</v>
          </cell>
          <cell r="E7206">
            <v>0</v>
          </cell>
        </row>
        <row r="7207">
          <cell r="B7207" t="str">
            <v>528827</v>
          </cell>
          <cell r="C7207" t="str">
            <v>VALV. BORB. AWWA PORCA VIAJ. VOL.PN16 D=500MM</v>
          </cell>
          <cell r="D7207" t="str">
            <v>UN</v>
          </cell>
          <cell r="E7207">
            <v>0</v>
          </cell>
        </row>
        <row r="7208">
          <cell r="B7208" t="str">
            <v>528828</v>
          </cell>
          <cell r="C7208" t="str">
            <v>VALV. BORB. AWWA PORCA VIAJ. VOL.PN16 D=600MM</v>
          </cell>
          <cell r="D7208" t="str">
            <v>UN</v>
          </cell>
          <cell r="E7208">
            <v>0</v>
          </cell>
        </row>
        <row r="7209">
          <cell r="B7209" t="str">
            <v>528829</v>
          </cell>
          <cell r="C7209" t="str">
            <v>VALV. BORB. AWWA PORCA VIAJ. VOL.PN16 D=700MM</v>
          </cell>
          <cell r="D7209" t="str">
            <v>UN</v>
          </cell>
          <cell r="E7209">
            <v>0</v>
          </cell>
        </row>
        <row r="7210">
          <cell r="B7210" t="str">
            <v>528830</v>
          </cell>
          <cell r="C7210" t="str">
            <v>VALV. BORB. AWWA PORCA VIAJ. VOL.PN16 D=750MM</v>
          </cell>
          <cell r="D7210" t="str">
            <v>UN</v>
          </cell>
          <cell r="E7210">
            <v>0</v>
          </cell>
        </row>
        <row r="7211">
          <cell r="B7211" t="str">
            <v>528831</v>
          </cell>
          <cell r="C7211" t="str">
            <v>VALV. BORB. AWWA PORCA VIAJ. VOL.PN16 D=800MM</v>
          </cell>
          <cell r="D7211" t="str">
            <v>UN</v>
          </cell>
          <cell r="E7211">
            <v>0</v>
          </cell>
        </row>
        <row r="7212">
          <cell r="B7212" t="str">
            <v>528832</v>
          </cell>
          <cell r="C7212" t="str">
            <v>VALV. BORB. AWWA PORCA VIAJ. VOL.PN16 D=900MM</v>
          </cell>
          <cell r="D7212" t="str">
            <v>UN</v>
          </cell>
          <cell r="E7212">
            <v>0</v>
          </cell>
        </row>
        <row r="7213">
          <cell r="B7213" t="str">
            <v>528833</v>
          </cell>
          <cell r="C7213" t="str">
            <v>VALV. BORB. AWWA PORCA VIAJ. VOL.PN16 D=1000MM</v>
          </cell>
          <cell r="D7213" t="str">
            <v>UN</v>
          </cell>
          <cell r="E7213">
            <v>0</v>
          </cell>
        </row>
        <row r="7214">
          <cell r="B7214" t="str">
            <v>528834</v>
          </cell>
          <cell r="C7214" t="str">
            <v>VALV. BORB. AWWA PORCA VIAJ. VOL.PN16 D=1200MM</v>
          </cell>
          <cell r="D7214" t="str">
            <v>UN</v>
          </cell>
          <cell r="E7214">
            <v>0</v>
          </cell>
        </row>
        <row r="7216">
          <cell r="B7216" t="str">
            <v>528900</v>
          </cell>
          <cell r="C7216" t="str">
            <v>VALVULA GAV. MC PN-10 (SETOR ABDIB GLOBAL 40%; C32 - FERRO/ACO/DERIV. 60%)</v>
          </cell>
        </row>
        <row r="7217">
          <cell r="B7217" t="str">
            <v>528901</v>
          </cell>
          <cell r="C7217" t="str">
            <v>VALVULA GAV. MC JE/CAB. S/BY PASS PN10 D=50MM</v>
          </cell>
          <cell r="D7217" t="str">
            <v>UN</v>
          </cell>
          <cell r="E7217">
            <v>0</v>
          </cell>
        </row>
        <row r="7218">
          <cell r="B7218" t="str">
            <v>528902</v>
          </cell>
          <cell r="C7218" t="str">
            <v>VALVULA GAV. MC JE/CAB. S/BY PASS PN10 D=75MM</v>
          </cell>
          <cell r="D7218" t="str">
            <v>UN</v>
          </cell>
          <cell r="E7218">
            <v>487.97</v>
          </cell>
        </row>
        <row r="7219">
          <cell r="B7219" t="str">
            <v>528903</v>
          </cell>
          <cell r="C7219" t="str">
            <v>VALVULA GAV. MC JE/CAB. S/BY PASS PN10 D=100MM</v>
          </cell>
          <cell r="D7219" t="str">
            <v>UN</v>
          </cell>
          <cell r="E7219">
            <v>537.29</v>
          </cell>
        </row>
        <row r="7220">
          <cell r="B7220" t="str">
            <v>528904</v>
          </cell>
          <cell r="C7220" t="str">
            <v>VALVULA GAV. MC JE/CAB. S/BY PASS PN10 D=150MM</v>
          </cell>
          <cell r="D7220" t="str">
            <v>UN</v>
          </cell>
          <cell r="E7220">
            <v>1012.28</v>
          </cell>
        </row>
        <row r="7221">
          <cell r="B7221" t="str">
            <v>528905</v>
          </cell>
          <cell r="C7221" t="str">
            <v>VALVULA GAV. MC JE/CAB. S/BY PASS PN10 D=200MM</v>
          </cell>
          <cell r="D7221" t="str">
            <v>UN</v>
          </cell>
          <cell r="E7221">
            <v>1414.61</v>
          </cell>
        </row>
        <row r="7222">
          <cell r="B7222" t="str">
            <v>528906</v>
          </cell>
          <cell r="C7222" t="str">
            <v>VALVULA GAV. MC JE/CAB. S/BY PASS PN10 D=250MM</v>
          </cell>
          <cell r="D7222" t="str">
            <v>UN</v>
          </cell>
          <cell r="E7222">
            <v>2448.9499999999998</v>
          </cell>
        </row>
        <row r="7223">
          <cell r="B7223" t="str">
            <v>528907</v>
          </cell>
          <cell r="C7223" t="str">
            <v>VALVULA GAV. MC JE/CAB. S/BY PASS PN10 D=300MM</v>
          </cell>
          <cell r="D7223" t="str">
            <v>UN</v>
          </cell>
          <cell r="E7223">
            <v>3003.11</v>
          </cell>
        </row>
        <row r="7224">
          <cell r="B7224" t="str">
            <v>528908</v>
          </cell>
          <cell r="C7224" t="str">
            <v>VALVULA GAV. MC JE/VOL. S/BY PASS PN10 D=50MM</v>
          </cell>
          <cell r="D7224" t="str">
            <v>UN</v>
          </cell>
          <cell r="E7224">
            <v>0</v>
          </cell>
        </row>
        <row r="7225">
          <cell r="B7225" t="str">
            <v>528909</v>
          </cell>
          <cell r="C7225" t="str">
            <v>VALVULA GAV. MC JE/VOL. S/BY PASS PN10 D=75MM</v>
          </cell>
          <cell r="D7225" t="str">
            <v>UN</v>
          </cell>
          <cell r="E7225">
            <v>0</v>
          </cell>
        </row>
        <row r="7226">
          <cell r="B7226" t="str">
            <v>528910</v>
          </cell>
          <cell r="C7226" t="str">
            <v>VALVULA GAV. MC JE/VOL. S/BY PASS PN10 D=100MM</v>
          </cell>
          <cell r="D7226" t="str">
            <v>UN</v>
          </cell>
          <cell r="E7226">
            <v>728.06</v>
          </cell>
        </row>
        <row r="7227">
          <cell r="B7227" t="str">
            <v>528911</v>
          </cell>
          <cell r="C7227" t="str">
            <v>VALVULA GAV. MC JE/VOL. S/BY PASS PN10 D=150MM</v>
          </cell>
          <cell r="D7227" t="str">
            <v>UN</v>
          </cell>
          <cell r="E7227">
            <v>1121.06</v>
          </cell>
        </row>
        <row r="7228">
          <cell r="B7228" t="str">
            <v>528912</v>
          </cell>
          <cell r="C7228" t="str">
            <v>VALVULA GAV. MC JE/VOL. S/BY PASS PN10 D=200MM</v>
          </cell>
          <cell r="D7228" t="str">
            <v>UN</v>
          </cell>
          <cell r="E7228">
            <v>1364.77</v>
          </cell>
        </row>
        <row r="7229">
          <cell r="B7229" t="str">
            <v>528913</v>
          </cell>
          <cell r="C7229" t="str">
            <v>VALVULA GAV. MC JE/VOL. S/BY PASS PN10 D=250MM</v>
          </cell>
          <cell r="D7229" t="str">
            <v>UN</v>
          </cell>
          <cell r="E7229">
            <v>2705.16</v>
          </cell>
        </row>
        <row r="7230">
          <cell r="B7230" t="str">
            <v>528914</v>
          </cell>
          <cell r="C7230" t="str">
            <v>VALVULA GAV. MC JE/VOL. S/BY PASS PN10 D=300MM</v>
          </cell>
          <cell r="D7230" t="str">
            <v>UN</v>
          </cell>
          <cell r="E7230">
            <v>5080.24</v>
          </cell>
        </row>
        <row r="7231">
          <cell r="B7231" t="str">
            <v>528915</v>
          </cell>
          <cell r="C7231" t="str">
            <v>VALVULA GAV. MC JE-PVC/CAB. S/BY PASS PN10 D=50MM</v>
          </cell>
          <cell r="D7231" t="str">
            <v>UN</v>
          </cell>
          <cell r="E7231">
            <v>247.88</v>
          </cell>
        </row>
        <row r="7232">
          <cell r="B7232" t="str">
            <v>528916</v>
          </cell>
          <cell r="C7232" t="str">
            <v>VALVULA GAV. MC JE-PVC/CAB. S/BY PASS PN10 D=75MM</v>
          </cell>
          <cell r="D7232" t="str">
            <v>UN</v>
          </cell>
          <cell r="E7232">
            <v>397.13</v>
          </cell>
        </row>
        <row r="7233">
          <cell r="B7233" t="str">
            <v>528917</v>
          </cell>
          <cell r="C7233" t="str">
            <v>VALVULA GAV. MC JE-PVC/CAB. S/BY PASS PN10 D=100MM</v>
          </cell>
          <cell r="D7233" t="str">
            <v>UN</v>
          </cell>
          <cell r="E7233">
            <v>524.32000000000005</v>
          </cell>
        </row>
        <row r="7234">
          <cell r="B7234" t="str">
            <v>528918</v>
          </cell>
          <cell r="C7234" t="str">
            <v>VALVULA GAV. MC JE-PVC/VOL. S/BY PASS PN10 D=50MM</v>
          </cell>
          <cell r="D7234" t="str">
            <v>UN</v>
          </cell>
          <cell r="E7234">
            <v>247.88</v>
          </cell>
        </row>
        <row r="7235">
          <cell r="B7235" t="str">
            <v>528919</v>
          </cell>
          <cell r="C7235" t="str">
            <v>VALVULA GAV. MC JE-PVC/VOL. S/BY PASS PN10 D=75MM</v>
          </cell>
          <cell r="D7235" t="str">
            <v>UN</v>
          </cell>
          <cell r="E7235">
            <v>397.13</v>
          </cell>
        </row>
        <row r="7236">
          <cell r="B7236" t="str">
            <v>528920</v>
          </cell>
          <cell r="C7236" t="str">
            <v>VALVULA GAV. MC JE-PVC/VOL. S/BY PASS PN10 D=100MM</v>
          </cell>
          <cell r="D7236" t="str">
            <v>UN</v>
          </cell>
          <cell r="E7236">
            <v>524.32000000000005</v>
          </cell>
        </row>
        <row r="7237">
          <cell r="B7237" t="str">
            <v>528921</v>
          </cell>
          <cell r="C7237" t="str">
            <v>VALVULA GAV. MC FG/CAB. S/BY PASS PN10 D=200MM</v>
          </cell>
          <cell r="D7237" t="str">
            <v>UN</v>
          </cell>
          <cell r="E7237">
            <v>1414.61</v>
          </cell>
        </row>
        <row r="7238">
          <cell r="B7238" t="str">
            <v>528922</v>
          </cell>
          <cell r="C7238" t="str">
            <v>VALVULA GAV. MC FG/CAB. S/BY PASS PN10 D=250MM</v>
          </cell>
          <cell r="D7238" t="str">
            <v>UN</v>
          </cell>
          <cell r="E7238">
            <v>2746.14</v>
          </cell>
        </row>
        <row r="7239">
          <cell r="B7239" t="str">
            <v>528923</v>
          </cell>
          <cell r="C7239" t="str">
            <v>VALVULA GAV. MC FG/CAB. S/BY PASS PN10 D=300MM</v>
          </cell>
          <cell r="D7239" t="str">
            <v>UN</v>
          </cell>
          <cell r="E7239">
            <v>3322.37</v>
          </cell>
        </row>
        <row r="7240">
          <cell r="B7240" t="str">
            <v>528924</v>
          </cell>
          <cell r="C7240" t="str">
            <v>VALVULA GAV. MC FG/CAB. S/BY PASS PN10 D=350MM</v>
          </cell>
          <cell r="D7240" t="str">
            <v>UN</v>
          </cell>
          <cell r="E7240">
            <v>5418.31</v>
          </cell>
        </row>
        <row r="7241">
          <cell r="B7241" t="str">
            <v>528925</v>
          </cell>
          <cell r="C7241" t="str">
            <v>VALVULA GAV. MC FG/CAB. S/BY PASS PN10 D=400MM</v>
          </cell>
          <cell r="D7241" t="str">
            <v>UN</v>
          </cell>
          <cell r="E7241">
            <v>6367.87</v>
          </cell>
        </row>
        <row r="7242">
          <cell r="B7242" t="str">
            <v>528926</v>
          </cell>
          <cell r="C7242" t="str">
            <v>VALVULA GAV. MC FG/CAB. S/BY PASS PN10 D=450MM</v>
          </cell>
          <cell r="D7242" t="str">
            <v>UN</v>
          </cell>
          <cell r="E7242">
            <v>0</v>
          </cell>
        </row>
        <row r="7243">
          <cell r="B7243" t="str">
            <v>528927</v>
          </cell>
          <cell r="C7243" t="str">
            <v>VALVULA GAV. MC FG/CAB. S/BY PASS PN10 D=500MM</v>
          </cell>
          <cell r="D7243" t="str">
            <v>UN</v>
          </cell>
          <cell r="E7243">
            <v>0</v>
          </cell>
        </row>
        <row r="7244">
          <cell r="B7244" t="str">
            <v>528928</v>
          </cell>
          <cell r="C7244" t="str">
            <v>VALVULA GAV. MC FG/CAB. S/BY PASS PN10 D=600MM</v>
          </cell>
          <cell r="D7244" t="str">
            <v>UN</v>
          </cell>
          <cell r="E7244">
            <v>0</v>
          </cell>
        </row>
        <row r="7245">
          <cell r="B7245" t="str">
            <v>528929</v>
          </cell>
          <cell r="C7245" t="str">
            <v>VALVULA GAV. MC FG/VOL. S/BY PASS PN10 D=200MM</v>
          </cell>
          <cell r="D7245" t="str">
            <v>UN</v>
          </cell>
          <cell r="E7245">
            <v>1414.61</v>
          </cell>
        </row>
        <row r="7246">
          <cell r="B7246" t="str">
            <v>528930</v>
          </cell>
          <cell r="C7246" t="str">
            <v>VALVULA GAV. MC FG/VOL. S/BY PASS PN10 D=250MM</v>
          </cell>
          <cell r="D7246" t="str">
            <v>UN</v>
          </cell>
          <cell r="E7246">
            <v>2746.14</v>
          </cell>
        </row>
        <row r="7247">
          <cell r="B7247" t="str">
            <v>528931</v>
          </cell>
          <cell r="C7247" t="str">
            <v>VALVULA GAV. MC FG/VOL. S/BY PASS PN10 D=300MM</v>
          </cell>
          <cell r="D7247" t="str">
            <v>UN</v>
          </cell>
          <cell r="E7247">
            <v>3322.37</v>
          </cell>
        </row>
        <row r="7248">
          <cell r="B7248" t="str">
            <v>528932</v>
          </cell>
          <cell r="C7248" t="str">
            <v>VALVULA GAV. MC FG/VOL. S/BY PASS PN10 D=350MM</v>
          </cell>
          <cell r="D7248" t="str">
            <v>UN</v>
          </cell>
          <cell r="E7248">
            <v>5418.31</v>
          </cell>
        </row>
        <row r="7249">
          <cell r="B7249" t="str">
            <v>528933</v>
          </cell>
          <cell r="C7249" t="str">
            <v>VALVULA GAV. MC FG/VOL. S/BY PASS PN10 D=400MM</v>
          </cell>
          <cell r="D7249" t="str">
            <v>UN</v>
          </cell>
          <cell r="E7249">
            <v>6367.87</v>
          </cell>
        </row>
        <row r="7250">
          <cell r="B7250" t="str">
            <v>528934</v>
          </cell>
          <cell r="C7250" t="str">
            <v>VALVULA GAV. MC FG/VOL. S/BY PASS PN10 D=450MM</v>
          </cell>
          <cell r="D7250" t="str">
            <v>UN</v>
          </cell>
          <cell r="E7250">
            <v>0</v>
          </cell>
        </row>
        <row r="7251">
          <cell r="B7251" t="str">
            <v>528935</v>
          </cell>
          <cell r="C7251" t="str">
            <v>VALVULA GAV. MC FG/VOL. S/BY PASS PN10 D=500MM</v>
          </cell>
          <cell r="D7251" t="str">
            <v>UN</v>
          </cell>
          <cell r="E7251">
            <v>0</v>
          </cell>
        </row>
        <row r="7252">
          <cell r="B7252" t="str">
            <v>528936</v>
          </cell>
          <cell r="C7252" t="str">
            <v>VALVULA GAV. MC FG/VOL. S/BY PASS PN10 D=600MM</v>
          </cell>
          <cell r="D7252" t="str">
            <v>UN</v>
          </cell>
          <cell r="E7252">
            <v>0</v>
          </cell>
        </row>
        <row r="7253">
          <cell r="B7253" t="str">
            <v>528937</v>
          </cell>
          <cell r="C7253" t="str">
            <v>VALVULA GAV. MC FG/CAB. C/RED.S/BY P. PN10 D=350MM</v>
          </cell>
          <cell r="D7253" t="str">
            <v>UN</v>
          </cell>
          <cell r="E7253">
            <v>0</v>
          </cell>
        </row>
        <row r="7254">
          <cell r="B7254" t="str">
            <v>528938</v>
          </cell>
          <cell r="C7254" t="str">
            <v>VALVULA GAV. MC FG/CAB. C/RED.S/BY P. PN10 D=400MM</v>
          </cell>
          <cell r="D7254" t="str">
            <v>UN</v>
          </cell>
          <cell r="E7254">
            <v>0</v>
          </cell>
        </row>
        <row r="7255">
          <cell r="B7255" t="str">
            <v>528939</v>
          </cell>
          <cell r="C7255" t="str">
            <v>VALVULA GAV. MC FG/CAB. C/RED.S/BY P. PN10 D=450MM</v>
          </cell>
          <cell r="D7255" t="str">
            <v>UN</v>
          </cell>
          <cell r="E7255">
            <v>0</v>
          </cell>
        </row>
        <row r="7256">
          <cell r="B7256" t="str">
            <v>528940</v>
          </cell>
          <cell r="C7256" t="str">
            <v>VALVULA GAV. MC FG/CAB. C/RED.S/BY P. PN10 D=500MM</v>
          </cell>
          <cell r="D7256" t="str">
            <v>UN</v>
          </cell>
          <cell r="E7256">
            <v>0</v>
          </cell>
        </row>
        <row r="7257">
          <cell r="B7257" t="str">
            <v>528941</v>
          </cell>
          <cell r="C7257" t="str">
            <v>VALVULA GAV. MC FG/CAB. C/RED.S/BY P. PN10 D=600MM</v>
          </cell>
          <cell r="D7257" t="str">
            <v>UN</v>
          </cell>
          <cell r="E7257">
            <v>0</v>
          </cell>
        </row>
        <row r="7258">
          <cell r="B7258" t="str">
            <v>528942</v>
          </cell>
          <cell r="C7258" t="str">
            <v>VALVULA GAV. MC FG/VOL. C/RED.S/BY P. PN10 D=350MM</v>
          </cell>
          <cell r="D7258" t="str">
            <v>UN</v>
          </cell>
          <cell r="E7258">
            <v>0</v>
          </cell>
        </row>
        <row r="7259">
          <cell r="B7259" t="str">
            <v>528943</v>
          </cell>
          <cell r="C7259" t="str">
            <v>VALVULA GAV. MC FG/VOL. C/RED.S/BY P. PN10 D=400MM</v>
          </cell>
          <cell r="D7259" t="str">
            <v>UN</v>
          </cell>
          <cell r="E7259">
            <v>0</v>
          </cell>
        </row>
        <row r="7260">
          <cell r="B7260" t="str">
            <v>528944</v>
          </cell>
          <cell r="C7260" t="str">
            <v>VALVULA GAV. MC FG/VOL. C/RED.S/BY P. PN10 D=450MM</v>
          </cell>
          <cell r="D7260" t="str">
            <v>UN</v>
          </cell>
          <cell r="E7260">
            <v>0</v>
          </cell>
        </row>
        <row r="7261">
          <cell r="B7261" t="str">
            <v>528945</v>
          </cell>
          <cell r="C7261" t="str">
            <v>VALVULA GAV. MC FG/VOL. C/RED.S/BY P. PN10 D=500MM</v>
          </cell>
          <cell r="D7261" t="str">
            <v>UN</v>
          </cell>
          <cell r="E7261">
            <v>0</v>
          </cell>
        </row>
        <row r="7262">
          <cell r="B7262" t="str">
            <v>528946</v>
          </cell>
          <cell r="C7262" t="str">
            <v>VALVULA GAV. MC FG/VOL. C/RED.S/BY P. PN10 D=600MM</v>
          </cell>
          <cell r="D7262" t="str">
            <v>UN</v>
          </cell>
          <cell r="E7262">
            <v>0</v>
          </cell>
        </row>
        <row r="7263">
          <cell r="B7263" t="str">
            <v>528947</v>
          </cell>
          <cell r="C7263" t="str">
            <v>VALVULA GAV. MC FG/CAB. C/BY PASS PN10 D=350MM</v>
          </cell>
          <cell r="D7263" t="str">
            <v>UN</v>
          </cell>
          <cell r="E7263">
            <v>0</v>
          </cell>
        </row>
        <row r="7264">
          <cell r="B7264" t="str">
            <v>528948</v>
          </cell>
          <cell r="C7264" t="str">
            <v>VALVULA GAV. MC FG/CAB. C/BY PASS PN10 D=400MM</v>
          </cell>
          <cell r="D7264" t="str">
            <v>UN</v>
          </cell>
          <cell r="E7264">
            <v>0</v>
          </cell>
        </row>
        <row r="7265">
          <cell r="B7265" t="str">
            <v>528949</v>
          </cell>
          <cell r="C7265" t="str">
            <v>VALVULA GAV. MC FG/CAB. C/BY PASS PN10 D=450MM</v>
          </cell>
          <cell r="D7265" t="str">
            <v>UN</v>
          </cell>
          <cell r="E7265">
            <v>0</v>
          </cell>
        </row>
        <row r="7266">
          <cell r="B7266" t="str">
            <v>528950</v>
          </cell>
          <cell r="C7266" t="str">
            <v>VALVULA GAV. MC FG/CAB. C/BY PASS PN10 D=500MM</v>
          </cell>
          <cell r="D7266" t="str">
            <v>UN</v>
          </cell>
          <cell r="E7266">
            <v>0</v>
          </cell>
        </row>
        <row r="7267">
          <cell r="B7267" t="str">
            <v>528951</v>
          </cell>
          <cell r="C7267" t="str">
            <v>VALVULA GAV. MC FG/CAB. C/BY PASS PN10 D=600MM</v>
          </cell>
          <cell r="D7267" t="str">
            <v>UN</v>
          </cell>
          <cell r="E7267">
            <v>0</v>
          </cell>
        </row>
        <row r="7268">
          <cell r="B7268" t="str">
            <v>528952</v>
          </cell>
          <cell r="C7268" t="str">
            <v>VALVULA GAV. MC FG/VOL. C/BY PASS PN10 D=350MM</v>
          </cell>
          <cell r="D7268" t="str">
            <v>UN</v>
          </cell>
          <cell r="E7268">
            <v>0</v>
          </cell>
        </row>
        <row r="7269">
          <cell r="B7269" t="str">
            <v>528953</v>
          </cell>
          <cell r="C7269" t="str">
            <v>VALVULA GAV. MC FG/VOL. C/BY PASS PN10 D=400MM</v>
          </cell>
          <cell r="D7269" t="str">
            <v>UN</v>
          </cell>
          <cell r="E7269">
            <v>0</v>
          </cell>
        </row>
        <row r="7270">
          <cell r="B7270" t="str">
            <v>528954</v>
          </cell>
          <cell r="C7270" t="str">
            <v>VALVULA GAV. MC FG/VOL. C/BY PASS PN10 D=450MM</v>
          </cell>
          <cell r="D7270" t="str">
            <v>UN</v>
          </cell>
          <cell r="E7270">
            <v>0</v>
          </cell>
        </row>
        <row r="7271">
          <cell r="B7271" t="str">
            <v>528955</v>
          </cell>
          <cell r="C7271" t="str">
            <v>VALVULA GAV. MC FG/VOL. C/BY PASS PN10 D=500MM</v>
          </cell>
          <cell r="D7271" t="str">
            <v>UN</v>
          </cell>
          <cell r="E7271">
            <v>0</v>
          </cell>
        </row>
        <row r="7272">
          <cell r="B7272" t="str">
            <v>528956</v>
          </cell>
          <cell r="C7272" t="str">
            <v>VALVULA GAV. MC FG/VOL. C/BY PASS PN10 D=600MM</v>
          </cell>
          <cell r="D7272" t="str">
            <v>UN</v>
          </cell>
          <cell r="E7272">
            <v>0</v>
          </cell>
        </row>
        <row r="7273">
          <cell r="B7273" t="str">
            <v>528957</v>
          </cell>
          <cell r="C7273" t="str">
            <v>VALVULA GAV. MC FG/CAB. C/RED.C/BY P. PN10 D=350MM</v>
          </cell>
          <cell r="D7273" t="str">
            <v>UN</v>
          </cell>
          <cell r="E7273">
            <v>0</v>
          </cell>
        </row>
        <row r="7274">
          <cell r="B7274" t="str">
            <v>528958</v>
          </cell>
          <cell r="C7274" t="str">
            <v>VALVULA GAV. MC FG/CAB. C/RED.C/BY P. PN10 D=400MM</v>
          </cell>
          <cell r="D7274" t="str">
            <v>UN</v>
          </cell>
          <cell r="E7274">
            <v>0</v>
          </cell>
        </row>
        <row r="7275">
          <cell r="B7275" t="str">
            <v>528959</v>
          </cell>
          <cell r="C7275" t="str">
            <v>VALVULA GAV. MC FG/CAB. C/RED.C/BY P. PN10 D=450MM</v>
          </cell>
          <cell r="D7275" t="str">
            <v>UN</v>
          </cell>
          <cell r="E7275">
            <v>0</v>
          </cell>
        </row>
        <row r="7276">
          <cell r="B7276" t="str">
            <v>528960</v>
          </cell>
          <cell r="C7276" t="str">
            <v>VALVULA GAV. MC FG/CAB. C/RED.C/BY P. PN10 D=500MM</v>
          </cell>
          <cell r="D7276" t="str">
            <v>UN</v>
          </cell>
          <cell r="E7276">
            <v>0</v>
          </cell>
        </row>
        <row r="7277">
          <cell r="B7277" t="str">
            <v>528961</v>
          </cell>
          <cell r="C7277" t="str">
            <v>VALVULA GAV. MC FG/CAB. C/RED.C/BY P. PN10 D=600MM</v>
          </cell>
          <cell r="D7277" t="str">
            <v>UN</v>
          </cell>
          <cell r="E7277">
            <v>0</v>
          </cell>
        </row>
        <row r="7278">
          <cell r="B7278" t="str">
            <v>528962</v>
          </cell>
          <cell r="C7278" t="str">
            <v>VALVULA GAV. MC FG/VOL. C/RED.C/BY P. PN10 D=350MM</v>
          </cell>
          <cell r="D7278" t="str">
            <v>UN</v>
          </cell>
          <cell r="E7278">
            <v>0</v>
          </cell>
        </row>
        <row r="7279">
          <cell r="B7279" t="str">
            <v>528963</v>
          </cell>
          <cell r="C7279" t="str">
            <v>VALVULA GAV. MC FG/VOL. C/RED.C/BY P. PN10 D=400MM</v>
          </cell>
          <cell r="D7279" t="str">
            <v>UN</v>
          </cell>
          <cell r="E7279">
            <v>0</v>
          </cell>
        </row>
        <row r="7280">
          <cell r="B7280" t="str">
            <v>528964</v>
          </cell>
          <cell r="C7280" t="str">
            <v>VALVULA GAV. MC FG/VOL. C/RED.C/BY P. PN10 D=450MM</v>
          </cell>
          <cell r="D7280" t="str">
            <v>UN</v>
          </cell>
          <cell r="E7280">
            <v>0</v>
          </cell>
        </row>
        <row r="7281">
          <cell r="B7281" t="str">
            <v>528965</v>
          </cell>
          <cell r="C7281" t="str">
            <v>VALVULA GAV. MC FG/VOL. C/RED.C/BY P. PN10 D=500MM</v>
          </cell>
          <cell r="D7281" t="str">
            <v>UN</v>
          </cell>
          <cell r="E7281">
            <v>0</v>
          </cell>
        </row>
        <row r="7282">
          <cell r="B7282" t="str">
            <v>528966</v>
          </cell>
          <cell r="C7282" t="str">
            <v>VALVULA GAV. MC FG/VOL. C/RED.C/BY P. PN10 D=600MM</v>
          </cell>
          <cell r="D7282" t="str">
            <v>UN</v>
          </cell>
          <cell r="E7282">
            <v>0</v>
          </cell>
        </row>
        <row r="7284">
          <cell r="B7284" t="str">
            <v>529000</v>
          </cell>
          <cell r="C7284" t="str">
            <v>VALVULA GAV. MO PN-10 (SETOR ABDIB GLOBAL 40%; C32 - FERRO/ACO/DERIV. 60%)</v>
          </cell>
        </row>
        <row r="7285">
          <cell r="B7285" t="str">
            <v>529001</v>
          </cell>
          <cell r="C7285" t="str">
            <v>VALVULA GAV. MO FG/CAB. S/BY PASS PN10 D=350MM</v>
          </cell>
          <cell r="D7285" t="str">
            <v>UN</v>
          </cell>
          <cell r="E7285">
            <v>0</v>
          </cell>
        </row>
        <row r="7286">
          <cell r="B7286" t="str">
            <v>529002</v>
          </cell>
          <cell r="C7286" t="str">
            <v>VALVULA GAV. MO FG/CAB. S/BY PASS PN10 D=400MM</v>
          </cell>
          <cell r="D7286" t="str">
            <v>UN</v>
          </cell>
          <cell r="E7286">
            <v>0</v>
          </cell>
        </row>
        <row r="7287">
          <cell r="B7287" t="str">
            <v>529003</v>
          </cell>
          <cell r="C7287" t="str">
            <v>VALVULA GAV. MO FG/CAB. S/BY PASS PN10 D=450MM</v>
          </cell>
          <cell r="D7287" t="str">
            <v>UN</v>
          </cell>
          <cell r="E7287">
            <v>0</v>
          </cell>
        </row>
        <row r="7288">
          <cell r="B7288" t="str">
            <v>529004</v>
          </cell>
          <cell r="C7288" t="str">
            <v>VALVULA GAV. MO FG/CAB. S/BY PASS PN10 D=500MM</v>
          </cell>
          <cell r="D7288" t="str">
            <v>UN</v>
          </cell>
          <cell r="E7288">
            <v>0</v>
          </cell>
        </row>
        <row r="7289">
          <cell r="B7289" t="str">
            <v>529005</v>
          </cell>
          <cell r="C7289" t="str">
            <v>VALVULA GAV. MO FG/CAB. S/BY PASS PN10 D=600MM</v>
          </cell>
          <cell r="D7289" t="str">
            <v>UN</v>
          </cell>
          <cell r="E7289">
            <v>0</v>
          </cell>
        </row>
        <row r="7290">
          <cell r="B7290" t="str">
            <v>529006</v>
          </cell>
          <cell r="C7290" t="str">
            <v>VALVULA GAV. MO FG/CAB. S/BY PASS PN10 D=700MM</v>
          </cell>
          <cell r="D7290" t="str">
            <v>UN</v>
          </cell>
          <cell r="E7290">
            <v>0</v>
          </cell>
        </row>
        <row r="7291">
          <cell r="B7291" t="str">
            <v>529007</v>
          </cell>
          <cell r="C7291" t="str">
            <v>VALVULA GAV. MO FG/CAB. S/BY PASS PN10 D=800MM</v>
          </cell>
          <cell r="D7291" t="str">
            <v>UN</v>
          </cell>
          <cell r="E7291">
            <v>0</v>
          </cell>
        </row>
        <row r="7292">
          <cell r="B7292" t="str">
            <v>529008</v>
          </cell>
          <cell r="C7292" t="str">
            <v>VALVULA GAV. MO FG/CAB. S/BY PASS PN10 D=900MM</v>
          </cell>
          <cell r="D7292" t="str">
            <v>UN</v>
          </cell>
          <cell r="E7292">
            <v>0</v>
          </cell>
        </row>
        <row r="7293">
          <cell r="B7293" t="str">
            <v>529009</v>
          </cell>
          <cell r="C7293" t="str">
            <v>VALVULA GAV. MO FG/CAB. S/BY PASS PN10 D=1000MM</v>
          </cell>
          <cell r="D7293" t="str">
            <v>UN</v>
          </cell>
          <cell r="E7293">
            <v>0</v>
          </cell>
        </row>
        <row r="7294">
          <cell r="B7294" t="str">
            <v>529010</v>
          </cell>
          <cell r="C7294" t="str">
            <v>VALVULA GAV. MO FG/VOL. S/BY PASS PN10 D=350MM</v>
          </cell>
          <cell r="D7294" t="str">
            <v>UN</v>
          </cell>
          <cell r="E7294">
            <v>0</v>
          </cell>
        </row>
        <row r="7295">
          <cell r="B7295" t="str">
            <v>529011</v>
          </cell>
          <cell r="C7295" t="str">
            <v>VALVULA GAV. MO FG/VOL. S/BY PASS PN10 D=400MM</v>
          </cell>
          <cell r="D7295" t="str">
            <v>UN</v>
          </cell>
          <cell r="E7295">
            <v>0</v>
          </cell>
        </row>
        <row r="7296">
          <cell r="B7296" t="str">
            <v>529012</v>
          </cell>
          <cell r="C7296" t="str">
            <v>VALVULA GAV. MO FG/VOL. S/BY PASS PN10 D=450MM</v>
          </cell>
          <cell r="D7296" t="str">
            <v>UN</v>
          </cell>
          <cell r="E7296">
            <v>0</v>
          </cell>
        </row>
        <row r="7297">
          <cell r="B7297" t="str">
            <v>529013</v>
          </cell>
          <cell r="C7297" t="str">
            <v>VALVULA GAV. MO FG/VOL. S/BY PASS PN10 D=500MM</v>
          </cell>
          <cell r="D7297" t="str">
            <v>UN</v>
          </cell>
          <cell r="E7297">
            <v>0</v>
          </cell>
        </row>
        <row r="7298">
          <cell r="B7298" t="str">
            <v>529014</v>
          </cell>
          <cell r="C7298" t="str">
            <v>VALVULA GAV. MO FG/VOL. S/BY PASS PN10 D=600MM</v>
          </cell>
          <cell r="D7298" t="str">
            <v>UN</v>
          </cell>
          <cell r="E7298">
            <v>0</v>
          </cell>
        </row>
        <row r="7299">
          <cell r="B7299" t="str">
            <v>529015</v>
          </cell>
          <cell r="C7299" t="str">
            <v>VALVULA GAV. MO FG/VOL. S/BY PASS PN10 D=700MM</v>
          </cell>
          <cell r="D7299" t="str">
            <v>UN</v>
          </cell>
          <cell r="E7299">
            <v>0</v>
          </cell>
        </row>
        <row r="7300">
          <cell r="B7300" t="str">
            <v>529016</v>
          </cell>
          <cell r="C7300" t="str">
            <v>VALVULA GAV. MO FG/VOL. S/BY PASS PN10 D=800MM</v>
          </cell>
          <cell r="D7300" t="str">
            <v>UN</v>
          </cell>
          <cell r="E7300">
            <v>0</v>
          </cell>
        </row>
        <row r="7301">
          <cell r="B7301" t="str">
            <v>529017</v>
          </cell>
          <cell r="C7301" t="str">
            <v>VALVULA GAV. MO FG/VOL. S/BY PASS PN10 D=900MM</v>
          </cell>
          <cell r="D7301" t="str">
            <v>UN</v>
          </cell>
          <cell r="E7301">
            <v>0</v>
          </cell>
        </row>
        <row r="7302">
          <cell r="B7302" t="str">
            <v>529018</v>
          </cell>
          <cell r="C7302" t="str">
            <v>VALVULA GAV. MO FG/VOL. S/BY PASS PN10 D=1000MM</v>
          </cell>
          <cell r="D7302" t="str">
            <v>UN</v>
          </cell>
          <cell r="E7302">
            <v>0</v>
          </cell>
        </row>
        <row r="7303">
          <cell r="B7303" t="str">
            <v>529019</v>
          </cell>
          <cell r="C7303" t="str">
            <v>VALVULA GAV. MO JE/CAB. S/BY PASS PN10 D=250MM</v>
          </cell>
          <cell r="D7303" t="str">
            <v>UN</v>
          </cell>
          <cell r="E7303">
            <v>0</v>
          </cell>
        </row>
        <row r="7304">
          <cell r="B7304" t="str">
            <v>529020</v>
          </cell>
          <cell r="C7304" t="str">
            <v>VALVULA GAV. MO JE/CAB. S/BY PASS PN10 D=300MM</v>
          </cell>
          <cell r="D7304" t="str">
            <v>UN</v>
          </cell>
          <cell r="E7304">
            <v>0</v>
          </cell>
        </row>
        <row r="7305">
          <cell r="B7305" t="str">
            <v>529021</v>
          </cell>
          <cell r="C7305" t="str">
            <v>VALVULA GAV. MO JE/CAB. S/BY PASS PN10 D=350MM</v>
          </cell>
          <cell r="D7305" t="str">
            <v>UN</v>
          </cell>
          <cell r="E7305">
            <v>0</v>
          </cell>
        </row>
        <row r="7306">
          <cell r="B7306" t="str">
            <v>529022</v>
          </cell>
          <cell r="C7306" t="str">
            <v>VALVULA GAV. MO JE/CAB. S/BY PASS PN10 D=400MM</v>
          </cell>
          <cell r="D7306" t="str">
            <v>UN</v>
          </cell>
          <cell r="E7306">
            <v>0</v>
          </cell>
        </row>
        <row r="7307">
          <cell r="B7307" t="str">
            <v>529023</v>
          </cell>
          <cell r="C7307" t="str">
            <v>VALVULA GAV. MO JE/CAB. S/BY PASS PN10 D=450MM</v>
          </cell>
          <cell r="D7307" t="str">
            <v>UN</v>
          </cell>
          <cell r="E7307">
            <v>0</v>
          </cell>
        </row>
        <row r="7308">
          <cell r="B7308" t="str">
            <v>529024</v>
          </cell>
          <cell r="C7308" t="str">
            <v>VALVULA GAV. MO JE/CAB. S/BY PASS PN10 D=500MM</v>
          </cell>
          <cell r="D7308" t="str">
            <v>UN</v>
          </cell>
          <cell r="E7308">
            <v>0</v>
          </cell>
        </row>
        <row r="7309">
          <cell r="B7309" t="str">
            <v>529025</v>
          </cell>
          <cell r="C7309" t="str">
            <v>VALVULA GAV. MO JE/CAB. S/BY PASS PN10 D=600MM</v>
          </cell>
          <cell r="D7309" t="str">
            <v>UN</v>
          </cell>
          <cell r="E7309">
            <v>0</v>
          </cell>
        </row>
        <row r="7310">
          <cell r="B7310" t="str">
            <v>529026</v>
          </cell>
          <cell r="C7310" t="str">
            <v>VALVULA GAV. MO JE/VOL. S/BY PASS PN10 D=250MM</v>
          </cell>
          <cell r="D7310" t="str">
            <v>UN</v>
          </cell>
          <cell r="E7310">
            <v>0</v>
          </cell>
        </row>
        <row r="7311">
          <cell r="B7311" t="str">
            <v>529027</v>
          </cell>
          <cell r="C7311" t="str">
            <v>VALVULA GAV. MO JE/VOL. S/BY PASS PN10 D=300MM</v>
          </cell>
          <cell r="D7311" t="str">
            <v>UN</v>
          </cell>
          <cell r="E7311">
            <v>0</v>
          </cell>
        </row>
        <row r="7312">
          <cell r="B7312" t="str">
            <v>529028</v>
          </cell>
          <cell r="C7312" t="str">
            <v>VALVULA GAV. MO JE/VOL. S/BY PASS PN10 D=350MM</v>
          </cell>
          <cell r="D7312" t="str">
            <v>UN</v>
          </cell>
          <cell r="E7312">
            <v>0</v>
          </cell>
        </row>
        <row r="7313">
          <cell r="B7313" t="str">
            <v>529029</v>
          </cell>
          <cell r="C7313" t="str">
            <v>VALVULA GAV. MO JE/VOL. S/BY PASS PN10 D=400MM</v>
          </cell>
          <cell r="D7313" t="str">
            <v>UN</v>
          </cell>
          <cell r="E7313">
            <v>0</v>
          </cell>
        </row>
        <row r="7314">
          <cell r="B7314" t="str">
            <v>529030</v>
          </cell>
          <cell r="C7314" t="str">
            <v>VALVULA GAV. MO JE/VOL. S/BY PASS PN10 D=450MM</v>
          </cell>
          <cell r="D7314" t="str">
            <v>UN</v>
          </cell>
          <cell r="E7314">
            <v>0</v>
          </cell>
        </row>
        <row r="7315">
          <cell r="B7315" t="str">
            <v>529031</v>
          </cell>
          <cell r="C7315" t="str">
            <v>VALVULA GAV. MO JE/VOL. S/BY PASS PN10 D=500MM</v>
          </cell>
          <cell r="D7315" t="str">
            <v>UN</v>
          </cell>
          <cell r="E7315">
            <v>0</v>
          </cell>
        </row>
        <row r="7316">
          <cell r="B7316" t="str">
            <v>529032</v>
          </cell>
          <cell r="C7316" t="str">
            <v>VALVULA GAV. MO JE/VOL. S/BY PASS PN10 D=600MM</v>
          </cell>
          <cell r="D7316" t="str">
            <v>UN</v>
          </cell>
          <cell r="E7316">
            <v>0</v>
          </cell>
        </row>
        <row r="7317">
          <cell r="B7317" t="str">
            <v>529033</v>
          </cell>
          <cell r="C7317" t="str">
            <v>VALVULA GAV. MO FG/CAB.C/RED.S/BY P. PN10 D=350MM</v>
          </cell>
          <cell r="D7317" t="str">
            <v>UN</v>
          </cell>
          <cell r="E7317">
            <v>0</v>
          </cell>
        </row>
        <row r="7318">
          <cell r="B7318" t="str">
            <v>529034</v>
          </cell>
          <cell r="C7318" t="str">
            <v>VALVULA GAV. MO FG/CAB.C/RED.S/BY P. PN10 D=400MM</v>
          </cell>
          <cell r="D7318" t="str">
            <v>UN</v>
          </cell>
          <cell r="E7318">
            <v>0</v>
          </cell>
        </row>
        <row r="7319">
          <cell r="B7319" t="str">
            <v>529035</v>
          </cell>
          <cell r="C7319" t="str">
            <v>VALVULA GAV. MO FG/CAB.C/RED.S/BY P. PN10 D=450MM</v>
          </cell>
          <cell r="D7319" t="str">
            <v>UN</v>
          </cell>
          <cell r="E7319">
            <v>0</v>
          </cell>
        </row>
        <row r="7320">
          <cell r="B7320" t="str">
            <v>529036</v>
          </cell>
          <cell r="C7320" t="str">
            <v>VALVULA GAV. MO FG/CAB.C/RED.S/BY P. PN10 D=500MM</v>
          </cell>
          <cell r="D7320" t="str">
            <v>UN</v>
          </cell>
          <cell r="E7320">
            <v>0</v>
          </cell>
        </row>
        <row r="7321">
          <cell r="B7321" t="str">
            <v>529037</v>
          </cell>
          <cell r="C7321" t="str">
            <v>VALVULA GAV. MO FG/CAB.C/RED.S/BY P. PN10 D=600MM</v>
          </cell>
          <cell r="D7321" t="str">
            <v>UN</v>
          </cell>
          <cell r="E7321">
            <v>0</v>
          </cell>
        </row>
        <row r="7322">
          <cell r="B7322" t="str">
            <v>529038</v>
          </cell>
          <cell r="C7322" t="str">
            <v>VALVULA GAV. MO FG/CAB.C/RED.S/BY P. PN10 D=700MM</v>
          </cell>
          <cell r="D7322" t="str">
            <v>UN</v>
          </cell>
          <cell r="E7322">
            <v>0</v>
          </cell>
        </row>
        <row r="7323">
          <cell r="B7323" t="str">
            <v>529039</v>
          </cell>
          <cell r="C7323" t="str">
            <v>VALVULA GAV. MO FG/CAB.C/RED.S/BY P. PN10 D=800MM</v>
          </cell>
          <cell r="D7323" t="str">
            <v>UN</v>
          </cell>
          <cell r="E7323">
            <v>0</v>
          </cell>
        </row>
        <row r="7324">
          <cell r="B7324" t="str">
            <v>529040</v>
          </cell>
          <cell r="C7324" t="str">
            <v>VALVULA GAV. MO FG/CAB.C/RED.S/BY P. PN10 D=900MM</v>
          </cell>
          <cell r="D7324" t="str">
            <v>UN</v>
          </cell>
          <cell r="E7324">
            <v>0</v>
          </cell>
        </row>
        <row r="7325">
          <cell r="B7325" t="str">
            <v>529041</v>
          </cell>
          <cell r="C7325" t="str">
            <v>VALVULA GAV. MO FG/CAB.C/RED.S/BY P. PN10 D=1000MM</v>
          </cell>
          <cell r="D7325" t="str">
            <v>UN</v>
          </cell>
          <cell r="E7325">
            <v>0</v>
          </cell>
        </row>
        <row r="7326">
          <cell r="B7326" t="str">
            <v>529042</v>
          </cell>
          <cell r="C7326" t="str">
            <v>VALVULA GAV. MO FG/VOL.C/RED.S/BY P. PN10 D=350MM</v>
          </cell>
          <cell r="D7326" t="str">
            <v>UN</v>
          </cell>
          <cell r="E7326">
            <v>0</v>
          </cell>
        </row>
        <row r="7327">
          <cell r="B7327" t="str">
            <v>529043</v>
          </cell>
          <cell r="C7327" t="str">
            <v>VALVULA GAV. MO FG/VOL.C/RED.S/BY P. PN10 D=400MM</v>
          </cell>
          <cell r="D7327" t="str">
            <v>UN</v>
          </cell>
          <cell r="E7327">
            <v>0</v>
          </cell>
        </row>
        <row r="7328">
          <cell r="B7328" t="str">
            <v>529044</v>
          </cell>
          <cell r="C7328" t="str">
            <v>VALVULA GAV. MO FG/VOL.C/RED.S/BY P. PN10 D=450MM</v>
          </cell>
          <cell r="D7328" t="str">
            <v>UN</v>
          </cell>
          <cell r="E7328">
            <v>0</v>
          </cell>
        </row>
        <row r="7329">
          <cell r="B7329" t="str">
            <v>529045</v>
          </cell>
          <cell r="C7329" t="str">
            <v>VALVULA GAV. MO FG/VOL.C/RED.S/BY P. PN10 D=500MM</v>
          </cell>
          <cell r="D7329" t="str">
            <v>UN</v>
          </cell>
          <cell r="E7329">
            <v>0</v>
          </cell>
        </row>
        <row r="7330">
          <cell r="B7330" t="str">
            <v>529046</v>
          </cell>
          <cell r="C7330" t="str">
            <v>VALVULA GAV. MO FG/VOL.C/RED.S/BY P. PN10 D=600MM</v>
          </cell>
          <cell r="D7330" t="str">
            <v>UN</v>
          </cell>
          <cell r="E7330">
            <v>0</v>
          </cell>
        </row>
        <row r="7331">
          <cell r="B7331" t="str">
            <v>529047</v>
          </cell>
          <cell r="C7331" t="str">
            <v>VALVULA GAV. MO FG/VOL.C/RED.S/BY P. PN10 D=700MM</v>
          </cell>
          <cell r="D7331" t="str">
            <v>UN</v>
          </cell>
          <cell r="E7331">
            <v>0</v>
          </cell>
        </row>
        <row r="7332">
          <cell r="B7332" t="str">
            <v>529048</v>
          </cell>
          <cell r="C7332" t="str">
            <v>VALVULA GAV. MO FG/VOL.C/RED.S/BY P. PN10 D=800MM</v>
          </cell>
          <cell r="D7332" t="str">
            <v>UN</v>
          </cell>
          <cell r="E7332">
            <v>0</v>
          </cell>
        </row>
        <row r="7333">
          <cell r="B7333" t="str">
            <v>529049</v>
          </cell>
          <cell r="C7333" t="str">
            <v>VALVULA GAV. MO FG/VOL.C/RED.S/BY P. PN10 D=900MM</v>
          </cell>
          <cell r="D7333" t="str">
            <v>UN</v>
          </cell>
          <cell r="E7333">
            <v>0</v>
          </cell>
        </row>
        <row r="7334">
          <cell r="B7334" t="str">
            <v>529050</v>
          </cell>
          <cell r="C7334" t="str">
            <v>VALVULA GAV. MO FG/VOL.C/RED.S/BY P. PN10 D=1000MM</v>
          </cell>
          <cell r="D7334" t="str">
            <v>UN</v>
          </cell>
          <cell r="E7334">
            <v>0</v>
          </cell>
        </row>
        <row r="7335">
          <cell r="B7335" t="str">
            <v>529051</v>
          </cell>
          <cell r="C7335" t="str">
            <v>VALVULA GAV. MO JE/CAB. C/RED.S/BY P. PN10 D=300MM</v>
          </cell>
          <cell r="D7335" t="str">
            <v>UN</v>
          </cell>
          <cell r="E7335">
            <v>0</v>
          </cell>
        </row>
        <row r="7336">
          <cell r="B7336" t="str">
            <v>529052</v>
          </cell>
          <cell r="C7336" t="str">
            <v>VALVULA GAV. MO JE/CAB. C/RED.S/BY P. PN10 D=350MM</v>
          </cell>
          <cell r="D7336" t="str">
            <v>UN</v>
          </cell>
          <cell r="E7336">
            <v>0</v>
          </cell>
        </row>
        <row r="7337">
          <cell r="B7337" t="str">
            <v>529053</v>
          </cell>
          <cell r="C7337" t="str">
            <v>VALVULA GAV. MO JE/CAB. C/RED.S/BY P. PN10 D=400MM</v>
          </cell>
          <cell r="D7337" t="str">
            <v>UN</v>
          </cell>
          <cell r="E7337">
            <v>0</v>
          </cell>
        </row>
        <row r="7338">
          <cell r="B7338" t="str">
            <v>529054</v>
          </cell>
          <cell r="C7338" t="str">
            <v>VALVULA GAV. MO JE/CAB. C/RED.S/BY P. PN10 D=450MM</v>
          </cell>
          <cell r="D7338" t="str">
            <v>UN</v>
          </cell>
          <cell r="E7338">
            <v>0</v>
          </cell>
        </row>
        <row r="7339">
          <cell r="B7339" t="str">
            <v>529055</v>
          </cell>
          <cell r="C7339" t="str">
            <v>VALVULA GAV. MO JE/CAB. C/RED.S/BY P. PN10 D=500MM</v>
          </cell>
          <cell r="D7339" t="str">
            <v>UN</v>
          </cell>
          <cell r="E7339">
            <v>0</v>
          </cell>
        </row>
        <row r="7340">
          <cell r="B7340" t="str">
            <v>529056</v>
          </cell>
          <cell r="C7340" t="str">
            <v>VALVULA GAV. MO JE/CAB. C/RED.S/BY P. PN10 D=600MM</v>
          </cell>
          <cell r="D7340" t="str">
            <v>UN</v>
          </cell>
          <cell r="E7340">
            <v>0</v>
          </cell>
        </row>
        <row r="7341">
          <cell r="B7341" t="str">
            <v>529057</v>
          </cell>
          <cell r="C7341" t="str">
            <v>VALVULA GAV. MO JE/VOL. C/RED.S/BY P. PN10 D=300MM</v>
          </cell>
          <cell r="D7341" t="str">
            <v>UN</v>
          </cell>
          <cell r="E7341">
            <v>0</v>
          </cell>
        </row>
        <row r="7342">
          <cell r="B7342" t="str">
            <v>529058</v>
          </cell>
          <cell r="C7342" t="str">
            <v>VALVULA GAV. MO JE/VOL. C/RED.S/BY P. PN10 D=350MM</v>
          </cell>
          <cell r="D7342" t="str">
            <v>UN</v>
          </cell>
          <cell r="E7342">
            <v>0</v>
          </cell>
        </row>
        <row r="7343">
          <cell r="B7343" t="str">
            <v>529059</v>
          </cell>
          <cell r="C7343" t="str">
            <v>VALVULA GAV. MO JE/VOL. C/RED.S/BY P. PN10 D=400MM</v>
          </cell>
          <cell r="D7343" t="str">
            <v>UN</v>
          </cell>
          <cell r="E7343">
            <v>0</v>
          </cell>
        </row>
        <row r="7344">
          <cell r="B7344" t="str">
            <v>529060</v>
          </cell>
          <cell r="C7344" t="str">
            <v>VALVULA GAV. MO JE/VOL. C/RED.S/BY P. PN10 D=450MM</v>
          </cell>
          <cell r="D7344" t="str">
            <v>UN</v>
          </cell>
          <cell r="E7344">
            <v>0</v>
          </cell>
        </row>
        <row r="7345">
          <cell r="B7345" t="str">
            <v>529061</v>
          </cell>
          <cell r="C7345" t="str">
            <v>VALVULA GAV. MO JE/VOL. C/RED.S/BY P. PN10 D=500MM</v>
          </cell>
          <cell r="D7345" t="str">
            <v>UN</v>
          </cell>
          <cell r="E7345">
            <v>0</v>
          </cell>
        </row>
        <row r="7346">
          <cell r="B7346" t="str">
            <v>529062</v>
          </cell>
          <cell r="C7346" t="str">
            <v>VALVULA GAV. MO JE/VOL. C/RED.S/BY P. PN10 D=600MM</v>
          </cell>
          <cell r="D7346" t="str">
            <v>UN</v>
          </cell>
          <cell r="E7346">
            <v>0</v>
          </cell>
        </row>
        <row r="7347">
          <cell r="B7347" t="str">
            <v>529063</v>
          </cell>
          <cell r="C7347" t="str">
            <v>VALVULA GAV. MO FG/CAB. C/BY PASS PN10 D=350MM</v>
          </cell>
          <cell r="D7347" t="str">
            <v>UN</v>
          </cell>
          <cell r="E7347">
            <v>0</v>
          </cell>
        </row>
        <row r="7348">
          <cell r="B7348" t="str">
            <v>529064</v>
          </cell>
          <cell r="C7348" t="str">
            <v>VALVULA GAV. MO FG/CAB. C/BY PASS PN10 D=400MM</v>
          </cell>
          <cell r="D7348" t="str">
            <v>UN</v>
          </cell>
          <cell r="E7348">
            <v>0</v>
          </cell>
        </row>
        <row r="7349">
          <cell r="B7349" t="str">
            <v>529065</v>
          </cell>
          <cell r="C7349" t="str">
            <v>VALVULA GAV. MO FG/CAB. C/BY PASS PN10 D=450MM</v>
          </cell>
          <cell r="D7349" t="str">
            <v>UN</v>
          </cell>
          <cell r="E7349">
            <v>0</v>
          </cell>
        </row>
        <row r="7350">
          <cell r="B7350" t="str">
            <v>529066</v>
          </cell>
          <cell r="C7350" t="str">
            <v>VALVULA GAV. MO FG/CAB. C/BY PASS PN10 D=500MM</v>
          </cell>
          <cell r="D7350" t="str">
            <v>UN</v>
          </cell>
          <cell r="E7350">
            <v>0</v>
          </cell>
        </row>
        <row r="7351">
          <cell r="B7351" t="str">
            <v>529067</v>
          </cell>
          <cell r="C7351" t="str">
            <v>VALVULA GAV. MO FG/CAB. C/BY PASS PN10 D=600MM</v>
          </cell>
          <cell r="D7351" t="str">
            <v>UN</v>
          </cell>
          <cell r="E7351">
            <v>0</v>
          </cell>
        </row>
        <row r="7352">
          <cell r="B7352" t="str">
            <v>529068</v>
          </cell>
          <cell r="C7352" t="str">
            <v>VALVULA GAV. MO FG/CAB. C/BY PASS PN10 D=700MM</v>
          </cell>
          <cell r="D7352" t="str">
            <v>UN</v>
          </cell>
          <cell r="E7352">
            <v>0</v>
          </cell>
        </row>
        <row r="7353">
          <cell r="B7353" t="str">
            <v>529069</v>
          </cell>
          <cell r="C7353" t="str">
            <v>VALVULA GAV. MO FG/CAB. C/BY PASS PN10 D=800MM</v>
          </cell>
          <cell r="D7353" t="str">
            <v>UN</v>
          </cell>
          <cell r="E7353">
            <v>0</v>
          </cell>
        </row>
        <row r="7354">
          <cell r="B7354" t="str">
            <v>529070</v>
          </cell>
          <cell r="C7354" t="str">
            <v>VALVULA GAV. MO FG/CAB. C/BY PASS PN10 D=900MM</v>
          </cell>
          <cell r="D7354" t="str">
            <v>UN</v>
          </cell>
          <cell r="E7354">
            <v>0</v>
          </cell>
        </row>
        <row r="7355">
          <cell r="B7355" t="str">
            <v>529071</v>
          </cell>
          <cell r="C7355" t="str">
            <v>VALVULA GAV. MO FG/CAB. C/BY PASS PN10 D=1000MM</v>
          </cell>
          <cell r="D7355" t="str">
            <v>UN</v>
          </cell>
          <cell r="E7355">
            <v>0</v>
          </cell>
        </row>
        <row r="7356">
          <cell r="B7356" t="str">
            <v>529072</v>
          </cell>
          <cell r="C7356" t="str">
            <v>VALVULA GAV. MO FG/VOL. C/BY PASS PN10 D=350MM</v>
          </cell>
          <cell r="D7356" t="str">
            <v>UN</v>
          </cell>
          <cell r="E7356">
            <v>0</v>
          </cell>
        </row>
        <row r="7357">
          <cell r="B7357" t="str">
            <v>529073</v>
          </cell>
          <cell r="C7357" t="str">
            <v>VALVULA GAV. MO FG/VOL. C/BY PASS PN10 D=400MM</v>
          </cell>
          <cell r="D7357" t="str">
            <v>UN</v>
          </cell>
          <cell r="E7357">
            <v>0</v>
          </cell>
        </row>
        <row r="7358">
          <cell r="B7358" t="str">
            <v>529074</v>
          </cell>
          <cell r="C7358" t="str">
            <v>VALVULA GAV. MO FG/VOL. C/BY PASS PN10 D=450MM</v>
          </cell>
          <cell r="D7358" t="str">
            <v>UN</v>
          </cell>
          <cell r="E7358">
            <v>0</v>
          </cell>
        </row>
        <row r="7359">
          <cell r="B7359" t="str">
            <v>529075</v>
          </cell>
          <cell r="C7359" t="str">
            <v>VALVULA GAV. MO FG/VOL. C/BY PASS PN10 D=500MM</v>
          </cell>
          <cell r="D7359" t="str">
            <v>UN</v>
          </cell>
          <cell r="E7359">
            <v>0</v>
          </cell>
        </row>
        <row r="7360">
          <cell r="B7360" t="str">
            <v>529076</v>
          </cell>
          <cell r="C7360" t="str">
            <v>VALVULA GAV. MO FG/VOL. C/BY PASS PN10 D=600MM</v>
          </cell>
          <cell r="D7360" t="str">
            <v>UN</v>
          </cell>
          <cell r="E7360">
            <v>0</v>
          </cell>
        </row>
        <row r="7361">
          <cell r="B7361" t="str">
            <v>529077</v>
          </cell>
          <cell r="C7361" t="str">
            <v>VALVULA GAV. MO FG/VOL. C/BY PASS PN10 D=700MM</v>
          </cell>
          <cell r="D7361" t="str">
            <v>UN</v>
          </cell>
          <cell r="E7361">
            <v>0</v>
          </cell>
        </row>
        <row r="7362">
          <cell r="B7362" t="str">
            <v>529078</v>
          </cell>
          <cell r="C7362" t="str">
            <v>VALVULA GAV. MO FG/VOL. C/BY PASS PN10 D=800MM</v>
          </cell>
          <cell r="D7362" t="str">
            <v>UN</v>
          </cell>
          <cell r="E7362">
            <v>0</v>
          </cell>
        </row>
        <row r="7363">
          <cell r="B7363" t="str">
            <v>529079</v>
          </cell>
          <cell r="C7363" t="str">
            <v>VALVULA GAV. MO FG/VOL. C/BY PASS PN10 D=900MM</v>
          </cell>
          <cell r="D7363" t="str">
            <v>UN</v>
          </cell>
          <cell r="E7363">
            <v>0</v>
          </cell>
        </row>
        <row r="7364">
          <cell r="B7364" t="str">
            <v>529080</v>
          </cell>
          <cell r="C7364" t="str">
            <v>VALVULA GAV. MO FG/VOL. C/BY PASS PN10 D=1000MM</v>
          </cell>
          <cell r="D7364" t="str">
            <v>UN</v>
          </cell>
          <cell r="E7364">
            <v>0</v>
          </cell>
        </row>
        <row r="7365">
          <cell r="B7365" t="str">
            <v>529081</v>
          </cell>
          <cell r="C7365" t="str">
            <v>VALVULA GAV. MO JE/CAB. C/BY PASS PN10 D=250MM</v>
          </cell>
          <cell r="D7365" t="str">
            <v>UN</v>
          </cell>
          <cell r="E7365">
            <v>0</v>
          </cell>
        </row>
        <row r="7366">
          <cell r="B7366" t="str">
            <v>529082</v>
          </cell>
          <cell r="C7366" t="str">
            <v>VALVULA GAV. MO JE/CAB. C/BY PASS PN10 D=300MM</v>
          </cell>
          <cell r="D7366" t="str">
            <v>UN</v>
          </cell>
          <cell r="E7366">
            <v>0</v>
          </cell>
        </row>
        <row r="7367">
          <cell r="B7367" t="str">
            <v>529083</v>
          </cell>
          <cell r="C7367" t="str">
            <v>VALVULA GAV. MO JE/CAB. C/BY PASS PN10 D=350MM</v>
          </cell>
          <cell r="D7367" t="str">
            <v>UN</v>
          </cell>
          <cell r="E7367">
            <v>0</v>
          </cell>
        </row>
        <row r="7368">
          <cell r="B7368" t="str">
            <v>529084</v>
          </cell>
          <cell r="C7368" t="str">
            <v>VALVULA GAV. MO JE/CAB. C/BY PASS PN10 D=400MM</v>
          </cell>
          <cell r="D7368" t="str">
            <v>UN</v>
          </cell>
          <cell r="E7368">
            <v>0</v>
          </cell>
        </row>
        <row r="7369">
          <cell r="B7369" t="str">
            <v>529085</v>
          </cell>
          <cell r="C7369" t="str">
            <v>VALVULA GAV. MO JE/CAB. C/BY PASS PN10 D=450MM</v>
          </cell>
          <cell r="D7369" t="str">
            <v>UN</v>
          </cell>
          <cell r="E7369">
            <v>0</v>
          </cell>
        </row>
        <row r="7370">
          <cell r="B7370" t="str">
            <v>529086</v>
          </cell>
          <cell r="C7370" t="str">
            <v>VALVULA GAV. MO JE/CAB. C/BY PASS PN10 D=500MM</v>
          </cell>
          <cell r="D7370" t="str">
            <v>UN</v>
          </cell>
          <cell r="E7370">
            <v>0</v>
          </cell>
        </row>
        <row r="7371">
          <cell r="B7371" t="str">
            <v>529087</v>
          </cell>
          <cell r="C7371" t="str">
            <v>VALVULA GAV. MO JE/CAB. C/BY PASS PN10 D=600MM</v>
          </cell>
          <cell r="D7371" t="str">
            <v>UN</v>
          </cell>
          <cell r="E7371">
            <v>0</v>
          </cell>
        </row>
        <row r="7372">
          <cell r="B7372" t="str">
            <v>529088</v>
          </cell>
          <cell r="C7372" t="str">
            <v>VALVULA GAV. MO JE/VOL. C/BY PASS PN10 D=250MM</v>
          </cell>
          <cell r="D7372" t="str">
            <v>UN</v>
          </cell>
          <cell r="E7372">
            <v>0</v>
          </cell>
        </row>
        <row r="7373">
          <cell r="B7373" t="str">
            <v>529089</v>
          </cell>
          <cell r="C7373" t="str">
            <v>VALVULA GAV. MO JE/VOL. C/BY PASS PN10 D=300MM</v>
          </cell>
          <cell r="D7373" t="str">
            <v>UN</v>
          </cell>
          <cell r="E7373">
            <v>0</v>
          </cell>
        </row>
        <row r="7374">
          <cell r="B7374" t="str">
            <v>529090</v>
          </cell>
          <cell r="C7374" t="str">
            <v>VALVULA GAV. MO JE/VOL. C/BY PASS PN10 D=350MM</v>
          </cell>
          <cell r="D7374" t="str">
            <v>UN</v>
          </cell>
          <cell r="E7374">
            <v>0</v>
          </cell>
        </row>
        <row r="7375">
          <cell r="B7375" t="str">
            <v>529091</v>
          </cell>
          <cell r="C7375" t="str">
            <v>VALVULA GAV. MO JE/VOL. C/BY PASS PN10 D=400MM</v>
          </cell>
          <cell r="D7375" t="str">
            <v>UN</v>
          </cell>
          <cell r="E7375">
            <v>0</v>
          </cell>
        </row>
        <row r="7376">
          <cell r="B7376" t="str">
            <v>529092</v>
          </cell>
          <cell r="C7376" t="str">
            <v>VALVULA GAV. MO JE/VOL. C/BY PASS PN10 D=450MM</v>
          </cell>
          <cell r="D7376" t="str">
            <v>UN</v>
          </cell>
          <cell r="E7376">
            <v>0</v>
          </cell>
        </row>
        <row r="7377">
          <cell r="B7377" t="str">
            <v>529093</v>
          </cell>
          <cell r="C7377" t="str">
            <v>VALVULA GAV. MO JE/VOL. C/BY PASS PN10 D=500MM</v>
          </cell>
          <cell r="D7377" t="str">
            <v>UN</v>
          </cell>
          <cell r="E7377">
            <v>0</v>
          </cell>
        </row>
        <row r="7378">
          <cell r="B7378" t="str">
            <v>529094</v>
          </cell>
          <cell r="C7378" t="str">
            <v>VALVULA GAV. MO JE/VOL. C/BY PASS PN10 D=600MM</v>
          </cell>
          <cell r="D7378" t="str">
            <v>UN</v>
          </cell>
          <cell r="E7378">
            <v>0</v>
          </cell>
        </row>
        <row r="7379">
          <cell r="B7379" t="str">
            <v>529095</v>
          </cell>
          <cell r="C7379" t="str">
            <v>VALVULA GAV. MO FG/CAB. C/RED.C/BY P. PN10 D=350MM</v>
          </cell>
          <cell r="D7379" t="str">
            <v>UN</v>
          </cell>
          <cell r="E7379">
            <v>0</v>
          </cell>
        </row>
        <row r="7380">
          <cell r="B7380" t="str">
            <v>529096</v>
          </cell>
          <cell r="C7380" t="str">
            <v>VALVULA GAV. MO FG/CAB. C/RED.C/BY P. PN10 D=400MM</v>
          </cell>
          <cell r="D7380" t="str">
            <v>UN</v>
          </cell>
          <cell r="E7380">
            <v>0</v>
          </cell>
        </row>
        <row r="7381">
          <cell r="B7381" t="str">
            <v>529097</v>
          </cell>
          <cell r="C7381" t="str">
            <v>VALVULA GAV. MO FG/CAB. C/RED.C/BY P. PN10 D=450MM</v>
          </cell>
          <cell r="D7381" t="str">
            <v>UN</v>
          </cell>
          <cell r="E7381">
            <v>0</v>
          </cell>
        </row>
        <row r="7382">
          <cell r="B7382" t="str">
            <v>529098</v>
          </cell>
          <cell r="C7382" t="str">
            <v>VALVULA GAV. MO FG/CAB. C/RED.C/BY P. PN10 D=500MM</v>
          </cell>
          <cell r="D7382" t="str">
            <v>UN</v>
          </cell>
          <cell r="E7382">
            <v>0</v>
          </cell>
        </row>
        <row r="7383">
          <cell r="B7383" t="str">
            <v>529099</v>
          </cell>
          <cell r="C7383" t="str">
            <v>VALVULA GAV. MO FG/CAB. C/RED.C/BY P. PN10 D=600MM</v>
          </cell>
          <cell r="D7383" t="str">
            <v>UN</v>
          </cell>
          <cell r="E7383">
            <v>0</v>
          </cell>
        </row>
        <row r="7384">
          <cell r="B7384" t="str">
            <v>529101</v>
          </cell>
          <cell r="C7384" t="str">
            <v>VALVULA GAV. MO FG/CAB. C/RED.C/BY P. PN10 D=700MM</v>
          </cell>
          <cell r="D7384" t="str">
            <v>UN</v>
          </cell>
          <cell r="E7384">
            <v>0</v>
          </cell>
        </row>
        <row r="7385">
          <cell r="B7385" t="str">
            <v>529102</v>
          </cell>
          <cell r="C7385" t="str">
            <v>VALVULA GAV. MO FG/CAB. C/RED.C/BY P. PN10 D=800MM</v>
          </cell>
          <cell r="D7385" t="str">
            <v>UN</v>
          </cell>
          <cell r="E7385">
            <v>0</v>
          </cell>
        </row>
        <row r="7386">
          <cell r="B7386" t="str">
            <v>529103</v>
          </cell>
          <cell r="C7386" t="str">
            <v>VALVULA GAV. MO FG/CAB. C/RED.C/BY P. PN10 D=900MM</v>
          </cell>
          <cell r="D7386" t="str">
            <v>UN</v>
          </cell>
          <cell r="E7386">
            <v>0</v>
          </cell>
        </row>
        <row r="7387">
          <cell r="B7387" t="str">
            <v>529104</v>
          </cell>
          <cell r="C7387" t="str">
            <v>VALVULA GAV. MO FG/CAB.C/RED.C/BY P. PN10 D=1000MM</v>
          </cell>
          <cell r="D7387" t="str">
            <v>UN</v>
          </cell>
          <cell r="E7387">
            <v>0</v>
          </cell>
        </row>
        <row r="7388">
          <cell r="B7388" t="str">
            <v>529105</v>
          </cell>
          <cell r="C7388" t="str">
            <v>VALVULA GAV. MO FG/VOL. C/RED.C/BY P. PN10 D=350MM</v>
          </cell>
          <cell r="D7388" t="str">
            <v>UN</v>
          </cell>
          <cell r="E7388">
            <v>0</v>
          </cell>
        </row>
        <row r="7389">
          <cell r="B7389" t="str">
            <v>529106</v>
          </cell>
          <cell r="C7389" t="str">
            <v>VALVULA GAV. MO FG/VOL. C/RED.C/BY P. PN10 D=400MM</v>
          </cell>
          <cell r="D7389" t="str">
            <v>UN</v>
          </cell>
          <cell r="E7389">
            <v>0</v>
          </cell>
        </row>
        <row r="7390">
          <cell r="B7390" t="str">
            <v>529107</v>
          </cell>
          <cell r="C7390" t="str">
            <v>VALVULA GAV. MO FG/VOL. C/RED.C/BY P. PN10 D=450MM</v>
          </cell>
          <cell r="D7390" t="str">
            <v>UN</v>
          </cell>
          <cell r="E7390">
            <v>0</v>
          </cell>
        </row>
        <row r="7391">
          <cell r="B7391" t="str">
            <v>529108</v>
          </cell>
          <cell r="C7391" t="str">
            <v>VALVULA GAV. MO FG/VOL. C/RED.C/BY P. PN10 D=500MM</v>
          </cell>
          <cell r="D7391" t="str">
            <v>UN</v>
          </cell>
          <cell r="E7391">
            <v>0</v>
          </cell>
        </row>
        <row r="7392">
          <cell r="B7392" t="str">
            <v>529109</v>
          </cell>
          <cell r="C7392" t="str">
            <v>VALVULA GAV. MO FG/VOL. C/RED.C/BY P. PN10 D=600MM</v>
          </cell>
          <cell r="D7392" t="str">
            <v>UN</v>
          </cell>
          <cell r="E7392">
            <v>0</v>
          </cell>
        </row>
        <row r="7393">
          <cell r="B7393" t="str">
            <v>529110</v>
          </cell>
          <cell r="C7393" t="str">
            <v>VALVULA GAV. MO FG/VOL. C/RED.C/BY P. PN10 D=700MM</v>
          </cell>
          <cell r="D7393" t="str">
            <v>UN</v>
          </cell>
          <cell r="E7393">
            <v>0</v>
          </cell>
        </row>
        <row r="7394">
          <cell r="B7394" t="str">
            <v>529111</v>
          </cell>
          <cell r="C7394" t="str">
            <v>VALVULA GAV. MO FG/VOL. C/RED.C/BY P. PN10 D=800MM</v>
          </cell>
          <cell r="D7394" t="str">
            <v>UN</v>
          </cell>
          <cell r="E7394">
            <v>0</v>
          </cell>
        </row>
        <row r="7395">
          <cell r="B7395" t="str">
            <v>529112</v>
          </cell>
          <cell r="C7395" t="str">
            <v>VALVULA GAV. MO FG/VOL. C/RED.C/BY P. PN10 D=900MM</v>
          </cell>
          <cell r="D7395" t="str">
            <v>UN</v>
          </cell>
          <cell r="E7395">
            <v>0</v>
          </cell>
        </row>
        <row r="7396">
          <cell r="B7396" t="str">
            <v>529113</v>
          </cell>
          <cell r="C7396" t="str">
            <v>VALVULA GAV. MO FG/VOL.C/RED.C/BY P. PN10 D=1000MM</v>
          </cell>
          <cell r="D7396" t="str">
            <v>UN</v>
          </cell>
          <cell r="E7396">
            <v>0</v>
          </cell>
        </row>
        <row r="7397">
          <cell r="B7397" t="str">
            <v>529114</v>
          </cell>
          <cell r="C7397" t="str">
            <v>VALVULA GAV. MO JE/CAB. C/RED.C/BY P. PN10 D=300MM</v>
          </cell>
          <cell r="D7397" t="str">
            <v>UN</v>
          </cell>
          <cell r="E7397">
            <v>0</v>
          </cell>
        </row>
        <row r="7398">
          <cell r="B7398" t="str">
            <v>529115</v>
          </cell>
          <cell r="C7398" t="str">
            <v>VALVULA GAV. MO JE/CAB. C/RED.C/BY P. PN10 D=350MM</v>
          </cell>
          <cell r="D7398" t="str">
            <v>UN</v>
          </cell>
          <cell r="E7398">
            <v>0</v>
          </cell>
        </row>
        <row r="7399">
          <cell r="B7399" t="str">
            <v>529116</v>
          </cell>
          <cell r="C7399" t="str">
            <v>VALVULA GAV. MO JE/CAB. C/RED.C/BY P. PN10 D=400MM</v>
          </cell>
          <cell r="D7399" t="str">
            <v>UN</v>
          </cell>
          <cell r="E7399">
            <v>0</v>
          </cell>
        </row>
        <row r="7400">
          <cell r="B7400" t="str">
            <v>529117</v>
          </cell>
          <cell r="C7400" t="str">
            <v>VALVULA GAV. MO JE/CAB. C/RED.C/BY P. PN10 D=450MM</v>
          </cell>
          <cell r="D7400" t="str">
            <v>UN</v>
          </cell>
          <cell r="E7400">
            <v>0</v>
          </cell>
        </row>
        <row r="7401">
          <cell r="B7401" t="str">
            <v>529118</v>
          </cell>
          <cell r="C7401" t="str">
            <v>VALVULA GAV. MO JE/CAB. C/RED.C/BY P. PN10 D=500MM</v>
          </cell>
          <cell r="D7401" t="str">
            <v>UN</v>
          </cell>
          <cell r="E7401">
            <v>0</v>
          </cell>
        </row>
        <row r="7402">
          <cell r="B7402" t="str">
            <v>529119</v>
          </cell>
          <cell r="C7402" t="str">
            <v>VALVULA GAV. MO JE/CAB. C/RED.C/BY P. PN10 D=600MM</v>
          </cell>
          <cell r="D7402" t="str">
            <v>UN</v>
          </cell>
          <cell r="E7402">
            <v>0</v>
          </cell>
        </row>
        <row r="7403">
          <cell r="B7403" t="str">
            <v>529120</v>
          </cell>
          <cell r="C7403" t="str">
            <v>VALVULA GAV. MO JE/VOL. C/RED.C/BY P. PN10 D=300MM</v>
          </cell>
          <cell r="D7403" t="str">
            <v>UN</v>
          </cell>
          <cell r="E7403">
            <v>0</v>
          </cell>
        </row>
        <row r="7404">
          <cell r="B7404" t="str">
            <v>529121</v>
          </cell>
          <cell r="C7404" t="str">
            <v>VALVULA GAV. MO JE/VOL. C/RED.C/BY P. PN10 D=350MM</v>
          </cell>
          <cell r="D7404" t="str">
            <v>UN</v>
          </cell>
          <cell r="E7404">
            <v>0</v>
          </cell>
        </row>
        <row r="7405">
          <cell r="B7405" t="str">
            <v>529122</v>
          </cell>
          <cell r="C7405" t="str">
            <v>VALVULA GAV. MO JE/VOL. C/RED.C/BY P. PN10 D=400MM</v>
          </cell>
          <cell r="D7405" t="str">
            <v>UN</v>
          </cell>
          <cell r="E7405">
            <v>0</v>
          </cell>
        </row>
        <row r="7406">
          <cell r="B7406" t="str">
            <v>529123</v>
          </cell>
          <cell r="C7406" t="str">
            <v>VALVULA GAV. MO JE/VOL. C/RED.C/BY P. PN10 D=450MM</v>
          </cell>
          <cell r="D7406" t="str">
            <v>UN</v>
          </cell>
          <cell r="E7406">
            <v>0</v>
          </cell>
        </row>
        <row r="7407">
          <cell r="B7407" t="str">
            <v>529124</v>
          </cell>
          <cell r="C7407" t="str">
            <v>VALVULA GAV. MO JE/VOL. C/RED.C/BY P. PN10 D=500MM</v>
          </cell>
          <cell r="D7407" t="str">
            <v>UN</v>
          </cell>
          <cell r="E7407">
            <v>0</v>
          </cell>
        </row>
        <row r="7408">
          <cell r="B7408" t="str">
            <v>529125</v>
          </cell>
          <cell r="C7408" t="str">
            <v>VALVULA GAV. MO JE/VOL. C/RED.C/BY P. PN10 D=600MM</v>
          </cell>
          <cell r="D7408" t="str">
            <v>UN</v>
          </cell>
          <cell r="E7408">
            <v>0</v>
          </cell>
        </row>
        <row r="7410">
          <cell r="B7410" t="str">
            <v>529200</v>
          </cell>
          <cell r="C7410" t="str">
            <v>VALVULA GAV. MC PN-16 (SETOR ABDIB GLOBAL 40%; C32 - FERRO/ACO/DERIV. 60%)</v>
          </cell>
        </row>
        <row r="7411">
          <cell r="B7411" t="str">
            <v>529201</v>
          </cell>
          <cell r="C7411" t="str">
            <v>VALVULA GAV. MC JE/CAB. S/BY PASS PN16 D=50MM</v>
          </cell>
          <cell r="D7411" t="str">
            <v>UN</v>
          </cell>
          <cell r="E7411">
            <v>0</v>
          </cell>
        </row>
        <row r="7412">
          <cell r="B7412" t="str">
            <v>529202</v>
          </cell>
          <cell r="C7412" t="str">
            <v>VALVULA GAV. MC JE/CAB. S/BY PASS PN16 D=75MM</v>
          </cell>
          <cell r="D7412" t="str">
            <v>UN</v>
          </cell>
          <cell r="E7412">
            <v>0</v>
          </cell>
        </row>
        <row r="7413">
          <cell r="B7413" t="str">
            <v>529203</v>
          </cell>
          <cell r="C7413" t="str">
            <v>VALVULA GAV. MC JE/CAB. S/BY PASS PN16 D=100MM</v>
          </cell>
          <cell r="D7413" t="str">
            <v>UN</v>
          </cell>
          <cell r="E7413">
            <v>0</v>
          </cell>
        </row>
        <row r="7414">
          <cell r="B7414" t="str">
            <v>529204</v>
          </cell>
          <cell r="C7414" t="str">
            <v>VALVULA GAV. MC JE/VOL. S/BY PASS PN16 D=50MM</v>
          </cell>
          <cell r="D7414" t="str">
            <v>UN</v>
          </cell>
          <cell r="E7414">
            <v>0</v>
          </cell>
        </row>
        <row r="7415">
          <cell r="B7415" t="str">
            <v>529205</v>
          </cell>
          <cell r="C7415" t="str">
            <v>VALVULA GAV. MC JE/VOL. S/BY PASS PN16 D=75MM</v>
          </cell>
          <cell r="D7415" t="str">
            <v>UN</v>
          </cell>
          <cell r="E7415">
            <v>0</v>
          </cell>
        </row>
        <row r="7416">
          <cell r="B7416" t="str">
            <v>529206</v>
          </cell>
          <cell r="C7416" t="str">
            <v>VALVULA GAV. MC JE/VOL. S/BY PASS PN16 D=100MM</v>
          </cell>
          <cell r="D7416" t="str">
            <v>UN</v>
          </cell>
          <cell r="E7416">
            <v>0</v>
          </cell>
        </row>
        <row r="7417">
          <cell r="B7417" t="str">
            <v>529207</v>
          </cell>
          <cell r="C7417" t="str">
            <v>VALVULA GAV. MC FG/CAB. S/BY PASS PN16 D=50MM</v>
          </cell>
          <cell r="D7417" t="str">
            <v>UN</v>
          </cell>
          <cell r="E7417">
            <v>0</v>
          </cell>
        </row>
        <row r="7418">
          <cell r="B7418" t="str">
            <v>529208</v>
          </cell>
          <cell r="C7418" t="str">
            <v>VALVULA GAV. MC FG/CAB. S/BY PASS PN16 D=75MM</v>
          </cell>
          <cell r="D7418" t="str">
            <v>UN</v>
          </cell>
          <cell r="E7418">
            <v>0</v>
          </cell>
        </row>
        <row r="7419">
          <cell r="B7419" t="str">
            <v>529209</v>
          </cell>
          <cell r="C7419" t="str">
            <v>VALVULA GAV. MC FG/CAB. S/BY PASS PN16 D=100MM</v>
          </cell>
          <cell r="D7419" t="str">
            <v>UN</v>
          </cell>
          <cell r="E7419">
            <v>0</v>
          </cell>
        </row>
        <row r="7420">
          <cell r="B7420" t="str">
            <v>529210</v>
          </cell>
          <cell r="C7420" t="str">
            <v>VALVULA GAV. MC FG/CAB. S/BY PASS PN16 D=150MM</v>
          </cell>
          <cell r="D7420" t="str">
            <v>UN</v>
          </cell>
          <cell r="E7420">
            <v>0</v>
          </cell>
        </row>
        <row r="7421">
          <cell r="B7421" t="str">
            <v>529211</v>
          </cell>
          <cell r="C7421" t="str">
            <v>VALVULA GAV. MC FG/CAB. S/BY PASS PN16 D=200MM</v>
          </cell>
          <cell r="D7421" t="str">
            <v>UN</v>
          </cell>
          <cell r="E7421">
            <v>0</v>
          </cell>
        </row>
        <row r="7422">
          <cell r="B7422" t="str">
            <v>529212</v>
          </cell>
          <cell r="C7422" t="str">
            <v>VALVULA GAV. MC FG/VOL. S/BY PASS PN16 D=50MM</v>
          </cell>
          <cell r="D7422" t="str">
            <v>UN</v>
          </cell>
          <cell r="E7422">
            <v>0</v>
          </cell>
        </row>
        <row r="7423">
          <cell r="B7423" t="str">
            <v>529213</v>
          </cell>
          <cell r="C7423" t="str">
            <v>VALVULA GAV. MC FG/VOL. S/BY PASS PN16 D=75MM</v>
          </cell>
          <cell r="D7423" t="str">
            <v>UN</v>
          </cell>
          <cell r="E7423">
            <v>0</v>
          </cell>
        </row>
        <row r="7424">
          <cell r="B7424" t="str">
            <v>529214</v>
          </cell>
          <cell r="C7424" t="str">
            <v>VALVULA GAV. MC FG/VOL. S/BY PASS PN16 D=100MM</v>
          </cell>
          <cell r="D7424" t="str">
            <v>UN</v>
          </cell>
          <cell r="E7424">
            <v>0</v>
          </cell>
        </row>
        <row r="7425">
          <cell r="B7425" t="str">
            <v>529215</v>
          </cell>
          <cell r="C7425" t="str">
            <v>VALVULA GAV. MC FG/VOL. S/BY PASS PN16 D=150MM</v>
          </cell>
          <cell r="D7425" t="str">
            <v>UN</v>
          </cell>
          <cell r="E7425">
            <v>0</v>
          </cell>
        </row>
        <row r="7426">
          <cell r="B7426" t="str">
            <v>529216</v>
          </cell>
          <cell r="C7426" t="str">
            <v>VALVULA GAV. MC FG/VOL. S/BY PASS PN16 D=200MM</v>
          </cell>
          <cell r="D7426" t="str">
            <v>UN</v>
          </cell>
          <cell r="E7426">
            <v>0</v>
          </cell>
        </row>
        <row r="7428">
          <cell r="B7428" t="str">
            <v>529300</v>
          </cell>
          <cell r="C7428" t="str">
            <v>VALVULA GAV. MO PN-16 (SETOR ABDIB GLOBAL 40%; C32 - FERRO/ACO/DERIV. 60%)</v>
          </cell>
        </row>
        <row r="7429">
          <cell r="B7429" t="str">
            <v>529301</v>
          </cell>
          <cell r="C7429" t="str">
            <v>VALVULA GAV. MO FG/CAB. S/BY PASS PN16 D=350MM</v>
          </cell>
          <cell r="D7429" t="str">
            <v>UN</v>
          </cell>
          <cell r="E7429">
            <v>0</v>
          </cell>
        </row>
        <row r="7430">
          <cell r="B7430" t="str">
            <v>529302</v>
          </cell>
          <cell r="C7430" t="str">
            <v>VALVULA GAV. MO FG/CAB. S/BY PASS PN16 D=400MM</v>
          </cell>
          <cell r="D7430" t="str">
            <v>UN</v>
          </cell>
          <cell r="E7430">
            <v>0</v>
          </cell>
        </row>
        <row r="7431">
          <cell r="B7431" t="str">
            <v>529303</v>
          </cell>
          <cell r="C7431" t="str">
            <v>VALVULA GAV. MO FG/CAB. S/BY PASS PN16 D=450MM</v>
          </cell>
          <cell r="D7431" t="str">
            <v>UN</v>
          </cell>
          <cell r="E7431">
            <v>0</v>
          </cell>
        </row>
        <row r="7432">
          <cell r="B7432" t="str">
            <v>529304</v>
          </cell>
          <cell r="C7432" t="str">
            <v>VALVULA GAV. MO FG/CAB. S/BY PASS PN16 D=500MM</v>
          </cell>
          <cell r="D7432" t="str">
            <v>UN</v>
          </cell>
          <cell r="E7432">
            <v>0</v>
          </cell>
        </row>
        <row r="7433">
          <cell r="B7433" t="str">
            <v>529305</v>
          </cell>
          <cell r="C7433" t="str">
            <v>VALVULA GAV. MO FG/CAB. S/BY PASS PN16 D=600MM</v>
          </cell>
          <cell r="D7433" t="str">
            <v>UN</v>
          </cell>
          <cell r="E7433">
            <v>0</v>
          </cell>
        </row>
        <row r="7434">
          <cell r="B7434" t="str">
            <v>529306</v>
          </cell>
          <cell r="C7434" t="str">
            <v>VALVULA GAV. MO FG/CAB. S/BY PASS PN16 D=700MM</v>
          </cell>
          <cell r="D7434" t="str">
            <v>UN</v>
          </cell>
          <cell r="E7434">
            <v>0</v>
          </cell>
        </row>
        <row r="7435">
          <cell r="B7435" t="str">
            <v>529307</v>
          </cell>
          <cell r="C7435" t="str">
            <v>VALVULA GAV. MO FG/CAB. S/BY PASS PN16 D=800MM</v>
          </cell>
          <cell r="D7435" t="str">
            <v>UN</v>
          </cell>
          <cell r="E7435">
            <v>0</v>
          </cell>
        </row>
        <row r="7436">
          <cell r="B7436" t="str">
            <v>529308</v>
          </cell>
          <cell r="C7436" t="str">
            <v>VALVULA GAV. MO FG/CAB. S/BY PASS PN16 D=900MM</v>
          </cell>
          <cell r="D7436" t="str">
            <v>UN</v>
          </cell>
          <cell r="E7436">
            <v>0</v>
          </cell>
        </row>
        <row r="7437">
          <cell r="B7437" t="str">
            <v>529309</v>
          </cell>
          <cell r="C7437" t="str">
            <v>VALVULA GAV. MO FG/CAB. S/BY PASS PN16 D=1000MM</v>
          </cell>
          <cell r="D7437" t="str">
            <v>UN</v>
          </cell>
          <cell r="E7437">
            <v>0</v>
          </cell>
        </row>
        <row r="7438">
          <cell r="B7438" t="str">
            <v>529310</v>
          </cell>
          <cell r="C7438" t="str">
            <v>VALVULA GAV. MO FG/VOL. S/BY PASS PN16 D=350MM</v>
          </cell>
          <cell r="D7438" t="str">
            <v>UN</v>
          </cell>
          <cell r="E7438">
            <v>0</v>
          </cell>
        </row>
        <row r="7439">
          <cell r="B7439" t="str">
            <v>529311</v>
          </cell>
          <cell r="C7439" t="str">
            <v>VALVULA GAV. MO FG/VOL. S/BY PASS PN16 D=400MM</v>
          </cell>
          <cell r="D7439" t="str">
            <v>UN</v>
          </cell>
          <cell r="E7439">
            <v>0</v>
          </cell>
        </row>
        <row r="7440">
          <cell r="B7440" t="str">
            <v>529312</v>
          </cell>
          <cell r="C7440" t="str">
            <v>VALVULA GAV. MO FG/VOL. S/BY PASS PN16 D=450MM</v>
          </cell>
          <cell r="D7440" t="str">
            <v>UN</v>
          </cell>
          <cell r="E7440">
            <v>0</v>
          </cell>
        </row>
        <row r="7441">
          <cell r="B7441" t="str">
            <v>529313</v>
          </cell>
          <cell r="C7441" t="str">
            <v>VALVULA GAV. MO FG/VOL. S/BY PASS PN16 D=500MM</v>
          </cell>
          <cell r="D7441" t="str">
            <v>UN</v>
          </cell>
          <cell r="E7441">
            <v>0</v>
          </cell>
        </row>
        <row r="7442">
          <cell r="B7442" t="str">
            <v>529314</v>
          </cell>
          <cell r="C7442" t="str">
            <v>VALVULA GAV. MO FG/VOL. S/BY PASS PN16 D=600MM</v>
          </cell>
          <cell r="D7442" t="str">
            <v>UN</v>
          </cell>
          <cell r="E7442">
            <v>0</v>
          </cell>
        </row>
        <row r="7443">
          <cell r="B7443" t="str">
            <v>529315</v>
          </cell>
          <cell r="C7443" t="str">
            <v>VALVULA GAV. MO FG/VOL. S/BY PASS PN16 D=700MM</v>
          </cell>
          <cell r="D7443" t="str">
            <v>UN</v>
          </cell>
          <cell r="E7443">
            <v>0</v>
          </cell>
        </row>
        <row r="7444">
          <cell r="B7444" t="str">
            <v>529316</v>
          </cell>
          <cell r="C7444" t="str">
            <v>VALVULA GAV. MO FG/VOL. S/BY PASS PN16 D=800MM</v>
          </cell>
          <cell r="D7444" t="str">
            <v>UN</v>
          </cell>
          <cell r="E7444">
            <v>0</v>
          </cell>
        </row>
        <row r="7445">
          <cell r="B7445" t="str">
            <v>529317</v>
          </cell>
          <cell r="C7445" t="str">
            <v>VALVULA GAV. MO FG/VOL. S/BY PASS PN16 D=900MM</v>
          </cell>
          <cell r="D7445" t="str">
            <v>UN</v>
          </cell>
          <cell r="E7445">
            <v>0</v>
          </cell>
        </row>
        <row r="7446">
          <cell r="B7446" t="str">
            <v>529318</v>
          </cell>
          <cell r="C7446" t="str">
            <v>VALVULA GAV. MO FG/VOL. S/BY PASS PN16 D=1000MM</v>
          </cell>
          <cell r="D7446" t="str">
            <v>UN</v>
          </cell>
          <cell r="E7446">
            <v>0</v>
          </cell>
        </row>
        <row r="7447">
          <cell r="B7447" t="str">
            <v>529319</v>
          </cell>
          <cell r="C7447" t="str">
            <v>VALVULA GAV. MO JE/CAB. S/BY PASS PN16 D=250MM</v>
          </cell>
          <cell r="D7447" t="str">
            <v>UN</v>
          </cell>
          <cell r="E7447">
            <v>0</v>
          </cell>
        </row>
        <row r="7448">
          <cell r="B7448" t="str">
            <v>529320</v>
          </cell>
          <cell r="C7448" t="str">
            <v>VALVULA GAV. MO JE/CAB. S/BY PASS PN16 D=300MM</v>
          </cell>
          <cell r="D7448" t="str">
            <v>UN</v>
          </cell>
          <cell r="E7448">
            <v>0</v>
          </cell>
        </row>
        <row r="7449">
          <cell r="B7449" t="str">
            <v>529321</v>
          </cell>
          <cell r="C7449" t="str">
            <v>VALVULA GAV. MO JE/CAB. S/BY PASS PN16 D=350MM</v>
          </cell>
          <cell r="D7449" t="str">
            <v>UN</v>
          </cell>
          <cell r="E7449">
            <v>0</v>
          </cell>
        </row>
        <row r="7450">
          <cell r="B7450" t="str">
            <v>529322</v>
          </cell>
          <cell r="C7450" t="str">
            <v>VALVULA GAV. MO JE/CAB. S/BY PASS PN16 D=400MM</v>
          </cell>
          <cell r="D7450" t="str">
            <v>UN</v>
          </cell>
          <cell r="E7450">
            <v>0</v>
          </cell>
        </row>
        <row r="7451">
          <cell r="B7451" t="str">
            <v>529323</v>
          </cell>
          <cell r="C7451" t="str">
            <v>VALVULA GAV. MO JE/CAB. S/BY PASS PN16 D=450MM</v>
          </cell>
          <cell r="D7451" t="str">
            <v>UN</v>
          </cell>
          <cell r="E7451">
            <v>0</v>
          </cell>
        </row>
        <row r="7452">
          <cell r="B7452" t="str">
            <v>529324</v>
          </cell>
          <cell r="C7452" t="str">
            <v>VALVULA GAV. MO JE/CAB. S/BY PASS PN16 D=500MM</v>
          </cell>
          <cell r="D7452" t="str">
            <v>UN</v>
          </cell>
          <cell r="E7452">
            <v>0</v>
          </cell>
        </row>
        <row r="7453">
          <cell r="B7453" t="str">
            <v>529325</v>
          </cell>
          <cell r="C7453" t="str">
            <v>VALVULA GAV. MO JE/CAB. S/BY PASS PN16 D=600MM</v>
          </cell>
          <cell r="D7453" t="str">
            <v>UN</v>
          </cell>
          <cell r="E7453">
            <v>0</v>
          </cell>
        </row>
        <row r="7454">
          <cell r="B7454" t="str">
            <v>529326</v>
          </cell>
          <cell r="C7454" t="str">
            <v>VALVULA GAV. MO JE/VOL. S/BY PASS PN16 D=250MM</v>
          </cell>
          <cell r="D7454" t="str">
            <v>UN</v>
          </cell>
          <cell r="E7454">
            <v>0</v>
          </cell>
        </row>
        <row r="7455">
          <cell r="B7455" t="str">
            <v>529327</v>
          </cell>
          <cell r="C7455" t="str">
            <v>VALVULA GAV. MO JE/VOL. S/BY PASS PN16 D=300MM</v>
          </cell>
          <cell r="D7455" t="str">
            <v>UN</v>
          </cell>
          <cell r="E7455">
            <v>0</v>
          </cell>
        </row>
        <row r="7456">
          <cell r="B7456" t="str">
            <v>529328</v>
          </cell>
          <cell r="C7456" t="str">
            <v>VALVULA GAV. MO JE/VOL. S/BY PASS PN16 D=350MM</v>
          </cell>
          <cell r="D7456" t="str">
            <v>UN</v>
          </cell>
          <cell r="E7456">
            <v>0</v>
          </cell>
        </row>
        <row r="7457">
          <cell r="B7457" t="str">
            <v>529329</v>
          </cell>
          <cell r="C7457" t="str">
            <v>VALVULA GAV. MO JE/VOL. S/BY PASS PN16 D=400MM</v>
          </cell>
          <cell r="D7457" t="str">
            <v>UN</v>
          </cell>
          <cell r="E7457">
            <v>0</v>
          </cell>
        </row>
        <row r="7458">
          <cell r="B7458" t="str">
            <v>529330</v>
          </cell>
          <cell r="C7458" t="str">
            <v>VALVULA GAV. MO JE/VOL. S/BY PASS PN16 D=450MM</v>
          </cell>
          <cell r="D7458" t="str">
            <v>UN</v>
          </cell>
          <cell r="E7458">
            <v>0</v>
          </cell>
        </row>
        <row r="7459">
          <cell r="B7459" t="str">
            <v>529331</v>
          </cell>
          <cell r="C7459" t="str">
            <v>VALVULA GAV. MO JE/VOL. S/BY PASS PN16 D=500MM</v>
          </cell>
          <cell r="D7459" t="str">
            <v>UN</v>
          </cell>
          <cell r="E7459">
            <v>0</v>
          </cell>
        </row>
        <row r="7460">
          <cell r="B7460" t="str">
            <v>529332</v>
          </cell>
          <cell r="C7460" t="str">
            <v>VALVULA GAV. MO JE/VOL. S/BY PASS PN16 D=600MM</v>
          </cell>
          <cell r="D7460" t="str">
            <v>UN</v>
          </cell>
          <cell r="E7460">
            <v>0</v>
          </cell>
        </row>
        <row r="7461">
          <cell r="B7461" t="str">
            <v>529333</v>
          </cell>
          <cell r="C7461" t="str">
            <v>VALVULA GAV. MO FG/CAB.C/RED.S/BY P. PN16 D=350MM</v>
          </cell>
          <cell r="D7461" t="str">
            <v>UN</v>
          </cell>
          <cell r="E7461">
            <v>0</v>
          </cell>
        </row>
        <row r="7462">
          <cell r="B7462" t="str">
            <v>529334</v>
          </cell>
          <cell r="C7462" t="str">
            <v>VALVULA GAV. MO FG/CAB.C/RED.S/BY P. PN16 D=400MM</v>
          </cell>
          <cell r="D7462" t="str">
            <v>UN</v>
          </cell>
          <cell r="E7462">
            <v>0</v>
          </cell>
        </row>
        <row r="7463">
          <cell r="B7463" t="str">
            <v>529335</v>
          </cell>
          <cell r="C7463" t="str">
            <v>VALVULA GAV. MO FG/CAB.C/RED.S/BY P. PN16 D=450MM</v>
          </cell>
          <cell r="D7463" t="str">
            <v>UN</v>
          </cell>
          <cell r="E7463">
            <v>0</v>
          </cell>
        </row>
        <row r="7464">
          <cell r="B7464" t="str">
            <v>529336</v>
          </cell>
          <cell r="C7464" t="str">
            <v>VALVULA GAV. MO FG/CAB.C/RED.S/BY P. PN16 D=500MM</v>
          </cell>
          <cell r="D7464" t="str">
            <v>UN</v>
          </cell>
          <cell r="E7464">
            <v>0</v>
          </cell>
        </row>
        <row r="7465">
          <cell r="B7465" t="str">
            <v>529337</v>
          </cell>
          <cell r="C7465" t="str">
            <v>VALVULA GAV. MO FG/CAB.C/RED.S/BY P. PN16 D=600MM</v>
          </cell>
          <cell r="D7465" t="str">
            <v>UN</v>
          </cell>
          <cell r="E7465">
            <v>0</v>
          </cell>
        </row>
        <row r="7466">
          <cell r="B7466" t="str">
            <v>529338</v>
          </cell>
          <cell r="C7466" t="str">
            <v>VALVULA GAV. MO FG/CAB.C/RED.S/BY P. PN16 D=700MM</v>
          </cell>
          <cell r="D7466" t="str">
            <v>UN</v>
          </cell>
          <cell r="E7466">
            <v>0</v>
          </cell>
        </row>
        <row r="7467">
          <cell r="B7467" t="str">
            <v>529339</v>
          </cell>
          <cell r="C7467" t="str">
            <v>VALVULA GAV. MO FG/CAB.C/RED.S/BY P. PN16 D=800MM</v>
          </cell>
          <cell r="D7467" t="str">
            <v>UN</v>
          </cell>
          <cell r="E7467">
            <v>0</v>
          </cell>
        </row>
        <row r="7468">
          <cell r="B7468" t="str">
            <v>529340</v>
          </cell>
          <cell r="C7468" t="str">
            <v>VALVULA GAV. MO FG/CAB.C/RED.S/BY P. PN16 D=900MM</v>
          </cell>
          <cell r="D7468" t="str">
            <v>UN</v>
          </cell>
          <cell r="E7468">
            <v>0</v>
          </cell>
        </row>
        <row r="7469">
          <cell r="B7469" t="str">
            <v>529341</v>
          </cell>
          <cell r="C7469" t="str">
            <v>VALVULA GAV. MO FG/CAB.C/RED.S/BY P. PN16 D=1000MM</v>
          </cell>
          <cell r="D7469" t="str">
            <v>UN</v>
          </cell>
          <cell r="E7469">
            <v>0</v>
          </cell>
        </row>
        <row r="7470">
          <cell r="B7470" t="str">
            <v>529342</v>
          </cell>
          <cell r="C7470" t="str">
            <v>VALVULA GAV. MO FG/VOL.C/RED.S/BY P. PN16 D=350MM</v>
          </cell>
          <cell r="D7470" t="str">
            <v>UN</v>
          </cell>
          <cell r="E7470">
            <v>0</v>
          </cell>
        </row>
        <row r="7471">
          <cell r="B7471" t="str">
            <v>529343</v>
          </cell>
          <cell r="C7471" t="str">
            <v>VALVULA GAV. MO FG/VOL.C/RED.S/BY P. PN16 D=400MM</v>
          </cell>
          <cell r="D7471" t="str">
            <v>UN</v>
          </cell>
          <cell r="E7471">
            <v>0</v>
          </cell>
        </row>
        <row r="7472">
          <cell r="B7472" t="str">
            <v>529344</v>
          </cell>
          <cell r="C7472" t="str">
            <v>VALVULA GAV. MO FG/VOL.C/RED.S/BY P. PN16 D=450MM</v>
          </cell>
          <cell r="D7472" t="str">
            <v>UN</v>
          </cell>
          <cell r="E7472">
            <v>0</v>
          </cell>
        </row>
        <row r="7473">
          <cell r="B7473" t="str">
            <v>529345</v>
          </cell>
          <cell r="C7473" t="str">
            <v>VALVULA GAV. MO FG/VOL.C/RED.S/BY P. PN16 D=500MM</v>
          </cell>
          <cell r="D7473" t="str">
            <v>UN</v>
          </cell>
          <cell r="E7473">
            <v>0</v>
          </cell>
        </row>
        <row r="7474">
          <cell r="B7474" t="str">
            <v>529346</v>
          </cell>
          <cell r="C7474" t="str">
            <v>VALVULA GAV. MO FG/VOL.C/RED.S/BY P. PN16 D=600MM</v>
          </cell>
          <cell r="D7474" t="str">
            <v>UN</v>
          </cell>
          <cell r="E7474">
            <v>0</v>
          </cell>
        </row>
        <row r="7475">
          <cell r="B7475" t="str">
            <v>529347</v>
          </cell>
          <cell r="C7475" t="str">
            <v>VALVULA GAV. MO FG/VOL.C/RED.S/BY P. PN16 D=700MM</v>
          </cell>
          <cell r="D7475" t="str">
            <v>UN</v>
          </cell>
          <cell r="E7475">
            <v>0</v>
          </cell>
        </row>
        <row r="7476">
          <cell r="B7476" t="str">
            <v>529348</v>
          </cell>
          <cell r="C7476" t="str">
            <v>VALVULA GAV. MO FG/VOL.C/RED.S/BY P. PN16 D=800MM</v>
          </cell>
          <cell r="D7476" t="str">
            <v>UN</v>
          </cell>
          <cell r="E7476">
            <v>0</v>
          </cell>
        </row>
        <row r="7477">
          <cell r="B7477" t="str">
            <v>529349</v>
          </cell>
          <cell r="C7477" t="str">
            <v>VALVULA GAV. MO FG/VOL.C/RED.S/BY P. PN16 D=900MM</v>
          </cell>
          <cell r="D7477" t="str">
            <v>UN</v>
          </cell>
          <cell r="E7477">
            <v>0</v>
          </cell>
        </row>
        <row r="7478">
          <cell r="B7478" t="str">
            <v>529350</v>
          </cell>
          <cell r="C7478" t="str">
            <v>VALVULA GAV. MO FG/VOL.C/RED.S/BY P. PN16 D=1000MM</v>
          </cell>
          <cell r="D7478" t="str">
            <v>UN</v>
          </cell>
          <cell r="E7478">
            <v>0</v>
          </cell>
        </row>
        <row r="7479">
          <cell r="B7479" t="str">
            <v>529351</v>
          </cell>
          <cell r="C7479" t="str">
            <v>VALVULA GAV. MO JE/CAB. C/RED.S/BY P. PN16 D=300MM</v>
          </cell>
          <cell r="D7479" t="str">
            <v>UN</v>
          </cell>
          <cell r="E7479">
            <v>0</v>
          </cell>
        </row>
        <row r="7480">
          <cell r="B7480" t="str">
            <v>529352</v>
          </cell>
          <cell r="C7480" t="str">
            <v>VALVULA GAV. MO JE/CAB. C/RED.S/BY P. PN16 D=350MM</v>
          </cell>
          <cell r="D7480" t="str">
            <v>UN</v>
          </cell>
          <cell r="E7480">
            <v>0</v>
          </cell>
        </row>
        <row r="7481">
          <cell r="B7481" t="str">
            <v>529353</v>
          </cell>
          <cell r="C7481" t="str">
            <v>VALVULA GAV. MO JE/CAB. C/RED.S/BY P. PN16 D=400MM</v>
          </cell>
          <cell r="D7481" t="str">
            <v>UN</v>
          </cell>
          <cell r="E7481">
            <v>0</v>
          </cell>
        </row>
        <row r="7482">
          <cell r="B7482" t="str">
            <v>529354</v>
          </cell>
          <cell r="C7482" t="str">
            <v>VALVULA GAV. MO JE/CAB. C/RED.S/BY P. PN16 D=450MM</v>
          </cell>
          <cell r="D7482" t="str">
            <v>UN</v>
          </cell>
          <cell r="E7482">
            <v>0</v>
          </cell>
        </row>
        <row r="7483">
          <cell r="B7483" t="str">
            <v>529355</v>
          </cell>
          <cell r="C7483" t="str">
            <v>VALVULA GAV. MO JE/CAB. C/RED.S/BY P. PN16 D=500MM</v>
          </cell>
          <cell r="D7483" t="str">
            <v>UN</v>
          </cell>
          <cell r="E7483">
            <v>0</v>
          </cell>
        </row>
        <row r="7484">
          <cell r="B7484" t="str">
            <v>529356</v>
          </cell>
          <cell r="C7484" t="str">
            <v>VALVULA GAV. MO JE/CAB. C/RED.S/BY P. PN16 D=600MM</v>
          </cell>
          <cell r="D7484" t="str">
            <v>UN</v>
          </cell>
          <cell r="E7484">
            <v>0</v>
          </cell>
        </row>
        <row r="7485">
          <cell r="B7485" t="str">
            <v>529357</v>
          </cell>
          <cell r="C7485" t="str">
            <v>VALVULA GAV. MO JE/VOL. C/RED.S/BY P. PN16 D=300MM</v>
          </cell>
          <cell r="D7485" t="str">
            <v>UN</v>
          </cell>
          <cell r="E7485">
            <v>0</v>
          </cell>
        </row>
        <row r="7486">
          <cell r="B7486" t="str">
            <v>529358</v>
          </cell>
          <cell r="C7486" t="str">
            <v>VALVULA GAV. MO JE/VOL. C/RED.S/BY P. PN16 D=350MM</v>
          </cell>
          <cell r="D7486" t="str">
            <v>UN</v>
          </cell>
          <cell r="E7486">
            <v>0</v>
          </cell>
        </row>
        <row r="7487">
          <cell r="B7487" t="str">
            <v>529359</v>
          </cell>
          <cell r="C7487" t="str">
            <v>VALVULA GAV. MO JE/VOL. C/RED.S/BY P. PN16 D=400MM</v>
          </cell>
          <cell r="D7487" t="str">
            <v>UN</v>
          </cell>
          <cell r="E7487">
            <v>0</v>
          </cell>
        </row>
        <row r="7488">
          <cell r="B7488" t="str">
            <v>529360</v>
          </cell>
          <cell r="C7488" t="str">
            <v>VALVULA GAV. MO JE/VOL. C/RED.S/BY P. PN16 D=450MM</v>
          </cell>
          <cell r="D7488" t="str">
            <v>UN</v>
          </cell>
          <cell r="E7488">
            <v>0</v>
          </cell>
        </row>
        <row r="7489">
          <cell r="B7489" t="str">
            <v>529361</v>
          </cell>
          <cell r="C7489" t="str">
            <v>VALVULA GAV. MO JE/VOL. C/RED.S/BY P. PN16 D=500MM</v>
          </cell>
          <cell r="D7489" t="str">
            <v>UN</v>
          </cell>
          <cell r="E7489">
            <v>0</v>
          </cell>
        </row>
        <row r="7490">
          <cell r="B7490" t="str">
            <v>529362</v>
          </cell>
          <cell r="C7490" t="str">
            <v>VALVULA GAV. MO JE/VOL. C/RED.S/BY P. PN16 D=600MM</v>
          </cell>
          <cell r="D7490" t="str">
            <v>UN</v>
          </cell>
          <cell r="E7490">
            <v>0</v>
          </cell>
        </row>
        <row r="7491">
          <cell r="B7491" t="str">
            <v>529363</v>
          </cell>
          <cell r="C7491" t="str">
            <v>VALVULA GAV. MO FG/CAB. C/BY PASS PN16 D=350MM</v>
          </cell>
          <cell r="D7491" t="str">
            <v>UN</v>
          </cell>
          <cell r="E7491">
            <v>0</v>
          </cell>
        </row>
        <row r="7492">
          <cell r="B7492" t="str">
            <v>529364</v>
          </cell>
          <cell r="C7492" t="str">
            <v>VALVULA GAV. MO FG/CAB. C/BY PASS PN16 D=400MM</v>
          </cell>
          <cell r="D7492" t="str">
            <v>UN</v>
          </cell>
          <cell r="E7492">
            <v>0</v>
          </cell>
        </row>
        <row r="7493">
          <cell r="B7493" t="str">
            <v>529365</v>
          </cell>
          <cell r="C7493" t="str">
            <v>VALVULA GAV. MO FG/CAB. C/BY PASS PN16 D=450MM</v>
          </cell>
          <cell r="D7493" t="str">
            <v>UN</v>
          </cell>
          <cell r="E7493">
            <v>0</v>
          </cell>
        </row>
        <row r="7494">
          <cell r="B7494" t="str">
            <v>529366</v>
          </cell>
          <cell r="C7494" t="str">
            <v>VALVULA GAV. MO FG/CAB. C/BY PASS PN16 D=500MM</v>
          </cell>
          <cell r="D7494" t="str">
            <v>UN</v>
          </cell>
          <cell r="E7494">
            <v>0</v>
          </cell>
        </row>
        <row r="7495">
          <cell r="B7495" t="str">
            <v>529367</v>
          </cell>
          <cell r="C7495" t="str">
            <v>VALVULA GAV. MO FG/CAB. C/BY PASS PN16 D=600MM</v>
          </cell>
          <cell r="D7495" t="str">
            <v>UN</v>
          </cell>
          <cell r="E7495">
            <v>0</v>
          </cell>
        </row>
        <row r="7496">
          <cell r="B7496" t="str">
            <v>529368</v>
          </cell>
          <cell r="C7496" t="str">
            <v>VALVULA GAV. MO FG/CAB. C/BY PASS PN16 D=700MM</v>
          </cell>
          <cell r="D7496" t="str">
            <v>UN</v>
          </cell>
          <cell r="E7496">
            <v>0</v>
          </cell>
        </row>
        <row r="7497">
          <cell r="B7497" t="str">
            <v>529369</v>
          </cell>
          <cell r="C7497" t="str">
            <v>VALVULA GAV. MO FG/CAB. C/BY PASS PN16 D=800MM</v>
          </cell>
          <cell r="D7497" t="str">
            <v>UN</v>
          </cell>
          <cell r="E7497">
            <v>0</v>
          </cell>
        </row>
        <row r="7498">
          <cell r="B7498" t="str">
            <v>529370</v>
          </cell>
          <cell r="C7498" t="str">
            <v>VALVULA GAV. MO FG/CAB. C/BY PASS PN16 D=900MM</v>
          </cell>
          <cell r="D7498" t="str">
            <v>UN</v>
          </cell>
          <cell r="E7498">
            <v>0</v>
          </cell>
        </row>
        <row r="7499">
          <cell r="B7499" t="str">
            <v>529371</v>
          </cell>
          <cell r="C7499" t="str">
            <v>VALVULA GAV. MO FG/CAB. C/BY PASS PN16 D=1000MM</v>
          </cell>
          <cell r="D7499" t="str">
            <v>UN</v>
          </cell>
          <cell r="E7499">
            <v>0</v>
          </cell>
        </row>
        <row r="7500">
          <cell r="B7500" t="str">
            <v>529372</v>
          </cell>
          <cell r="C7500" t="str">
            <v>VALVULA GAV. MO FG/VOL. C/BY PASS PN16 D=350MM</v>
          </cell>
          <cell r="D7500" t="str">
            <v>UN</v>
          </cell>
          <cell r="E7500">
            <v>0</v>
          </cell>
        </row>
        <row r="7501">
          <cell r="B7501" t="str">
            <v>529373</v>
          </cell>
          <cell r="C7501" t="str">
            <v>VALVULA GAV. MO FG/VOL. C/BY PASS PN16 D=400MM</v>
          </cell>
          <cell r="D7501" t="str">
            <v>UN</v>
          </cell>
          <cell r="E7501">
            <v>0</v>
          </cell>
        </row>
        <row r="7502">
          <cell r="B7502" t="str">
            <v>529374</v>
          </cell>
          <cell r="C7502" t="str">
            <v>VALVULA GAV. MO FG/VOL. C/BY PASS PN16 D=450MM</v>
          </cell>
          <cell r="D7502" t="str">
            <v>UN</v>
          </cell>
          <cell r="E7502">
            <v>0</v>
          </cell>
        </row>
        <row r="7503">
          <cell r="B7503" t="str">
            <v>529375</v>
          </cell>
          <cell r="C7503" t="str">
            <v>VALVULA GAV. MO FG/VOL. C/BY PASS PN16 D=500MM</v>
          </cell>
          <cell r="D7503" t="str">
            <v>UN</v>
          </cell>
          <cell r="E7503">
            <v>0</v>
          </cell>
        </row>
        <row r="7504">
          <cell r="B7504" t="str">
            <v>529376</v>
          </cell>
          <cell r="C7504" t="str">
            <v>VALVULA GAV. MO FG/VOL. C/BY PASS PN16 D=600MM</v>
          </cell>
          <cell r="D7504" t="str">
            <v>UN</v>
          </cell>
          <cell r="E7504">
            <v>0</v>
          </cell>
        </row>
        <row r="7505">
          <cell r="B7505" t="str">
            <v>529377</v>
          </cell>
          <cell r="C7505" t="str">
            <v>VALVULA GAV. MO FG/VOL. C/BY PASS PN16 D=700MM</v>
          </cell>
          <cell r="D7505" t="str">
            <v>UN</v>
          </cell>
          <cell r="E7505">
            <v>0</v>
          </cell>
        </row>
        <row r="7506">
          <cell r="B7506" t="str">
            <v>529378</v>
          </cell>
          <cell r="C7506" t="str">
            <v>VALVULA GAV. MO FG/VOL. C/BY PASS PN16 D=800MM</v>
          </cell>
          <cell r="D7506" t="str">
            <v>UN</v>
          </cell>
          <cell r="E7506">
            <v>0</v>
          </cell>
        </row>
        <row r="7507">
          <cell r="B7507" t="str">
            <v>529379</v>
          </cell>
          <cell r="C7507" t="str">
            <v>VALVULA GAV. MO FG/VOL. C/BY PASS PN16 D=900MM</v>
          </cell>
          <cell r="D7507" t="str">
            <v>UN</v>
          </cell>
          <cell r="E7507">
            <v>0</v>
          </cell>
        </row>
        <row r="7508">
          <cell r="B7508" t="str">
            <v>529380</v>
          </cell>
          <cell r="C7508" t="str">
            <v>VALVULA GAV. MO FG/VOL. C/BY PASS PN16 D=1000MM</v>
          </cell>
          <cell r="D7508" t="str">
            <v>UN</v>
          </cell>
          <cell r="E7508">
            <v>0</v>
          </cell>
        </row>
        <row r="7509">
          <cell r="B7509" t="str">
            <v>529381</v>
          </cell>
          <cell r="C7509" t="str">
            <v>VALVULA GAV. MO JE/CAB. C/BY PASS PN16 D=250MM</v>
          </cell>
          <cell r="D7509" t="str">
            <v>UN</v>
          </cell>
          <cell r="E7509">
            <v>0</v>
          </cell>
        </row>
        <row r="7510">
          <cell r="B7510" t="str">
            <v>529382</v>
          </cell>
          <cell r="C7510" t="str">
            <v>VALVULA GAV. MO JE/CAB. C/BY PASS PN16 D=300MM</v>
          </cell>
          <cell r="D7510" t="str">
            <v>UN</v>
          </cell>
          <cell r="E7510">
            <v>0</v>
          </cell>
        </row>
        <row r="7511">
          <cell r="B7511" t="str">
            <v>529383</v>
          </cell>
          <cell r="C7511" t="str">
            <v>VALVULA GAV. MO JE/CAB. C/BY PASS PN16 D=350MM</v>
          </cell>
          <cell r="D7511" t="str">
            <v>UN</v>
          </cell>
          <cell r="E7511">
            <v>0</v>
          </cell>
        </row>
        <row r="7512">
          <cell r="B7512" t="str">
            <v>529384</v>
          </cell>
          <cell r="C7512" t="str">
            <v>VALVULA GAV. MO JE/CAB. C/BY PASS PN16 D=400MM</v>
          </cell>
          <cell r="D7512" t="str">
            <v>UN</v>
          </cell>
          <cell r="E7512">
            <v>0</v>
          </cell>
        </row>
        <row r="7513">
          <cell r="B7513" t="str">
            <v>529385</v>
          </cell>
          <cell r="C7513" t="str">
            <v>VALVULA GAV. MO JE/CAB. C/BY PASS PN16 D=450MM</v>
          </cell>
          <cell r="D7513" t="str">
            <v>UN</v>
          </cell>
          <cell r="E7513">
            <v>0</v>
          </cell>
        </row>
        <row r="7514">
          <cell r="B7514" t="str">
            <v>529386</v>
          </cell>
          <cell r="C7514" t="str">
            <v>VALVULA GAV. MO JE/CAB. C/BY PASS PN16 D=500MM</v>
          </cell>
          <cell r="D7514" t="str">
            <v>UN</v>
          </cell>
          <cell r="E7514">
            <v>0</v>
          </cell>
        </row>
        <row r="7515">
          <cell r="B7515" t="str">
            <v>529387</v>
          </cell>
          <cell r="C7515" t="str">
            <v>VALVULA GAV. MO JE/CAB. C/BY PASS PN16 D=600MM</v>
          </cell>
          <cell r="D7515" t="str">
            <v>UN</v>
          </cell>
          <cell r="E7515">
            <v>0</v>
          </cell>
        </row>
        <row r="7516">
          <cell r="B7516" t="str">
            <v>529388</v>
          </cell>
          <cell r="C7516" t="str">
            <v>VALVULA GAV. MO JE/VOL. C/BY PASS PN16 D=250MM</v>
          </cell>
          <cell r="D7516" t="str">
            <v>UN</v>
          </cell>
          <cell r="E7516">
            <v>0</v>
          </cell>
        </row>
        <row r="7517">
          <cell r="B7517" t="str">
            <v>529389</v>
          </cell>
          <cell r="C7517" t="str">
            <v>VALVULA GAV. MO JE/VOL. C/BY PASS PN16 D=300MM</v>
          </cell>
          <cell r="D7517" t="str">
            <v>UN</v>
          </cell>
          <cell r="E7517">
            <v>0</v>
          </cell>
        </row>
        <row r="7518">
          <cell r="B7518" t="str">
            <v>529390</v>
          </cell>
          <cell r="C7518" t="str">
            <v>VALVULA GAV. MO JE/VOL. C/BY PASS PN16 D=350MM</v>
          </cell>
          <cell r="D7518" t="str">
            <v>UN</v>
          </cell>
          <cell r="E7518">
            <v>0</v>
          </cell>
        </row>
        <row r="7519">
          <cell r="B7519" t="str">
            <v>529391</v>
          </cell>
          <cell r="C7519" t="str">
            <v>VALVULA GAV. MO JE/VOL. C/BY PASS PN16 D=400MM</v>
          </cell>
          <cell r="D7519" t="str">
            <v>UN</v>
          </cell>
          <cell r="E7519">
            <v>0</v>
          </cell>
        </row>
        <row r="7520">
          <cell r="B7520" t="str">
            <v>529392</v>
          </cell>
          <cell r="C7520" t="str">
            <v>VALVULA GAV. MO JE/VOL. C/BY PASS PN16 D=450MM</v>
          </cell>
          <cell r="D7520" t="str">
            <v>UN</v>
          </cell>
          <cell r="E7520">
            <v>0</v>
          </cell>
        </row>
        <row r="7521">
          <cell r="B7521" t="str">
            <v>529393</v>
          </cell>
          <cell r="C7521" t="str">
            <v>VALVULA GAV. MO JE/VOL. C/BY PASS PN16 D=500MM</v>
          </cell>
          <cell r="D7521" t="str">
            <v>UN</v>
          </cell>
          <cell r="E7521">
            <v>0</v>
          </cell>
        </row>
        <row r="7522">
          <cell r="B7522" t="str">
            <v>529394</v>
          </cell>
          <cell r="C7522" t="str">
            <v>VALVULA GAV. MO JE/VOL. C/BY PASS PN16 D=600MM</v>
          </cell>
          <cell r="D7522" t="str">
            <v>UN</v>
          </cell>
          <cell r="E7522">
            <v>0</v>
          </cell>
        </row>
        <row r="7523">
          <cell r="B7523" t="str">
            <v>529395</v>
          </cell>
          <cell r="C7523" t="str">
            <v>VALVULA GAV. MO FG/CAB.C/RED.C/BY P. PN16 D=350MM</v>
          </cell>
          <cell r="D7523" t="str">
            <v>UN</v>
          </cell>
          <cell r="E7523">
            <v>0</v>
          </cell>
        </row>
        <row r="7524">
          <cell r="B7524" t="str">
            <v>529396</v>
          </cell>
          <cell r="C7524" t="str">
            <v>VALVULA GAV. MO FG/CAB.C/RED.C/BY P. PN16 D=400MM</v>
          </cell>
          <cell r="D7524" t="str">
            <v>UN</v>
          </cell>
          <cell r="E7524">
            <v>0</v>
          </cell>
        </row>
        <row r="7525">
          <cell r="B7525" t="str">
            <v>529397</v>
          </cell>
          <cell r="C7525" t="str">
            <v>VALVULA GAV. MO FG/CAB.C/RED.C/BY P. PN16 D=450MM</v>
          </cell>
          <cell r="D7525" t="str">
            <v>UN</v>
          </cell>
          <cell r="E7525">
            <v>0</v>
          </cell>
        </row>
        <row r="7526">
          <cell r="B7526" t="str">
            <v>529398</v>
          </cell>
          <cell r="C7526" t="str">
            <v>VALVULA GAV. MO FG/CAB.C/RED.C/BY P. PN16 D=500MM</v>
          </cell>
          <cell r="D7526" t="str">
            <v>UN</v>
          </cell>
          <cell r="E7526">
            <v>0</v>
          </cell>
        </row>
        <row r="7527">
          <cell r="B7527" t="str">
            <v>529399</v>
          </cell>
          <cell r="C7527" t="str">
            <v>VALVULA GAV. MO FG/CAB.C/RED.C/BY P. PN16 D=600MM</v>
          </cell>
          <cell r="D7527" t="str">
            <v>UN</v>
          </cell>
          <cell r="E7527">
            <v>0</v>
          </cell>
        </row>
        <row r="7528">
          <cell r="B7528" t="str">
            <v>529401</v>
          </cell>
          <cell r="C7528" t="str">
            <v>VALVULA GAV. MO FG/CAB.C/RED.C/BY P. PN16 D=700MM</v>
          </cell>
          <cell r="D7528" t="str">
            <v>UN</v>
          </cell>
          <cell r="E7528">
            <v>0</v>
          </cell>
        </row>
        <row r="7529">
          <cell r="B7529" t="str">
            <v>529402</v>
          </cell>
          <cell r="C7529" t="str">
            <v>VALVULA GAV. MO FG/CAB.C/RED.C/BY P. PN16 D=800MM</v>
          </cell>
          <cell r="D7529" t="str">
            <v>UN</v>
          </cell>
          <cell r="E7529">
            <v>0</v>
          </cell>
        </row>
        <row r="7530">
          <cell r="B7530" t="str">
            <v>529403</v>
          </cell>
          <cell r="C7530" t="str">
            <v>VALVULA GAV. MO FG/CAB.C/RED.C/BY P. PN16 D=900MM</v>
          </cell>
          <cell r="D7530" t="str">
            <v>UN</v>
          </cell>
          <cell r="E7530">
            <v>0</v>
          </cell>
        </row>
        <row r="7531">
          <cell r="B7531" t="str">
            <v>529404</v>
          </cell>
          <cell r="C7531" t="str">
            <v>VALVULA GAV. MO FG/CAB.C/RED.C/BY P. PN16 D=1000MM</v>
          </cell>
          <cell r="D7531" t="str">
            <v>UN</v>
          </cell>
          <cell r="E7531">
            <v>0</v>
          </cell>
        </row>
        <row r="7532">
          <cell r="B7532" t="str">
            <v>529405</v>
          </cell>
          <cell r="C7532" t="str">
            <v>VALVULA GAV. MO FG/VOL.C/RED.C/BY P. PN16 D=350MM</v>
          </cell>
          <cell r="D7532" t="str">
            <v>UN</v>
          </cell>
          <cell r="E7532">
            <v>0</v>
          </cell>
        </row>
        <row r="7533">
          <cell r="B7533" t="str">
            <v>529406</v>
          </cell>
          <cell r="C7533" t="str">
            <v>VALVULA GAV. MO FG/VOL.C/RED.C/BY P. PN16 D=400MM</v>
          </cell>
          <cell r="D7533" t="str">
            <v>UN</v>
          </cell>
          <cell r="E7533">
            <v>0</v>
          </cell>
        </row>
        <row r="7534">
          <cell r="B7534" t="str">
            <v>529407</v>
          </cell>
          <cell r="C7534" t="str">
            <v>VALVULA GAV. MO FG/VOL.C/RED.C/BY P. PN16 D=450MM</v>
          </cell>
          <cell r="D7534" t="str">
            <v>UN</v>
          </cell>
          <cell r="E7534">
            <v>0</v>
          </cell>
        </row>
        <row r="7535">
          <cell r="B7535" t="str">
            <v>529408</v>
          </cell>
          <cell r="C7535" t="str">
            <v>VALVULA GAV. MO FG/VOL.C/RED.C/BY P. PN16 D=500MM</v>
          </cell>
          <cell r="D7535" t="str">
            <v>UN</v>
          </cell>
          <cell r="E7535">
            <v>0</v>
          </cell>
        </row>
        <row r="7536">
          <cell r="B7536" t="str">
            <v>529409</v>
          </cell>
          <cell r="C7536" t="str">
            <v>VALVULA GAV. MO FG/VOL.C/RED.C/BY P. PN16 D=600MM</v>
          </cell>
          <cell r="D7536" t="str">
            <v>UN</v>
          </cell>
          <cell r="E7536">
            <v>0</v>
          </cell>
        </row>
        <row r="7537">
          <cell r="B7537" t="str">
            <v>529410</v>
          </cell>
          <cell r="C7537" t="str">
            <v>VALVULA GAV. MO FG/VOL.C/RED.C/BY P. PN16 D=700MM</v>
          </cell>
          <cell r="D7537" t="str">
            <v>UN</v>
          </cell>
          <cell r="E7537">
            <v>0</v>
          </cell>
        </row>
        <row r="7538">
          <cell r="B7538" t="str">
            <v>529411</v>
          </cell>
          <cell r="C7538" t="str">
            <v>VALVULA GAV. MO FG/VOL.C/RED.C/BY P. PN16 D=800MM</v>
          </cell>
          <cell r="D7538" t="str">
            <v>UN</v>
          </cell>
          <cell r="E7538">
            <v>0</v>
          </cell>
        </row>
        <row r="7539">
          <cell r="B7539" t="str">
            <v>529412</v>
          </cell>
          <cell r="C7539" t="str">
            <v>VALVULA GAV. MO FG/VOL.C/RED.C/BY P. PN16 D=900MM</v>
          </cell>
          <cell r="D7539" t="str">
            <v>UN</v>
          </cell>
          <cell r="E7539">
            <v>0</v>
          </cell>
        </row>
        <row r="7540">
          <cell r="B7540" t="str">
            <v>529413</v>
          </cell>
          <cell r="C7540" t="str">
            <v>VALVULA GAV. MO FG/VOL.C/RED.C/BY P. PN16 D=1000MM</v>
          </cell>
          <cell r="D7540" t="str">
            <v>UN</v>
          </cell>
          <cell r="E7540">
            <v>0</v>
          </cell>
        </row>
        <row r="7541">
          <cell r="B7541" t="str">
            <v>529414</v>
          </cell>
          <cell r="C7541" t="str">
            <v>VALVULA GAV. MO JE/CAB. C/RED.C/BY P. PN16 D=300MM</v>
          </cell>
          <cell r="D7541" t="str">
            <v>UN</v>
          </cell>
          <cell r="E7541">
            <v>0</v>
          </cell>
        </row>
        <row r="7542">
          <cell r="B7542" t="str">
            <v>529415</v>
          </cell>
          <cell r="C7542" t="str">
            <v>VALVULA GAV. MO JE/CAB. C/RED.C/BY P. PN16 D=350MM</v>
          </cell>
          <cell r="D7542" t="str">
            <v>UN</v>
          </cell>
          <cell r="E7542">
            <v>0</v>
          </cell>
        </row>
        <row r="7543">
          <cell r="B7543" t="str">
            <v>529416</v>
          </cell>
          <cell r="C7543" t="str">
            <v>VALVULA GAV. MO JE/CAB. C/RED.C/BY P. PN16 D=400MM</v>
          </cell>
          <cell r="D7543" t="str">
            <v>UN</v>
          </cell>
          <cell r="E7543">
            <v>0</v>
          </cell>
        </row>
        <row r="7544">
          <cell r="B7544" t="str">
            <v>529417</v>
          </cell>
          <cell r="C7544" t="str">
            <v>VALVULA GAV. MO JE/CAB. C/RED.C/BY P. PN16 D=450MM</v>
          </cell>
          <cell r="D7544" t="str">
            <v>UN</v>
          </cell>
          <cell r="E7544">
            <v>0</v>
          </cell>
        </row>
        <row r="7545">
          <cell r="B7545" t="str">
            <v>529418</v>
          </cell>
          <cell r="C7545" t="str">
            <v>VALVULA GAV. MO JE/CAB. C/RED.C/BY P. PN16 D=500MM</v>
          </cell>
          <cell r="D7545" t="str">
            <v>UN</v>
          </cell>
          <cell r="E7545">
            <v>0</v>
          </cell>
        </row>
        <row r="7546">
          <cell r="B7546" t="str">
            <v>529419</v>
          </cell>
          <cell r="C7546" t="str">
            <v>VALVULA GAV. MO JE/CAB. C/RED.C/BY P. PN16 D=600MM</v>
          </cell>
          <cell r="D7546" t="str">
            <v>UN</v>
          </cell>
          <cell r="E7546">
            <v>0</v>
          </cell>
        </row>
        <row r="7547">
          <cell r="B7547" t="str">
            <v>529420</v>
          </cell>
          <cell r="C7547" t="str">
            <v>VALVULA GAV. MO JE/VOL. C/RED.C/BY P. PN16 D=300MM</v>
          </cell>
          <cell r="D7547" t="str">
            <v>UN</v>
          </cell>
          <cell r="E7547">
            <v>0</v>
          </cell>
        </row>
        <row r="7548">
          <cell r="B7548" t="str">
            <v>529421</v>
          </cell>
          <cell r="C7548" t="str">
            <v>VALVULA GAV. MO JE/VOL. C/RED.C/BY P. PN16 D=350MM</v>
          </cell>
          <cell r="D7548" t="str">
            <v>UN</v>
          </cell>
          <cell r="E7548">
            <v>0</v>
          </cell>
        </row>
        <row r="7549">
          <cell r="B7549" t="str">
            <v>529422</v>
          </cell>
          <cell r="C7549" t="str">
            <v>VALVULA GAV. MO JE/VOL. C/RED.C/BY P. PN16 D=400MM</v>
          </cell>
          <cell r="D7549" t="str">
            <v>UN</v>
          </cell>
          <cell r="E7549">
            <v>0</v>
          </cell>
        </row>
        <row r="7550">
          <cell r="B7550" t="str">
            <v>529423</v>
          </cell>
          <cell r="C7550" t="str">
            <v>VALVULA GAV. MO JE/VOL. C/RED.C/BY P. PN16 D=450MM</v>
          </cell>
          <cell r="D7550" t="str">
            <v>UN</v>
          </cell>
          <cell r="E7550">
            <v>0</v>
          </cell>
        </row>
        <row r="7551">
          <cell r="B7551" t="str">
            <v>529424</v>
          </cell>
          <cell r="C7551" t="str">
            <v>VALVULA GAV. MO JE/VOL. C/RED.C/BY P. PN16 D=500MM</v>
          </cell>
          <cell r="D7551" t="str">
            <v>UN</v>
          </cell>
          <cell r="E7551">
            <v>0</v>
          </cell>
        </row>
        <row r="7552">
          <cell r="B7552" t="str">
            <v>529425</v>
          </cell>
          <cell r="C7552" t="str">
            <v>VALVULA GAV. MO JE/VOL. C/RED.C/BY P. PN16 D=600MM</v>
          </cell>
          <cell r="D7552" t="str">
            <v>UN</v>
          </cell>
          <cell r="E7552">
            <v>0</v>
          </cell>
        </row>
        <row r="7554">
          <cell r="B7554" t="str">
            <v>529500</v>
          </cell>
          <cell r="C7554" t="str">
            <v>VALVULA GAV. MO PN-25 (SETOR ABDIB GLOBAL 40%; C32 - FERRO/ACO/DERIV. 60%)</v>
          </cell>
        </row>
        <row r="7555">
          <cell r="B7555" t="str">
            <v>529501</v>
          </cell>
          <cell r="C7555" t="str">
            <v>VALVULA GAV. MO FG/CAB. S/BY PASS PN25 D=50MM</v>
          </cell>
          <cell r="D7555" t="str">
            <v>UN</v>
          </cell>
          <cell r="E7555">
            <v>0</v>
          </cell>
        </row>
        <row r="7556">
          <cell r="B7556" t="str">
            <v>529502</v>
          </cell>
          <cell r="C7556" t="str">
            <v>VALVULA GAV. MO FG/CAB. S/BY PASS PN25 D=75MM</v>
          </cell>
          <cell r="D7556" t="str">
            <v>UN</v>
          </cell>
          <cell r="E7556">
            <v>0</v>
          </cell>
        </row>
        <row r="7557">
          <cell r="B7557" t="str">
            <v>529503</v>
          </cell>
          <cell r="C7557" t="str">
            <v>VALVULA GAV. MO FG/CAB. S/BY PASS PN25 D=80MM</v>
          </cell>
          <cell r="D7557" t="str">
            <v>UN</v>
          </cell>
          <cell r="E7557">
            <v>0</v>
          </cell>
        </row>
        <row r="7558">
          <cell r="B7558" t="str">
            <v>529504</v>
          </cell>
          <cell r="C7558" t="str">
            <v>VALVULA GAV. MO FG/CAB. S/BY PASS PN25 D=100MM</v>
          </cell>
          <cell r="D7558" t="str">
            <v>UN</v>
          </cell>
          <cell r="E7558">
            <v>0</v>
          </cell>
        </row>
        <row r="7559">
          <cell r="B7559" t="str">
            <v>529505</v>
          </cell>
          <cell r="C7559" t="str">
            <v>VALVULA GAV. MO FG/CAB. S/BY PASS PN25 D=150MM</v>
          </cell>
          <cell r="D7559" t="str">
            <v>UN</v>
          </cell>
          <cell r="E7559">
            <v>0</v>
          </cell>
        </row>
        <row r="7560">
          <cell r="B7560" t="str">
            <v>529506</v>
          </cell>
          <cell r="C7560" t="str">
            <v>VALVULA GAV. MO FG/CAB. S/BY PASS PN25 D=200MM</v>
          </cell>
          <cell r="D7560" t="str">
            <v>UN</v>
          </cell>
          <cell r="E7560">
            <v>0</v>
          </cell>
        </row>
        <row r="7561">
          <cell r="B7561" t="str">
            <v>529507</v>
          </cell>
          <cell r="C7561" t="str">
            <v>VALVULA GAV. MO FG/CAB. S/BY PASS PN25 D=250MM</v>
          </cell>
          <cell r="D7561" t="str">
            <v>UN</v>
          </cell>
          <cell r="E7561">
            <v>0</v>
          </cell>
        </row>
        <row r="7562">
          <cell r="B7562" t="str">
            <v>529508</v>
          </cell>
          <cell r="C7562" t="str">
            <v>VALVULA GAV. MO FG/CAB. S/BY PASS PN25 D=300MM</v>
          </cell>
          <cell r="D7562" t="str">
            <v>UN</v>
          </cell>
          <cell r="E7562">
            <v>0</v>
          </cell>
        </row>
        <row r="7563">
          <cell r="B7563" t="str">
            <v>529509</v>
          </cell>
          <cell r="C7563" t="str">
            <v>VALVULA GAV. MO FG/CAB. S/BY PASS PN25 D=350MM</v>
          </cell>
          <cell r="D7563" t="str">
            <v>UN</v>
          </cell>
          <cell r="E7563">
            <v>0</v>
          </cell>
        </row>
        <row r="7564">
          <cell r="B7564" t="str">
            <v>529510</v>
          </cell>
          <cell r="C7564" t="str">
            <v>VALVULA GAV. MO FG/CAB. S/BY PASS PN25 D=400MM</v>
          </cell>
          <cell r="D7564" t="str">
            <v>UN</v>
          </cell>
          <cell r="E7564">
            <v>0</v>
          </cell>
        </row>
        <row r="7565">
          <cell r="B7565" t="str">
            <v>529511</v>
          </cell>
          <cell r="C7565" t="str">
            <v>VALVULA GAV. MO FG/CAB. S/BY PASS PN25 D=450MM</v>
          </cell>
          <cell r="D7565" t="str">
            <v>UN</v>
          </cell>
          <cell r="E7565">
            <v>0</v>
          </cell>
        </row>
        <row r="7566">
          <cell r="B7566" t="str">
            <v>529512</v>
          </cell>
          <cell r="C7566" t="str">
            <v>VALVULA GAV. MO FG/CAB. S/BY PASS PN25 D=500MM</v>
          </cell>
          <cell r="D7566" t="str">
            <v>UN</v>
          </cell>
          <cell r="E7566">
            <v>0</v>
          </cell>
        </row>
        <row r="7567">
          <cell r="B7567" t="str">
            <v>529513</v>
          </cell>
          <cell r="C7567" t="str">
            <v>VALVULA GAV. MO FG/CAB. S/BY PASS PN25 D=600MM</v>
          </cell>
          <cell r="D7567" t="str">
            <v>UN</v>
          </cell>
          <cell r="E7567">
            <v>0</v>
          </cell>
        </row>
        <row r="7568">
          <cell r="B7568" t="str">
            <v>529514</v>
          </cell>
          <cell r="C7568" t="str">
            <v>VALVULA GAV. MO FG/CAB. S/BY PASS PN25 D=700MM</v>
          </cell>
          <cell r="D7568" t="str">
            <v>UN</v>
          </cell>
          <cell r="E7568">
            <v>0</v>
          </cell>
        </row>
        <row r="7569">
          <cell r="B7569" t="str">
            <v>529515</v>
          </cell>
          <cell r="C7569" t="str">
            <v>VALVULA GAV. MO FG/CAB. S/BY PASS PN25 D=800MM</v>
          </cell>
          <cell r="D7569" t="str">
            <v>UN</v>
          </cell>
          <cell r="E7569">
            <v>0</v>
          </cell>
        </row>
        <row r="7570">
          <cell r="B7570" t="str">
            <v>529516</v>
          </cell>
          <cell r="C7570" t="str">
            <v>VALVULA GAV. MO FG/CAB. S/BY PASS PN25 D=900MM</v>
          </cell>
          <cell r="D7570" t="str">
            <v>UN</v>
          </cell>
          <cell r="E7570">
            <v>0</v>
          </cell>
        </row>
        <row r="7571">
          <cell r="B7571" t="str">
            <v>529517</v>
          </cell>
          <cell r="C7571" t="str">
            <v>VALVULA GAV. MO FG/CAB. S/BY PASS PN25 D=1000MM</v>
          </cell>
          <cell r="D7571" t="str">
            <v>UN</v>
          </cell>
          <cell r="E7571">
            <v>0</v>
          </cell>
        </row>
        <row r="7572">
          <cell r="B7572" t="str">
            <v>529518</v>
          </cell>
          <cell r="C7572" t="str">
            <v>VALVULA GAV. MO FG/VOL. S/BY PASS PN25 D=50MM</v>
          </cell>
          <cell r="D7572" t="str">
            <v>UN</v>
          </cell>
          <cell r="E7572">
            <v>0</v>
          </cell>
        </row>
        <row r="7573">
          <cell r="B7573" t="str">
            <v>529519</v>
          </cell>
          <cell r="C7573" t="str">
            <v>VALVULA GAV. MO FG/VOL. S/BY PASS PN25 D=75MM</v>
          </cell>
          <cell r="D7573" t="str">
            <v>UN</v>
          </cell>
          <cell r="E7573">
            <v>0</v>
          </cell>
        </row>
        <row r="7574">
          <cell r="B7574" t="str">
            <v>529520</v>
          </cell>
          <cell r="C7574" t="str">
            <v>VALVULA GAV. MO FG/VOL. S/BY PASS PN25 D=80MM</v>
          </cell>
          <cell r="D7574" t="str">
            <v>UN</v>
          </cell>
          <cell r="E7574">
            <v>0</v>
          </cell>
        </row>
        <row r="7575">
          <cell r="B7575" t="str">
            <v>529521</v>
          </cell>
          <cell r="C7575" t="str">
            <v>VALVULA GAV. MO FG/VOL. S/BY PASS PN25 D=100MM</v>
          </cell>
          <cell r="D7575" t="str">
            <v>UN</v>
          </cell>
          <cell r="E7575">
            <v>0</v>
          </cell>
        </row>
        <row r="7576">
          <cell r="B7576" t="str">
            <v>529522</v>
          </cell>
          <cell r="C7576" t="str">
            <v>VALVULA GAV. MO FG/VOL. S/BY PASS PN25 D=150MM</v>
          </cell>
          <cell r="D7576" t="str">
            <v>UN</v>
          </cell>
          <cell r="E7576">
            <v>0</v>
          </cell>
        </row>
        <row r="7577">
          <cell r="B7577" t="str">
            <v>529523</v>
          </cell>
          <cell r="C7577" t="str">
            <v>VALVULA GAV. MO FG/VOL. S/BY PASS PN25 D=200MM</v>
          </cell>
          <cell r="D7577" t="str">
            <v>UN</v>
          </cell>
          <cell r="E7577">
            <v>0</v>
          </cell>
        </row>
        <row r="7578">
          <cell r="B7578" t="str">
            <v>529524</v>
          </cell>
          <cell r="C7578" t="str">
            <v>VALVULA GAV. MO FG/VOL. S/BY PASS PN25 D=250MM</v>
          </cell>
          <cell r="D7578" t="str">
            <v>UN</v>
          </cell>
          <cell r="E7578">
            <v>0</v>
          </cell>
        </row>
        <row r="7579">
          <cell r="B7579" t="str">
            <v>529525</v>
          </cell>
          <cell r="C7579" t="str">
            <v>VALVULA GAV. MO FG/VOL. S/BY PASS PN25 D=300MM</v>
          </cell>
          <cell r="D7579" t="str">
            <v>UN</v>
          </cell>
          <cell r="E7579">
            <v>0</v>
          </cell>
        </row>
        <row r="7580">
          <cell r="B7580" t="str">
            <v>529526</v>
          </cell>
          <cell r="C7580" t="str">
            <v>VALVULA GAV. MO FG/VOL. S/BY PASS PN25 D=350MM</v>
          </cell>
          <cell r="D7580" t="str">
            <v>UN</v>
          </cell>
          <cell r="E7580">
            <v>0</v>
          </cell>
        </row>
        <row r="7581">
          <cell r="B7581" t="str">
            <v>529527</v>
          </cell>
          <cell r="C7581" t="str">
            <v>VALVULA GAV. MO FG/VOL. S/BY PASS PN25 D=400MM</v>
          </cell>
          <cell r="D7581" t="str">
            <v>UN</v>
          </cell>
          <cell r="E7581">
            <v>0</v>
          </cell>
        </row>
        <row r="7582">
          <cell r="B7582" t="str">
            <v>529528</v>
          </cell>
          <cell r="C7582" t="str">
            <v>VALVULA GAV. MO FG/VOL. S/BY PASS PN25 D=450MM</v>
          </cell>
          <cell r="D7582" t="str">
            <v>UN</v>
          </cell>
          <cell r="E7582">
            <v>0</v>
          </cell>
        </row>
        <row r="7583">
          <cell r="B7583" t="str">
            <v>529529</v>
          </cell>
          <cell r="C7583" t="str">
            <v>VALVULA GAV. MO FG/VOL. S/BY PASS PN25 D=500MM</v>
          </cell>
          <cell r="D7583" t="str">
            <v>UN</v>
          </cell>
          <cell r="E7583">
            <v>0</v>
          </cell>
        </row>
        <row r="7584">
          <cell r="B7584" t="str">
            <v>529530</v>
          </cell>
          <cell r="C7584" t="str">
            <v>VALVULA GAV. MO FG/VOL. S/BY PASS PN25 D=600MM</v>
          </cell>
          <cell r="D7584" t="str">
            <v>UN</v>
          </cell>
          <cell r="E7584">
            <v>0</v>
          </cell>
        </row>
        <row r="7585">
          <cell r="B7585" t="str">
            <v>529531</v>
          </cell>
          <cell r="C7585" t="str">
            <v>VALVULA GAV. MO FG/VOL. S/BY PASS PN25 D=700MM</v>
          </cell>
          <cell r="D7585" t="str">
            <v>UN</v>
          </cell>
          <cell r="E7585">
            <v>0</v>
          </cell>
        </row>
        <row r="7586">
          <cell r="B7586" t="str">
            <v>529532</v>
          </cell>
          <cell r="C7586" t="str">
            <v>VALVULA GAV. MO FG/VOL. S/BY PASS PN25 D=800MM</v>
          </cell>
          <cell r="D7586" t="str">
            <v>UN</v>
          </cell>
          <cell r="E7586">
            <v>0</v>
          </cell>
        </row>
        <row r="7587">
          <cell r="B7587" t="str">
            <v>529533</v>
          </cell>
          <cell r="C7587" t="str">
            <v>VALVULA GAV. MO FG/VOL. S/BY PASS PN25 D=900MM</v>
          </cell>
          <cell r="D7587" t="str">
            <v>UN</v>
          </cell>
          <cell r="E7587">
            <v>0</v>
          </cell>
        </row>
        <row r="7588">
          <cell r="B7588" t="str">
            <v>529534</v>
          </cell>
          <cell r="C7588" t="str">
            <v>VALVULA GAV. MO FG/VOL. S/BY PASS PN25 D=1000MM</v>
          </cell>
          <cell r="D7588" t="str">
            <v>UN</v>
          </cell>
          <cell r="E7588">
            <v>0</v>
          </cell>
        </row>
        <row r="7589">
          <cell r="B7589" t="str">
            <v>529535</v>
          </cell>
          <cell r="C7589" t="str">
            <v>VALVULA GAV. MO FG/CAB. C/RED.S/BY P. PN25 D=300MM</v>
          </cell>
          <cell r="D7589" t="str">
            <v>UN</v>
          </cell>
          <cell r="E7589">
            <v>0</v>
          </cell>
        </row>
        <row r="7590">
          <cell r="B7590" t="str">
            <v>529536</v>
          </cell>
          <cell r="C7590" t="str">
            <v>VALVULA GAV. MO FG/CAB. C/RED.S/BY P. PN25 D=350MM</v>
          </cell>
          <cell r="D7590" t="str">
            <v>UN</v>
          </cell>
          <cell r="E7590">
            <v>0</v>
          </cell>
        </row>
        <row r="7591">
          <cell r="B7591" t="str">
            <v>529537</v>
          </cell>
          <cell r="C7591" t="str">
            <v>VALVULA GAV. MO FG/CAB. C/RED.S/BY P. PN25 D=400MM</v>
          </cell>
          <cell r="D7591" t="str">
            <v>UN</v>
          </cell>
          <cell r="E7591">
            <v>0</v>
          </cell>
        </row>
        <row r="7592">
          <cell r="B7592" t="str">
            <v>529538</v>
          </cell>
          <cell r="C7592" t="str">
            <v>VALVULA GAV. MO FG/CAB. C/RED.S/BY P. PN25 D=450MM</v>
          </cell>
          <cell r="D7592" t="str">
            <v>UN</v>
          </cell>
          <cell r="E7592">
            <v>0</v>
          </cell>
        </row>
        <row r="7593">
          <cell r="B7593" t="str">
            <v>529539</v>
          </cell>
          <cell r="C7593" t="str">
            <v>VALVULA GAV. MO FG/CAB. C/RED.S/BY P. PN25 D=500MM</v>
          </cell>
          <cell r="D7593" t="str">
            <v>UN</v>
          </cell>
          <cell r="E7593">
            <v>0</v>
          </cell>
        </row>
        <row r="7594">
          <cell r="B7594" t="str">
            <v>529540</v>
          </cell>
          <cell r="C7594" t="str">
            <v>VALVULA GAV. MO FG/CAB. C/RED.S/BY P. PN25 D=600MM</v>
          </cell>
          <cell r="D7594" t="str">
            <v>UN</v>
          </cell>
          <cell r="E7594">
            <v>0</v>
          </cell>
        </row>
        <row r="7595">
          <cell r="B7595" t="str">
            <v>529541</v>
          </cell>
          <cell r="C7595" t="str">
            <v>VALVULA GAV. MO FG/CAB. C/RED.S/BY P. PN25 D=700MM</v>
          </cell>
          <cell r="D7595" t="str">
            <v>UN</v>
          </cell>
          <cell r="E7595">
            <v>0</v>
          </cell>
        </row>
        <row r="7596">
          <cell r="B7596" t="str">
            <v>529542</v>
          </cell>
          <cell r="C7596" t="str">
            <v>VALVULA GAV. MO FG/CAB. C/RED.S/BY P. PN25 D=800MM</v>
          </cell>
          <cell r="D7596" t="str">
            <v>UN</v>
          </cell>
          <cell r="E7596">
            <v>0</v>
          </cell>
        </row>
        <row r="7597">
          <cell r="B7597" t="str">
            <v>529543</v>
          </cell>
          <cell r="C7597" t="str">
            <v>VALVULA GAV. MO FG/CAB. C/RED.S/BY P. PN25 D=900MM</v>
          </cell>
          <cell r="D7597" t="str">
            <v>UN</v>
          </cell>
          <cell r="E7597">
            <v>0</v>
          </cell>
        </row>
        <row r="7598">
          <cell r="B7598" t="str">
            <v>529544</v>
          </cell>
          <cell r="C7598" t="str">
            <v>VALVULA GAV. MO FG/CAB. C/RED.S/BY P. PN25 D=1000M</v>
          </cell>
          <cell r="D7598" t="str">
            <v>UN</v>
          </cell>
          <cell r="E7598">
            <v>0</v>
          </cell>
        </row>
        <row r="7599">
          <cell r="B7599" t="str">
            <v>529545</v>
          </cell>
          <cell r="C7599" t="str">
            <v>VALVULA GAV. MO FG/VOL. C/RED.S/BY P. PN25 D=300MM</v>
          </cell>
          <cell r="D7599" t="str">
            <v>UN</v>
          </cell>
          <cell r="E7599">
            <v>0</v>
          </cell>
        </row>
        <row r="7600">
          <cell r="B7600" t="str">
            <v>529546</v>
          </cell>
          <cell r="C7600" t="str">
            <v>VALVULA GAV. MO FG/VOL. C/RED.S/BY P. PN25 D=350MM</v>
          </cell>
          <cell r="D7600" t="str">
            <v>UN</v>
          </cell>
          <cell r="E7600">
            <v>0</v>
          </cell>
        </row>
        <row r="7601">
          <cell r="B7601" t="str">
            <v>529547</v>
          </cell>
          <cell r="C7601" t="str">
            <v>VALVULA GAV. MO FG/VOL. C/RED.S/BY P. PN25 D=400MM</v>
          </cell>
          <cell r="D7601" t="str">
            <v>UN</v>
          </cell>
          <cell r="E7601">
            <v>0</v>
          </cell>
        </row>
        <row r="7602">
          <cell r="B7602" t="str">
            <v>529548</v>
          </cell>
          <cell r="C7602" t="str">
            <v>VALVULA GAV. MO FG/VOL. C/RED.S/BY P. PN25 D=450MM</v>
          </cell>
          <cell r="D7602" t="str">
            <v>UN</v>
          </cell>
          <cell r="E7602">
            <v>0</v>
          </cell>
        </row>
        <row r="7603">
          <cell r="B7603" t="str">
            <v>529549</v>
          </cell>
          <cell r="C7603" t="str">
            <v>VALVULA GAV. MO FG/VOL. C/RED.S/BY P. PN25 D=500MM</v>
          </cell>
          <cell r="D7603" t="str">
            <v>UN</v>
          </cell>
          <cell r="E7603">
            <v>0</v>
          </cell>
        </row>
        <row r="7604">
          <cell r="B7604" t="str">
            <v>529550</v>
          </cell>
          <cell r="C7604" t="str">
            <v>VALVULA GAV. MO FG/VOL. C/RED.S/BY P. PN25 D=600MM</v>
          </cell>
          <cell r="D7604" t="str">
            <v>UN</v>
          </cell>
          <cell r="E7604">
            <v>0</v>
          </cell>
        </row>
        <row r="7605">
          <cell r="B7605" t="str">
            <v>529551</v>
          </cell>
          <cell r="C7605" t="str">
            <v>VALVULA GAV. MO FG/VOL. C/RED.S/BY P. PN25 D=700MM</v>
          </cell>
          <cell r="D7605" t="str">
            <v>UN</v>
          </cell>
          <cell r="E7605">
            <v>0</v>
          </cell>
        </row>
        <row r="7606">
          <cell r="B7606" t="str">
            <v>529552</v>
          </cell>
          <cell r="C7606" t="str">
            <v>VALVULA GAV. MO FG/VOL. C/RED.S/BY P. PN25 D=800MM</v>
          </cell>
          <cell r="D7606" t="str">
            <v>UN</v>
          </cell>
          <cell r="E7606">
            <v>0</v>
          </cell>
        </row>
        <row r="7607">
          <cell r="B7607" t="str">
            <v>529553</v>
          </cell>
          <cell r="C7607" t="str">
            <v>VALVULA GAV. MO FG/VOL. C/RED.S/BY P. PN25 D=900MM</v>
          </cell>
          <cell r="D7607" t="str">
            <v>UN</v>
          </cell>
          <cell r="E7607">
            <v>0</v>
          </cell>
        </row>
        <row r="7608">
          <cell r="B7608" t="str">
            <v>529554</v>
          </cell>
          <cell r="C7608" t="str">
            <v>VALVULA GAV. MO FG/VOL. C/RED.S/BY P. PN25 D=1000M</v>
          </cell>
          <cell r="D7608" t="str">
            <v>UN</v>
          </cell>
          <cell r="E7608">
            <v>0</v>
          </cell>
        </row>
        <row r="7609">
          <cell r="B7609" t="str">
            <v>529555</v>
          </cell>
          <cell r="C7609" t="str">
            <v>VALVULA GAV. MO FG/CAB. C/BY PASS PN25 D=250MM</v>
          </cell>
          <cell r="D7609" t="str">
            <v>UN</v>
          </cell>
          <cell r="E7609">
            <v>0</v>
          </cell>
        </row>
        <row r="7610">
          <cell r="B7610" t="str">
            <v>529556</v>
          </cell>
          <cell r="C7610" t="str">
            <v>VALVULA GAV. MO FG/CAB. C/BY PASS PN25 D=300MM</v>
          </cell>
          <cell r="D7610" t="str">
            <v>UN</v>
          </cell>
          <cell r="E7610">
            <v>0</v>
          </cell>
        </row>
        <row r="7611">
          <cell r="B7611" t="str">
            <v>529557</v>
          </cell>
          <cell r="C7611" t="str">
            <v>VALVULA GAV. MO FG/CAB. C/BY PASS PN25 D=350MM</v>
          </cell>
          <cell r="D7611" t="str">
            <v>UN</v>
          </cell>
          <cell r="E7611">
            <v>0</v>
          </cell>
        </row>
        <row r="7612">
          <cell r="B7612" t="str">
            <v>529558</v>
          </cell>
          <cell r="C7612" t="str">
            <v>VALVULA GAV. MO FG/CAB. C/BY PASS PN25 D=400MM</v>
          </cell>
          <cell r="D7612" t="str">
            <v>UN</v>
          </cell>
          <cell r="E7612">
            <v>0</v>
          </cell>
        </row>
        <row r="7613">
          <cell r="B7613" t="str">
            <v>529559</v>
          </cell>
          <cell r="C7613" t="str">
            <v>VALVULA GAV. MO FG/CAB. C/BY PASS PN25 D=450MM</v>
          </cell>
          <cell r="D7613" t="str">
            <v>UN</v>
          </cell>
          <cell r="E7613">
            <v>0</v>
          </cell>
        </row>
        <row r="7614">
          <cell r="B7614" t="str">
            <v>529560</v>
          </cell>
          <cell r="C7614" t="str">
            <v>VALVULA GAV. MO FG/CAB. C/BY PASS PN25 D=500MM</v>
          </cell>
          <cell r="D7614" t="str">
            <v>UN</v>
          </cell>
          <cell r="E7614">
            <v>0</v>
          </cell>
        </row>
        <row r="7615">
          <cell r="B7615" t="str">
            <v>529561</v>
          </cell>
          <cell r="C7615" t="str">
            <v>VALVULA GAV. MO FG/CAB. C/BY PASS PN25 D=600MM</v>
          </cell>
          <cell r="D7615" t="str">
            <v>UN</v>
          </cell>
          <cell r="E7615">
            <v>0</v>
          </cell>
        </row>
        <row r="7616">
          <cell r="B7616" t="str">
            <v>529562</v>
          </cell>
          <cell r="C7616" t="str">
            <v>VALVULA GAV. MO FG/CAB. C/BY PASS PN25 D=700MM</v>
          </cell>
          <cell r="D7616" t="str">
            <v>UN</v>
          </cell>
          <cell r="E7616">
            <v>0</v>
          </cell>
        </row>
        <row r="7617">
          <cell r="B7617" t="str">
            <v>529563</v>
          </cell>
          <cell r="C7617" t="str">
            <v>VALVULA GAV. MO FG/CAB. C/BY PASS PN25 D=800MM</v>
          </cell>
          <cell r="D7617" t="str">
            <v>UN</v>
          </cell>
          <cell r="E7617">
            <v>0</v>
          </cell>
        </row>
        <row r="7618">
          <cell r="B7618" t="str">
            <v>529564</v>
          </cell>
          <cell r="C7618" t="str">
            <v>VALVULA GAV. MO FG/CAB. C/BY PASS PN25 D=900MM</v>
          </cell>
          <cell r="D7618" t="str">
            <v>UN</v>
          </cell>
          <cell r="E7618">
            <v>0</v>
          </cell>
        </row>
        <row r="7619">
          <cell r="B7619" t="str">
            <v>529565</v>
          </cell>
          <cell r="C7619" t="str">
            <v>VALVULA GAV. MO FG/CAB. C/BY PASS PN25 D=1000MM</v>
          </cell>
          <cell r="D7619" t="str">
            <v>UN</v>
          </cell>
          <cell r="E7619">
            <v>0</v>
          </cell>
        </row>
        <row r="7620">
          <cell r="B7620" t="str">
            <v>529566</v>
          </cell>
          <cell r="C7620" t="str">
            <v>VALVULA GAV. MO FG/VOL. C/BY PASS PN25 D=250MM</v>
          </cell>
          <cell r="D7620" t="str">
            <v>UN</v>
          </cell>
          <cell r="E7620">
            <v>0</v>
          </cell>
        </row>
        <row r="7621">
          <cell r="B7621" t="str">
            <v>529567</v>
          </cell>
          <cell r="C7621" t="str">
            <v>VALVULA GAV. MO FG/VOL. C/BY PASS PN25 D=300MM</v>
          </cell>
          <cell r="D7621" t="str">
            <v>UN</v>
          </cell>
          <cell r="E7621">
            <v>0</v>
          </cell>
        </row>
        <row r="7622">
          <cell r="B7622" t="str">
            <v>529568</v>
          </cell>
          <cell r="C7622" t="str">
            <v>VALVULA GAV. MO FG/VOL. C/BY PASS PN25 D=350MM</v>
          </cell>
          <cell r="D7622" t="str">
            <v>UN</v>
          </cell>
          <cell r="E7622">
            <v>0</v>
          </cell>
        </row>
        <row r="7623">
          <cell r="B7623" t="str">
            <v>529569</v>
          </cell>
          <cell r="C7623" t="str">
            <v>VALVULA GAV. MO FG/VOL. C/BY PASS PN25 D=400MM</v>
          </cell>
          <cell r="D7623" t="str">
            <v>UN</v>
          </cell>
          <cell r="E7623">
            <v>0</v>
          </cell>
        </row>
        <row r="7624">
          <cell r="B7624" t="str">
            <v>529570</v>
          </cell>
          <cell r="C7624" t="str">
            <v>VALVULA GAV. MO FG/VOL. C/BY PASS PN25 D=450MM</v>
          </cell>
          <cell r="D7624" t="str">
            <v>UN</v>
          </cell>
          <cell r="E7624">
            <v>0</v>
          </cell>
        </row>
        <row r="7625">
          <cell r="B7625" t="str">
            <v>529571</v>
          </cell>
          <cell r="C7625" t="str">
            <v>VALVULA GAV. MO FG/VOL. C/BY PASS PN25 D=500MM</v>
          </cell>
          <cell r="D7625" t="str">
            <v>UN</v>
          </cell>
          <cell r="E7625">
            <v>0</v>
          </cell>
        </row>
        <row r="7626">
          <cell r="B7626" t="str">
            <v>529572</v>
          </cell>
          <cell r="C7626" t="str">
            <v>VALVULA GAV. MO FG/VOL. C/BY PASS PN25 D=600MM</v>
          </cell>
          <cell r="D7626" t="str">
            <v>UN</v>
          </cell>
          <cell r="E7626">
            <v>0</v>
          </cell>
        </row>
        <row r="7627">
          <cell r="B7627" t="str">
            <v>529573</v>
          </cell>
          <cell r="C7627" t="str">
            <v>VALVULA GAV. MO FG/VOL. C/BY PASS PN25 D=700MM</v>
          </cell>
          <cell r="D7627" t="str">
            <v>UN</v>
          </cell>
          <cell r="E7627">
            <v>0</v>
          </cell>
        </row>
        <row r="7628">
          <cell r="B7628" t="str">
            <v>529574</v>
          </cell>
          <cell r="C7628" t="str">
            <v>VALVULA GAV. MO FG/VOL. C/BY PASS PN25 D=800MM</v>
          </cell>
          <cell r="D7628" t="str">
            <v>UN</v>
          </cell>
          <cell r="E7628">
            <v>0</v>
          </cell>
        </row>
        <row r="7629">
          <cell r="B7629" t="str">
            <v>529575</v>
          </cell>
          <cell r="C7629" t="str">
            <v>VALVULA GAV. MO FG/VOL. C/BY PASS PN25 D=900MM</v>
          </cell>
          <cell r="D7629" t="str">
            <v>UN</v>
          </cell>
          <cell r="E7629">
            <v>0</v>
          </cell>
        </row>
        <row r="7630">
          <cell r="B7630" t="str">
            <v>529576</v>
          </cell>
          <cell r="C7630" t="str">
            <v>VALVULA GAV. MO FG/VOL. C/BY PASS PN25 D=1000MM</v>
          </cell>
          <cell r="D7630" t="str">
            <v>UN</v>
          </cell>
          <cell r="E7630">
            <v>0</v>
          </cell>
        </row>
        <row r="7631">
          <cell r="B7631" t="str">
            <v>529577</v>
          </cell>
          <cell r="C7631" t="str">
            <v>VALVULA GAV. MO FG/CAB. C/RED.C/BY P. PN25 D=300MM</v>
          </cell>
          <cell r="D7631" t="str">
            <v>UN</v>
          </cell>
          <cell r="E7631">
            <v>0</v>
          </cell>
        </row>
        <row r="7632">
          <cell r="B7632" t="str">
            <v>529578</v>
          </cell>
          <cell r="C7632" t="str">
            <v>VALVULA GAV. MO FG/CAB. C/RED.C/BY P. PN25 D=350MM</v>
          </cell>
          <cell r="D7632" t="str">
            <v>UN</v>
          </cell>
          <cell r="E7632">
            <v>0</v>
          </cell>
        </row>
        <row r="7633">
          <cell r="B7633" t="str">
            <v>529579</v>
          </cell>
          <cell r="C7633" t="str">
            <v>VALVULA GAV. MO FG/CAB. C/RED.C/BY P. PN25 D=400MM</v>
          </cell>
          <cell r="D7633" t="str">
            <v>UN</v>
          </cell>
          <cell r="E7633">
            <v>0</v>
          </cell>
        </row>
        <row r="7634">
          <cell r="B7634" t="str">
            <v>529580</v>
          </cell>
          <cell r="C7634" t="str">
            <v>VALVULA GAV. MO FG/CAB. C/RED.C/BY P. PN25 D=450MM</v>
          </cell>
          <cell r="D7634" t="str">
            <v>UN</v>
          </cell>
          <cell r="E7634">
            <v>0</v>
          </cell>
        </row>
        <row r="7635">
          <cell r="B7635" t="str">
            <v>529581</v>
          </cell>
          <cell r="C7635" t="str">
            <v>VALVULA GAV. MO FG/CAB. C/RED.C/BY P. PN25 D=500MM</v>
          </cell>
          <cell r="D7635" t="str">
            <v>UN</v>
          </cell>
          <cell r="E7635">
            <v>0</v>
          </cell>
        </row>
        <row r="7636">
          <cell r="B7636" t="str">
            <v>529582</v>
          </cell>
          <cell r="C7636" t="str">
            <v>VALVULA GAV. MO FG/CAB. C/RED.C/BY P. PN25 D=600MM</v>
          </cell>
          <cell r="D7636" t="str">
            <v>UN</v>
          </cell>
          <cell r="E7636">
            <v>0</v>
          </cell>
        </row>
        <row r="7637">
          <cell r="B7637" t="str">
            <v>529583</v>
          </cell>
          <cell r="C7637" t="str">
            <v>VALVULA GAV. MO FG/CAB. C/RED.C/BY P. PN25 D=700MM</v>
          </cell>
          <cell r="D7637" t="str">
            <v>UN</v>
          </cell>
          <cell r="E7637">
            <v>0</v>
          </cell>
        </row>
        <row r="7638">
          <cell r="B7638" t="str">
            <v>529584</v>
          </cell>
          <cell r="C7638" t="str">
            <v>VALVULA GAV. MO FG/CAB. C/RED.C/BY P. PN25 D=800MM</v>
          </cell>
          <cell r="D7638" t="str">
            <v>UN</v>
          </cell>
          <cell r="E7638">
            <v>0</v>
          </cell>
        </row>
        <row r="7639">
          <cell r="B7639" t="str">
            <v>529585</v>
          </cell>
          <cell r="C7639" t="str">
            <v>VALVULA GAV. MO FG/CAB. C/RED.C/BY P. PN25 D=900MM</v>
          </cell>
          <cell r="D7639" t="str">
            <v>UN</v>
          </cell>
          <cell r="E7639">
            <v>0</v>
          </cell>
        </row>
        <row r="7640">
          <cell r="B7640" t="str">
            <v>529586</v>
          </cell>
          <cell r="C7640" t="str">
            <v>VALVULA GAV. MO FG/CAB. C/RED.C/BY P. PN25 D=1000M</v>
          </cell>
          <cell r="D7640" t="str">
            <v>UN</v>
          </cell>
          <cell r="E7640">
            <v>0</v>
          </cell>
        </row>
        <row r="7641">
          <cell r="B7641" t="str">
            <v>529587</v>
          </cell>
          <cell r="C7641" t="str">
            <v>VALVULA GAV. MO FG/VOL. C/RED.C/BY P. PN25 D=300MM</v>
          </cell>
          <cell r="D7641" t="str">
            <v>UN</v>
          </cell>
          <cell r="E7641">
            <v>0</v>
          </cell>
        </row>
        <row r="7642">
          <cell r="B7642" t="str">
            <v>529588</v>
          </cell>
          <cell r="C7642" t="str">
            <v>VALVULA GAV. MO FG/VOL. C/RED.C/BY P. PN25 D=350MM</v>
          </cell>
          <cell r="D7642" t="str">
            <v>UN</v>
          </cell>
          <cell r="E7642">
            <v>0</v>
          </cell>
        </row>
        <row r="7643">
          <cell r="B7643" t="str">
            <v>529589</v>
          </cell>
          <cell r="C7643" t="str">
            <v>VALVULA GAV. MO FG/VOL. C/RED.C/BY P. PN25 D=400MM</v>
          </cell>
          <cell r="D7643" t="str">
            <v>UN</v>
          </cell>
          <cell r="E7643">
            <v>0</v>
          </cell>
        </row>
        <row r="7644">
          <cell r="B7644" t="str">
            <v>529590</v>
          </cell>
          <cell r="C7644" t="str">
            <v>VALVULA GAV. MO FG/VOL. C/RED.C/BY P. PN25 D=450MM</v>
          </cell>
          <cell r="D7644" t="str">
            <v>UN</v>
          </cell>
          <cell r="E7644">
            <v>0</v>
          </cell>
        </row>
        <row r="7645">
          <cell r="B7645" t="str">
            <v>529591</v>
          </cell>
          <cell r="C7645" t="str">
            <v>VALVULA GAV. MO FG/VOL. C/RED.C/BY P. PN25 D=500MM</v>
          </cell>
          <cell r="D7645" t="str">
            <v>UN</v>
          </cell>
          <cell r="E7645">
            <v>0</v>
          </cell>
        </row>
        <row r="7646">
          <cell r="B7646" t="str">
            <v>529592</v>
          </cell>
          <cell r="C7646" t="str">
            <v>VALVULA GAV. MO FG/VOL. C/RED.C/BY P. PN25 D=600MM</v>
          </cell>
          <cell r="D7646" t="str">
            <v>UN</v>
          </cell>
          <cell r="E7646">
            <v>0</v>
          </cell>
        </row>
        <row r="7647">
          <cell r="B7647" t="str">
            <v>529593</v>
          </cell>
          <cell r="C7647" t="str">
            <v>VALVULA GAV. MO FG/VOL. C/RED.C/BY P. PN25 D=700MM</v>
          </cell>
          <cell r="D7647" t="str">
            <v>UN</v>
          </cell>
          <cell r="E7647">
            <v>0</v>
          </cell>
        </row>
        <row r="7648">
          <cell r="B7648" t="str">
            <v>529594</v>
          </cell>
          <cell r="C7648" t="str">
            <v>VALVULA GAV. MO FG/VOL. C/RED.C/BY P. PN25 D=800MM</v>
          </cell>
          <cell r="D7648" t="str">
            <v>UN</v>
          </cell>
          <cell r="E7648">
            <v>0</v>
          </cell>
        </row>
        <row r="7649">
          <cell r="B7649" t="str">
            <v>529595</v>
          </cell>
          <cell r="C7649" t="str">
            <v>VALVULA GAV. MO FG/VOL. C/RED.C/BY P. PN25 D=900MM</v>
          </cell>
          <cell r="D7649" t="str">
            <v>UN</v>
          </cell>
          <cell r="E7649">
            <v>0</v>
          </cell>
        </row>
        <row r="7650">
          <cell r="B7650" t="str">
            <v>529596</v>
          </cell>
          <cell r="C7650" t="str">
            <v>VALVULA GAV. MO FG/VOL. C/RED.C/BY P. PN25 D=1000M</v>
          </cell>
          <cell r="D7650" t="str">
            <v>UN</v>
          </cell>
          <cell r="E7650">
            <v>0</v>
          </cell>
        </row>
        <row r="7652">
          <cell r="B7652" t="str">
            <v>529600</v>
          </cell>
          <cell r="C7652" t="str">
            <v>VALVULA RETENCAO PORT.UNI. S/BY PASS (SETOR ABDIB GLOBAL 40%; C32 - FERRO/ACO/DERIV. 60%)</v>
          </cell>
        </row>
        <row r="7653">
          <cell r="B7653" t="str">
            <v>529601</v>
          </cell>
          <cell r="C7653" t="str">
            <v>VALVULA RETENCAO PORT.UNI. S/BY PASS PN10 D=300MM</v>
          </cell>
          <cell r="D7653" t="str">
            <v>UN</v>
          </cell>
          <cell r="E7653">
            <v>0</v>
          </cell>
        </row>
        <row r="7654">
          <cell r="B7654" t="str">
            <v>529602</v>
          </cell>
          <cell r="C7654" t="str">
            <v>VALVULA RETENCAO PORT.UNI. S/BY PASS PN10 D=350MM</v>
          </cell>
          <cell r="D7654" t="str">
            <v>UN</v>
          </cell>
          <cell r="E7654">
            <v>0</v>
          </cell>
        </row>
        <row r="7655">
          <cell r="B7655" t="str">
            <v>529603</v>
          </cell>
          <cell r="C7655" t="str">
            <v>VALVULA RETENCAO PORT.UNI. S/BY PASS PN10 D=400MM</v>
          </cell>
          <cell r="D7655" t="str">
            <v>UN</v>
          </cell>
          <cell r="E7655">
            <v>0</v>
          </cell>
        </row>
        <row r="7656">
          <cell r="B7656" t="str">
            <v>529604</v>
          </cell>
          <cell r="C7656" t="str">
            <v>VALVULA RETENCAO PORT.UNI. S/BY PASS PN10 D=500MM</v>
          </cell>
          <cell r="D7656" t="str">
            <v>UN</v>
          </cell>
          <cell r="E7656">
            <v>0</v>
          </cell>
        </row>
        <row r="7657">
          <cell r="B7657" t="str">
            <v>529605</v>
          </cell>
          <cell r="C7657" t="str">
            <v>VALVULA RETENCAO PORT.UNI. S/BY PASS PN10 D=600MM</v>
          </cell>
          <cell r="D7657" t="str">
            <v>UN</v>
          </cell>
          <cell r="E7657">
            <v>0</v>
          </cell>
        </row>
        <row r="7658">
          <cell r="B7658" t="str">
            <v>529606</v>
          </cell>
          <cell r="C7658" t="str">
            <v>VALVULA RETENCAO PORT.UNI. S/BY PASS PN16 D=300MM</v>
          </cell>
          <cell r="D7658" t="str">
            <v>UN</v>
          </cell>
          <cell r="E7658">
            <v>0</v>
          </cell>
        </row>
        <row r="7659">
          <cell r="B7659" t="str">
            <v>529607</v>
          </cell>
          <cell r="C7659" t="str">
            <v>VALVULA RETENCAO PORT.UNI. S/BY PASS PN16 D=350MM</v>
          </cell>
          <cell r="D7659" t="str">
            <v>UN</v>
          </cell>
          <cell r="E7659">
            <v>0</v>
          </cell>
        </row>
        <row r="7660">
          <cell r="B7660" t="str">
            <v>529608</v>
          </cell>
          <cell r="C7660" t="str">
            <v>VALVULA RETENCAO PORT.UNI. S/BY PASS PN16 D=400MM</v>
          </cell>
          <cell r="D7660" t="str">
            <v>UN</v>
          </cell>
          <cell r="E7660">
            <v>0</v>
          </cell>
        </row>
        <row r="7661">
          <cell r="B7661" t="str">
            <v>529609</v>
          </cell>
          <cell r="C7661" t="str">
            <v>VALVULA RETENCAO PORT.UNI. S/BY PASS PN16 D=500MM</v>
          </cell>
          <cell r="D7661" t="str">
            <v>UN</v>
          </cell>
          <cell r="E7661">
            <v>0</v>
          </cell>
        </row>
        <row r="7662">
          <cell r="B7662" t="str">
            <v>529610</v>
          </cell>
          <cell r="C7662" t="str">
            <v>VALVULA RETENCAO PORT.UNI. S/BY PASS PN16 D=600MM</v>
          </cell>
          <cell r="D7662" t="str">
            <v>UN</v>
          </cell>
          <cell r="E7662">
            <v>0</v>
          </cell>
        </row>
        <row r="7664">
          <cell r="B7664" t="str">
            <v>529700</v>
          </cell>
          <cell r="C7664" t="str">
            <v>VALVULA RETENCAO PORT.DUP. S/BY PASS (SETOR ABDIB GLOBAL 40%; C32 - FERRO/ACO/DERIV. 60%)</v>
          </cell>
        </row>
        <row r="7665">
          <cell r="B7665" t="str">
            <v>529701</v>
          </cell>
          <cell r="C7665" t="str">
            <v>VALVULA RETENCAO PORT.DUP. S/BY PASS PN10 D=200MM</v>
          </cell>
          <cell r="D7665" t="str">
            <v>UN</v>
          </cell>
          <cell r="E7665">
            <v>0</v>
          </cell>
        </row>
        <row r="7666">
          <cell r="B7666" t="str">
            <v>529702</v>
          </cell>
          <cell r="C7666" t="str">
            <v>VALVULA RETENCAO PORT.DUP. S/BY PASS PN10 D=250MM</v>
          </cell>
          <cell r="D7666" t="str">
            <v>UN</v>
          </cell>
          <cell r="E7666">
            <v>0</v>
          </cell>
        </row>
        <row r="7667">
          <cell r="B7667" t="str">
            <v>529703</v>
          </cell>
          <cell r="C7667" t="str">
            <v>VALVULA RETENCAO PORT.DUP. S/BY PASS PN10 D=300MM</v>
          </cell>
          <cell r="D7667" t="str">
            <v>UN</v>
          </cell>
          <cell r="E7667">
            <v>0</v>
          </cell>
        </row>
        <row r="7668">
          <cell r="B7668" t="str">
            <v>529704</v>
          </cell>
          <cell r="C7668" t="str">
            <v>VALVULA RETENCAO PORT.DUP. S/BY PASS PN10 D=350MM</v>
          </cell>
          <cell r="D7668" t="str">
            <v>UN</v>
          </cell>
          <cell r="E7668">
            <v>0</v>
          </cell>
        </row>
        <row r="7669">
          <cell r="B7669" t="str">
            <v>529705</v>
          </cell>
          <cell r="C7669" t="str">
            <v>VALVULA RETENCAO PORT.DUP. S/BY PASS PN10 D=400MM</v>
          </cell>
          <cell r="D7669" t="str">
            <v>UN</v>
          </cell>
          <cell r="E7669">
            <v>0</v>
          </cell>
        </row>
        <row r="7670">
          <cell r="B7670" t="str">
            <v>529706</v>
          </cell>
          <cell r="C7670" t="str">
            <v>VALVULA RETENCAO PORT.DUP. S/BY PASS PN10 D=450MM</v>
          </cell>
          <cell r="D7670" t="str">
            <v>UN</v>
          </cell>
          <cell r="E7670">
            <v>0</v>
          </cell>
        </row>
        <row r="7671">
          <cell r="B7671" t="str">
            <v>529707</v>
          </cell>
          <cell r="C7671" t="str">
            <v>VALVULA RETENCAO PORT.DUP. S/BY PASS PN10 D=500MM</v>
          </cell>
          <cell r="D7671" t="str">
            <v>UN</v>
          </cell>
          <cell r="E7671">
            <v>0</v>
          </cell>
        </row>
        <row r="7672">
          <cell r="B7672" t="str">
            <v>529708</v>
          </cell>
          <cell r="C7672" t="str">
            <v>VALVULA RETENCAO PORT.DUP. S/BY PASS PN10 D=600MM</v>
          </cell>
          <cell r="D7672" t="str">
            <v>UN</v>
          </cell>
          <cell r="E7672">
            <v>0</v>
          </cell>
        </row>
        <row r="7673">
          <cell r="B7673" t="str">
            <v>529709</v>
          </cell>
          <cell r="C7673" t="str">
            <v>VALVULA RETENCAO PORT.DUP. S/BY PASS PN16 D=50MM</v>
          </cell>
          <cell r="D7673" t="str">
            <v>UN</v>
          </cell>
          <cell r="E7673">
            <v>0</v>
          </cell>
        </row>
        <row r="7674">
          <cell r="B7674" t="str">
            <v>529710</v>
          </cell>
          <cell r="C7674" t="str">
            <v>VALVULA RETENCAO PORT.DUP. S/BY PASS PN16 D=75MM</v>
          </cell>
          <cell r="D7674" t="str">
            <v>UN</v>
          </cell>
          <cell r="E7674">
            <v>0</v>
          </cell>
        </row>
        <row r="7675">
          <cell r="B7675" t="str">
            <v>529711</v>
          </cell>
          <cell r="C7675" t="str">
            <v>VALVULA RETENCAO PORT.DUP. S/BY PASS PN16 D=100MM</v>
          </cell>
          <cell r="D7675" t="str">
            <v>UN</v>
          </cell>
          <cell r="E7675">
            <v>0</v>
          </cell>
        </row>
        <row r="7676">
          <cell r="B7676" t="str">
            <v>529712</v>
          </cell>
          <cell r="C7676" t="str">
            <v>VALVULA RETENCAO PORT.DUP. S/BY PASS PN16 D=150MM</v>
          </cell>
          <cell r="D7676" t="str">
            <v>UN</v>
          </cell>
          <cell r="E7676">
            <v>0</v>
          </cell>
        </row>
        <row r="7677">
          <cell r="B7677" t="str">
            <v>529713</v>
          </cell>
          <cell r="C7677" t="str">
            <v>VALVULA RETENCAO PORT.DUP. S/BY PASS PN16 D=200MM</v>
          </cell>
          <cell r="D7677" t="str">
            <v>UN</v>
          </cell>
          <cell r="E7677">
            <v>0</v>
          </cell>
        </row>
        <row r="7678">
          <cell r="B7678" t="str">
            <v>529714</v>
          </cell>
          <cell r="C7678" t="str">
            <v>VALVULA RETENCAO PORT.DUP. S/BY PASS PN16 D=250MM</v>
          </cell>
          <cell r="D7678" t="str">
            <v>UN</v>
          </cell>
          <cell r="E7678">
            <v>0</v>
          </cell>
        </row>
        <row r="7679">
          <cell r="B7679" t="str">
            <v>529715</v>
          </cell>
          <cell r="C7679" t="str">
            <v>VALVULA RETENCAO PORT.DUP. S/BY PASS PN16 D=300MM</v>
          </cell>
          <cell r="D7679" t="str">
            <v>UN</v>
          </cell>
          <cell r="E7679">
            <v>0</v>
          </cell>
        </row>
        <row r="7680">
          <cell r="B7680" t="str">
            <v>529716</v>
          </cell>
          <cell r="C7680" t="str">
            <v>VALVULA RETENCAO PORT.DUP. S/BY PASS PN16 D=350MM</v>
          </cell>
          <cell r="D7680" t="str">
            <v>UN</v>
          </cell>
          <cell r="E7680">
            <v>0</v>
          </cell>
        </row>
        <row r="7681">
          <cell r="B7681" t="str">
            <v>529717</v>
          </cell>
          <cell r="C7681" t="str">
            <v>VALVULA RETENCAO PORT.DUP. S/BY PASS PN16 D=400MM</v>
          </cell>
          <cell r="D7681" t="str">
            <v>UN</v>
          </cell>
          <cell r="E7681">
            <v>0</v>
          </cell>
        </row>
        <row r="7682">
          <cell r="B7682" t="str">
            <v>529718</v>
          </cell>
          <cell r="C7682" t="str">
            <v>VALVULA RETENCAO PORT.DUP. S/BY PASS PN16 D=450MM</v>
          </cell>
          <cell r="D7682" t="str">
            <v>UN</v>
          </cell>
          <cell r="E7682">
            <v>0</v>
          </cell>
        </row>
        <row r="7683">
          <cell r="B7683" t="str">
            <v>529719</v>
          </cell>
          <cell r="C7683" t="str">
            <v>VALVULA RETENCAO PORT.DUP. S/BY PASS PN16 D=500MM</v>
          </cell>
          <cell r="D7683" t="str">
            <v>UN</v>
          </cell>
          <cell r="E7683">
            <v>0</v>
          </cell>
        </row>
        <row r="7684">
          <cell r="B7684" t="str">
            <v>529720</v>
          </cell>
          <cell r="C7684" t="str">
            <v>VALVULA RETENCAO PORT.DUP. S/BY PASS PN16 D=600MM</v>
          </cell>
          <cell r="D7684" t="str">
            <v>UN</v>
          </cell>
          <cell r="E7684">
            <v>0</v>
          </cell>
        </row>
        <row r="7686">
          <cell r="B7686" t="str">
            <v>529800</v>
          </cell>
          <cell r="C7686" t="str">
            <v>VENTOSAS (SETOR ABDIB GLOBAL 40%; C32 - FERRO/ACO/DERIV. 60%)</v>
          </cell>
        </row>
        <row r="7687">
          <cell r="B7687" t="str">
            <v>529801</v>
          </cell>
          <cell r="C7687" t="str">
            <v>VENTOSA SIMPLES COM ROSCA 3/4</v>
          </cell>
          <cell r="D7687" t="str">
            <v>UN</v>
          </cell>
          <cell r="E7687">
            <v>0</v>
          </cell>
        </row>
        <row r="7688">
          <cell r="B7688" t="str">
            <v>529802</v>
          </cell>
          <cell r="C7688" t="str">
            <v>VENTOSA SIMPLES COM ROSCA 1</v>
          </cell>
          <cell r="D7688" t="str">
            <v>UN</v>
          </cell>
          <cell r="E7688">
            <v>0</v>
          </cell>
        </row>
        <row r="7689">
          <cell r="B7689" t="str">
            <v>529803</v>
          </cell>
          <cell r="C7689" t="str">
            <v>VENTOSA SIMPLES COM ROSCA 1.1/4</v>
          </cell>
          <cell r="D7689" t="str">
            <v>UN</v>
          </cell>
          <cell r="E7689">
            <v>0</v>
          </cell>
        </row>
        <row r="7690">
          <cell r="B7690" t="str">
            <v>529804</v>
          </cell>
          <cell r="C7690" t="str">
            <v>VENTOSA SIMPLES COM ROSCA 1.1/2</v>
          </cell>
          <cell r="D7690" t="str">
            <v>UN</v>
          </cell>
          <cell r="E7690">
            <v>0</v>
          </cell>
        </row>
        <row r="7691">
          <cell r="B7691" t="str">
            <v>529805</v>
          </cell>
          <cell r="C7691" t="str">
            <v>VENTOSA SIMPLES COM ROSCA 2</v>
          </cell>
          <cell r="D7691" t="str">
            <v>UN</v>
          </cell>
          <cell r="E7691">
            <v>0</v>
          </cell>
        </row>
        <row r="7692">
          <cell r="B7692" t="str">
            <v>529806</v>
          </cell>
          <cell r="C7692" t="str">
            <v>VENTOSA SIMPLES COM FLANGE PN25 D=50MM</v>
          </cell>
          <cell r="D7692" t="str">
            <v>UN</v>
          </cell>
          <cell r="E7692">
            <v>0</v>
          </cell>
        </row>
        <row r="7693">
          <cell r="B7693" t="str">
            <v>529807</v>
          </cell>
          <cell r="C7693" t="str">
            <v>VENTOSA TRIPLICE FUNCAO COM FLANGE PN10 D=200MM</v>
          </cell>
          <cell r="D7693" t="str">
            <v>UN</v>
          </cell>
          <cell r="E7693">
            <v>0</v>
          </cell>
        </row>
        <row r="7694">
          <cell r="B7694" t="str">
            <v>529808</v>
          </cell>
          <cell r="C7694" t="str">
            <v>VENTOSA TRIPLICE FUNCAO COM FLANGE PN16 D=80MM</v>
          </cell>
          <cell r="D7694" t="str">
            <v>UN</v>
          </cell>
          <cell r="E7694">
            <v>0</v>
          </cell>
        </row>
        <row r="7695">
          <cell r="B7695" t="str">
            <v>529809</v>
          </cell>
          <cell r="C7695" t="str">
            <v>VENTOSA TRIPLICE FUNCAO COM FLANGE PN16 D=100MM</v>
          </cell>
          <cell r="D7695" t="str">
            <v>UN</v>
          </cell>
          <cell r="E7695">
            <v>0</v>
          </cell>
        </row>
        <row r="7696">
          <cell r="B7696" t="str">
            <v>529810</v>
          </cell>
          <cell r="C7696" t="str">
            <v>VENTOSA TRIPLICE FUNCAO COM FLANGE PN16 D=150MM</v>
          </cell>
          <cell r="D7696" t="str">
            <v>UN</v>
          </cell>
          <cell r="E7696">
            <v>0</v>
          </cell>
        </row>
        <row r="7697">
          <cell r="B7697" t="str">
            <v>529811</v>
          </cell>
          <cell r="C7697" t="str">
            <v>VENTOSA TRIPLICE FUNCAO COM FLANGE PN16 D=200MM</v>
          </cell>
          <cell r="D7697" t="str">
            <v>UN</v>
          </cell>
          <cell r="E7697">
            <v>0</v>
          </cell>
        </row>
        <row r="7698">
          <cell r="B7698" t="str">
            <v>529812</v>
          </cell>
          <cell r="C7698" t="str">
            <v>VENTOSA TRIPLICE FUNCAO COM FLANGE PN25 D=50MM</v>
          </cell>
          <cell r="D7698" t="str">
            <v>UN</v>
          </cell>
          <cell r="E7698">
            <v>0</v>
          </cell>
        </row>
        <row r="7699">
          <cell r="B7699" t="str">
            <v>529813</v>
          </cell>
          <cell r="C7699" t="str">
            <v>VENTOSA TRIPLICE FUNCAO COM FLANGE PN25 D=80MM</v>
          </cell>
          <cell r="D7699" t="str">
            <v>UN</v>
          </cell>
          <cell r="E7699">
            <v>0</v>
          </cell>
        </row>
        <row r="7700">
          <cell r="B7700" t="str">
            <v>529814</v>
          </cell>
          <cell r="C7700" t="str">
            <v>VENTOSA TRIPLICE FUNCAO COM FLANGE PN25 D=100MM</v>
          </cell>
          <cell r="D7700" t="str">
            <v>UN</v>
          </cell>
          <cell r="E7700">
            <v>0</v>
          </cell>
        </row>
        <row r="7701">
          <cell r="B7701" t="str">
            <v>529815</v>
          </cell>
          <cell r="C7701" t="str">
            <v>VENTOSA TRIPLICE FUNCAO COM FLANGE PN25 D=150MM</v>
          </cell>
          <cell r="D7701" t="str">
            <v>UN</v>
          </cell>
          <cell r="E7701">
            <v>0</v>
          </cell>
        </row>
        <row r="7702">
          <cell r="B7702" t="str">
            <v>529816</v>
          </cell>
          <cell r="C7702" t="str">
            <v>VENTOSA TRIPLICE FUNCAO COM FLANGE PN25 D=200MM</v>
          </cell>
          <cell r="D7702" t="str">
            <v>UN</v>
          </cell>
          <cell r="E7702">
            <v>0</v>
          </cell>
        </row>
        <row r="7704">
          <cell r="B7704" t="str">
            <v>529900</v>
          </cell>
          <cell r="C7704" t="str">
            <v>VALVULAS FLAP (SETOR ABDIB GLOBAL 40%; C32 - FERRO/ACO/DERIV. 60%)</v>
          </cell>
        </row>
        <row r="7705">
          <cell r="B7705" t="str">
            <v>529901</v>
          </cell>
          <cell r="C7705" t="str">
            <v>VALVULA FLAP (FLA 10) D=100MM</v>
          </cell>
          <cell r="D7705" t="str">
            <v>UN</v>
          </cell>
          <cell r="E7705">
            <v>0</v>
          </cell>
        </row>
        <row r="7706">
          <cell r="B7706" t="str">
            <v>529902</v>
          </cell>
          <cell r="C7706" t="str">
            <v>VALVULA FLAP (FLA 10) D=150MM</v>
          </cell>
          <cell r="D7706" t="str">
            <v>UN</v>
          </cell>
          <cell r="E7706">
            <v>0</v>
          </cell>
        </row>
        <row r="7707">
          <cell r="B7707" t="str">
            <v>529903</v>
          </cell>
          <cell r="C7707" t="str">
            <v>VALVULA FLAP (FLA 10) D=200MM</v>
          </cell>
          <cell r="D7707" t="str">
            <v>UN</v>
          </cell>
          <cell r="E7707">
            <v>0</v>
          </cell>
        </row>
        <row r="7708">
          <cell r="B7708" t="str">
            <v>529904</v>
          </cell>
          <cell r="C7708" t="str">
            <v>VALVULA FLAP (FLA 10) D=250MM</v>
          </cell>
          <cell r="D7708" t="str">
            <v>UN</v>
          </cell>
          <cell r="E7708">
            <v>0</v>
          </cell>
        </row>
        <row r="7709">
          <cell r="B7709" t="str">
            <v>529905</v>
          </cell>
          <cell r="C7709" t="str">
            <v>VALVULA FLAP (FLA 10) D=300MM</v>
          </cell>
          <cell r="D7709" t="str">
            <v>UN</v>
          </cell>
          <cell r="E7709">
            <v>0</v>
          </cell>
        </row>
        <row r="7710">
          <cell r="B7710" t="str">
            <v>529906</v>
          </cell>
          <cell r="C7710" t="str">
            <v>VALVULA FLAP (FLA 10) D=400MM</v>
          </cell>
          <cell r="D7710" t="str">
            <v>UN</v>
          </cell>
          <cell r="E7710">
            <v>0</v>
          </cell>
        </row>
        <row r="7711">
          <cell r="B7711" t="str">
            <v>529907</v>
          </cell>
          <cell r="C7711" t="str">
            <v>VALVULA FLAP (FLA 10) D=500MM</v>
          </cell>
          <cell r="D7711" t="str">
            <v>UN</v>
          </cell>
          <cell r="E7711">
            <v>0</v>
          </cell>
        </row>
        <row r="7712">
          <cell r="B7712" t="str">
            <v>529908</v>
          </cell>
          <cell r="C7712" t="str">
            <v>VALVULA FLAP (FLA 10) D=600MM</v>
          </cell>
          <cell r="D7712" t="str">
            <v>UN</v>
          </cell>
          <cell r="E7712">
            <v>0</v>
          </cell>
        </row>
        <row r="7713">
          <cell r="B7713" t="str">
            <v>529909</v>
          </cell>
          <cell r="C7713" t="str">
            <v>VALVULA FLAP (FLA 10) D=800MM</v>
          </cell>
          <cell r="D7713" t="str">
            <v>UN</v>
          </cell>
          <cell r="E7713">
            <v>0</v>
          </cell>
        </row>
        <row r="7714">
          <cell r="B7714" t="str">
            <v>529910</v>
          </cell>
          <cell r="C7714" t="str">
            <v>VALVULA FLAP (FLA 10) D=1000MM</v>
          </cell>
          <cell r="D7714" t="str">
            <v>UN</v>
          </cell>
          <cell r="E7714">
            <v>0</v>
          </cell>
        </row>
        <row r="7716">
          <cell r="B7716" t="str">
            <v>530100</v>
          </cell>
          <cell r="C7716" t="str">
            <v>JUNTA DRESSER TIPO 38, C/ FLANGE, AÇO (C31 - METALURGICA 100%)</v>
          </cell>
        </row>
        <row r="7717">
          <cell r="B7717" t="str">
            <v>530101</v>
          </cell>
          <cell r="C7717" t="str">
            <v>JUNTA DRESSER TIPO 38, C/ FLANGE, AÇO D=50MM</v>
          </cell>
          <cell r="D7717" t="str">
            <v>UN</v>
          </cell>
          <cell r="E7717">
            <v>0</v>
          </cell>
        </row>
        <row r="7718">
          <cell r="B7718" t="str">
            <v>530102</v>
          </cell>
          <cell r="C7718" t="str">
            <v>JUNTA DRESSER TIPO 38, C/ FLANGE, AÇO D=80MM</v>
          </cell>
          <cell r="D7718" t="str">
            <v>UN</v>
          </cell>
          <cell r="E7718">
            <v>0</v>
          </cell>
        </row>
        <row r="7719">
          <cell r="B7719" t="str">
            <v>530103</v>
          </cell>
          <cell r="C7719" t="str">
            <v>JUNTA DRESSER TIPO 38, C/ FLANGE, AÇO D=100MM</v>
          </cell>
          <cell r="D7719" t="str">
            <v>UN</v>
          </cell>
          <cell r="E7719">
            <v>0</v>
          </cell>
        </row>
        <row r="7720">
          <cell r="B7720" t="str">
            <v>530104</v>
          </cell>
          <cell r="C7720" t="str">
            <v>JUNTA DRESSER TIPO 38, C/ FLANGE, AÇO D=150MM</v>
          </cell>
          <cell r="D7720" t="str">
            <v>UN</v>
          </cell>
          <cell r="E7720">
            <v>0</v>
          </cell>
        </row>
        <row r="7721">
          <cell r="B7721" t="str">
            <v>530105</v>
          </cell>
          <cell r="C7721" t="str">
            <v>JUNTA DRESSER TIPO 38, C/ FLANGE, AÇO D=200MM</v>
          </cell>
          <cell r="D7721" t="str">
            <v>UN</v>
          </cell>
          <cell r="E7721">
            <v>0</v>
          </cell>
        </row>
        <row r="7722">
          <cell r="B7722" t="str">
            <v>530106</v>
          </cell>
          <cell r="C7722" t="str">
            <v>JUNTA DRESSER TIPO 38, C/ FLANGE, AÇO D=250MM</v>
          </cell>
          <cell r="D7722" t="str">
            <v>UN</v>
          </cell>
          <cell r="E7722">
            <v>0</v>
          </cell>
        </row>
        <row r="7723">
          <cell r="B7723" t="str">
            <v>530107</v>
          </cell>
          <cell r="C7723" t="str">
            <v>JUNTA DRESSER TIPO 38, C/ FLANGE, AÇO D=300MM</v>
          </cell>
          <cell r="D7723" t="str">
            <v>UN</v>
          </cell>
          <cell r="E7723">
            <v>0</v>
          </cell>
        </row>
        <row r="7724">
          <cell r="B7724" t="str">
            <v>530108</v>
          </cell>
          <cell r="C7724" t="str">
            <v>JUNTA DRESSER TIPO 38, C/ FLANGE, AÇO D=350MM</v>
          </cell>
          <cell r="D7724" t="str">
            <v>UN</v>
          </cell>
          <cell r="E7724">
            <v>0</v>
          </cell>
        </row>
        <row r="7725">
          <cell r="B7725" t="str">
            <v>530109</v>
          </cell>
          <cell r="C7725" t="str">
            <v>JUNTA DRESSER TIPO 38, C/ FLANGE, AÇO D=400MM</v>
          </cell>
          <cell r="D7725" t="str">
            <v>UN</v>
          </cell>
          <cell r="E7725">
            <v>0</v>
          </cell>
        </row>
        <row r="7726">
          <cell r="B7726" t="str">
            <v>530110</v>
          </cell>
          <cell r="C7726" t="str">
            <v>JUNTA DRESSER TIPO 38, C/ FLANGE, AÇO D=500MM</v>
          </cell>
          <cell r="D7726" t="str">
            <v>UN</v>
          </cell>
          <cell r="E7726">
            <v>0</v>
          </cell>
        </row>
        <row r="7727">
          <cell r="B7727" t="str">
            <v>530111</v>
          </cell>
          <cell r="C7727" t="str">
            <v>JUNTA DRESSER TIPO 38, C/ FLANGE, AÇO D=600MM</v>
          </cell>
          <cell r="D7727" t="str">
            <v>UN</v>
          </cell>
          <cell r="E7727">
            <v>0</v>
          </cell>
        </row>
        <row r="7728">
          <cell r="B7728" t="str">
            <v>530112</v>
          </cell>
          <cell r="C7728" t="str">
            <v>JUNTA DRESSER TIPO 38, C/ FLANGE, AÇO D=700MM</v>
          </cell>
          <cell r="D7728" t="str">
            <v>UN</v>
          </cell>
          <cell r="E7728">
            <v>0</v>
          </cell>
        </row>
        <row r="7729">
          <cell r="B7729" t="str">
            <v>530113</v>
          </cell>
          <cell r="C7729" t="str">
            <v>JUNTA DRESSER TIPO 38, C/ FLANGE, AÇO D=800MM</v>
          </cell>
          <cell r="D7729" t="str">
            <v>UN</v>
          </cell>
          <cell r="E7729">
            <v>0</v>
          </cell>
        </row>
        <row r="7730">
          <cell r="B7730" t="str">
            <v>530114</v>
          </cell>
          <cell r="C7730" t="str">
            <v>JUNTA DRESSER TIPO 38, C/ FLANGE, AÇO D=900MM</v>
          </cell>
          <cell r="D7730" t="str">
            <v>UN</v>
          </cell>
          <cell r="E7730">
            <v>0</v>
          </cell>
        </row>
        <row r="7731">
          <cell r="B7731" t="str">
            <v>530115</v>
          </cell>
          <cell r="C7731" t="str">
            <v>JUNTA DRESSER TIPO 38, C/ FLANGE, AÇO D=1000MM</v>
          </cell>
          <cell r="D7731" t="str">
            <v>UN</v>
          </cell>
          <cell r="E7731">
            <v>0</v>
          </cell>
        </row>
        <row r="7732">
          <cell r="B7732" t="str">
            <v>530116</v>
          </cell>
          <cell r="C7732" t="str">
            <v>JUNTA DRESSER TIPO 38, C/ FLANGE, AÇO D=1200MM</v>
          </cell>
          <cell r="D7732" t="str">
            <v>UN</v>
          </cell>
          <cell r="E7732">
            <v>0</v>
          </cell>
        </row>
        <row r="7733">
          <cell r="B7733" t="str">
            <v>530117</v>
          </cell>
          <cell r="C7733" t="str">
            <v>JUNTA DRESSER TIPO 38, C/ FLANGE, AÇO D=1300MM</v>
          </cell>
          <cell r="D7733" t="str">
            <v>UN</v>
          </cell>
          <cell r="E7733">
            <v>0</v>
          </cell>
        </row>
        <row r="7734">
          <cell r="B7734" t="str">
            <v>530118</v>
          </cell>
          <cell r="C7734" t="str">
            <v>JUNTA DRESSER TIPO 38, C/ FLANGE, AÇO D=1350MM</v>
          </cell>
          <cell r="D7734" t="str">
            <v>UN</v>
          </cell>
          <cell r="E7734">
            <v>0</v>
          </cell>
        </row>
        <row r="7735">
          <cell r="B7735" t="str">
            <v>530119</v>
          </cell>
          <cell r="C7735" t="str">
            <v>JUNTA DRESSER TIPO 38, C/ FLANGE, AÇO D=1500MM</v>
          </cell>
          <cell r="D7735" t="str">
            <v>UN</v>
          </cell>
          <cell r="E7735">
            <v>0</v>
          </cell>
        </row>
        <row r="7736">
          <cell r="B7736" t="str">
            <v>530120</v>
          </cell>
          <cell r="C7736" t="str">
            <v>JUNTA DRESSER TIPO 38, C/ FLANGE, AÇO D=1600MM</v>
          </cell>
          <cell r="D7736" t="str">
            <v>UN</v>
          </cell>
          <cell r="E7736">
            <v>0</v>
          </cell>
        </row>
        <row r="7737">
          <cell r="B7737" t="str">
            <v>530121</v>
          </cell>
          <cell r="C7737" t="str">
            <v>JUNTA DRESSER TIPO 38, C/ FLANGE, AÇO D=1700MM</v>
          </cell>
          <cell r="D7737" t="str">
            <v>UN</v>
          </cell>
          <cell r="E7737">
            <v>0</v>
          </cell>
        </row>
        <row r="7738">
          <cell r="B7738" t="str">
            <v>530122</v>
          </cell>
          <cell r="C7738" t="str">
            <v>JUNTA DRESSER TIPO 38, C/ FLANGE, AÇO D=1800MM</v>
          </cell>
          <cell r="D7738" t="str">
            <v>UN</v>
          </cell>
          <cell r="E7738">
            <v>0</v>
          </cell>
        </row>
        <row r="7740">
          <cell r="B7740" t="str">
            <v>530200</v>
          </cell>
          <cell r="C7740" t="str">
            <v>COLAR DE TOMADA, ADAPTADOR FF (C31 - METALURGICA 100%)</v>
          </cell>
        </row>
        <row r="7741">
          <cell r="B7741" t="str">
            <v>530201</v>
          </cell>
          <cell r="C7741" t="str">
            <v>COLAR DE TOMADA FF PT/TUBOS FF OU PVC 50 X 20MM</v>
          </cell>
          <cell r="D7741" t="str">
            <v>UN</v>
          </cell>
          <cell r="E7741">
            <v>0</v>
          </cell>
        </row>
        <row r="7742">
          <cell r="B7742" t="str">
            <v>530202</v>
          </cell>
          <cell r="C7742" t="str">
            <v>COLAR DE TOMADA FF PT/TUBOS FF OU PVC 50 X 25MM</v>
          </cell>
          <cell r="D7742" t="str">
            <v>UN</v>
          </cell>
          <cell r="E7742">
            <v>0</v>
          </cell>
        </row>
        <row r="7743">
          <cell r="B7743" t="str">
            <v>530203</v>
          </cell>
          <cell r="C7743" t="str">
            <v>COLAR DE TOMADA FF PT/TUBOS FF OU PVC 75 X 20MM</v>
          </cell>
          <cell r="D7743" t="str">
            <v>UN</v>
          </cell>
          <cell r="E7743">
            <v>0</v>
          </cell>
        </row>
        <row r="7744">
          <cell r="B7744" t="str">
            <v>530204</v>
          </cell>
          <cell r="C7744" t="str">
            <v>COLAR DE TOMADA FF PT/TUBOS FF OU PVC 75 X 25MM</v>
          </cell>
          <cell r="D7744" t="str">
            <v>UN</v>
          </cell>
          <cell r="E7744">
            <v>0</v>
          </cell>
        </row>
        <row r="7745">
          <cell r="B7745" t="str">
            <v>530205</v>
          </cell>
          <cell r="C7745" t="str">
            <v>COLAR DE TOMADA FF PT/TUBOS FF OU PVC 100 X 20MM</v>
          </cell>
          <cell r="D7745" t="str">
            <v>UN</v>
          </cell>
          <cell r="E7745">
            <v>0</v>
          </cell>
        </row>
        <row r="7746">
          <cell r="B7746" t="str">
            <v>530206</v>
          </cell>
          <cell r="C7746" t="str">
            <v>COLAR DE TOMADA FF PT/TUBOS FF OU PVC 100 X 25MM</v>
          </cell>
          <cell r="D7746" t="str">
            <v>UN</v>
          </cell>
          <cell r="E7746">
            <v>0</v>
          </cell>
        </row>
        <row r="7747">
          <cell r="B7747" t="str">
            <v>530207</v>
          </cell>
          <cell r="C7747" t="str">
            <v>COLAR DE TOMADA FF PT/TUBOS FF OU PVC 150 X 20MM</v>
          </cell>
          <cell r="D7747" t="str">
            <v>UN</v>
          </cell>
          <cell r="E7747">
            <v>0</v>
          </cell>
        </row>
        <row r="7748">
          <cell r="B7748" t="str">
            <v>530208</v>
          </cell>
          <cell r="C7748" t="str">
            <v>COLAR DE TOMADA FF PT/TUBOS FF OU PVC 150 X 25MM</v>
          </cell>
          <cell r="D7748" t="str">
            <v>UN</v>
          </cell>
          <cell r="E7748">
            <v>0</v>
          </cell>
        </row>
        <row r="7749">
          <cell r="B7749" t="str">
            <v>530209</v>
          </cell>
          <cell r="C7749" t="str">
            <v>COLAR DE TOMADA FF PT/TUBOS FF OU PVC 200 X 20MM</v>
          </cell>
          <cell r="D7749" t="str">
            <v>UN</v>
          </cell>
          <cell r="E7749">
            <v>0</v>
          </cell>
        </row>
        <row r="7750">
          <cell r="B7750" t="str">
            <v>530210</v>
          </cell>
          <cell r="C7750" t="str">
            <v>ADAPTADOR FF P/LIG.PT PVC JE A BOL. FF JC/JE 50MM</v>
          </cell>
          <cell r="D7750" t="str">
            <v>UN</v>
          </cell>
          <cell r="E7750">
            <v>23.68</v>
          </cell>
        </row>
        <row r="7751">
          <cell r="B7751" t="str">
            <v>530211</v>
          </cell>
          <cell r="C7751" t="str">
            <v>ADAPTADOR FF P/LIG.PT PVC JE A BOL. FF JC/JE 75MM</v>
          </cell>
          <cell r="D7751" t="str">
            <v>UN</v>
          </cell>
          <cell r="E7751">
            <v>43.26</v>
          </cell>
        </row>
        <row r="7752">
          <cell r="B7752" t="str">
            <v>530212</v>
          </cell>
          <cell r="C7752" t="str">
            <v>ADAPTADOR FF P/LIG.PT PVC JE A BOL. FF JC/JE 100MM</v>
          </cell>
          <cell r="D7752" t="str">
            <v>UN</v>
          </cell>
          <cell r="E7752">
            <v>0</v>
          </cell>
        </row>
        <row r="7754">
          <cell r="B7754" t="str">
            <v>530300</v>
          </cell>
          <cell r="C7754" t="str">
            <v>CRUZETA FF C/BOLSAS JE P/PVC DEFOFO/PVC (C31 - METALURGICA 100%)</v>
          </cell>
        </row>
        <row r="7755">
          <cell r="B7755" t="str">
            <v>530301</v>
          </cell>
          <cell r="C7755" t="str">
            <v>CRUZETA FF C/BOLSAS JE P/PVC DEFOFO/PVC 150 X50MM</v>
          </cell>
          <cell r="D7755" t="str">
            <v>UN</v>
          </cell>
          <cell r="E7755">
            <v>0</v>
          </cell>
        </row>
        <row r="7756">
          <cell r="B7756" t="str">
            <v>530302</v>
          </cell>
          <cell r="C7756" t="str">
            <v>CRUZETA FF C/BOLSAS JE P/PVC DEFOFO/PVC 150 X75MM</v>
          </cell>
          <cell r="D7756" t="str">
            <v>UN</v>
          </cell>
          <cell r="E7756">
            <v>0</v>
          </cell>
        </row>
        <row r="7757">
          <cell r="B7757" t="str">
            <v>530303</v>
          </cell>
          <cell r="C7757" t="str">
            <v>CRUZETA FF C/BOLSAS JE P/PVC DEFOFO/PVC 150 X100MM</v>
          </cell>
          <cell r="D7757" t="str">
            <v>UN</v>
          </cell>
          <cell r="E7757">
            <v>0</v>
          </cell>
        </row>
        <row r="7758">
          <cell r="B7758" t="str">
            <v>530304</v>
          </cell>
          <cell r="C7758" t="str">
            <v>CRUZETA FF C/BOLSAS JE P/PVC DEFOFO/PVC 200 X50MM</v>
          </cell>
          <cell r="D7758" t="str">
            <v>UN</v>
          </cell>
          <cell r="E7758">
            <v>0</v>
          </cell>
        </row>
        <row r="7759">
          <cell r="B7759" t="str">
            <v>530305</v>
          </cell>
          <cell r="C7759" t="str">
            <v>CRUZETA FF C/BOLSAS JE P/PVC DEFOFO/PVC 200 X75MM</v>
          </cell>
          <cell r="D7759" t="str">
            <v>UN</v>
          </cell>
          <cell r="E7759">
            <v>0</v>
          </cell>
        </row>
        <row r="7760">
          <cell r="B7760" t="str">
            <v>530306</v>
          </cell>
          <cell r="C7760" t="str">
            <v>CRUZETA FF C/BOLSAS JE P/PVC DEFOFO/PVC 200 X100MM</v>
          </cell>
          <cell r="D7760" t="str">
            <v>UN</v>
          </cell>
          <cell r="E7760">
            <v>0</v>
          </cell>
        </row>
        <row r="7762">
          <cell r="B7762" t="str">
            <v>530400</v>
          </cell>
          <cell r="C7762" t="str">
            <v>TUBOS DE CONCRETO (C12 - MATERIAL DE CONSTRUCAO 100%)</v>
          </cell>
        </row>
        <row r="7763">
          <cell r="B7763" t="str">
            <v>530401</v>
          </cell>
          <cell r="C7763" t="str">
            <v>TUBO CONCRETO C-1, DIAMETRO 400 mm</v>
          </cell>
          <cell r="D7763" t="str">
            <v>M</v>
          </cell>
          <cell r="E7763">
            <v>31.51</v>
          </cell>
        </row>
        <row r="7764">
          <cell r="B7764" t="str">
            <v>530402</v>
          </cell>
          <cell r="C7764" t="str">
            <v>TUBO CONCRETO C-1, DIAMETRO 200 MM</v>
          </cell>
          <cell r="D7764" t="str">
            <v>M</v>
          </cell>
          <cell r="E7764">
            <v>18.53</v>
          </cell>
        </row>
        <row r="7765">
          <cell r="B7765" t="str">
            <v>530403</v>
          </cell>
          <cell r="C7765" t="str">
            <v>TUBO CONCRETO C-1, DIAMETRO 250 MM</v>
          </cell>
          <cell r="D7765" t="str">
            <v>M</v>
          </cell>
          <cell r="E7765">
            <v>21.7</v>
          </cell>
        </row>
        <row r="7766">
          <cell r="B7766" t="str">
            <v>530404</v>
          </cell>
          <cell r="C7766" t="str">
            <v>TUBO CONCRETO CA-2, DIAMETRO 300 mm</v>
          </cell>
          <cell r="D7766" t="str">
            <v>M</v>
          </cell>
          <cell r="E7766">
            <v>56.28</v>
          </cell>
        </row>
        <row r="7767">
          <cell r="B7767" t="str">
            <v>530405</v>
          </cell>
          <cell r="C7767" t="str">
            <v>TUBO CONCRETO CA-2, DIAMETRO 400 mm</v>
          </cell>
          <cell r="D7767" t="str">
            <v>M</v>
          </cell>
          <cell r="E7767">
            <v>56.52</v>
          </cell>
        </row>
        <row r="7768">
          <cell r="B7768" t="str">
            <v>530406</v>
          </cell>
          <cell r="C7768" t="str">
            <v>TUBO CONCRETO CA-2, DIAMETRO 500 mm</v>
          </cell>
          <cell r="D7768" t="str">
            <v>M</v>
          </cell>
          <cell r="E7768">
            <v>74.58</v>
          </cell>
        </row>
        <row r="7769">
          <cell r="B7769" t="str">
            <v>530407</v>
          </cell>
          <cell r="C7769" t="str">
            <v>TUBO CONCRETO CA-2, DIAMETRO 600 mm</v>
          </cell>
          <cell r="D7769" t="str">
            <v>M</v>
          </cell>
          <cell r="E7769">
            <v>84.35</v>
          </cell>
        </row>
        <row r="7770">
          <cell r="B7770" t="str">
            <v>530408</v>
          </cell>
          <cell r="C7770" t="str">
            <v>TUBO CONCRETO CA-2, DIAMETRO 700 mm</v>
          </cell>
          <cell r="D7770" t="str">
            <v>M</v>
          </cell>
          <cell r="E7770">
            <v>120</v>
          </cell>
        </row>
        <row r="7771">
          <cell r="B7771" t="str">
            <v>530409</v>
          </cell>
          <cell r="C7771" t="str">
            <v>TUBO CONCRETO CA-2, DIAMETRO 800 mm</v>
          </cell>
          <cell r="D7771" t="str">
            <v>M</v>
          </cell>
          <cell r="E7771">
            <v>132</v>
          </cell>
        </row>
        <row r="7772">
          <cell r="B7772" t="str">
            <v>530410</v>
          </cell>
          <cell r="C7772" t="str">
            <v>TUBO CONCRETO CA-2, DIAMETRO 900 mm</v>
          </cell>
          <cell r="D7772" t="str">
            <v>M</v>
          </cell>
          <cell r="E7772">
            <v>246</v>
          </cell>
        </row>
        <row r="7773">
          <cell r="B7773" t="str">
            <v>530411</v>
          </cell>
          <cell r="C7773" t="str">
            <v>TUBO CONCRETO CA-2, DIAMETRO 1000 mm</v>
          </cell>
          <cell r="D7773" t="str">
            <v>M</v>
          </cell>
          <cell r="E7773">
            <v>202.94</v>
          </cell>
        </row>
        <row r="7774">
          <cell r="B7774" t="str">
            <v>530412</v>
          </cell>
          <cell r="C7774" t="str">
            <v>TUBO CONCRETO CA-2, DIAMETRO 1100 mm</v>
          </cell>
          <cell r="D7774" t="str">
            <v>M</v>
          </cell>
          <cell r="E7774">
            <v>422.4</v>
          </cell>
        </row>
        <row r="7775">
          <cell r="B7775" t="str">
            <v>530413</v>
          </cell>
          <cell r="C7775" t="str">
            <v>TUBO CONCRETO CA-2, DIAMETRO 1200 mm</v>
          </cell>
          <cell r="D7775" t="str">
            <v>M</v>
          </cell>
          <cell r="E7775">
            <v>286.91000000000003</v>
          </cell>
        </row>
        <row r="7776">
          <cell r="B7776" t="str">
            <v>530414</v>
          </cell>
          <cell r="C7776" t="str">
            <v>TUBO CONCRETO CA-2, DIAMETRO 1500 mm</v>
          </cell>
          <cell r="D7776" t="str">
            <v>M</v>
          </cell>
          <cell r="E7776">
            <v>423.28</v>
          </cell>
        </row>
        <row r="7777">
          <cell r="B7777" t="str">
            <v>530415</v>
          </cell>
          <cell r="C7777" t="str">
            <v>TUBO CONCRETO CA-2, DIAMETRO 2000 MM</v>
          </cell>
          <cell r="D7777" t="str">
            <v>M</v>
          </cell>
          <cell r="E7777">
            <v>927.96</v>
          </cell>
        </row>
        <row r="7778">
          <cell r="B7778" t="str">
            <v>530416</v>
          </cell>
          <cell r="C7778" t="str">
            <v>TUBO CONCRETO A-2  -  400 MM</v>
          </cell>
          <cell r="D7778" t="str">
            <v>M</v>
          </cell>
          <cell r="E7778">
            <v>95.83</v>
          </cell>
        </row>
        <row r="7779">
          <cell r="B7779" t="str">
            <v>530417</v>
          </cell>
          <cell r="C7779" t="str">
            <v>TUBO CONCRETO A-2  -  500 MM</v>
          </cell>
          <cell r="D7779" t="str">
            <v>M</v>
          </cell>
          <cell r="E7779">
            <v>115.2</v>
          </cell>
        </row>
        <row r="7780">
          <cell r="B7780" t="str">
            <v>530418</v>
          </cell>
          <cell r="C7780" t="str">
            <v>TUBO CONCRETO A-2  -  600 MM</v>
          </cell>
          <cell r="D7780" t="str">
            <v>M</v>
          </cell>
          <cell r="E7780">
            <v>155.76</v>
          </cell>
        </row>
        <row r="7781">
          <cell r="B7781" t="str">
            <v>530419</v>
          </cell>
          <cell r="C7781" t="str">
            <v>TUBO CONCRETO A-2  -  700 MM</v>
          </cell>
          <cell r="D7781" t="str">
            <v>M</v>
          </cell>
          <cell r="E7781">
            <v>180</v>
          </cell>
        </row>
        <row r="7782">
          <cell r="B7782" t="str">
            <v>530420</v>
          </cell>
          <cell r="C7782" t="str">
            <v>TUBO CONCRETO A-2  -  800 MM</v>
          </cell>
          <cell r="D7782" t="str">
            <v>M</v>
          </cell>
          <cell r="E7782">
            <v>213.6</v>
          </cell>
        </row>
        <row r="7783">
          <cell r="B7783" t="str">
            <v>530421</v>
          </cell>
          <cell r="C7783" t="str">
            <v>TUBO CONCRETO A-2  -  900 MM</v>
          </cell>
          <cell r="D7783" t="str">
            <v>M</v>
          </cell>
          <cell r="E7783">
            <v>270</v>
          </cell>
        </row>
        <row r="7784">
          <cell r="B7784" t="str">
            <v>530422</v>
          </cell>
          <cell r="C7784" t="str">
            <v>TUBO CONCRETO A-2  -  1000 MM</v>
          </cell>
          <cell r="D7784" t="str">
            <v>M</v>
          </cell>
          <cell r="E7784">
            <v>330</v>
          </cell>
        </row>
        <row r="7785">
          <cell r="B7785" t="str">
            <v>530423</v>
          </cell>
          <cell r="C7785" t="str">
            <v>TUBO CONCRETO A-3  -  400 MM</v>
          </cell>
          <cell r="D7785" t="str">
            <v>M</v>
          </cell>
          <cell r="E7785">
            <v>108</v>
          </cell>
        </row>
        <row r="7786">
          <cell r="B7786" t="str">
            <v>530424</v>
          </cell>
          <cell r="C7786" t="str">
            <v>TUBO CONCRETO A-3  -  500 MM</v>
          </cell>
          <cell r="D7786" t="str">
            <v>M</v>
          </cell>
          <cell r="E7786">
            <v>120</v>
          </cell>
        </row>
        <row r="7787">
          <cell r="B7787" t="str">
            <v>530425</v>
          </cell>
          <cell r="C7787" t="str">
            <v>TUBO CONCRETO A-3  -  600 MM</v>
          </cell>
          <cell r="D7787" t="str">
            <v>M</v>
          </cell>
          <cell r="E7787">
            <v>168</v>
          </cell>
        </row>
        <row r="7788">
          <cell r="B7788" t="str">
            <v>530426</v>
          </cell>
          <cell r="C7788" t="str">
            <v>TUBO CONCRETO A-3  -  700 MM</v>
          </cell>
          <cell r="D7788" t="str">
            <v>M</v>
          </cell>
          <cell r="E7788">
            <v>204</v>
          </cell>
        </row>
        <row r="7789">
          <cell r="B7789" t="str">
            <v>530427</v>
          </cell>
          <cell r="C7789" t="str">
            <v>TUBO CONCRETO A-3  -  800 MM</v>
          </cell>
          <cell r="D7789" t="str">
            <v>M</v>
          </cell>
          <cell r="E7789">
            <v>252</v>
          </cell>
        </row>
        <row r="7790">
          <cell r="B7790" t="str">
            <v>530428</v>
          </cell>
          <cell r="C7790" t="str">
            <v>TUBO CONCRETO A-3  -  900 MM</v>
          </cell>
          <cell r="D7790" t="str">
            <v>M</v>
          </cell>
          <cell r="E7790">
            <v>348</v>
          </cell>
        </row>
        <row r="7791">
          <cell r="B7791" t="str">
            <v>530429</v>
          </cell>
          <cell r="C7791" t="str">
            <v>TUBO CONCRETO A-3  -  1000 MM</v>
          </cell>
          <cell r="D7791" t="str">
            <v>M</v>
          </cell>
          <cell r="E7791">
            <v>384</v>
          </cell>
        </row>
        <row r="7792">
          <cell r="B7792" t="str">
            <v>530430</v>
          </cell>
          <cell r="C7792" t="str">
            <v>ANEIS DE BORRACHA P/ TUBOS A-3 600MM</v>
          </cell>
          <cell r="D7792" t="str">
            <v>UN</v>
          </cell>
          <cell r="E7792">
            <v>0</v>
          </cell>
        </row>
        <row r="7793">
          <cell r="B7793" t="str">
            <v>530431</v>
          </cell>
          <cell r="C7793" t="str">
            <v>ANEIS DE BORRACHA P/ TUBOS A-3 800MM</v>
          </cell>
          <cell r="D7793" t="str">
            <v>UN</v>
          </cell>
          <cell r="E7793">
            <v>0</v>
          </cell>
        </row>
        <row r="7794">
          <cell r="B7794" t="str">
            <v>530432</v>
          </cell>
          <cell r="C7794" t="str">
            <v>ANEIS DE BORRACHA P/ TUBOS A-3 1000MM</v>
          </cell>
          <cell r="D7794" t="str">
            <v>UN</v>
          </cell>
          <cell r="E7794">
            <v>0</v>
          </cell>
        </row>
        <row r="7795">
          <cell r="B7795" t="str">
            <v>530433</v>
          </cell>
          <cell r="C7795" t="str">
            <v>ANEL DE ACO-600MM</v>
          </cell>
          <cell r="D7795" t="str">
            <v>UN</v>
          </cell>
          <cell r="E7795">
            <v>0</v>
          </cell>
        </row>
        <row r="7796">
          <cell r="B7796" t="str">
            <v>530434</v>
          </cell>
          <cell r="C7796" t="str">
            <v>ANEL DE BORRACHA -600MM</v>
          </cell>
          <cell r="D7796" t="str">
            <v>UN</v>
          </cell>
          <cell r="E7796">
            <v>0</v>
          </cell>
        </row>
        <row r="7797">
          <cell r="B7797" t="str">
            <v>530435</v>
          </cell>
          <cell r="C7797" t="str">
            <v>TUBO CONCRETO P/ CRAVACAO (JACKING PIPE) - 300MM</v>
          </cell>
          <cell r="D7797" t="str">
            <v>M</v>
          </cell>
          <cell r="E7797">
            <v>114</v>
          </cell>
        </row>
        <row r="7798">
          <cell r="B7798" t="str">
            <v>530436</v>
          </cell>
          <cell r="C7798" t="str">
            <v>TUBO CONCRETO P/ CRAVACAO (JACKING PIPE) - 400 MM</v>
          </cell>
          <cell r="D7798" t="str">
            <v>M</v>
          </cell>
          <cell r="E7798">
            <v>186</v>
          </cell>
        </row>
        <row r="7799">
          <cell r="B7799" t="str">
            <v>530437</v>
          </cell>
          <cell r="C7799" t="str">
            <v>TUBO CONCRETO P/ CRAVACAO (JACKING PIPE) - 500 MM</v>
          </cell>
          <cell r="D7799" t="str">
            <v>M</v>
          </cell>
          <cell r="E7799">
            <v>243.6</v>
          </cell>
        </row>
        <row r="7800">
          <cell r="B7800" t="str">
            <v>530438</v>
          </cell>
          <cell r="C7800" t="str">
            <v>TUBO CONCRETO P/ CRAVACAO (JACKING PIPE) - 600 MM</v>
          </cell>
          <cell r="D7800" t="str">
            <v>M</v>
          </cell>
          <cell r="E7800">
            <v>259.2</v>
          </cell>
        </row>
        <row r="7801">
          <cell r="B7801" t="str">
            <v>530439</v>
          </cell>
          <cell r="C7801" t="str">
            <v>TUBO CONCRETO P/ CRAVACAO (JACKING PIPE) - 700 MM</v>
          </cell>
          <cell r="D7801" t="str">
            <v>M</v>
          </cell>
          <cell r="E7801">
            <v>312</v>
          </cell>
        </row>
        <row r="7802">
          <cell r="B7802" t="str">
            <v>530440</v>
          </cell>
          <cell r="C7802" t="str">
            <v>TUBO CONCRETO P/ CRAVACAO (JACKING PIPE) - 800 MM</v>
          </cell>
          <cell r="D7802" t="str">
            <v>M</v>
          </cell>
          <cell r="E7802">
            <v>372</v>
          </cell>
        </row>
        <row r="7803">
          <cell r="B7803" t="str">
            <v>530441</v>
          </cell>
          <cell r="C7803" t="str">
            <v>TUBO CONCRETO P/ CRAVACAO (JACKING PIPE) - 900 MM</v>
          </cell>
          <cell r="D7803" t="str">
            <v>M</v>
          </cell>
          <cell r="E7803">
            <v>438</v>
          </cell>
        </row>
        <row r="7804">
          <cell r="B7804" t="str">
            <v>530442</v>
          </cell>
          <cell r="C7804" t="str">
            <v>TUBO CONCRETO P/ CRAVACAO (JACKING PIPE) - 1000 MM</v>
          </cell>
          <cell r="D7804" t="str">
            <v>M</v>
          </cell>
          <cell r="E7804">
            <v>552</v>
          </cell>
        </row>
        <row r="7805">
          <cell r="B7805" t="str">
            <v>530443</v>
          </cell>
          <cell r="C7805" t="str">
            <v>TUBO CONCRETO P/ CRAVACAO (JACKING PIPE) - 1200 MM</v>
          </cell>
          <cell r="D7805" t="str">
            <v>M</v>
          </cell>
          <cell r="E7805">
            <v>768</v>
          </cell>
        </row>
        <row r="7806">
          <cell r="B7806" t="str">
            <v>530444</v>
          </cell>
          <cell r="C7806" t="str">
            <v>TUBO CONCRETO P/ CRAVACAO (JACKING PIPE) - 1500 MM</v>
          </cell>
          <cell r="D7806" t="str">
            <v>M</v>
          </cell>
          <cell r="E7806">
            <v>1104</v>
          </cell>
        </row>
        <row r="7807">
          <cell r="B7807" t="str">
            <v>530445</v>
          </cell>
          <cell r="C7807" t="str">
            <v>TUBO CONCRETO P/ CRAVACAO (JACKING PIPE) - 2000 MM</v>
          </cell>
          <cell r="D7807" t="str">
            <v>M</v>
          </cell>
          <cell r="E7807">
            <v>2400</v>
          </cell>
        </row>
        <row r="7809">
          <cell r="B7809" t="str">
            <v>530500</v>
          </cell>
          <cell r="C7809" t="str">
            <v>TUBOS E CONEXOES CERAMICAS (C54 - COMBUSTIVEL/LUBRIF. 40%; C12 - MAT. CONSTRUCAO 30%; IPC - INDICE GERAL 30%)</v>
          </cell>
        </row>
        <row r="7810">
          <cell r="B7810" t="str">
            <v>530501</v>
          </cell>
          <cell r="C7810" t="str">
            <v>TUBO CERAMICO -100MM</v>
          </cell>
          <cell r="D7810" t="str">
            <v>M</v>
          </cell>
          <cell r="E7810">
            <v>7.36</v>
          </cell>
        </row>
        <row r="7811">
          <cell r="B7811" t="str">
            <v>530502</v>
          </cell>
          <cell r="C7811" t="str">
            <v>TUBO CERAMICO -150MM</v>
          </cell>
          <cell r="D7811" t="str">
            <v>M</v>
          </cell>
          <cell r="E7811">
            <v>10.199999999999999</v>
          </cell>
        </row>
        <row r="7812">
          <cell r="B7812" t="str">
            <v>530503</v>
          </cell>
          <cell r="C7812" t="str">
            <v>TUBO CERAMICO -200MM</v>
          </cell>
          <cell r="D7812" t="str">
            <v>M</v>
          </cell>
          <cell r="E7812">
            <v>16.559999999999999</v>
          </cell>
        </row>
        <row r="7813">
          <cell r="B7813" t="str">
            <v>530504</v>
          </cell>
          <cell r="C7813" t="str">
            <v>TUBO CERAMICO -250MM</v>
          </cell>
          <cell r="D7813" t="str">
            <v>M</v>
          </cell>
          <cell r="E7813">
            <v>29.64</v>
          </cell>
        </row>
        <row r="7814">
          <cell r="B7814" t="str">
            <v>530505</v>
          </cell>
          <cell r="C7814" t="str">
            <v>TUBO CERAMICO -300MM</v>
          </cell>
          <cell r="D7814" t="str">
            <v>M</v>
          </cell>
          <cell r="E7814">
            <v>39.82</v>
          </cell>
        </row>
        <row r="7815">
          <cell r="B7815" t="str">
            <v>530506</v>
          </cell>
          <cell r="C7815" t="str">
            <v>TUBO CERAMICO -375MM</v>
          </cell>
          <cell r="D7815" t="str">
            <v>M</v>
          </cell>
          <cell r="E7815">
            <v>64.45</v>
          </cell>
        </row>
        <row r="7816">
          <cell r="B7816" t="str">
            <v>530507</v>
          </cell>
          <cell r="C7816" t="str">
            <v>TUBO CERAMICO -450MM</v>
          </cell>
          <cell r="D7816" t="str">
            <v>M</v>
          </cell>
          <cell r="E7816">
            <v>93.53</v>
          </cell>
        </row>
        <row r="7817">
          <cell r="B7817" t="str">
            <v>530508</v>
          </cell>
          <cell r="C7817" t="str">
            <v>CURVA CERAMICA 45 GR 100MM</v>
          </cell>
          <cell r="D7817" t="str">
            <v>UN</v>
          </cell>
          <cell r="E7817">
            <v>8.66</v>
          </cell>
        </row>
        <row r="7818">
          <cell r="B7818" t="str">
            <v>530509</v>
          </cell>
          <cell r="C7818" t="str">
            <v>CURVA CERAMICA 45 GR 150MM</v>
          </cell>
          <cell r="D7818" t="str">
            <v>UN</v>
          </cell>
          <cell r="E7818">
            <v>12.01</v>
          </cell>
        </row>
        <row r="7819">
          <cell r="B7819" t="str">
            <v>530510</v>
          </cell>
          <cell r="C7819" t="str">
            <v>CURVA CERAMICA 45 GR 200MM</v>
          </cell>
          <cell r="D7819" t="str">
            <v>UN</v>
          </cell>
          <cell r="E7819">
            <v>19.61</v>
          </cell>
        </row>
        <row r="7820">
          <cell r="B7820" t="str">
            <v>530511</v>
          </cell>
          <cell r="C7820" t="str">
            <v>CURVA CERAMICA 45 GR 300MM</v>
          </cell>
          <cell r="D7820" t="str">
            <v>UN</v>
          </cell>
          <cell r="E7820">
            <v>89.75</v>
          </cell>
        </row>
        <row r="7821">
          <cell r="B7821" t="str">
            <v>530512</v>
          </cell>
          <cell r="C7821" t="str">
            <v>CURVA CERAMICA 90 GR 100MM</v>
          </cell>
          <cell r="D7821" t="str">
            <v>UN</v>
          </cell>
          <cell r="E7821">
            <v>8.66</v>
          </cell>
        </row>
        <row r="7822">
          <cell r="B7822" t="str">
            <v>530513</v>
          </cell>
          <cell r="C7822" t="str">
            <v>CURVA CERAMICA 90 GR 150MM</v>
          </cell>
          <cell r="D7822" t="str">
            <v>UN</v>
          </cell>
          <cell r="E7822">
            <v>12.01</v>
          </cell>
        </row>
        <row r="7823">
          <cell r="B7823" t="str">
            <v>530514</v>
          </cell>
          <cell r="C7823" t="str">
            <v>CURVA CERAMICA 90 GR 200MM</v>
          </cell>
          <cell r="D7823" t="str">
            <v>UN</v>
          </cell>
          <cell r="E7823">
            <v>19.61</v>
          </cell>
        </row>
        <row r="7824">
          <cell r="B7824" t="str">
            <v>530515</v>
          </cell>
          <cell r="C7824" t="str">
            <v>CURVA CERAMICA 90 GR 300MM</v>
          </cell>
          <cell r="D7824" t="str">
            <v>UN</v>
          </cell>
          <cell r="E7824">
            <v>89.75</v>
          </cell>
        </row>
        <row r="7825">
          <cell r="B7825" t="str">
            <v>530516</v>
          </cell>
          <cell r="C7825" t="str">
            <v>JUNCAO CERAMICA PBB 150 X 100MM</v>
          </cell>
          <cell r="D7825" t="str">
            <v>UN</v>
          </cell>
          <cell r="E7825">
            <v>13.7</v>
          </cell>
        </row>
        <row r="7826">
          <cell r="B7826" t="str">
            <v>530517</v>
          </cell>
          <cell r="C7826" t="str">
            <v>SELIM CERAMICA TIPO TE 150 X 100MM</v>
          </cell>
          <cell r="D7826" t="str">
            <v>UN</v>
          </cell>
          <cell r="E7826">
            <v>13.91</v>
          </cell>
        </row>
        <row r="7827">
          <cell r="B7827" t="str">
            <v>530518</v>
          </cell>
          <cell r="C7827" t="str">
            <v>SELIM CERAMICA TIPO TE 200 X 100MM</v>
          </cell>
          <cell r="D7827" t="str">
            <v>UN</v>
          </cell>
          <cell r="E7827">
            <v>13.91</v>
          </cell>
        </row>
        <row r="7828">
          <cell r="B7828" t="str">
            <v>530519</v>
          </cell>
          <cell r="C7828" t="str">
            <v>SELIM CERAMICA TIPO TE 200 X 150MM</v>
          </cell>
          <cell r="D7828" t="str">
            <v>UN</v>
          </cell>
          <cell r="E7828">
            <v>16.399999999999999</v>
          </cell>
        </row>
        <row r="7829">
          <cell r="B7829" t="str">
            <v>530520</v>
          </cell>
          <cell r="C7829" t="str">
            <v>TE CERAMICO 100 X 100MM</v>
          </cell>
          <cell r="D7829" t="str">
            <v>UN</v>
          </cell>
          <cell r="E7829">
            <v>9.52</v>
          </cell>
        </row>
        <row r="7830">
          <cell r="B7830" t="str">
            <v>530521</v>
          </cell>
          <cell r="C7830" t="str">
            <v>TE CERAMICO 150 X 100MM</v>
          </cell>
          <cell r="D7830" t="str">
            <v>UN</v>
          </cell>
          <cell r="E7830">
            <v>14.44</v>
          </cell>
        </row>
        <row r="7831">
          <cell r="B7831" t="str">
            <v>530522</v>
          </cell>
          <cell r="C7831" t="str">
            <v>TE CERAMICO 150 X 150MM</v>
          </cell>
          <cell r="D7831" t="str">
            <v>UN</v>
          </cell>
          <cell r="E7831">
            <v>17.46</v>
          </cell>
        </row>
        <row r="7832">
          <cell r="B7832" t="str">
            <v>530523</v>
          </cell>
          <cell r="C7832" t="str">
            <v>TE CERAMICO 200 X 100MM</v>
          </cell>
          <cell r="D7832" t="str">
            <v>UN</v>
          </cell>
          <cell r="E7832">
            <v>21.7</v>
          </cell>
        </row>
        <row r="7833">
          <cell r="B7833" t="str">
            <v>530524</v>
          </cell>
          <cell r="C7833" t="str">
            <v>TE CERAMICO 200 X 150MM</v>
          </cell>
          <cell r="D7833" t="str">
            <v>UN</v>
          </cell>
          <cell r="E7833">
            <v>31.46</v>
          </cell>
        </row>
        <row r="7834">
          <cell r="B7834" t="str">
            <v>530525</v>
          </cell>
          <cell r="C7834" t="str">
            <v>TE CERAMICO 300 X 100MM</v>
          </cell>
          <cell r="D7834" t="str">
            <v>UN</v>
          </cell>
          <cell r="E7834">
            <v>68.36</v>
          </cell>
        </row>
        <row r="7835">
          <cell r="B7835" t="str">
            <v>530526</v>
          </cell>
          <cell r="C7835" t="str">
            <v>TE CERAMICO 300 X 150MM</v>
          </cell>
          <cell r="D7835" t="str">
            <v>UN</v>
          </cell>
          <cell r="E7835">
            <v>77.83</v>
          </cell>
        </row>
        <row r="7836">
          <cell r="B7836" t="str">
            <v>530527</v>
          </cell>
          <cell r="C7836" t="str">
            <v>TE CERAMICO 375 X 100MM</v>
          </cell>
          <cell r="D7836" t="str">
            <v>UN</v>
          </cell>
          <cell r="E7836">
            <v>85.86</v>
          </cell>
        </row>
        <row r="7837">
          <cell r="B7837" t="str">
            <v>530528</v>
          </cell>
          <cell r="C7837" t="str">
            <v>TE CERAMICO 375 X 150MM</v>
          </cell>
          <cell r="D7837" t="str">
            <v>UN</v>
          </cell>
          <cell r="E7837">
            <v>96.7</v>
          </cell>
        </row>
        <row r="7838">
          <cell r="B7838" t="str">
            <v>530529</v>
          </cell>
          <cell r="C7838" t="str">
            <v>TE CERAMICO 450 X 100MM</v>
          </cell>
          <cell r="D7838" t="str">
            <v>UN</v>
          </cell>
          <cell r="E7838">
            <v>117.8</v>
          </cell>
        </row>
        <row r="7839">
          <cell r="B7839" t="str">
            <v>530530</v>
          </cell>
          <cell r="C7839" t="str">
            <v>TE CERAMICO 450 X 150MM</v>
          </cell>
          <cell r="D7839" t="str">
            <v>UN</v>
          </cell>
          <cell r="E7839">
            <v>140.29</v>
          </cell>
        </row>
        <row r="7840">
          <cell r="B7840" t="str">
            <v>530531</v>
          </cell>
          <cell r="C7840" t="str">
            <v>TE ESPECIAL CERAMICO PPB P/TUBO DE Q. 150 X 150MM</v>
          </cell>
          <cell r="D7840" t="str">
            <v>UN</v>
          </cell>
          <cell r="E7840">
            <v>32.15</v>
          </cell>
        </row>
        <row r="7841">
          <cell r="B7841" t="str">
            <v>530532</v>
          </cell>
          <cell r="C7841" t="str">
            <v>TE ESPECIAL CERAMICO PPB P/TUBO DE Q. 200 X 200MM</v>
          </cell>
          <cell r="D7841" t="str">
            <v>UN</v>
          </cell>
          <cell r="E7841">
            <v>46.57</v>
          </cell>
        </row>
        <row r="7842">
          <cell r="B7842" t="str">
            <v>530533</v>
          </cell>
          <cell r="C7842" t="str">
            <v>TE ESPECIAL CERAMICO PPB P/TUBO DE Q. 300 X 300MM</v>
          </cell>
          <cell r="D7842" t="str">
            <v>UN</v>
          </cell>
          <cell r="E7842">
            <v>97.92</v>
          </cell>
        </row>
        <row r="7843">
          <cell r="B7843" t="str">
            <v>530534</v>
          </cell>
          <cell r="C7843" t="str">
            <v>TE ESPECIAL CERAMICO PPB P/TUBO DE Q. 375 X 375MM</v>
          </cell>
          <cell r="D7843" t="str">
            <v>UN</v>
          </cell>
          <cell r="E7843">
            <v>179.82</v>
          </cell>
        </row>
        <row r="7844">
          <cell r="B7844" t="str">
            <v>530535</v>
          </cell>
          <cell r="C7844" t="str">
            <v>TE ESPECIAL CERAMICO PPB P/TUBO DE Q. 450 X 450MM</v>
          </cell>
          <cell r="D7844" t="str">
            <v>UN</v>
          </cell>
          <cell r="E7844">
            <v>288.68</v>
          </cell>
        </row>
        <row r="7846">
          <cell r="B7846" t="str">
            <v>530600</v>
          </cell>
          <cell r="C7846" t="str">
            <v>MATERIAIS P/INSTALACAO PREDIAL (C12 - MATERIAL DE CONSTRUCAO 100%)</v>
          </cell>
        </row>
        <row r="7847">
          <cell r="B7847" t="str">
            <v>530601</v>
          </cell>
          <cell r="C7847" t="str">
            <v>TE FERRO GALVANIZADO DIAM. 1 POL.</v>
          </cell>
          <cell r="D7847" t="str">
            <v>UN</v>
          </cell>
          <cell r="E7847">
            <v>6.24</v>
          </cell>
        </row>
        <row r="7848">
          <cell r="B7848" t="str">
            <v>530602</v>
          </cell>
          <cell r="C7848" t="str">
            <v>TE FERRO GALVANIZADO DIAM. 1 1/2 POL.</v>
          </cell>
          <cell r="D7848" t="str">
            <v>UN</v>
          </cell>
          <cell r="E7848">
            <v>12.71</v>
          </cell>
        </row>
        <row r="7849">
          <cell r="B7849" t="str">
            <v>530603</v>
          </cell>
          <cell r="C7849" t="str">
            <v>CAIXA DESCARGA DE EMBUTIR</v>
          </cell>
          <cell r="D7849" t="str">
            <v>UN</v>
          </cell>
          <cell r="E7849">
            <v>19.8</v>
          </cell>
        </row>
        <row r="7850">
          <cell r="B7850" t="str">
            <v>530604</v>
          </cell>
          <cell r="C7850" t="str">
            <v>CAIXA SIFONADA PVC 150 mm</v>
          </cell>
          <cell r="D7850" t="str">
            <v>UN</v>
          </cell>
          <cell r="E7850">
            <v>9.6</v>
          </cell>
        </row>
        <row r="7851">
          <cell r="B7851" t="str">
            <v>530605</v>
          </cell>
          <cell r="C7851" t="str">
            <v>CONJUNTO SIFAO PVC</v>
          </cell>
          <cell r="D7851" t="str">
            <v>UN</v>
          </cell>
          <cell r="E7851">
            <v>7</v>
          </cell>
        </row>
        <row r="7852">
          <cell r="B7852" t="str">
            <v>530606</v>
          </cell>
          <cell r="C7852" t="str">
            <v>RALO 15 X 15 CM</v>
          </cell>
          <cell r="D7852" t="str">
            <v>UN</v>
          </cell>
          <cell r="E7852">
            <v>9.6</v>
          </cell>
        </row>
        <row r="7853">
          <cell r="B7853" t="str">
            <v>530607</v>
          </cell>
          <cell r="C7853" t="str">
            <v>RALO 10 X 10 CM</v>
          </cell>
          <cell r="D7853" t="str">
            <v>UN</v>
          </cell>
          <cell r="E7853">
            <v>4.2</v>
          </cell>
        </row>
        <row r="7854">
          <cell r="B7854" t="str">
            <v>530608</v>
          </cell>
          <cell r="C7854" t="str">
            <v>RALO SIFONADO DIAM. 100 MM</v>
          </cell>
          <cell r="D7854" t="str">
            <v>UN</v>
          </cell>
          <cell r="E7854">
            <v>4.91</v>
          </cell>
        </row>
        <row r="7855">
          <cell r="B7855" t="str">
            <v>530609</v>
          </cell>
          <cell r="C7855" t="str">
            <v>TUBO COM CANOPLA CROMADA DE 1/2 POL. PARA CHUVEIRO</v>
          </cell>
          <cell r="D7855" t="str">
            <v>UN</v>
          </cell>
          <cell r="E7855">
            <v>4.7</v>
          </cell>
        </row>
        <row r="7856">
          <cell r="B7856" t="str">
            <v>530610</v>
          </cell>
          <cell r="C7856" t="str">
            <v>TUBO LIGACAO COM CANOPLA PARA BACIA SIFONADA</v>
          </cell>
          <cell r="D7856" t="str">
            <v>UN</v>
          </cell>
          <cell r="E7856">
            <v>16.52</v>
          </cell>
        </row>
        <row r="7857">
          <cell r="B7857" t="str">
            <v>530611</v>
          </cell>
          <cell r="C7857" t="str">
            <v>REGISTRO DE GAVETA CROMADO CANOPLA LISA DIAM. 20MM</v>
          </cell>
          <cell r="D7857" t="str">
            <v>UN</v>
          </cell>
          <cell r="E7857">
            <v>30.6</v>
          </cell>
        </row>
        <row r="7858">
          <cell r="B7858" t="str">
            <v>530612</v>
          </cell>
          <cell r="C7858" t="str">
            <v>REGISTRO DE GAVETA CROMADO CANOPLA LISA DIAM. 25MM</v>
          </cell>
          <cell r="D7858" t="str">
            <v>UN</v>
          </cell>
          <cell r="E7858">
            <v>33</v>
          </cell>
        </row>
        <row r="7859">
          <cell r="B7859" t="str">
            <v>530613</v>
          </cell>
          <cell r="C7859" t="str">
            <v>REGISTRO DE GAVETA CROMADO CANOPLA LISA DIAM. 32MM</v>
          </cell>
          <cell r="D7859" t="str">
            <v>UN</v>
          </cell>
          <cell r="E7859">
            <v>40.799999999999997</v>
          </cell>
        </row>
        <row r="7860">
          <cell r="B7860" t="str">
            <v>530614</v>
          </cell>
          <cell r="C7860" t="str">
            <v>REGISTRO DE GAVETA CROMADO CANOPLA LISA DIAM. 40MM</v>
          </cell>
          <cell r="D7860" t="str">
            <v>UN</v>
          </cell>
          <cell r="E7860">
            <v>52.8</v>
          </cell>
        </row>
        <row r="7861">
          <cell r="B7861" t="str">
            <v>530615</v>
          </cell>
          <cell r="C7861" t="str">
            <v>REGISTRO DE GAVETA, BRUTO 3/4"</v>
          </cell>
          <cell r="D7861" t="str">
            <v>UN</v>
          </cell>
          <cell r="E7861">
            <v>15.12</v>
          </cell>
        </row>
        <row r="7862">
          <cell r="B7862" t="str">
            <v>530616</v>
          </cell>
          <cell r="C7862" t="str">
            <v>REGISTRO DE GAVETA, BRUTO 1"</v>
          </cell>
          <cell r="D7862" t="str">
            <v>UN</v>
          </cell>
          <cell r="E7862">
            <v>19.079999999999998</v>
          </cell>
        </row>
        <row r="7863">
          <cell r="B7863" t="str">
            <v>530617</v>
          </cell>
          <cell r="C7863" t="str">
            <v>REGISTRO DE GAVETA, BRUTO 1 1/4"</v>
          </cell>
          <cell r="D7863" t="str">
            <v>UN</v>
          </cell>
          <cell r="E7863">
            <v>28.56</v>
          </cell>
        </row>
        <row r="7864">
          <cell r="B7864" t="str">
            <v>530618</v>
          </cell>
          <cell r="C7864" t="str">
            <v>REGISTRO DE GAVETA, BRUTO 1 1/2"</v>
          </cell>
          <cell r="D7864" t="str">
            <v>UN</v>
          </cell>
          <cell r="E7864">
            <v>33.6</v>
          </cell>
        </row>
        <row r="7865">
          <cell r="B7865" t="str">
            <v>530619</v>
          </cell>
          <cell r="C7865" t="str">
            <v>REGISTRO DE GAVETA, BRUTO 2"</v>
          </cell>
          <cell r="D7865" t="str">
            <v>UN</v>
          </cell>
          <cell r="E7865">
            <v>51.6</v>
          </cell>
        </row>
        <row r="7866">
          <cell r="B7866" t="str">
            <v>530620</v>
          </cell>
          <cell r="C7866" t="str">
            <v>REGISTRO ESFERA PVC C/BORB - D= 1/2"</v>
          </cell>
          <cell r="D7866" t="str">
            <v>UN</v>
          </cell>
          <cell r="E7866">
            <v>8.94</v>
          </cell>
        </row>
        <row r="7867">
          <cell r="B7867" t="str">
            <v>530621</v>
          </cell>
          <cell r="C7867" t="str">
            <v>REGISTRO ESFERA PVC C/BORB - D= 3/4"</v>
          </cell>
          <cell r="D7867" t="str">
            <v>UN</v>
          </cell>
          <cell r="E7867">
            <v>0</v>
          </cell>
        </row>
        <row r="7868">
          <cell r="B7868" t="str">
            <v>530622</v>
          </cell>
          <cell r="C7868" t="str">
            <v>REGISTRO ESFERA PVC C/CAB QUADRADA - D= 1/2"</v>
          </cell>
          <cell r="D7868" t="str">
            <v>UN</v>
          </cell>
          <cell r="E7868">
            <v>0</v>
          </cell>
        </row>
        <row r="7869">
          <cell r="B7869" t="str">
            <v>530623</v>
          </cell>
          <cell r="C7869" t="str">
            <v>REGISTRO ESFERA PVC C/CAB QUADRADA - D= 3/4"</v>
          </cell>
          <cell r="D7869" t="str">
            <v>UN</v>
          </cell>
          <cell r="E7869">
            <v>0</v>
          </cell>
        </row>
        <row r="7870">
          <cell r="B7870" t="str">
            <v>530624</v>
          </cell>
          <cell r="C7870" t="str">
            <v>REGISTRO ESFERA PVC VS ROSC - D=1/2"</v>
          </cell>
          <cell r="D7870" t="str">
            <v>UN</v>
          </cell>
          <cell r="E7870">
            <v>0</v>
          </cell>
        </row>
        <row r="7871">
          <cell r="B7871" t="str">
            <v>530625</v>
          </cell>
          <cell r="C7871" t="str">
            <v>REGISTRO ESFERA PVC VS ROSC - D=3/4"</v>
          </cell>
          <cell r="D7871" t="str">
            <v>UN</v>
          </cell>
          <cell r="E7871">
            <v>10.66</v>
          </cell>
        </row>
        <row r="7872">
          <cell r="B7872" t="str">
            <v>530626</v>
          </cell>
          <cell r="C7872" t="str">
            <v>REGISTRO ESFERA PVC VS ROSC - D= 1"</v>
          </cell>
          <cell r="D7872" t="str">
            <v>UN</v>
          </cell>
          <cell r="E7872">
            <v>15.13</v>
          </cell>
        </row>
        <row r="7873">
          <cell r="B7873" t="str">
            <v>530627</v>
          </cell>
          <cell r="C7873" t="str">
            <v>REGISTRO ESFERA PVC VS ROSC - D=1 1/4"</v>
          </cell>
          <cell r="D7873" t="str">
            <v>UN</v>
          </cell>
          <cell r="E7873">
            <v>0</v>
          </cell>
        </row>
        <row r="7874">
          <cell r="B7874" t="str">
            <v>530628</v>
          </cell>
          <cell r="C7874" t="str">
            <v>REGISTRO ESFERA PVC VS ROSC - D=1 1/2"</v>
          </cell>
          <cell r="D7874" t="str">
            <v>UN</v>
          </cell>
          <cell r="E7874">
            <v>0</v>
          </cell>
        </row>
        <row r="7875">
          <cell r="B7875" t="str">
            <v>530629</v>
          </cell>
          <cell r="C7875" t="str">
            <v>REGISTRO ESFERA PVC VS ROSC - D=2"</v>
          </cell>
          <cell r="D7875" t="str">
            <v>UN</v>
          </cell>
          <cell r="E7875">
            <v>36.799999999999997</v>
          </cell>
        </row>
        <row r="7876">
          <cell r="B7876" t="str">
            <v>530630</v>
          </cell>
          <cell r="C7876" t="str">
            <v>REGISTRO ESFERA PVC VS SOLD - D=20 MM</v>
          </cell>
          <cell r="D7876" t="str">
            <v>UN</v>
          </cell>
          <cell r="E7876">
            <v>0</v>
          </cell>
        </row>
        <row r="7877">
          <cell r="B7877" t="str">
            <v>530631</v>
          </cell>
          <cell r="C7877" t="str">
            <v>REGISTRO ESFERA PVC VS SOLD - D=25 MM</v>
          </cell>
          <cell r="D7877" t="str">
            <v>UN</v>
          </cell>
          <cell r="E7877">
            <v>10.72</v>
          </cell>
        </row>
        <row r="7878">
          <cell r="B7878" t="str">
            <v>530632</v>
          </cell>
          <cell r="C7878" t="str">
            <v>REGISTRO ESFERA PVC VS SOLD - D=32 MM</v>
          </cell>
          <cell r="D7878" t="str">
            <v>UN</v>
          </cell>
          <cell r="E7878">
            <v>0</v>
          </cell>
        </row>
        <row r="7879">
          <cell r="B7879" t="str">
            <v>530633</v>
          </cell>
          <cell r="C7879" t="str">
            <v>REGISTRO ESFERA PVC VS SOLD - D=40 MM</v>
          </cell>
          <cell r="D7879" t="str">
            <v>UN</v>
          </cell>
          <cell r="E7879">
            <v>0</v>
          </cell>
        </row>
        <row r="7880">
          <cell r="B7880" t="str">
            <v>530634</v>
          </cell>
          <cell r="C7880" t="str">
            <v>REGISTRO ESFERA PVC VS SOLD - D=50 MM</v>
          </cell>
          <cell r="D7880" t="str">
            <v>UN</v>
          </cell>
          <cell r="E7880">
            <v>23.59</v>
          </cell>
        </row>
        <row r="7881">
          <cell r="B7881" t="str">
            <v>530635</v>
          </cell>
          <cell r="C7881" t="str">
            <v>REGISTRO ESFERA PVC VS SOLD - D=60 MM</v>
          </cell>
          <cell r="D7881" t="str">
            <v>UN</v>
          </cell>
          <cell r="E7881">
            <v>0</v>
          </cell>
        </row>
        <row r="7882">
          <cell r="B7882" t="str">
            <v>530636</v>
          </cell>
          <cell r="C7882" t="str">
            <v>REGISTRO PRESSAO S30  PVC ROSC - D= 1/2"</v>
          </cell>
          <cell r="D7882" t="str">
            <v>UN</v>
          </cell>
          <cell r="E7882">
            <v>11.98</v>
          </cell>
        </row>
        <row r="7883">
          <cell r="B7883" t="str">
            <v>530637</v>
          </cell>
          <cell r="C7883" t="str">
            <v>REGISTRO PRESSAO S30  PVC ROSC - D= 3/4"</v>
          </cell>
          <cell r="D7883" t="str">
            <v>UN</v>
          </cell>
          <cell r="E7883">
            <v>0</v>
          </cell>
        </row>
        <row r="7884">
          <cell r="B7884" t="str">
            <v>530638</v>
          </cell>
          <cell r="C7884" t="str">
            <v>REGISTRO PRESSAO S30  PVC SOLD - D=20 MM</v>
          </cell>
          <cell r="D7884" t="str">
            <v>UN</v>
          </cell>
          <cell r="E7884">
            <v>0</v>
          </cell>
        </row>
        <row r="7885">
          <cell r="B7885" t="str">
            <v>530639</v>
          </cell>
          <cell r="C7885" t="str">
            <v>REGISTRO PRESSAO S30  PVC SOLD - D=25 MM</v>
          </cell>
          <cell r="D7885" t="str">
            <v>UN</v>
          </cell>
          <cell r="E7885">
            <v>13.64</v>
          </cell>
        </row>
        <row r="7886">
          <cell r="B7886" t="str">
            <v>530640</v>
          </cell>
          <cell r="C7886" t="str">
            <v>REGISTRO DE PRESSAO CROMADO LISO DIAM. 3/4 POL.</v>
          </cell>
          <cell r="D7886" t="str">
            <v>UN</v>
          </cell>
          <cell r="E7886">
            <v>33.840000000000003</v>
          </cell>
        </row>
        <row r="7887">
          <cell r="B7887" t="str">
            <v>530641</v>
          </cell>
          <cell r="C7887" t="str">
            <v>VALVULA 1' PARA LAVATORIO</v>
          </cell>
          <cell r="D7887" t="str">
            <v>UN</v>
          </cell>
          <cell r="E7887">
            <v>9.02</v>
          </cell>
        </row>
        <row r="7888">
          <cell r="B7888" t="str">
            <v>530642</v>
          </cell>
          <cell r="C7888" t="str">
            <v>VALVULA DE BOIA</v>
          </cell>
          <cell r="D7888" t="str">
            <v>UN</v>
          </cell>
          <cell r="E7888">
            <v>26.4</v>
          </cell>
        </row>
        <row r="7889">
          <cell r="B7889" t="str">
            <v>530643</v>
          </cell>
          <cell r="C7889" t="str">
            <v>VALVULA DE DESC.DIAM.1 1/2 POL.,C/REG.CONJUG.</v>
          </cell>
          <cell r="D7889" t="str">
            <v>UN</v>
          </cell>
          <cell r="E7889">
            <v>102</v>
          </cell>
        </row>
        <row r="7890">
          <cell r="B7890" t="str">
            <v>530644</v>
          </cell>
          <cell r="C7890" t="str">
            <v>CAIXA DE PVC 100 X 100 X 40MM C/ GRELHA SIMPLES</v>
          </cell>
          <cell r="D7890" t="str">
            <v>UN</v>
          </cell>
          <cell r="E7890">
            <v>0</v>
          </cell>
        </row>
        <row r="7891">
          <cell r="B7891" t="str">
            <v>530645</v>
          </cell>
          <cell r="C7891" t="str">
            <v>CAIXA DE PVC 100 X 100 X 40MM C/ GRELHA CROMADA</v>
          </cell>
          <cell r="D7891" t="str">
            <v>UN</v>
          </cell>
          <cell r="E7891">
            <v>0</v>
          </cell>
        </row>
        <row r="7892">
          <cell r="B7892" t="str">
            <v>530646</v>
          </cell>
          <cell r="C7892" t="str">
            <v>CAIXA DE PVC 100 X 100 X 50MM C/ GRELHA SIMPLES</v>
          </cell>
          <cell r="D7892" t="str">
            <v>UN</v>
          </cell>
          <cell r="E7892">
            <v>0</v>
          </cell>
        </row>
        <row r="7893">
          <cell r="B7893" t="str">
            <v>530647</v>
          </cell>
          <cell r="C7893" t="str">
            <v>CAIXA FF C/ TAMPA P/ REGISTRO PARADA</v>
          </cell>
          <cell r="D7893" t="str">
            <v>UN</v>
          </cell>
          <cell r="E7893">
            <v>0</v>
          </cell>
        </row>
        <row r="7894">
          <cell r="B7894" t="str">
            <v>530648</v>
          </cell>
          <cell r="C7894" t="str">
            <v>CAIXA FF C/ TAMPA P/ VAL. DE INCÊNDIO</v>
          </cell>
          <cell r="D7894" t="str">
            <v>UN</v>
          </cell>
          <cell r="E7894">
            <v>0</v>
          </cell>
        </row>
        <row r="7895">
          <cell r="B7895" t="str">
            <v>530649</v>
          </cell>
          <cell r="C7895" t="str">
            <v>PARAFUSO ACO GALV. ROSCA NC P/FG 5/8 X3.1/2 X1.1/2</v>
          </cell>
          <cell r="D7895" t="str">
            <v>CJ</v>
          </cell>
          <cell r="E7895">
            <v>3.9</v>
          </cell>
        </row>
        <row r="7896">
          <cell r="B7896" t="str">
            <v>530650</v>
          </cell>
          <cell r="C7896" t="str">
            <v>CAIXA D'AGUA CIMENTO AMIANTO 250 L</v>
          </cell>
          <cell r="D7896" t="str">
            <v>UN</v>
          </cell>
          <cell r="E7896">
            <v>61.2</v>
          </cell>
        </row>
        <row r="7897">
          <cell r="B7897" t="str">
            <v>530651</v>
          </cell>
          <cell r="C7897" t="str">
            <v>CAIXA D'AGUA CIMENTO AMIANTO 500 L</v>
          </cell>
          <cell r="D7897" t="str">
            <v>UN</v>
          </cell>
          <cell r="E7897">
            <v>102</v>
          </cell>
        </row>
        <row r="7898">
          <cell r="B7898" t="str">
            <v>530652</v>
          </cell>
          <cell r="C7898" t="str">
            <v>CAIXA D'AGUA CIMENTO AMIANTO 1000 L</v>
          </cell>
          <cell r="D7898" t="str">
            <v>UN</v>
          </cell>
          <cell r="E7898">
            <v>202.85</v>
          </cell>
        </row>
        <row r="7899">
          <cell r="B7899" t="str">
            <v>530653</v>
          </cell>
          <cell r="C7899" t="str">
            <v>ARMARIO SIMPLES DE PLASTICO C/ESPELHO(42X50X7,5)CM</v>
          </cell>
          <cell r="D7899" t="str">
            <v>UN</v>
          </cell>
          <cell r="E7899">
            <v>55.74</v>
          </cell>
        </row>
        <row r="7900">
          <cell r="B7900" t="str">
            <v>530654</v>
          </cell>
          <cell r="C7900" t="str">
            <v>BACIA SANITARIA LOUCA</v>
          </cell>
          <cell r="D7900" t="str">
            <v>UN</v>
          </cell>
          <cell r="E7900">
            <v>57</v>
          </cell>
        </row>
        <row r="7901">
          <cell r="B7901" t="str">
            <v>530655</v>
          </cell>
          <cell r="C7901" t="str">
            <v>BANCADA DE MARMORE</v>
          </cell>
          <cell r="D7901" t="str">
            <v>M2</v>
          </cell>
          <cell r="E7901">
            <v>216</v>
          </cell>
        </row>
        <row r="7902">
          <cell r="B7902" t="str">
            <v>530656</v>
          </cell>
          <cell r="C7902" t="str">
            <v>CHUVEIRO ELETRICO - STANDARD</v>
          </cell>
          <cell r="D7902" t="str">
            <v>UN</v>
          </cell>
          <cell r="E7902">
            <v>32.28</v>
          </cell>
        </row>
        <row r="7903">
          <cell r="B7903" t="str">
            <v>530657</v>
          </cell>
          <cell r="C7903" t="str">
            <v>CUBA DE ACO INOX (0,56 X 0,33 X 0,16) M</v>
          </cell>
          <cell r="D7903" t="str">
            <v>UN</v>
          </cell>
          <cell r="E7903">
            <v>205.92</v>
          </cell>
        </row>
        <row r="7904">
          <cell r="B7904" t="str">
            <v>530658</v>
          </cell>
          <cell r="C7904" t="str">
            <v>LAVATORIO DE COLUNA</v>
          </cell>
          <cell r="D7904" t="str">
            <v>UN</v>
          </cell>
          <cell r="E7904">
            <v>55.14</v>
          </cell>
        </row>
        <row r="7905">
          <cell r="B7905" t="str">
            <v>530659</v>
          </cell>
          <cell r="C7905" t="str">
            <v>PAPELEIRA LOUCA</v>
          </cell>
          <cell r="D7905" t="str">
            <v>UN</v>
          </cell>
          <cell r="E7905">
            <v>8.4</v>
          </cell>
        </row>
        <row r="7906">
          <cell r="B7906" t="str">
            <v>530660</v>
          </cell>
          <cell r="C7906" t="str">
            <v>PIA ACO INOX(3,00X0,60)M CUBA DE (0,50X0,40X0,40)M</v>
          </cell>
          <cell r="D7906" t="str">
            <v>UN</v>
          </cell>
          <cell r="E7906">
            <v>2086.6</v>
          </cell>
        </row>
        <row r="7907">
          <cell r="B7907" t="str">
            <v>530661</v>
          </cell>
          <cell r="C7907" t="str">
            <v>PIA ACO INOX(3,00X0,60)M CUBA DE (0,56X0,33X0,16)M</v>
          </cell>
          <cell r="D7907" t="str">
            <v>UN</v>
          </cell>
          <cell r="E7907">
            <v>1993.25</v>
          </cell>
        </row>
        <row r="7908">
          <cell r="B7908" t="str">
            <v>530662</v>
          </cell>
          <cell r="C7908" t="str">
            <v>PIA ACO INOX(3,00X0,60)M CUBA DE (1,12X0,50X0,40)M</v>
          </cell>
          <cell r="D7908" t="str">
            <v>UN</v>
          </cell>
          <cell r="E7908">
            <v>2718.24</v>
          </cell>
        </row>
        <row r="7909">
          <cell r="B7909" t="str">
            <v>530663</v>
          </cell>
          <cell r="C7909" t="str">
            <v>PIA ACO INOX(3,60X0,60)M CUBA DE (0,50X0,40X0,40)M</v>
          </cell>
          <cell r="D7909" t="str">
            <v>UN</v>
          </cell>
          <cell r="E7909">
            <v>2541.96</v>
          </cell>
        </row>
        <row r="7910">
          <cell r="B7910" t="str">
            <v>530664</v>
          </cell>
          <cell r="C7910" t="str">
            <v>PIA ACO INOX(3,60X0,60)M CUBA DE (0,56X0,33X0,16)M</v>
          </cell>
          <cell r="D7910" t="str">
            <v>UN</v>
          </cell>
          <cell r="E7910">
            <v>2321.4</v>
          </cell>
        </row>
        <row r="7911">
          <cell r="B7911" t="str">
            <v>530665</v>
          </cell>
          <cell r="C7911" t="str">
            <v>PIA ACO INOX(3,60X0,60)M CUBA DE (1,12X0,50X0,40)M</v>
          </cell>
          <cell r="D7911" t="str">
            <v>UN</v>
          </cell>
          <cell r="E7911">
            <v>3027.84</v>
          </cell>
        </row>
        <row r="7912">
          <cell r="B7912" t="str">
            <v>530666</v>
          </cell>
          <cell r="C7912" t="str">
            <v>PIA ACO INOX(4,00X0,60)M CUBA DE (0,50X0,40X0,40)M</v>
          </cell>
          <cell r="D7912" t="str">
            <v>UN</v>
          </cell>
          <cell r="E7912">
            <v>2770.08</v>
          </cell>
        </row>
        <row r="7913">
          <cell r="B7913" t="str">
            <v>530667</v>
          </cell>
          <cell r="C7913" t="str">
            <v>PIA ACO INOX(4,00X0,60)M CUBA DE (0,56X0,33X0,16)M</v>
          </cell>
          <cell r="D7913" t="str">
            <v>UN</v>
          </cell>
          <cell r="E7913">
            <v>2452.56</v>
          </cell>
        </row>
        <row r="7914">
          <cell r="B7914" t="str">
            <v>530668</v>
          </cell>
          <cell r="C7914" t="str">
            <v>PIA ACO INOX(4,00X0,60)M CUBA DE (1,12X0,50X0,40)M</v>
          </cell>
          <cell r="D7914" t="str">
            <v>UN</v>
          </cell>
          <cell r="E7914">
            <v>2866.32</v>
          </cell>
        </row>
        <row r="7915">
          <cell r="B7915" t="str">
            <v>530669</v>
          </cell>
          <cell r="C7915" t="str">
            <v>PORTA TOALHA (SUPORTE P/TOALHA C/BASTAO DE 60 CM)</v>
          </cell>
          <cell r="D7915" t="str">
            <v>UN</v>
          </cell>
          <cell r="E7915">
            <v>6.6</v>
          </cell>
        </row>
        <row r="7916">
          <cell r="B7916" t="str">
            <v>530670</v>
          </cell>
          <cell r="C7916" t="str">
            <v>SABONETEIRA SEM ALCA 15 X 15 CM</v>
          </cell>
          <cell r="D7916" t="str">
            <v>UN</v>
          </cell>
          <cell r="E7916">
            <v>8.4</v>
          </cell>
        </row>
        <row r="7917">
          <cell r="B7917" t="str">
            <v>530671</v>
          </cell>
          <cell r="C7917" t="str">
            <v>TAMPA PLASTICA PARA BACIA SANITARIA</v>
          </cell>
          <cell r="D7917" t="str">
            <v>UN</v>
          </cell>
          <cell r="E7917">
            <v>14.4</v>
          </cell>
        </row>
        <row r="7918">
          <cell r="B7918" t="str">
            <v>530672</v>
          </cell>
          <cell r="C7918" t="str">
            <v>TORNEIRA CROMADA PARA JARDIM</v>
          </cell>
          <cell r="D7918" t="str">
            <v>UN</v>
          </cell>
          <cell r="E7918">
            <v>12.16</v>
          </cell>
        </row>
        <row r="7919">
          <cell r="B7919" t="str">
            <v>530673</v>
          </cell>
          <cell r="C7919" t="str">
            <v>TORNEIRA CROMADA, LONGA PARA PIA</v>
          </cell>
          <cell r="D7919" t="str">
            <v>UN</v>
          </cell>
          <cell r="E7919">
            <v>21.83</v>
          </cell>
        </row>
        <row r="7920">
          <cell r="B7920" t="str">
            <v>530674</v>
          </cell>
          <cell r="C7920" t="str">
            <v>TORNEIRA JARDIM LATAO 3/4'</v>
          </cell>
          <cell r="D7920" t="str">
            <v>UN</v>
          </cell>
          <cell r="E7920">
            <v>11.68</v>
          </cell>
        </row>
        <row r="7921">
          <cell r="B7921" t="str">
            <v>530675</v>
          </cell>
          <cell r="C7921" t="str">
            <v>BOLSA BORRACHA PARA BACIA SANITARIA</v>
          </cell>
          <cell r="D7921" t="str">
            <v>UN</v>
          </cell>
          <cell r="E7921">
            <v>1.04</v>
          </cell>
        </row>
        <row r="7922">
          <cell r="B7922" t="str">
            <v>530676</v>
          </cell>
          <cell r="C7922" t="str">
            <v>ENGATE PVC FLEXIVEL</v>
          </cell>
          <cell r="D7922" t="str">
            <v>UN</v>
          </cell>
          <cell r="E7922">
            <v>2.5</v>
          </cell>
        </row>
        <row r="7923">
          <cell r="B7923" t="str">
            <v>530677</v>
          </cell>
          <cell r="C7923" t="str">
            <v>FITA VEDANTE TEFLON L=1,5 CM</v>
          </cell>
          <cell r="D7923" t="str">
            <v>MT</v>
          </cell>
          <cell r="E7923">
            <v>0.05</v>
          </cell>
        </row>
        <row r="7925">
          <cell r="B7925" t="str">
            <v>530700</v>
          </cell>
          <cell r="C7925" t="str">
            <v>MATERIAIS P/LIGACAO DOMICILIAR DE AGUA (C33 - METAIS NAO FERROSOS 100%)</v>
          </cell>
          <cell r="E7925">
            <v>0</v>
          </cell>
        </row>
        <row r="7926">
          <cell r="B7926" t="str">
            <v>530701</v>
          </cell>
          <cell r="C7926" t="str">
            <v>FERRULE DN 20</v>
          </cell>
          <cell r="D7926" t="str">
            <v>UN</v>
          </cell>
          <cell r="E7926">
            <v>13.44</v>
          </cell>
        </row>
        <row r="7927">
          <cell r="B7927" t="str">
            <v>530702</v>
          </cell>
          <cell r="C7927" t="str">
            <v>FERRULE DN 25</v>
          </cell>
          <cell r="D7927" t="str">
            <v>UN</v>
          </cell>
          <cell r="E7927">
            <v>0</v>
          </cell>
        </row>
        <row r="7928">
          <cell r="B7928" t="str">
            <v>530703</v>
          </cell>
          <cell r="C7928" t="str">
            <v>REGISTRO BROCA</v>
          </cell>
          <cell r="D7928" t="str">
            <v>UN</v>
          </cell>
          <cell r="E7928">
            <v>10.8</v>
          </cell>
        </row>
        <row r="7929">
          <cell r="B7929" t="str">
            <v>530704</v>
          </cell>
          <cell r="C7929" t="str">
            <v>REGISTRO DE PRESSAO P/INSTALACÕES PREDIAIS DN 20MM</v>
          </cell>
          <cell r="D7929" t="str">
            <v>UN</v>
          </cell>
          <cell r="E7929">
            <v>0</v>
          </cell>
        </row>
        <row r="7930">
          <cell r="B7930" t="str">
            <v>530705</v>
          </cell>
          <cell r="C7930" t="str">
            <v>REGISTRO MACHO P/INSTALACÕES PREDIAIS DN 20MM</v>
          </cell>
          <cell r="D7930" t="str">
            <v>UN</v>
          </cell>
          <cell r="E7930">
            <v>0</v>
          </cell>
        </row>
        <row r="7931">
          <cell r="B7931" t="str">
            <v>530706</v>
          </cell>
          <cell r="C7931" t="str">
            <v>TE JUNTA MECANICA P/ TUBO PEAD 32 X 32MM</v>
          </cell>
          <cell r="D7931" t="str">
            <v>UN</v>
          </cell>
          <cell r="E7931">
            <v>0</v>
          </cell>
        </row>
        <row r="7932">
          <cell r="B7932" t="str">
            <v>530707</v>
          </cell>
          <cell r="C7932" t="str">
            <v>OBTURADOR C/ GUARNICAO P/ REGISTRO DE PRESSAO</v>
          </cell>
          <cell r="D7932" t="str">
            <v>UN</v>
          </cell>
          <cell r="E7932">
            <v>0</v>
          </cell>
        </row>
        <row r="7933">
          <cell r="B7933" t="str">
            <v>530708</v>
          </cell>
          <cell r="C7933" t="str">
            <v>CONTRA-FLANGE (PAR) P/ HIDROMETRO 50MM</v>
          </cell>
          <cell r="D7933" t="str">
            <v>UN</v>
          </cell>
          <cell r="E7933">
            <v>0</v>
          </cell>
        </row>
        <row r="7934">
          <cell r="B7934" t="str">
            <v>530709</v>
          </cell>
          <cell r="C7934" t="str">
            <v>LUVA DE FERRO MALEAVEL GALVANIZADO 25 MM</v>
          </cell>
          <cell r="D7934" t="str">
            <v>UN</v>
          </cell>
          <cell r="E7934">
            <v>3.3</v>
          </cell>
        </row>
        <row r="7935">
          <cell r="B7935" t="str">
            <v>530710</v>
          </cell>
          <cell r="C7935" t="str">
            <v>COTOVELO 90 GR DE FERRO MALEAVEL GALVANIZADO 25 MM</v>
          </cell>
          <cell r="D7935" t="str">
            <v>UN</v>
          </cell>
          <cell r="E7935">
            <v>2.86</v>
          </cell>
        </row>
        <row r="7936">
          <cell r="B7936" t="str">
            <v>530711</v>
          </cell>
          <cell r="C7936" t="str">
            <v>CAVALETE DE FERRO MALEAVEL GALVANIZADO 20MM</v>
          </cell>
          <cell r="D7936" t="str">
            <v>UN</v>
          </cell>
          <cell r="E7936">
            <v>151.02000000000001</v>
          </cell>
        </row>
        <row r="7937">
          <cell r="B7937" t="str">
            <v>530712</v>
          </cell>
          <cell r="C7937" t="str">
            <v>COTOVELO 90 GR DE FERRO MALEAVEL GALV. 25 X 20MM</v>
          </cell>
          <cell r="D7937" t="str">
            <v>UN</v>
          </cell>
          <cell r="E7937">
            <v>0</v>
          </cell>
        </row>
        <row r="7938">
          <cell r="B7938" t="str">
            <v>530713</v>
          </cell>
          <cell r="C7938" t="str">
            <v>COTOVELO 90 GR DE FERRO MALEAVEL GALV. 40 X 20MM</v>
          </cell>
          <cell r="D7938" t="str">
            <v>UN</v>
          </cell>
          <cell r="E7938">
            <v>0</v>
          </cell>
        </row>
        <row r="7939">
          <cell r="B7939" t="str">
            <v>530714</v>
          </cell>
          <cell r="C7939" t="str">
            <v>LUVA DE FERRO MALEAVEL GALVANIZADO 25 X 20MM</v>
          </cell>
          <cell r="D7939" t="str">
            <v>UN</v>
          </cell>
          <cell r="E7939">
            <v>0</v>
          </cell>
        </row>
        <row r="7940">
          <cell r="B7940" t="str">
            <v>530715</v>
          </cell>
          <cell r="C7940" t="str">
            <v>LUVA DE FERRO MALEAVEL GALVANIZADO 40 X 20MM</v>
          </cell>
          <cell r="D7940" t="str">
            <v>UN</v>
          </cell>
          <cell r="E7940">
            <v>0</v>
          </cell>
        </row>
        <row r="7941">
          <cell r="B7941" t="str">
            <v>530716</v>
          </cell>
          <cell r="C7941" t="str">
            <v>BUJAO (PLUG) GALVANIZADO DN 20</v>
          </cell>
          <cell r="D7941" t="str">
            <v>UN</v>
          </cell>
          <cell r="E7941">
            <v>0</v>
          </cell>
        </row>
        <row r="7943">
          <cell r="B7943" t="str">
            <v>530800</v>
          </cell>
          <cell r="C7943" t="str">
            <v>HIDROMETROS (C33 - METAIS NAO FERROSOS 45%; SETOR ABDIB GLOBAL 40%; C56 - MATERIAS PLASTICAS 15%)</v>
          </cell>
        </row>
        <row r="7944">
          <cell r="B7944" t="str">
            <v>530801</v>
          </cell>
          <cell r="C7944" t="str">
            <v>HIDROMETRO TAQ TRANS. MAG.DN=20MM-CL B-QN=0.75M3/H</v>
          </cell>
          <cell r="D7944" t="str">
            <v>UN</v>
          </cell>
          <cell r="E7944">
            <v>49.52</v>
          </cell>
        </row>
        <row r="7945">
          <cell r="B7945" t="str">
            <v>530802</v>
          </cell>
          <cell r="C7945" t="str">
            <v>HIDROMETRO TAQ TRANS. MAG. DN=20MM-CL B-QN=1.5M3/H</v>
          </cell>
          <cell r="D7945" t="str">
            <v>UN</v>
          </cell>
          <cell r="E7945">
            <v>54.61</v>
          </cell>
        </row>
        <row r="7946">
          <cell r="B7946" t="str">
            <v>530803</v>
          </cell>
          <cell r="C7946" t="str">
            <v>HIDROMETRO TAQ TRANS. MAG. DN=25MM-CL B-QN=  5M3/H</v>
          </cell>
          <cell r="D7946" t="str">
            <v>UN</v>
          </cell>
          <cell r="E7946">
            <v>254.42</v>
          </cell>
        </row>
        <row r="7947">
          <cell r="B7947" t="str">
            <v>530804</v>
          </cell>
          <cell r="C7947" t="str">
            <v>HIDROMETRO TAQ TRANS. MAG. C/FG DN= 50MM QN=15M3/H</v>
          </cell>
          <cell r="D7947" t="str">
            <v>UN</v>
          </cell>
          <cell r="E7947">
            <v>471.62</v>
          </cell>
        </row>
        <row r="7948">
          <cell r="B7948" t="str">
            <v>530805</v>
          </cell>
          <cell r="C7948" t="str">
            <v>HIDROMETRO DE VEL. (WOLTMANN) 50MM 300M3/D</v>
          </cell>
          <cell r="D7948" t="str">
            <v>UN</v>
          </cell>
          <cell r="E7948">
            <v>1234.9000000000001</v>
          </cell>
        </row>
        <row r="7949">
          <cell r="B7949" t="str">
            <v>530806</v>
          </cell>
          <cell r="C7949" t="str">
            <v>HIDROMETRO DE VEL. (WOLTMANN) 80MM 1100M3/D</v>
          </cell>
          <cell r="D7949" t="str">
            <v>UN</v>
          </cell>
          <cell r="E7949">
            <v>1563.79</v>
          </cell>
        </row>
        <row r="7950">
          <cell r="B7950" t="str">
            <v>530807</v>
          </cell>
          <cell r="C7950" t="str">
            <v>HIDROMETRO DE VEL. (WOLTMANN) 100MM 1800M3/D</v>
          </cell>
          <cell r="D7950" t="str">
            <v>UN</v>
          </cell>
          <cell r="E7950">
            <v>1774.78</v>
          </cell>
        </row>
        <row r="7951">
          <cell r="B7951" t="str">
            <v>530808</v>
          </cell>
          <cell r="C7951" t="str">
            <v>HIDROMETRO DE VEL. (WOLTMANN) 150MM 4000M3/D</v>
          </cell>
          <cell r="D7951" t="str">
            <v>UN</v>
          </cell>
          <cell r="E7951">
            <v>3486</v>
          </cell>
        </row>
        <row r="7952">
          <cell r="B7952" t="str">
            <v>530809</v>
          </cell>
          <cell r="C7952" t="str">
            <v>HIDROMETRO DE VEL. (WOLTMANN) 200MM 6500M3/D</v>
          </cell>
          <cell r="D7952" t="str">
            <v>UN</v>
          </cell>
          <cell r="E7952">
            <v>4228.2700000000004</v>
          </cell>
        </row>
        <row r="7953">
          <cell r="B7953" t="str">
            <v>530810</v>
          </cell>
          <cell r="C7953" t="str">
            <v>CONTRA FLANGE P/ HIDROMETRO 50MM</v>
          </cell>
          <cell r="D7953" t="str">
            <v>UN</v>
          </cell>
          <cell r="E7953">
            <v>47.78</v>
          </cell>
        </row>
        <row r="7954">
          <cell r="B7954" t="str">
            <v>530811</v>
          </cell>
          <cell r="C7954" t="str">
            <v>CONTRA FLANGE P/ HIDROMETRO 80MM</v>
          </cell>
          <cell r="D7954" t="str">
            <v>UN</v>
          </cell>
          <cell r="E7954">
            <v>0</v>
          </cell>
        </row>
        <row r="7955">
          <cell r="B7955" t="str">
            <v>530812</v>
          </cell>
          <cell r="C7955" t="str">
            <v>CONTRA FLANGE P/ HIDROMETRO 100MM</v>
          </cell>
          <cell r="D7955" t="str">
            <v>UN</v>
          </cell>
          <cell r="E7955">
            <v>111.7</v>
          </cell>
        </row>
        <row r="7956">
          <cell r="B7956" t="str">
            <v>530813</v>
          </cell>
          <cell r="C7956" t="str">
            <v>CONTRA FLANGE P/ HIDROMETRO 150MM</v>
          </cell>
          <cell r="D7956" t="str">
            <v>UN</v>
          </cell>
          <cell r="E7956">
            <v>0</v>
          </cell>
        </row>
        <row r="7957">
          <cell r="B7957" t="str">
            <v>530814</v>
          </cell>
          <cell r="C7957" t="str">
            <v>CONTRA FLANGE P/ HIDROMETRO 200MM</v>
          </cell>
          <cell r="D7957" t="str">
            <v>UN</v>
          </cell>
          <cell r="E7957">
            <v>255</v>
          </cell>
        </row>
        <row r="7958">
          <cell r="B7958" t="str">
            <v>530815</v>
          </cell>
          <cell r="C7958" t="str">
            <v>FILTRO P/ HIDROMETRO 50MM</v>
          </cell>
          <cell r="D7958" t="str">
            <v>UN</v>
          </cell>
          <cell r="E7958">
            <v>0</v>
          </cell>
        </row>
        <row r="7959">
          <cell r="B7959" t="str">
            <v>530816</v>
          </cell>
          <cell r="C7959" t="str">
            <v>FILTRO P/ HIDROMETRO 80MM</v>
          </cell>
          <cell r="D7959" t="str">
            <v>UN</v>
          </cell>
          <cell r="E7959">
            <v>0</v>
          </cell>
        </row>
        <row r="7960">
          <cell r="B7960" t="str">
            <v>530817</v>
          </cell>
          <cell r="C7960" t="str">
            <v>FILTRO P/ HIDROMETRO 100MM</v>
          </cell>
          <cell r="D7960" t="str">
            <v>UN</v>
          </cell>
          <cell r="E7960">
            <v>0</v>
          </cell>
        </row>
        <row r="7961">
          <cell r="B7961" t="str">
            <v>530818</v>
          </cell>
          <cell r="C7961" t="str">
            <v>FILTRO P/ HIDROMETRO 150MM</v>
          </cell>
          <cell r="D7961" t="str">
            <v>UN</v>
          </cell>
          <cell r="E7961">
            <v>0</v>
          </cell>
        </row>
        <row r="7962">
          <cell r="B7962" t="str">
            <v>530819</v>
          </cell>
          <cell r="C7962" t="str">
            <v>FILTRO P/ HIDROMETRO 200MM</v>
          </cell>
          <cell r="D7962" t="str">
            <v>UN</v>
          </cell>
          <cell r="E7962">
            <v>0</v>
          </cell>
        </row>
        <row r="7963">
          <cell r="B7963" t="str">
            <v>530820</v>
          </cell>
          <cell r="C7963" t="str">
            <v>TUBETE EM LIGA DE COBRE 20MM</v>
          </cell>
          <cell r="D7963" t="str">
            <v>UN</v>
          </cell>
          <cell r="E7963">
            <v>4.5599999999999996</v>
          </cell>
        </row>
        <row r="7964">
          <cell r="B7964" t="str">
            <v>530821</v>
          </cell>
          <cell r="C7964" t="str">
            <v>TUBETE EM LIGA DE COBRE 25MM</v>
          </cell>
          <cell r="D7964" t="str">
            <v>UN</v>
          </cell>
          <cell r="E7964">
            <v>0</v>
          </cell>
        </row>
        <row r="7965">
          <cell r="B7965" t="str">
            <v>530822</v>
          </cell>
          <cell r="C7965" t="str">
            <v>TUBETE EM LIGA DE COBRE 40MM</v>
          </cell>
          <cell r="D7965" t="str">
            <v>UN</v>
          </cell>
          <cell r="E7965">
            <v>0</v>
          </cell>
        </row>
        <row r="7966">
          <cell r="B7966" t="str">
            <v>530823</v>
          </cell>
          <cell r="C7966" t="str">
            <v>TUBETE PROLONGADO EM LIGA DE COBRE 20 MM</v>
          </cell>
          <cell r="D7966" t="str">
            <v>UN</v>
          </cell>
          <cell r="E7966">
            <v>8.68</v>
          </cell>
        </row>
        <row r="7967">
          <cell r="B7967" t="str">
            <v>530824</v>
          </cell>
          <cell r="C7967" t="str">
            <v>TUBETE FG - DN 25 (1")</v>
          </cell>
          <cell r="D7967" t="str">
            <v>UN</v>
          </cell>
          <cell r="E7967">
            <v>0</v>
          </cell>
        </row>
        <row r="7968">
          <cell r="B7968" t="str">
            <v>530825</v>
          </cell>
          <cell r="C7968" t="str">
            <v>TUBETE FG - DN 20 (3/4")</v>
          </cell>
          <cell r="D7968" t="str">
            <v>UN</v>
          </cell>
          <cell r="E7968">
            <v>0</v>
          </cell>
        </row>
        <row r="7969">
          <cell r="B7969" t="str">
            <v>530826</v>
          </cell>
          <cell r="C7969" t="str">
            <v>TUBETE LONGO FG - DN 20 (3/4")</v>
          </cell>
          <cell r="D7969" t="str">
            <v>UN</v>
          </cell>
          <cell r="E7969">
            <v>0</v>
          </cell>
        </row>
        <row r="7970">
          <cell r="B7970" t="str">
            <v>530827</v>
          </cell>
          <cell r="C7970" t="str">
            <v>GUARNICAO (ANEL) DO TUBETE 19 X 23,2 X 2 X 29,8MM</v>
          </cell>
          <cell r="D7970" t="str">
            <v>UN</v>
          </cell>
          <cell r="E7970">
            <v>0.31</v>
          </cell>
        </row>
        <row r="7971">
          <cell r="B7971" t="str">
            <v>530828</v>
          </cell>
          <cell r="C7971" t="str">
            <v>GUARNICAO (ANEL) DO TUBETE 25 X 29,2 X 37,8MM</v>
          </cell>
          <cell r="D7971" t="str">
            <v>UN</v>
          </cell>
          <cell r="E7971">
            <v>0</v>
          </cell>
        </row>
        <row r="7972">
          <cell r="B7972" t="str">
            <v>530829</v>
          </cell>
          <cell r="C7972" t="str">
            <v>GUARNICAO ARRUELA DO FG LAT.(DN/DI/DE) 50/105/58MM</v>
          </cell>
          <cell r="D7972" t="str">
            <v>UN</v>
          </cell>
          <cell r="E7972">
            <v>0</v>
          </cell>
        </row>
        <row r="7973">
          <cell r="B7973" t="str">
            <v>530830</v>
          </cell>
          <cell r="C7973" t="str">
            <v>GUARNICAO DO TUBETE (DN/DI/DE) 38 / 43,2 / 54,8 MM</v>
          </cell>
          <cell r="D7973" t="str">
            <v>UN</v>
          </cell>
          <cell r="E7973">
            <v>0</v>
          </cell>
        </row>
        <row r="7974">
          <cell r="B7974" t="str">
            <v>530831</v>
          </cell>
          <cell r="C7974" t="str">
            <v>PORCA DO TUBETE (OITAVADA) 38MM ROSCA DE 50MM</v>
          </cell>
          <cell r="D7974" t="str">
            <v>UN</v>
          </cell>
          <cell r="E7974">
            <v>0</v>
          </cell>
        </row>
        <row r="7975">
          <cell r="B7975" t="str">
            <v>530832</v>
          </cell>
          <cell r="C7975" t="str">
            <v>PORCA DO TUBETE 19MM (3/4 POL)</v>
          </cell>
          <cell r="D7975" t="str">
            <v>UN</v>
          </cell>
          <cell r="E7975">
            <v>3.97</v>
          </cell>
        </row>
        <row r="7976">
          <cell r="B7976" t="str">
            <v>530833</v>
          </cell>
          <cell r="C7976" t="str">
            <v>PORCA SEXTAVADA 25MM (1 POL)</v>
          </cell>
          <cell r="D7976" t="str">
            <v>UN</v>
          </cell>
          <cell r="E7976">
            <v>0</v>
          </cell>
        </row>
        <row r="7978">
          <cell r="B7978" t="str">
            <v>530900</v>
          </cell>
          <cell r="C7978" t="str">
            <v>TUBOS E CONEXOES PVC - AGUA (C56 - MATERIAS PLASTICAS 100%)</v>
          </cell>
        </row>
        <row r="7979">
          <cell r="B7979" t="str">
            <v>530901</v>
          </cell>
          <cell r="C7979" t="str">
            <v>ADAPTADOR CURTO SOLD PVC P/REG - D=20 MM x 1/2"</v>
          </cell>
          <cell r="D7979" t="str">
            <v>UN</v>
          </cell>
          <cell r="E7979">
            <v>0</v>
          </cell>
        </row>
        <row r="7980">
          <cell r="B7980" t="str">
            <v>530902</v>
          </cell>
          <cell r="C7980" t="str">
            <v>ADAPTADOR CURTO SOLD PVC P/REG - D=25 MM x 3/4"</v>
          </cell>
          <cell r="D7980" t="str">
            <v>UN</v>
          </cell>
          <cell r="E7980">
            <v>0.3</v>
          </cell>
        </row>
        <row r="7981">
          <cell r="B7981" t="str">
            <v>530903</v>
          </cell>
          <cell r="C7981" t="str">
            <v>ADAPTADOR CURTO SOLD PVC P/REG - D=32 MM  x  1"</v>
          </cell>
          <cell r="D7981" t="str">
            <v>UN</v>
          </cell>
          <cell r="E7981">
            <v>0</v>
          </cell>
        </row>
        <row r="7982">
          <cell r="B7982" t="str">
            <v>530904</v>
          </cell>
          <cell r="C7982" t="str">
            <v>ADAPTADOR CURTO SOLD PVC P/REG - D=40 MM x 1 1/2"</v>
          </cell>
          <cell r="D7982" t="str">
            <v>UN</v>
          </cell>
          <cell r="E7982">
            <v>0</v>
          </cell>
        </row>
        <row r="7983">
          <cell r="B7983" t="str">
            <v>530905</v>
          </cell>
          <cell r="C7983" t="str">
            <v>ADAPTADOR CURTO SOLD PVC P/REG - D=40 MM x 1 1/4"</v>
          </cell>
          <cell r="D7983" t="str">
            <v>UN</v>
          </cell>
          <cell r="E7983">
            <v>0</v>
          </cell>
        </row>
        <row r="7984">
          <cell r="B7984" t="str">
            <v>530906</v>
          </cell>
          <cell r="C7984" t="str">
            <v>ADAPTADOR CURTO SOLD PVC P/REG - D=50 MM x 1 1/2"</v>
          </cell>
          <cell r="D7984" t="str">
            <v>UN</v>
          </cell>
          <cell r="E7984">
            <v>1.8</v>
          </cell>
        </row>
        <row r="7985">
          <cell r="B7985" t="str">
            <v>530907</v>
          </cell>
          <cell r="C7985" t="str">
            <v>ADAPTADOR CURTO SOLD PVC P/REG - D=50 MM x 1 1/4"</v>
          </cell>
          <cell r="D7985" t="str">
            <v>UN</v>
          </cell>
          <cell r="E7985">
            <v>0</v>
          </cell>
        </row>
        <row r="7986">
          <cell r="B7986" t="str">
            <v>530908</v>
          </cell>
          <cell r="C7986" t="str">
            <v>ADAPTADOR CURTO SOLD PVC P/REG - D=60 MM  x  2"</v>
          </cell>
          <cell r="D7986" t="str">
            <v>UN</v>
          </cell>
          <cell r="E7986">
            <v>0</v>
          </cell>
        </row>
        <row r="7987">
          <cell r="B7987" t="str">
            <v>530909</v>
          </cell>
          <cell r="C7987" t="str">
            <v>ADAPTADOR CURTO SOLD PVC P/REG - D=75 MM x 2 1/2"</v>
          </cell>
          <cell r="D7987" t="str">
            <v>UN</v>
          </cell>
          <cell r="E7987">
            <v>10.5</v>
          </cell>
        </row>
        <row r="7988">
          <cell r="B7988" t="str">
            <v>530910</v>
          </cell>
          <cell r="C7988" t="str">
            <v>ADAPTADOR CURTO SOLD PVC P/REG - D=85 MM x  3"</v>
          </cell>
          <cell r="D7988" t="str">
            <v>UN</v>
          </cell>
          <cell r="E7988">
            <v>0</v>
          </cell>
        </row>
        <row r="7989">
          <cell r="B7989" t="str">
            <v>530911</v>
          </cell>
          <cell r="C7989" t="str">
            <v>ADAPTADOR CURTO SOLD PVC P/REG - D=110 MM x 4"</v>
          </cell>
          <cell r="D7989" t="str">
            <v>UN</v>
          </cell>
          <cell r="E7989">
            <v>25.42</v>
          </cell>
        </row>
        <row r="7990">
          <cell r="B7990" t="str">
            <v>530912</v>
          </cell>
          <cell r="C7990" t="str">
            <v>ADAPT SOLD PVC C/FL P/CX D'AGUA - D=25 MM x 3/4"</v>
          </cell>
          <cell r="D7990" t="str">
            <v>UN</v>
          </cell>
          <cell r="E7990">
            <v>0</v>
          </cell>
        </row>
        <row r="7991">
          <cell r="B7991" t="str">
            <v>530913</v>
          </cell>
          <cell r="C7991" t="str">
            <v>ADAPT SOLD PVC C/FL P/CX D'AGUA - D=32 MM x 1"</v>
          </cell>
          <cell r="D7991" t="str">
            <v>UN</v>
          </cell>
          <cell r="E7991">
            <v>0</v>
          </cell>
        </row>
        <row r="7992">
          <cell r="B7992" t="str">
            <v>530914</v>
          </cell>
          <cell r="C7992" t="str">
            <v>ADAPT SOLD PVC C/FL P/CX D'AGUA - D=40 MMx1 1/4"</v>
          </cell>
          <cell r="D7992" t="str">
            <v>UN</v>
          </cell>
          <cell r="E7992">
            <v>0</v>
          </cell>
        </row>
        <row r="7993">
          <cell r="B7993" t="str">
            <v>530915</v>
          </cell>
          <cell r="C7993" t="str">
            <v>ADAPT SOLD PVC C/FL P/CX D'AGUA - D=50 MMx1 1/2"</v>
          </cell>
          <cell r="D7993" t="str">
            <v>UN</v>
          </cell>
          <cell r="E7993">
            <v>0</v>
          </cell>
        </row>
        <row r="7994">
          <cell r="B7994" t="str">
            <v>530916</v>
          </cell>
          <cell r="C7994" t="str">
            <v>ADAPT SOLD PVC C/FL P/CX D'AGUA - D=60 MMx 2"</v>
          </cell>
          <cell r="D7994" t="str">
            <v>UN</v>
          </cell>
          <cell r="E7994">
            <v>0</v>
          </cell>
        </row>
        <row r="7995">
          <cell r="B7995" t="str">
            <v>530917</v>
          </cell>
          <cell r="C7995" t="str">
            <v>ADAPT SOLD PVC C/FL P/CX D'AGUA - D=75 MM x 2 1/2"</v>
          </cell>
          <cell r="D7995" t="str">
            <v>UN</v>
          </cell>
          <cell r="E7995">
            <v>0</v>
          </cell>
        </row>
        <row r="7996">
          <cell r="B7996" t="str">
            <v>530918</v>
          </cell>
          <cell r="C7996" t="str">
            <v>ADAPT SOLD PVC C/FL P/CX D'AGUA - D=85 MM x  3"</v>
          </cell>
          <cell r="D7996" t="str">
            <v>UN</v>
          </cell>
          <cell r="E7996">
            <v>0</v>
          </cell>
        </row>
        <row r="7997">
          <cell r="B7997" t="str">
            <v>530919</v>
          </cell>
          <cell r="C7997" t="str">
            <v>ADAPT SOLD PVC C/FL P/CX D'AGUA - D=110 MM x 4"</v>
          </cell>
          <cell r="D7997" t="str">
            <v>UN</v>
          </cell>
          <cell r="E7997">
            <v>0</v>
          </cell>
        </row>
        <row r="7998">
          <cell r="B7998" t="str">
            <v>530920</v>
          </cell>
          <cell r="C7998" t="str">
            <v>ADAPT SOLD LONGO PVC C/FL P/CX D'AGUA-D=25 MMx3/4"</v>
          </cell>
          <cell r="D7998" t="str">
            <v>UN</v>
          </cell>
          <cell r="E7998">
            <v>5.83</v>
          </cell>
        </row>
        <row r="7999">
          <cell r="B7999" t="str">
            <v>530921</v>
          </cell>
          <cell r="C7999" t="str">
            <v>ADAPT SOLD LONGO PVC C/FL P/CX D'AGUA-D=32 MMx1"</v>
          </cell>
          <cell r="D7999" t="str">
            <v>UN</v>
          </cell>
          <cell r="E7999">
            <v>0</v>
          </cell>
        </row>
        <row r="8000">
          <cell r="B8000" t="str">
            <v>530922</v>
          </cell>
          <cell r="C8000" t="str">
            <v>ADAPT SOLD LONGO PVC C/FL P/CX D'AGUA-D=40MMx1 1/4</v>
          </cell>
          <cell r="D8000" t="str">
            <v>UN</v>
          </cell>
          <cell r="E8000">
            <v>0</v>
          </cell>
        </row>
        <row r="8001">
          <cell r="B8001" t="str">
            <v>530923</v>
          </cell>
          <cell r="C8001" t="str">
            <v>ADAPT SOLD LONGO PVC C/FL P/CX D'AGUA-D=50MMx1 1/2</v>
          </cell>
          <cell r="D8001" t="str">
            <v>UN</v>
          </cell>
          <cell r="E8001">
            <v>14.1</v>
          </cell>
        </row>
        <row r="8002">
          <cell r="B8002" t="str">
            <v>530924</v>
          </cell>
          <cell r="C8002" t="str">
            <v>ADAPT SOLD LONGO PVC C/FL P/CX D'AGUA-D=60 MMx2"</v>
          </cell>
          <cell r="D8002" t="str">
            <v>UN</v>
          </cell>
          <cell r="E8002">
            <v>0</v>
          </cell>
        </row>
        <row r="8003">
          <cell r="B8003" t="str">
            <v>530925</v>
          </cell>
          <cell r="C8003" t="str">
            <v>ADAPT SOLD LONGO PVC C/FL P/CX D'AGUA-D=75MMx2 1/2</v>
          </cell>
          <cell r="D8003" t="str">
            <v>UN</v>
          </cell>
          <cell r="E8003">
            <v>93.72</v>
          </cell>
        </row>
        <row r="8004">
          <cell r="B8004" t="str">
            <v>530926</v>
          </cell>
          <cell r="C8004" t="str">
            <v>ADAPT SOLD LONGO PVC C/FL P/CX D'AGUA-D=85 MMx 3"</v>
          </cell>
          <cell r="D8004" t="str">
            <v>UN</v>
          </cell>
          <cell r="E8004">
            <v>0</v>
          </cell>
        </row>
        <row r="8005">
          <cell r="B8005" t="str">
            <v>530927</v>
          </cell>
          <cell r="C8005" t="str">
            <v>ADAPT SOLD LONGO PVC C/FL P/CX D'AGUA-D=110 MMx4"</v>
          </cell>
          <cell r="D8005" t="str">
            <v>UN</v>
          </cell>
          <cell r="E8005">
            <v>180.79</v>
          </cell>
        </row>
        <row r="8006">
          <cell r="B8006" t="str">
            <v>530928</v>
          </cell>
          <cell r="C8006" t="str">
            <v>BUCHA RED SOLD CURTA PVC - D=25 X 20 MM</v>
          </cell>
          <cell r="D8006" t="str">
            <v>UN</v>
          </cell>
          <cell r="E8006">
            <v>0.14000000000000001</v>
          </cell>
        </row>
        <row r="8007">
          <cell r="B8007" t="str">
            <v>530929</v>
          </cell>
          <cell r="C8007" t="str">
            <v>BUCHA RED SOLD CURTA PVC - D=32 X 25 MM</v>
          </cell>
          <cell r="D8007" t="str">
            <v>UN</v>
          </cell>
          <cell r="E8007">
            <v>0</v>
          </cell>
        </row>
        <row r="8008">
          <cell r="B8008" t="str">
            <v>530930</v>
          </cell>
          <cell r="C8008" t="str">
            <v>BUCHA RED SOLD CURTA PVC - D=40 X 32 MM</v>
          </cell>
          <cell r="D8008" t="str">
            <v>UN</v>
          </cell>
          <cell r="E8008">
            <v>0</v>
          </cell>
        </row>
        <row r="8009">
          <cell r="B8009" t="str">
            <v>530931</v>
          </cell>
          <cell r="C8009" t="str">
            <v>BUCHA RED SOLD CURTA PVC - D=50 X 40 MM</v>
          </cell>
          <cell r="D8009" t="str">
            <v>UN</v>
          </cell>
          <cell r="E8009">
            <v>0</v>
          </cell>
        </row>
        <row r="8010">
          <cell r="B8010" t="str">
            <v>530932</v>
          </cell>
          <cell r="C8010" t="str">
            <v>BUCHA RED SOLD CURTA PVC - D=60 X 50 MM</v>
          </cell>
          <cell r="D8010" t="str">
            <v>UN</v>
          </cell>
          <cell r="E8010">
            <v>0</v>
          </cell>
        </row>
        <row r="8011">
          <cell r="B8011" t="str">
            <v>530933</v>
          </cell>
          <cell r="C8011" t="str">
            <v>BUCHA RED SOLD CURTA PVC - D=75 X 60 MM</v>
          </cell>
          <cell r="D8011" t="str">
            <v>UN</v>
          </cell>
          <cell r="E8011">
            <v>6.78</v>
          </cell>
        </row>
        <row r="8012">
          <cell r="B8012" t="str">
            <v>530934</v>
          </cell>
          <cell r="C8012" t="str">
            <v>BUCHA RED SOLD CURTA PVC - D=85 X 75 MM</v>
          </cell>
          <cell r="D8012" t="str">
            <v>UN</v>
          </cell>
          <cell r="E8012">
            <v>0</v>
          </cell>
        </row>
        <row r="8013">
          <cell r="B8013" t="str">
            <v>530935</v>
          </cell>
          <cell r="C8013" t="str">
            <v>BUCHA RED SOLD CURTA PVC - D=110 X 85 MM</v>
          </cell>
          <cell r="D8013" t="str">
            <v>UN</v>
          </cell>
          <cell r="E8013">
            <v>32.18</v>
          </cell>
        </row>
        <row r="8014">
          <cell r="B8014" t="str">
            <v>530936</v>
          </cell>
          <cell r="C8014" t="str">
            <v>BUCHA RED SOLD LONGA PVC - D=32 X 20 MM</v>
          </cell>
          <cell r="D8014" t="str">
            <v>UN</v>
          </cell>
          <cell r="E8014">
            <v>0.88</v>
          </cell>
        </row>
        <row r="8015">
          <cell r="B8015" t="str">
            <v>530937</v>
          </cell>
          <cell r="C8015" t="str">
            <v>BUCHA RED SOLD LONGA PVC - D=40 X 20 MM</v>
          </cell>
          <cell r="D8015" t="str">
            <v>UN</v>
          </cell>
          <cell r="E8015">
            <v>0</v>
          </cell>
        </row>
        <row r="8016">
          <cell r="B8016" t="str">
            <v>530938</v>
          </cell>
          <cell r="C8016" t="str">
            <v>BUCHA RED SOLD LONGA PVC - D=40 X  25 MM</v>
          </cell>
          <cell r="D8016" t="str">
            <v>UN</v>
          </cell>
          <cell r="E8016">
            <v>0</v>
          </cell>
        </row>
        <row r="8017">
          <cell r="B8017" t="str">
            <v>530939</v>
          </cell>
          <cell r="C8017" t="str">
            <v>BUCHA RED SOLD LONGA PVC - D=50 X  20 MM</v>
          </cell>
          <cell r="D8017" t="str">
            <v>UN</v>
          </cell>
          <cell r="E8017">
            <v>0</v>
          </cell>
        </row>
        <row r="8018">
          <cell r="B8018" t="str">
            <v>530940</v>
          </cell>
          <cell r="C8018" t="str">
            <v>BUCHA RED SOLD LONGA PVC - D=50 X  25 MM</v>
          </cell>
          <cell r="D8018" t="str">
            <v>UN</v>
          </cell>
          <cell r="E8018">
            <v>1.02</v>
          </cell>
        </row>
        <row r="8019">
          <cell r="B8019" t="str">
            <v>530941</v>
          </cell>
          <cell r="C8019" t="str">
            <v>BUCHA RED SOLD LONGA PVC - D=50 X 32 MM</v>
          </cell>
          <cell r="D8019" t="str">
            <v>UN</v>
          </cell>
          <cell r="E8019">
            <v>0</v>
          </cell>
        </row>
        <row r="8020">
          <cell r="B8020" t="str">
            <v>530942</v>
          </cell>
          <cell r="C8020" t="str">
            <v>BUCHA RED SOLD LONGA PVC - D=60 X  25 MM</v>
          </cell>
          <cell r="D8020" t="str">
            <v>UN</v>
          </cell>
          <cell r="E8020">
            <v>0</v>
          </cell>
        </row>
        <row r="8021">
          <cell r="B8021" t="str">
            <v>530943</v>
          </cell>
          <cell r="C8021" t="str">
            <v>BUCHA RED SOLD LONGA PVC - D=60 X  32 MM</v>
          </cell>
          <cell r="D8021" t="str">
            <v>UN</v>
          </cell>
          <cell r="E8021">
            <v>0</v>
          </cell>
        </row>
        <row r="8022">
          <cell r="B8022" t="str">
            <v>530944</v>
          </cell>
          <cell r="C8022" t="str">
            <v>BUCHA RED SOLD LONGA PVC - D=60 X 40 MM</v>
          </cell>
          <cell r="D8022" t="str">
            <v>UN</v>
          </cell>
          <cell r="E8022">
            <v>0</v>
          </cell>
        </row>
        <row r="8023">
          <cell r="B8023" t="str">
            <v>530945</v>
          </cell>
          <cell r="C8023" t="str">
            <v>BUCHA RED SOLD LONGA PVC - D=60 X  50 MM</v>
          </cell>
          <cell r="D8023" t="str">
            <v>UN</v>
          </cell>
          <cell r="E8023">
            <v>0</v>
          </cell>
        </row>
        <row r="8024">
          <cell r="B8024" t="str">
            <v>530946</v>
          </cell>
          <cell r="C8024" t="str">
            <v>BUCHA RED SOLD LONGA PVC - D=75 X  50 MM</v>
          </cell>
          <cell r="D8024" t="str">
            <v>UN</v>
          </cell>
          <cell r="E8024">
            <v>7.87</v>
          </cell>
        </row>
        <row r="8025">
          <cell r="B8025" t="str">
            <v>530947</v>
          </cell>
          <cell r="C8025" t="str">
            <v>BUCHA RED SOLD LONGA PVC - D=85 X  60 MM</v>
          </cell>
          <cell r="D8025" t="str">
            <v>UN</v>
          </cell>
          <cell r="E8025">
            <v>0</v>
          </cell>
        </row>
        <row r="8026">
          <cell r="B8026" t="str">
            <v>530948</v>
          </cell>
          <cell r="C8026" t="str">
            <v>BUCHA RED SOLD LONGA PVC - D=110 X  60 MM</v>
          </cell>
          <cell r="D8026" t="str">
            <v>UN</v>
          </cell>
          <cell r="E8026">
            <v>0</v>
          </cell>
        </row>
        <row r="8027">
          <cell r="B8027" t="str">
            <v>530949</v>
          </cell>
          <cell r="C8027" t="str">
            <v>BUCHA RED SOLD LONGA PVC - D=110 X  75 MM</v>
          </cell>
          <cell r="D8027" t="str">
            <v>UN</v>
          </cell>
          <cell r="E8027">
            <v>15.83</v>
          </cell>
        </row>
        <row r="8028">
          <cell r="B8028" t="str">
            <v>530950</v>
          </cell>
          <cell r="C8028" t="str">
            <v>CAP SOLDAVEL PVC - D=20 MM</v>
          </cell>
          <cell r="D8028" t="str">
            <v>UN</v>
          </cell>
          <cell r="E8028">
            <v>0</v>
          </cell>
        </row>
        <row r="8029">
          <cell r="B8029" t="str">
            <v>530951</v>
          </cell>
          <cell r="C8029" t="str">
            <v>CAP SOLDAVEL PVC - D=25 MM</v>
          </cell>
          <cell r="D8029" t="str">
            <v>UN</v>
          </cell>
          <cell r="E8029">
            <v>0.38</v>
          </cell>
        </row>
        <row r="8030">
          <cell r="B8030" t="str">
            <v>530952</v>
          </cell>
          <cell r="C8030" t="str">
            <v>CAP SOLDAVEL PVC - D=32 MM</v>
          </cell>
          <cell r="D8030" t="str">
            <v>UN</v>
          </cell>
          <cell r="E8030">
            <v>0</v>
          </cell>
        </row>
        <row r="8031">
          <cell r="B8031" t="str">
            <v>530953</v>
          </cell>
          <cell r="C8031" t="str">
            <v>CAP SOLDAVEL PVC - D=40 MM</v>
          </cell>
          <cell r="D8031" t="str">
            <v>UN</v>
          </cell>
          <cell r="E8031">
            <v>0</v>
          </cell>
        </row>
        <row r="8032">
          <cell r="B8032" t="str">
            <v>530954</v>
          </cell>
          <cell r="C8032" t="str">
            <v>CAP SOLDAVEL PVC - D=50 MM</v>
          </cell>
          <cell r="D8032" t="str">
            <v>UN</v>
          </cell>
          <cell r="E8032">
            <v>2.08</v>
          </cell>
        </row>
        <row r="8033">
          <cell r="B8033" t="str">
            <v>530955</v>
          </cell>
          <cell r="C8033" t="str">
            <v>CAP SOLDAVEL PVC - D=60 MM</v>
          </cell>
          <cell r="D8033" t="str">
            <v>UN</v>
          </cell>
          <cell r="E8033">
            <v>0</v>
          </cell>
        </row>
        <row r="8034">
          <cell r="B8034" t="str">
            <v>530956</v>
          </cell>
          <cell r="C8034" t="str">
            <v>CAP SOLDAVEL PVC - D=75 MM</v>
          </cell>
          <cell r="D8034" t="str">
            <v>UN</v>
          </cell>
          <cell r="E8034">
            <v>10</v>
          </cell>
        </row>
        <row r="8035">
          <cell r="B8035" t="str">
            <v>530957</v>
          </cell>
          <cell r="C8035" t="str">
            <v>CAP SOLDAVEL PVC - D=85 MM</v>
          </cell>
          <cell r="D8035" t="str">
            <v>UN</v>
          </cell>
          <cell r="E8035">
            <v>0</v>
          </cell>
        </row>
        <row r="8036">
          <cell r="B8036" t="str">
            <v>530958</v>
          </cell>
          <cell r="C8036" t="str">
            <v>CAP SOLDAVEL PVC - D=110 MM</v>
          </cell>
          <cell r="D8036" t="str">
            <v>UN</v>
          </cell>
          <cell r="E8036">
            <v>37.630000000000003</v>
          </cell>
        </row>
        <row r="8037">
          <cell r="B8037" t="str">
            <v>530959</v>
          </cell>
          <cell r="C8037" t="str">
            <v>CRUZETA SOLDAVEL PVC - D=25 MM</v>
          </cell>
          <cell r="D8037" t="str">
            <v>UN</v>
          </cell>
          <cell r="E8037">
            <v>0</v>
          </cell>
        </row>
        <row r="8038">
          <cell r="B8038" t="str">
            <v>530960</v>
          </cell>
          <cell r="C8038" t="str">
            <v>CRUZETA SOLDAVEL PVC - D=50 MM</v>
          </cell>
          <cell r="D8038" t="str">
            <v>UN</v>
          </cell>
          <cell r="E8038">
            <v>0</v>
          </cell>
        </row>
        <row r="8039">
          <cell r="B8039" t="str">
            <v>530961</v>
          </cell>
          <cell r="C8039" t="str">
            <v>CURVA 45º SOLDAVEL PVC - D=20 MM</v>
          </cell>
          <cell r="D8039" t="str">
            <v>UN</v>
          </cell>
          <cell r="E8039">
            <v>0</v>
          </cell>
        </row>
        <row r="8040">
          <cell r="B8040" t="str">
            <v>530962</v>
          </cell>
          <cell r="C8040" t="str">
            <v>CURVA 45º SOLDAVEL PVC - D=25 MM</v>
          </cell>
          <cell r="D8040" t="str">
            <v>UN</v>
          </cell>
          <cell r="E8040">
            <v>0.61</v>
          </cell>
        </row>
        <row r="8041">
          <cell r="B8041" t="str">
            <v>530963</v>
          </cell>
          <cell r="C8041" t="str">
            <v>CURVA 45º SOLDAVEL PVC - D=32 MM</v>
          </cell>
          <cell r="D8041" t="str">
            <v>UN</v>
          </cell>
          <cell r="E8041">
            <v>0</v>
          </cell>
        </row>
        <row r="8042">
          <cell r="B8042" t="str">
            <v>530964</v>
          </cell>
          <cell r="C8042" t="str">
            <v>CURVA 45º SOLDAVEL PVC - D=40 MM</v>
          </cell>
          <cell r="D8042" t="str">
            <v>UN</v>
          </cell>
          <cell r="E8042">
            <v>0</v>
          </cell>
        </row>
        <row r="8043">
          <cell r="B8043" t="str">
            <v>530965</v>
          </cell>
          <cell r="C8043" t="str">
            <v>CURVA 45º SOLDAVEL PVC - D=50 MM</v>
          </cell>
          <cell r="D8043" t="str">
            <v>UN</v>
          </cell>
          <cell r="E8043">
            <v>4.4400000000000004</v>
          </cell>
        </row>
        <row r="8044">
          <cell r="B8044" t="str">
            <v>530966</v>
          </cell>
          <cell r="C8044" t="str">
            <v>CURVA 45º SOLDAVEL PVC - D=60 MM</v>
          </cell>
          <cell r="D8044" t="str">
            <v>UN</v>
          </cell>
          <cell r="E8044">
            <v>0</v>
          </cell>
        </row>
        <row r="8045">
          <cell r="B8045" t="str">
            <v>530967</v>
          </cell>
          <cell r="C8045" t="str">
            <v>CURVA 45º SOLDAVEL PVC - D=75 MM</v>
          </cell>
          <cell r="D8045" t="str">
            <v>UN</v>
          </cell>
          <cell r="E8045">
            <v>15.48</v>
          </cell>
        </row>
        <row r="8046">
          <cell r="B8046" t="str">
            <v>530968</v>
          </cell>
          <cell r="C8046" t="str">
            <v>CURVA 45º SOLDAVEL PVC - D=85 MM</v>
          </cell>
          <cell r="D8046" t="str">
            <v>UN</v>
          </cell>
          <cell r="E8046">
            <v>0</v>
          </cell>
        </row>
        <row r="8047">
          <cell r="B8047" t="str">
            <v>530969</v>
          </cell>
          <cell r="C8047" t="str">
            <v>CURVA 45º SOLDAVEL PVC - D=110 MM</v>
          </cell>
          <cell r="D8047" t="str">
            <v>UN</v>
          </cell>
          <cell r="E8047">
            <v>48.35</v>
          </cell>
        </row>
        <row r="8048">
          <cell r="B8048" t="str">
            <v>530970</v>
          </cell>
          <cell r="C8048" t="str">
            <v>CURVA 90º SOLDAVEL PVC - D=20 MM</v>
          </cell>
          <cell r="D8048" t="str">
            <v>UN</v>
          </cell>
          <cell r="E8048">
            <v>0</v>
          </cell>
        </row>
        <row r="8049">
          <cell r="B8049" t="str">
            <v>530971</v>
          </cell>
          <cell r="C8049" t="str">
            <v>CURVA 90º SOLDAVEL PVC - D=25 MM</v>
          </cell>
          <cell r="D8049" t="str">
            <v>UN</v>
          </cell>
          <cell r="E8049">
            <v>1.1299999999999999</v>
          </cell>
        </row>
        <row r="8050">
          <cell r="B8050" t="str">
            <v>530972</v>
          </cell>
          <cell r="C8050" t="str">
            <v>CURVA 90º SOLDAVEL PVC - D=32 MM</v>
          </cell>
          <cell r="D8050" t="str">
            <v>UN</v>
          </cell>
          <cell r="E8050">
            <v>0</v>
          </cell>
        </row>
        <row r="8051">
          <cell r="B8051" t="str">
            <v>530973</v>
          </cell>
          <cell r="C8051" t="str">
            <v>CURVA 90º SOLDAVEL PVC - D=40 MM</v>
          </cell>
          <cell r="D8051" t="str">
            <v>UN</v>
          </cell>
          <cell r="E8051">
            <v>0</v>
          </cell>
        </row>
        <row r="8052">
          <cell r="B8052" t="str">
            <v>530974</v>
          </cell>
          <cell r="C8052" t="str">
            <v>CURVA 90º SOLDAVEL PVC - D=50 MM</v>
          </cell>
          <cell r="D8052" t="str">
            <v>UN</v>
          </cell>
          <cell r="E8052">
            <v>5.89</v>
          </cell>
        </row>
        <row r="8053">
          <cell r="B8053" t="str">
            <v>530975</v>
          </cell>
          <cell r="C8053" t="str">
            <v>CURVA 90º SOLDAVEL PVC - D=60 MM</v>
          </cell>
          <cell r="D8053" t="str">
            <v>UN</v>
          </cell>
          <cell r="E8053">
            <v>0</v>
          </cell>
        </row>
        <row r="8054">
          <cell r="B8054" t="str">
            <v>530976</v>
          </cell>
          <cell r="C8054" t="str">
            <v>CURVA 90º SOLDAVEL PVC - D=75 MM</v>
          </cell>
          <cell r="D8054" t="str">
            <v>UN</v>
          </cell>
          <cell r="E8054">
            <v>19.55</v>
          </cell>
        </row>
        <row r="8055">
          <cell r="B8055" t="str">
            <v>530977</v>
          </cell>
          <cell r="C8055" t="str">
            <v>CURVA 90º SOLDAVEL PVC - D=85 MM</v>
          </cell>
          <cell r="D8055" t="str">
            <v>UN</v>
          </cell>
          <cell r="E8055">
            <v>0</v>
          </cell>
        </row>
        <row r="8056">
          <cell r="B8056" t="str">
            <v>530978</v>
          </cell>
          <cell r="C8056" t="str">
            <v>CURVA 90º SOLDAVEL PVC - D=110 MM</v>
          </cell>
          <cell r="D8056" t="str">
            <v>UN</v>
          </cell>
          <cell r="E8056">
            <v>54.78</v>
          </cell>
        </row>
        <row r="8057">
          <cell r="B8057" t="str">
            <v>530979</v>
          </cell>
          <cell r="C8057" t="str">
            <v>JOELHO 45º SOLDAVEL PVC - D=20 MM</v>
          </cell>
          <cell r="D8057" t="str">
            <v>UN</v>
          </cell>
          <cell r="E8057">
            <v>0</v>
          </cell>
        </row>
        <row r="8058">
          <cell r="B8058" t="str">
            <v>530980</v>
          </cell>
          <cell r="C8058" t="str">
            <v>JOELHO 45º SOLDAVEL PVC - D=25 MM</v>
          </cell>
          <cell r="D8058" t="str">
            <v>UN</v>
          </cell>
          <cell r="E8058">
            <v>0.7</v>
          </cell>
        </row>
        <row r="8059">
          <cell r="B8059" t="str">
            <v>530981</v>
          </cell>
          <cell r="C8059" t="str">
            <v>JOELHO 45º SOLDAVEL PVC - D=32 MM</v>
          </cell>
          <cell r="D8059" t="str">
            <v>UN</v>
          </cell>
          <cell r="E8059">
            <v>0</v>
          </cell>
        </row>
        <row r="8060">
          <cell r="B8060" t="str">
            <v>530982</v>
          </cell>
          <cell r="C8060" t="str">
            <v>JOELHO 45º SOLDAVEL PVC - D=40 MM</v>
          </cell>
          <cell r="D8060" t="str">
            <v>UN</v>
          </cell>
          <cell r="E8060">
            <v>0</v>
          </cell>
        </row>
        <row r="8061">
          <cell r="B8061" t="str">
            <v>530983</v>
          </cell>
          <cell r="C8061" t="str">
            <v>JOELHO 45º SOLDAVEL PVC - D=50 MM</v>
          </cell>
          <cell r="D8061" t="str">
            <v>UN</v>
          </cell>
          <cell r="E8061">
            <v>2.58</v>
          </cell>
        </row>
        <row r="8062">
          <cell r="B8062" t="str">
            <v>530984</v>
          </cell>
          <cell r="C8062" t="str">
            <v>JOELHO 45º SOLDAVEL PVC - D=60 MM</v>
          </cell>
          <cell r="D8062" t="str">
            <v>UN</v>
          </cell>
          <cell r="E8062">
            <v>0</v>
          </cell>
        </row>
        <row r="8063">
          <cell r="B8063" t="str">
            <v>530985</v>
          </cell>
          <cell r="C8063" t="str">
            <v>JOELHO 45º SOLDAVEL PVC - D=75 MM</v>
          </cell>
          <cell r="D8063" t="str">
            <v>UN</v>
          </cell>
          <cell r="E8063">
            <v>32.11</v>
          </cell>
        </row>
        <row r="8064">
          <cell r="B8064" t="str">
            <v>530986</v>
          </cell>
          <cell r="C8064" t="str">
            <v>JOELHO 45º SOLDAVEL PVC - D=85 MM</v>
          </cell>
          <cell r="D8064" t="str">
            <v>UN</v>
          </cell>
          <cell r="E8064">
            <v>0</v>
          </cell>
        </row>
        <row r="8065">
          <cell r="B8065" t="str">
            <v>530987</v>
          </cell>
          <cell r="C8065" t="str">
            <v>JOELHO 45º SOLDAVEL PVC - D=110 MM</v>
          </cell>
          <cell r="D8065" t="str">
            <v>UN</v>
          </cell>
          <cell r="E8065">
            <v>104.38</v>
          </cell>
        </row>
        <row r="8066">
          <cell r="B8066" t="str">
            <v>530988</v>
          </cell>
          <cell r="C8066" t="str">
            <v>JOELHO 90º PVC SOLD C/BUCHA LATAO - D=20 MM x 1/2"</v>
          </cell>
          <cell r="D8066" t="str">
            <v>UN</v>
          </cell>
          <cell r="E8066">
            <v>0</v>
          </cell>
        </row>
        <row r="8067">
          <cell r="B8067" t="str">
            <v>530989</v>
          </cell>
          <cell r="C8067" t="str">
            <v>JOELHO 90º PVC SOLD C/BUCHA LATAO - D=25 MM x 3/4"</v>
          </cell>
          <cell r="D8067" t="str">
            <v>UN</v>
          </cell>
          <cell r="E8067">
            <v>0</v>
          </cell>
        </row>
        <row r="8068">
          <cell r="B8068" t="str">
            <v>530990</v>
          </cell>
          <cell r="C8068" t="str">
            <v>JOELHO 90º PVC SOLD C/ROSCA - D=20 MM x 1/2"</v>
          </cell>
          <cell r="D8068" t="str">
            <v>UN</v>
          </cell>
          <cell r="E8068">
            <v>0</v>
          </cell>
        </row>
        <row r="8069">
          <cell r="B8069" t="str">
            <v>530991</v>
          </cell>
          <cell r="C8069" t="str">
            <v>JOELHO 90º PVC SOLD C/ROSCA - D=25 MM x 3/4"</v>
          </cell>
          <cell r="D8069" t="str">
            <v>UN</v>
          </cell>
          <cell r="E8069">
            <v>0</v>
          </cell>
        </row>
        <row r="8070">
          <cell r="B8070" t="str">
            <v>530992</v>
          </cell>
          <cell r="C8070" t="str">
            <v>JOELHO 90º SOLDAVEL PVC - D=20 MM</v>
          </cell>
          <cell r="D8070" t="str">
            <v>UN</v>
          </cell>
          <cell r="E8070">
            <v>0</v>
          </cell>
        </row>
        <row r="8071">
          <cell r="B8071" t="str">
            <v>530993</v>
          </cell>
          <cell r="C8071" t="str">
            <v>JOELHO 90º SOLDAVEL PVC - D=25 MM</v>
          </cell>
          <cell r="D8071" t="str">
            <v>UN</v>
          </cell>
          <cell r="E8071">
            <v>0.28999999999999998</v>
          </cell>
        </row>
        <row r="8072">
          <cell r="B8072" t="str">
            <v>530994</v>
          </cell>
          <cell r="C8072" t="str">
            <v>JOELHO 90º SOLDAVEL PVC - D=32 MM</v>
          </cell>
          <cell r="D8072" t="str">
            <v>UN</v>
          </cell>
          <cell r="E8072">
            <v>0</v>
          </cell>
        </row>
        <row r="8073">
          <cell r="B8073" t="str">
            <v>530995</v>
          </cell>
          <cell r="C8073" t="str">
            <v>JOELHO 90º SOLDAVEL PVC - D=40 MM</v>
          </cell>
          <cell r="D8073" t="str">
            <v>UN</v>
          </cell>
          <cell r="E8073">
            <v>0</v>
          </cell>
        </row>
        <row r="8074">
          <cell r="B8074" t="str">
            <v>530996</v>
          </cell>
          <cell r="C8074" t="str">
            <v>JOELHO 90º SOLDAVEL PVC - D=50 MM</v>
          </cell>
          <cell r="D8074" t="str">
            <v>UN</v>
          </cell>
          <cell r="E8074">
            <v>2.11</v>
          </cell>
        </row>
        <row r="8075">
          <cell r="B8075" t="str">
            <v>530997</v>
          </cell>
          <cell r="C8075" t="str">
            <v>JOELHO 90º SOLDAVEL PVC - D=60 MM</v>
          </cell>
          <cell r="D8075" t="str">
            <v>UN</v>
          </cell>
          <cell r="E8075">
            <v>0</v>
          </cell>
        </row>
        <row r="8076">
          <cell r="B8076" t="str">
            <v>530998</v>
          </cell>
          <cell r="C8076" t="str">
            <v>JOELHO 90º SOLDAVEL PVC - D=75 MM</v>
          </cell>
          <cell r="D8076" t="str">
            <v>UN</v>
          </cell>
          <cell r="E8076">
            <v>43.55</v>
          </cell>
        </row>
        <row r="8077">
          <cell r="B8077" t="str">
            <v>530999</v>
          </cell>
          <cell r="C8077" t="str">
            <v>JOELHO 90º SOLDAVEL PVC - D=85 MM</v>
          </cell>
          <cell r="D8077" t="str">
            <v>UN</v>
          </cell>
          <cell r="E8077">
            <v>0</v>
          </cell>
        </row>
        <row r="8078">
          <cell r="B8078" t="str">
            <v>531001</v>
          </cell>
          <cell r="C8078" t="str">
            <v>JOELHO 90º SOLDAVEL PVC - D=110 MM</v>
          </cell>
          <cell r="D8078" t="str">
            <v>UN</v>
          </cell>
          <cell r="E8078">
            <v>109.52</v>
          </cell>
        </row>
        <row r="8079">
          <cell r="B8079" t="str">
            <v>531002</v>
          </cell>
          <cell r="C8079" t="str">
            <v>JOELHO RED 90º PVC SOLD C/BUCHA - D=25 MM x 1/2"</v>
          </cell>
          <cell r="D8079" t="str">
            <v>UN</v>
          </cell>
          <cell r="E8079">
            <v>0</v>
          </cell>
        </row>
        <row r="8080">
          <cell r="B8080" t="str">
            <v>531003</v>
          </cell>
          <cell r="C8080" t="str">
            <v>JOELHO RED 90º PVC SOLD C/BUCHA - D=32 MM x 3/4"</v>
          </cell>
          <cell r="D8080" t="str">
            <v>UN</v>
          </cell>
          <cell r="E8080">
            <v>0</v>
          </cell>
        </row>
        <row r="8081">
          <cell r="B8081" t="str">
            <v>531004</v>
          </cell>
          <cell r="C8081" t="str">
            <v>JOELHO RED 90º PVC SOLD C/ROSCA - D=25 MM x 1/2"</v>
          </cell>
          <cell r="D8081" t="str">
            <v>UN</v>
          </cell>
          <cell r="E8081">
            <v>0</v>
          </cell>
        </row>
        <row r="8082">
          <cell r="B8082" t="str">
            <v>531005</v>
          </cell>
          <cell r="C8082" t="str">
            <v>JOELHO RED 90º PVC SOLD C/ROSCA - D=32 MM x 3/4"</v>
          </cell>
          <cell r="D8082" t="str">
            <v>UN</v>
          </cell>
          <cell r="E8082">
            <v>0</v>
          </cell>
        </row>
        <row r="8083">
          <cell r="B8083" t="str">
            <v>531006</v>
          </cell>
          <cell r="C8083" t="str">
            <v>JOELHO RED 90º PVC  SOLD - D=25 X 20 MM</v>
          </cell>
          <cell r="D8083" t="str">
            <v>UN</v>
          </cell>
          <cell r="E8083">
            <v>0</v>
          </cell>
        </row>
        <row r="8084">
          <cell r="B8084" t="str">
            <v>531007</v>
          </cell>
          <cell r="C8084" t="str">
            <v>JOELHO RED 90º PVC  SOLD - D=32 X 25 MM</v>
          </cell>
          <cell r="D8084" t="str">
            <v>UN</v>
          </cell>
          <cell r="E8084">
            <v>0</v>
          </cell>
        </row>
        <row r="8085">
          <cell r="B8085" t="str">
            <v>531008</v>
          </cell>
          <cell r="C8085" t="str">
            <v>LUVA DE CORRER PVC P/ TUBO SOLD - D=20 MM</v>
          </cell>
          <cell r="D8085" t="str">
            <v>UN</v>
          </cell>
          <cell r="E8085">
            <v>0</v>
          </cell>
        </row>
        <row r="8086">
          <cell r="B8086" t="str">
            <v>531009</v>
          </cell>
          <cell r="C8086" t="str">
            <v>LUVA DE CORRER PVC P/ TUBO SOLD - D=25 MM</v>
          </cell>
          <cell r="D8086" t="str">
            <v>UN</v>
          </cell>
          <cell r="E8086">
            <v>0</v>
          </cell>
        </row>
        <row r="8087">
          <cell r="B8087" t="str">
            <v>531010</v>
          </cell>
          <cell r="C8087" t="str">
            <v>LUVA DE CORRER PVC P/ TUBO SOLD - D=50 MM</v>
          </cell>
          <cell r="D8087" t="str">
            <v>UN</v>
          </cell>
          <cell r="E8087">
            <v>0</v>
          </cell>
        </row>
        <row r="8088">
          <cell r="B8088" t="str">
            <v>531011</v>
          </cell>
          <cell r="C8088" t="str">
            <v>LUVA DE RED SOLD C/ ROSCA PVC - D=25MM X 1/2"</v>
          </cell>
          <cell r="D8088" t="str">
            <v>UN</v>
          </cell>
          <cell r="E8088">
            <v>0</v>
          </cell>
        </row>
        <row r="8089">
          <cell r="B8089" t="str">
            <v>531012</v>
          </cell>
          <cell r="C8089" t="str">
            <v>LUVA DE RED SOLD PVC C/ BUCHA - D=25MM X 1/2"</v>
          </cell>
          <cell r="D8089" t="str">
            <v>UN</v>
          </cell>
          <cell r="E8089">
            <v>0</v>
          </cell>
        </row>
        <row r="8090">
          <cell r="B8090" t="str">
            <v>531013</v>
          </cell>
          <cell r="C8090" t="str">
            <v>LUVA DE RED SOLD PVC - D=25 X 20 MM</v>
          </cell>
          <cell r="D8090" t="str">
            <v>UN</v>
          </cell>
          <cell r="E8090">
            <v>0</v>
          </cell>
        </row>
        <row r="8091">
          <cell r="B8091" t="str">
            <v>531014</v>
          </cell>
          <cell r="C8091" t="str">
            <v>LUVA DE RED SOLD PVC - D=32 X 25 MM</v>
          </cell>
          <cell r="D8091" t="str">
            <v>UN</v>
          </cell>
          <cell r="E8091">
            <v>0</v>
          </cell>
        </row>
        <row r="8092">
          <cell r="B8092" t="str">
            <v>531015</v>
          </cell>
          <cell r="C8092" t="str">
            <v>LUVA DE RED SOLD PVC  - D=40 X 32 MM</v>
          </cell>
          <cell r="D8092" t="str">
            <v>UN</v>
          </cell>
          <cell r="E8092">
            <v>0</v>
          </cell>
        </row>
        <row r="8093">
          <cell r="B8093" t="str">
            <v>531016</v>
          </cell>
          <cell r="C8093" t="str">
            <v>LUVA DE RED SOLD PVC - D=60 X 50 MM</v>
          </cell>
          <cell r="D8093" t="str">
            <v>UN</v>
          </cell>
          <cell r="E8093">
            <v>0</v>
          </cell>
        </row>
        <row r="8094">
          <cell r="B8094" t="str">
            <v>531017</v>
          </cell>
          <cell r="C8094" t="str">
            <v>LUVA SOLD PVC C/ ROSCA - D=20 MM x 1/2"</v>
          </cell>
          <cell r="D8094" t="str">
            <v>UN</v>
          </cell>
          <cell r="E8094">
            <v>0</v>
          </cell>
        </row>
        <row r="8095">
          <cell r="B8095" t="str">
            <v>531018</v>
          </cell>
          <cell r="C8095" t="str">
            <v>LUVA SOLD PVC C/ ROSCA - D=25 MM x 3/4"</v>
          </cell>
          <cell r="D8095" t="str">
            <v>UN</v>
          </cell>
          <cell r="E8095">
            <v>0.53</v>
          </cell>
        </row>
        <row r="8096">
          <cell r="B8096" t="str">
            <v>531019</v>
          </cell>
          <cell r="C8096" t="str">
            <v>LUVA SOLD PVC C/ ROSCA - D=32 MM  x  1"</v>
          </cell>
          <cell r="D8096" t="str">
            <v>UN</v>
          </cell>
          <cell r="E8096">
            <v>0</v>
          </cell>
        </row>
        <row r="8097">
          <cell r="B8097" t="str">
            <v>531020</v>
          </cell>
          <cell r="C8097" t="str">
            <v>LUVA SOLD PVC C/ ROSCA - D=40 MM x 1 1/4"</v>
          </cell>
          <cell r="D8097" t="str">
            <v>UN</v>
          </cell>
          <cell r="E8097">
            <v>0</v>
          </cell>
        </row>
        <row r="8098">
          <cell r="B8098" t="str">
            <v>531021</v>
          </cell>
          <cell r="C8098" t="str">
            <v>LUVA SOLD PVC C/ ROSCA - D=50 MM x 1 1/2"</v>
          </cell>
          <cell r="D8098" t="str">
            <v>UN</v>
          </cell>
          <cell r="E8098">
            <v>12.22</v>
          </cell>
        </row>
        <row r="8099">
          <cell r="B8099" t="str">
            <v>531022</v>
          </cell>
          <cell r="C8099" t="str">
            <v>LUVA SOLD PVC C/ BUCHA DE LATAO - D=20 MM x 1/2"</v>
          </cell>
          <cell r="D8099" t="str">
            <v>UN</v>
          </cell>
          <cell r="E8099">
            <v>0</v>
          </cell>
        </row>
        <row r="8100">
          <cell r="B8100" t="str">
            <v>531023</v>
          </cell>
          <cell r="C8100" t="str">
            <v>LUVA SOLD PVC C/ BUCHA DE LATAO - D=25 MM x 3/4"</v>
          </cell>
          <cell r="D8100" t="str">
            <v>UN</v>
          </cell>
          <cell r="E8100">
            <v>2.66</v>
          </cell>
        </row>
        <row r="8101">
          <cell r="B8101" t="str">
            <v>531024</v>
          </cell>
          <cell r="C8101" t="str">
            <v>LUVA SOLDAVEL PVC - D=20 MM</v>
          </cell>
          <cell r="D8101" t="str">
            <v>UN</v>
          </cell>
          <cell r="E8101">
            <v>0</v>
          </cell>
        </row>
        <row r="8102">
          <cell r="B8102" t="str">
            <v>531025</v>
          </cell>
          <cell r="C8102" t="str">
            <v>LUVA SOLDAVEL PVC - D=25 MM</v>
          </cell>
          <cell r="D8102" t="str">
            <v>UN</v>
          </cell>
          <cell r="E8102">
            <v>0.28999999999999998</v>
          </cell>
        </row>
        <row r="8103">
          <cell r="B8103" t="str">
            <v>531026</v>
          </cell>
          <cell r="C8103" t="str">
            <v>LUVA SOLDAVEL PVC - D=32 MM</v>
          </cell>
          <cell r="D8103" t="str">
            <v>UN</v>
          </cell>
          <cell r="E8103">
            <v>0</v>
          </cell>
        </row>
        <row r="8104">
          <cell r="B8104" t="str">
            <v>531027</v>
          </cell>
          <cell r="C8104" t="str">
            <v>LUVA SOLDAVEL PVC - D=40 MM</v>
          </cell>
          <cell r="D8104" t="str">
            <v>UN</v>
          </cell>
          <cell r="E8104">
            <v>0</v>
          </cell>
        </row>
        <row r="8105">
          <cell r="B8105" t="str">
            <v>531028</v>
          </cell>
          <cell r="C8105" t="str">
            <v>LUVA SOLDAVEL PVC - D=50 MM</v>
          </cell>
          <cell r="D8105" t="str">
            <v>UN</v>
          </cell>
          <cell r="E8105">
            <v>1.52</v>
          </cell>
        </row>
        <row r="8106">
          <cell r="B8106" t="str">
            <v>531029</v>
          </cell>
          <cell r="C8106" t="str">
            <v>LUVA SOLDAVEL PVC - D=60 MM</v>
          </cell>
          <cell r="D8106" t="str">
            <v>UN</v>
          </cell>
          <cell r="E8106">
            <v>0</v>
          </cell>
        </row>
        <row r="8107">
          <cell r="B8107" t="str">
            <v>531030</v>
          </cell>
          <cell r="C8107" t="str">
            <v>LUVA SOLDAVEL PVC - D=75 MM</v>
          </cell>
          <cell r="D8107" t="str">
            <v>UN</v>
          </cell>
          <cell r="E8107">
            <v>9.6199999999999992</v>
          </cell>
        </row>
        <row r="8108">
          <cell r="B8108" t="str">
            <v>531031</v>
          </cell>
          <cell r="C8108" t="str">
            <v>LUVA SOLDAVEL PVC - D=85 MM</v>
          </cell>
          <cell r="D8108" t="str">
            <v>UN</v>
          </cell>
          <cell r="E8108">
            <v>0</v>
          </cell>
        </row>
        <row r="8109">
          <cell r="B8109" t="str">
            <v>531032</v>
          </cell>
          <cell r="C8109" t="str">
            <v>LUVA SOLDAVEL PVC - D=110 MM</v>
          </cell>
          <cell r="D8109" t="str">
            <v>UN</v>
          </cell>
          <cell r="E8109">
            <v>37.22</v>
          </cell>
        </row>
        <row r="8110">
          <cell r="B8110" t="str">
            <v>531033</v>
          </cell>
          <cell r="C8110" t="str">
            <v>TE 90º PVC SOLD C/ BUCHA DE LATAO - D=20 MM x 1/2"</v>
          </cell>
          <cell r="D8110" t="str">
            <v>UN</v>
          </cell>
          <cell r="E8110">
            <v>0</v>
          </cell>
        </row>
        <row r="8111">
          <cell r="B8111" t="str">
            <v>531034</v>
          </cell>
          <cell r="C8111" t="str">
            <v>TE 90º PVC SOLD C/ BUCHA DE LATAO - D=25 MM x 3/4"</v>
          </cell>
          <cell r="D8111" t="str">
            <v>UN</v>
          </cell>
          <cell r="E8111">
            <v>4.04</v>
          </cell>
        </row>
        <row r="8112">
          <cell r="B8112" t="str">
            <v>531035</v>
          </cell>
          <cell r="C8112" t="str">
            <v>TE 90º PVC SOLD C/ROSCA CENTRAL - D=20 MM x 1/2"</v>
          </cell>
          <cell r="D8112" t="str">
            <v>UN</v>
          </cell>
          <cell r="E8112">
            <v>0</v>
          </cell>
        </row>
        <row r="8113">
          <cell r="B8113" t="str">
            <v>531036</v>
          </cell>
          <cell r="C8113" t="str">
            <v>TE 90º PVC SOLD C/ROSCA CENTRAL - D=25 MM x 3/4"</v>
          </cell>
          <cell r="D8113" t="str">
            <v>UN</v>
          </cell>
          <cell r="E8113">
            <v>0</v>
          </cell>
        </row>
        <row r="8114">
          <cell r="B8114" t="str">
            <v>531037</v>
          </cell>
          <cell r="C8114" t="str">
            <v>TE 90º SOLDAVEL PVC - D=20 MM</v>
          </cell>
          <cell r="D8114" t="str">
            <v>UN</v>
          </cell>
          <cell r="E8114">
            <v>0</v>
          </cell>
        </row>
        <row r="8115">
          <cell r="B8115" t="str">
            <v>531038</v>
          </cell>
          <cell r="C8115" t="str">
            <v>TE 90º SOLDAVEL PVC - D=25 MM</v>
          </cell>
          <cell r="D8115" t="str">
            <v>UN</v>
          </cell>
          <cell r="E8115">
            <v>0.49</v>
          </cell>
        </row>
        <row r="8116">
          <cell r="B8116" t="str">
            <v>531039</v>
          </cell>
          <cell r="C8116" t="str">
            <v>TE 90º SOLDAVEL PVC - D=32 MM</v>
          </cell>
          <cell r="D8116" t="str">
            <v>UN</v>
          </cell>
          <cell r="E8116">
            <v>0</v>
          </cell>
        </row>
        <row r="8117">
          <cell r="B8117" t="str">
            <v>531040</v>
          </cell>
          <cell r="C8117" t="str">
            <v>TE 90º SOLDAVEL PVC - D=40 MM</v>
          </cell>
          <cell r="D8117" t="str">
            <v>UN</v>
          </cell>
          <cell r="E8117">
            <v>0</v>
          </cell>
        </row>
        <row r="8118">
          <cell r="B8118" t="str">
            <v>531041</v>
          </cell>
          <cell r="C8118" t="str">
            <v>TE 90º SOLDAVEL PVC - D=50 MM</v>
          </cell>
          <cell r="D8118" t="str">
            <v>UN</v>
          </cell>
          <cell r="E8118">
            <v>5.04</v>
          </cell>
        </row>
        <row r="8119">
          <cell r="B8119" t="str">
            <v>531042</v>
          </cell>
          <cell r="C8119" t="str">
            <v>TE 90º SOLDAVEL PVC - D=60 MM</v>
          </cell>
          <cell r="D8119" t="str">
            <v>UN</v>
          </cell>
          <cell r="E8119">
            <v>0</v>
          </cell>
        </row>
        <row r="8120">
          <cell r="B8120" t="str">
            <v>531043</v>
          </cell>
          <cell r="C8120" t="str">
            <v>TE 90º SOLDAVEL PVC - D=75 MM</v>
          </cell>
          <cell r="D8120" t="str">
            <v>UN</v>
          </cell>
          <cell r="E8120">
            <v>30.07</v>
          </cell>
        </row>
        <row r="8121">
          <cell r="B8121" t="str">
            <v>531044</v>
          </cell>
          <cell r="C8121" t="str">
            <v>TE 90º SOLDAVEL PVC - D=85 MM</v>
          </cell>
          <cell r="D8121" t="str">
            <v>UN</v>
          </cell>
          <cell r="E8121">
            <v>0</v>
          </cell>
        </row>
        <row r="8122">
          <cell r="B8122" t="str">
            <v>531045</v>
          </cell>
          <cell r="C8122" t="str">
            <v>TE 90º SOLDAVEL PVC - D=110 MM</v>
          </cell>
          <cell r="D8122" t="str">
            <v>UN</v>
          </cell>
          <cell r="E8122">
            <v>85.7</v>
          </cell>
        </row>
        <row r="8123">
          <cell r="B8123" t="str">
            <v>531046</v>
          </cell>
          <cell r="C8123" t="str">
            <v>TE RED 90º PVC SOLD C/BUCHA LATAO - D=25MMx1/2"</v>
          </cell>
          <cell r="D8123" t="str">
            <v>UN</v>
          </cell>
          <cell r="E8123">
            <v>0</v>
          </cell>
        </row>
        <row r="8124">
          <cell r="B8124" t="str">
            <v>531047</v>
          </cell>
          <cell r="C8124" t="str">
            <v>TE RED 90º PVC SOLD C/BUCHA LATAO - D=32 MMx3/4"</v>
          </cell>
          <cell r="D8124" t="str">
            <v>UN</v>
          </cell>
          <cell r="E8124">
            <v>0</v>
          </cell>
        </row>
        <row r="8125">
          <cell r="B8125" t="str">
            <v>531048</v>
          </cell>
          <cell r="C8125" t="str">
            <v>TE RED 90º PVC SOLD C/ROSCA CENTRAL - D=25MMx1/2"</v>
          </cell>
          <cell r="D8125" t="str">
            <v>UN</v>
          </cell>
          <cell r="E8125">
            <v>0</v>
          </cell>
        </row>
        <row r="8126">
          <cell r="B8126" t="str">
            <v>531049</v>
          </cell>
          <cell r="C8126" t="str">
            <v>TE RED 90º PVC SOLD C/ROSCA CENTRAL - D=32MMx3/4"</v>
          </cell>
          <cell r="D8126" t="str">
            <v>UN</v>
          </cell>
          <cell r="E8126">
            <v>0</v>
          </cell>
        </row>
        <row r="8127">
          <cell r="B8127" t="str">
            <v>531050</v>
          </cell>
          <cell r="C8127" t="str">
            <v>TE RED 90º SOLD PVC - D=25 X 20 MM</v>
          </cell>
          <cell r="D8127" t="str">
            <v>UN</v>
          </cell>
          <cell r="E8127">
            <v>1.21</v>
          </cell>
        </row>
        <row r="8128">
          <cell r="B8128" t="str">
            <v>531051</v>
          </cell>
          <cell r="C8128" t="str">
            <v>TE RED 90º SOLD PVC - D=32 X 25 MM</v>
          </cell>
          <cell r="D8128" t="str">
            <v>UN</v>
          </cell>
          <cell r="E8128">
            <v>0</v>
          </cell>
        </row>
        <row r="8129">
          <cell r="B8129" t="str">
            <v>531052</v>
          </cell>
          <cell r="C8129" t="str">
            <v>TE RED 90º SOLD PVC - D=40 X 32 MM</v>
          </cell>
          <cell r="D8129" t="str">
            <v>UN</v>
          </cell>
          <cell r="E8129">
            <v>0</v>
          </cell>
        </row>
        <row r="8130">
          <cell r="B8130" t="str">
            <v>531053</v>
          </cell>
          <cell r="C8130" t="str">
            <v>TE RED 90º SOLD PVC - D=50 X 20 MM</v>
          </cell>
          <cell r="D8130" t="str">
            <v>UN</v>
          </cell>
          <cell r="E8130">
            <v>0</v>
          </cell>
        </row>
        <row r="8131">
          <cell r="B8131" t="str">
            <v>531054</v>
          </cell>
          <cell r="C8131" t="str">
            <v>TE RED 90º SOLD PVC - D=50 X 25 MM</v>
          </cell>
          <cell r="D8131" t="str">
            <v>UN</v>
          </cell>
          <cell r="E8131">
            <v>3.16</v>
          </cell>
        </row>
        <row r="8132">
          <cell r="B8132" t="str">
            <v>531055</v>
          </cell>
          <cell r="C8132" t="str">
            <v>TE RED 90º SOLD PVC - D=50 X 32 MM</v>
          </cell>
          <cell r="D8132" t="str">
            <v>UN</v>
          </cell>
          <cell r="E8132">
            <v>0</v>
          </cell>
        </row>
        <row r="8133">
          <cell r="B8133" t="str">
            <v>531056</v>
          </cell>
          <cell r="C8133" t="str">
            <v>TE RED 90º SOLD PVC - D=50 X 40 MM</v>
          </cell>
          <cell r="D8133" t="str">
            <v>UN</v>
          </cell>
          <cell r="E8133">
            <v>0</v>
          </cell>
        </row>
        <row r="8134">
          <cell r="B8134" t="str">
            <v>531057</v>
          </cell>
          <cell r="C8134" t="str">
            <v>TE RED 90º SOLD PVC - D=75 X 50 MM</v>
          </cell>
          <cell r="D8134" t="str">
            <v>UN</v>
          </cell>
          <cell r="E8134">
            <v>20.22</v>
          </cell>
        </row>
        <row r="8135">
          <cell r="B8135" t="str">
            <v>531058</v>
          </cell>
          <cell r="C8135" t="str">
            <v>TE RED 90º SOLD PVC - D=85 X 60 MM</v>
          </cell>
          <cell r="D8135" t="str">
            <v>UN</v>
          </cell>
          <cell r="E8135">
            <v>0</v>
          </cell>
        </row>
        <row r="8136">
          <cell r="B8136" t="str">
            <v>531059</v>
          </cell>
          <cell r="C8136" t="str">
            <v>TE RED 90º SOLD PVC - D=110 X 60 MM</v>
          </cell>
          <cell r="D8136" t="str">
            <v>UN</v>
          </cell>
          <cell r="E8136">
            <v>55.66</v>
          </cell>
        </row>
        <row r="8137">
          <cell r="B8137" t="str">
            <v>531060</v>
          </cell>
          <cell r="C8137" t="str">
            <v>TUBO DE PVC SOLDAVEL NBR 5648 - D=20 MM</v>
          </cell>
          <cell r="D8137" t="str">
            <v>M</v>
          </cell>
          <cell r="E8137">
            <v>1.19</v>
          </cell>
        </row>
        <row r="8138">
          <cell r="B8138" t="str">
            <v>531061</v>
          </cell>
          <cell r="C8138" t="str">
            <v>TUBO DE PVC SOLDAVEL NBR 5648 - D=25 MM</v>
          </cell>
          <cell r="D8138" t="str">
            <v>M</v>
          </cell>
          <cell r="E8138">
            <v>1.58</v>
          </cell>
        </row>
        <row r="8139">
          <cell r="B8139" t="str">
            <v>531062</v>
          </cell>
          <cell r="C8139" t="str">
            <v>TUBO DE PVC SOLDAVEL NBR 5648 - D=32 MM</v>
          </cell>
          <cell r="D8139" t="str">
            <v>M</v>
          </cell>
          <cell r="E8139">
            <v>2.87</v>
          </cell>
        </row>
        <row r="8140">
          <cell r="B8140" t="str">
            <v>531063</v>
          </cell>
          <cell r="C8140" t="str">
            <v>TUBO DE PVC SOLDAVEL NBR 5648 - D=40 MM</v>
          </cell>
          <cell r="D8140" t="str">
            <v>M</v>
          </cell>
          <cell r="E8140">
            <v>4.1900000000000004</v>
          </cell>
        </row>
        <row r="8141">
          <cell r="B8141" t="str">
            <v>531064</v>
          </cell>
          <cell r="C8141" t="str">
            <v>TUBO DE PVC SOLDAVEL NBR 5648 - D=50 MM</v>
          </cell>
          <cell r="D8141" t="str">
            <v>M</v>
          </cell>
          <cell r="E8141">
            <v>6.16</v>
          </cell>
        </row>
        <row r="8142">
          <cell r="B8142" t="str">
            <v>531065</v>
          </cell>
          <cell r="C8142" t="str">
            <v>TUBO DE PVC SOLDAVEL NBR 5648 - D=60 MM</v>
          </cell>
          <cell r="D8142" t="str">
            <v>M</v>
          </cell>
          <cell r="E8142">
            <v>8.27</v>
          </cell>
        </row>
        <row r="8143">
          <cell r="B8143" t="str">
            <v>531066</v>
          </cell>
          <cell r="C8143" t="str">
            <v>TUBO DE PVC SOLDAVEL NBR 5648 - D=75 MM</v>
          </cell>
          <cell r="D8143" t="str">
            <v>M</v>
          </cell>
          <cell r="E8143">
            <v>13.36</v>
          </cell>
        </row>
        <row r="8144">
          <cell r="B8144" t="str">
            <v>531067</v>
          </cell>
          <cell r="C8144" t="str">
            <v>TUBO DE PVC SOLDAVEL NBR 5648 - D=85 MM</v>
          </cell>
          <cell r="D8144" t="str">
            <v>M</v>
          </cell>
          <cell r="E8144">
            <v>16.100000000000001</v>
          </cell>
        </row>
        <row r="8145">
          <cell r="B8145" t="str">
            <v>531068</v>
          </cell>
          <cell r="C8145" t="str">
            <v>TUBO DE PVC SOLDAVEL NBR 5648 - D=110 MM</v>
          </cell>
          <cell r="D8145" t="str">
            <v>M</v>
          </cell>
          <cell r="E8145">
            <v>27.74</v>
          </cell>
        </row>
        <row r="8146">
          <cell r="B8146" t="str">
            <v>531069</v>
          </cell>
          <cell r="C8146" t="str">
            <v>UNIAO SOLDAVEL PVC - D=20 MM</v>
          </cell>
          <cell r="D8146" t="str">
            <v>UN</v>
          </cell>
          <cell r="E8146">
            <v>0</v>
          </cell>
        </row>
        <row r="8147">
          <cell r="B8147" t="str">
            <v>531070</v>
          </cell>
          <cell r="C8147" t="str">
            <v>UNIAO SOLDAVEL PVC - D=25 MM</v>
          </cell>
          <cell r="D8147" t="str">
            <v>UN</v>
          </cell>
          <cell r="E8147">
            <v>3.13</v>
          </cell>
        </row>
        <row r="8148">
          <cell r="B8148" t="str">
            <v>531071</v>
          </cell>
          <cell r="C8148" t="str">
            <v>UNIAO SOLDAVEL PVC - D=32 MM</v>
          </cell>
          <cell r="D8148" t="str">
            <v>UN</v>
          </cell>
          <cell r="E8148">
            <v>0</v>
          </cell>
        </row>
        <row r="8149">
          <cell r="B8149" t="str">
            <v>531072</v>
          </cell>
          <cell r="C8149" t="str">
            <v>UNIAO SOLDAVEL PVC - D=40 MM</v>
          </cell>
          <cell r="D8149" t="str">
            <v>UN</v>
          </cell>
          <cell r="E8149">
            <v>0</v>
          </cell>
        </row>
        <row r="8150">
          <cell r="B8150" t="str">
            <v>531073</v>
          </cell>
          <cell r="C8150" t="str">
            <v>UNIAO SOLDAVEL PVC - D=50 MM</v>
          </cell>
          <cell r="D8150" t="str">
            <v>UN</v>
          </cell>
          <cell r="E8150">
            <v>13.8</v>
          </cell>
        </row>
        <row r="8151">
          <cell r="B8151" t="str">
            <v>531074</v>
          </cell>
          <cell r="C8151" t="str">
            <v>UNIAO SOLDAVEL PVC - D=60 MM</v>
          </cell>
          <cell r="D8151" t="str">
            <v>UN</v>
          </cell>
          <cell r="E8151">
            <v>0</v>
          </cell>
        </row>
        <row r="8152">
          <cell r="B8152" t="str">
            <v>531075</v>
          </cell>
          <cell r="C8152" t="str">
            <v>UNIAO SOLDAVEL PVC - D=75 MM</v>
          </cell>
          <cell r="D8152" t="str">
            <v>UN</v>
          </cell>
          <cell r="E8152">
            <v>102.95</v>
          </cell>
        </row>
        <row r="8153">
          <cell r="B8153" t="str">
            <v>531076</v>
          </cell>
          <cell r="C8153" t="str">
            <v>UNIAO SOLDAVEL PVC - D=85 MM</v>
          </cell>
          <cell r="D8153" t="str">
            <v>UN</v>
          </cell>
          <cell r="E8153">
            <v>0</v>
          </cell>
        </row>
        <row r="8154">
          <cell r="B8154" t="str">
            <v>531077</v>
          </cell>
          <cell r="C8154" t="str">
            <v>UNIAO SOLDAVEL PVC - D=110 MM</v>
          </cell>
          <cell r="D8154" t="str">
            <v>UN</v>
          </cell>
          <cell r="E8154">
            <v>243.32</v>
          </cell>
        </row>
        <row r="8155">
          <cell r="B8155" t="str">
            <v>531078</v>
          </cell>
          <cell r="C8155" t="str">
            <v>ADAPTADOR ROSCA PVC C/FL E ANEL VED P/CX- D=1 1/2"</v>
          </cell>
          <cell r="D8155" t="str">
            <v>UN</v>
          </cell>
          <cell r="E8155">
            <v>0</v>
          </cell>
        </row>
        <row r="8156">
          <cell r="B8156" t="str">
            <v>531079</v>
          </cell>
          <cell r="C8156" t="str">
            <v>ADAPTADOR ROSCA PVC C/FL E ANEL VED P/CX- D=1 1/4"</v>
          </cell>
          <cell r="D8156" t="str">
            <v>UN</v>
          </cell>
          <cell r="E8156">
            <v>0</v>
          </cell>
        </row>
        <row r="8157">
          <cell r="B8157" t="str">
            <v>531080</v>
          </cell>
          <cell r="C8157" t="str">
            <v>ADAPTADOR ROSCA PVC C/FL E ANEL VED P/CX- D=1"</v>
          </cell>
          <cell r="D8157" t="str">
            <v>UN</v>
          </cell>
          <cell r="E8157">
            <v>7.98</v>
          </cell>
        </row>
        <row r="8158">
          <cell r="B8158" t="str">
            <v>531081</v>
          </cell>
          <cell r="C8158" t="str">
            <v>ADAPTADOR ROSCA PVC C/FL E ANEL VED P/CX- D=1/2"</v>
          </cell>
          <cell r="D8158" t="str">
            <v>UN</v>
          </cell>
          <cell r="E8158">
            <v>4.55</v>
          </cell>
        </row>
        <row r="8159">
          <cell r="B8159" t="str">
            <v>531082</v>
          </cell>
          <cell r="C8159" t="str">
            <v>ADAPTADOR ROSCA PVC C/FL E ANEL VED P/CX- D=2"</v>
          </cell>
          <cell r="D8159" t="str">
            <v>UN</v>
          </cell>
          <cell r="E8159">
            <v>0</v>
          </cell>
        </row>
        <row r="8160">
          <cell r="B8160" t="str">
            <v>531083</v>
          </cell>
          <cell r="C8160" t="str">
            <v>ADAPTADOR ROSCA PVC C/FL E ANEL VED P/CX- D=3/4"</v>
          </cell>
          <cell r="D8160" t="str">
            <v>UN</v>
          </cell>
          <cell r="E8160">
            <v>5.51</v>
          </cell>
        </row>
        <row r="8161">
          <cell r="B8161" t="str">
            <v>531084</v>
          </cell>
          <cell r="C8161" t="str">
            <v>BUCHA DE RED C/ ROSCA PVC - D=3/4" X 1/2"</v>
          </cell>
          <cell r="D8161" t="str">
            <v>UN</v>
          </cell>
          <cell r="E8161">
            <v>0</v>
          </cell>
        </row>
        <row r="8162">
          <cell r="B8162" t="str">
            <v>531085</v>
          </cell>
          <cell r="C8162" t="str">
            <v>BUCHA DE RED C/ ROSCA PVC - D=1" X  1/2"</v>
          </cell>
          <cell r="D8162" t="str">
            <v>UN</v>
          </cell>
          <cell r="E8162">
            <v>0</v>
          </cell>
        </row>
        <row r="8163">
          <cell r="B8163" t="str">
            <v>531086</v>
          </cell>
          <cell r="C8163" t="str">
            <v>BUCHA DE RED C/ ROSCA PVC - D=1" X 3/4"</v>
          </cell>
          <cell r="D8163" t="str">
            <v>UN</v>
          </cell>
          <cell r="E8163">
            <v>0.97</v>
          </cell>
        </row>
        <row r="8164">
          <cell r="B8164" t="str">
            <v>531087</v>
          </cell>
          <cell r="C8164" t="str">
            <v>BUCHA DE RED C/ ROSCA PVC - D=1 1/4" X 1"</v>
          </cell>
          <cell r="D8164" t="str">
            <v>UN</v>
          </cell>
          <cell r="E8164">
            <v>0</v>
          </cell>
        </row>
        <row r="8165">
          <cell r="B8165" t="str">
            <v>531088</v>
          </cell>
          <cell r="C8165" t="str">
            <v>BUCHA DE RED C/ ROSCA PVC - D=1 1/4" X 3/4"</v>
          </cell>
          <cell r="D8165" t="str">
            <v>UN</v>
          </cell>
          <cell r="E8165">
            <v>0</v>
          </cell>
        </row>
        <row r="8166">
          <cell r="B8166" t="str">
            <v>531089</v>
          </cell>
          <cell r="C8166" t="str">
            <v>BUCHA DE RED C/ ROSCA PVC - D=1 1/2" X 3/4"</v>
          </cell>
          <cell r="D8166" t="str">
            <v>UN</v>
          </cell>
          <cell r="E8166">
            <v>0</v>
          </cell>
        </row>
        <row r="8167">
          <cell r="B8167" t="str">
            <v>531090</v>
          </cell>
          <cell r="C8167" t="str">
            <v>BUCHA DE RED C/ ROSCA PVC - D=1 1/2" X 1"</v>
          </cell>
          <cell r="D8167" t="str">
            <v>UN</v>
          </cell>
          <cell r="E8167">
            <v>0</v>
          </cell>
        </row>
        <row r="8168">
          <cell r="B8168" t="str">
            <v>531091</v>
          </cell>
          <cell r="C8168" t="str">
            <v>BUCHA DE RED C/ ROSCA PVC - D=1 1/2" X 1 1/4"</v>
          </cell>
          <cell r="D8168" t="str">
            <v>UN</v>
          </cell>
          <cell r="E8168">
            <v>0</v>
          </cell>
        </row>
        <row r="8169">
          <cell r="B8169" t="str">
            <v>531092</v>
          </cell>
          <cell r="C8169" t="str">
            <v>BUCHA DE RED C/ ROSCA PVC - D=2" X 1 1/2"</v>
          </cell>
          <cell r="D8169" t="str">
            <v>UN</v>
          </cell>
          <cell r="E8169">
            <v>0</v>
          </cell>
        </row>
        <row r="8170">
          <cell r="B8170" t="str">
            <v>531093</v>
          </cell>
          <cell r="C8170" t="str">
            <v>BUCHA DE RED C/ ROSCA PVC - D=2" X 1 1/4"</v>
          </cell>
          <cell r="D8170" t="str">
            <v>UN</v>
          </cell>
          <cell r="E8170">
            <v>0</v>
          </cell>
        </row>
        <row r="8171">
          <cell r="B8171" t="str">
            <v>531094</v>
          </cell>
          <cell r="C8171" t="str">
            <v>BUCHA DE RED C/ ROSCA PVC - D=2" X 1"</v>
          </cell>
          <cell r="D8171" t="str">
            <v>UN</v>
          </cell>
          <cell r="E8171">
            <v>6.64</v>
          </cell>
        </row>
        <row r="8172">
          <cell r="B8172" t="str">
            <v>531095</v>
          </cell>
          <cell r="C8172" t="str">
            <v>CAP C/ ROSCA PVC - D=1/2"</v>
          </cell>
          <cell r="D8172" t="str">
            <v>UN</v>
          </cell>
          <cell r="E8172">
            <v>0</v>
          </cell>
        </row>
        <row r="8173">
          <cell r="B8173" t="str">
            <v>531096</v>
          </cell>
          <cell r="C8173" t="str">
            <v>CAP C/ ROSCA PVC - D=3/4"</v>
          </cell>
          <cell r="D8173" t="str">
            <v>UN</v>
          </cell>
          <cell r="E8173">
            <v>0</v>
          </cell>
        </row>
        <row r="8174">
          <cell r="B8174" t="str">
            <v>531097</v>
          </cell>
          <cell r="C8174" t="str">
            <v>CAP C/ ROSCA PVC - D=1"</v>
          </cell>
          <cell r="D8174" t="str">
            <v>UN</v>
          </cell>
          <cell r="E8174">
            <v>1.6</v>
          </cell>
        </row>
        <row r="8175">
          <cell r="B8175" t="str">
            <v>531098</v>
          </cell>
          <cell r="C8175" t="str">
            <v>CAP C/ ROSCA PVC - D=1 1/4"</v>
          </cell>
          <cell r="D8175" t="str">
            <v>UN</v>
          </cell>
          <cell r="E8175">
            <v>0</v>
          </cell>
        </row>
        <row r="8176">
          <cell r="B8176" t="str">
            <v>531099</v>
          </cell>
          <cell r="C8176" t="str">
            <v>CAP C/ ROSCA PVC - D=1 1/2"</v>
          </cell>
          <cell r="D8176" t="str">
            <v>UN</v>
          </cell>
          <cell r="E8176">
            <v>0</v>
          </cell>
        </row>
        <row r="8177">
          <cell r="B8177" t="str">
            <v>531101</v>
          </cell>
          <cell r="C8177" t="str">
            <v>CAP C/ ROSCA PVC - D=2"</v>
          </cell>
          <cell r="D8177" t="str">
            <v>UN</v>
          </cell>
          <cell r="E8177">
            <v>4.78</v>
          </cell>
        </row>
        <row r="8178">
          <cell r="B8178" t="str">
            <v>531102</v>
          </cell>
          <cell r="C8178" t="str">
            <v>CAP C/ ROSCA PVC - D=2 1/2"</v>
          </cell>
          <cell r="D8178" t="str">
            <v>UN</v>
          </cell>
          <cell r="E8178">
            <v>0</v>
          </cell>
        </row>
        <row r="8179">
          <cell r="B8179" t="str">
            <v>531103</v>
          </cell>
          <cell r="C8179" t="str">
            <v>CAP C/ ROSCA PVC - D=3"</v>
          </cell>
          <cell r="D8179" t="str">
            <v>UN</v>
          </cell>
          <cell r="E8179">
            <v>0</v>
          </cell>
        </row>
        <row r="8180">
          <cell r="B8180" t="str">
            <v>531104</v>
          </cell>
          <cell r="C8180" t="str">
            <v>CAP C/ ROSCA PVC - D=4"</v>
          </cell>
          <cell r="D8180" t="str">
            <v>UN</v>
          </cell>
          <cell r="E8180">
            <v>24</v>
          </cell>
        </row>
        <row r="8181">
          <cell r="B8181" t="str">
            <v>531105</v>
          </cell>
          <cell r="C8181" t="str">
            <v>CRUZETA C/ ROSCA PVC - D=3/4"</v>
          </cell>
          <cell r="D8181" t="str">
            <v>UN</v>
          </cell>
          <cell r="E8181">
            <v>0</v>
          </cell>
        </row>
        <row r="8182">
          <cell r="B8182" t="str">
            <v>531106</v>
          </cell>
          <cell r="C8182" t="str">
            <v>CRUZETA C/ ROSCA PVC - D=1 1/2"</v>
          </cell>
          <cell r="D8182" t="str">
            <v>UN</v>
          </cell>
          <cell r="E8182">
            <v>0</v>
          </cell>
        </row>
        <row r="8183">
          <cell r="B8183" t="str">
            <v>531107</v>
          </cell>
          <cell r="C8183" t="str">
            <v>CURVA 90º C/ ROSCA PVC - D=1/2"</v>
          </cell>
          <cell r="D8183" t="str">
            <v>UN</v>
          </cell>
          <cell r="E8183">
            <v>0</v>
          </cell>
        </row>
        <row r="8184">
          <cell r="B8184" t="str">
            <v>531108</v>
          </cell>
          <cell r="C8184" t="str">
            <v>CURVA 90º C/ ROSCA PVC - D=3/4"</v>
          </cell>
          <cell r="D8184" t="str">
            <v>UN</v>
          </cell>
          <cell r="E8184">
            <v>0</v>
          </cell>
        </row>
        <row r="8185">
          <cell r="B8185" t="str">
            <v>531109</v>
          </cell>
          <cell r="C8185" t="str">
            <v>CURVA 90º C/ ROSCA PVC - D=1 1/4"</v>
          </cell>
          <cell r="D8185" t="str">
            <v>UN</v>
          </cell>
          <cell r="E8185">
            <v>0</v>
          </cell>
        </row>
        <row r="8186">
          <cell r="B8186" t="str">
            <v>531110</v>
          </cell>
          <cell r="C8186" t="str">
            <v>CURVA 90º C/ ROSCA PVC - D=1 1/2"</v>
          </cell>
          <cell r="D8186" t="str">
            <v>UN</v>
          </cell>
          <cell r="E8186">
            <v>0</v>
          </cell>
        </row>
        <row r="8187">
          <cell r="B8187" t="str">
            <v>531111</v>
          </cell>
          <cell r="C8187" t="str">
            <v>CURVA 90º C/ ROSCA PVC - D=1"</v>
          </cell>
          <cell r="D8187" t="str">
            <v>UN</v>
          </cell>
          <cell r="E8187">
            <v>2.92</v>
          </cell>
        </row>
        <row r="8188">
          <cell r="B8188" t="str">
            <v>531112</v>
          </cell>
          <cell r="C8188" t="str">
            <v>CURVA 90º C/ ROSCA PVC - D=2"</v>
          </cell>
          <cell r="D8188" t="str">
            <v>UN</v>
          </cell>
          <cell r="E8188">
            <v>15.62</v>
          </cell>
        </row>
        <row r="8189">
          <cell r="B8189" t="str">
            <v>531113</v>
          </cell>
          <cell r="C8189" t="str">
            <v>FLANGE SEXTAV C/ROSCA E S/FUROS PVC - D=1/2"</v>
          </cell>
          <cell r="D8189" t="str">
            <v>UN</v>
          </cell>
          <cell r="E8189">
            <v>0</v>
          </cell>
        </row>
        <row r="8190">
          <cell r="B8190" t="str">
            <v>531114</v>
          </cell>
          <cell r="C8190" t="str">
            <v>FLANGE SEXTAV C/ROSCA E S/FUROS PVC - D=3/4"</v>
          </cell>
          <cell r="D8190" t="str">
            <v>UN</v>
          </cell>
          <cell r="E8190">
            <v>0</v>
          </cell>
        </row>
        <row r="8191">
          <cell r="B8191" t="str">
            <v>531115</v>
          </cell>
          <cell r="C8191" t="str">
            <v>FLANGE SEXTAV C/ROSCA E S/FUROS PVC - D=1"</v>
          </cell>
          <cell r="D8191" t="str">
            <v>UN</v>
          </cell>
          <cell r="E8191">
            <v>3.47</v>
          </cell>
        </row>
        <row r="8192">
          <cell r="B8192" t="str">
            <v>531116</v>
          </cell>
          <cell r="C8192" t="str">
            <v>FLANGE SEXTAV C/ROSCA E S/FUROS PVC - D=1 1/4"</v>
          </cell>
          <cell r="D8192" t="str">
            <v>UN</v>
          </cell>
          <cell r="E8192">
            <v>0</v>
          </cell>
        </row>
        <row r="8193">
          <cell r="B8193" t="str">
            <v>531117</v>
          </cell>
          <cell r="C8193" t="str">
            <v>FLANGE SEXTAV C/ROSCA E S/FUROS PVC - D=1 1/2"</v>
          </cell>
          <cell r="D8193" t="str">
            <v>UN</v>
          </cell>
          <cell r="E8193">
            <v>0</v>
          </cell>
        </row>
        <row r="8194">
          <cell r="B8194" t="str">
            <v>531118</v>
          </cell>
          <cell r="C8194" t="str">
            <v>FLANGE SEXTAV C/ROSCA E S/FUROS PVC - D=2"</v>
          </cell>
          <cell r="D8194" t="str">
            <v>UN</v>
          </cell>
          <cell r="E8194">
            <v>7.7</v>
          </cell>
        </row>
        <row r="8195">
          <cell r="B8195" t="str">
            <v>531119</v>
          </cell>
          <cell r="C8195" t="str">
            <v>FLANGE SEXTAV C/ROSCA E S/FUROS PVC - D=2 1/2"</v>
          </cell>
          <cell r="D8195" t="str">
            <v>UN</v>
          </cell>
          <cell r="E8195">
            <v>0</v>
          </cell>
        </row>
        <row r="8196">
          <cell r="B8196" t="str">
            <v>531120</v>
          </cell>
          <cell r="C8196" t="str">
            <v>FLANGE SEXTAV C/ROSCA E S/FUROS PVC - D=3"</v>
          </cell>
          <cell r="D8196" t="str">
            <v>UN</v>
          </cell>
          <cell r="E8196">
            <v>0</v>
          </cell>
        </row>
        <row r="8197">
          <cell r="B8197" t="str">
            <v>531121</v>
          </cell>
          <cell r="C8197" t="str">
            <v>FLANGE SEXTAV C/ROSCA E S/FUROS PVC - D=4"</v>
          </cell>
          <cell r="D8197" t="str">
            <v>UN</v>
          </cell>
          <cell r="E8197">
            <v>69.16</v>
          </cell>
        </row>
        <row r="8198">
          <cell r="B8198" t="str">
            <v>531122</v>
          </cell>
          <cell r="C8198" t="str">
            <v>JOELHO 45º C/ ROSCA PVC - D=1/2"</v>
          </cell>
          <cell r="D8198" t="str">
            <v>UN</v>
          </cell>
          <cell r="E8198">
            <v>0</v>
          </cell>
        </row>
        <row r="8199">
          <cell r="B8199" t="str">
            <v>531123</v>
          </cell>
          <cell r="C8199" t="str">
            <v>JOELHO 45º C/ ROSCA PVC - D=3/4"</v>
          </cell>
          <cell r="D8199" t="str">
            <v>UN</v>
          </cell>
          <cell r="E8199">
            <v>0</v>
          </cell>
        </row>
        <row r="8200">
          <cell r="B8200" t="str">
            <v>531124</v>
          </cell>
          <cell r="C8200" t="str">
            <v>JOELHO 45º C/ ROSCA PVC - D=1"</v>
          </cell>
          <cell r="D8200" t="str">
            <v>UN</v>
          </cell>
          <cell r="E8200">
            <v>4.3</v>
          </cell>
        </row>
        <row r="8201">
          <cell r="B8201" t="str">
            <v>531125</v>
          </cell>
          <cell r="C8201" t="str">
            <v>JOELHO 45º C/ ROSCA PVC - D=1 1/4"</v>
          </cell>
          <cell r="D8201" t="str">
            <v>UN</v>
          </cell>
          <cell r="E8201">
            <v>0</v>
          </cell>
        </row>
        <row r="8202">
          <cell r="B8202" t="str">
            <v>531126</v>
          </cell>
          <cell r="C8202" t="str">
            <v>JOELHO 45º C/ ROSCA PVC - D=1 1/2"</v>
          </cell>
          <cell r="D8202" t="str">
            <v>UN</v>
          </cell>
          <cell r="E8202">
            <v>0</v>
          </cell>
        </row>
        <row r="8203">
          <cell r="B8203" t="str">
            <v>531127</v>
          </cell>
          <cell r="C8203" t="str">
            <v>JOELHO 45º C/ ROSCA PVC - D=2"</v>
          </cell>
          <cell r="D8203" t="str">
            <v>UN</v>
          </cell>
          <cell r="E8203">
            <v>11.71</v>
          </cell>
        </row>
        <row r="8204">
          <cell r="B8204" t="str">
            <v>531128</v>
          </cell>
          <cell r="C8204" t="str">
            <v>JOELHO 90º C/ ROSCA PVC - D=1/2"</v>
          </cell>
          <cell r="D8204" t="str">
            <v>UN</v>
          </cell>
          <cell r="E8204">
            <v>0</v>
          </cell>
        </row>
        <row r="8205">
          <cell r="B8205" t="str">
            <v>531129</v>
          </cell>
          <cell r="C8205" t="str">
            <v>JOELHO 90º C/ ROSCA PVC - D=3/4"</v>
          </cell>
          <cell r="D8205" t="str">
            <v>UN</v>
          </cell>
          <cell r="E8205">
            <v>0</v>
          </cell>
        </row>
        <row r="8206">
          <cell r="B8206" t="str">
            <v>531130</v>
          </cell>
          <cell r="C8206" t="str">
            <v>JOELHO 90º C/ ROSCA PVC - D=1"</v>
          </cell>
          <cell r="D8206" t="str">
            <v>UN</v>
          </cell>
          <cell r="E8206">
            <v>2.2799999999999998</v>
          </cell>
        </row>
        <row r="8207">
          <cell r="B8207" t="str">
            <v>531131</v>
          </cell>
          <cell r="C8207" t="str">
            <v>JOELHO 90º C/ ROSCA PVC - D=1 1/4"</v>
          </cell>
          <cell r="D8207" t="str">
            <v>UN</v>
          </cell>
          <cell r="E8207">
            <v>0</v>
          </cell>
        </row>
        <row r="8208">
          <cell r="B8208" t="str">
            <v>531132</v>
          </cell>
          <cell r="C8208" t="str">
            <v>JOELHO 90º C/ ROSCA PVC - D=1 1/2"</v>
          </cell>
          <cell r="D8208" t="str">
            <v>UN</v>
          </cell>
          <cell r="E8208">
            <v>0</v>
          </cell>
        </row>
        <row r="8209">
          <cell r="B8209" t="str">
            <v>531133</v>
          </cell>
          <cell r="C8209" t="str">
            <v>JOELHO 90º C/ ROSCA PVC - D=2"</v>
          </cell>
          <cell r="D8209" t="str">
            <v>UN</v>
          </cell>
          <cell r="E8209">
            <v>12.14</v>
          </cell>
        </row>
        <row r="8210">
          <cell r="B8210" t="str">
            <v>531134</v>
          </cell>
          <cell r="C8210" t="str">
            <v>JOELHO 90º PVC C/ ROSCA E BUCHA DE LATAO - D=1/2"</v>
          </cell>
          <cell r="D8210" t="str">
            <v>UN</v>
          </cell>
          <cell r="E8210">
            <v>0</v>
          </cell>
        </row>
        <row r="8211">
          <cell r="B8211" t="str">
            <v>531135</v>
          </cell>
          <cell r="C8211" t="str">
            <v>JOELHO 90º PVC C/ ROSCA E BUCHA DE LATAO - D=3/4"</v>
          </cell>
          <cell r="D8211" t="str">
            <v>UN</v>
          </cell>
          <cell r="E8211">
            <v>0</v>
          </cell>
        </row>
        <row r="8212">
          <cell r="B8212" t="str">
            <v>531136</v>
          </cell>
          <cell r="C8212" t="str">
            <v>JOELHO RED 90º C/ ROSCA PVC - D=3/4" X 1/2"</v>
          </cell>
          <cell r="D8212" t="str">
            <v>UN</v>
          </cell>
          <cell r="E8212">
            <v>0</v>
          </cell>
        </row>
        <row r="8213">
          <cell r="B8213" t="str">
            <v>531137</v>
          </cell>
          <cell r="C8213" t="str">
            <v>JOELHO RED 90º C/ ROSCA PVC - D=1" X 3/4"</v>
          </cell>
          <cell r="D8213" t="str">
            <v>UN</v>
          </cell>
          <cell r="E8213">
            <v>0</v>
          </cell>
        </row>
        <row r="8214">
          <cell r="B8214" t="str">
            <v>531138</v>
          </cell>
          <cell r="C8214" t="str">
            <v>JOELHO RED 90º PVC C/ROSCA E BUCHA - D=3/4" X 1/2"</v>
          </cell>
          <cell r="D8214" t="str">
            <v>UN</v>
          </cell>
          <cell r="E8214">
            <v>0</v>
          </cell>
        </row>
        <row r="8215">
          <cell r="B8215" t="str">
            <v>531139</v>
          </cell>
          <cell r="C8215" t="str">
            <v>JUNCAO C/ ROSCA PVC - D=1/2"</v>
          </cell>
          <cell r="D8215" t="str">
            <v>UN</v>
          </cell>
          <cell r="E8215">
            <v>0</v>
          </cell>
        </row>
        <row r="8216">
          <cell r="B8216" t="str">
            <v>531140</v>
          </cell>
          <cell r="C8216" t="str">
            <v>JUNCAO C/ ROSCA PVC - D=3/4"</v>
          </cell>
          <cell r="D8216" t="str">
            <v>UN</v>
          </cell>
          <cell r="E8216">
            <v>0</v>
          </cell>
        </row>
        <row r="8217">
          <cell r="B8217" t="str">
            <v>531141</v>
          </cell>
          <cell r="C8217" t="str">
            <v>JUNCAO C/ ROSCA PVC - D=1"</v>
          </cell>
          <cell r="D8217" t="str">
            <v>UN</v>
          </cell>
          <cell r="E8217">
            <v>9.1</v>
          </cell>
        </row>
        <row r="8218">
          <cell r="B8218" t="str">
            <v>531142</v>
          </cell>
          <cell r="C8218" t="str">
            <v>JUNCAO C/ ROSCA PVC - D=1 1/4"</v>
          </cell>
          <cell r="D8218" t="str">
            <v>UN</v>
          </cell>
          <cell r="E8218">
            <v>0</v>
          </cell>
        </row>
        <row r="8219">
          <cell r="B8219" t="str">
            <v>531143</v>
          </cell>
          <cell r="C8219" t="str">
            <v>JUNCAO C/ ROSCA PVC - D=1 1/2"</v>
          </cell>
          <cell r="D8219" t="str">
            <v>UN</v>
          </cell>
          <cell r="E8219">
            <v>0</v>
          </cell>
        </row>
        <row r="8220">
          <cell r="B8220" t="str">
            <v>531144</v>
          </cell>
          <cell r="C8220" t="str">
            <v>JUNCAO C/ ROSCA PVC - D=2"</v>
          </cell>
          <cell r="D8220" t="str">
            <v>UN</v>
          </cell>
          <cell r="E8220">
            <v>29.8</v>
          </cell>
        </row>
        <row r="8221">
          <cell r="B8221" t="str">
            <v>531145</v>
          </cell>
          <cell r="C8221" t="str">
            <v>LUVA C/ ROSCA PVC - D=1/2"</v>
          </cell>
          <cell r="D8221" t="str">
            <v>UN</v>
          </cell>
          <cell r="E8221">
            <v>0</v>
          </cell>
        </row>
        <row r="8222">
          <cell r="B8222" t="str">
            <v>531146</v>
          </cell>
          <cell r="C8222" t="str">
            <v>LUVA C/ ROSCA PVC - D=3/4"</v>
          </cell>
          <cell r="D8222" t="str">
            <v>UN</v>
          </cell>
          <cell r="E8222">
            <v>0</v>
          </cell>
        </row>
        <row r="8223">
          <cell r="B8223" t="str">
            <v>531147</v>
          </cell>
          <cell r="C8223" t="str">
            <v>LUVA C/ ROSCA PVC - D=1"</v>
          </cell>
          <cell r="D8223" t="str">
            <v>UN</v>
          </cell>
          <cell r="E8223">
            <v>0.94</v>
          </cell>
        </row>
        <row r="8224">
          <cell r="B8224" t="str">
            <v>531148</v>
          </cell>
          <cell r="C8224" t="str">
            <v>LUVA C/ ROSCA PVC - D=1 1/4"</v>
          </cell>
          <cell r="D8224" t="str">
            <v>UN</v>
          </cell>
          <cell r="E8224">
            <v>0</v>
          </cell>
        </row>
        <row r="8225">
          <cell r="B8225" t="str">
            <v>531149</v>
          </cell>
          <cell r="C8225" t="str">
            <v>LUVA C/ ROSCA PVC - D=1 1/2"</v>
          </cell>
          <cell r="D8225" t="str">
            <v>UN</v>
          </cell>
          <cell r="E8225">
            <v>0</v>
          </cell>
        </row>
        <row r="8226">
          <cell r="B8226" t="str">
            <v>531150</v>
          </cell>
          <cell r="C8226" t="str">
            <v>LUVA C/ ROSCA PVC - D=2"</v>
          </cell>
          <cell r="D8226" t="str">
            <v>UN</v>
          </cell>
          <cell r="E8226">
            <v>6.74</v>
          </cell>
        </row>
        <row r="8227">
          <cell r="B8227" t="str">
            <v>531151</v>
          </cell>
          <cell r="C8227" t="str">
            <v>LUVA C/ ROSCA PVC - D=2 1/2"</v>
          </cell>
          <cell r="D8227" t="str">
            <v>UN</v>
          </cell>
          <cell r="E8227">
            <v>0</v>
          </cell>
        </row>
        <row r="8228">
          <cell r="B8228" t="str">
            <v>531152</v>
          </cell>
          <cell r="C8228" t="str">
            <v>LUVA C/ ROSCA PVC - D=3"</v>
          </cell>
          <cell r="D8228" t="str">
            <v>UN</v>
          </cell>
          <cell r="E8228">
            <v>0</v>
          </cell>
        </row>
        <row r="8229">
          <cell r="B8229" t="str">
            <v>531153</v>
          </cell>
          <cell r="C8229" t="str">
            <v>LUVA C/ ROSCA PVC - D=4"</v>
          </cell>
          <cell r="D8229" t="str">
            <v>UN</v>
          </cell>
          <cell r="E8229">
            <v>16.78</v>
          </cell>
        </row>
        <row r="8230">
          <cell r="B8230" t="str">
            <v>531154</v>
          </cell>
          <cell r="C8230" t="str">
            <v>LUVA DE CORRER PVC P/TUBO ROSCAVEL - D=1/2"</v>
          </cell>
          <cell r="D8230" t="str">
            <v>UN</v>
          </cell>
          <cell r="E8230">
            <v>0</v>
          </cell>
        </row>
        <row r="8231">
          <cell r="B8231" t="str">
            <v>531155</v>
          </cell>
          <cell r="C8231" t="str">
            <v>LUVA DE CORRER PVC P/TUBO ROSCAVEL - D=3/4"</v>
          </cell>
          <cell r="D8231" t="str">
            <v>UN</v>
          </cell>
          <cell r="E8231">
            <v>0</v>
          </cell>
        </row>
        <row r="8232">
          <cell r="B8232" t="str">
            <v>531156</v>
          </cell>
          <cell r="C8232" t="str">
            <v>LUVA DE CORRER PVC P/TUBO ROSCAVEL - D=1 1/2"</v>
          </cell>
          <cell r="D8232" t="str">
            <v>UN</v>
          </cell>
          <cell r="E8232">
            <v>0</v>
          </cell>
        </row>
        <row r="8233">
          <cell r="B8233" t="str">
            <v>531157</v>
          </cell>
          <cell r="C8233" t="str">
            <v>LUVA DE RED C/ ROSCA PVC - D=3/4" X 1/2"</v>
          </cell>
          <cell r="D8233" t="str">
            <v>UN</v>
          </cell>
          <cell r="E8233">
            <v>0</v>
          </cell>
        </row>
        <row r="8234">
          <cell r="B8234" t="str">
            <v>531158</v>
          </cell>
          <cell r="C8234" t="str">
            <v>LUVA DE RED C/ ROSCA PVC - D=1" X 3/4"</v>
          </cell>
          <cell r="D8234" t="str">
            <v>UN</v>
          </cell>
          <cell r="E8234">
            <v>0</v>
          </cell>
        </row>
        <row r="8235">
          <cell r="B8235" t="str">
            <v>531159</v>
          </cell>
          <cell r="C8235" t="str">
            <v>NIPLE PARALELO C/ ROSCA PVC - D=1/2"</v>
          </cell>
          <cell r="D8235" t="str">
            <v>UN</v>
          </cell>
          <cell r="E8235">
            <v>0</v>
          </cell>
        </row>
        <row r="8236">
          <cell r="B8236" t="str">
            <v>531160</v>
          </cell>
          <cell r="C8236" t="str">
            <v>NIPLE PARALELO C/ ROSCA PVC - D=3/4"</v>
          </cell>
          <cell r="D8236" t="str">
            <v>UN</v>
          </cell>
          <cell r="E8236">
            <v>0</v>
          </cell>
        </row>
        <row r="8237">
          <cell r="B8237" t="str">
            <v>531161</v>
          </cell>
          <cell r="C8237" t="str">
            <v>NIPLE PARALELO C/ ROSCA PVC - D=1"</v>
          </cell>
          <cell r="D8237" t="str">
            <v>UN</v>
          </cell>
          <cell r="E8237">
            <v>1.06</v>
          </cell>
        </row>
        <row r="8238">
          <cell r="B8238" t="str">
            <v>531162</v>
          </cell>
          <cell r="C8238" t="str">
            <v>NIPLE PARALELO C/ ROSCA PVC - D=1 1/4"</v>
          </cell>
          <cell r="D8238" t="str">
            <v>UN</v>
          </cell>
          <cell r="E8238">
            <v>0</v>
          </cell>
        </row>
        <row r="8239">
          <cell r="B8239" t="str">
            <v>531163</v>
          </cell>
          <cell r="C8239" t="str">
            <v>NIPLE PARALELO C/ ROSCA PVC - D=1 1/2"</v>
          </cell>
          <cell r="D8239" t="str">
            <v>UN</v>
          </cell>
          <cell r="E8239">
            <v>0</v>
          </cell>
        </row>
        <row r="8240">
          <cell r="B8240" t="str">
            <v>531164</v>
          </cell>
          <cell r="C8240" t="str">
            <v>NIPLE PARALELO C/ ROSCA PVC - D=2"</v>
          </cell>
          <cell r="D8240" t="str">
            <v>UN</v>
          </cell>
          <cell r="E8240">
            <v>5.36</v>
          </cell>
        </row>
        <row r="8241">
          <cell r="B8241" t="str">
            <v>531165</v>
          </cell>
          <cell r="C8241" t="str">
            <v>TE 90º C/ ROSCA PVC - D=1/2"</v>
          </cell>
          <cell r="D8241" t="str">
            <v>UN</v>
          </cell>
          <cell r="E8241">
            <v>0</v>
          </cell>
        </row>
        <row r="8242">
          <cell r="B8242" t="str">
            <v>531166</v>
          </cell>
          <cell r="C8242" t="str">
            <v>TE 90º C/ ROSCA PVC - D=3/4"</v>
          </cell>
          <cell r="D8242" t="str">
            <v>UN</v>
          </cell>
          <cell r="E8242">
            <v>0</v>
          </cell>
        </row>
        <row r="8243">
          <cell r="B8243" t="str">
            <v>531167</v>
          </cell>
          <cell r="C8243" t="str">
            <v>TE 90º C/ ROSCA PVC - D=1"</v>
          </cell>
          <cell r="D8243" t="str">
            <v>UN</v>
          </cell>
          <cell r="E8243">
            <v>4.03</v>
          </cell>
        </row>
        <row r="8244">
          <cell r="B8244" t="str">
            <v>531168</v>
          </cell>
          <cell r="C8244" t="str">
            <v>TE 90º C/ ROSCA PVC - D=1 1/4"</v>
          </cell>
          <cell r="D8244" t="str">
            <v>UN</v>
          </cell>
          <cell r="E8244">
            <v>0</v>
          </cell>
        </row>
        <row r="8245">
          <cell r="B8245" t="str">
            <v>531169</v>
          </cell>
          <cell r="C8245" t="str">
            <v>TE 90º C/ ROSCA PVC - D=1 1/2"</v>
          </cell>
          <cell r="D8245" t="str">
            <v>UN</v>
          </cell>
          <cell r="E8245">
            <v>0</v>
          </cell>
        </row>
        <row r="8246">
          <cell r="B8246" t="str">
            <v>531170</v>
          </cell>
          <cell r="C8246" t="str">
            <v>TE 90º C/ ROSCA PVC - D=2"</v>
          </cell>
          <cell r="D8246" t="str">
            <v>UN</v>
          </cell>
          <cell r="E8246">
            <v>18.04</v>
          </cell>
        </row>
        <row r="8247">
          <cell r="B8247" t="str">
            <v>531171</v>
          </cell>
          <cell r="C8247" t="str">
            <v>TE DE RED 90º C/ ROSCA - D=3/4" X 1/2"</v>
          </cell>
          <cell r="D8247" t="str">
            <v>UN</v>
          </cell>
          <cell r="E8247">
            <v>0</v>
          </cell>
        </row>
        <row r="8248">
          <cell r="B8248" t="str">
            <v>531172</v>
          </cell>
          <cell r="C8248" t="str">
            <v>TE DE RED 90º C/ ROSCA - D=1 1/2" X 3/4"</v>
          </cell>
          <cell r="D8248" t="str">
            <v>UN</v>
          </cell>
          <cell r="E8248">
            <v>0</v>
          </cell>
        </row>
        <row r="8249">
          <cell r="B8249" t="str">
            <v>531173</v>
          </cell>
          <cell r="C8249" t="str">
            <v>TE DE RED 90º C/ ROSCA - D=1" X 3/4"</v>
          </cell>
          <cell r="D8249" t="str">
            <v>UN</v>
          </cell>
          <cell r="E8249">
            <v>3.95</v>
          </cell>
        </row>
        <row r="8250">
          <cell r="B8250" t="str">
            <v>531174</v>
          </cell>
          <cell r="C8250" t="str">
            <v>TUBO DE PVC BRANCO ROSCAVEL - D=1/2"</v>
          </cell>
          <cell r="D8250" t="str">
            <v>M</v>
          </cell>
          <cell r="E8250">
            <v>2</v>
          </cell>
        </row>
        <row r="8251">
          <cell r="B8251" t="str">
            <v>531175</v>
          </cell>
          <cell r="C8251" t="str">
            <v>TUBO DE PVC BRANCO ROSCAVEL - D=3/4"</v>
          </cell>
          <cell r="D8251" t="str">
            <v>M</v>
          </cell>
          <cell r="E8251">
            <v>2.56</v>
          </cell>
        </row>
        <row r="8252">
          <cell r="B8252" t="str">
            <v>531176</v>
          </cell>
          <cell r="C8252" t="str">
            <v>TUBO DE PVC BRANCO ROSCAVEL - D=1"</v>
          </cell>
          <cell r="D8252" t="str">
            <v>M</v>
          </cell>
          <cell r="E8252">
            <v>4.0999999999999996</v>
          </cell>
        </row>
        <row r="8253">
          <cell r="B8253" t="str">
            <v>531177</v>
          </cell>
          <cell r="C8253" t="str">
            <v>TUBO DE PVC BRANCO ROSCAVEL - D=1 1/4"</v>
          </cell>
          <cell r="D8253" t="str">
            <v>M</v>
          </cell>
          <cell r="E8253">
            <v>6.25</v>
          </cell>
        </row>
        <row r="8254">
          <cell r="B8254" t="str">
            <v>531178</v>
          </cell>
          <cell r="C8254" t="str">
            <v>TUBO DE PVC BRANCO ROSCAVEL - D=1 1/2"</v>
          </cell>
          <cell r="D8254" t="str">
            <v>M</v>
          </cell>
          <cell r="E8254">
            <v>7.79</v>
          </cell>
        </row>
        <row r="8255">
          <cell r="B8255" t="str">
            <v>531179</v>
          </cell>
          <cell r="C8255" t="str">
            <v>TUBO DE PVC BRANCO ROSCAVEL - D=2"</v>
          </cell>
          <cell r="D8255" t="str">
            <v>M</v>
          </cell>
          <cell r="E8255">
            <v>11.22</v>
          </cell>
        </row>
        <row r="8256">
          <cell r="B8256" t="str">
            <v>531180</v>
          </cell>
          <cell r="C8256" t="str">
            <v>TUBO DE PVC BRANCO ROSCAVEL - D=2 1/2"</v>
          </cell>
          <cell r="D8256" t="str">
            <v>M</v>
          </cell>
          <cell r="E8256">
            <v>14.48</v>
          </cell>
        </row>
        <row r="8257">
          <cell r="B8257" t="str">
            <v>531181</v>
          </cell>
          <cell r="C8257" t="str">
            <v>TUBO DE PVC BRANCO ROSCAVEL - D=3"</v>
          </cell>
          <cell r="D8257" t="str">
            <v>M</v>
          </cell>
          <cell r="E8257">
            <v>18.440000000000001</v>
          </cell>
        </row>
        <row r="8258">
          <cell r="B8258" t="str">
            <v>531182</v>
          </cell>
          <cell r="C8258" t="str">
            <v>TUBO DE PVC BRANCO ROSCAVEL - D=4"</v>
          </cell>
          <cell r="D8258" t="str">
            <v>M</v>
          </cell>
          <cell r="E8258">
            <v>25.19</v>
          </cell>
        </row>
        <row r="8259">
          <cell r="B8259" t="str">
            <v>531183</v>
          </cell>
          <cell r="C8259" t="str">
            <v>TUBO DE PVC BRANCO ROSCAVEL - D=5"</v>
          </cell>
          <cell r="D8259" t="str">
            <v>M</v>
          </cell>
          <cell r="E8259">
            <v>26.58</v>
          </cell>
        </row>
        <row r="8260">
          <cell r="B8260" t="str">
            <v>531184</v>
          </cell>
          <cell r="C8260" t="str">
            <v>TUBO DE PVC BRANCO ROSCAVEL - D=6"X 5 MM</v>
          </cell>
          <cell r="D8260" t="str">
            <v>M</v>
          </cell>
          <cell r="E8260">
            <v>30.31</v>
          </cell>
        </row>
        <row r="8261">
          <cell r="B8261" t="str">
            <v>531185</v>
          </cell>
          <cell r="C8261" t="str">
            <v>UNIAO C/ ROSCA PVC - D=1/2"</v>
          </cell>
          <cell r="D8261" t="str">
            <v>UN</v>
          </cell>
          <cell r="E8261">
            <v>0</v>
          </cell>
        </row>
        <row r="8262">
          <cell r="B8262" t="str">
            <v>531186</v>
          </cell>
          <cell r="C8262" t="str">
            <v>UNIAO C/ ROSCA PVC - D=3/4"</v>
          </cell>
          <cell r="D8262" t="str">
            <v>UN</v>
          </cell>
          <cell r="E8262">
            <v>0</v>
          </cell>
        </row>
        <row r="8263">
          <cell r="B8263" t="str">
            <v>531187</v>
          </cell>
          <cell r="C8263" t="str">
            <v>UNIAO C/ ROSCA PVC - D=1"</v>
          </cell>
          <cell r="D8263" t="str">
            <v>UN</v>
          </cell>
          <cell r="E8263">
            <v>7.45</v>
          </cell>
        </row>
        <row r="8264">
          <cell r="B8264" t="str">
            <v>531188</v>
          </cell>
          <cell r="C8264" t="str">
            <v>UNIAO C/ ROSCA PVC - D=1 1/4"</v>
          </cell>
          <cell r="D8264" t="str">
            <v>UN</v>
          </cell>
          <cell r="E8264">
            <v>0</v>
          </cell>
        </row>
        <row r="8265">
          <cell r="B8265" t="str">
            <v>531189</v>
          </cell>
          <cell r="C8265" t="str">
            <v>UNIAO C/ ROSCA PVC - D=1 1/2"</v>
          </cell>
          <cell r="D8265" t="str">
            <v>UN</v>
          </cell>
          <cell r="E8265">
            <v>0</v>
          </cell>
        </row>
        <row r="8266">
          <cell r="B8266" t="str">
            <v>531190</v>
          </cell>
          <cell r="C8266" t="str">
            <v>UNIAO C/ ROSCA PVC - D=2"</v>
          </cell>
          <cell r="D8266" t="str">
            <v>UN</v>
          </cell>
          <cell r="E8266">
            <v>31.7</v>
          </cell>
        </row>
        <row r="8267">
          <cell r="B8267" t="str">
            <v>531191</v>
          </cell>
          <cell r="C8267" t="str">
            <v>UNIAO C/ ROSCA PVC - D=2 1/2"</v>
          </cell>
          <cell r="D8267" t="str">
            <v>UN</v>
          </cell>
          <cell r="E8267">
            <v>0</v>
          </cell>
        </row>
        <row r="8268">
          <cell r="B8268" t="str">
            <v>531192</v>
          </cell>
          <cell r="C8268" t="str">
            <v>UNIAO C/ ROSCA PVC - D=3"</v>
          </cell>
          <cell r="D8268" t="str">
            <v>UN</v>
          </cell>
          <cell r="E8268">
            <v>0</v>
          </cell>
        </row>
        <row r="8269">
          <cell r="B8269" t="str">
            <v>531193</v>
          </cell>
          <cell r="C8269" t="str">
            <v>UNIAO C/ ROSCA PVC - D=4"</v>
          </cell>
          <cell r="D8269" t="str">
            <v>UN</v>
          </cell>
          <cell r="E8269">
            <v>123.66</v>
          </cell>
        </row>
        <row r="8270">
          <cell r="B8270" t="str">
            <v>531194</v>
          </cell>
          <cell r="C8270" t="str">
            <v>ADAPTADOR PVC P/SIFAO METALICO - D=1 1/2"x40 MM</v>
          </cell>
          <cell r="D8270" t="str">
            <v>UN</v>
          </cell>
          <cell r="E8270">
            <v>0</v>
          </cell>
        </row>
        <row r="8271">
          <cell r="B8271" t="str">
            <v>531195</v>
          </cell>
          <cell r="C8271" t="str">
            <v>ADAPTADOR PVC P/SIFAO - D=2 1/4" X 40 MM</v>
          </cell>
          <cell r="D8271" t="str">
            <v>UN</v>
          </cell>
          <cell r="E8271">
            <v>0</v>
          </cell>
        </row>
        <row r="8272">
          <cell r="B8272" t="str">
            <v>531196</v>
          </cell>
          <cell r="C8272" t="str">
            <v>ADAPTADOR PVC P/ VALV DE PIA E LAV - D=40 MM</v>
          </cell>
          <cell r="D8272" t="str">
            <v>UN</v>
          </cell>
          <cell r="E8272">
            <v>0</v>
          </cell>
        </row>
        <row r="8273">
          <cell r="B8273" t="str">
            <v>531197</v>
          </cell>
          <cell r="C8273" t="str">
            <v>COLAR TOMADA PVC C/TR ROSCA-BUCHA - D=60MMx1/2"</v>
          </cell>
          <cell r="D8273" t="str">
            <v>UN</v>
          </cell>
          <cell r="E8273">
            <v>0</v>
          </cell>
        </row>
        <row r="8274">
          <cell r="B8274" t="str">
            <v>531198</v>
          </cell>
          <cell r="C8274" t="str">
            <v>COLAR TOMADA PVC C/TR ROSCA-BUCHA - D=60MMx3/4"</v>
          </cell>
          <cell r="D8274" t="str">
            <v>UN</v>
          </cell>
          <cell r="E8274">
            <v>6.43</v>
          </cell>
        </row>
        <row r="8275">
          <cell r="B8275" t="str">
            <v>531199</v>
          </cell>
          <cell r="C8275" t="str">
            <v>COLAR TOMADA PVC C/TR ROSCA-BUCHA - D=75MMx1/2"</v>
          </cell>
          <cell r="D8275" t="str">
            <v>UN</v>
          </cell>
          <cell r="E8275">
            <v>0</v>
          </cell>
        </row>
        <row r="8276">
          <cell r="B8276" t="str">
            <v>531201</v>
          </cell>
          <cell r="C8276" t="str">
            <v>COLAR TOMADA PVC C/TR ROSCA-BUCHA - D=75MMx3/4"</v>
          </cell>
          <cell r="D8276" t="str">
            <v>UN</v>
          </cell>
          <cell r="E8276">
            <v>0</v>
          </cell>
        </row>
        <row r="8277">
          <cell r="B8277" t="str">
            <v>531202</v>
          </cell>
          <cell r="C8277" t="str">
            <v>COLAR TOMADA PVC C/TR ROSCA-BUCHA - D=85MMx1/2"</v>
          </cell>
          <cell r="D8277" t="str">
            <v>UN</v>
          </cell>
          <cell r="E8277">
            <v>0</v>
          </cell>
        </row>
        <row r="8278">
          <cell r="B8278" t="str">
            <v>531203</v>
          </cell>
          <cell r="C8278" t="str">
            <v>COLAR TOMADA PVC C/TR ROSCA-BUCHA - D=85MMx3/4"</v>
          </cell>
          <cell r="D8278" t="str">
            <v>UN</v>
          </cell>
          <cell r="E8278">
            <v>8.69</v>
          </cell>
        </row>
        <row r="8279">
          <cell r="B8279" t="str">
            <v>531204</v>
          </cell>
          <cell r="C8279" t="str">
            <v>COLAR TOMADA PVC C/TR ROSCA-BUCHA - D=110MMx1/2"</v>
          </cell>
          <cell r="D8279" t="str">
            <v>UN</v>
          </cell>
          <cell r="E8279">
            <v>0</v>
          </cell>
        </row>
        <row r="8280">
          <cell r="B8280" t="str">
            <v>531205</v>
          </cell>
          <cell r="C8280" t="str">
            <v>COLAR TOMADA PVC C/TR ROSCA-BUCHA - D=110MMx3/4"</v>
          </cell>
          <cell r="D8280" t="str">
            <v>UN</v>
          </cell>
          <cell r="E8280">
            <v>9.9</v>
          </cell>
        </row>
        <row r="8281">
          <cell r="B8281" t="str">
            <v>531206</v>
          </cell>
          <cell r="C8281" t="str">
            <v>COLAR TOMADA PVC C/TR E SAIDA ROSC - D=110MMx1/2"</v>
          </cell>
          <cell r="D8281" t="str">
            <v>UN</v>
          </cell>
          <cell r="E8281">
            <v>0</v>
          </cell>
        </row>
        <row r="8282">
          <cell r="B8282" t="str">
            <v>531207</v>
          </cell>
          <cell r="C8282" t="str">
            <v>COLAR TOMADA PVC C/TR E SAIDA ROSC - D=110MMx3/4"</v>
          </cell>
          <cell r="D8282" t="str">
            <v>UN</v>
          </cell>
          <cell r="E8282">
            <v>6.89</v>
          </cell>
        </row>
        <row r="8283">
          <cell r="B8283" t="str">
            <v>531208</v>
          </cell>
          <cell r="C8283" t="str">
            <v>COLAR TOMADA PVC C/TR E SAIDA ROSC - D=32MMx1/2"</v>
          </cell>
          <cell r="D8283" t="str">
            <v>UN</v>
          </cell>
          <cell r="E8283">
            <v>0</v>
          </cell>
        </row>
        <row r="8284">
          <cell r="B8284" t="str">
            <v>531209</v>
          </cell>
          <cell r="C8284" t="str">
            <v>COLAR TOMADA PVC C/TR E SAIDA ROSC - D=32MMx3/4"</v>
          </cell>
          <cell r="D8284" t="str">
            <v>UN</v>
          </cell>
          <cell r="E8284">
            <v>3.43</v>
          </cell>
        </row>
        <row r="8285">
          <cell r="B8285" t="str">
            <v>531210</v>
          </cell>
          <cell r="C8285" t="str">
            <v>COLAR TOMADA PVC C/TR E SAIDA ROSC - D=40MMx1/2"</v>
          </cell>
          <cell r="D8285" t="str">
            <v>UN</v>
          </cell>
          <cell r="E8285">
            <v>0</v>
          </cell>
        </row>
        <row r="8286">
          <cell r="B8286" t="str">
            <v>531211</v>
          </cell>
          <cell r="C8286" t="str">
            <v>COLAR TOMADA PVC C/TR E SAIDA ROSC - D=40MMx3/4"</v>
          </cell>
          <cell r="D8286" t="str">
            <v>UN</v>
          </cell>
          <cell r="E8286">
            <v>0</v>
          </cell>
        </row>
        <row r="8287">
          <cell r="B8287" t="str">
            <v>531212</v>
          </cell>
          <cell r="C8287" t="str">
            <v>COLAR TOMADA PVC C/TR E SAIDA ROSC - D=50MMx1/2"</v>
          </cell>
          <cell r="D8287" t="str">
            <v>UN</v>
          </cell>
          <cell r="E8287">
            <v>0</v>
          </cell>
        </row>
        <row r="8288">
          <cell r="B8288" t="str">
            <v>531213</v>
          </cell>
          <cell r="C8288" t="str">
            <v>COLAR TOMADA PVC C/TR E SAIDA ROSC - D=50MMx3/4"</v>
          </cell>
          <cell r="D8288" t="str">
            <v>UN</v>
          </cell>
          <cell r="E8288">
            <v>0</v>
          </cell>
        </row>
        <row r="8289">
          <cell r="B8289" t="str">
            <v>531214</v>
          </cell>
          <cell r="C8289" t="str">
            <v>COLAR TOMADA PVC C/TR E SAIDA ROSC - D=60MMx1/2"</v>
          </cell>
          <cell r="D8289" t="str">
            <v>UN</v>
          </cell>
          <cell r="E8289">
            <v>0</v>
          </cell>
        </row>
        <row r="8290">
          <cell r="B8290" t="str">
            <v>531215</v>
          </cell>
          <cell r="C8290" t="str">
            <v>COLAR TOMADA PVC C/TR E SAIDA ROSC - D=75MMx1/2"</v>
          </cell>
          <cell r="D8290" t="str">
            <v>UN</v>
          </cell>
          <cell r="E8290">
            <v>0</v>
          </cell>
        </row>
        <row r="8291">
          <cell r="B8291" t="str">
            <v>531216</v>
          </cell>
          <cell r="C8291" t="str">
            <v>COLAR TOMADA PVC C/TR E SAIDA ROSC - D=75MMx3/4"</v>
          </cell>
          <cell r="D8291" t="str">
            <v>UN</v>
          </cell>
          <cell r="E8291">
            <v>0</v>
          </cell>
        </row>
        <row r="8292">
          <cell r="B8292" t="str">
            <v>531217</v>
          </cell>
          <cell r="C8292" t="str">
            <v>COLAR TOMADA PVC C/TR E SAIDA ROSC - D=85MMx1/2"</v>
          </cell>
          <cell r="D8292" t="str">
            <v>UN</v>
          </cell>
          <cell r="E8292">
            <v>0</v>
          </cell>
        </row>
        <row r="8293">
          <cell r="B8293" t="str">
            <v>531218</v>
          </cell>
          <cell r="C8293" t="str">
            <v>COLAR TOMADA PVC C/TR E SAIDA ROSC - D=85MMx3/4"</v>
          </cell>
          <cell r="D8293" t="str">
            <v>UN</v>
          </cell>
          <cell r="E8293">
            <v>7.03</v>
          </cell>
        </row>
        <row r="8294">
          <cell r="B8294" t="str">
            <v>531219</v>
          </cell>
          <cell r="C8294" t="str">
            <v>COLAR TOMADA PVC C/TR E SAIDA ROSC - D=60MMx3/4"</v>
          </cell>
          <cell r="D8294" t="str">
            <v>UN</v>
          </cell>
          <cell r="E8294">
            <v>4.5999999999999996</v>
          </cell>
        </row>
        <row r="8295">
          <cell r="B8295" t="str">
            <v>531220</v>
          </cell>
          <cell r="C8295" t="str">
            <v>TUBETE PVC P/HIDROM C/BUCHA DE LATAO - D=1/2"</v>
          </cell>
          <cell r="D8295" t="str">
            <v>UN</v>
          </cell>
          <cell r="E8295">
            <v>3.32</v>
          </cell>
        </row>
        <row r="8296">
          <cell r="B8296" t="str">
            <v>531221</v>
          </cell>
          <cell r="C8296" t="str">
            <v>TUBETE PVC P/HIDROM S/BUCHA DE LATAO - D=1/2"</v>
          </cell>
          <cell r="D8296" t="str">
            <v>UN</v>
          </cell>
          <cell r="E8296">
            <v>1.25</v>
          </cell>
        </row>
        <row r="8297">
          <cell r="B8297" t="str">
            <v>531222</v>
          </cell>
          <cell r="C8297" t="str">
            <v>TUBETE PVC P/HIDROM S/BUCHA DE LATAO - D=3/4"</v>
          </cell>
          <cell r="D8297" t="str">
            <v>UN</v>
          </cell>
          <cell r="E8297">
            <v>0</v>
          </cell>
        </row>
        <row r="8298">
          <cell r="B8298" t="str">
            <v>531223</v>
          </cell>
          <cell r="C8298" t="str">
            <v>TUBETE LONGO PVC P/HIDR S/BUCHA DE LATAO-D=3/4"</v>
          </cell>
          <cell r="D8298" t="str">
            <v>UN</v>
          </cell>
          <cell r="E8298">
            <v>0</v>
          </cell>
        </row>
        <row r="8299">
          <cell r="B8299" t="str">
            <v>531224</v>
          </cell>
          <cell r="C8299" t="str">
            <v>KIT CAVALETE PVC SABESP - D=3/4"</v>
          </cell>
          <cell r="D8299" t="str">
            <v>UN</v>
          </cell>
          <cell r="E8299">
            <v>38.799999999999997</v>
          </cell>
        </row>
        <row r="8300">
          <cell r="B8300" t="str">
            <v>531225</v>
          </cell>
          <cell r="C8300" t="str">
            <v>REGISTRO DE PASSEIO P/PEAD - D=20 MM</v>
          </cell>
          <cell r="D8300" t="str">
            <v>UN</v>
          </cell>
          <cell r="E8300">
            <v>5.82</v>
          </cell>
        </row>
        <row r="8301">
          <cell r="B8301" t="str">
            <v>531226</v>
          </cell>
          <cell r="C8301" t="str">
            <v>TUBO PEAD (NTS 048) - D=20 X 2,0 MM</v>
          </cell>
          <cell r="D8301" t="str">
            <v>M</v>
          </cell>
          <cell r="E8301">
            <v>1.88</v>
          </cell>
        </row>
        <row r="8302">
          <cell r="B8302" t="str">
            <v>531227</v>
          </cell>
          <cell r="C8302" t="str">
            <v>TUBO PEAD (NTS 048) - D=32 X 3,0 MM</v>
          </cell>
          <cell r="D8302" t="str">
            <v>M</v>
          </cell>
          <cell r="E8302">
            <v>3.65</v>
          </cell>
        </row>
        <row r="8303">
          <cell r="B8303" t="str">
            <v>531228</v>
          </cell>
          <cell r="C8303" t="str">
            <v>TUBO EM PEAD P=10KG/CM2 - D.E.63MMX5,80MM ESPESS.</v>
          </cell>
          <cell r="D8303" t="str">
            <v>M</v>
          </cell>
          <cell r="E8303">
            <v>11.52</v>
          </cell>
        </row>
        <row r="8304">
          <cell r="B8304" t="str">
            <v>531229</v>
          </cell>
          <cell r="C8304" t="str">
            <v>TUBO EM PEAD P=10KG/CM2 D.E.125MMX11,40MM ESPESS.</v>
          </cell>
          <cell r="D8304" t="str">
            <v>M</v>
          </cell>
          <cell r="E8304">
            <v>0</v>
          </cell>
        </row>
        <row r="8305">
          <cell r="B8305" t="str">
            <v>531230</v>
          </cell>
          <cell r="C8305" t="str">
            <v>TE 90 GR EM PEAD P=10KG/CM2 - D.E. 63MMX63MM</v>
          </cell>
          <cell r="D8305" t="str">
            <v>UN</v>
          </cell>
          <cell r="E8305">
            <v>0</v>
          </cell>
        </row>
        <row r="8306">
          <cell r="B8306" t="str">
            <v>531231</v>
          </cell>
          <cell r="C8306" t="str">
            <v>TE 90 GR EM PEAD P=10KG/CM2 - D.E.125MMX125MM</v>
          </cell>
          <cell r="D8306" t="str">
            <v>UN</v>
          </cell>
          <cell r="E8306">
            <v>0</v>
          </cell>
        </row>
        <row r="8307">
          <cell r="B8307" t="str">
            <v>531232</v>
          </cell>
          <cell r="C8307" t="str">
            <v>UNIAO P/PEAD - D=20 MM</v>
          </cell>
          <cell r="D8307" t="str">
            <v>UN</v>
          </cell>
          <cell r="E8307">
            <v>5.26</v>
          </cell>
        </row>
        <row r="8308">
          <cell r="B8308" t="str">
            <v>531233</v>
          </cell>
          <cell r="C8308" t="str">
            <v>UNIAO P/ TUBO PEAD 32MM</v>
          </cell>
          <cell r="D8308" t="str">
            <v>UN</v>
          </cell>
          <cell r="E8308">
            <v>0</v>
          </cell>
        </row>
        <row r="8309">
          <cell r="B8309" t="str">
            <v>531234</v>
          </cell>
          <cell r="C8309" t="str">
            <v>UNIAO P/ TUBO PEAD CAPEADA 32MM</v>
          </cell>
          <cell r="D8309" t="str">
            <v>UN</v>
          </cell>
          <cell r="E8309">
            <v>0</v>
          </cell>
        </row>
        <row r="8310">
          <cell r="B8310" t="str">
            <v>531235</v>
          </cell>
          <cell r="C8310" t="str">
            <v>ADAPTADOR C/REGISTRO P/PEAD - D=20MM X 3/4"</v>
          </cell>
          <cell r="D8310" t="str">
            <v>UN</v>
          </cell>
          <cell r="E8310">
            <v>4.99</v>
          </cell>
        </row>
        <row r="8311">
          <cell r="B8311" t="str">
            <v>531236</v>
          </cell>
          <cell r="C8311" t="str">
            <v>ADAPTADOR P/PEAD - D=20MM X 1/2"</v>
          </cell>
          <cell r="D8311" t="str">
            <v>UN</v>
          </cell>
          <cell r="E8311">
            <v>1.07</v>
          </cell>
        </row>
        <row r="8312">
          <cell r="B8312" t="str">
            <v>531237</v>
          </cell>
          <cell r="C8312" t="str">
            <v>ADAPTADOR P/PEAD - D=32MM X 1"</v>
          </cell>
          <cell r="D8312" t="str">
            <v>UN</v>
          </cell>
          <cell r="E8312">
            <v>4.01</v>
          </cell>
        </row>
        <row r="8313">
          <cell r="B8313" t="str">
            <v>531238</v>
          </cell>
          <cell r="C8313" t="str">
            <v>ADAPTADOR P/ PEAD - D=20MM X 3/4" (25 MM)</v>
          </cell>
          <cell r="D8313" t="str">
            <v>UN</v>
          </cell>
          <cell r="E8313">
            <v>1.48</v>
          </cell>
        </row>
        <row r="8314">
          <cell r="B8314" t="str">
            <v>531239</v>
          </cell>
          <cell r="C8314" t="str">
            <v>ADAPTADOR PVC PBA BOLSA/ROSCA - DE=60 MM</v>
          </cell>
          <cell r="D8314" t="str">
            <v>UN</v>
          </cell>
          <cell r="E8314">
            <v>6.65</v>
          </cell>
        </row>
        <row r="8315">
          <cell r="B8315" t="str">
            <v>531240</v>
          </cell>
          <cell r="C8315" t="str">
            <v>ADAPTADOR PVC PBA BOLSA/ROSCA - DE=85 MM</v>
          </cell>
          <cell r="D8315" t="str">
            <v>UN</v>
          </cell>
          <cell r="E8315">
            <v>0</v>
          </cell>
        </row>
        <row r="8316">
          <cell r="B8316" t="str">
            <v>531241</v>
          </cell>
          <cell r="C8316" t="str">
            <v>ADAPTADOR PVC PBA BOLSA/ROSCA - DE=110 MM</v>
          </cell>
          <cell r="D8316" t="str">
            <v>UN</v>
          </cell>
          <cell r="E8316">
            <v>22.18</v>
          </cell>
        </row>
        <row r="8317">
          <cell r="B8317" t="str">
            <v>531242</v>
          </cell>
          <cell r="C8317" t="str">
            <v>ADAPTADOR PVC PBA PONTA/ROSCA - DE=60 MM</v>
          </cell>
          <cell r="D8317" t="str">
            <v>UN</v>
          </cell>
          <cell r="E8317">
            <v>3.36</v>
          </cell>
        </row>
        <row r="8318">
          <cell r="B8318" t="str">
            <v>531243</v>
          </cell>
          <cell r="C8318" t="str">
            <v>ADAPTADOR PVC PBA PONTA/ROSCA - DE=85 MM</v>
          </cell>
          <cell r="D8318" t="str">
            <v>UN</v>
          </cell>
          <cell r="E8318">
            <v>0</v>
          </cell>
        </row>
        <row r="8319">
          <cell r="B8319" t="str">
            <v>531244</v>
          </cell>
          <cell r="C8319" t="str">
            <v>ADAPTADOR PVC PBA PONTA/ROSCA - DE=110 MM</v>
          </cell>
          <cell r="D8319" t="str">
            <v>UN</v>
          </cell>
          <cell r="E8319">
            <v>17.18</v>
          </cell>
        </row>
        <row r="8320">
          <cell r="B8320" t="str">
            <v>531245</v>
          </cell>
          <cell r="C8320" t="str">
            <v>ADAPTADOR PVC JE A BOLSA FF JE DE=60 MM</v>
          </cell>
          <cell r="D8320" t="str">
            <v>UN</v>
          </cell>
          <cell r="E8320">
            <v>4.9400000000000004</v>
          </cell>
        </row>
        <row r="8321">
          <cell r="B8321" t="str">
            <v>531246</v>
          </cell>
          <cell r="C8321" t="str">
            <v>ADAPTADOR PVC JE A BOLSA FF JE DE=85 MM</v>
          </cell>
          <cell r="D8321" t="str">
            <v>UN</v>
          </cell>
          <cell r="E8321">
            <v>0</v>
          </cell>
        </row>
        <row r="8322">
          <cell r="B8322" t="str">
            <v>531247</v>
          </cell>
          <cell r="C8322" t="str">
            <v>ADAPTADOR PVC JE A BOLSA FF JE DE=110 MM</v>
          </cell>
          <cell r="D8322" t="str">
            <v>UN</v>
          </cell>
          <cell r="E8322">
            <v>20.92</v>
          </cell>
        </row>
        <row r="8323">
          <cell r="B8323" t="str">
            <v>531248</v>
          </cell>
          <cell r="C8323" t="str">
            <v>ANEL DE BORRACHA PBA - DE=60 MM</v>
          </cell>
          <cell r="D8323" t="str">
            <v>UN</v>
          </cell>
          <cell r="E8323">
            <v>0</v>
          </cell>
        </row>
        <row r="8324">
          <cell r="B8324" t="str">
            <v>531249</v>
          </cell>
          <cell r="C8324" t="str">
            <v>ANEL DE BORRACHA PBA - DE=75 MM</v>
          </cell>
          <cell r="D8324" t="str">
            <v>UN</v>
          </cell>
          <cell r="E8324">
            <v>0</v>
          </cell>
        </row>
        <row r="8325">
          <cell r="B8325" t="str">
            <v>531250</v>
          </cell>
          <cell r="C8325" t="str">
            <v>ANEL DE BORRACHA PBA - DE=85 MM</v>
          </cell>
          <cell r="D8325" t="str">
            <v>UN</v>
          </cell>
          <cell r="E8325">
            <v>0</v>
          </cell>
        </row>
        <row r="8326">
          <cell r="B8326" t="str">
            <v>531251</v>
          </cell>
          <cell r="C8326" t="str">
            <v>ANEL DE BORRACHA PBA - DE=110 MM</v>
          </cell>
          <cell r="D8326" t="str">
            <v>UN</v>
          </cell>
          <cell r="E8326">
            <v>0</v>
          </cell>
        </row>
        <row r="8327">
          <cell r="B8327" t="str">
            <v>531252</v>
          </cell>
          <cell r="C8327" t="str">
            <v>CAP PVC PBA - DE=60 MM</v>
          </cell>
          <cell r="D8327" t="str">
            <v>UN</v>
          </cell>
          <cell r="E8327">
            <v>2.44</v>
          </cell>
        </row>
        <row r="8328">
          <cell r="B8328" t="str">
            <v>531253</v>
          </cell>
          <cell r="C8328" t="str">
            <v>CAP PVC PBA - DE=85 MM</v>
          </cell>
          <cell r="D8328" t="str">
            <v>UN</v>
          </cell>
          <cell r="E8328">
            <v>6.08</v>
          </cell>
        </row>
        <row r="8329">
          <cell r="B8329" t="str">
            <v>531254</v>
          </cell>
          <cell r="C8329" t="str">
            <v>CAP PVC PBA - DE=110 MM</v>
          </cell>
          <cell r="D8329" t="str">
            <v>UN</v>
          </cell>
          <cell r="E8329">
            <v>11.68</v>
          </cell>
        </row>
        <row r="8330">
          <cell r="B8330" t="str">
            <v>531255</v>
          </cell>
          <cell r="C8330" t="str">
            <v>CURVA 22º 30 PVC PBA - DE=60 MM</v>
          </cell>
          <cell r="D8330" t="str">
            <v>UN</v>
          </cell>
          <cell r="E8330">
            <v>10.7</v>
          </cell>
        </row>
        <row r="8331">
          <cell r="B8331" t="str">
            <v>531256</v>
          </cell>
          <cell r="C8331" t="str">
            <v>CURVA 22º 30 PVC PBA - DE=85 MM</v>
          </cell>
          <cell r="D8331" t="str">
            <v>UN</v>
          </cell>
          <cell r="E8331">
            <v>0</v>
          </cell>
        </row>
        <row r="8332">
          <cell r="B8332" t="str">
            <v>531257</v>
          </cell>
          <cell r="C8332" t="str">
            <v>CURVA 22º 30 PVC PBA - DE=110 MM</v>
          </cell>
          <cell r="D8332" t="str">
            <v>UN</v>
          </cell>
          <cell r="E8332">
            <v>45.52</v>
          </cell>
        </row>
        <row r="8333">
          <cell r="B8333" t="str">
            <v>531258</v>
          </cell>
          <cell r="C8333" t="str">
            <v>CURVA 45º PVC PBA - DE=60 MM</v>
          </cell>
          <cell r="D8333" t="str">
            <v>UN</v>
          </cell>
          <cell r="E8333">
            <v>10.09</v>
          </cell>
        </row>
        <row r="8334">
          <cell r="B8334" t="str">
            <v>531259</v>
          </cell>
          <cell r="C8334" t="str">
            <v>CURVA 45º PVC PBA - DE=85 MM</v>
          </cell>
          <cell r="D8334" t="str">
            <v>UN</v>
          </cell>
          <cell r="E8334">
            <v>0</v>
          </cell>
        </row>
        <row r="8335">
          <cell r="B8335" t="str">
            <v>531260</v>
          </cell>
          <cell r="C8335" t="str">
            <v>CURVA 45º PVC PBA - DE=110 MM</v>
          </cell>
          <cell r="D8335" t="str">
            <v>UN</v>
          </cell>
          <cell r="E8335">
            <v>43.02</v>
          </cell>
        </row>
        <row r="8336">
          <cell r="B8336" t="str">
            <v>531261</v>
          </cell>
          <cell r="C8336" t="str">
            <v>CURVA 90º PVC PBA - DE=60 MM</v>
          </cell>
          <cell r="D8336" t="str">
            <v>UN</v>
          </cell>
          <cell r="E8336">
            <v>10.27</v>
          </cell>
        </row>
        <row r="8337">
          <cell r="B8337" t="str">
            <v>531262</v>
          </cell>
          <cell r="C8337" t="str">
            <v>CURVA 90º PVC PBA - DE=85 MM</v>
          </cell>
          <cell r="D8337" t="str">
            <v>UN</v>
          </cell>
          <cell r="E8337">
            <v>0</v>
          </cell>
        </row>
        <row r="8338">
          <cell r="B8338" t="str">
            <v>531263</v>
          </cell>
          <cell r="C8338" t="str">
            <v>CURVA 90º PVC PBA - DE=110 MM</v>
          </cell>
          <cell r="D8338" t="str">
            <v>UN</v>
          </cell>
          <cell r="E8338">
            <v>50.58</v>
          </cell>
        </row>
        <row r="8339">
          <cell r="B8339" t="str">
            <v>531264</v>
          </cell>
          <cell r="C8339" t="str">
            <v>CRUZETA PVC PBA - DE=60 MM</v>
          </cell>
          <cell r="D8339" t="str">
            <v>UN</v>
          </cell>
          <cell r="E8339">
            <v>8.0299999999999994</v>
          </cell>
        </row>
        <row r="8340">
          <cell r="B8340" t="str">
            <v>531265</v>
          </cell>
          <cell r="C8340" t="str">
            <v>CRUZETA PVC PBA - DE=85 MM</v>
          </cell>
          <cell r="D8340" t="str">
            <v>UN</v>
          </cell>
          <cell r="E8340">
            <v>0</v>
          </cell>
        </row>
        <row r="8341">
          <cell r="B8341" t="str">
            <v>531266</v>
          </cell>
          <cell r="C8341" t="str">
            <v>CRUZETA PVC PBA - DE=110 MM</v>
          </cell>
          <cell r="D8341" t="str">
            <v>UN</v>
          </cell>
          <cell r="E8341">
            <v>41.38</v>
          </cell>
        </row>
        <row r="8342">
          <cell r="B8342" t="str">
            <v>531267</v>
          </cell>
          <cell r="C8342" t="str">
            <v>CRUZETA DE RED PVC PBA - DE=85 X 60 MM</v>
          </cell>
          <cell r="D8342" t="str">
            <v>UN</v>
          </cell>
          <cell r="E8342">
            <v>0</v>
          </cell>
        </row>
        <row r="8343">
          <cell r="B8343" t="str">
            <v>531268</v>
          </cell>
          <cell r="C8343" t="str">
            <v>JUNCAO 45º PVC PBA - DE=60 MM</v>
          </cell>
          <cell r="D8343" t="str">
            <v>UN</v>
          </cell>
          <cell r="E8343">
            <v>8.32</v>
          </cell>
        </row>
        <row r="8344">
          <cell r="B8344" t="str">
            <v>531269</v>
          </cell>
          <cell r="C8344" t="str">
            <v>LUVA DE CORRER PVC PBA - DE=60 MM</v>
          </cell>
          <cell r="D8344" t="str">
            <v>UN</v>
          </cell>
          <cell r="E8344">
            <v>4.3899999999999997</v>
          </cell>
        </row>
        <row r="8345">
          <cell r="B8345" t="str">
            <v>531270</v>
          </cell>
          <cell r="C8345" t="str">
            <v>LUVA DE CORRER PVC PBA - DE=75 MM</v>
          </cell>
          <cell r="D8345" t="str">
            <v>UN</v>
          </cell>
          <cell r="E8345">
            <v>8.6199999999999992</v>
          </cell>
        </row>
        <row r="8346">
          <cell r="B8346" t="str">
            <v>531271</v>
          </cell>
          <cell r="C8346" t="str">
            <v>LUVA DE CORRER PVC PBA - DE=85 MM</v>
          </cell>
          <cell r="D8346" t="str">
            <v>UN</v>
          </cell>
          <cell r="E8346">
            <v>9.76</v>
          </cell>
        </row>
        <row r="8347">
          <cell r="B8347" t="str">
            <v>531272</v>
          </cell>
          <cell r="C8347" t="str">
            <v>LUVA DE CORRER PVC PBA - DE=110 MM</v>
          </cell>
          <cell r="D8347" t="str">
            <v>UN</v>
          </cell>
          <cell r="E8347">
            <v>17.63</v>
          </cell>
        </row>
        <row r="8348">
          <cell r="B8348" t="str">
            <v>531273</v>
          </cell>
          <cell r="C8348" t="str">
            <v>LUVA SIMPLES PVC PBA - DE=60 MM</v>
          </cell>
          <cell r="D8348" t="str">
            <v>UN</v>
          </cell>
          <cell r="E8348">
            <v>8.93</v>
          </cell>
        </row>
        <row r="8349">
          <cell r="B8349" t="str">
            <v>531274</v>
          </cell>
          <cell r="C8349" t="str">
            <v>LUVA SIMPLES PVC PBA - DE=85 MM</v>
          </cell>
          <cell r="D8349" t="str">
            <v>UN</v>
          </cell>
          <cell r="E8349">
            <v>14.28</v>
          </cell>
        </row>
        <row r="8350">
          <cell r="B8350" t="str">
            <v>531275</v>
          </cell>
          <cell r="C8350" t="str">
            <v>LUVA SIMPLES PVC PBA - DE=110 MM</v>
          </cell>
          <cell r="D8350" t="str">
            <v>UN</v>
          </cell>
          <cell r="E8350">
            <v>26.42</v>
          </cell>
        </row>
        <row r="8351">
          <cell r="B8351" t="str">
            <v>531276</v>
          </cell>
          <cell r="C8351" t="str">
            <v>REDUCAO PVC PBA BB - DE=85 X 60 MM</v>
          </cell>
          <cell r="D8351" t="str">
            <v>UN</v>
          </cell>
          <cell r="E8351">
            <v>12.6</v>
          </cell>
        </row>
        <row r="8352">
          <cell r="B8352" t="str">
            <v>531277</v>
          </cell>
          <cell r="C8352" t="str">
            <v>REDUCAO PVC PBA PB - DE=85 X 60 MM</v>
          </cell>
          <cell r="D8352" t="str">
            <v>UN</v>
          </cell>
          <cell r="E8352">
            <v>0</v>
          </cell>
        </row>
        <row r="8353">
          <cell r="B8353" t="str">
            <v>531278</v>
          </cell>
          <cell r="C8353" t="str">
            <v>REDUCAO PVC PBA PB - DE=110 X 60 MM</v>
          </cell>
          <cell r="D8353" t="str">
            <v>UN</v>
          </cell>
          <cell r="E8353">
            <v>9.25</v>
          </cell>
        </row>
        <row r="8354">
          <cell r="B8354" t="str">
            <v>531279</v>
          </cell>
          <cell r="C8354" t="str">
            <v>REDUCAO PVC PBA PB - DE=110 X 85 MM</v>
          </cell>
          <cell r="D8354" t="str">
            <v>UN</v>
          </cell>
          <cell r="E8354">
            <v>0</v>
          </cell>
        </row>
        <row r="8355">
          <cell r="B8355" t="str">
            <v>531280</v>
          </cell>
          <cell r="C8355" t="str">
            <v>TE 90º PVC PBA - DE=60 MM</v>
          </cell>
          <cell r="D8355" t="str">
            <v>UN</v>
          </cell>
          <cell r="E8355">
            <v>7.74</v>
          </cell>
        </row>
        <row r="8356">
          <cell r="B8356" t="str">
            <v>531281</v>
          </cell>
          <cell r="C8356" t="str">
            <v>TE 90º PVC PBA - DE=85 MM</v>
          </cell>
          <cell r="D8356" t="str">
            <v>UN</v>
          </cell>
          <cell r="E8356">
            <v>18.899999999999999</v>
          </cell>
        </row>
        <row r="8357">
          <cell r="B8357" t="str">
            <v>531282</v>
          </cell>
          <cell r="C8357" t="str">
            <v>TE 90º PVC PBA - DE=110 MM</v>
          </cell>
          <cell r="D8357" t="str">
            <v>UN</v>
          </cell>
          <cell r="E8357">
            <v>34.04</v>
          </cell>
        </row>
        <row r="8358">
          <cell r="B8358" t="str">
            <v>531283</v>
          </cell>
          <cell r="C8358" t="str">
            <v>TE DE RED 90º PVC PBA - DE=85 X 60 MM</v>
          </cell>
          <cell r="D8358" t="str">
            <v>UN</v>
          </cell>
          <cell r="E8358">
            <v>16.079999999999998</v>
          </cell>
        </row>
        <row r="8359">
          <cell r="B8359" t="str">
            <v>531284</v>
          </cell>
          <cell r="C8359" t="str">
            <v>TE DE RED 90º PVC PBA - DE=110 X 60 MM</v>
          </cell>
          <cell r="D8359" t="str">
            <v>UN</v>
          </cell>
          <cell r="E8359">
            <v>25.51</v>
          </cell>
        </row>
        <row r="8360">
          <cell r="B8360" t="str">
            <v>531285</v>
          </cell>
          <cell r="C8360" t="str">
            <v>TE DE RED 90º PVC PBA - DE=110 X 85 MM</v>
          </cell>
          <cell r="D8360" t="str">
            <v>UN</v>
          </cell>
          <cell r="E8360">
            <v>0</v>
          </cell>
        </row>
        <row r="8361">
          <cell r="B8361" t="str">
            <v>531286</v>
          </cell>
          <cell r="C8361" t="str">
            <v>TUBO PVC PBA CL 12 - NBR 5647 - DE=60 MM</v>
          </cell>
          <cell r="D8361" t="str">
            <v>M</v>
          </cell>
          <cell r="E8361">
            <v>6.19</v>
          </cell>
        </row>
        <row r="8362">
          <cell r="B8362" t="str">
            <v>531287</v>
          </cell>
          <cell r="C8362" t="str">
            <v>TUBO PVC PBA CL 12 - NBR 5647 - DE=75 MM</v>
          </cell>
          <cell r="D8362" t="str">
            <v>M</v>
          </cell>
          <cell r="E8362">
            <v>11.16</v>
          </cell>
        </row>
        <row r="8363">
          <cell r="B8363" t="str">
            <v>531288</v>
          </cell>
          <cell r="C8363" t="str">
            <v>TUBO PVC PBA CL 12 - NBR 5647 - DE=85 MM</v>
          </cell>
          <cell r="D8363" t="str">
            <v>M</v>
          </cell>
          <cell r="E8363">
            <v>12.61</v>
          </cell>
        </row>
        <row r="8364">
          <cell r="B8364" t="str">
            <v>531289</v>
          </cell>
          <cell r="C8364" t="str">
            <v>TUBO PVC PBA CL 12 - NBR 5647 - DE=110 MM</v>
          </cell>
          <cell r="D8364" t="str">
            <v>M</v>
          </cell>
          <cell r="E8364">
            <v>20.350000000000001</v>
          </cell>
        </row>
        <row r="8365">
          <cell r="B8365" t="str">
            <v>531290</v>
          </cell>
          <cell r="C8365" t="str">
            <v>TUBO PVC PBA CL 15 - NBR 5647 - DE=60 MM</v>
          </cell>
          <cell r="D8365" t="str">
            <v>M</v>
          </cell>
          <cell r="E8365">
            <v>7.43</v>
          </cell>
        </row>
        <row r="8366">
          <cell r="B8366" t="str">
            <v>531291</v>
          </cell>
          <cell r="C8366" t="str">
            <v>TUBO PVC PBA CL 15 - NBR 5647 - DE=75 MM</v>
          </cell>
          <cell r="D8366" t="str">
            <v>M</v>
          </cell>
          <cell r="E8366">
            <v>11.44</v>
          </cell>
        </row>
        <row r="8367">
          <cell r="B8367" t="str">
            <v>531292</v>
          </cell>
          <cell r="C8367" t="str">
            <v>TUBO PVC PBA CL 15 - NBR 5647 - DE=85 MM</v>
          </cell>
          <cell r="D8367" t="str">
            <v>M</v>
          </cell>
          <cell r="E8367">
            <v>14.62</v>
          </cell>
        </row>
        <row r="8368">
          <cell r="B8368" t="str">
            <v>531293</v>
          </cell>
          <cell r="C8368" t="str">
            <v>TUBO PVC PBA CL 15 - NBR 5647 - DE=110 MM</v>
          </cell>
          <cell r="D8368" t="str">
            <v>M</v>
          </cell>
          <cell r="E8368">
            <v>24.53</v>
          </cell>
        </row>
        <row r="8369">
          <cell r="B8369" t="str">
            <v>531294</v>
          </cell>
          <cell r="C8369" t="str">
            <v>TUBO PVC PBA CL 20 - NBR 5647 - DE=60 MM</v>
          </cell>
          <cell r="D8369" t="str">
            <v>M</v>
          </cell>
          <cell r="E8369">
            <v>9.0500000000000007</v>
          </cell>
        </row>
        <row r="8370">
          <cell r="B8370" t="str">
            <v>531295</v>
          </cell>
          <cell r="C8370" t="str">
            <v>TUBO PVC PBA CL 20 - NBR 5647 - DE=75 MM</v>
          </cell>
          <cell r="D8370" t="str">
            <v>M</v>
          </cell>
          <cell r="E8370">
            <v>16.579999999999998</v>
          </cell>
        </row>
        <row r="8371">
          <cell r="B8371" t="str">
            <v>531296</v>
          </cell>
          <cell r="C8371" t="str">
            <v>TUBO PVC PBA CL 20 - NBR 5647 - DE=85 MM</v>
          </cell>
          <cell r="D8371" t="str">
            <v>M</v>
          </cell>
          <cell r="E8371">
            <v>18.2</v>
          </cell>
        </row>
        <row r="8372">
          <cell r="B8372" t="str">
            <v>531297</v>
          </cell>
          <cell r="C8372" t="str">
            <v>TUBO PVC PBA CL 20 - NBR 5647 - DE=110 MM</v>
          </cell>
          <cell r="D8372" t="str">
            <v>M</v>
          </cell>
          <cell r="E8372">
            <v>30.17</v>
          </cell>
        </row>
        <row r="8373">
          <cell r="B8373" t="str">
            <v>531298</v>
          </cell>
          <cell r="C8373" t="str">
            <v>TUBO PVC PB JE CL.15 150 MM</v>
          </cell>
          <cell r="D8373" t="str">
            <v>M</v>
          </cell>
          <cell r="E8373">
            <v>26.47</v>
          </cell>
        </row>
        <row r="8374">
          <cell r="B8374" t="str">
            <v>531299</v>
          </cell>
          <cell r="C8374" t="str">
            <v>ANEL JE DEFOFO - D=100 MM</v>
          </cell>
          <cell r="D8374" t="str">
            <v>UN</v>
          </cell>
          <cell r="E8374">
            <v>2.2200000000000002</v>
          </cell>
        </row>
        <row r="8375">
          <cell r="B8375" t="str">
            <v>531301</v>
          </cell>
          <cell r="C8375" t="str">
            <v>ANEL JE DEFOFO - D=150 MM</v>
          </cell>
          <cell r="D8375" t="str">
            <v>UN</v>
          </cell>
          <cell r="E8375">
            <v>3.6</v>
          </cell>
        </row>
        <row r="8376">
          <cell r="B8376" t="str">
            <v>531302</v>
          </cell>
          <cell r="C8376" t="str">
            <v>ANEL JE DEFOFO - D=200 MM</v>
          </cell>
          <cell r="D8376" t="str">
            <v>UN</v>
          </cell>
          <cell r="E8376">
            <v>5.04</v>
          </cell>
        </row>
        <row r="8377">
          <cell r="B8377" t="str">
            <v>531303</v>
          </cell>
          <cell r="C8377" t="str">
            <v>ANEL JE DEFOFO - D=250 MM</v>
          </cell>
          <cell r="D8377" t="str">
            <v>UN</v>
          </cell>
          <cell r="E8377">
            <v>10.93</v>
          </cell>
        </row>
        <row r="8378">
          <cell r="B8378" t="str">
            <v>531304</v>
          </cell>
          <cell r="C8378" t="str">
            <v>ANEL JE DEFOFO - D=300 MM</v>
          </cell>
          <cell r="D8378" t="str">
            <v>UN</v>
          </cell>
          <cell r="E8378">
            <v>15.53</v>
          </cell>
        </row>
        <row r="8379">
          <cell r="B8379" t="str">
            <v>531305</v>
          </cell>
          <cell r="C8379" t="str">
            <v>LUVA DE CORRER PVC DEFOFO JE  - D=100 MM</v>
          </cell>
          <cell r="D8379" t="str">
            <v>UN</v>
          </cell>
          <cell r="E8379">
            <v>18.11</v>
          </cell>
        </row>
        <row r="8380">
          <cell r="B8380" t="str">
            <v>531306</v>
          </cell>
          <cell r="C8380" t="str">
            <v>LUVA DE CORRER PVC DEFOFO JE  - D=150 MM</v>
          </cell>
          <cell r="D8380" t="str">
            <v>UN</v>
          </cell>
          <cell r="E8380">
            <v>46.24</v>
          </cell>
        </row>
        <row r="8381">
          <cell r="B8381" t="str">
            <v>531307</v>
          </cell>
          <cell r="C8381" t="str">
            <v>LUVA DE CORRER PVC DEFOFO JE  - D=200 MM</v>
          </cell>
          <cell r="D8381" t="str">
            <v>UN</v>
          </cell>
          <cell r="E8381">
            <v>83.66</v>
          </cell>
        </row>
        <row r="8382">
          <cell r="B8382" t="str">
            <v>531308</v>
          </cell>
          <cell r="C8382" t="str">
            <v>LUVA DE CORRER PVC DEFOFO JE  - D=250 MM</v>
          </cell>
          <cell r="D8382" t="str">
            <v>UN</v>
          </cell>
          <cell r="E8382">
            <v>162.13999999999999</v>
          </cell>
        </row>
        <row r="8383">
          <cell r="B8383" t="str">
            <v>531309</v>
          </cell>
          <cell r="C8383" t="str">
            <v>LUVA DE CORRER PVC DEFOFO JE  - D=300 MM</v>
          </cell>
          <cell r="D8383" t="str">
            <v>UN</v>
          </cell>
          <cell r="E8383">
            <v>289.62</v>
          </cell>
        </row>
        <row r="8384">
          <cell r="B8384" t="str">
            <v>531310</v>
          </cell>
          <cell r="C8384" t="str">
            <v>TUBO DE PVC RIG DEFOFO JE 1 MPA - D=100 MM</v>
          </cell>
          <cell r="D8384" t="str">
            <v>M</v>
          </cell>
          <cell r="E8384">
            <v>22.55</v>
          </cell>
        </row>
        <row r="8385">
          <cell r="B8385" t="str">
            <v>531311</v>
          </cell>
          <cell r="C8385" t="str">
            <v>TUBO DE PVC RIG DEFOFO JE 1 MPA - D=150 MM</v>
          </cell>
          <cell r="D8385" t="str">
            <v>M</v>
          </cell>
          <cell r="E8385">
            <v>45.68</v>
          </cell>
        </row>
        <row r="8386">
          <cell r="B8386" t="str">
            <v>531312</v>
          </cell>
          <cell r="C8386" t="str">
            <v>TUBO DE PVC RIG DEFOFO JE 1 MPA - D=200 MM</v>
          </cell>
          <cell r="D8386" t="str">
            <v>M</v>
          </cell>
          <cell r="E8386">
            <v>77.239999999999995</v>
          </cell>
        </row>
        <row r="8387">
          <cell r="B8387" t="str">
            <v>531313</v>
          </cell>
          <cell r="C8387" t="str">
            <v>TUBO DE PVC RIG DEFOFO JE 1 MPA - D=250 MM</v>
          </cell>
          <cell r="D8387" t="str">
            <v>M</v>
          </cell>
          <cell r="E8387">
            <v>117.98</v>
          </cell>
        </row>
        <row r="8388">
          <cell r="B8388" t="str">
            <v>531314</v>
          </cell>
          <cell r="C8388" t="str">
            <v>TUBO DE PVC RIG DEFOFO JE 1 MPA - D=300 MM</v>
          </cell>
          <cell r="D8388" t="str">
            <v>M</v>
          </cell>
          <cell r="E8388">
            <v>167.26</v>
          </cell>
        </row>
        <row r="8390">
          <cell r="B8390" t="str">
            <v>531400</v>
          </cell>
          <cell r="C8390" t="str">
            <v>TUBOS E CONEXOES PVC - ESGOTO (C56 - MATERIAS PLASTICAS 100%)</v>
          </cell>
        </row>
        <row r="8391">
          <cell r="B8391" t="str">
            <v>531401</v>
          </cell>
          <cell r="C8391" t="str">
            <v>ANEL DE BORRACHA P/ ESG PRED - D=40 MM</v>
          </cell>
          <cell r="D8391" t="str">
            <v>UN</v>
          </cell>
          <cell r="E8391">
            <v>0</v>
          </cell>
        </row>
        <row r="8392">
          <cell r="B8392" t="str">
            <v>531402</v>
          </cell>
          <cell r="C8392" t="str">
            <v>ANEL DE BORRACHA P/ ESG PRED - D=50 MM</v>
          </cell>
          <cell r="D8392" t="str">
            <v>UN</v>
          </cell>
          <cell r="E8392">
            <v>0</v>
          </cell>
        </row>
        <row r="8393">
          <cell r="B8393" t="str">
            <v>531403</v>
          </cell>
          <cell r="C8393" t="str">
            <v>ANEL DE BORRACHA P/ ESG PRED - D=75 MM</v>
          </cell>
          <cell r="D8393" t="str">
            <v>UN</v>
          </cell>
          <cell r="E8393">
            <v>0</v>
          </cell>
        </row>
        <row r="8394">
          <cell r="B8394" t="str">
            <v>531404</v>
          </cell>
          <cell r="C8394" t="str">
            <v>ANEL DE BORRACHA P/ ESG PRED - D=100 MM</v>
          </cell>
          <cell r="D8394" t="str">
            <v>UN</v>
          </cell>
          <cell r="E8394">
            <v>0</v>
          </cell>
        </row>
        <row r="8395">
          <cell r="B8395" t="str">
            <v>531405</v>
          </cell>
          <cell r="C8395" t="str">
            <v>BUCHA DE RED LONGA PVC P/ESG PRED - D=50 X 40 MM</v>
          </cell>
          <cell r="D8395" t="str">
            <v>UN</v>
          </cell>
          <cell r="E8395">
            <v>0</v>
          </cell>
        </row>
        <row r="8396">
          <cell r="B8396" t="str">
            <v>531406</v>
          </cell>
          <cell r="C8396" t="str">
            <v>CAP PVC P/ESG PRED - D=40 MM</v>
          </cell>
          <cell r="D8396" t="str">
            <v>UN</v>
          </cell>
          <cell r="E8396">
            <v>0</v>
          </cell>
        </row>
        <row r="8397">
          <cell r="B8397" t="str">
            <v>531407</v>
          </cell>
          <cell r="C8397" t="str">
            <v>CAP PVC P/ESG PRED - D=50 MM</v>
          </cell>
          <cell r="D8397" t="str">
            <v>UN</v>
          </cell>
          <cell r="E8397">
            <v>1.08</v>
          </cell>
        </row>
        <row r="8398">
          <cell r="B8398" t="str">
            <v>531408</v>
          </cell>
          <cell r="C8398" t="str">
            <v>CAP PVC P/ESG PRED - D=75 MM</v>
          </cell>
          <cell r="D8398" t="str">
            <v>UN</v>
          </cell>
          <cell r="E8398">
            <v>0</v>
          </cell>
        </row>
        <row r="8399">
          <cell r="B8399" t="str">
            <v>531409</v>
          </cell>
          <cell r="C8399" t="str">
            <v>CAP PVC P/ESG PRED - D=100 MM</v>
          </cell>
          <cell r="D8399" t="str">
            <v>UN</v>
          </cell>
          <cell r="E8399">
            <v>2.42</v>
          </cell>
        </row>
        <row r="8400">
          <cell r="B8400" t="str">
            <v>531410</v>
          </cell>
          <cell r="C8400" t="str">
            <v>CURVA 45º LONGA PVC P/ESG PRED - D=50 MM</v>
          </cell>
          <cell r="D8400" t="str">
            <v>UN</v>
          </cell>
          <cell r="E8400">
            <v>2.92</v>
          </cell>
        </row>
        <row r="8401">
          <cell r="B8401" t="str">
            <v>531411</v>
          </cell>
          <cell r="C8401" t="str">
            <v>CURVA 45º LONGA PVC P/ESG PRED - D=75 MM</v>
          </cell>
          <cell r="D8401" t="str">
            <v>UN</v>
          </cell>
          <cell r="E8401">
            <v>0</v>
          </cell>
        </row>
        <row r="8402">
          <cell r="B8402" t="str">
            <v>531412</v>
          </cell>
          <cell r="C8402" t="str">
            <v>CURVA 45º LONGA PVC P/ESG PRED - D=100 MM</v>
          </cell>
          <cell r="D8402" t="str">
            <v>UN</v>
          </cell>
          <cell r="E8402">
            <v>11.88</v>
          </cell>
        </row>
        <row r="8403">
          <cell r="B8403" t="str">
            <v>531413</v>
          </cell>
          <cell r="C8403" t="str">
            <v>CURVA 90º CURTA PVC P/ESG PRED - D=40 MM</v>
          </cell>
          <cell r="D8403" t="str">
            <v>UN</v>
          </cell>
          <cell r="E8403">
            <v>0</v>
          </cell>
        </row>
        <row r="8404">
          <cell r="B8404" t="str">
            <v>531414</v>
          </cell>
          <cell r="C8404" t="str">
            <v>CURVA 90º CURTA PVC P/ESG PRED - D=50 MM</v>
          </cell>
          <cell r="D8404" t="str">
            <v>UN</v>
          </cell>
          <cell r="E8404">
            <v>4.78</v>
          </cell>
        </row>
        <row r="8405">
          <cell r="B8405" t="str">
            <v>531415</v>
          </cell>
          <cell r="C8405" t="str">
            <v>CURVA 90º CURTA PVC P/ESG PRED - D=75 MM</v>
          </cell>
          <cell r="D8405" t="str">
            <v>UN</v>
          </cell>
          <cell r="E8405">
            <v>0</v>
          </cell>
        </row>
        <row r="8406">
          <cell r="B8406" t="str">
            <v>531416</v>
          </cell>
          <cell r="C8406" t="str">
            <v>CURVA 90º CURTA PVC P/ESG PRED - D=100 MM</v>
          </cell>
          <cell r="D8406" t="str">
            <v>UN</v>
          </cell>
          <cell r="E8406">
            <v>9.0500000000000007</v>
          </cell>
        </row>
        <row r="8407">
          <cell r="B8407" t="str">
            <v>531417</v>
          </cell>
          <cell r="C8407" t="str">
            <v>CURVA 90º LONGA PVC P/ESG PRED - D=40 MM</v>
          </cell>
          <cell r="D8407" t="str">
            <v>UN</v>
          </cell>
          <cell r="E8407">
            <v>0</v>
          </cell>
        </row>
        <row r="8408">
          <cell r="B8408" t="str">
            <v>531418</v>
          </cell>
          <cell r="C8408" t="str">
            <v>CURVA 90º LONGA PVC P/ESG PRED - D=50 MM</v>
          </cell>
          <cell r="D8408" t="str">
            <v>UN</v>
          </cell>
          <cell r="E8408">
            <v>3.32</v>
          </cell>
        </row>
        <row r="8409">
          <cell r="B8409" t="str">
            <v>531419</v>
          </cell>
          <cell r="C8409" t="str">
            <v>CURVA 90º LONGA PVC P/ESG PRED - D=75 MM</v>
          </cell>
          <cell r="D8409" t="str">
            <v>UN</v>
          </cell>
          <cell r="E8409">
            <v>0</v>
          </cell>
        </row>
        <row r="8410">
          <cell r="B8410" t="str">
            <v>531420</v>
          </cell>
          <cell r="C8410" t="str">
            <v>CURVA 90º LONGA PVC P/ESG PRED - D=100 MM</v>
          </cell>
          <cell r="D8410" t="str">
            <v>UN</v>
          </cell>
          <cell r="E8410">
            <v>11.35</v>
          </cell>
        </row>
        <row r="8411">
          <cell r="B8411" t="str">
            <v>531421</v>
          </cell>
          <cell r="C8411" t="str">
            <v>JOELHO 45º PVC P/ESG PRED - D=40 MM</v>
          </cell>
          <cell r="D8411" t="str">
            <v>UN</v>
          </cell>
          <cell r="E8411">
            <v>0</v>
          </cell>
        </row>
        <row r="8412">
          <cell r="B8412" t="str">
            <v>531422</v>
          </cell>
          <cell r="C8412" t="str">
            <v>JOELHO 45º PVC P/ESG PRED - D=50 MM</v>
          </cell>
          <cell r="D8412" t="str">
            <v>UN</v>
          </cell>
          <cell r="E8412">
            <v>1.1200000000000001</v>
          </cell>
        </row>
        <row r="8413">
          <cell r="B8413" t="str">
            <v>531423</v>
          </cell>
          <cell r="C8413" t="str">
            <v>JOELHO 45º PVC P/ESG PRED - D=75 MM</v>
          </cell>
          <cell r="D8413" t="str">
            <v>UN</v>
          </cell>
          <cell r="E8413">
            <v>0</v>
          </cell>
        </row>
        <row r="8414">
          <cell r="B8414" t="str">
            <v>531424</v>
          </cell>
          <cell r="C8414" t="str">
            <v>JOELHO 45º PVC P/ESG PRED - D=100 MM</v>
          </cell>
          <cell r="D8414" t="str">
            <v>UN</v>
          </cell>
          <cell r="E8414">
            <v>3.29</v>
          </cell>
        </row>
        <row r="8415">
          <cell r="B8415" t="str">
            <v>531425</v>
          </cell>
          <cell r="C8415" t="str">
            <v>JOELHO 90º PVC C/ VISITA P/ESG PRED - D=100x50 MM</v>
          </cell>
          <cell r="D8415" t="str">
            <v>UN</v>
          </cell>
          <cell r="E8415">
            <v>0</v>
          </cell>
        </row>
        <row r="8416">
          <cell r="B8416" t="str">
            <v>531426</v>
          </cell>
          <cell r="C8416" t="str">
            <v>JOELHO 90º PVC P/ANEL P/ESG PRED - D= 40x1 1/2"</v>
          </cell>
          <cell r="D8416" t="str">
            <v>UN</v>
          </cell>
          <cell r="E8416">
            <v>0</v>
          </cell>
        </row>
        <row r="8417">
          <cell r="B8417" t="str">
            <v>531427</v>
          </cell>
          <cell r="C8417" t="str">
            <v>JOELHO 90º PVC P/ESG PRED - D=40 MM</v>
          </cell>
          <cell r="D8417" t="str">
            <v>UN</v>
          </cell>
          <cell r="E8417">
            <v>0</v>
          </cell>
        </row>
        <row r="8418">
          <cell r="B8418" t="str">
            <v>531428</v>
          </cell>
          <cell r="C8418" t="str">
            <v>JOELHO 90º PVC P/ESG PRED - D=50 MM</v>
          </cell>
          <cell r="D8418" t="str">
            <v>UN</v>
          </cell>
          <cell r="E8418">
            <v>0.98</v>
          </cell>
        </row>
        <row r="8419">
          <cell r="B8419" t="str">
            <v>531429</v>
          </cell>
          <cell r="C8419" t="str">
            <v>JOELHO 90º PVC P/ESG PRED - D=75 MM</v>
          </cell>
          <cell r="D8419" t="str">
            <v>UN</v>
          </cell>
          <cell r="E8419">
            <v>0</v>
          </cell>
        </row>
        <row r="8420">
          <cell r="B8420" t="str">
            <v>531430</v>
          </cell>
          <cell r="C8420" t="str">
            <v>JOELHO 90º PVC P/ESG PRED - D=100 MM</v>
          </cell>
          <cell r="D8420" t="str">
            <v>UN</v>
          </cell>
          <cell r="E8420">
            <v>2.94</v>
          </cell>
        </row>
        <row r="8421">
          <cell r="B8421" t="str">
            <v>531431</v>
          </cell>
          <cell r="C8421" t="str">
            <v>JOELHO 90º PVC P/ESG PRED - D=150 MM</v>
          </cell>
          <cell r="D8421" t="str">
            <v>UN</v>
          </cell>
          <cell r="E8421">
            <v>0</v>
          </cell>
        </row>
        <row r="8422">
          <cell r="B8422" t="str">
            <v>531432</v>
          </cell>
          <cell r="C8422" t="str">
            <v>JUNCAO 45º PVC P/ESG PRED - D= 40 MM</v>
          </cell>
          <cell r="D8422" t="str">
            <v>UN</v>
          </cell>
          <cell r="E8422">
            <v>0</v>
          </cell>
        </row>
        <row r="8423">
          <cell r="B8423" t="str">
            <v>531433</v>
          </cell>
          <cell r="C8423" t="str">
            <v>JUNCAO DUPLA PVC P/ESG PRED - D=75 X 75 X 75 MM</v>
          </cell>
          <cell r="D8423" t="str">
            <v>UN</v>
          </cell>
          <cell r="E8423">
            <v>0</v>
          </cell>
        </row>
        <row r="8424">
          <cell r="B8424" t="str">
            <v>531434</v>
          </cell>
          <cell r="C8424" t="str">
            <v>JUNCAO DUPLA PVC P/ESG PRED - D=100 X 100 X 100 MM</v>
          </cell>
          <cell r="D8424" t="str">
            <v>UN</v>
          </cell>
          <cell r="E8424">
            <v>0</v>
          </cell>
        </row>
        <row r="8425">
          <cell r="B8425" t="str">
            <v>531435</v>
          </cell>
          <cell r="C8425" t="str">
            <v>JUNCAO INVERTIDA PVC P/ESG PRED - D=75 X 50 MM</v>
          </cell>
          <cell r="D8425" t="str">
            <v>UN</v>
          </cell>
          <cell r="E8425">
            <v>0</v>
          </cell>
        </row>
        <row r="8426">
          <cell r="B8426" t="str">
            <v>531436</v>
          </cell>
          <cell r="C8426" t="str">
            <v>JUNCAO INVERTIDA PVC P/ESG PRED - D=75 X 75 MM</v>
          </cell>
          <cell r="D8426" t="str">
            <v>UN</v>
          </cell>
          <cell r="E8426">
            <v>0</v>
          </cell>
        </row>
        <row r="8427">
          <cell r="B8427" t="str">
            <v>531437</v>
          </cell>
          <cell r="C8427" t="str">
            <v>JUNCAO SIMPLES PVC P/ESG PRED - D=50 X 50 MM</v>
          </cell>
          <cell r="D8427" t="str">
            <v>UN</v>
          </cell>
          <cell r="E8427">
            <v>2.7</v>
          </cell>
        </row>
        <row r="8428">
          <cell r="B8428" t="str">
            <v>531438</v>
          </cell>
          <cell r="C8428" t="str">
            <v>JUNCAO SIMPLES PVC P/ESG PRED - D=75 X 50 MM</v>
          </cell>
          <cell r="D8428" t="str">
            <v>UN</v>
          </cell>
          <cell r="E8428">
            <v>0</v>
          </cell>
        </row>
        <row r="8429">
          <cell r="B8429" t="str">
            <v>531439</v>
          </cell>
          <cell r="C8429" t="str">
            <v>JUNCAO SIMPLES PVC P/ESG PRED - D=75 X 75 MM</v>
          </cell>
          <cell r="D8429" t="str">
            <v>UN</v>
          </cell>
          <cell r="E8429">
            <v>0</v>
          </cell>
        </row>
        <row r="8430">
          <cell r="B8430" t="str">
            <v>531440</v>
          </cell>
          <cell r="C8430" t="str">
            <v>JUNCAO SIMPLES PVC P/ESG PRED - D=100 X 50 MM</v>
          </cell>
          <cell r="D8430" t="str">
            <v>UN</v>
          </cell>
          <cell r="E8430">
            <v>0</v>
          </cell>
        </row>
        <row r="8431">
          <cell r="B8431" t="str">
            <v>531441</v>
          </cell>
          <cell r="C8431" t="str">
            <v>JUNCAO SIMPLES PVC P/ESG PRED - D=100 X 75 MM</v>
          </cell>
          <cell r="D8431" t="str">
            <v>UN</v>
          </cell>
          <cell r="E8431">
            <v>0</v>
          </cell>
        </row>
        <row r="8432">
          <cell r="B8432" t="str">
            <v>531442</v>
          </cell>
          <cell r="C8432" t="str">
            <v>JUNCAO SIMPLES PVC P/ESG PRED - D=100 X 100 MM</v>
          </cell>
          <cell r="D8432" t="str">
            <v>UN</v>
          </cell>
          <cell r="E8432">
            <v>8.16</v>
          </cell>
        </row>
        <row r="8433">
          <cell r="B8433" t="str">
            <v>531443</v>
          </cell>
          <cell r="C8433" t="str">
            <v>LUVA DE CORRER PVC P/ESG PRED - D=40 MM</v>
          </cell>
          <cell r="D8433" t="str">
            <v>UN</v>
          </cell>
          <cell r="E8433">
            <v>0</v>
          </cell>
        </row>
        <row r="8434">
          <cell r="B8434" t="str">
            <v>531444</v>
          </cell>
          <cell r="C8434" t="str">
            <v>LUVA DE CORRER PVC P/ESG PRED - D=50 MM</v>
          </cell>
          <cell r="D8434" t="str">
            <v>UN</v>
          </cell>
          <cell r="E8434">
            <v>3.71</v>
          </cell>
        </row>
        <row r="8435">
          <cell r="B8435" t="str">
            <v>531445</v>
          </cell>
          <cell r="C8435" t="str">
            <v>LUVA DE CORRER PVC P/ESG PRED - D=75 MM</v>
          </cell>
          <cell r="D8435" t="str">
            <v>UN</v>
          </cell>
          <cell r="E8435">
            <v>0</v>
          </cell>
        </row>
        <row r="8436">
          <cell r="B8436" t="str">
            <v>531446</v>
          </cell>
          <cell r="C8436" t="str">
            <v>LUVA DE CORRER PVC P/ESG PRED - D=100 MM</v>
          </cell>
          <cell r="D8436" t="str">
            <v>UN</v>
          </cell>
          <cell r="E8436">
            <v>4.6100000000000003</v>
          </cell>
        </row>
        <row r="8437">
          <cell r="B8437" t="str">
            <v>531447</v>
          </cell>
          <cell r="C8437" t="str">
            <v>LUVA PVC P/ESG PRED - D=40 MM</v>
          </cell>
          <cell r="D8437" t="str">
            <v>UN</v>
          </cell>
          <cell r="E8437">
            <v>0</v>
          </cell>
        </row>
        <row r="8438">
          <cell r="B8438" t="str">
            <v>531448</v>
          </cell>
          <cell r="C8438" t="str">
            <v>LUVA SIMPLES PVC P/ESG PRED - D=50 MM</v>
          </cell>
          <cell r="D8438" t="str">
            <v>UN</v>
          </cell>
          <cell r="E8438">
            <v>1</v>
          </cell>
        </row>
        <row r="8439">
          <cell r="B8439" t="str">
            <v>531449</v>
          </cell>
          <cell r="C8439" t="str">
            <v>LUVA SIMPLES PVC P/ESG PRED - D=75 MM</v>
          </cell>
          <cell r="D8439" t="str">
            <v>UN</v>
          </cell>
          <cell r="E8439">
            <v>0</v>
          </cell>
        </row>
        <row r="8440">
          <cell r="B8440" t="str">
            <v>531450</v>
          </cell>
          <cell r="C8440" t="str">
            <v>LUVA SIMPLES PVC P/ESG PRED - D=100 MM</v>
          </cell>
          <cell r="D8440" t="str">
            <v>UN</v>
          </cell>
          <cell r="E8440">
            <v>2.34</v>
          </cell>
        </row>
        <row r="8441">
          <cell r="B8441" t="str">
            <v>531451</v>
          </cell>
          <cell r="C8441" t="str">
            <v>PLUG DE PVC P/ESG PRED - D=50 MM</v>
          </cell>
          <cell r="D8441" t="str">
            <v>UN</v>
          </cell>
          <cell r="E8441">
            <v>1.03</v>
          </cell>
        </row>
        <row r="8442">
          <cell r="B8442" t="str">
            <v>531452</v>
          </cell>
          <cell r="C8442" t="str">
            <v>PLUG DE PVC P/ESG PRED - D=75 MM</v>
          </cell>
          <cell r="D8442" t="str">
            <v>UN</v>
          </cell>
          <cell r="E8442">
            <v>0</v>
          </cell>
        </row>
        <row r="8443">
          <cell r="B8443" t="str">
            <v>531453</v>
          </cell>
          <cell r="C8443" t="str">
            <v>PLUG DE PVC P/ESG PRED - D=100 MM</v>
          </cell>
          <cell r="D8443" t="str">
            <v>UN</v>
          </cell>
          <cell r="E8443">
            <v>2.77</v>
          </cell>
        </row>
        <row r="8444">
          <cell r="B8444" t="str">
            <v>531454</v>
          </cell>
          <cell r="C8444" t="str">
            <v>REDUCAO EXC PVC P/ESG PRED - D=75 X 50 MM</v>
          </cell>
          <cell r="D8444" t="str">
            <v>UN</v>
          </cell>
          <cell r="E8444">
            <v>1.85</v>
          </cell>
        </row>
        <row r="8445">
          <cell r="B8445" t="str">
            <v>531455</v>
          </cell>
          <cell r="C8445" t="str">
            <v>REDUCAO EXC PVC P/ESG PRED - D=100 X 50 MM</v>
          </cell>
          <cell r="D8445" t="str">
            <v>UN</v>
          </cell>
          <cell r="E8445">
            <v>2.7</v>
          </cell>
        </row>
        <row r="8446">
          <cell r="B8446" t="str">
            <v>531456</v>
          </cell>
          <cell r="C8446" t="str">
            <v>REDUCAO EXC PVC P/ESG PRED - D=100 X 75 MM</v>
          </cell>
          <cell r="D8446" t="str">
            <v>UN</v>
          </cell>
          <cell r="E8446">
            <v>0</v>
          </cell>
        </row>
        <row r="8447">
          <cell r="B8447" t="str">
            <v>531457</v>
          </cell>
          <cell r="C8447" t="str">
            <v>REDUCAO EXC PVC P/ESG PRED - D=150 X 100 MM</v>
          </cell>
          <cell r="D8447" t="str">
            <v>UN</v>
          </cell>
          <cell r="E8447">
            <v>0</v>
          </cell>
        </row>
        <row r="8448">
          <cell r="B8448" t="str">
            <v>531458</v>
          </cell>
          <cell r="C8448" t="str">
            <v>TE 90º PVC P/ESG PRED - D=40 MM</v>
          </cell>
          <cell r="D8448" t="str">
            <v>UN</v>
          </cell>
          <cell r="E8448">
            <v>0</v>
          </cell>
        </row>
        <row r="8449">
          <cell r="B8449" t="str">
            <v>531459</v>
          </cell>
          <cell r="C8449" t="str">
            <v>TE CURTO PVC P/ESG PRED - D=50 X 50 MM</v>
          </cell>
          <cell r="D8449" t="str">
            <v>UN</v>
          </cell>
          <cell r="E8449">
            <v>2.36</v>
          </cell>
        </row>
        <row r="8450">
          <cell r="B8450" t="str">
            <v>531460</v>
          </cell>
          <cell r="C8450" t="str">
            <v>TE CURTO PVC P/ESG PRED - D=75 X 50 MM</v>
          </cell>
          <cell r="D8450" t="str">
            <v>UN</v>
          </cell>
          <cell r="E8450">
            <v>0</v>
          </cell>
        </row>
        <row r="8451">
          <cell r="B8451" t="str">
            <v>531461</v>
          </cell>
          <cell r="C8451" t="str">
            <v>TE CURTO PVC P/ESG PRED - D=75 X 75 MM</v>
          </cell>
          <cell r="D8451" t="str">
            <v>UN</v>
          </cell>
          <cell r="E8451">
            <v>4.9000000000000004</v>
          </cell>
        </row>
        <row r="8452">
          <cell r="B8452" t="str">
            <v>531462</v>
          </cell>
          <cell r="C8452" t="str">
            <v>TE CURTO PVC P/ESG PRED - D=100 X 50 MM</v>
          </cell>
          <cell r="D8452" t="str">
            <v>UN</v>
          </cell>
          <cell r="E8452">
            <v>0</v>
          </cell>
        </row>
        <row r="8453">
          <cell r="B8453" t="str">
            <v>531463</v>
          </cell>
          <cell r="C8453" t="str">
            <v>TE CURTO PVC P/ESG PRED - D=100 X 75 MM</v>
          </cell>
          <cell r="D8453" t="str">
            <v>UN</v>
          </cell>
          <cell r="E8453">
            <v>0</v>
          </cell>
        </row>
        <row r="8454">
          <cell r="B8454" t="str">
            <v>531464</v>
          </cell>
          <cell r="C8454" t="str">
            <v>TE CURTO PVC P/ESG PRED - D=100 X 100 MM</v>
          </cell>
          <cell r="D8454" t="str">
            <v>UN</v>
          </cell>
          <cell r="E8454">
            <v>5.81</v>
          </cell>
        </row>
        <row r="8455">
          <cell r="B8455" t="str">
            <v>531465</v>
          </cell>
          <cell r="C8455" t="str">
            <v>TE DE INSPECAO PVC P/ESG PRED - D=100 X 75 MM</v>
          </cell>
          <cell r="D8455" t="str">
            <v>UN</v>
          </cell>
          <cell r="E8455">
            <v>0</v>
          </cell>
        </row>
        <row r="8456">
          <cell r="B8456" t="str">
            <v>531466</v>
          </cell>
          <cell r="C8456" t="str">
            <v>TERMINAL DE VENTILACAO PVC P/ESG PRED - D=50 MM</v>
          </cell>
          <cell r="D8456" t="str">
            <v>UN</v>
          </cell>
          <cell r="E8456">
            <v>0</v>
          </cell>
        </row>
        <row r="8457">
          <cell r="B8457" t="str">
            <v>531467</v>
          </cell>
          <cell r="C8457" t="str">
            <v>TUBO PVC PBJE P/ESG PRED  - D=40 MM</v>
          </cell>
          <cell r="D8457" t="str">
            <v>M</v>
          </cell>
          <cell r="E8457">
            <v>2.08</v>
          </cell>
        </row>
        <row r="8458">
          <cell r="B8458" t="str">
            <v>531468</v>
          </cell>
          <cell r="C8458" t="str">
            <v>TUBO PVC PBJE P/ESG PRED  - D=50 MM</v>
          </cell>
          <cell r="D8458" t="str">
            <v>M</v>
          </cell>
          <cell r="E8458">
            <v>3.56</v>
          </cell>
        </row>
        <row r="8459">
          <cell r="B8459" t="str">
            <v>531469</v>
          </cell>
          <cell r="C8459" t="str">
            <v>TUBO PVC PBJE P/ESG PRED  - D=75 MM</v>
          </cell>
          <cell r="D8459" t="str">
            <v>M</v>
          </cell>
          <cell r="E8459">
            <v>5.78</v>
          </cell>
        </row>
        <row r="8460">
          <cell r="B8460" t="str">
            <v>531470</v>
          </cell>
          <cell r="C8460" t="str">
            <v>TUBO PVC PBJE P/ESG PRED  - D=100 MM</v>
          </cell>
          <cell r="D8460" t="str">
            <v>M</v>
          </cell>
          <cell r="E8460">
            <v>6.88</v>
          </cell>
        </row>
        <row r="8461">
          <cell r="B8461" t="str">
            <v>531471</v>
          </cell>
          <cell r="C8461" t="str">
            <v>ADAPTADOR PVC P/TUBO CERAM X PVC - 100 MM</v>
          </cell>
          <cell r="D8461" t="str">
            <v>UN</v>
          </cell>
          <cell r="E8461">
            <v>4.24</v>
          </cell>
        </row>
        <row r="8462">
          <cell r="B8462" t="str">
            <v>531472</v>
          </cell>
          <cell r="C8462" t="str">
            <v>ADAPTADOR PVC P/TUBO CERAM X PVC - 150 MM</v>
          </cell>
          <cell r="D8462" t="str">
            <v>UN</v>
          </cell>
          <cell r="E8462">
            <v>0</v>
          </cell>
        </row>
        <row r="8463">
          <cell r="B8463" t="str">
            <v>531473</v>
          </cell>
          <cell r="C8463" t="str">
            <v>ADAPTADOR PVC P/TUBO CERAM X PVC - 200 MM</v>
          </cell>
          <cell r="D8463" t="str">
            <v>UN</v>
          </cell>
          <cell r="E8463">
            <v>27.1</v>
          </cell>
        </row>
        <row r="8464">
          <cell r="B8464" t="str">
            <v>531474</v>
          </cell>
          <cell r="C8464" t="str">
            <v>ADAPTADOR PVC P/ TUBO CERAM X PVC VFORT - 100 MM</v>
          </cell>
          <cell r="D8464" t="str">
            <v>UN</v>
          </cell>
          <cell r="E8464">
            <v>10.220000000000001</v>
          </cell>
        </row>
        <row r="8465">
          <cell r="B8465" t="str">
            <v>531475</v>
          </cell>
          <cell r="C8465" t="str">
            <v>ADAPTADOR PVC P/ TUBO CERAM X PVC VFORT - 150 MM</v>
          </cell>
          <cell r="D8465" t="str">
            <v>UN</v>
          </cell>
          <cell r="E8465">
            <v>0</v>
          </cell>
        </row>
        <row r="8466">
          <cell r="B8466" t="str">
            <v>531476</v>
          </cell>
          <cell r="C8466" t="str">
            <v>ADAPTADOR PVC P/ TUBO CERAM X PVC VFORT - 200 MM</v>
          </cell>
          <cell r="D8466" t="str">
            <v>UN</v>
          </cell>
          <cell r="E8466">
            <v>27.7</v>
          </cell>
        </row>
        <row r="8467">
          <cell r="B8467" t="str">
            <v>531477</v>
          </cell>
          <cell r="C8467" t="str">
            <v>ANEL DE BORRACHA P/COL ESG - VINILFORT - D=100 MM</v>
          </cell>
          <cell r="D8467" t="str">
            <v>UN</v>
          </cell>
          <cell r="E8467">
            <v>0</v>
          </cell>
        </row>
        <row r="8468">
          <cell r="B8468" t="str">
            <v>531478</v>
          </cell>
          <cell r="C8468" t="str">
            <v>ANEL DE BORRACHA P/COL ESG - VINILFORT - D=125 MM</v>
          </cell>
          <cell r="D8468" t="str">
            <v>UN</v>
          </cell>
          <cell r="E8468">
            <v>0</v>
          </cell>
        </row>
        <row r="8469">
          <cell r="B8469" t="str">
            <v>531479</v>
          </cell>
          <cell r="C8469" t="str">
            <v>ANEL DE BORRACHA P/COL ESG - VINILFORT - D=150 MM</v>
          </cell>
          <cell r="D8469" t="str">
            <v>UN</v>
          </cell>
          <cell r="E8469">
            <v>0</v>
          </cell>
        </row>
        <row r="8470">
          <cell r="B8470" t="str">
            <v>531480</v>
          </cell>
          <cell r="C8470" t="str">
            <v>ANEL DE BORRACHA P/COL ESG - VINILFORT - D=200 MM</v>
          </cell>
          <cell r="D8470" t="str">
            <v>UN</v>
          </cell>
          <cell r="E8470">
            <v>0</v>
          </cell>
        </row>
        <row r="8471">
          <cell r="B8471" t="str">
            <v>531481</v>
          </cell>
          <cell r="C8471" t="str">
            <v>ANEL DE BORRACHA P/COL ESG - VINILFORT - D=250 MM</v>
          </cell>
          <cell r="D8471" t="str">
            <v>UN</v>
          </cell>
          <cell r="E8471">
            <v>0</v>
          </cell>
        </row>
        <row r="8472">
          <cell r="B8472" t="str">
            <v>531482</v>
          </cell>
          <cell r="C8472" t="str">
            <v>ANEL DE BORRACHA P/COL ESG - VINILFORT - D=300 MM</v>
          </cell>
          <cell r="D8472" t="str">
            <v>UN</v>
          </cell>
          <cell r="E8472">
            <v>0</v>
          </cell>
        </row>
        <row r="8473">
          <cell r="B8473" t="str">
            <v>531483</v>
          </cell>
          <cell r="C8473" t="str">
            <v>ANEL DE BORRACHA P/COL ESG - VINILFORT - D=350 MM</v>
          </cell>
          <cell r="D8473" t="str">
            <v>UN</v>
          </cell>
          <cell r="E8473">
            <v>0</v>
          </cell>
        </row>
        <row r="8474">
          <cell r="B8474" t="str">
            <v>531484</v>
          </cell>
          <cell r="C8474" t="str">
            <v>ANEL DE BORRACHA P/COL ESG - VINILFORT - D=400 MM</v>
          </cell>
          <cell r="D8474" t="str">
            <v>UN</v>
          </cell>
          <cell r="E8474">
            <v>0</v>
          </cell>
        </row>
        <row r="8475">
          <cell r="B8475" t="str">
            <v>531485</v>
          </cell>
          <cell r="C8475" t="str">
            <v>ANEL DE BORRACHA P/COL ESG - VFORT ULTRA - D=150MM</v>
          </cell>
          <cell r="D8475" t="str">
            <v>UN</v>
          </cell>
          <cell r="E8475">
            <v>0</v>
          </cell>
        </row>
        <row r="8476">
          <cell r="B8476" t="str">
            <v>531486</v>
          </cell>
          <cell r="C8476" t="str">
            <v>CAP PVC P/COL ESG - VINILFORT - D=150 MM</v>
          </cell>
          <cell r="D8476" t="str">
            <v>UN</v>
          </cell>
          <cell r="E8476">
            <v>0</v>
          </cell>
        </row>
        <row r="8477">
          <cell r="B8477" t="str">
            <v>531487</v>
          </cell>
          <cell r="C8477" t="str">
            <v>CAP PVC P/COL ESG - VINILFORT - D=200 MM</v>
          </cell>
          <cell r="D8477" t="str">
            <v>UN</v>
          </cell>
          <cell r="E8477">
            <v>0</v>
          </cell>
        </row>
        <row r="8478">
          <cell r="B8478" t="str">
            <v>531488</v>
          </cell>
          <cell r="C8478" t="str">
            <v>CURVA 11º 15 PVC PB P/COL ESG-VINILFORT - D=100 MM</v>
          </cell>
          <cell r="D8478" t="str">
            <v>UN</v>
          </cell>
          <cell r="E8478">
            <v>0</v>
          </cell>
        </row>
        <row r="8479">
          <cell r="B8479" t="str">
            <v>531489</v>
          </cell>
          <cell r="C8479" t="str">
            <v>CURVA 11º 15 PVC PB P/COL ESG-VINILFORT - D=150 MM</v>
          </cell>
          <cell r="D8479" t="str">
            <v>UN</v>
          </cell>
          <cell r="E8479">
            <v>0</v>
          </cell>
        </row>
        <row r="8480">
          <cell r="B8480" t="str">
            <v>531490</v>
          </cell>
          <cell r="C8480" t="str">
            <v>CURVA 22º 30 PVC PB P/COL ESG-VINILFORT - D=100 MM</v>
          </cell>
          <cell r="D8480" t="str">
            <v>UN</v>
          </cell>
          <cell r="E8480">
            <v>0</v>
          </cell>
        </row>
        <row r="8481">
          <cell r="B8481" t="str">
            <v>531491</v>
          </cell>
          <cell r="C8481" t="str">
            <v>CURVA 22º 30 PVC PB P/COL ESG-VINILFORT - D=150 MM</v>
          </cell>
          <cell r="D8481" t="str">
            <v>UN</v>
          </cell>
          <cell r="E8481">
            <v>0</v>
          </cell>
        </row>
        <row r="8482">
          <cell r="B8482" t="str">
            <v>531492</v>
          </cell>
          <cell r="C8482" t="str">
            <v>CURVA 45º CURTA PVC PB P/COL ESG-VFORT - D=100 MM</v>
          </cell>
          <cell r="D8482" t="str">
            <v>UN</v>
          </cell>
          <cell r="E8482">
            <v>0</v>
          </cell>
        </row>
        <row r="8483">
          <cell r="B8483" t="str">
            <v>531493</v>
          </cell>
          <cell r="C8483" t="str">
            <v>CURVA 45º LONGA PVC PB P/COL ESG-VFORT - D=100 MM</v>
          </cell>
          <cell r="D8483" t="str">
            <v>UN</v>
          </cell>
          <cell r="E8483">
            <v>18.78</v>
          </cell>
        </row>
        <row r="8484">
          <cell r="B8484" t="str">
            <v>531494</v>
          </cell>
          <cell r="C8484" t="str">
            <v>CURVA 45º PVC PB P/COL ESG - VINILFORT - D=125 MM</v>
          </cell>
          <cell r="D8484" t="str">
            <v>UN</v>
          </cell>
          <cell r="E8484">
            <v>0</v>
          </cell>
        </row>
        <row r="8485">
          <cell r="B8485" t="str">
            <v>531495</v>
          </cell>
          <cell r="C8485" t="str">
            <v>CURVA 45º PVC PB P/COL ESG - VINILFORT - D=150 MM</v>
          </cell>
          <cell r="D8485" t="str">
            <v>UN</v>
          </cell>
          <cell r="E8485">
            <v>62.32</v>
          </cell>
        </row>
        <row r="8486">
          <cell r="B8486" t="str">
            <v>531496</v>
          </cell>
          <cell r="C8486" t="str">
            <v>CURVA 45º PVC PB P/COL ESG - VINILFORT - D=200 MM</v>
          </cell>
          <cell r="D8486" t="str">
            <v>UN</v>
          </cell>
          <cell r="E8486">
            <v>97.78</v>
          </cell>
        </row>
        <row r="8487">
          <cell r="B8487" t="str">
            <v>531497</v>
          </cell>
          <cell r="C8487" t="str">
            <v>CURVA 45º PVC PB P/COL ESG - VINILFORT - D=250 MM</v>
          </cell>
          <cell r="D8487" t="str">
            <v>UN</v>
          </cell>
          <cell r="E8487">
            <v>0</v>
          </cell>
        </row>
        <row r="8488">
          <cell r="B8488" t="str">
            <v>531498</v>
          </cell>
          <cell r="C8488" t="str">
            <v>CURVA 45º PVC PB P/COL ESG - VINILFORT - D=300 MM</v>
          </cell>
          <cell r="D8488" t="str">
            <v>UN</v>
          </cell>
          <cell r="E8488">
            <v>333.89</v>
          </cell>
        </row>
        <row r="8489">
          <cell r="B8489" t="str">
            <v>531499</v>
          </cell>
          <cell r="C8489" t="str">
            <v>CURVA 45º PVC PB P/COL ESG - VINILFORT - D=350 MM</v>
          </cell>
          <cell r="D8489" t="str">
            <v>UN</v>
          </cell>
          <cell r="E8489">
            <v>0</v>
          </cell>
        </row>
        <row r="8490">
          <cell r="B8490" t="str">
            <v>531501</v>
          </cell>
          <cell r="C8490" t="str">
            <v>CURVA 45º PVC PB P/COL ESG - VINILFORT - D=400 MM</v>
          </cell>
          <cell r="D8490" t="str">
            <v>UN</v>
          </cell>
          <cell r="E8490">
            <v>498.14</v>
          </cell>
        </row>
        <row r="8491">
          <cell r="B8491" t="str">
            <v>531502</v>
          </cell>
          <cell r="C8491" t="str">
            <v>CURVA 90º CURTA PVC PB P/COL ESG-VFORT - D=100 MM</v>
          </cell>
          <cell r="D8491" t="str">
            <v>UN</v>
          </cell>
          <cell r="E8491">
            <v>0</v>
          </cell>
        </row>
        <row r="8492">
          <cell r="B8492" t="str">
            <v>531503</v>
          </cell>
          <cell r="C8492" t="str">
            <v>CURVA 90º LONGA PVC PB P/COL ESG-VFORT - D=100 MM</v>
          </cell>
          <cell r="D8492" t="str">
            <v>UN</v>
          </cell>
          <cell r="E8492">
            <v>22.21</v>
          </cell>
        </row>
        <row r="8493">
          <cell r="B8493" t="str">
            <v>531504</v>
          </cell>
          <cell r="C8493" t="str">
            <v>CURVA 90º PVC PB P/COL ESG - VINILFORT - D=125 MM</v>
          </cell>
          <cell r="D8493" t="str">
            <v>UN</v>
          </cell>
          <cell r="E8493">
            <v>0</v>
          </cell>
        </row>
        <row r="8494">
          <cell r="B8494" t="str">
            <v>531505</v>
          </cell>
          <cell r="C8494" t="str">
            <v>CURVA 90º PVC PB P/COL ESG - VINILFORT - D=150 MM</v>
          </cell>
          <cell r="D8494" t="str">
            <v>UN</v>
          </cell>
          <cell r="E8494">
            <v>0</v>
          </cell>
        </row>
        <row r="8495">
          <cell r="B8495" t="str">
            <v>531506</v>
          </cell>
          <cell r="C8495" t="str">
            <v>CURVA 90º PVC PB P/COL ESG - VINILFORT - D=200 MM</v>
          </cell>
          <cell r="D8495" t="str">
            <v>UN</v>
          </cell>
          <cell r="E8495">
            <v>104.9</v>
          </cell>
        </row>
        <row r="8496">
          <cell r="B8496" t="str">
            <v>531507</v>
          </cell>
          <cell r="C8496" t="str">
            <v>CURVA 90º PVC PB P/COL ESG - VINILFORT - D=250 MM</v>
          </cell>
          <cell r="D8496" t="str">
            <v>UN</v>
          </cell>
          <cell r="E8496">
            <v>0</v>
          </cell>
        </row>
        <row r="8497">
          <cell r="B8497" t="str">
            <v>531508</v>
          </cell>
          <cell r="C8497" t="str">
            <v>CURVA 90º PVC PB P/COL ESG - VINILFORT - D=300 MM</v>
          </cell>
          <cell r="D8497" t="str">
            <v>UN</v>
          </cell>
          <cell r="E8497">
            <v>414.32</v>
          </cell>
        </row>
        <row r="8498">
          <cell r="B8498" t="str">
            <v>531509</v>
          </cell>
          <cell r="C8498" t="str">
            <v>CURVA 90º PVC PB P/COL ESG - VINILFORT - D=350 MM</v>
          </cell>
          <cell r="D8498" t="str">
            <v>UN</v>
          </cell>
          <cell r="E8498">
            <v>0</v>
          </cell>
        </row>
        <row r="8499">
          <cell r="B8499" t="str">
            <v>531510</v>
          </cell>
          <cell r="C8499" t="str">
            <v>CURVA 90º PVC PB P/COL ESG - VINILFORT - D=400 MM</v>
          </cell>
          <cell r="D8499" t="str">
            <v>UN</v>
          </cell>
          <cell r="E8499">
            <v>710.78</v>
          </cell>
        </row>
        <row r="8500">
          <cell r="B8500" t="str">
            <v>531511</v>
          </cell>
          <cell r="C8500" t="str">
            <v>JUNCAO 45º PVC P/COL ESG - VINILFORT - D=100 MM</v>
          </cell>
          <cell r="D8500" t="str">
            <v>UN</v>
          </cell>
          <cell r="E8500">
            <v>32.78</v>
          </cell>
        </row>
        <row r="8501">
          <cell r="B8501" t="str">
            <v>531512</v>
          </cell>
          <cell r="C8501" t="str">
            <v>JUNCAO 45º PVC P/COL ESG - VINILFORT - D=150 MM</v>
          </cell>
          <cell r="D8501" t="str">
            <v>UN</v>
          </cell>
          <cell r="E8501">
            <v>0</v>
          </cell>
        </row>
        <row r="8502">
          <cell r="B8502" t="str">
            <v>531513</v>
          </cell>
          <cell r="C8502" t="str">
            <v>JUNCAO 45º PVC P/COL ESG - VINILFORT - D=200 MM</v>
          </cell>
          <cell r="D8502" t="str">
            <v>UN</v>
          </cell>
          <cell r="E8502">
            <v>122.9</v>
          </cell>
        </row>
        <row r="8503">
          <cell r="B8503" t="str">
            <v>531514</v>
          </cell>
          <cell r="C8503" t="str">
            <v>JUNCAO 45º PVC P/COL ESG - VINILFORT - D=250 MM</v>
          </cell>
          <cell r="D8503" t="str">
            <v>UN</v>
          </cell>
          <cell r="E8503">
            <v>0</v>
          </cell>
        </row>
        <row r="8504">
          <cell r="B8504" t="str">
            <v>531515</v>
          </cell>
          <cell r="C8504" t="str">
            <v>JUNCAO 45º PVC P/COL ESG - VINILFORT - D=300 MM</v>
          </cell>
          <cell r="D8504" t="str">
            <v>UN</v>
          </cell>
          <cell r="E8504">
            <v>477.32</v>
          </cell>
        </row>
        <row r="8505">
          <cell r="B8505" t="str">
            <v>531516</v>
          </cell>
          <cell r="C8505" t="str">
            <v>JUNCAO 45º PVC P/COL ESG - VINILFORT - D=350 MM</v>
          </cell>
          <cell r="D8505" t="str">
            <v>UN</v>
          </cell>
          <cell r="E8505">
            <v>0</v>
          </cell>
        </row>
        <row r="8506">
          <cell r="B8506" t="str">
            <v>531517</v>
          </cell>
          <cell r="C8506" t="str">
            <v>JUNCAO 45º PVC P/COL ESG - VINILFORT - D=400 MM</v>
          </cell>
          <cell r="D8506" t="str">
            <v>UN</v>
          </cell>
          <cell r="E8506">
            <v>882</v>
          </cell>
        </row>
        <row r="8507">
          <cell r="B8507" t="str">
            <v>531518</v>
          </cell>
          <cell r="C8507" t="str">
            <v>JUNCAO PVC P/COL ESG - VFORT ULTRA - D=150 X 100MM</v>
          </cell>
          <cell r="D8507" t="str">
            <v>UN</v>
          </cell>
          <cell r="E8507">
            <v>0</v>
          </cell>
        </row>
        <row r="8508">
          <cell r="B8508" t="str">
            <v>531519</v>
          </cell>
          <cell r="C8508" t="str">
            <v>LUVA DE CORRER PVC P/COL ESG-VFORT ULTRA - D=100MM</v>
          </cell>
          <cell r="D8508" t="str">
            <v>UN</v>
          </cell>
          <cell r="E8508">
            <v>0</v>
          </cell>
        </row>
        <row r="8509">
          <cell r="B8509" t="str">
            <v>531520</v>
          </cell>
          <cell r="C8509" t="str">
            <v>LUVA DE CORRER PVC P/COL ESG-VFORT ULTRA - D=150MM</v>
          </cell>
          <cell r="D8509" t="str">
            <v>UN</v>
          </cell>
          <cell r="E8509">
            <v>0</v>
          </cell>
        </row>
        <row r="8510">
          <cell r="B8510" t="str">
            <v>531521</v>
          </cell>
          <cell r="C8510" t="str">
            <v>LUVA DE CORRER PVC P/COL ESG- VINILFORT - D=100 MM</v>
          </cell>
          <cell r="D8510" t="str">
            <v>UN</v>
          </cell>
          <cell r="E8510">
            <v>4.34</v>
          </cell>
        </row>
        <row r="8511">
          <cell r="B8511" t="str">
            <v>531522</v>
          </cell>
          <cell r="C8511" t="str">
            <v>LUVA DE CORRER PVC P/COL ESG- VINILFORT - D=125 MM</v>
          </cell>
          <cell r="D8511" t="str">
            <v>UN</v>
          </cell>
          <cell r="E8511">
            <v>0</v>
          </cell>
        </row>
        <row r="8512">
          <cell r="B8512" t="str">
            <v>531523</v>
          </cell>
          <cell r="C8512" t="str">
            <v>LUVA DE CORRER PVC P/COL ESG- VINILFORT - D=150 MM</v>
          </cell>
          <cell r="D8512" t="str">
            <v>UN</v>
          </cell>
          <cell r="E8512">
            <v>16.66</v>
          </cell>
        </row>
        <row r="8513">
          <cell r="B8513" t="str">
            <v>531524</v>
          </cell>
          <cell r="C8513" t="str">
            <v>LUVA DE CORRER PVC P/COL ESG- VINILFORT - D=200 MM</v>
          </cell>
          <cell r="D8513" t="str">
            <v>UN</v>
          </cell>
          <cell r="E8513">
            <v>27.35</v>
          </cell>
        </row>
        <row r="8514">
          <cell r="B8514" t="str">
            <v>531525</v>
          </cell>
          <cell r="C8514" t="str">
            <v>LUVA DE CORRER PVC P/COL ESG- VINILFORT - D=250 MM</v>
          </cell>
          <cell r="D8514" t="str">
            <v>UN</v>
          </cell>
          <cell r="E8514">
            <v>0</v>
          </cell>
        </row>
        <row r="8515">
          <cell r="B8515" t="str">
            <v>531526</v>
          </cell>
          <cell r="C8515" t="str">
            <v>LUVA DE CORRER PVC P/COL ESG- VINILFORT - D=300 MM</v>
          </cell>
          <cell r="D8515" t="str">
            <v>UN</v>
          </cell>
          <cell r="E8515">
            <v>142.84</v>
          </cell>
        </row>
        <row r="8516">
          <cell r="B8516" t="str">
            <v>531527</v>
          </cell>
          <cell r="C8516" t="str">
            <v>LUVA DE CORRER PVC P/COL ESG- VINILFORT - D=350 MM</v>
          </cell>
          <cell r="D8516" t="str">
            <v>UN</v>
          </cell>
          <cell r="E8516">
            <v>0</v>
          </cell>
        </row>
        <row r="8517">
          <cell r="B8517" t="str">
            <v>531528</v>
          </cell>
          <cell r="C8517" t="str">
            <v>LUVA DE CORRER PVC P/COL ESG- VINILFORT - D=400 MM</v>
          </cell>
          <cell r="D8517" t="str">
            <v>UN</v>
          </cell>
          <cell r="E8517">
            <v>232.75</v>
          </cell>
        </row>
        <row r="8518">
          <cell r="B8518" t="str">
            <v>531529</v>
          </cell>
          <cell r="C8518" t="str">
            <v>PLUG PVC P/COL ESG - VINILFORT - D=100 MM</v>
          </cell>
          <cell r="D8518" t="str">
            <v>UN</v>
          </cell>
          <cell r="E8518">
            <v>16.46</v>
          </cell>
        </row>
        <row r="8519">
          <cell r="B8519" t="str">
            <v>531530</v>
          </cell>
          <cell r="C8519" t="str">
            <v>PLUG PVC P/COL ESG - VINILFORT - D=125 MM</v>
          </cell>
          <cell r="D8519" t="str">
            <v>UN</v>
          </cell>
          <cell r="E8519">
            <v>0</v>
          </cell>
        </row>
        <row r="8520">
          <cell r="B8520" t="str">
            <v>531531</v>
          </cell>
          <cell r="C8520" t="str">
            <v>PLUG PVC P/COL ESG - VINILFORT - D=150 MM</v>
          </cell>
          <cell r="D8520" t="str">
            <v>UN</v>
          </cell>
          <cell r="E8520">
            <v>0</v>
          </cell>
        </row>
        <row r="8521">
          <cell r="B8521" t="str">
            <v>531532</v>
          </cell>
          <cell r="C8521" t="str">
            <v>PLUG PVC P/COL ESG - VINILFORT - D=200 MM</v>
          </cell>
          <cell r="D8521" t="str">
            <v>UN</v>
          </cell>
          <cell r="E8521">
            <v>39.76</v>
          </cell>
        </row>
        <row r="8522">
          <cell r="B8522" t="str">
            <v>531533</v>
          </cell>
          <cell r="C8522" t="str">
            <v>PLUG PVC P/COL ESG - VINILFORT - D=250 MM</v>
          </cell>
          <cell r="D8522" t="str">
            <v>UN</v>
          </cell>
          <cell r="E8522">
            <v>0</v>
          </cell>
        </row>
        <row r="8523">
          <cell r="B8523" t="str">
            <v>531534</v>
          </cell>
          <cell r="C8523" t="str">
            <v>PLUG PVC P/COL ESG - VINILFORT - D=300 MM</v>
          </cell>
          <cell r="D8523" t="str">
            <v>UN</v>
          </cell>
          <cell r="E8523">
            <v>128.74</v>
          </cell>
        </row>
        <row r="8524">
          <cell r="B8524" t="str">
            <v>531535</v>
          </cell>
          <cell r="C8524" t="str">
            <v>PLUG PVC P/COL ESG - VINILFORT - D=350 MM</v>
          </cell>
          <cell r="D8524" t="str">
            <v>UN</v>
          </cell>
          <cell r="E8524">
            <v>0</v>
          </cell>
        </row>
        <row r="8525">
          <cell r="B8525" t="str">
            <v>531536</v>
          </cell>
          <cell r="C8525" t="str">
            <v>PLUG PVC P/COL ESG - VINILFORT - D=400 MM</v>
          </cell>
          <cell r="D8525" t="str">
            <v>UN</v>
          </cell>
          <cell r="E8525">
            <v>214.57</v>
          </cell>
        </row>
        <row r="8526">
          <cell r="B8526" t="str">
            <v>531537</v>
          </cell>
          <cell r="C8526" t="str">
            <v>REDUCAO EXC PVC PB P/COL ESG-VFORT -D=125 X 100 MM</v>
          </cell>
          <cell r="D8526" t="str">
            <v>UN</v>
          </cell>
          <cell r="E8526">
            <v>20.88</v>
          </cell>
        </row>
        <row r="8527">
          <cell r="B8527" t="str">
            <v>531538</v>
          </cell>
          <cell r="C8527" t="str">
            <v>REDUCAO EXC PVC PB P/COL ESG-VFORT -D=150 X 100 MM</v>
          </cell>
          <cell r="D8527" t="str">
            <v>UN</v>
          </cell>
          <cell r="E8527">
            <v>0</v>
          </cell>
        </row>
        <row r="8528">
          <cell r="B8528" t="str">
            <v>531539</v>
          </cell>
          <cell r="C8528" t="str">
            <v>REDUCAO EXC PVC PB P/COL ESG-VFORT -D=150 X 125 MM</v>
          </cell>
          <cell r="D8528" t="str">
            <v>UN</v>
          </cell>
          <cell r="E8528">
            <v>0</v>
          </cell>
        </row>
        <row r="8529">
          <cell r="B8529" t="str">
            <v>531540</v>
          </cell>
          <cell r="C8529" t="str">
            <v>REDUCAO EXC PVC PB P/COL ESG-VFORT -D=200 X 150 MM</v>
          </cell>
          <cell r="D8529" t="str">
            <v>UN</v>
          </cell>
          <cell r="E8529">
            <v>39.11</v>
          </cell>
        </row>
        <row r="8530">
          <cell r="B8530" t="str">
            <v>531541</v>
          </cell>
          <cell r="C8530" t="str">
            <v>REDUCAO EXC PVC PB P/COL ESG-VFORT -D=250 X 200 MM</v>
          </cell>
          <cell r="D8530" t="str">
            <v>UN</v>
          </cell>
          <cell r="E8530">
            <v>0</v>
          </cell>
        </row>
        <row r="8531">
          <cell r="B8531" t="str">
            <v>531542</v>
          </cell>
          <cell r="C8531" t="str">
            <v>REDUCAO EXC PVC PB P/COL ESG-VFORT -D=300 X 200 MM</v>
          </cell>
          <cell r="D8531" t="str">
            <v>UN</v>
          </cell>
          <cell r="E8531">
            <v>206.29</v>
          </cell>
        </row>
        <row r="8532">
          <cell r="B8532" t="str">
            <v>531543</v>
          </cell>
          <cell r="C8532" t="str">
            <v>REDUCAO EXC PVC PB P/COL ESG-VFORT -D=300 X 250 MM</v>
          </cell>
          <cell r="D8532" t="str">
            <v>UN</v>
          </cell>
          <cell r="E8532">
            <v>0</v>
          </cell>
        </row>
        <row r="8533">
          <cell r="B8533" t="str">
            <v>531544</v>
          </cell>
          <cell r="C8533" t="str">
            <v>REDUCAO EXC PVC PB P/COL ESG-VFORT -D=350 X 300 MM</v>
          </cell>
          <cell r="D8533" t="str">
            <v>UN</v>
          </cell>
          <cell r="E8533">
            <v>0</v>
          </cell>
        </row>
        <row r="8534">
          <cell r="B8534" t="str">
            <v>531545</v>
          </cell>
          <cell r="C8534" t="str">
            <v>REDUCAO EXC PVC PB P/COL ESG-VFORT -D=400 X 300 MM</v>
          </cell>
          <cell r="D8534" t="str">
            <v>UN</v>
          </cell>
          <cell r="E8534">
            <v>430.42</v>
          </cell>
        </row>
        <row r="8535">
          <cell r="B8535" t="str">
            <v>531546</v>
          </cell>
          <cell r="C8535" t="str">
            <v>REDUCAO EXC PVC PB P/COL ESG-VFORT -D=400 X 350 MM</v>
          </cell>
          <cell r="D8535" t="str">
            <v>UN</v>
          </cell>
          <cell r="E8535">
            <v>0</v>
          </cell>
        </row>
        <row r="8536">
          <cell r="B8536" t="str">
            <v>531547</v>
          </cell>
          <cell r="C8536" t="str">
            <v>TE 90º RED PVC BBB P/COL ESG-VFORT - D=200 X 150MM</v>
          </cell>
          <cell r="D8536" t="str">
            <v>UN</v>
          </cell>
          <cell r="E8536">
            <v>0</v>
          </cell>
        </row>
        <row r="8537">
          <cell r="B8537" t="str">
            <v>531548</v>
          </cell>
          <cell r="C8537" t="str">
            <v>TE 90º RED PVC BBB P/COL ESG-VFORT - D=250 X 150MM</v>
          </cell>
          <cell r="D8537" t="str">
            <v>UN</v>
          </cell>
          <cell r="E8537">
            <v>0</v>
          </cell>
        </row>
        <row r="8538">
          <cell r="B8538" t="str">
            <v>531549</v>
          </cell>
          <cell r="C8538" t="str">
            <v>TE 90º PVC BBB P/COL ESG - VINILFORT - D=100 MM</v>
          </cell>
          <cell r="D8538" t="str">
            <v>UN</v>
          </cell>
          <cell r="E8538">
            <v>30.67</v>
          </cell>
        </row>
        <row r="8539">
          <cell r="B8539" t="str">
            <v>531550</v>
          </cell>
          <cell r="C8539" t="str">
            <v>TE 90º PVC BBB P/COL ESG - VINILFORT - D=125 MM</v>
          </cell>
          <cell r="D8539" t="str">
            <v>UN</v>
          </cell>
          <cell r="E8539">
            <v>0</v>
          </cell>
        </row>
        <row r="8540">
          <cell r="B8540" t="str">
            <v>531551</v>
          </cell>
          <cell r="C8540" t="str">
            <v>TE 90º PVC BBB P/COL ESG - VINILFORT - D=150 MM</v>
          </cell>
          <cell r="D8540" t="str">
            <v>UN</v>
          </cell>
          <cell r="E8540">
            <v>84</v>
          </cell>
        </row>
        <row r="8541">
          <cell r="B8541" t="str">
            <v>531552</v>
          </cell>
          <cell r="C8541" t="str">
            <v>TE 90º PVC BBB P/COL ESG - VINILFORT - D=200 MM</v>
          </cell>
          <cell r="D8541" t="str">
            <v>UN</v>
          </cell>
          <cell r="E8541">
            <v>93.92</v>
          </cell>
        </row>
        <row r="8542">
          <cell r="B8542" t="str">
            <v>531553</v>
          </cell>
          <cell r="C8542" t="str">
            <v>TE 90º PVC BBB P/COL ESG - VINILFORT - D=250 MM</v>
          </cell>
          <cell r="D8542" t="str">
            <v>UN</v>
          </cell>
          <cell r="E8542">
            <v>0</v>
          </cell>
        </row>
        <row r="8543">
          <cell r="B8543" t="str">
            <v>531554</v>
          </cell>
          <cell r="C8543" t="str">
            <v>TE 90º PVC BBB P/COL ESG - VINILFORT - D=300 MM</v>
          </cell>
          <cell r="D8543" t="str">
            <v>UN</v>
          </cell>
          <cell r="E8543">
            <v>360.34</v>
          </cell>
        </row>
        <row r="8544">
          <cell r="B8544" t="str">
            <v>531555</v>
          </cell>
          <cell r="C8544" t="str">
            <v>TE 90º PVC BBB P/COL ESG - VINILFORT - D=400 MM</v>
          </cell>
          <cell r="D8544" t="str">
            <v>UN</v>
          </cell>
          <cell r="E8544">
            <v>500.52</v>
          </cell>
        </row>
        <row r="8545">
          <cell r="B8545" t="str">
            <v>531556</v>
          </cell>
          <cell r="C8545" t="str">
            <v>TE 90º PVC PBB P/COL ESG - VINILFORT - D=100 MM</v>
          </cell>
          <cell r="D8545" t="str">
            <v>UN</v>
          </cell>
          <cell r="E8545">
            <v>0</v>
          </cell>
        </row>
        <row r="8546">
          <cell r="B8546" t="str">
            <v>531557</v>
          </cell>
          <cell r="C8546" t="str">
            <v>TUBO PVC RIG PB NBR 7362 P/COL ESG-VFORT - D=100MM</v>
          </cell>
          <cell r="D8546" t="str">
            <v>M</v>
          </cell>
          <cell r="E8546">
            <v>10.199999999999999</v>
          </cell>
        </row>
        <row r="8547">
          <cell r="B8547" t="str">
            <v>531558</v>
          </cell>
          <cell r="C8547" t="str">
            <v>TUBO PVC RIG PB NBR 7362 P/COL ESG-VFORT - D=125MM</v>
          </cell>
          <cell r="D8547" t="str">
            <v>M</v>
          </cell>
          <cell r="E8547">
            <v>10.82</v>
          </cell>
        </row>
        <row r="8548">
          <cell r="B8548" t="str">
            <v>531559</v>
          </cell>
          <cell r="C8548" t="str">
            <v>TUBO PVC RIG PB NBR 7362 P/COL ESG-VFORT - D=150MM</v>
          </cell>
          <cell r="D8548" t="str">
            <v>M</v>
          </cell>
          <cell r="E8548">
            <v>21</v>
          </cell>
        </row>
        <row r="8549">
          <cell r="B8549" t="str">
            <v>531560</v>
          </cell>
          <cell r="C8549" t="str">
            <v>TUBO PVC RIG PB NBR 7362 P/COL ESG-VFORT - D=200MM</v>
          </cell>
          <cell r="D8549" t="str">
            <v>M</v>
          </cell>
          <cell r="E8549">
            <v>31.8</v>
          </cell>
        </row>
        <row r="8550">
          <cell r="B8550" t="str">
            <v>531561</v>
          </cell>
          <cell r="C8550" t="str">
            <v>TUBO PVC RIG PB NBR 7362 P/COL ESG-VFORT - D=250MM</v>
          </cell>
          <cell r="D8550" t="str">
            <v>M</v>
          </cell>
          <cell r="E8550">
            <v>52.8</v>
          </cell>
        </row>
        <row r="8551">
          <cell r="B8551" t="str">
            <v>531562</v>
          </cell>
          <cell r="C8551" t="str">
            <v>TUBO PVC RIG PB NBR 7362 P/COL ESG-VFORT - D=300MM</v>
          </cell>
          <cell r="D8551" t="str">
            <v>M</v>
          </cell>
          <cell r="E8551">
            <v>82.8</v>
          </cell>
        </row>
        <row r="8552">
          <cell r="B8552" t="str">
            <v>531563</v>
          </cell>
          <cell r="C8552" t="str">
            <v>TUBO PVC RIG PB NBR 7362 P/COL ESG-VFORT - D=350MM</v>
          </cell>
          <cell r="D8552" t="str">
            <v>M</v>
          </cell>
          <cell r="E8552">
            <v>108.24</v>
          </cell>
        </row>
        <row r="8553">
          <cell r="B8553" t="str">
            <v>531564</v>
          </cell>
          <cell r="C8553" t="str">
            <v>TUBO PVC RIG PB NBR 7362 P/COL ESG-VFORT - D=400MM</v>
          </cell>
          <cell r="D8553" t="str">
            <v>M</v>
          </cell>
          <cell r="E8553">
            <v>150</v>
          </cell>
        </row>
        <row r="8554">
          <cell r="B8554" t="str">
            <v>531565</v>
          </cell>
          <cell r="C8554" t="str">
            <v>SELIM 90º ELASTICO PVC VFORT ULTRA - D=150 X 100MM</v>
          </cell>
          <cell r="D8554" t="str">
            <v>UN</v>
          </cell>
          <cell r="E8554">
            <v>0</v>
          </cell>
        </row>
        <row r="8555">
          <cell r="B8555" t="str">
            <v>531566</v>
          </cell>
          <cell r="C8555" t="str">
            <v>SELIM 90º ELASTICO PVC VFORT VT 9 - D=200 X 100MM</v>
          </cell>
          <cell r="D8555" t="str">
            <v>UN</v>
          </cell>
          <cell r="E8555">
            <v>27.28</v>
          </cell>
        </row>
        <row r="8556">
          <cell r="B8556" t="str">
            <v>531567</v>
          </cell>
          <cell r="C8556" t="str">
            <v>SELIM 90º ELASTICO PVC VFORT VT 9 - D=250 X 100 MM</v>
          </cell>
          <cell r="D8556" t="str">
            <v>UN</v>
          </cell>
          <cell r="E8556">
            <v>0</v>
          </cell>
        </row>
        <row r="8557">
          <cell r="B8557" t="str">
            <v>531568</v>
          </cell>
          <cell r="C8557" t="str">
            <v>SELIM 90º ELASTICO PVC VFORT VT 9 - D=300 X 100 MM</v>
          </cell>
          <cell r="D8557" t="str">
            <v>UN</v>
          </cell>
          <cell r="E8557">
            <v>30.62</v>
          </cell>
        </row>
        <row r="8558">
          <cell r="B8558" t="str">
            <v>531569</v>
          </cell>
          <cell r="C8558" t="str">
            <v>SELIM 90º ELASTICO PVC VFORT VT10 - D=125 X 100 MM</v>
          </cell>
          <cell r="D8558" t="str">
            <v>UN</v>
          </cell>
          <cell r="E8558">
            <v>0</v>
          </cell>
        </row>
        <row r="8559">
          <cell r="B8559" t="str">
            <v>531570</v>
          </cell>
          <cell r="C8559" t="str">
            <v>SELIM 90º ELASTICO PVC VFORT VT10 - D=150 X 100 MM</v>
          </cell>
          <cell r="D8559" t="str">
            <v>UN</v>
          </cell>
          <cell r="E8559">
            <v>11.81</v>
          </cell>
        </row>
        <row r="8560">
          <cell r="B8560" t="str">
            <v>531571</v>
          </cell>
          <cell r="C8560" t="str">
            <v>SELIM 90º ELASTICO PVC P/COL ESG - D=150 X 150 MM</v>
          </cell>
          <cell r="D8560" t="str">
            <v>UN</v>
          </cell>
          <cell r="E8560">
            <v>17.399999999999999</v>
          </cell>
        </row>
        <row r="8561">
          <cell r="B8561" t="str">
            <v>531572</v>
          </cell>
          <cell r="C8561" t="str">
            <v>SELIM 90º ELASTICO PVC P/COL ESG - D=200 X 150 MM</v>
          </cell>
          <cell r="D8561" t="str">
            <v>UN</v>
          </cell>
          <cell r="E8561">
            <v>0</v>
          </cell>
        </row>
        <row r="8563">
          <cell r="B8563" t="str">
            <v>531600</v>
          </cell>
          <cell r="C8563" t="str">
            <v>TUBO DE ACO (C32 - FERRO/ACO/DERIV. 50%; SETOR ABDIB GLOBAL 35%; C54 - COMBUSTIVEL/LUBRIF. 15%)</v>
          </cell>
        </row>
        <row r="8564">
          <cell r="B8564" t="str">
            <v>531601</v>
          </cell>
          <cell r="C8564" t="str">
            <v>TUBO ACO GALVANIZADO 1/2"</v>
          </cell>
          <cell r="D8564" t="str">
            <v>M</v>
          </cell>
          <cell r="E8564">
            <v>7.44</v>
          </cell>
        </row>
        <row r="8565">
          <cell r="B8565" t="str">
            <v>531602</v>
          </cell>
          <cell r="C8565" t="str">
            <v>TUBO ACO GALVANIZADO 3/4'</v>
          </cell>
          <cell r="D8565" t="str">
            <v>M</v>
          </cell>
          <cell r="E8565">
            <v>9.1300000000000008</v>
          </cell>
        </row>
        <row r="8566">
          <cell r="B8566" t="str">
            <v>531603</v>
          </cell>
          <cell r="C8566" t="str">
            <v>TUBO ACO GALVANIZADO 1'</v>
          </cell>
          <cell r="D8566" t="str">
            <v>M</v>
          </cell>
          <cell r="E8566">
            <v>12.35</v>
          </cell>
        </row>
        <row r="8567">
          <cell r="B8567" t="str">
            <v>531604</v>
          </cell>
          <cell r="C8567" t="str">
            <v>TUBO ACO GALVANIZADO 1 1/4'</v>
          </cell>
          <cell r="D8567" t="str">
            <v>M</v>
          </cell>
          <cell r="E8567">
            <v>15.46</v>
          </cell>
        </row>
        <row r="8568">
          <cell r="B8568" t="str">
            <v>531605</v>
          </cell>
          <cell r="C8568" t="str">
            <v>TUBO ACO GALVANIZADO 1 1/2'</v>
          </cell>
          <cell r="D8568" t="str">
            <v>M</v>
          </cell>
          <cell r="E8568">
            <v>19.2</v>
          </cell>
        </row>
        <row r="8569">
          <cell r="B8569" t="str">
            <v>531606</v>
          </cell>
          <cell r="C8569" t="str">
            <v>TUBO ACO GALVANIZADO 2 POL.</v>
          </cell>
          <cell r="D8569" t="str">
            <v>M</v>
          </cell>
          <cell r="E8569">
            <v>25.43</v>
          </cell>
        </row>
        <row r="8570">
          <cell r="B8570" t="str">
            <v>531607</v>
          </cell>
          <cell r="C8570" t="str">
            <v>TUBO ACO GALVANIZADO 4 POL.</v>
          </cell>
          <cell r="D8570" t="str">
            <v>M</v>
          </cell>
          <cell r="E8570">
            <v>57.13</v>
          </cell>
        </row>
        <row r="8571">
          <cell r="B8571" t="str">
            <v>531608</v>
          </cell>
          <cell r="C8571" t="str">
            <v>TUBO DE AçO 36"  E=5/16"</v>
          </cell>
          <cell r="D8571" t="str">
            <v>M</v>
          </cell>
          <cell r="E8571">
            <v>1510.32</v>
          </cell>
        </row>
        <row r="8572">
          <cell r="B8572" t="str">
            <v>531609</v>
          </cell>
          <cell r="C8572" t="str">
            <v>TUBO DE AçO 40" E=5/16"</v>
          </cell>
          <cell r="D8572" t="str">
            <v>M</v>
          </cell>
          <cell r="E8572">
            <v>1678.8</v>
          </cell>
        </row>
        <row r="8573">
          <cell r="B8573" t="str">
            <v>531610</v>
          </cell>
          <cell r="C8573" t="str">
            <v>TUBO DE AçO 42" E=5/16"</v>
          </cell>
          <cell r="D8573" t="str">
            <v>M</v>
          </cell>
          <cell r="E8573">
            <v>1763.28</v>
          </cell>
        </row>
        <row r="8574">
          <cell r="B8574" t="str">
            <v>531611</v>
          </cell>
          <cell r="C8574" t="str">
            <v>TUBO DE AçO 48" E=5/16"</v>
          </cell>
          <cell r="D8574" t="str">
            <v>M</v>
          </cell>
          <cell r="E8574">
            <v>2016.36</v>
          </cell>
        </row>
        <row r="8575">
          <cell r="B8575" t="str">
            <v>531612</v>
          </cell>
          <cell r="C8575" t="str">
            <v>TUBO DE AçO 60" E=3/8"</v>
          </cell>
          <cell r="D8575" t="str">
            <v>M</v>
          </cell>
          <cell r="E8575">
            <v>3048</v>
          </cell>
        </row>
        <row r="8576">
          <cell r="B8576" t="str">
            <v>531613</v>
          </cell>
          <cell r="C8576" t="str">
            <v>TUBO ACO LISO SCH.10, 147,36 KG/M:DIAM.762 MM(30")</v>
          </cell>
          <cell r="D8576" t="str">
            <v>M</v>
          </cell>
          <cell r="E8576">
            <v>1020.6</v>
          </cell>
        </row>
        <row r="8577">
          <cell r="B8577" t="str">
            <v>531614</v>
          </cell>
          <cell r="C8577" t="str">
            <v>TUBO ACO LISO SCH.10, 137,42 KG/M:DIAM.711 MM(28")</v>
          </cell>
          <cell r="D8577" t="str">
            <v>M</v>
          </cell>
          <cell r="E8577">
            <v>951.72</v>
          </cell>
        </row>
        <row r="8578">
          <cell r="B8578" t="str">
            <v>531615</v>
          </cell>
          <cell r="C8578" t="str">
            <v>TUBO ACO LISO SCH.10, 127,50 KG/M:DIAM.660 MM(26")</v>
          </cell>
          <cell r="D8578" t="str">
            <v>M</v>
          </cell>
          <cell r="E8578">
            <v>882</v>
          </cell>
        </row>
        <row r="8579">
          <cell r="B8579" t="str">
            <v>531616</v>
          </cell>
          <cell r="C8579" t="str">
            <v>TUBO ACO LISO SCH.10, 94,45 KG/M:DIAM.609 MM(24")</v>
          </cell>
          <cell r="D8579" t="str">
            <v>M</v>
          </cell>
          <cell r="E8579">
            <v>649.44000000000005</v>
          </cell>
        </row>
        <row r="8580">
          <cell r="B8580" t="str">
            <v>531617</v>
          </cell>
          <cell r="C8580" t="str">
            <v>TUBO ACO LISO SCH.10, 86,50 KG/M:DIAM.560 MM(22")</v>
          </cell>
          <cell r="D8580" t="str">
            <v>M</v>
          </cell>
          <cell r="E8580">
            <v>594.78</v>
          </cell>
        </row>
        <row r="8581">
          <cell r="B8581" t="str">
            <v>531618</v>
          </cell>
          <cell r="C8581" t="str">
            <v>TUBO ACO LISOS CH.10, 78,54 KG/M:DIAM.508 MM(20")</v>
          </cell>
          <cell r="D8581" t="str">
            <v>M</v>
          </cell>
          <cell r="E8581">
            <v>505.69</v>
          </cell>
        </row>
        <row r="8582">
          <cell r="B8582" t="str">
            <v>531619</v>
          </cell>
          <cell r="C8582" t="str">
            <v>TUBO ACO LISO SCH.20, 117,07 KG/M:DIAM.508 MM(20")</v>
          </cell>
          <cell r="D8582" t="str">
            <v>M</v>
          </cell>
          <cell r="E8582">
            <v>815.22</v>
          </cell>
        </row>
        <row r="8583">
          <cell r="B8583" t="str">
            <v>531620</v>
          </cell>
          <cell r="C8583" t="str">
            <v>TUBO ACO LISO SCH.10, 70,59 KG/M:DIAM.457 MM(18")</v>
          </cell>
          <cell r="D8583" t="str">
            <v>M</v>
          </cell>
          <cell r="E8583">
            <v>454.5</v>
          </cell>
        </row>
        <row r="8584">
          <cell r="B8584" t="str">
            <v>531621</v>
          </cell>
          <cell r="C8584" t="str">
            <v>TUBO ACO LISO SCH.20, 87,79 KG/M:DIAM.457 MM(18")</v>
          </cell>
          <cell r="D8584" t="str">
            <v>M</v>
          </cell>
          <cell r="E8584">
            <v>605.64</v>
          </cell>
        </row>
        <row r="8585">
          <cell r="B8585" t="str">
            <v>531622</v>
          </cell>
          <cell r="C8585" t="str">
            <v>TUBO ACO LISO SCH.10, 62,63 KG/M:DIAM.406 MM(16")</v>
          </cell>
          <cell r="D8585" t="str">
            <v>M</v>
          </cell>
          <cell r="E8585">
            <v>403.25</v>
          </cell>
        </row>
        <row r="8586">
          <cell r="B8586" t="str">
            <v>531623</v>
          </cell>
          <cell r="C8586" t="str">
            <v>TUBO ACO LISO SCH.20, 77,86 KG/M:DIAM.406 MM(16")</v>
          </cell>
          <cell r="D8586" t="str">
            <v>M</v>
          </cell>
          <cell r="E8586">
            <v>536.76</v>
          </cell>
        </row>
        <row r="8587">
          <cell r="B8587" t="str">
            <v>531624</v>
          </cell>
          <cell r="C8587" t="str">
            <v>TUBO ACO LISO SCH.10, 54,68 KG/M:DIAM.356 MM(14")</v>
          </cell>
          <cell r="D8587" t="str">
            <v>M</v>
          </cell>
          <cell r="E8587">
            <v>352.07</v>
          </cell>
        </row>
        <row r="8588">
          <cell r="B8588" t="str">
            <v>531625</v>
          </cell>
          <cell r="C8588" t="str">
            <v>TUBO ACO LISO SCH.20, 67,94 KG/M:DIAM.356 MM(14")</v>
          </cell>
          <cell r="D8588" t="str">
            <v>M</v>
          </cell>
          <cell r="E8588">
            <v>468.25</v>
          </cell>
        </row>
        <row r="8589">
          <cell r="B8589" t="str">
            <v>531626</v>
          </cell>
          <cell r="C8589" t="str">
            <v>TUBO ACO LISO SCH.30, 81,28 KG/M:DIAM.356 MM(14")</v>
          </cell>
          <cell r="D8589" t="str">
            <v>M</v>
          </cell>
          <cell r="E8589">
            <v>565.32000000000005</v>
          </cell>
        </row>
        <row r="8590">
          <cell r="B8590" t="str">
            <v>531627</v>
          </cell>
          <cell r="C8590" t="str">
            <v>TUBO ACO LISO SCH.20;49,72KG/M:DIAM.323MM(12 3/4")</v>
          </cell>
          <cell r="D8590" t="str">
            <v>M</v>
          </cell>
          <cell r="E8590">
            <v>320.75</v>
          </cell>
        </row>
        <row r="8591">
          <cell r="B8591" t="str">
            <v>531628</v>
          </cell>
          <cell r="C8591" t="str">
            <v>TUBO ACO LISO SCH.30;65,20KG/M:DIAM.323MM(12 3/4")</v>
          </cell>
          <cell r="D8591" t="str">
            <v>M</v>
          </cell>
          <cell r="E8591">
            <v>444.72</v>
          </cell>
        </row>
        <row r="8592">
          <cell r="B8592" t="str">
            <v>531629</v>
          </cell>
          <cell r="C8592" t="str">
            <v>TUBO ACO LISO SCH.40;79,74KG/M:DIAM.323MM(12 3/4")</v>
          </cell>
          <cell r="D8592" t="str">
            <v>M</v>
          </cell>
          <cell r="E8592">
            <v>557.72</v>
          </cell>
        </row>
        <row r="8593">
          <cell r="B8593" t="str">
            <v>531630</v>
          </cell>
          <cell r="C8593" t="str">
            <v>TUBO ACO LISO 37,57 KG/M:DIAM. 305 MM (12")</v>
          </cell>
          <cell r="D8593" t="str">
            <v>M</v>
          </cell>
          <cell r="E8593">
            <v>239.05</v>
          </cell>
        </row>
        <row r="8594">
          <cell r="B8594" t="str">
            <v>531631</v>
          </cell>
          <cell r="C8594" t="str">
            <v>TUBO ACO LISO 31,59 KG/M:DIAM. 273 MM (10 3/4")</v>
          </cell>
          <cell r="D8594" t="str">
            <v>M</v>
          </cell>
          <cell r="E8594">
            <v>204.19</v>
          </cell>
        </row>
        <row r="8595">
          <cell r="B8595" t="str">
            <v>531632</v>
          </cell>
          <cell r="C8595" t="str">
            <v>TUBO ACO LISO SCH.20;41,77KG/M:DIAM.273MM(10 3/4")</v>
          </cell>
          <cell r="D8595" t="str">
            <v>M</v>
          </cell>
          <cell r="E8595">
            <v>275.77999999999997</v>
          </cell>
        </row>
        <row r="8596">
          <cell r="B8596" t="str">
            <v>531633</v>
          </cell>
          <cell r="C8596" t="str">
            <v>TUBO ACO LISO SCH.30;51,00KG/M:DIAM.273MM(10 3/4")</v>
          </cell>
          <cell r="D8596" t="str">
            <v>M</v>
          </cell>
          <cell r="E8596">
            <v>366.29</v>
          </cell>
        </row>
        <row r="8597">
          <cell r="B8597" t="str">
            <v>531634</v>
          </cell>
          <cell r="C8597" t="str">
            <v>TUBO ACO LISO SCH.40;60,29KG/M:DIAM.273MM(10 3/4")</v>
          </cell>
          <cell r="D8597" t="str">
            <v>M</v>
          </cell>
          <cell r="E8597">
            <v>435.08</v>
          </cell>
        </row>
        <row r="8598">
          <cell r="B8598" t="str">
            <v>531635</v>
          </cell>
          <cell r="C8598" t="str">
            <v>TUBO ACO LISO SCH.20;33,31KG/M,GALV:DIAM.203MM(8")</v>
          </cell>
          <cell r="D8598" t="str">
            <v>M</v>
          </cell>
          <cell r="E8598">
            <v>270.54000000000002</v>
          </cell>
        </row>
        <row r="8599">
          <cell r="B8599" t="str">
            <v>531636</v>
          </cell>
          <cell r="C8599" t="str">
            <v>TUBO ACO LISO SCH.20;49,72KG/M,PRETO:DIAM.305MM12"</v>
          </cell>
          <cell r="D8599" t="str">
            <v>M</v>
          </cell>
          <cell r="E8599">
            <v>320.75</v>
          </cell>
        </row>
        <row r="8600">
          <cell r="B8600" t="str">
            <v>531637</v>
          </cell>
          <cell r="C8600" t="str">
            <v>TUBO ACO LISO SCH.20;41,77KG/M,PRETO:DIAM.254MM10"</v>
          </cell>
          <cell r="D8600" t="str">
            <v>M</v>
          </cell>
          <cell r="E8600">
            <v>275.77999999999997</v>
          </cell>
        </row>
        <row r="8601">
          <cell r="B8601" t="str">
            <v>531638</v>
          </cell>
          <cell r="C8601" t="str">
            <v>TUBO ACO LISO SCH.20;33,31KG/M,PRETO:DIAM.203MM 8"</v>
          </cell>
          <cell r="D8601" t="str">
            <v>M</v>
          </cell>
          <cell r="E8601">
            <v>224.95</v>
          </cell>
        </row>
        <row r="8602">
          <cell r="B8602" t="str">
            <v>531639</v>
          </cell>
          <cell r="C8602" t="str">
            <v>TUBO ACO LISO DIN2440;19,24KG/M,PRETO:DIAM.152MM6"</v>
          </cell>
          <cell r="D8602" t="str">
            <v>M</v>
          </cell>
          <cell r="E8602">
            <v>101.82</v>
          </cell>
        </row>
        <row r="8603">
          <cell r="B8603" t="str">
            <v>531640</v>
          </cell>
          <cell r="C8603" t="str">
            <v>TUBO API 5A;140,00 KG/M:DIAM.508 MM (20") J OU K55</v>
          </cell>
          <cell r="D8603" t="str">
            <v>M</v>
          </cell>
          <cell r="E8603">
            <v>1439.42</v>
          </cell>
        </row>
        <row r="8604">
          <cell r="B8604" t="str">
            <v>531641</v>
          </cell>
          <cell r="C8604" t="str">
            <v>TUBO API 5A,158,64 KG/M:DIAM.508 MM (20")J OU K55</v>
          </cell>
          <cell r="D8604" t="str">
            <v>M</v>
          </cell>
          <cell r="E8604">
            <v>1504.8</v>
          </cell>
        </row>
        <row r="8605">
          <cell r="B8605" t="str">
            <v>531642</v>
          </cell>
          <cell r="C8605" t="str">
            <v>TUBO API 5A,130,34KG/M:DIAM.473MM(18 5/8")J OU K55</v>
          </cell>
          <cell r="D8605" t="str">
            <v>M</v>
          </cell>
          <cell r="E8605">
            <v>1232.68</v>
          </cell>
        </row>
        <row r="8606">
          <cell r="B8606" t="str">
            <v>531643</v>
          </cell>
          <cell r="C8606" t="str">
            <v>TUBO API 5A, 96,82 KG/M:DIAM. 406 MM (16") H 40</v>
          </cell>
          <cell r="D8606" t="str">
            <v>M</v>
          </cell>
          <cell r="E8606">
            <v>855.35</v>
          </cell>
        </row>
        <row r="8607">
          <cell r="B8607" t="str">
            <v>531644</v>
          </cell>
          <cell r="C8607" t="str">
            <v>TUBO API 5A,111,71 KG/M:DIAM.406 MM (16")J OU K 55</v>
          </cell>
          <cell r="D8607" t="str">
            <v>M</v>
          </cell>
          <cell r="E8607">
            <v>995.41</v>
          </cell>
        </row>
        <row r="8608">
          <cell r="B8608" t="str">
            <v>531645</v>
          </cell>
          <cell r="C8608" t="str">
            <v>TUBO API 5A;125,12 KG/M:DIAM.406 MM(16") J OU K 55</v>
          </cell>
          <cell r="D8608" t="str">
            <v>M</v>
          </cell>
          <cell r="E8608">
            <v>1114.9100000000001</v>
          </cell>
        </row>
        <row r="8609">
          <cell r="B8609" t="str">
            <v>531646</v>
          </cell>
          <cell r="C8609" t="str">
            <v>TUBO API 5A;81,18 KG/M:DIAM.340MM(13 3/8")J OU K55</v>
          </cell>
          <cell r="D8609" t="str">
            <v>M</v>
          </cell>
          <cell r="E8609">
            <v>668.72</v>
          </cell>
        </row>
        <row r="8610">
          <cell r="B8610" t="str">
            <v>531647</v>
          </cell>
          <cell r="C8610" t="str">
            <v>TUBO API 5A;90,86KG/M:DIAM.340 MM(13 3/8")J OU K55</v>
          </cell>
          <cell r="D8610" t="str">
            <v>M</v>
          </cell>
          <cell r="E8610">
            <v>748.46</v>
          </cell>
        </row>
        <row r="8611">
          <cell r="B8611" t="str">
            <v>531648</v>
          </cell>
          <cell r="C8611" t="str">
            <v>TUBO API5A,101,29KG/M:DIAM.340MM(13 3/8")J OU K 55</v>
          </cell>
          <cell r="D8611" t="str">
            <v>M</v>
          </cell>
          <cell r="E8611">
            <v>834.38</v>
          </cell>
        </row>
        <row r="8612">
          <cell r="B8612" t="str">
            <v>531649</v>
          </cell>
          <cell r="C8612" t="str">
            <v>TUBO API5A;60,32KG/M:DIAM.273 MM(10 3/4")J OU K 55</v>
          </cell>
          <cell r="D8612" t="str">
            <v>M</v>
          </cell>
          <cell r="E8612">
            <v>471.22</v>
          </cell>
        </row>
        <row r="8613">
          <cell r="B8613" t="str">
            <v>531650</v>
          </cell>
          <cell r="C8613" t="str">
            <v>TUBO API5A;67,66KG/M:DIAM.273 MM(10 3/4")J OU K 55</v>
          </cell>
          <cell r="D8613" t="str">
            <v>M</v>
          </cell>
          <cell r="E8613">
            <v>528.55999999999995</v>
          </cell>
        </row>
        <row r="8614">
          <cell r="B8614" t="str">
            <v>531651</v>
          </cell>
          <cell r="C8614" t="str">
            <v>TUBO API5A;75,96KG/M:DIAM.273 MM(10 3/4")J OU K 55</v>
          </cell>
          <cell r="D8614" t="str">
            <v>M</v>
          </cell>
          <cell r="E8614">
            <v>593.4</v>
          </cell>
        </row>
        <row r="8615">
          <cell r="B8615" t="str">
            <v>531652</v>
          </cell>
          <cell r="C8615" t="str">
            <v>TUBO API 5A; 48,11 KG/M:DIAM.244 MM(9 5/8") H 40</v>
          </cell>
          <cell r="D8615" t="str">
            <v>M</v>
          </cell>
          <cell r="E8615">
            <v>375.84</v>
          </cell>
        </row>
        <row r="8616">
          <cell r="B8616" t="str">
            <v>531653</v>
          </cell>
          <cell r="C8616" t="str">
            <v>TUBO API 5A;53,62 KG/M:DIAM.244MM(9 5/8")J OU K 55</v>
          </cell>
          <cell r="D8616" t="str">
            <v>M</v>
          </cell>
          <cell r="E8616">
            <v>418.88</v>
          </cell>
        </row>
        <row r="8617">
          <cell r="B8617" t="str">
            <v>531654</v>
          </cell>
          <cell r="C8617" t="str">
            <v>TUBO API 5A;59,68 KG/M:DIAM.244MM(9 5/8")J OU K 55</v>
          </cell>
          <cell r="D8617" t="str">
            <v>M</v>
          </cell>
          <cell r="E8617">
            <v>466.22</v>
          </cell>
        </row>
        <row r="8618">
          <cell r="B8618" t="str">
            <v>531655</v>
          </cell>
          <cell r="C8618" t="str">
            <v>TUBO API 5A;35,75 KG/M:DIAM.219MM(8 5/8")J OU K 55</v>
          </cell>
          <cell r="D8618" t="str">
            <v>M</v>
          </cell>
          <cell r="E8618">
            <v>279.27999999999997</v>
          </cell>
        </row>
        <row r="8619">
          <cell r="B8619" t="str">
            <v>531656</v>
          </cell>
          <cell r="C8619" t="str">
            <v>TUBO API 5A;47,66 KG/M:DIAM.219MM(8 5/8")J OU K 55</v>
          </cell>
          <cell r="D8619" t="str">
            <v>M</v>
          </cell>
          <cell r="E8619">
            <v>372.32</v>
          </cell>
        </row>
        <row r="8620">
          <cell r="B8620" t="str">
            <v>531657</v>
          </cell>
          <cell r="C8620" t="str">
            <v>TUBO API 5A;53,62 KG/M:DIAM.219MM(8 5/8")J OU K 55</v>
          </cell>
          <cell r="D8620" t="str">
            <v>M</v>
          </cell>
          <cell r="E8620">
            <v>418.88</v>
          </cell>
        </row>
        <row r="8621">
          <cell r="B8621" t="str">
            <v>531658</v>
          </cell>
          <cell r="C8621" t="str">
            <v>TUBO API 5A;29,79 KG/M:DIAM.168MM(6 5/8")J OU K 55</v>
          </cell>
          <cell r="D8621" t="str">
            <v>M</v>
          </cell>
          <cell r="E8621">
            <v>232.72</v>
          </cell>
        </row>
        <row r="8622">
          <cell r="B8622" t="str">
            <v>531659</v>
          </cell>
          <cell r="C8622" t="str">
            <v>TUBO API 5A;35,75 KG/M:DIAM.168MM(6 5/8")J OU K55</v>
          </cell>
          <cell r="D8622" t="str">
            <v>M</v>
          </cell>
          <cell r="E8622">
            <v>279.27999999999997</v>
          </cell>
        </row>
      </sheetData>
      <sheetData sheetId="1" refreshError="1"/>
      <sheetData sheetId="2" refreshError="1"/>
      <sheetData sheetId="3" refreshError="1"/>
      <sheetData sheetId="4"/>
      <sheetData sheetId="5" refreshError="1"/>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ESPECIFICAÇÃO TECNICA"/>
      <sheetName val="TABELA DE ESPECIFICAÇÕES"/>
      <sheetName val="ITEN DE MAIOR"/>
      <sheetName val="CRON FIN - 5 MESES"/>
      <sheetName val="PLANILHA COMPARATIVA"/>
      <sheetName val="PLANILHA AGIL"/>
      <sheetName val="CURVA ABC"/>
      <sheetName val="ITEM MAIOR"/>
      <sheetName val="ORÇAMENTO"/>
      <sheetName val="RESUMO"/>
      <sheetName val="MEMORIA DE CALCULO"/>
      <sheetName val="CRON FIN  - 10 MESES "/>
      <sheetName val="COMPOSIÇÕES"/>
      <sheetName val="Cotações"/>
      <sheetName val="ADM"/>
      <sheetName val="INCC"/>
      <sheetName val="LISTA"/>
      <sheetName val="SINAPI COMPOSIÇÕES"/>
      <sheetName val="SINAPI INSUMO"/>
      <sheetName val="ORSE"/>
      <sheetName val="SBC"/>
      <sheetName val="auxiliar memoria"/>
      <sheetName val="SICRO"/>
      <sheetName val="SEINF CE"/>
      <sheetName val="SINAPI"/>
      <sheetName val="Gráf1"/>
      <sheetName val="Plan2"/>
      <sheetName val="Plan1"/>
      <sheetName val="Orçamento aproveitando o muro e"/>
    </sheetNames>
    <definedNames>
      <definedName name="planresumolinha8"/>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B1">
            <v>0</v>
          </cell>
        </row>
        <row r="6">
          <cell r="B6" t="str">
            <v>Título grau 0</v>
          </cell>
          <cell r="C6">
            <v>0</v>
          </cell>
          <cell r="D6">
            <v>0</v>
          </cell>
          <cell r="E6" t="str">
            <v>SERVIÇOS PRELIMINARES</v>
          </cell>
          <cell r="F6">
            <v>0</v>
          </cell>
          <cell r="G6">
            <v>0</v>
          </cell>
          <cell r="H6">
            <v>0</v>
          </cell>
          <cell r="I6">
            <v>0</v>
          </cell>
          <cell r="J6">
            <v>0</v>
          </cell>
          <cell r="K6">
            <v>0</v>
          </cell>
          <cell r="L6">
            <v>0</v>
          </cell>
          <cell r="M6">
            <v>171077.54857779873</v>
          </cell>
          <cell r="N6">
            <v>7.0658833534409687E-2</v>
          </cell>
        </row>
        <row r="7">
          <cell r="B7" t="str">
            <v>Título grau 1</v>
          </cell>
          <cell r="C7">
            <v>0</v>
          </cell>
          <cell r="D7">
            <v>0</v>
          </cell>
          <cell r="E7" t="str">
            <v>CANTEIRO DE OBRAS</v>
          </cell>
          <cell r="F7">
            <v>0</v>
          </cell>
          <cell r="G7">
            <v>0</v>
          </cell>
          <cell r="H7">
            <v>0</v>
          </cell>
          <cell r="I7">
            <v>0</v>
          </cell>
          <cell r="J7">
            <v>0</v>
          </cell>
          <cell r="K7">
            <v>0</v>
          </cell>
          <cell r="L7">
            <v>0</v>
          </cell>
          <cell r="M7">
            <v>156825.32313668076</v>
          </cell>
          <cell r="N7">
            <v>6.4772347357172508E-2</v>
          </cell>
        </row>
        <row r="8">
          <cell r="B8">
            <v>1</v>
          </cell>
          <cell r="C8">
            <v>0</v>
          </cell>
          <cell r="D8" t="str">
            <v>COMPOSIÇÃO ELAB.</v>
          </cell>
          <cell r="E8" t="str">
            <v>ADMINISTRAÇÃO LOCAL</v>
          </cell>
          <cell r="F8" t="str">
            <v>ACETILENO (RECARGA PARA CILINDRO DE CONJUNTO OXICORTE GRANDE)</v>
          </cell>
          <cell r="G8" t="str">
            <v>MÊS</v>
          </cell>
          <cell r="H8">
            <v>0</v>
          </cell>
          <cell r="I8">
            <v>5</v>
          </cell>
          <cell r="J8">
            <v>17935.900000000001</v>
          </cell>
          <cell r="K8">
            <v>5070.4789300000002</v>
          </cell>
          <cell r="L8">
            <v>23006.378930000003</v>
          </cell>
          <cell r="M8">
            <v>115031.89465000002</v>
          </cell>
          <cell r="N8">
            <v>4.7510731611435444E-2</v>
          </cell>
        </row>
        <row r="9">
          <cell r="B9">
            <v>256</v>
          </cell>
          <cell r="C9">
            <v>0</v>
          </cell>
          <cell r="D9" t="str">
            <v>COMPOSIÇÃO ELAB.</v>
          </cell>
          <cell r="E9" t="str">
            <v>MOBILIZAÇÃO E DESMOBILIZAÇÃO DE EQUIPAMENTOS</v>
          </cell>
          <cell r="F9" t="e">
            <v>#N/A</v>
          </cell>
          <cell r="G9" t="str">
            <v>UN</v>
          </cell>
          <cell r="H9">
            <v>0</v>
          </cell>
          <cell r="I9">
            <v>1</v>
          </cell>
          <cell r="J9">
            <v>4699.3100000000004</v>
          </cell>
          <cell r="K9">
            <v>1328.4949370000002</v>
          </cell>
          <cell r="L9">
            <v>6027.8049370000008</v>
          </cell>
          <cell r="M9">
            <v>6027.8049370000008</v>
          </cell>
          <cell r="N9">
            <v>2.4896175398941194E-3</v>
          </cell>
        </row>
        <row r="10">
          <cell r="B10" t="str">
            <v>74209/1</v>
          </cell>
          <cell r="C10">
            <v>0</v>
          </cell>
          <cell r="D10" t="str">
            <v>SINAPI</v>
          </cell>
          <cell r="E10" t="str">
            <v>PLACA DE OBRA EM CHAPA DE ACO GALVANIZADO</v>
          </cell>
          <cell r="F10" t="e">
            <v>#N/A</v>
          </cell>
          <cell r="G10" t="str">
            <v>M2</v>
          </cell>
          <cell r="H10">
            <v>0</v>
          </cell>
          <cell r="I10">
            <v>12</v>
          </cell>
          <cell r="J10">
            <v>337.89</v>
          </cell>
          <cell r="K10">
            <v>95.521502999999996</v>
          </cell>
          <cell r="L10">
            <v>433.41150299999998</v>
          </cell>
          <cell r="M10">
            <v>5200.9380359999996</v>
          </cell>
          <cell r="N10">
            <v>2.1481031144269876E-3</v>
          </cell>
        </row>
        <row r="11">
          <cell r="B11" t="str">
            <v>74220/1</v>
          </cell>
          <cell r="C11">
            <v>0</v>
          </cell>
          <cell r="D11" t="str">
            <v>SINAPI</v>
          </cell>
          <cell r="E11" t="str">
            <v>TAPUME DE CHAPA DE MADEIRA COMPENSADA, E= 6MM, COM PINTURA A CAL E REAPROVEITAMENTO DE 2X</v>
          </cell>
          <cell r="F11" t="e">
            <v>#N/A</v>
          </cell>
          <cell r="G11" t="str">
            <v>M2</v>
          </cell>
          <cell r="H11">
            <v>0</v>
          </cell>
          <cell r="I11">
            <v>80.22</v>
          </cell>
          <cell r="J11">
            <v>48.45</v>
          </cell>
          <cell r="K11">
            <v>13.696815000000001</v>
          </cell>
          <cell r="L11">
            <v>62.146815000000004</v>
          </cell>
          <cell r="M11">
            <v>4985.4174993000006</v>
          </cell>
          <cell r="N11">
            <v>2.0590883380724699E-3</v>
          </cell>
        </row>
        <row r="12">
          <cell r="B12">
            <v>93207</v>
          </cell>
          <cell r="C12">
            <v>0</v>
          </cell>
          <cell r="D12" t="str">
            <v>SINAPI</v>
          </cell>
          <cell r="E12" t="str">
            <v>EXECUÇÃO DE ESCRITÓRIO EM CANTEIRO DE OBRA EM CHAPA DE MADEIRA COMPENSADA, NÃO INCLUSO MOBILIÁRIO E EQUIPAMENTOS. AF_02/2016</v>
          </cell>
          <cell r="F12" t="e">
            <v>#N/A</v>
          </cell>
          <cell r="G12" t="str">
            <v>M2</v>
          </cell>
          <cell r="H12">
            <v>0</v>
          </cell>
          <cell r="I12">
            <v>4</v>
          </cell>
          <cell r="J12">
            <v>711.71</v>
          </cell>
          <cell r="K12">
            <v>201.20041700000002</v>
          </cell>
          <cell r="L12">
            <v>912.91041700000005</v>
          </cell>
          <cell r="M12">
            <v>3651.6416680000002</v>
          </cell>
          <cell r="N12">
            <v>1.5082092471601521E-3</v>
          </cell>
        </row>
        <row r="13">
          <cell r="B13">
            <v>93208</v>
          </cell>
          <cell r="C13">
            <v>0</v>
          </cell>
          <cell r="D13" t="str">
            <v>SINAPI</v>
          </cell>
          <cell r="E13" t="str">
            <v>EXECUÇÃO DE ALMOXARIFADO EM CANTEIRO DE OBRA EM CHAPA DE MADEIRA COMPENSADA, INCLUSO PRATELEIRAS. AF_02/2016</v>
          </cell>
          <cell r="F13" t="e">
            <v>#N/A</v>
          </cell>
          <cell r="G13" t="str">
            <v>M2</v>
          </cell>
          <cell r="H13">
            <v>0</v>
          </cell>
          <cell r="I13">
            <v>12</v>
          </cell>
          <cell r="J13">
            <v>578.70000000000005</v>
          </cell>
          <cell r="K13">
            <v>163.59849000000003</v>
          </cell>
          <cell r="L13">
            <v>742.29849000000013</v>
          </cell>
          <cell r="M13">
            <v>8907.5818800000015</v>
          </cell>
          <cell r="N13">
            <v>3.679029483911622E-3</v>
          </cell>
        </row>
        <row r="14">
          <cell r="B14">
            <v>93211</v>
          </cell>
          <cell r="C14">
            <v>0</v>
          </cell>
          <cell r="D14" t="str">
            <v>SINAPI</v>
          </cell>
          <cell r="E14" t="str">
            <v>EXECUÇÃO DE REFEITÓRIO EM CANTEIRO DE OBRA EM ALVENARIA, NÃO INCLUSO MOBILIÁRIO E EQUIPAMENTOS. AF_02/2016</v>
          </cell>
          <cell r="F14" t="e">
            <v>#N/A</v>
          </cell>
          <cell r="G14" t="str">
            <v>M2</v>
          </cell>
          <cell r="H14">
            <v>0</v>
          </cell>
          <cell r="I14">
            <v>12</v>
          </cell>
          <cell r="J14">
            <v>377.73</v>
          </cell>
          <cell r="K14">
            <v>106.784271</v>
          </cell>
          <cell r="L14">
            <v>484.51427100000001</v>
          </cell>
          <cell r="M14">
            <v>5814.1712520000001</v>
          </cell>
          <cell r="N14">
            <v>2.4013820752685966E-3</v>
          </cell>
        </row>
        <row r="15">
          <cell r="B15">
            <v>93212</v>
          </cell>
          <cell r="C15">
            <v>0</v>
          </cell>
          <cell r="D15" t="str">
            <v>SINAPI</v>
          </cell>
          <cell r="E15" t="str">
            <v>EXECUÇÃO DE SANITÁRIO E VESTIÁRIO EM CANTEIRO DE OBRA EM CHAPA DE MADEIRA COMPENSADA, NÃO INCLUSO MOBILIÁRIO. AF_02/2016</v>
          </cell>
          <cell r="F15" t="e">
            <v>#N/A</v>
          </cell>
          <cell r="G15" t="str">
            <v>M2</v>
          </cell>
          <cell r="H15">
            <v>0</v>
          </cell>
          <cell r="I15">
            <v>8</v>
          </cell>
          <cell r="J15">
            <v>648.98</v>
          </cell>
          <cell r="K15">
            <v>183.466646</v>
          </cell>
          <cell r="L15">
            <v>832.44664599999999</v>
          </cell>
          <cell r="M15">
            <v>6659.5731679999999</v>
          </cell>
          <cell r="N15">
            <v>2.7505518742802419E-3</v>
          </cell>
        </row>
        <row r="16">
          <cell r="B16" t="str">
            <v>COMP. 225</v>
          </cell>
          <cell r="C16">
            <v>0</v>
          </cell>
          <cell r="D16" t="str">
            <v>COMPOSIÇÃO</v>
          </cell>
          <cell r="E16" t="str">
            <v>LOCAÇÃO DE CONSTRUÇÃO DE EDIFICAÇÃO ACIMA DE 1.000 M2, INCLUSIVE GABARITO DE MADEIRA</v>
          </cell>
          <cell r="F16" t="e">
            <v>#N/A</v>
          </cell>
          <cell r="G16" t="str">
            <v>M2</v>
          </cell>
          <cell r="H16">
            <v>0</v>
          </cell>
          <cell r="I16">
            <v>111.96</v>
          </cell>
          <cell r="J16">
            <v>3.5908399999999996</v>
          </cell>
          <cell r="K16">
            <v>1.015130468</v>
          </cell>
          <cell r="L16">
            <v>4.6059704679999998</v>
          </cell>
          <cell r="M16">
            <v>515.68445359727991</v>
          </cell>
          <cell r="N16">
            <v>2.1298915179651957E-4</v>
          </cell>
        </row>
        <row r="17">
          <cell r="B17" t="str">
            <v>COMP. 1</v>
          </cell>
          <cell r="C17">
            <v>0</v>
          </cell>
          <cell r="D17" t="str">
            <v>COMPOSIÇÃO</v>
          </cell>
          <cell r="E17" t="str">
            <v>LOCAÇÃO DE MURO, INCLUSIVE EXECUÇÃO DE GABARITO DE MADEIRA</v>
          </cell>
          <cell r="F17" t="e">
            <v>#N/A</v>
          </cell>
          <cell r="G17" t="str">
            <v>M</v>
          </cell>
          <cell r="H17">
            <v>0</v>
          </cell>
          <cell r="I17">
            <v>31.19</v>
          </cell>
          <cell r="J17">
            <v>0.76524799999999993</v>
          </cell>
          <cell r="K17">
            <v>0.21633560959999998</v>
          </cell>
          <cell r="L17">
            <v>0.98158360959999991</v>
          </cell>
          <cell r="M17">
            <v>30.615592783423999</v>
          </cell>
          <cell r="N17">
            <v>1.2644920926356812E-5</v>
          </cell>
        </row>
        <row r="18">
          <cell r="B18" t="str">
            <v>Título grau 1</v>
          </cell>
          <cell r="C18">
            <v>0</v>
          </cell>
          <cell r="D18">
            <v>0</v>
          </cell>
          <cell r="E18" t="str">
            <v>DEMOLIÇÕES E RETIRADAS</v>
          </cell>
          <cell r="F18">
            <v>0</v>
          </cell>
          <cell r="G18">
            <v>0</v>
          </cell>
          <cell r="H18">
            <v>0</v>
          </cell>
          <cell r="I18">
            <v>0</v>
          </cell>
          <cell r="J18">
            <v>0</v>
          </cell>
          <cell r="K18">
            <v>0</v>
          </cell>
          <cell r="L18">
            <v>0</v>
          </cell>
          <cell r="M18">
            <v>14252.225441117966</v>
          </cell>
          <cell r="N18">
            <v>5.8864861772371735E-3</v>
          </cell>
        </row>
        <row r="19">
          <cell r="B19" t="str">
            <v>COMP. 2</v>
          </cell>
          <cell r="C19">
            <v>0</v>
          </cell>
          <cell r="D19" t="str">
            <v>COMPOSIÇÃO</v>
          </cell>
          <cell r="E19" t="str">
            <v>DEMOLIÇÃO DE REBOCO</v>
          </cell>
          <cell r="F19" t="e">
            <v>#N/A</v>
          </cell>
          <cell r="G19" t="str">
            <v>M2</v>
          </cell>
          <cell r="H19">
            <v>0</v>
          </cell>
          <cell r="I19">
            <v>1121.432</v>
          </cell>
          <cell r="J19">
            <v>6.3449999999999998</v>
          </cell>
          <cell r="K19">
            <v>1.7937315</v>
          </cell>
          <cell r="L19">
            <v>8.1387315000000005</v>
          </cell>
          <cell r="M19">
            <v>9127.0339435080004</v>
          </cell>
          <cell r="N19">
            <v>3.7696680683027401E-3</v>
          </cell>
        </row>
        <row r="20">
          <cell r="B20" t="str">
            <v>COMP. 226</v>
          </cell>
          <cell r="C20">
            <v>0</v>
          </cell>
          <cell r="D20" t="str">
            <v>COMPOSIÇÃO</v>
          </cell>
          <cell r="E20" t="str">
            <v>DEMOLIÇÃO MECANIZADA COM RETROESCAVADEIRA E ESCAVADEIRA HIDRÁULICA E PÁ CARREGADEIRA</v>
          </cell>
          <cell r="F20" t="e">
            <v>#N/A</v>
          </cell>
          <cell r="G20" t="str">
            <v>M3</v>
          </cell>
          <cell r="H20">
            <v>0</v>
          </cell>
          <cell r="I20">
            <v>10.8225</v>
          </cell>
          <cell r="J20">
            <v>40.594007999999995</v>
          </cell>
          <cell r="K20">
            <v>11.475926061599999</v>
          </cell>
          <cell r="L20">
            <v>52.069934061599994</v>
          </cell>
          <cell r="M20">
            <v>563.52686138166598</v>
          </cell>
          <cell r="N20">
            <v>2.3274913056418927E-4</v>
          </cell>
        </row>
        <row r="21">
          <cell r="B21">
            <v>72898</v>
          </cell>
          <cell r="C21">
            <v>0</v>
          </cell>
          <cell r="D21" t="str">
            <v>SINAPI</v>
          </cell>
          <cell r="E21" t="str">
            <v>CARGA E DESCARGA MECANIZADAS DE ENTULHO EM CAMINHAO BASCULANTE 6 M3</v>
          </cell>
          <cell r="F21" t="e">
            <v>#N/A</v>
          </cell>
          <cell r="G21" t="str">
            <v>M3</v>
          </cell>
          <cell r="H21">
            <v>0</v>
          </cell>
          <cell r="I21">
            <v>44.46546</v>
          </cell>
          <cell r="J21">
            <v>3.65</v>
          </cell>
          <cell r="K21">
            <v>1.031855</v>
          </cell>
          <cell r="L21">
            <v>4.6818549999999997</v>
          </cell>
          <cell r="M21">
            <v>208.1808362283</v>
          </cell>
          <cell r="N21">
            <v>8.5983316772979504E-5</v>
          </cell>
        </row>
        <row r="22">
          <cell r="B22">
            <v>7962</v>
          </cell>
          <cell r="C22">
            <v>0</v>
          </cell>
          <cell r="D22" t="str">
            <v>ORSE INSUMO</v>
          </cell>
          <cell r="E22" t="str">
            <v>LOCAÇÃO DE CAIXA COLETORA DE ENTULHO CAPACIDADE 5 M³ (LOCAL: ARACAJU)</v>
          </cell>
          <cell r="F22" t="e">
            <v>#N/A</v>
          </cell>
          <cell r="G22" t="str">
            <v>UN</v>
          </cell>
          <cell r="H22">
            <v>0</v>
          </cell>
          <cell r="I22">
            <v>10</v>
          </cell>
          <cell r="J22">
            <v>339.4</v>
          </cell>
          <cell r="K22">
            <v>95.94838</v>
          </cell>
          <cell r="L22">
            <v>435.34837999999996</v>
          </cell>
          <cell r="M22">
            <v>4353.4838</v>
          </cell>
          <cell r="N22">
            <v>1.7980856615972644E-3</v>
          </cell>
        </row>
        <row r="23">
          <cell r="B23" t="str">
            <v>Título grau 0</v>
          </cell>
          <cell r="C23" t="str">
            <v>Título grau 0</v>
          </cell>
          <cell r="D23">
            <v>0</v>
          </cell>
          <cell r="E23" t="str">
            <v>TERRAPLENAGEM</v>
          </cell>
          <cell r="F23">
            <v>0</v>
          </cell>
          <cell r="G23">
            <v>0</v>
          </cell>
          <cell r="H23">
            <v>0</v>
          </cell>
          <cell r="I23">
            <v>0</v>
          </cell>
          <cell r="J23">
            <v>0</v>
          </cell>
          <cell r="K23">
            <v>0</v>
          </cell>
          <cell r="L23">
            <v>0</v>
          </cell>
          <cell r="M23">
            <v>14651.302649263958</v>
          </cell>
          <cell r="N23">
            <v>6.051313942494408E-3</v>
          </cell>
        </row>
        <row r="24">
          <cell r="B24" t="str">
            <v>Título grau 1</v>
          </cell>
          <cell r="C24" t="str">
            <v>Título grau 1</v>
          </cell>
          <cell r="D24">
            <v>0</v>
          </cell>
          <cell r="E24" t="str">
            <v>MOVIMENTO DE TERRA</v>
          </cell>
          <cell r="F24">
            <v>0</v>
          </cell>
          <cell r="G24">
            <v>0</v>
          </cell>
          <cell r="H24">
            <v>0</v>
          </cell>
          <cell r="I24">
            <v>0</v>
          </cell>
          <cell r="J24">
            <v>0</v>
          </cell>
          <cell r="K24">
            <v>0</v>
          </cell>
          <cell r="L24">
            <v>0</v>
          </cell>
          <cell r="M24">
            <v>14651.302649263958</v>
          </cell>
          <cell r="N24">
            <v>6.051313942494408E-3</v>
          </cell>
        </row>
        <row r="25">
          <cell r="B25" t="str">
            <v>73859/1</v>
          </cell>
          <cell r="C25">
            <v>0</v>
          </cell>
          <cell r="D25" t="str">
            <v>SINAPI</v>
          </cell>
          <cell r="E25" t="str">
            <v>DESMATAMENTO E LIMPEZA MECANIZADA DE TERRENO COM REMOCAO DE CAMADA VEGETAL, UTILIZANDO TRATOR DE ESTEIRAS</v>
          </cell>
          <cell r="F25" t="e">
            <v>#N/A</v>
          </cell>
          <cell r="G25" t="str">
            <v>M2</v>
          </cell>
          <cell r="H25">
            <v>0</v>
          </cell>
          <cell r="I25">
            <v>5047.03</v>
          </cell>
          <cell r="J25">
            <v>0.11</v>
          </cell>
          <cell r="K25">
            <v>3.1097E-2</v>
          </cell>
          <cell r="L25">
            <v>0.141097</v>
          </cell>
          <cell r="M25">
            <v>712.12079190999998</v>
          </cell>
          <cell r="N25">
            <v>2.9412172964986342E-4</v>
          </cell>
        </row>
        <row r="26">
          <cell r="B26">
            <v>72961</v>
          </cell>
          <cell r="C26">
            <v>0</v>
          </cell>
          <cell r="D26" t="str">
            <v>SINAPI</v>
          </cell>
          <cell r="E26" t="str">
            <v>REGULARIZACAO E COMPACTACAO DE SUBLEITO ATE 20 CM DE ESPESSURA</v>
          </cell>
          <cell r="F26" t="e">
            <v>#N/A</v>
          </cell>
          <cell r="G26" t="str">
            <v>M2</v>
          </cell>
          <cell r="H26">
            <v>0</v>
          </cell>
          <cell r="I26">
            <v>5047.03</v>
          </cell>
          <cell r="J26">
            <v>1.18</v>
          </cell>
          <cell r="K26">
            <v>0.33358599999999999</v>
          </cell>
          <cell r="L26">
            <v>1.5135859999999999</v>
          </cell>
          <cell r="M26">
            <v>7639.1139495799989</v>
          </cell>
          <cell r="N26">
            <v>3.1551240089712621E-3</v>
          </cell>
        </row>
        <row r="27">
          <cell r="B27" t="str">
            <v>COMP. 5</v>
          </cell>
          <cell r="C27">
            <v>0</v>
          </cell>
          <cell r="D27" t="str">
            <v>COMPOSIÇÃO</v>
          </cell>
          <cell r="E27" t="str">
            <v>LOCAÇÃO DE SERVIÇOS DE TERRAPLENAGEM DE OBRAS CIVIS</v>
          </cell>
          <cell r="F27" t="e">
            <v>#N/A</v>
          </cell>
          <cell r="G27" t="str">
            <v>M2</v>
          </cell>
          <cell r="H27">
            <v>0</v>
          </cell>
          <cell r="I27">
            <v>5047.03</v>
          </cell>
          <cell r="J27">
            <v>0.97316000000000003</v>
          </cell>
          <cell r="K27">
            <v>0.27511233200000001</v>
          </cell>
          <cell r="L27">
            <v>1.248272332</v>
          </cell>
          <cell r="M27">
            <v>6300.0679077739596</v>
          </cell>
          <cell r="N27">
            <v>2.6020682038732828E-3</v>
          </cell>
        </row>
        <row r="28">
          <cell r="B28" t="str">
            <v>Título grau 0</v>
          </cell>
          <cell r="C28" t="str">
            <v>Título grau 0</v>
          </cell>
          <cell r="D28">
            <v>0</v>
          </cell>
          <cell r="E28" t="str">
            <v>BLOCO DE APOIO - COORDENAÇÃO/ADMINISTRATIVO/ESPERA MOTORISTAS</v>
          </cell>
          <cell r="F28">
            <v>0</v>
          </cell>
          <cell r="G28">
            <v>0</v>
          </cell>
          <cell r="H28">
            <v>0</v>
          </cell>
          <cell r="I28">
            <v>0</v>
          </cell>
          <cell r="J28">
            <v>0</v>
          </cell>
          <cell r="K28">
            <v>0</v>
          </cell>
          <cell r="L28">
            <v>0</v>
          </cell>
          <cell r="M28">
            <v>106008.9443560548</v>
          </cell>
          <cell r="N28">
            <v>4.3784052405956897E-2</v>
          </cell>
        </row>
        <row r="29">
          <cell r="B29" t="str">
            <v>Título grau 1</v>
          </cell>
          <cell r="C29" t="str">
            <v>Título grau 1</v>
          </cell>
          <cell r="D29">
            <v>0</v>
          </cell>
          <cell r="E29" t="str">
            <v>FUNDAÇÕES</v>
          </cell>
          <cell r="F29">
            <v>0</v>
          </cell>
          <cell r="G29">
            <v>0</v>
          </cell>
          <cell r="H29">
            <v>0</v>
          </cell>
          <cell r="I29">
            <v>0</v>
          </cell>
          <cell r="J29">
            <v>0</v>
          </cell>
          <cell r="K29">
            <v>0</v>
          </cell>
          <cell r="L29">
            <v>0</v>
          </cell>
          <cell r="M29">
            <v>11879.6360326794</v>
          </cell>
          <cell r="N29">
            <v>4.9065539684229531E-3</v>
          </cell>
        </row>
        <row r="30">
          <cell r="B30">
            <v>96536</v>
          </cell>
          <cell r="C30">
            <v>0</v>
          </cell>
          <cell r="D30" t="str">
            <v>SINAPI</v>
          </cell>
          <cell r="E30" t="str">
            <v>FABRICAÇÃO, MONTAGEM E DESMONTAGEM DE FÔRMA PARA VIGA BALDRAME, EM MADEIRA SERRADA, E=25 MM, 4 UTILIZAÇÕES. AF_06/2017</v>
          </cell>
          <cell r="F30" t="e">
            <v>#N/A</v>
          </cell>
          <cell r="G30" t="str">
            <v>M2</v>
          </cell>
          <cell r="H30">
            <v>0</v>
          </cell>
          <cell r="I30">
            <v>23.04</v>
          </cell>
          <cell r="J30">
            <v>46.15</v>
          </cell>
          <cell r="K30">
            <v>13.046605</v>
          </cell>
          <cell r="L30">
            <v>59.196604999999998</v>
          </cell>
          <cell r="M30">
            <v>1363.8897791999998</v>
          </cell>
          <cell r="N30">
            <v>5.6331682134169844E-4</v>
          </cell>
        </row>
        <row r="31">
          <cell r="B31">
            <v>95952</v>
          </cell>
          <cell r="C31">
            <v>0</v>
          </cell>
          <cell r="D31" t="str">
            <v>SINAPI</v>
          </cell>
          <cell r="E31" t="str">
            <v>(COMPOSIÇÃO REPRESENTATIVA) EXECUÇÃO DE ESTRUTURAS DE CONCRETO ARMADO CONVENCIONAL, PARA EDIFICAÇÃO HABITACIONAL MULTIFAMILIAR (PRÉDIO), FCK = 25 MPA. AF_01/2017</v>
          </cell>
          <cell r="F31" t="e">
            <v>#N/A</v>
          </cell>
          <cell r="G31" t="str">
            <v>M3</v>
          </cell>
          <cell r="H31">
            <v>0</v>
          </cell>
          <cell r="I31">
            <v>1.4045999999999998</v>
          </cell>
          <cell r="J31">
            <v>1319.69</v>
          </cell>
          <cell r="K31">
            <v>373.07636300000001</v>
          </cell>
          <cell r="L31">
            <v>1692.7663630000002</v>
          </cell>
          <cell r="M31">
            <v>2377.6596334698002</v>
          </cell>
          <cell r="N31">
            <v>9.8202632454969852E-4</v>
          </cell>
        </row>
        <row r="32">
          <cell r="B32" t="str">
            <v>74022/30</v>
          </cell>
          <cell r="C32" t="str">
            <v>92922</v>
          </cell>
          <cell r="D32" t="str">
            <v>SINAPI</v>
          </cell>
          <cell r="E32" t="str">
            <v>ENSAIO DE RESISTENCIA A COMPRESSAO SIMPLES - CONCRETO</v>
          </cell>
          <cell r="F32" t="e">
            <v>#N/A</v>
          </cell>
          <cell r="G32" t="str">
            <v>UN</v>
          </cell>
          <cell r="H32">
            <v>0</v>
          </cell>
          <cell r="I32">
            <v>1</v>
          </cell>
          <cell r="J32">
            <v>105.29</v>
          </cell>
          <cell r="K32">
            <v>29.765483000000003</v>
          </cell>
          <cell r="L32">
            <v>135.05548300000001</v>
          </cell>
          <cell r="M32">
            <v>135.05548300000001</v>
          </cell>
          <cell r="N32">
            <v>5.5780919065873886E-5</v>
          </cell>
        </row>
        <row r="33">
          <cell r="B33">
            <v>96523</v>
          </cell>
          <cell r="C33">
            <v>0</v>
          </cell>
          <cell r="D33" t="str">
            <v>SINAPI</v>
          </cell>
          <cell r="E33" t="str">
            <v>ESCAVAÇÃO MANUAL PARA BLOCO DE COROAMENTO OU SAPATA, COM PREVISÃO DE FÔRMA. AF_06/2017</v>
          </cell>
          <cell r="F33" t="e">
            <v>#N/A</v>
          </cell>
          <cell r="G33" t="str">
            <v>M3</v>
          </cell>
          <cell r="H33">
            <v>0</v>
          </cell>
          <cell r="I33">
            <v>18.536800000000003</v>
          </cell>
          <cell r="J33">
            <v>57.62</v>
          </cell>
          <cell r="K33">
            <v>16.289173999999999</v>
          </cell>
          <cell r="L33">
            <v>73.909173999999993</v>
          </cell>
          <cell r="M33">
            <v>1370.0395766032002</v>
          </cell>
          <cell r="N33">
            <v>5.6585682448410653E-4</v>
          </cell>
        </row>
        <row r="34">
          <cell r="B34">
            <v>73361</v>
          </cell>
          <cell r="C34">
            <v>0</v>
          </cell>
          <cell r="D34" t="str">
            <v>SINAPI</v>
          </cell>
          <cell r="E34" t="str">
            <v>CONCRETO CICLOPICO FCK=10MPA 30% PEDRA DE MAO INCLUSIVE LANCAMENTO</v>
          </cell>
          <cell r="F34" t="e">
            <v>#N/A</v>
          </cell>
          <cell r="G34" t="str">
            <v>M3</v>
          </cell>
          <cell r="H34">
            <v>0</v>
          </cell>
          <cell r="I34">
            <v>10.043200000000002</v>
          </cell>
          <cell r="J34">
            <v>333.64</v>
          </cell>
          <cell r="K34">
            <v>94.320027999999994</v>
          </cell>
          <cell r="L34">
            <v>427.96002799999997</v>
          </cell>
          <cell r="M34">
            <v>4298.0881532096009</v>
          </cell>
          <cell r="N34">
            <v>1.7752060270827812E-3</v>
          </cell>
        </row>
        <row r="35">
          <cell r="B35">
            <v>95241</v>
          </cell>
          <cell r="C35">
            <v>0</v>
          </cell>
          <cell r="D35" t="str">
            <v>SINAPI</v>
          </cell>
          <cell r="E35" t="str">
            <v>LASTRO DE CONCRETO MAGRO, APLICADO EM PISOS OU RADIERS, ESPESSURA DE 5 CM. AF_07/2016</v>
          </cell>
          <cell r="F35" t="e">
            <v>#N/A</v>
          </cell>
          <cell r="G35" t="str">
            <v>M2</v>
          </cell>
          <cell r="H35">
            <v>0</v>
          </cell>
          <cell r="I35">
            <v>20.248000000000001</v>
          </cell>
          <cell r="J35">
            <v>19.21</v>
          </cell>
          <cell r="K35">
            <v>5.4306670000000006</v>
          </cell>
          <cell r="L35">
            <v>24.640667000000001</v>
          </cell>
          <cell r="M35">
            <v>498.92422541600001</v>
          </cell>
          <cell r="N35">
            <v>2.0606680469191846E-4</v>
          </cell>
        </row>
        <row r="36">
          <cell r="B36">
            <v>95474</v>
          </cell>
          <cell r="C36">
            <v>0</v>
          </cell>
          <cell r="D36" t="str">
            <v>SINAPI</v>
          </cell>
          <cell r="E36" t="str">
            <v>ALVENARIA DE EMBASAMENTO EM TIJOLOS CERAMICOS MACICOS 5X10X20CM, ASSENTADO  COM ARGAMASSA TRACO 1:2:8 (CIMENTO, CAL E AREIA)</v>
          </cell>
          <cell r="F36" t="e">
            <v>#N/A</v>
          </cell>
          <cell r="G36" t="str">
            <v>M3</v>
          </cell>
          <cell r="H36">
            <v>0</v>
          </cell>
          <cell r="I36">
            <v>1.8728000000000002</v>
          </cell>
          <cell r="J36">
            <v>527.42999999999995</v>
          </cell>
          <cell r="K36">
            <v>149.10446099999999</v>
          </cell>
          <cell r="L36">
            <v>676.53446099999996</v>
          </cell>
          <cell r="M36">
            <v>1267.0137385608</v>
          </cell>
          <cell r="N36">
            <v>5.233048613510218E-4</v>
          </cell>
        </row>
        <row r="37">
          <cell r="B37">
            <v>94319</v>
          </cell>
          <cell r="C37">
            <v>0</v>
          </cell>
          <cell r="D37" t="str">
            <v>SINAPI</v>
          </cell>
          <cell r="E37" t="str">
            <v>ATERRO MANUAL DE VALAS COM SOLO ARGILO-ARENOSO E COMPACTAÇÃO MECANIZADA. AF_05/2016</v>
          </cell>
          <cell r="F37" t="e">
            <v>#N/A</v>
          </cell>
          <cell r="G37" t="str">
            <v>M3</v>
          </cell>
          <cell r="H37">
            <v>0</v>
          </cell>
          <cell r="I37">
            <v>13.3605</v>
          </cell>
          <cell r="J37">
            <v>33.200000000000003</v>
          </cell>
          <cell r="K37">
            <v>9.3856400000000004</v>
          </cell>
          <cell r="L37">
            <v>42.585640000000005</v>
          </cell>
          <cell r="M37">
            <v>568.96544322000011</v>
          </cell>
          <cell r="N37">
            <v>2.3499538585585518E-4</v>
          </cell>
        </row>
        <row r="38">
          <cell r="B38" t="str">
            <v>Título grau 1</v>
          </cell>
          <cell r="C38" t="str">
            <v>Título grau 1</v>
          </cell>
          <cell r="D38">
            <v>0</v>
          </cell>
          <cell r="E38" t="str">
            <v>SUPERESTRUTURAS</v>
          </cell>
          <cell r="F38">
            <v>0</v>
          </cell>
          <cell r="G38">
            <v>0</v>
          </cell>
          <cell r="H38">
            <v>0</v>
          </cell>
          <cell r="I38">
            <v>0</v>
          </cell>
          <cell r="J38">
            <v>0</v>
          </cell>
          <cell r="K38">
            <v>0</v>
          </cell>
          <cell r="L38">
            <v>0</v>
          </cell>
          <cell r="M38">
            <v>5108.7416107666013</v>
          </cell>
          <cell r="N38">
            <v>2.110023939706572E-3</v>
          </cell>
        </row>
        <row r="39">
          <cell r="B39">
            <v>95952</v>
          </cell>
          <cell r="C39">
            <v>0</v>
          </cell>
          <cell r="D39" t="str">
            <v>SINAPI</v>
          </cell>
          <cell r="E39" t="str">
            <v>(COMPOSIÇÃO REPRESENTATIVA) EXECUÇÃO DE ESTRUTURAS DE CONCRETO ARMADO CONVENCIONAL, PARA EDIFICAÇÃO HABITACIONAL MULTIFAMILIAR (PRÉDIO), FCK = 25 MPA. AF_01/2017</v>
          </cell>
          <cell r="F39" t="e">
            <v>#N/A</v>
          </cell>
          <cell r="G39" t="str">
            <v>M3</v>
          </cell>
          <cell r="H39">
            <v>0</v>
          </cell>
          <cell r="I39">
            <v>2.9382000000000001</v>
          </cell>
          <cell r="J39">
            <v>1319.69</v>
          </cell>
          <cell r="K39">
            <v>373.07636300000001</v>
          </cell>
          <cell r="L39">
            <v>1692.7663630000002</v>
          </cell>
          <cell r="M39">
            <v>4973.6861277666012</v>
          </cell>
          <cell r="N39">
            <v>2.0542430206406982E-3</v>
          </cell>
        </row>
        <row r="40">
          <cell r="B40" t="str">
            <v>74022/30</v>
          </cell>
          <cell r="C40" t="str">
            <v>92922</v>
          </cell>
          <cell r="D40" t="str">
            <v>SINAPI</v>
          </cell>
          <cell r="E40" t="str">
            <v>ENSAIO DE RESISTENCIA A COMPRESSAO SIMPLES - CONCRETO</v>
          </cell>
          <cell r="F40" t="e">
            <v>#N/A</v>
          </cell>
          <cell r="G40" t="str">
            <v>UN</v>
          </cell>
          <cell r="H40">
            <v>0</v>
          </cell>
          <cell r="I40">
            <v>1</v>
          </cell>
          <cell r="J40">
            <v>105.29</v>
          </cell>
          <cell r="K40">
            <v>29.765483000000003</v>
          </cell>
          <cell r="L40">
            <v>135.05548300000001</v>
          </cell>
          <cell r="M40">
            <v>135.05548300000001</v>
          </cell>
          <cell r="N40">
            <v>5.5780919065873886E-5</v>
          </cell>
        </row>
        <row r="41">
          <cell r="B41" t="str">
            <v>Título grau 1</v>
          </cell>
          <cell r="C41" t="str">
            <v>Título grau 1</v>
          </cell>
          <cell r="D41">
            <v>0</v>
          </cell>
          <cell r="E41" t="str">
            <v>PAREDES E PAINEIS</v>
          </cell>
          <cell r="F41">
            <v>0</v>
          </cell>
          <cell r="G41">
            <v>0</v>
          </cell>
          <cell r="H41">
            <v>0</v>
          </cell>
          <cell r="I41">
            <v>0</v>
          </cell>
          <cell r="J41">
            <v>0</v>
          </cell>
          <cell r="K41">
            <v>0</v>
          </cell>
          <cell r="L41">
            <v>0</v>
          </cell>
          <cell r="M41">
            <v>7841.2692499675995</v>
          </cell>
          <cell r="N41">
            <v>3.2386186453916004E-3</v>
          </cell>
        </row>
        <row r="42">
          <cell r="B42">
            <v>87521</v>
          </cell>
          <cell r="C42" t="str">
            <v>92760</v>
          </cell>
          <cell r="D42" t="str">
            <v>SINAPI</v>
          </cell>
          <cell r="E42" t="str">
            <v>ALVENARIA DE VEDAÇÃO DE BLOCOS CERÂMICOS FURADOS NA HORIZONTAL DE 11,5X19X19CM (ESPESSURA 11,5CM) DE PAREDES COM ÁREA LÍQUIDA MAIOR OU IGUAL A 6M² COM VÃOS E ARGAMASSA DE ASSENTAMENTO COM PREPARO EM BETONEIRA. AF_06/2014</v>
          </cell>
          <cell r="F42" t="e">
            <v>#N/A</v>
          </cell>
          <cell r="G42" t="str">
            <v>M2</v>
          </cell>
          <cell r="H42">
            <v>0</v>
          </cell>
          <cell r="I42">
            <v>120.46089999999998</v>
          </cell>
          <cell r="J42">
            <v>49.32</v>
          </cell>
          <cell r="K42">
            <v>13.942764</v>
          </cell>
          <cell r="L42">
            <v>63.262764000000004</v>
          </cell>
          <cell r="M42">
            <v>7620.6894879275997</v>
          </cell>
          <cell r="N42">
            <v>3.1475142964187937E-3</v>
          </cell>
        </row>
        <row r="43">
          <cell r="B43">
            <v>93201</v>
          </cell>
          <cell r="C43" t="str">
            <v>92763</v>
          </cell>
          <cell r="D43" t="str">
            <v>SINAPI</v>
          </cell>
          <cell r="E43" t="str">
            <v>FIXAÇÃO (ENCUNHAMENTO) DE ALVENARIA DE VEDAÇÃO COM ARGAMASSA APLICADA COM COLHER. AF_03/2016</v>
          </cell>
          <cell r="F43" t="e">
            <v>#N/A</v>
          </cell>
          <cell r="G43" t="str">
            <v>M</v>
          </cell>
          <cell r="H43">
            <v>0</v>
          </cell>
          <cell r="I43">
            <v>41.14</v>
          </cell>
          <cell r="J43">
            <v>4.18</v>
          </cell>
          <cell r="K43">
            <v>1.181686</v>
          </cell>
          <cell r="L43">
            <v>5.3616859999999997</v>
          </cell>
          <cell r="M43">
            <v>220.57976203999999</v>
          </cell>
          <cell r="N43">
            <v>9.110434897280668E-5</v>
          </cell>
        </row>
        <row r="44">
          <cell r="B44" t="str">
            <v>Título grau 1</v>
          </cell>
          <cell r="C44" t="str">
            <v>Título grau 1</v>
          </cell>
          <cell r="D44">
            <v>0</v>
          </cell>
          <cell r="E44" t="str">
            <v>REVESTIMENTOS PAREDE</v>
          </cell>
          <cell r="F44">
            <v>0</v>
          </cell>
          <cell r="G44">
            <v>0</v>
          </cell>
          <cell r="H44">
            <v>0</v>
          </cell>
          <cell r="I44">
            <v>0</v>
          </cell>
          <cell r="J44">
            <v>0</v>
          </cell>
          <cell r="K44">
            <v>0</v>
          </cell>
          <cell r="L44">
            <v>0</v>
          </cell>
          <cell r="M44">
            <v>12796.033651772799</v>
          </cell>
          <cell r="N44">
            <v>5.285046572257545E-3</v>
          </cell>
        </row>
        <row r="45">
          <cell r="B45">
            <v>87905</v>
          </cell>
          <cell r="C45" t="str">
            <v>92760</v>
          </cell>
          <cell r="D45" t="str">
            <v>SINAPI</v>
          </cell>
          <cell r="E45" t="str">
            <v>CHAPISCO APLICADO EM ALVENARIA (COM PRESENÇA DE VÃOS) E ESTRUTURAS DE CONCRETO DE FACHADA, COM COLHER DE PEDREIRO.  ARGAMASSA TRAÇO 1:3 COM PREPARO EM BETONEIRA 400L. AF_06/2014</v>
          </cell>
          <cell r="F45" t="e">
            <v>#N/A</v>
          </cell>
          <cell r="G45" t="str">
            <v>M2</v>
          </cell>
          <cell r="H45">
            <v>0</v>
          </cell>
          <cell r="I45">
            <v>136.20479999999998</v>
          </cell>
          <cell r="J45">
            <v>5.39</v>
          </cell>
          <cell r="K45">
            <v>1.5237529999999999</v>
          </cell>
          <cell r="L45">
            <v>6.9137529999999998</v>
          </cell>
          <cell r="M45">
            <v>941.68634461439979</v>
          </cell>
          <cell r="N45">
            <v>3.8893741007445406E-4</v>
          </cell>
        </row>
        <row r="46">
          <cell r="B46">
            <v>87879</v>
          </cell>
          <cell r="C46" t="str">
            <v>92760</v>
          </cell>
          <cell r="D46" t="str">
            <v>SINAPI</v>
          </cell>
          <cell r="E46" t="str">
            <v>CHAPISCO APLICADO EM ALVENARIAS E ESTRUTURAS DE CONCRETO INTERNAS, COM COLHER DE PEDREIRO.  ARGAMASSA TRAÇO 1:3 COM PREPARO EM BETONEIRA 400L. AF_06/2014</v>
          </cell>
          <cell r="F46" t="e">
            <v>#N/A</v>
          </cell>
          <cell r="G46" t="str">
            <v>M2</v>
          </cell>
          <cell r="H46">
            <v>0</v>
          </cell>
          <cell r="I46">
            <v>131.41839999999999</v>
          </cell>
          <cell r="J46">
            <v>2.5299999999999998</v>
          </cell>
          <cell r="K46">
            <v>0.71523099999999995</v>
          </cell>
          <cell r="L46">
            <v>3.2452309999999995</v>
          </cell>
          <cell r="M46">
            <v>426.48306565039991</v>
          </cell>
          <cell r="N46">
            <v>1.7614699410619809E-4</v>
          </cell>
        </row>
        <row r="47">
          <cell r="B47">
            <v>87527</v>
          </cell>
          <cell r="C47" t="str">
            <v>92760</v>
          </cell>
          <cell r="D47" t="str">
            <v>SINAPI</v>
          </cell>
          <cell r="E47" t="str">
            <v>EMBOÇO, PARA RECEBIMENTO DE CERÂMICA, EM ARGAMASSA TRAÇO 1:2:8, PREPARO MECÂNICO COM BETONEIRA 400L, APLICADO MANUALMENTE EM FACES INTERNAS DE PAREDES, PARA AMBIENTE COM ÁREA MENOR QUE 5M2, ESPESSURA DE 20MM, COM EXECUÇÃO DE TALISCAS. AF_06/2014</v>
          </cell>
          <cell r="F47" t="e">
            <v>#N/A</v>
          </cell>
          <cell r="G47" t="str">
            <v>M2</v>
          </cell>
          <cell r="H47">
            <v>0</v>
          </cell>
          <cell r="I47">
            <v>131.41839999999999</v>
          </cell>
          <cell r="J47">
            <v>28.07</v>
          </cell>
          <cell r="K47">
            <v>7.9353890000000007</v>
          </cell>
          <cell r="L47">
            <v>36.005389000000001</v>
          </cell>
          <cell r="M47">
            <v>4731.7706137575997</v>
          </cell>
          <cell r="N47">
            <v>1.954326531447028E-3</v>
          </cell>
        </row>
        <row r="48">
          <cell r="B48">
            <v>87792</v>
          </cell>
          <cell r="C48" t="str">
            <v>92761</v>
          </cell>
          <cell r="D48" t="str">
            <v>SINAPI</v>
          </cell>
          <cell r="E48" t="str">
            <v>EMBOÇO OU MASSA ÚNICA EM ARGAMASSA TRAÇO 1:2:8, PREPARO MECÂNICO COM BETONEIRA 400 L, APLICADA MANUALMENTE EM PANOS CEGOS DE FACHADA (SEM PRESENÇA DE VÃOS), ESPESSURA DE 25 MM. AF_06/2014</v>
          </cell>
          <cell r="F48" t="e">
            <v>#N/A</v>
          </cell>
          <cell r="G48" t="str">
            <v>M2</v>
          </cell>
          <cell r="H48">
            <v>0</v>
          </cell>
          <cell r="I48">
            <v>136.20479999999998</v>
          </cell>
          <cell r="J48">
            <v>25.71</v>
          </cell>
          <cell r="K48">
            <v>7.2682170000000008</v>
          </cell>
          <cell r="L48">
            <v>32.978217000000001</v>
          </cell>
          <cell r="M48">
            <v>4491.7914508415997</v>
          </cell>
          <cell r="N48">
            <v>1.8552097983328786E-3</v>
          </cell>
        </row>
        <row r="49">
          <cell r="B49">
            <v>87275</v>
          </cell>
          <cell r="C49" t="str">
            <v>92761</v>
          </cell>
          <cell r="D49" t="str">
            <v>SINAPI</v>
          </cell>
          <cell r="E49" t="str">
            <v>REVESTIMENTO CERÂMICO PARA PAREDES INTERNAS COM PLACAS TIPO ESMALTADA EXTRA  DE DIMENSÕES 33X45 CM APLICADAS EM AMBIENTES DE ÁREA MAIOR QUE 5 M² A MEIA ALTURA DAS PAREDES. AF_06/2014</v>
          </cell>
          <cell r="F49" t="e">
            <v>#N/A</v>
          </cell>
          <cell r="G49" t="str">
            <v>M2</v>
          </cell>
          <cell r="H49">
            <v>0</v>
          </cell>
          <cell r="I49">
            <v>37.8688</v>
          </cell>
          <cell r="J49">
            <v>45.38</v>
          </cell>
          <cell r="K49">
            <v>12.828926000000001</v>
          </cell>
          <cell r="L49">
            <v>58.208926000000005</v>
          </cell>
          <cell r="M49">
            <v>2204.3021769088</v>
          </cell>
          <cell r="N49">
            <v>9.1042583829698638E-4</v>
          </cell>
        </row>
        <row r="50">
          <cell r="B50" t="str">
            <v>Título grau 1</v>
          </cell>
          <cell r="C50" t="str">
            <v>Título grau 1</v>
          </cell>
          <cell r="D50">
            <v>0</v>
          </cell>
          <cell r="E50" t="str">
            <v>PINTURAS  - PAREDES</v>
          </cell>
          <cell r="F50">
            <v>0</v>
          </cell>
          <cell r="G50">
            <v>0</v>
          </cell>
          <cell r="H50">
            <v>0</v>
          </cell>
          <cell r="I50">
            <v>0</v>
          </cell>
          <cell r="J50">
            <v>0</v>
          </cell>
          <cell r="K50">
            <v>0</v>
          </cell>
          <cell r="L50">
            <v>0</v>
          </cell>
          <cell r="M50">
            <v>5950.1135116871992</v>
          </cell>
          <cell r="N50">
            <v>2.4575292528344539E-3</v>
          </cell>
        </row>
        <row r="51">
          <cell r="B51">
            <v>88485</v>
          </cell>
          <cell r="C51" t="str">
            <v>92760</v>
          </cell>
          <cell r="D51" t="str">
            <v>SINAPI</v>
          </cell>
          <cell r="E51" t="str">
            <v>APLICAÇÃO DE FUNDO SELADOR ACRÍLICO EM PAREDES, UMA DEMÃO. AF_06/2014</v>
          </cell>
          <cell r="F51" t="e">
            <v>#N/A</v>
          </cell>
          <cell r="G51" t="str">
            <v>M2</v>
          </cell>
          <cell r="H51">
            <v>0</v>
          </cell>
          <cell r="I51">
            <v>229.75439999999998</v>
          </cell>
          <cell r="J51">
            <v>1.65</v>
          </cell>
          <cell r="K51">
            <v>0.46645500000000001</v>
          </cell>
          <cell r="L51">
            <v>2.1164549999999998</v>
          </cell>
          <cell r="M51">
            <v>486.2648486519999</v>
          </cell>
          <cell r="N51">
            <v>2.0083820045452446E-4</v>
          </cell>
        </row>
        <row r="52">
          <cell r="B52">
            <v>88497</v>
          </cell>
          <cell r="C52" t="str">
            <v>92760</v>
          </cell>
          <cell r="D52" t="str">
            <v>SINAPI</v>
          </cell>
          <cell r="E52" t="str">
            <v>APLICAÇÃO E LIXAMENTO DE MASSA LÁTEX EM PAREDES, DUAS DEMÃOS. AF_06/2014</v>
          </cell>
          <cell r="F52" t="e">
            <v>#N/A</v>
          </cell>
          <cell r="G52" t="str">
            <v>M2</v>
          </cell>
          <cell r="H52">
            <v>0</v>
          </cell>
          <cell r="I52">
            <v>229.75439999999998</v>
          </cell>
          <cell r="J52">
            <v>8.5399999999999991</v>
          </cell>
          <cell r="K52">
            <v>2.4142579999999998</v>
          </cell>
          <cell r="L52">
            <v>10.954257999999999</v>
          </cell>
          <cell r="M52">
            <v>2516.7889742351995</v>
          </cell>
          <cell r="N52">
            <v>1.0394898375040236E-3</v>
          </cell>
        </row>
        <row r="53">
          <cell r="B53">
            <v>88489</v>
          </cell>
          <cell r="C53" t="str">
            <v>92770</v>
          </cell>
          <cell r="D53" t="str">
            <v>SINAPI</v>
          </cell>
          <cell r="E53" t="str">
            <v>APLICAÇÃO MANUAL DE PINTURA COM TINTA LÁTEX ACRÍLICA EM PAREDES, DUAS DEMÃOS. AF_06/2014</v>
          </cell>
          <cell r="F53" t="e">
            <v>#N/A</v>
          </cell>
          <cell r="G53" t="str">
            <v>M2</v>
          </cell>
          <cell r="H53">
            <v>0</v>
          </cell>
          <cell r="I53">
            <v>229.75439999999998</v>
          </cell>
          <cell r="J53">
            <v>10</v>
          </cell>
          <cell r="K53">
            <v>2.827</v>
          </cell>
          <cell r="L53">
            <v>12.827</v>
          </cell>
          <cell r="M53">
            <v>2947.0596887999995</v>
          </cell>
          <cell r="N53">
            <v>1.2172012148759059E-3</v>
          </cell>
        </row>
        <row r="54">
          <cell r="B54" t="str">
            <v>Título grau 1</v>
          </cell>
          <cell r="C54" t="str">
            <v>Título grau 1</v>
          </cell>
          <cell r="D54">
            <v>0</v>
          </cell>
          <cell r="E54" t="str">
            <v>TETO E FORROS</v>
          </cell>
          <cell r="F54">
            <v>0</v>
          </cell>
          <cell r="G54">
            <v>0</v>
          </cell>
          <cell r="H54">
            <v>0</v>
          </cell>
          <cell r="I54">
            <v>0</v>
          </cell>
          <cell r="J54">
            <v>0</v>
          </cell>
          <cell r="K54">
            <v>0</v>
          </cell>
          <cell r="L54">
            <v>0</v>
          </cell>
          <cell r="M54">
            <v>9653.21513499924</v>
          </cell>
          <cell r="N54">
            <v>3.9869926063709794E-3</v>
          </cell>
        </row>
        <row r="55">
          <cell r="B55" t="str">
            <v>COMP. 19</v>
          </cell>
          <cell r="C55" t="str">
            <v>92760</v>
          </cell>
          <cell r="D55" t="str">
            <v>COMPOSIÇÃO</v>
          </cell>
          <cell r="E55" t="str">
            <v>FORRO DE GESSO COMUM, EM PLACAS 60 X 60 CM, C/ ISOLAMENTO EM LÃ DE VIDRO, INCLUSIVE MADEIRAMENTO COM RIPÕES 3,5CM X 5,5CM, INSTALADO</v>
          </cell>
          <cell r="F55" t="e">
            <v>#N/A</v>
          </cell>
          <cell r="G55" t="str">
            <v>M2</v>
          </cell>
          <cell r="H55">
            <v>0</v>
          </cell>
          <cell r="I55">
            <v>88.946799999999996</v>
          </cell>
          <cell r="J55">
            <v>84.609000000000009</v>
          </cell>
          <cell r="K55">
            <v>23.918964300000003</v>
          </cell>
          <cell r="L55">
            <v>108.52796430000001</v>
          </cell>
          <cell r="M55">
            <v>9653.21513499924</v>
          </cell>
          <cell r="N55">
            <v>3.9869926063709794E-3</v>
          </cell>
        </row>
        <row r="56">
          <cell r="B56" t="str">
            <v>Título grau 1</v>
          </cell>
          <cell r="C56" t="str">
            <v>Título grau 1</v>
          </cell>
          <cell r="D56">
            <v>0</v>
          </cell>
          <cell r="E56" t="str">
            <v>PINTURAS  - TETO</v>
          </cell>
          <cell r="F56">
            <v>0</v>
          </cell>
          <cell r="G56">
            <v>0</v>
          </cell>
          <cell r="H56">
            <v>0</v>
          </cell>
          <cell r="I56">
            <v>0</v>
          </cell>
          <cell r="J56">
            <v>0</v>
          </cell>
          <cell r="K56">
            <v>0</v>
          </cell>
          <cell r="L56">
            <v>0</v>
          </cell>
          <cell r="M56">
            <v>2614.9900234512002</v>
          </cell>
          <cell r="N56">
            <v>1.0800490555144589E-3</v>
          </cell>
        </row>
        <row r="57">
          <cell r="B57">
            <v>88494</v>
          </cell>
          <cell r="C57" t="str">
            <v>92760</v>
          </cell>
          <cell r="D57" t="str">
            <v>SINAPI</v>
          </cell>
          <cell r="E57" t="str">
            <v>APLICAÇÃO E LIXAMENTO DE MASSA LÁTEX EM TETO, UMA DEMÃO. AF_06/2014</v>
          </cell>
          <cell r="F57" t="e">
            <v>#N/A</v>
          </cell>
          <cell r="G57" t="str">
            <v>M2</v>
          </cell>
          <cell r="H57">
            <v>0</v>
          </cell>
          <cell r="I57">
            <v>88.946799999999996</v>
          </cell>
          <cell r="J57">
            <v>11.77</v>
          </cell>
          <cell r="K57">
            <v>3.3273790000000001</v>
          </cell>
          <cell r="L57">
            <v>15.097379</v>
          </cell>
          <cell r="M57">
            <v>1342.8635504372</v>
          </cell>
          <cell r="N57">
            <v>5.5463252109097646E-4</v>
          </cell>
        </row>
        <row r="58">
          <cell r="B58">
            <v>88488</v>
          </cell>
          <cell r="C58" t="str">
            <v>92760</v>
          </cell>
          <cell r="D58" t="str">
            <v>SINAPI</v>
          </cell>
          <cell r="E58" t="str">
            <v>APLICAÇÃO MANUAL DE PINTURA COM TINTA LÁTEX ACRÍLICA EM TETO, DUAS DEMÃOS. AF_06/2014</v>
          </cell>
          <cell r="F58" t="e">
            <v>#N/A</v>
          </cell>
          <cell r="G58" t="str">
            <v>M2</v>
          </cell>
          <cell r="H58">
            <v>0</v>
          </cell>
          <cell r="I58">
            <v>88.946799999999996</v>
          </cell>
          <cell r="J58">
            <v>11.15</v>
          </cell>
          <cell r="K58">
            <v>3.1521050000000002</v>
          </cell>
          <cell r="L58">
            <v>14.302105000000001</v>
          </cell>
          <cell r="M58">
            <v>1272.1264730140001</v>
          </cell>
          <cell r="N58">
            <v>5.2541653442348237E-4</v>
          </cell>
        </row>
        <row r="59">
          <cell r="B59" t="str">
            <v>Título grau 1</v>
          </cell>
          <cell r="C59" t="str">
            <v>Título grau 1</v>
          </cell>
          <cell r="D59">
            <v>0</v>
          </cell>
          <cell r="E59" t="str">
            <v>PISOS</v>
          </cell>
          <cell r="F59">
            <v>0</v>
          </cell>
          <cell r="G59">
            <v>0</v>
          </cell>
          <cell r="H59">
            <v>0</v>
          </cell>
          <cell r="I59">
            <v>0</v>
          </cell>
          <cell r="J59">
            <v>0</v>
          </cell>
          <cell r="K59">
            <v>0</v>
          </cell>
          <cell r="L59">
            <v>0</v>
          </cell>
          <cell r="M59">
            <v>11208.665132853499</v>
          </cell>
          <cell r="N59">
            <v>4.6294280596677704E-3</v>
          </cell>
        </row>
        <row r="60">
          <cell r="B60">
            <v>94962</v>
          </cell>
          <cell r="C60">
            <v>0</v>
          </cell>
          <cell r="D60" t="str">
            <v>SINAPI</v>
          </cell>
          <cell r="E60" t="str">
            <v>CONCRETO MAGRO PARA LASTRO, TRAÇO 1:4,5:4,5 (CIMENTO/ AREIA MÉDIA/ BRITA 1)  - PREPARO MECÂNICO COM BETONEIRA 400 L. AF_07/2016</v>
          </cell>
          <cell r="F60" t="e">
            <v>#N/A</v>
          </cell>
          <cell r="G60" t="str">
            <v>M3</v>
          </cell>
          <cell r="H60">
            <v>0</v>
          </cell>
          <cell r="I60">
            <v>4.4515000000000002</v>
          </cell>
          <cell r="J60">
            <v>251.27</v>
          </cell>
          <cell r="K60">
            <v>71.034029000000004</v>
          </cell>
          <cell r="L60">
            <v>322.30402900000001</v>
          </cell>
          <cell r="M60">
            <v>1434.7363850935001</v>
          </cell>
          <cell r="N60">
            <v>5.9257804570411255E-4</v>
          </cell>
        </row>
        <row r="61">
          <cell r="B61">
            <v>88476</v>
          </cell>
          <cell r="C61">
            <v>0</v>
          </cell>
          <cell r="D61" t="str">
            <v>SINAPI</v>
          </cell>
          <cell r="E61" t="str">
            <v>CONTRAPISO AUTONIVELANTE, APLICADO SOBRE LAJE, ADERIDO, ESPESSURA 2CM. AF_06/2014</v>
          </cell>
          <cell r="F61" t="e">
            <v>#N/A</v>
          </cell>
          <cell r="G61" t="str">
            <v>M2</v>
          </cell>
          <cell r="H61">
            <v>0</v>
          </cell>
          <cell r="I61">
            <v>89.03</v>
          </cell>
          <cell r="J61">
            <v>13.67</v>
          </cell>
          <cell r="K61">
            <v>3.864509</v>
          </cell>
          <cell r="L61">
            <v>17.534509</v>
          </cell>
          <cell r="M61">
            <v>1561.0973362699999</v>
          </cell>
          <cell r="N61">
            <v>6.4476792969914577E-4</v>
          </cell>
        </row>
        <row r="62">
          <cell r="B62">
            <v>72136</v>
          </cell>
          <cell r="C62">
            <v>0</v>
          </cell>
          <cell r="D62" t="str">
            <v>SINAPI</v>
          </cell>
          <cell r="E62" t="str">
            <v>PISO INDUSTRIAL DE ALTA RESISTENCIA, ESPESSURA 8MM, INCLUSO JUNTAS DE DILATACAO PLASTICAS E POLIMENTO MECANIZADO</v>
          </cell>
          <cell r="F62" t="e">
            <v>#N/A</v>
          </cell>
          <cell r="G62" t="str">
            <v>M2</v>
          </cell>
          <cell r="H62">
            <v>0</v>
          </cell>
          <cell r="I62">
            <v>81.92</v>
          </cell>
          <cell r="J62">
            <v>65.319999999999993</v>
          </cell>
          <cell r="K62">
            <v>18.465964</v>
          </cell>
          <cell r="L62">
            <v>83.785963999999993</v>
          </cell>
          <cell r="M62">
            <v>6863.7461708799992</v>
          </cell>
          <cell r="N62">
            <v>2.8348798667178808E-3</v>
          </cell>
        </row>
        <row r="63">
          <cell r="B63">
            <v>87275</v>
          </cell>
          <cell r="C63" t="str">
            <v>92761</v>
          </cell>
          <cell r="D63" t="str">
            <v>SINAPI</v>
          </cell>
          <cell r="E63" t="str">
            <v>REVESTIMENTO CERÂMICO PARA PAREDES INTERNAS COM PLACAS TIPO ESMALTADA EXTRA  DE DIMENSÕES 33X45 CM APLICADAS EM AMBIENTES DE ÁREA MAIOR QUE 5 M² A MEIA ALTURA DAS PAREDES. AF_06/2014</v>
          </cell>
          <cell r="F63" t="e">
            <v>#N/A</v>
          </cell>
          <cell r="G63" t="str">
            <v>M2</v>
          </cell>
          <cell r="H63">
            <v>0</v>
          </cell>
          <cell r="I63">
            <v>7.11</v>
          </cell>
          <cell r="J63">
            <v>45.38</v>
          </cell>
          <cell r="K63">
            <v>12.828926000000001</v>
          </cell>
          <cell r="L63">
            <v>58.208926000000005</v>
          </cell>
          <cell r="M63">
            <v>413.86546386000003</v>
          </cell>
          <cell r="N63">
            <v>1.7093564386227116E-4</v>
          </cell>
        </row>
        <row r="64">
          <cell r="B64" t="str">
            <v>COMP. 21</v>
          </cell>
          <cell r="C64">
            <v>0</v>
          </cell>
          <cell r="D64" t="str">
            <v>COMPOSIÇÃO</v>
          </cell>
          <cell r="E64" t="str">
            <v>RODAPÉ ALTA RESISTÊNCIA, H =  10 CM</v>
          </cell>
          <cell r="F64" t="e">
            <v>#N/A</v>
          </cell>
          <cell r="G64" t="str">
            <v>M</v>
          </cell>
          <cell r="H64">
            <v>0</v>
          </cell>
          <cell r="I64">
            <v>47.81</v>
          </cell>
          <cell r="J64">
            <v>15.25</v>
          </cell>
          <cell r="K64">
            <v>4.3111750000000004</v>
          </cell>
          <cell r="L64">
            <v>19.561174999999999</v>
          </cell>
          <cell r="M64">
            <v>935.21977674999994</v>
          </cell>
          <cell r="N64">
            <v>3.8626657368436045E-4</v>
          </cell>
        </row>
        <row r="65">
          <cell r="B65" t="str">
            <v>Título grau 1</v>
          </cell>
          <cell r="C65" t="str">
            <v>Título grau 1</v>
          </cell>
          <cell r="D65">
            <v>0</v>
          </cell>
          <cell r="E65" t="str">
            <v>COBERTURAS E IMPERMEABILIZAÇÕES</v>
          </cell>
          <cell r="F65">
            <v>0</v>
          </cell>
          <cell r="G65">
            <v>0</v>
          </cell>
          <cell r="H65">
            <v>0</v>
          </cell>
          <cell r="I65">
            <v>0</v>
          </cell>
          <cell r="J65">
            <v>0</v>
          </cell>
          <cell r="K65">
            <v>0</v>
          </cell>
          <cell r="L65">
            <v>0</v>
          </cell>
          <cell r="M65">
            <v>26650.417108349255</v>
          </cell>
          <cell r="N65">
            <v>1.1007215159066223E-2</v>
          </cell>
        </row>
        <row r="66">
          <cell r="B66" t="str">
            <v>COMP. 288</v>
          </cell>
          <cell r="C66">
            <v>0</v>
          </cell>
          <cell r="D66" t="str">
            <v>COMPOSIÇÃO</v>
          </cell>
          <cell r="E66" t="str">
            <v>TELHAMENTO COM TELHA DE FIBROCIMENTO TIPO CANALETE 90</v>
          </cell>
          <cell r="F66" t="e">
            <v>#N/A</v>
          </cell>
          <cell r="G66" t="str">
            <v>M2</v>
          </cell>
          <cell r="H66">
            <v>0</v>
          </cell>
          <cell r="I66">
            <v>108.73</v>
          </cell>
          <cell r="J66">
            <v>126.89375000000001</v>
          </cell>
          <cell r="K66">
            <v>35.872863125000002</v>
          </cell>
          <cell r="L66">
            <v>162.76661312500002</v>
          </cell>
          <cell r="M66">
            <v>17697.613845081254</v>
          </cell>
          <cell r="N66">
            <v>7.3095082378222776E-3</v>
          </cell>
        </row>
        <row r="67">
          <cell r="B67">
            <v>92580</v>
          </cell>
          <cell r="C67">
            <v>0</v>
          </cell>
          <cell r="D67" t="str">
            <v>SINAPI</v>
          </cell>
          <cell r="E67" t="str">
            <v>TRAMA DE AÇO COMPOSTA POR TERÇAS PARA TELHADOS DE ATÉ 2 ÁGUAS PARA TELHA ONDULADA DE FIBROCIMENTO, METÁLICA, PLÁSTICA OU TERMOACÚSTICA, INCLUSO TRANSPORTE VERTICAL. AF_12/2015</v>
          </cell>
          <cell r="F67" t="e">
            <v>#N/A</v>
          </cell>
          <cell r="G67" t="str">
            <v>M2</v>
          </cell>
          <cell r="H67">
            <v>0</v>
          </cell>
          <cell r="I67">
            <v>108.73</v>
          </cell>
          <cell r="J67">
            <v>32.49</v>
          </cell>
          <cell r="K67">
            <v>9.1849230000000013</v>
          </cell>
          <cell r="L67">
            <v>41.674923000000007</v>
          </cell>
          <cell r="M67">
            <v>4531.3143777900013</v>
          </cell>
          <cell r="N67">
            <v>1.871533646431332E-3</v>
          </cell>
        </row>
        <row r="68">
          <cell r="B68" t="str">
            <v>74106/1</v>
          </cell>
          <cell r="C68">
            <v>0</v>
          </cell>
          <cell r="D68" t="str">
            <v>SINAPI</v>
          </cell>
          <cell r="E68" t="str">
            <v>IMPERMEABILIZACAO DE ESTRUTURAS ENTERRADAS, COM TINTA ASFALTICA, DUAS DEMAOS.</v>
          </cell>
          <cell r="F68" t="e">
            <v>#N/A</v>
          </cell>
          <cell r="G68" t="str">
            <v>M2</v>
          </cell>
          <cell r="H68">
            <v>0</v>
          </cell>
          <cell r="I68">
            <v>18.727999999999998</v>
          </cell>
          <cell r="J68">
            <v>7.91</v>
          </cell>
          <cell r="K68">
            <v>2.236157</v>
          </cell>
          <cell r="L68">
            <v>10.146157000000001</v>
          </cell>
          <cell r="M68">
            <v>190.01722829599998</v>
          </cell>
          <cell r="N68">
            <v>7.8481342610139392E-5</v>
          </cell>
        </row>
        <row r="69">
          <cell r="B69" t="str">
            <v>COMP. 23</v>
          </cell>
          <cell r="C69">
            <v>0</v>
          </cell>
          <cell r="D69" t="str">
            <v>COMPOSIÇÃO</v>
          </cell>
          <cell r="E69" t="str">
            <v>IMPERMEABILIZAÇÃO COM APLICAÇÃO DE ARGAMASSA POLIMÉRICA TIPO DENVERTEC 100 OU SIMILAR</v>
          </cell>
          <cell r="F69" t="e">
            <v>#N/A</v>
          </cell>
          <cell r="G69" t="str">
            <v>M2</v>
          </cell>
          <cell r="H69">
            <v>0</v>
          </cell>
          <cell r="I69">
            <v>91.740000000000009</v>
          </cell>
          <cell r="J69">
            <v>35.959000000000003</v>
          </cell>
          <cell r="K69">
            <v>10.165609300000002</v>
          </cell>
          <cell r="L69">
            <v>46.124609300000003</v>
          </cell>
          <cell r="M69">
            <v>4231.4716571820009</v>
          </cell>
          <cell r="N69">
            <v>1.7476919322024745E-3</v>
          </cell>
        </row>
        <row r="70">
          <cell r="B70" t="str">
            <v>Título grau 1</v>
          </cell>
          <cell r="C70" t="str">
            <v>Título grau 1</v>
          </cell>
          <cell r="D70">
            <v>0</v>
          </cell>
          <cell r="E70" t="str">
            <v>ESQUADRIAS</v>
          </cell>
          <cell r="F70">
            <v>0</v>
          </cell>
          <cell r="G70">
            <v>0</v>
          </cell>
          <cell r="H70">
            <v>0</v>
          </cell>
          <cell r="I70">
            <v>0</v>
          </cell>
          <cell r="J70">
            <v>0</v>
          </cell>
          <cell r="K70">
            <v>0</v>
          </cell>
          <cell r="L70">
            <v>0</v>
          </cell>
          <cell r="M70">
            <v>9037.9773139000026</v>
          </cell>
          <cell r="N70">
            <v>3.7328856990268234E-3</v>
          </cell>
        </row>
        <row r="71">
          <cell r="B71" t="str">
            <v>Título grau 2</v>
          </cell>
          <cell r="C71" t="str">
            <v>Título grau 2</v>
          </cell>
          <cell r="D71">
            <v>0</v>
          </cell>
          <cell r="E71" t="str">
            <v>JANELAS</v>
          </cell>
          <cell r="F71">
            <v>0</v>
          </cell>
          <cell r="G71">
            <v>0</v>
          </cell>
          <cell r="H71">
            <v>0</v>
          </cell>
          <cell r="I71">
            <v>0</v>
          </cell>
          <cell r="J71">
            <v>0</v>
          </cell>
          <cell r="K71">
            <v>0</v>
          </cell>
          <cell r="L71">
            <v>0</v>
          </cell>
          <cell r="M71">
            <v>5242.3612932600017</v>
          </cell>
          <cell r="N71">
            <v>2.1652118412208861E-3</v>
          </cell>
        </row>
        <row r="72">
          <cell r="B72" t="str">
            <v>73932/1</v>
          </cell>
          <cell r="C72">
            <v>0</v>
          </cell>
          <cell r="D72" t="str">
            <v>SINAPI</v>
          </cell>
          <cell r="E72" t="str">
            <v>GRADE DE FERRO EM BARRA CHATA 3/16"</v>
          </cell>
          <cell r="F72" t="e">
            <v>#N/A</v>
          </cell>
          <cell r="G72" t="str">
            <v>M2</v>
          </cell>
          <cell r="H72">
            <v>0</v>
          </cell>
          <cell r="I72">
            <v>9.6500000000000021</v>
          </cell>
          <cell r="J72">
            <v>295.41000000000003</v>
          </cell>
          <cell r="K72">
            <v>83.51240700000001</v>
          </cell>
          <cell r="L72">
            <v>378.92240700000002</v>
          </cell>
          <cell r="M72">
            <v>3656.6012275500011</v>
          </cell>
          <cell r="N72">
            <v>1.5102576555899008E-3</v>
          </cell>
        </row>
        <row r="73">
          <cell r="B73">
            <v>95468</v>
          </cell>
          <cell r="C73">
            <v>0</v>
          </cell>
          <cell r="D73" t="str">
            <v>SINAPI</v>
          </cell>
          <cell r="E73" t="str">
            <v>PINTURA ESMALTE BRILHANTE (2 DEMAOS) SOBRE SUPERFICIE METALICA, INCLUSIVE PROTECAO COM ZARCAO (1 DEMAO)</v>
          </cell>
          <cell r="F73" t="e">
            <v>#N/A</v>
          </cell>
          <cell r="G73" t="str">
            <v>M2</v>
          </cell>
          <cell r="H73">
            <v>0</v>
          </cell>
          <cell r="I73">
            <v>9.6500000000000021</v>
          </cell>
          <cell r="J73">
            <v>28.88</v>
          </cell>
          <cell r="K73">
            <v>8.1643760000000007</v>
          </cell>
          <cell r="L73">
            <v>37.044376</v>
          </cell>
          <cell r="M73">
            <v>357.47822840000009</v>
          </cell>
          <cell r="N73">
            <v>1.4764646116731435E-4</v>
          </cell>
        </row>
        <row r="74">
          <cell r="B74" t="str">
            <v>COMP. 207</v>
          </cell>
          <cell r="C74">
            <v>0</v>
          </cell>
          <cell r="D74" t="str">
            <v>COMPOSIÇÃO</v>
          </cell>
          <cell r="E74" t="str">
            <v>JANELA DE ALUMÍNIO,  TIPO FIXA(BOCA DE LOBO), INCLUSIVE VIDROS VERDES 4MM</v>
          </cell>
          <cell r="F74" t="e">
            <v>#N/A</v>
          </cell>
          <cell r="G74" t="str">
            <v>M2</v>
          </cell>
          <cell r="H74">
            <v>0</v>
          </cell>
          <cell r="I74">
            <v>0.72</v>
          </cell>
          <cell r="J74">
            <v>436.71500000000003</v>
          </cell>
          <cell r="K74">
            <v>123.45933050000001</v>
          </cell>
          <cell r="L74">
            <v>560.1743305</v>
          </cell>
          <cell r="M74">
            <v>403.32551795999996</v>
          </cell>
          <cell r="N74">
            <v>1.6658241172280597E-4</v>
          </cell>
        </row>
        <row r="75">
          <cell r="B75">
            <v>94570</v>
          </cell>
          <cell r="C75">
            <v>0</v>
          </cell>
          <cell r="D75" t="str">
            <v>SINAPI</v>
          </cell>
          <cell r="E75" t="str">
            <v>JANELA DE ALUMÍNIO DE CORRER, 2 FOLHAS, FIXAÇÃO COM PARAFUSO SOBRE CONTRAMARCO (EXCLUSIVE CONTRAMARCO), COM VIDROS PADRONIZADA. AF_07/2016</v>
          </cell>
          <cell r="F75" t="e">
            <v>#N/A</v>
          </cell>
          <cell r="G75" t="str">
            <v>M2</v>
          </cell>
          <cell r="H75">
            <v>0</v>
          </cell>
          <cell r="I75">
            <v>2.75</v>
          </cell>
          <cell r="J75">
            <v>165.87</v>
          </cell>
          <cell r="K75">
            <v>46.891449000000001</v>
          </cell>
          <cell r="L75">
            <v>212.761449</v>
          </cell>
          <cell r="M75">
            <v>585.09398475</v>
          </cell>
          <cell r="N75">
            <v>2.4165683232030941E-4</v>
          </cell>
        </row>
        <row r="76">
          <cell r="B76">
            <v>93182</v>
          </cell>
          <cell r="C76">
            <v>0</v>
          </cell>
          <cell r="D76" t="str">
            <v>SINAPI</v>
          </cell>
          <cell r="E76" t="str">
            <v>VERGA PRÉ-MOLDADA PARA JANELAS COM ATÉ 1,5 M DE VÃO. AF_03/2016</v>
          </cell>
          <cell r="F76" t="e">
            <v>#N/A</v>
          </cell>
          <cell r="G76" t="str">
            <v>M</v>
          </cell>
          <cell r="H76">
            <v>0</v>
          </cell>
          <cell r="I76">
            <v>3.7</v>
          </cell>
          <cell r="J76">
            <v>25.5</v>
          </cell>
          <cell r="K76">
            <v>7.20885</v>
          </cell>
          <cell r="L76">
            <v>32.708849999999998</v>
          </cell>
          <cell r="M76">
            <v>121.022745</v>
          </cell>
          <cell r="N76">
            <v>4.9985086084767797E-5</v>
          </cell>
        </row>
        <row r="77">
          <cell r="B77">
            <v>93194</v>
          </cell>
          <cell r="C77">
            <v>0</v>
          </cell>
          <cell r="D77" t="str">
            <v>SINAPI</v>
          </cell>
          <cell r="E77" t="str">
            <v>CONTRAVERGA PRÉ-MOLDADA PARA VÃOS DE ATÉ 1,5 M DE COMPRIMENTO. AF_03/2016</v>
          </cell>
          <cell r="F77" t="e">
            <v>#N/A</v>
          </cell>
          <cell r="G77" t="str">
            <v>M</v>
          </cell>
          <cell r="H77">
            <v>0</v>
          </cell>
          <cell r="I77">
            <v>3.7</v>
          </cell>
          <cell r="J77">
            <v>25.04</v>
          </cell>
          <cell r="K77">
            <v>7.0788079999999995</v>
          </cell>
          <cell r="L77">
            <v>32.118808000000001</v>
          </cell>
          <cell r="M77">
            <v>118.83958960000001</v>
          </cell>
          <cell r="N77">
            <v>4.9083394335787674E-5</v>
          </cell>
        </row>
        <row r="78">
          <cell r="B78" t="str">
            <v>Título grau 2</v>
          </cell>
          <cell r="C78" t="str">
            <v>Título grau 2</v>
          </cell>
          <cell r="D78">
            <v>0</v>
          </cell>
          <cell r="E78" t="str">
            <v>PORTAS</v>
          </cell>
          <cell r="F78">
            <v>0</v>
          </cell>
          <cell r="G78">
            <v>0</v>
          </cell>
          <cell r="H78">
            <v>0</v>
          </cell>
          <cell r="I78">
            <v>0</v>
          </cell>
          <cell r="J78">
            <v>0</v>
          </cell>
          <cell r="K78">
            <v>0</v>
          </cell>
          <cell r="L78">
            <v>0</v>
          </cell>
          <cell r="M78">
            <v>3795.61602064</v>
          </cell>
          <cell r="N78">
            <v>1.5676738578059371E-3</v>
          </cell>
        </row>
        <row r="79">
          <cell r="B79">
            <v>90843</v>
          </cell>
          <cell r="C79">
            <v>0</v>
          </cell>
          <cell r="D79" t="str">
            <v>SINAPI</v>
          </cell>
          <cell r="E79" t="str">
            <v>KIT DE PORTA DE MADEIRA PARA PINTURA, SEMI-OCA (LEVE OU MÉDIA), PADRÃO MÉDIO, 80X210CM, ESPESSURA DE 3,5CM, ITENS INCLUSOS: DOBRADIÇAS, MONTAGEM E INSTALAÇÃO DO BATENTE, FECHADURA COM EXECUÇÃO DO FURO - FORNECIMENTO E INSTALAÇÃO. AF_08/2015</v>
          </cell>
          <cell r="F79" t="e">
            <v>#N/A</v>
          </cell>
          <cell r="G79" t="str">
            <v>UN</v>
          </cell>
          <cell r="H79">
            <v>0</v>
          </cell>
          <cell r="I79">
            <v>4</v>
          </cell>
          <cell r="J79">
            <v>656.99</v>
          </cell>
          <cell r="K79">
            <v>185.73107300000001</v>
          </cell>
          <cell r="L79">
            <v>842.72107300000005</v>
          </cell>
          <cell r="M79">
            <v>3370.8842920000002</v>
          </cell>
          <cell r="N79">
            <v>1.3922502048471265E-3</v>
          </cell>
        </row>
        <row r="80">
          <cell r="B80" t="str">
            <v>74065/3</v>
          </cell>
          <cell r="C80">
            <v>0</v>
          </cell>
          <cell r="D80" t="str">
            <v>SINAPI</v>
          </cell>
          <cell r="E80" t="str">
            <v>PINTURA ESMALTE BRILHANTE PARA MADEIRA, DUAS DEMAOS, SOBRE FUNDO NIVELADOR BRANCO</v>
          </cell>
          <cell r="F80" t="e">
            <v>#N/A</v>
          </cell>
          <cell r="G80" t="str">
            <v>M2</v>
          </cell>
          <cell r="H80">
            <v>0</v>
          </cell>
          <cell r="I80">
            <v>13.440000000000001</v>
          </cell>
          <cell r="J80">
            <v>16.93</v>
          </cell>
          <cell r="K80">
            <v>4.786111</v>
          </cell>
          <cell r="L80">
            <v>21.716110999999998</v>
          </cell>
          <cell r="M80">
            <v>291.86453183999998</v>
          </cell>
          <cell r="N80">
            <v>1.2054654477646207E-4</v>
          </cell>
        </row>
        <row r="81">
          <cell r="B81">
            <v>93185</v>
          </cell>
          <cell r="C81">
            <v>0</v>
          </cell>
          <cell r="D81" t="str">
            <v>SINAPI</v>
          </cell>
          <cell r="E81" t="str">
            <v>VERGA PRÉ-MOLDADA PARA PORTAS COM MAIS DE 1,5 M DE VÃO. AF_03/2016</v>
          </cell>
          <cell r="F81" t="e">
            <v>#N/A</v>
          </cell>
          <cell r="G81" t="str">
            <v>M</v>
          </cell>
          <cell r="H81">
            <v>0</v>
          </cell>
          <cell r="I81">
            <v>3.2</v>
          </cell>
          <cell r="J81">
            <v>32.369999999999997</v>
          </cell>
          <cell r="K81">
            <v>9.1509989999999988</v>
          </cell>
          <cell r="L81">
            <v>41.520998999999996</v>
          </cell>
          <cell r="M81">
            <v>132.86719679999999</v>
          </cell>
          <cell r="N81">
            <v>5.487710818234856E-5</v>
          </cell>
        </row>
        <row r="82">
          <cell r="B82" t="str">
            <v>Título grau 1</v>
          </cell>
          <cell r="C82" t="str">
            <v>Título grau 1</v>
          </cell>
          <cell r="D82">
            <v>0</v>
          </cell>
          <cell r="E82" t="str">
            <v>SERVIÇOS COMPLEMENTARES</v>
          </cell>
          <cell r="F82">
            <v>0</v>
          </cell>
          <cell r="G82">
            <v>0</v>
          </cell>
          <cell r="H82">
            <v>0</v>
          </cell>
          <cell r="I82">
            <v>0</v>
          </cell>
          <cell r="J82">
            <v>0</v>
          </cell>
          <cell r="K82">
            <v>0</v>
          </cell>
          <cell r="L82">
            <v>0</v>
          </cell>
          <cell r="M82">
            <v>3267.8855856279997</v>
          </cell>
          <cell r="N82">
            <v>1.3497094476975168E-3</v>
          </cell>
        </row>
        <row r="83">
          <cell r="B83" t="str">
            <v>Título grau 2</v>
          </cell>
          <cell r="C83" t="str">
            <v>Título grau 2</v>
          </cell>
          <cell r="D83">
            <v>0</v>
          </cell>
          <cell r="E83" t="str">
            <v>DIVERSOS</v>
          </cell>
          <cell r="F83">
            <v>0</v>
          </cell>
          <cell r="G83">
            <v>0</v>
          </cell>
          <cell r="H83">
            <v>0</v>
          </cell>
          <cell r="I83">
            <v>0</v>
          </cell>
          <cell r="J83">
            <v>0</v>
          </cell>
          <cell r="K83">
            <v>0</v>
          </cell>
          <cell r="L83">
            <v>0</v>
          </cell>
          <cell r="M83">
            <v>206.919314888</v>
          </cell>
          <cell r="N83">
            <v>8.546228039429989E-5</v>
          </cell>
        </row>
        <row r="84">
          <cell r="B84" t="str">
            <v>COMP. 195</v>
          </cell>
          <cell r="C84">
            <v>0</v>
          </cell>
          <cell r="D84" t="str">
            <v>COMPOSIÇÃO</v>
          </cell>
          <cell r="E84" t="str">
            <v>LIMPEZA GERAL DA OBRA</v>
          </cell>
          <cell r="F84" t="e">
            <v>#N/A</v>
          </cell>
          <cell r="G84" t="str">
            <v>M2</v>
          </cell>
          <cell r="H84">
            <v>0</v>
          </cell>
          <cell r="I84">
            <v>95.6</v>
          </cell>
          <cell r="J84">
            <v>1.6874000000000002</v>
          </cell>
          <cell r="K84">
            <v>0.47702798000000007</v>
          </cell>
          <cell r="L84">
            <v>2.1644279800000001</v>
          </cell>
          <cell r="M84">
            <v>206.919314888</v>
          </cell>
          <cell r="N84">
            <v>8.546228039429989E-5</v>
          </cell>
        </row>
        <row r="85">
          <cell r="B85" t="str">
            <v>Título grau 2</v>
          </cell>
          <cell r="C85" t="str">
            <v>Título grau 2</v>
          </cell>
          <cell r="D85">
            <v>0</v>
          </cell>
          <cell r="E85" t="str">
            <v>GRANITOS</v>
          </cell>
          <cell r="F85">
            <v>0</v>
          </cell>
          <cell r="G85">
            <v>0</v>
          </cell>
          <cell r="H85">
            <v>0</v>
          </cell>
          <cell r="I85">
            <v>0</v>
          </cell>
          <cell r="J85">
            <v>0</v>
          </cell>
          <cell r="K85">
            <v>0</v>
          </cell>
          <cell r="L85">
            <v>0</v>
          </cell>
          <cell r="M85">
            <v>109.28604000000001</v>
          </cell>
          <cell r="N85">
            <v>4.5137565812636109E-5</v>
          </cell>
        </row>
        <row r="86">
          <cell r="B86">
            <v>98689</v>
          </cell>
          <cell r="C86">
            <v>0</v>
          </cell>
          <cell r="D86" t="str">
            <v>SINAPI</v>
          </cell>
          <cell r="E86" t="str">
            <v>SOLEIRA EM GRANITO, LARGURA 15 CM, ESPESSURA 2,0 CM. AF_06/2018</v>
          </cell>
          <cell r="F86" t="e">
            <v>#N/A</v>
          </cell>
          <cell r="G86" t="str">
            <v>M</v>
          </cell>
          <cell r="H86">
            <v>0</v>
          </cell>
          <cell r="I86">
            <v>1.6</v>
          </cell>
          <cell r="J86">
            <v>53.25</v>
          </cell>
          <cell r="K86">
            <v>15.053775</v>
          </cell>
          <cell r="L86">
            <v>68.303775000000002</v>
          </cell>
          <cell r="M86">
            <v>109.28604000000001</v>
          </cell>
          <cell r="N86">
            <v>4.5137565812636109E-5</v>
          </cell>
        </row>
        <row r="87">
          <cell r="B87" t="str">
            <v>Título grau 2</v>
          </cell>
          <cell r="C87" t="str">
            <v>Título grau 2</v>
          </cell>
          <cell r="D87">
            <v>0</v>
          </cell>
          <cell r="E87" t="str">
            <v>LOUÇAS E METAIS</v>
          </cell>
          <cell r="F87">
            <v>0</v>
          </cell>
          <cell r="G87">
            <v>0</v>
          </cell>
          <cell r="H87">
            <v>0</v>
          </cell>
          <cell r="I87">
            <v>0</v>
          </cell>
          <cell r="J87">
            <v>0</v>
          </cell>
          <cell r="K87">
            <v>0</v>
          </cell>
          <cell r="L87">
            <v>0</v>
          </cell>
          <cell r="M87">
            <v>2951.6802307399998</v>
          </cell>
          <cell r="N87">
            <v>1.2191096014905808E-3</v>
          </cell>
        </row>
        <row r="88">
          <cell r="B88">
            <v>86932</v>
          </cell>
          <cell r="C88">
            <v>0</v>
          </cell>
          <cell r="D88" t="str">
            <v>SINAPI</v>
          </cell>
          <cell r="E88" t="str">
            <v>VASO SANITÁRIO SIFONADO COM CAIXA ACOPLADA LOUÇA BRANCA - PADRÃO MÉDIO, INCLUSO ENGATE FLEXÍVEL EM METAL CROMADO, 1/2 X 40CM - FORNECIMENTO E INSTALAÇÃO. AF_12/2013</v>
          </cell>
          <cell r="F88" t="e">
            <v>#N/A</v>
          </cell>
          <cell r="G88" t="str">
            <v>UN</v>
          </cell>
          <cell r="H88">
            <v>0</v>
          </cell>
          <cell r="I88">
            <v>2</v>
          </cell>
          <cell r="J88">
            <v>375.55</v>
          </cell>
          <cell r="K88">
            <v>106.167985</v>
          </cell>
          <cell r="L88">
            <v>481.717985</v>
          </cell>
          <cell r="M88">
            <v>963.43597</v>
          </cell>
          <cell r="N88">
            <v>3.9792048922383772E-4</v>
          </cell>
        </row>
        <row r="89">
          <cell r="B89" t="str">
            <v>COMP. 53</v>
          </cell>
          <cell r="C89">
            <v>0</v>
          </cell>
          <cell r="D89" t="str">
            <v>COMPOSIÇÃO</v>
          </cell>
          <cell r="E89" t="str">
            <v>ASSENTO PLASTICO, UNIVERSAL, BRANCO, PARA VASO SANITARIO, TIPO CONVENCIONAL, INCEPA OU SIMILAR</v>
          </cell>
          <cell r="F89" t="e">
            <v>#N/A</v>
          </cell>
          <cell r="G89" t="str">
            <v>UND</v>
          </cell>
          <cell r="H89">
            <v>0</v>
          </cell>
          <cell r="I89">
            <v>2</v>
          </cell>
          <cell r="J89">
            <v>33.589999999999996</v>
          </cell>
          <cell r="K89">
            <v>9.4958929999999988</v>
          </cell>
          <cell r="L89">
            <v>43.085892999999999</v>
          </cell>
          <cell r="M89">
            <v>86.171785999999997</v>
          </cell>
          <cell r="N89">
            <v>3.5590864686536304E-5</v>
          </cell>
        </row>
        <row r="90">
          <cell r="B90" t="str">
            <v>COMP. 54</v>
          </cell>
          <cell r="C90">
            <v>0</v>
          </cell>
          <cell r="D90" t="str">
            <v>COMPOSIÇÃO</v>
          </cell>
          <cell r="E90" t="str">
            <v>LAVATÓRIO LOUÇA (DECA-RAVENA REF L-91) SEM COLUNA, C/SIFÃO CROMADO(DECA REF 1190), VÁLVULA CROMADA (DECA REF1600), CONJ. DE FIXAÇÃO (DECA REF SP7), ENGATE CROMADO, OU SIMILARES</v>
          </cell>
          <cell r="F90" t="e">
            <v>#N/A</v>
          </cell>
          <cell r="G90" t="str">
            <v>UND</v>
          </cell>
          <cell r="H90">
            <v>0</v>
          </cell>
          <cell r="I90">
            <v>2</v>
          </cell>
          <cell r="J90">
            <v>333.67160000000001</v>
          </cell>
          <cell r="K90">
            <v>94.328961320000005</v>
          </cell>
          <cell r="L90">
            <v>428.00056132000003</v>
          </cell>
          <cell r="M90">
            <v>856.00112264000006</v>
          </cell>
          <cell r="N90">
            <v>3.5354750715510774E-4</v>
          </cell>
        </row>
        <row r="91">
          <cell r="B91" t="str">
            <v>COMP. 206</v>
          </cell>
          <cell r="C91">
            <v>0</v>
          </cell>
          <cell r="D91" t="str">
            <v>COMPOSIÇÃO</v>
          </cell>
          <cell r="E91" t="str">
            <v>TORNEIRA DE MESA, LINHA ITAPEMA BELLA, DOCOL 00164060 OU SIMILAR</v>
          </cell>
          <cell r="F91" t="e">
            <v>#N/A</v>
          </cell>
          <cell r="G91" t="str">
            <v>UND</v>
          </cell>
          <cell r="H91">
            <v>0</v>
          </cell>
          <cell r="I91">
            <v>2</v>
          </cell>
          <cell r="J91">
            <v>149.95000000000002</v>
          </cell>
          <cell r="K91">
            <v>42.390865000000005</v>
          </cell>
          <cell r="L91">
            <v>192.34086500000001</v>
          </cell>
          <cell r="M91">
            <v>384.68173000000002</v>
          </cell>
          <cell r="N91">
            <v>1.5888211252593388E-4</v>
          </cell>
        </row>
        <row r="92">
          <cell r="B92" t="str">
            <v>COMP. 198</v>
          </cell>
          <cell r="C92">
            <v>0</v>
          </cell>
          <cell r="D92" t="str">
            <v>COMPOSIÇÃO</v>
          </cell>
          <cell r="E92" t="str">
            <v>PORTA-PAPEL HIGIÊNICO, LINHA DOMUS, REF. 102 C40, DA MEBER OU SIMILAR</v>
          </cell>
          <cell r="F92" t="e">
            <v>#N/A</v>
          </cell>
          <cell r="G92" t="str">
            <v>UND</v>
          </cell>
          <cell r="H92">
            <v>0</v>
          </cell>
          <cell r="I92">
            <v>2</v>
          </cell>
          <cell r="J92">
            <v>60.084000000000003</v>
          </cell>
          <cell r="K92">
            <v>16.985746800000001</v>
          </cell>
          <cell r="L92">
            <v>77.069746800000004</v>
          </cell>
          <cell r="M92">
            <v>154.13949360000001</v>
          </cell>
          <cell r="N92">
            <v>6.3663040006723659E-5</v>
          </cell>
        </row>
        <row r="93">
          <cell r="B93" t="str">
            <v>COMP. 199</v>
          </cell>
          <cell r="C93">
            <v>0</v>
          </cell>
          <cell r="D93" t="str">
            <v>COMPOSIÇÃO</v>
          </cell>
          <cell r="E93" t="str">
            <v>PORTA-PAPEL TOALHA EM PLÁSTICO ABS COM ACRÍLICO, DA JSN, REF. N7 OU SIMILAR</v>
          </cell>
          <cell r="F93" t="e">
            <v>#N/A</v>
          </cell>
          <cell r="G93" t="str">
            <v>UND</v>
          </cell>
          <cell r="H93">
            <v>0</v>
          </cell>
          <cell r="I93">
            <v>2</v>
          </cell>
          <cell r="J93">
            <v>85.868000000000009</v>
          </cell>
          <cell r="K93">
            <v>24.274883600000003</v>
          </cell>
          <cell r="L93">
            <v>110.1428836</v>
          </cell>
          <cell r="M93">
            <v>220.28576720000001</v>
          </cell>
          <cell r="N93">
            <v>9.0982922563367068E-5</v>
          </cell>
        </row>
        <row r="94">
          <cell r="B94" t="str">
            <v>COMP. 200</v>
          </cell>
          <cell r="C94">
            <v>0</v>
          </cell>
          <cell r="D94" t="str">
            <v>COMPOSIÇÃO</v>
          </cell>
          <cell r="E94" t="str">
            <v>DISPENSER PARA SABONETE LÍQUIDO</v>
          </cell>
          <cell r="F94" t="e">
            <v>#N/A</v>
          </cell>
          <cell r="G94" t="str">
            <v>UND</v>
          </cell>
          <cell r="H94">
            <v>0</v>
          </cell>
          <cell r="I94">
            <v>2</v>
          </cell>
          <cell r="J94">
            <v>111.8595</v>
          </cell>
          <cell r="K94">
            <v>31.62268065</v>
          </cell>
          <cell r="L94">
            <v>143.48218065</v>
          </cell>
          <cell r="M94">
            <v>286.96436130000001</v>
          </cell>
          <cell r="N94">
            <v>1.1852266532907436E-4</v>
          </cell>
        </row>
        <row r="95">
          <cell r="B95" t="str">
            <v>Título grau 0</v>
          </cell>
          <cell r="C95" t="str">
            <v>Título grau 0</v>
          </cell>
          <cell r="D95">
            <v>0</v>
          </cell>
          <cell r="E95" t="str">
            <v>BLOCO DA GUARITA</v>
          </cell>
          <cell r="F95">
            <v>0</v>
          </cell>
          <cell r="G95">
            <v>0</v>
          </cell>
          <cell r="H95">
            <v>0</v>
          </cell>
          <cell r="I95">
            <v>0</v>
          </cell>
          <cell r="J95">
            <v>0</v>
          </cell>
          <cell r="K95">
            <v>0</v>
          </cell>
          <cell r="L95">
            <v>0</v>
          </cell>
          <cell r="M95">
            <v>36417.152917682106</v>
          </cell>
          <cell r="N95">
            <v>1.5041094329437765E-2</v>
          </cell>
        </row>
        <row r="96">
          <cell r="B96" t="str">
            <v>Título grau 1</v>
          </cell>
          <cell r="C96" t="str">
            <v>Título grau 1</v>
          </cell>
          <cell r="D96">
            <v>0</v>
          </cell>
          <cell r="E96" t="str">
            <v>FUNDAÇÕES</v>
          </cell>
          <cell r="F96">
            <v>0</v>
          </cell>
          <cell r="G96">
            <v>0</v>
          </cell>
          <cell r="H96">
            <v>0</v>
          </cell>
          <cell r="I96">
            <v>0</v>
          </cell>
          <cell r="J96">
            <v>0</v>
          </cell>
          <cell r="K96">
            <v>0</v>
          </cell>
          <cell r="L96">
            <v>0</v>
          </cell>
          <cell r="M96">
            <v>4772.9777219579009</v>
          </cell>
          <cell r="N96">
            <v>1.9713459838705898E-3</v>
          </cell>
        </row>
        <row r="97">
          <cell r="B97">
            <v>96536</v>
          </cell>
          <cell r="C97">
            <v>0</v>
          </cell>
          <cell r="D97" t="str">
            <v>SINAPI</v>
          </cell>
          <cell r="E97" t="str">
            <v>FABRICAÇÃO, MONTAGEM E DESMONTAGEM DE FÔRMA PARA VIGA BALDRAME, EM MADEIRA SERRADA, E=25 MM, 4 UTILIZAÇÕES. AF_06/2017</v>
          </cell>
          <cell r="F97" t="e">
            <v>#N/A</v>
          </cell>
          <cell r="G97" t="str">
            <v>M2</v>
          </cell>
          <cell r="H97">
            <v>0</v>
          </cell>
          <cell r="I97">
            <v>7.68</v>
          </cell>
          <cell r="J97">
            <v>46.15</v>
          </cell>
          <cell r="K97">
            <v>13.046605</v>
          </cell>
          <cell r="L97">
            <v>59.196604999999998</v>
          </cell>
          <cell r="M97">
            <v>454.62992639999999</v>
          </cell>
          <cell r="N97">
            <v>1.8777227378056617E-4</v>
          </cell>
        </row>
        <row r="98">
          <cell r="B98">
            <v>95952</v>
          </cell>
          <cell r="C98">
            <v>0</v>
          </cell>
          <cell r="D98" t="str">
            <v>SINAPI</v>
          </cell>
          <cell r="E98" t="str">
            <v>(COMPOSIÇÃO REPRESENTATIVA) EXECUÇÃO DE ESTRUTURAS DE CONCRETO ARMADO CONVENCIONAL, PARA EDIFICAÇÃO HABITACIONAL MULTIFAMILIAR (PRÉDIO), FCK = 25 MPA. AF_01/2017</v>
          </cell>
          <cell r="F98" t="e">
            <v>#N/A</v>
          </cell>
          <cell r="G98" t="str">
            <v>M3</v>
          </cell>
          <cell r="H98">
            <v>0</v>
          </cell>
          <cell r="I98">
            <v>0.54930000000000001</v>
          </cell>
          <cell r="J98">
            <v>1319.69</v>
          </cell>
          <cell r="K98">
            <v>373.07636300000001</v>
          </cell>
          <cell r="L98">
            <v>1692.7663630000002</v>
          </cell>
          <cell r="M98">
            <v>929.83656319590011</v>
          </cell>
          <cell r="N98">
            <v>3.8404318672586462E-4</v>
          </cell>
        </row>
        <row r="99">
          <cell r="B99" t="str">
            <v>74022/30</v>
          </cell>
          <cell r="C99" t="str">
            <v>92922</v>
          </cell>
          <cell r="D99" t="str">
            <v>SINAPI</v>
          </cell>
          <cell r="E99" t="str">
            <v>ENSAIO DE RESISTENCIA A COMPRESSAO SIMPLES - CONCRETO</v>
          </cell>
          <cell r="F99" t="e">
            <v>#N/A</v>
          </cell>
          <cell r="G99" t="str">
            <v>UN</v>
          </cell>
          <cell r="H99">
            <v>0</v>
          </cell>
          <cell r="I99">
            <v>1</v>
          </cell>
          <cell r="J99">
            <v>105.29</v>
          </cell>
          <cell r="K99">
            <v>29.765483000000003</v>
          </cell>
          <cell r="L99">
            <v>135.05548300000001</v>
          </cell>
          <cell r="M99">
            <v>135.05548300000001</v>
          </cell>
          <cell r="N99">
            <v>5.5780919065873886E-5</v>
          </cell>
        </row>
        <row r="100">
          <cell r="B100">
            <v>96523</v>
          </cell>
          <cell r="C100">
            <v>0</v>
          </cell>
          <cell r="D100" t="str">
            <v>SINAPI</v>
          </cell>
          <cell r="E100" t="str">
            <v>ESCAVAÇÃO MANUAL PARA BLOCO DE COROAMENTO OU SAPATA, COM PREVISÃO DE FÔRMA. AF_06/2017</v>
          </cell>
          <cell r="F100" t="e">
            <v>#N/A</v>
          </cell>
          <cell r="G100" t="str">
            <v>M3</v>
          </cell>
          <cell r="H100">
            <v>0</v>
          </cell>
          <cell r="I100">
            <v>9.2232000000000003</v>
          </cell>
          <cell r="J100">
            <v>57.62</v>
          </cell>
          <cell r="K100">
            <v>16.289173999999999</v>
          </cell>
          <cell r="L100">
            <v>73.909173999999993</v>
          </cell>
          <cell r="M100">
            <v>681.67909363679996</v>
          </cell>
          <cell r="N100">
            <v>2.8154863102487001E-4</v>
          </cell>
        </row>
        <row r="101">
          <cell r="B101">
            <v>73361</v>
          </cell>
          <cell r="C101">
            <v>0</v>
          </cell>
          <cell r="D101" t="str">
            <v>SINAPI</v>
          </cell>
          <cell r="E101" t="str">
            <v>CONCRETO CICLOPICO FCK=10MPA 30% PEDRA DE MAO INCLUSIVE LANCAMENTO</v>
          </cell>
          <cell r="F101" t="e">
            <v>#N/A</v>
          </cell>
          <cell r="G101" t="str">
            <v>M3</v>
          </cell>
          <cell r="H101">
            <v>0</v>
          </cell>
          <cell r="I101">
            <v>3.9536000000000002</v>
          </cell>
          <cell r="J101">
            <v>333.64</v>
          </cell>
          <cell r="K101">
            <v>94.320027999999994</v>
          </cell>
          <cell r="L101">
            <v>427.96002799999997</v>
          </cell>
          <cell r="M101">
            <v>1691.9827667007999</v>
          </cell>
          <cell r="N101">
            <v>6.9882652428254755E-4</v>
          </cell>
        </row>
        <row r="102">
          <cell r="B102">
            <v>95241</v>
          </cell>
          <cell r="C102">
            <v>0</v>
          </cell>
          <cell r="D102" t="str">
            <v>SINAPI</v>
          </cell>
          <cell r="E102" t="str">
            <v>LASTRO DE CONCRETO MAGRO, APLICADO EM PISOS OU RADIERS, ESPESSURA DE 5 CM. AF_07/2016</v>
          </cell>
          <cell r="F102" t="e">
            <v>#N/A</v>
          </cell>
          <cell r="G102" t="str">
            <v>M2</v>
          </cell>
          <cell r="H102">
            <v>0</v>
          </cell>
          <cell r="I102">
            <v>8.2639999999999993</v>
          </cell>
          <cell r="J102">
            <v>19.21</v>
          </cell>
          <cell r="K102">
            <v>5.4306670000000006</v>
          </cell>
          <cell r="L102">
            <v>24.640667000000001</v>
          </cell>
          <cell r="M102">
            <v>203.63047208799998</v>
          </cell>
          <cell r="N102">
            <v>8.4103915150830405E-5</v>
          </cell>
        </row>
        <row r="103">
          <cell r="B103">
            <v>95474</v>
          </cell>
          <cell r="C103">
            <v>0</v>
          </cell>
          <cell r="D103" t="str">
            <v>SINAPI</v>
          </cell>
          <cell r="E103" t="str">
            <v>ALVENARIA DE EMBASAMENTO EM TIJOLOS CERAMICOS MACICOS 5X10X20CM, ASSENTADO  COM ARGAMASSA TRACO 1:2:8 (CIMENTO, CAL E AREIA)</v>
          </cell>
          <cell r="F103" t="e">
            <v>#N/A</v>
          </cell>
          <cell r="G103" t="str">
            <v>M3</v>
          </cell>
          <cell r="H103">
            <v>0</v>
          </cell>
          <cell r="I103">
            <v>0.73240000000000005</v>
          </cell>
          <cell r="J103">
            <v>527.42999999999995</v>
          </cell>
          <cell r="K103">
            <v>149.10446099999999</v>
          </cell>
          <cell r="L103">
            <v>676.53446099999996</v>
          </cell>
          <cell r="M103">
            <v>495.49383923639999</v>
          </cell>
          <cell r="N103">
            <v>2.0464997888375072E-4</v>
          </cell>
        </row>
        <row r="104">
          <cell r="B104">
            <v>94319</v>
          </cell>
          <cell r="C104">
            <v>0</v>
          </cell>
          <cell r="D104" t="str">
            <v>SINAPI</v>
          </cell>
          <cell r="E104" t="str">
            <v>ATERRO MANUAL DE VALAS COM SOLO ARGILO-ARENOSO E COMPACTAÇÃO MECANIZADA. AF_05/2016</v>
          </cell>
          <cell r="F104" t="e">
            <v>#N/A</v>
          </cell>
          <cell r="G104" t="str">
            <v>M3</v>
          </cell>
          <cell r="H104">
            <v>0</v>
          </cell>
          <cell r="I104">
            <v>4.2424999999999997</v>
          </cell>
          <cell r="J104">
            <v>33.200000000000003</v>
          </cell>
          <cell r="K104">
            <v>9.3856400000000004</v>
          </cell>
          <cell r="L104">
            <v>42.585640000000005</v>
          </cell>
          <cell r="M104">
            <v>180.66957770000002</v>
          </cell>
          <cell r="N104">
            <v>7.4620554956286478E-5</v>
          </cell>
        </row>
        <row r="105">
          <cell r="B105" t="str">
            <v>Título grau 1</v>
          </cell>
          <cell r="C105" t="str">
            <v>Título grau 1</v>
          </cell>
          <cell r="D105">
            <v>0</v>
          </cell>
          <cell r="E105" t="str">
            <v>SUPERESTRUTURAS</v>
          </cell>
          <cell r="F105">
            <v>0</v>
          </cell>
          <cell r="G105">
            <v>0</v>
          </cell>
          <cell r="H105">
            <v>0</v>
          </cell>
          <cell r="I105">
            <v>0</v>
          </cell>
          <cell r="J105">
            <v>0</v>
          </cell>
          <cell r="K105">
            <v>0</v>
          </cell>
          <cell r="L105">
            <v>0</v>
          </cell>
          <cell r="M105">
            <v>1877.0540743959004</v>
          </cell>
          <cell r="N105">
            <v>7.7526509165234362E-4</v>
          </cell>
        </row>
        <row r="106">
          <cell r="B106">
            <v>95952</v>
          </cell>
          <cell r="C106">
            <v>0</v>
          </cell>
          <cell r="D106" t="str">
            <v>SINAPI</v>
          </cell>
          <cell r="E106" t="str">
            <v>(COMPOSIÇÃO REPRESENTATIVA) EXECUÇÃO DE ESTRUTURAS DE CONCRETO ARMADO CONVENCIONAL, PARA EDIFICAÇÃO HABITACIONAL MULTIFAMILIAR (PRÉDIO), FCK = 25 MPA. AF_01/2017</v>
          </cell>
          <cell r="F106" t="e">
            <v>#N/A</v>
          </cell>
          <cell r="G106" t="str">
            <v>M3</v>
          </cell>
          <cell r="H106">
            <v>0</v>
          </cell>
          <cell r="I106">
            <v>0.94930000000000014</v>
          </cell>
          <cell r="J106">
            <v>1319.69</v>
          </cell>
          <cell r="K106">
            <v>373.07636300000001</v>
          </cell>
          <cell r="L106">
            <v>1692.7663630000002</v>
          </cell>
          <cell r="M106">
            <v>1606.9431083959005</v>
          </cell>
          <cell r="N106">
            <v>6.6370325352059587E-4</v>
          </cell>
        </row>
        <row r="107">
          <cell r="B107" t="str">
            <v>74022/30</v>
          </cell>
          <cell r="C107" t="str">
            <v>92922</v>
          </cell>
          <cell r="D107" t="str">
            <v>SINAPI</v>
          </cell>
          <cell r="E107" t="str">
            <v>ENSAIO DE RESISTENCIA A COMPRESSAO SIMPLES - CONCRETO</v>
          </cell>
          <cell r="F107" t="e">
            <v>#N/A</v>
          </cell>
          <cell r="G107" t="str">
            <v>UN</v>
          </cell>
          <cell r="H107">
            <v>0</v>
          </cell>
          <cell r="I107">
            <v>2</v>
          </cell>
          <cell r="J107">
            <v>105.29</v>
          </cell>
          <cell r="K107">
            <v>29.765483000000003</v>
          </cell>
          <cell r="L107">
            <v>135.05548300000001</v>
          </cell>
          <cell r="M107">
            <v>270.11096600000002</v>
          </cell>
          <cell r="N107">
            <v>1.1156183813174777E-4</v>
          </cell>
        </row>
        <row r="108">
          <cell r="B108" t="str">
            <v>Título grau 1</v>
          </cell>
          <cell r="C108" t="str">
            <v>Título grau 1</v>
          </cell>
          <cell r="D108">
            <v>0</v>
          </cell>
          <cell r="E108" t="str">
            <v>PAREDES E PAINEIS</v>
          </cell>
          <cell r="F108">
            <v>0</v>
          </cell>
          <cell r="G108">
            <v>0</v>
          </cell>
          <cell r="H108">
            <v>0</v>
          </cell>
          <cell r="I108">
            <v>0</v>
          </cell>
          <cell r="J108">
            <v>0</v>
          </cell>
          <cell r="K108">
            <v>0</v>
          </cell>
          <cell r="L108">
            <v>0</v>
          </cell>
          <cell r="M108">
            <v>3577.4061751200002</v>
          </cell>
          <cell r="N108">
            <v>1.4775483370795556E-3</v>
          </cell>
        </row>
        <row r="109">
          <cell r="B109">
            <v>87521</v>
          </cell>
          <cell r="C109" t="str">
            <v>92760</v>
          </cell>
          <cell r="D109" t="str">
            <v>SINAPI</v>
          </cell>
          <cell r="E109" t="str">
            <v>ALVENARIA DE VEDAÇÃO DE BLOCOS CERÂMICOS FURADOS NA HORIZONTAL DE 11,5X19X19CM (ESPESSURA 11,5CM) DE PAREDES COM ÁREA LÍQUIDA MAIOR OU IGUAL A 6M² COM VÃOS E ARGAMASSA DE ASSENTAMENTO COM PREPARO EM BETONEIRA. AF_06/2014</v>
          </cell>
          <cell r="F109" t="e">
            <v>#N/A</v>
          </cell>
          <cell r="G109" t="str">
            <v>M2</v>
          </cell>
          <cell r="H109">
            <v>0</v>
          </cell>
          <cell r="I109">
            <v>53.660000000000004</v>
          </cell>
          <cell r="J109">
            <v>49.32</v>
          </cell>
          <cell r="K109">
            <v>13.942764</v>
          </cell>
          <cell r="L109">
            <v>63.262764000000004</v>
          </cell>
          <cell r="M109">
            <v>3394.6799162400002</v>
          </cell>
          <cell r="N109">
            <v>1.402078327040828E-3</v>
          </cell>
        </row>
        <row r="110">
          <cell r="B110">
            <v>93201</v>
          </cell>
          <cell r="C110" t="str">
            <v>92763</v>
          </cell>
          <cell r="D110" t="str">
            <v>SINAPI</v>
          </cell>
          <cell r="E110" t="str">
            <v>FIXAÇÃO (ENCUNHAMENTO) DE ALVENARIA DE VEDAÇÃO COM ARGAMASSA APLICADA COM COLHER. AF_03/2016</v>
          </cell>
          <cell r="F110" t="e">
            <v>#N/A</v>
          </cell>
          <cell r="G110" t="str">
            <v>M</v>
          </cell>
          <cell r="H110">
            <v>0</v>
          </cell>
          <cell r="I110">
            <v>34.08</v>
          </cell>
          <cell r="J110">
            <v>4.18</v>
          </cell>
          <cell r="K110">
            <v>1.181686</v>
          </cell>
          <cell r="L110">
            <v>5.3616859999999997</v>
          </cell>
          <cell r="M110">
            <v>182.72625887999999</v>
          </cell>
          <cell r="N110">
            <v>7.5470010038727561E-5</v>
          </cell>
        </row>
        <row r="111">
          <cell r="B111" t="str">
            <v>Título grau 1</v>
          </cell>
          <cell r="C111" t="str">
            <v>Título grau 1</v>
          </cell>
          <cell r="D111">
            <v>0</v>
          </cell>
          <cell r="E111" t="str">
            <v>REVESTIMENTOS PAREDE</v>
          </cell>
          <cell r="F111">
            <v>0</v>
          </cell>
          <cell r="G111">
            <v>0</v>
          </cell>
          <cell r="H111">
            <v>0</v>
          </cell>
          <cell r="I111">
            <v>0</v>
          </cell>
          <cell r="J111">
            <v>0</v>
          </cell>
          <cell r="K111">
            <v>0</v>
          </cell>
          <cell r="L111">
            <v>0</v>
          </cell>
          <cell r="M111">
            <v>4522.0201901300006</v>
          </cell>
          <cell r="N111">
            <v>1.8676949401594395E-3</v>
          </cell>
        </row>
        <row r="112">
          <cell r="B112">
            <v>87905</v>
          </cell>
          <cell r="C112" t="str">
            <v>92760</v>
          </cell>
          <cell r="D112" t="str">
            <v>SINAPI</v>
          </cell>
          <cell r="E112" t="str">
            <v>CHAPISCO APLICADO EM ALVENARIA (COM PRESENÇA DE VÃOS) E ESTRUTURAS DE CONCRETO DE FACHADA, COM COLHER DE PEDREIRO.  ARGAMASSA TRAÇO 1:3 COM PREPARO EM BETONEIRA 400L. AF_06/2014</v>
          </cell>
          <cell r="F112" t="e">
            <v>#N/A</v>
          </cell>
          <cell r="G112" t="str">
            <v>M2</v>
          </cell>
          <cell r="H112">
            <v>0</v>
          </cell>
          <cell r="I112">
            <v>52.120999999999995</v>
          </cell>
          <cell r="J112">
            <v>5.39</v>
          </cell>
          <cell r="K112">
            <v>1.5237529999999999</v>
          </cell>
          <cell r="L112">
            <v>6.9137529999999998</v>
          </cell>
          <cell r="M112">
            <v>360.35172011299994</v>
          </cell>
          <cell r="N112">
            <v>1.4883327717151395E-4</v>
          </cell>
        </row>
        <row r="113">
          <cell r="B113">
            <v>87879</v>
          </cell>
          <cell r="C113" t="str">
            <v>92760</v>
          </cell>
          <cell r="D113" t="str">
            <v>SINAPI</v>
          </cell>
          <cell r="E113" t="str">
            <v>CHAPISCO APLICADO EM ALVENARIAS E ESTRUTURAS DE CONCRETO INTERNAS, COM COLHER DE PEDREIRO.  ARGAMASSA TRAÇO 1:3 COM PREPARO EM BETONEIRA 400L. AF_06/2014</v>
          </cell>
          <cell r="F113" t="e">
            <v>#N/A</v>
          </cell>
          <cell r="G113" t="str">
            <v>M2</v>
          </cell>
          <cell r="H113">
            <v>0</v>
          </cell>
          <cell r="I113">
            <v>45.152000000000001</v>
          </cell>
          <cell r="J113">
            <v>2.5299999999999998</v>
          </cell>
          <cell r="K113">
            <v>0.71523099999999995</v>
          </cell>
          <cell r="L113">
            <v>3.2452309999999995</v>
          </cell>
          <cell r="M113">
            <v>146.52867011199999</v>
          </cell>
          <cell r="N113">
            <v>6.0519600587764398E-5</v>
          </cell>
        </row>
        <row r="114">
          <cell r="B114">
            <v>87527</v>
          </cell>
          <cell r="C114" t="str">
            <v>92760</v>
          </cell>
          <cell r="D114" t="str">
            <v>SINAPI</v>
          </cell>
          <cell r="E114" t="str">
            <v>EMBOÇO, PARA RECEBIMENTO DE CERÂMICA, EM ARGAMASSA TRAÇO 1:2:8, PREPARO MECÂNICO COM BETONEIRA 400L, APLICADO MANUALMENTE EM FACES INTERNAS DE PAREDES, PARA AMBIENTE COM ÁREA MENOR QUE 5M2, ESPESSURA DE 20MM, COM EXECUÇÃO DE TALISCAS. AF_06/2014</v>
          </cell>
          <cell r="F114" t="e">
            <v>#N/A</v>
          </cell>
          <cell r="G114" t="str">
            <v>M2</v>
          </cell>
          <cell r="H114">
            <v>0</v>
          </cell>
          <cell r="I114">
            <v>45.152000000000001</v>
          </cell>
          <cell r="J114">
            <v>28.07</v>
          </cell>
          <cell r="K114">
            <v>7.9353890000000007</v>
          </cell>
          <cell r="L114">
            <v>36.005389000000001</v>
          </cell>
          <cell r="M114">
            <v>1625.715324128</v>
          </cell>
          <cell r="N114">
            <v>6.7145659624448495E-4</v>
          </cell>
        </row>
        <row r="115">
          <cell r="B115">
            <v>87792</v>
          </cell>
          <cell r="C115" t="str">
            <v>92761</v>
          </cell>
          <cell r="D115" t="str">
            <v>SINAPI</v>
          </cell>
          <cell r="E115" t="str">
            <v>EMBOÇO OU MASSA ÚNICA EM ARGAMASSA TRAÇO 1:2:8, PREPARO MECÂNICO COM BETONEIRA 400 L, APLICADA MANUALMENTE EM PANOS CEGOS DE FACHADA (SEM PRESENÇA DE VÃOS), ESPESSURA DE 25 MM. AF_06/2014</v>
          </cell>
          <cell r="F115" t="e">
            <v>#N/A</v>
          </cell>
          <cell r="G115" t="str">
            <v>M2</v>
          </cell>
          <cell r="H115">
            <v>0</v>
          </cell>
          <cell r="I115">
            <v>52.120999999999995</v>
          </cell>
          <cell r="J115">
            <v>25.71</v>
          </cell>
          <cell r="K115">
            <v>7.2682170000000008</v>
          </cell>
          <cell r="L115">
            <v>32.978217000000001</v>
          </cell>
          <cell r="M115">
            <v>1718.8576482569999</v>
          </cell>
          <cell r="N115">
            <v>7.0992644825224928E-4</v>
          </cell>
        </row>
        <row r="116">
          <cell r="B116">
            <v>87275</v>
          </cell>
          <cell r="C116" t="str">
            <v>92761</v>
          </cell>
          <cell r="D116" t="str">
            <v>SINAPI</v>
          </cell>
          <cell r="E116" t="str">
            <v>REVESTIMENTO CERÂMICO PARA PAREDES INTERNAS COM PLACAS TIPO ESMALTADA EXTRA  DE DIMENSÕES 33X45 CM APLICADAS EM AMBIENTES DE ÁREA MAIOR QUE 5 M² A MEIA ALTURA DAS PAREDES. AF_06/2014</v>
          </cell>
          <cell r="F116" t="e">
            <v>#N/A</v>
          </cell>
          <cell r="G116" t="str">
            <v>M2</v>
          </cell>
          <cell r="H116">
            <v>0</v>
          </cell>
          <cell r="I116">
            <v>11.52</v>
          </cell>
          <cell r="J116">
            <v>45.38</v>
          </cell>
          <cell r="K116">
            <v>12.828926000000001</v>
          </cell>
          <cell r="L116">
            <v>58.208926000000005</v>
          </cell>
          <cell r="M116">
            <v>670.56682752000006</v>
          </cell>
          <cell r="N116">
            <v>2.769590179034267E-4</v>
          </cell>
        </row>
        <row r="117">
          <cell r="B117" t="str">
            <v>Título grau 1</v>
          </cell>
          <cell r="C117" t="str">
            <v>Título grau 1</v>
          </cell>
          <cell r="D117">
            <v>0</v>
          </cell>
          <cell r="E117" t="str">
            <v>PINTURAS  - PAREDES</v>
          </cell>
          <cell r="F117">
            <v>0</v>
          </cell>
          <cell r="G117">
            <v>0</v>
          </cell>
          <cell r="H117">
            <v>0</v>
          </cell>
          <cell r="I117">
            <v>0</v>
          </cell>
          <cell r="J117">
            <v>0</v>
          </cell>
          <cell r="K117">
            <v>0</v>
          </cell>
          <cell r="L117">
            <v>0</v>
          </cell>
          <cell r="M117">
            <v>2220.8065828890003</v>
          </cell>
          <cell r="N117">
            <v>9.1724252514125077E-4</v>
          </cell>
        </row>
        <row r="118">
          <cell r="B118">
            <v>88485</v>
          </cell>
          <cell r="C118" t="str">
            <v>92760</v>
          </cell>
          <cell r="D118" t="str">
            <v>SINAPI</v>
          </cell>
          <cell r="E118" t="str">
            <v>APLICAÇÃO DE FUNDO SELADOR ACRÍLICO EM PAREDES, UMA DEMÃO. AF_06/2014</v>
          </cell>
          <cell r="F118" t="e">
            <v>#N/A</v>
          </cell>
          <cell r="G118" t="str">
            <v>M2</v>
          </cell>
          <cell r="H118">
            <v>0</v>
          </cell>
          <cell r="I118">
            <v>85.753</v>
          </cell>
          <cell r="J118">
            <v>1.65</v>
          </cell>
          <cell r="K118">
            <v>0.46645500000000001</v>
          </cell>
          <cell r="L118">
            <v>2.1164549999999998</v>
          </cell>
          <cell r="M118">
            <v>181.49236561499998</v>
          </cell>
          <cell r="N118">
            <v>7.4960384669790162E-5</v>
          </cell>
        </row>
        <row r="119">
          <cell r="B119">
            <v>88497</v>
          </cell>
          <cell r="C119" t="str">
            <v>92760</v>
          </cell>
          <cell r="D119" t="str">
            <v>SINAPI</v>
          </cell>
          <cell r="E119" t="str">
            <v>APLICAÇÃO E LIXAMENTO DE MASSA LÁTEX EM PAREDES, DUAS DEMÃOS. AF_06/2014</v>
          </cell>
          <cell r="F119" t="e">
            <v>#N/A</v>
          </cell>
          <cell r="G119" t="str">
            <v>M2</v>
          </cell>
          <cell r="H119">
            <v>0</v>
          </cell>
          <cell r="I119">
            <v>85.753</v>
          </cell>
          <cell r="J119">
            <v>8.5399999999999991</v>
          </cell>
          <cell r="K119">
            <v>2.4142579999999998</v>
          </cell>
          <cell r="L119">
            <v>10.954257999999999</v>
          </cell>
          <cell r="M119">
            <v>939.36048627399998</v>
          </cell>
          <cell r="N119">
            <v>3.8797677883636855E-4</v>
          </cell>
        </row>
        <row r="120">
          <cell r="B120">
            <v>88489</v>
          </cell>
          <cell r="C120" t="str">
            <v>92770</v>
          </cell>
          <cell r="D120" t="str">
            <v>SINAPI</v>
          </cell>
          <cell r="E120" t="str">
            <v>APLICAÇÃO MANUAL DE PINTURA COM TINTA LÁTEX ACRÍLICA EM PAREDES, DUAS DEMÃOS. AF_06/2014</v>
          </cell>
          <cell r="F120" t="e">
            <v>#N/A</v>
          </cell>
          <cell r="G120" t="str">
            <v>M2</v>
          </cell>
          <cell r="H120">
            <v>0</v>
          </cell>
          <cell r="I120">
            <v>85.753</v>
          </cell>
          <cell r="J120">
            <v>10</v>
          </cell>
          <cell r="K120">
            <v>2.827</v>
          </cell>
          <cell r="L120">
            <v>12.827</v>
          </cell>
          <cell r="M120">
            <v>1099.9537310000001</v>
          </cell>
          <cell r="N120">
            <v>4.54305361635092E-4</v>
          </cell>
        </row>
        <row r="121">
          <cell r="B121" t="str">
            <v>Título grau 1</v>
          </cell>
          <cell r="C121" t="str">
            <v>Título grau 1</v>
          </cell>
          <cell r="D121">
            <v>0</v>
          </cell>
          <cell r="E121" t="str">
            <v>TETO E FORROS</v>
          </cell>
          <cell r="F121">
            <v>0</v>
          </cell>
          <cell r="G121">
            <v>0</v>
          </cell>
          <cell r="H121">
            <v>0</v>
          </cell>
          <cell r="I121">
            <v>0</v>
          </cell>
          <cell r="J121">
            <v>0</v>
          </cell>
          <cell r="K121">
            <v>0</v>
          </cell>
          <cell r="L121">
            <v>0</v>
          </cell>
          <cell r="M121">
            <v>695.85782341999993</v>
          </cell>
          <cell r="N121">
            <v>2.874047618603251E-4</v>
          </cell>
        </row>
        <row r="122">
          <cell r="B122">
            <v>87884</v>
          </cell>
          <cell r="C122" t="str">
            <v>92760</v>
          </cell>
          <cell r="D122" t="str">
            <v>SINAPI</v>
          </cell>
          <cell r="E122" t="str">
            <v>CHAPISCO APLICADO NO TETO, COM ROLO PARA TEXTURA ACRÍLICA. ARGAMASSA INDUSTRIALIZADA COM PREPARO MANUAL. AF_06/2014</v>
          </cell>
          <cell r="F122" t="e">
            <v>#N/A</v>
          </cell>
          <cell r="G122" t="str">
            <v>M2</v>
          </cell>
          <cell r="H122">
            <v>0</v>
          </cell>
          <cell r="I122">
            <v>13.61</v>
          </cell>
          <cell r="J122">
            <v>7.47</v>
          </cell>
          <cell r="K122">
            <v>2.1117689999999998</v>
          </cell>
          <cell r="L122">
            <v>9.5817689999999995</v>
          </cell>
          <cell r="M122">
            <v>130.40787609</v>
          </cell>
          <cell r="N122">
            <v>5.3861354016473368E-5</v>
          </cell>
        </row>
        <row r="123">
          <cell r="B123">
            <v>90406</v>
          </cell>
          <cell r="C123" t="str">
            <v>92761</v>
          </cell>
          <cell r="D123" t="str">
            <v>SINAPI</v>
          </cell>
          <cell r="E123" t="str">
            <v>MASSA ÚNICA, PARA RECEBIMENTO DE PINTURA, EM ARGAMASSA TRAÇO 1:2:8, PREPARO MECÂNICO COM BETONEIRA 400L, APLICADA MANUALMENTE EM TETO, ESPESSURA DE 20MM, COM EXECUÇÃO DE TALISCAS. AF_03/2015</v>
          </cell>
          <cell r="F123" t="e">
            <v>#N/A</v>
          </cell>
          <cell r="G123" t="str">
            <v>M2</v>
          </cell>
          <cell r="H123">
            <v>0</v>
          </cell>
          <cell r="I123">
            <v>13.61</v>
          </cell>
          <cell r="J123">
            <v>32.39</v>
          </cell>
          <cell r="K123">
            <v>9.1566530000000004</v>
          </cell>
          <cell r="L123">
            <v>41.546652999999999</v>
          </cell>
          <cell r="M123">
            <v>565.44994732999999</v>
          </cell>
          <cell r="N123">
            <v>2.3354340784385172E-4</v>
          </cell>
        </row>
        <row r="124">
          <cell r="B124" t="str">
            <v>Título grau 1</v>
          </cell>
          <cell r="C124" t="str">
            <v>Título grau 1</v>
          </cell>
          <cell r="D124">
            <v>0</v>
          </cell>
          <cell r="E124" t="str">
            <v>PINTURAS  - TETO</v>
          </cell>
          <cell r="F124">
            <v>0</v>
          </cell>
          <cell r="G124">
            <v>0</v>
          </cell>
          <cell r="H124">
            <v>0</v>
          </cell>
          <cell r="I124">
            <v>0</v>
          </cell>
          <cell r="J124">
            <v>0</v>
          </cell>
          <cell r="K124">
            <v>0</v>
          </cell>
          <cell r="L124">
            <v>0</v>
          </cell>
          <cell r="M124">
            <v>472.75037276</v>
          </cell>
          <cell r="N124">
            <v>1.9525642125382847E-4</v>
          </cell>
        </row>
        <row r="125">
          <cell r="B125">
            <v>88496</v>
          </cell>
          <cell r="C125" t="str">
            <v>92760</v>
          </cell>
          <cell r="D125" t="str">
            <v>SINAPI</v>
          </cell>
          <cell r="E125" t="str">
            <v>APLICAÇÃO E LIXAMENTO DE MASSA LÁTEX EM TETO, DUAS DEMÃOS. AF_06/2014</v>
          </cell>
          <cell r="F125" t="e">
            <v>#N/A</v>
          </cell>
          <cell r="G125" t="str">
            <v>M2</v>
          </cell>
          <cell r="H125">
            <v>0</v>
          </cell>
          <cell r="I125">
            <v>13.61</v>
          </cell>
          <cell r="J125">
            <v>15.93</v>
          </cell>
          <cell r="K125">
            <v>4.5034109999999998</v>
          </cell>
          <cell r="L125">
            <v>20.433411</v>
          </cell>
          <cell r="M125">
            <v>278.09872371</v>
          </cell>
          <cell r="N125">
            <v>1.148609597700697E-4</v>
          </cell>
        </row>
        <row r="126">
          <cell r="B126">
            <v>88488</v>
          </cell>
          <cell r="C126" t="str">
            <v>92760</v>
          </cell>
          <cell r="D126" t="str">
            <v>SINAPI</v>
          </cell>
          <cell r="E126" t="str">
            <v>APLICAÇÃO MANUAL DE PINTURA COM TINTA LÁTEX ACRÍLICA EM TETO, DUAS DEMÃOS. AF_06/2014</v>
          </cell>
          <cell r="F126" t="e">
            <v>#N/A</v>
          </cell>
          <cell r="G126" t="str">
            <v>M2</v>
          </cell>
          <cell r="H126">
            <v>0</v>
          </cell>
          <cell r="I126">
            <v>13.61</v>
          </cell>
          <cell r="J126">
            <v>11.15</v>
          </cell>
          <cell r="K126">
            <v>3.1521050000000002</v>
          </cell>
          <cell r="L126">
            <v>14.302105000000001</v>
          </cell>
          <cell r="M126">
            <v>194.65164905</v>
          </cell>
          <cell r="N126">
            <v>8.0395461483758778E-5</v>
          </cell>
        </row>
        <row r="127">
          <cell r="B127" t="str">
            <v>Título grau 1</v>
          </cell>
          <cell r="C127" t="str">
            <v>Título grau 1</v>
          </cell>
          <cell r="D127">
            <v>0</v>
          </cell>
          <cell r="E127" t="str">
            <v>PISOS</v>
          </cell>
          <cell r="F127">
            <v>0</v>
          </cell>
          <cell r="G127">
            <v>0</v>
          </cell>
          <cell r="H127">
            <v>0</v>
          </cell>
          <cell r="I127">
            <v>0</v>
          </cell>
          <cell r="J127">
            <v>0</v>
          </cell>
          <cell r="K127">
            <v>0</v>
          </cell>
          <cell r="L127">
            <v>0</v>
          </cell>
          <cell r="M127">
            <v>1828.6742450444999</v>
          </cell>
          <cell r="N127">
            <v>7.5528314582144936E-4</v>
          </cell>
        </row>
        <row r="128">
          <cell r="B128">
            <v>94962</v>
          </cell>
          <cell r="C128">
            <v>0</v>
          </cell>
          <cell r="D128" t="str">
            <v>SINAPI</v>
          </cell>
          <cell r="E128" t="str">
            <v>CONCRETO MAGRO PARA LASTRO, TRAÇO 1:4,5:4,5 (CIMENTO/ AREIA MÉDIA/ BRITA 1)  - PREPARO MECÂNICO COM BETONEIRA 400 L. AF_07/2016</v>
          </cell>
          <cell r="F128" t="e">
            <v>#N/A</v>
          </cell>
          <cell r="G128" t="str">
            <v>M3</v>
          </cell>
          <cell r="H128">
            <v>0</v>
          </cell>
          <cell r="I128">
            <v>0.68049999999999999</v>
          </cell>
          <cell r="J128">
            <v>251.27</v>
          </cell>
          <cell r="K128">
            <v>71.034029000000004</v>
          </cell>
          <cell r="L128">
            <v>322.30402900000001</v>
          </cell>
          <cell r="M128">
            <v>219.32789173450001</v>
          </cell>
          <cell r="N128">
            <v>9.0587298686206578E-5</v>
          </cell>
        </row>
        <row r="129">
          <cell r="B129">
            <v>88476</v>
          </cell>
          <cell r="C129">
            <v>0</v>
          </cell>
          <cell r="D129" t="str">
            <v>SINAPI</v>
          </cell>
          <cell r="E129" t="str">
            <v>CONTRAPISO AUTONIVELANTE, APLICADO SOBRE LAJE, ADERIDO, ESPESSURA 2CM. AF_06/2014</v>
          </cell>
          <cell r="F129" t="e">
            <v>#N/A</v>
          </cell>
          <cell r="G129" t="str">
            <v>M2</v>
          </cell>
          <cell r="H129">
            <v>0</v>
          </cell>
          <cell r="I129">
            <v>13.61</v>
          </cell>
          <cell r="J129">
            <v>13.67</v>
          </cell>
          <cell r="K129">
            <v>3.864509</v>
          </cell>
          <cell r="L129">
            <v>17.534509</v>
          </cell>
          <cell r="M129">
            <v>238.64466748999999</v>
          </cell>
          <cell r="N129">
            <v>9.8565556814617244E-5</v>
          </cell>
        </row>
        <row r="130">
          <cell r="B130">
            <v>72136</v>
          </cell>
          <cell r="C130">
            <v>0</v>
          </cell>
          <cell r="D130" t="str">
            <v>SINAPI</v>
          </cell>
          <cell r="E130" t="str">
            <v>PISO INDUSTRIAL DE ALTA RESISTENCIA, ESPESSURA 8MM, INCLUSO JUNTAS DE DILATACAO PLASTICAS E POLIMENTO MECANIZADO</v>
          </cell>
          <cell r="F130" t="e">
            <v>#N/A</v>
          </cell>
          <cell r="G130" t="str">
            <v>M2</v>
          </cell>
          <cell r="H130">
            <v>0</v>
          </cell>
          <cell r="I130">
            <v>12.17</v>
          </cell>
          <cell r="J130">
            <v>65.319999999999993</v>
          </cell>
          <cell r="K130">
            <v>18.465964</v>
          </cell>
          <cell r="L130">
            <v>83.785963999999993</v>
          </cell>
          <cell r="M130">
            <v>1019.6751818799999</v>
          </cell>
          <cell r="N130">
            <v>4.2114853488716563E-4</v>
          </cell>
        </row>
        <row r="131">
          <cell r="B131">
            <v>87275</v>
          </cell>
          <cell r="C131">
            <v>0</v>
          </cell>
          <cell r="D131" t="str">
            <v>SINAPI</v>
          </cell>
          <cell r="E131" t="str">
            <v>REVESTIMENTO CERÂMICO PARA PAREDES INTERNAS COM PLACAS TIPO ESMALTADA EXTRA  DE DIMENSÕES 33X45 CM APLICADAS EM AMBIENTES DE ÁREA MAIOR QUE 5 M² A MEIA ALTURA DAS PAREDES. AF_06/2014</v>
          </cell>
          <cell r="F131" t="e">
            <v>#N/A</v>
          </cell>
          <cell r="G131" t="str">
            <v>M2</v>
          </cell>
          <cell r="H131">
            <v>0</v>
          </cell>
          <cell r="I131">
            <v>1.44</v>
          </cell>
          <cell r="J131">
            <v>45.38</v>
          </cell>
          <cell r="K131">
            <v>12.828926000000001</v>
          </cell>
          <cell r="L131">
            <v>58.208926000000005</v>
          </cell>
          <cell r="M131">
            <v>83.820853440000008</v>
          </cell>
          <cell r="N131">
            <v>3.4619877237928337E-5</v>
          </cell>
        </row>
        <row r="132">
          <cell r="B132" t="str">
            <v>COMP. 21</v>
          </cell>
          <cell r="C132">
            <v>0</v>
          </cell>
          <cell r="D132" t="str">
            <v>COMPOSIÇÃO</v>
          </cell>
          <cell r="E132" t="str">
            <v>RODAPÉ ALTA RESISTÊNCIA, H =  10 CM</v>
          </cell>
          <cell r="F132" t="e">
            <v>#N/A</v>
          </cell>
          <cell r="G132" t="str">
            <v>M</v>
          </cell>
          <cell r="H132">
            <v>0</v>
          </cell>
          <cell r="I132">
            <v>13.66</v>
          </cell>
          <cell r="J132">
            <v>15.25</v>
          </cell>
          <cell r="K132">
            <v>4.3111750000000004</v>
          </cell>
          <cell r="L132">
            <v>19.561174999999999</v>
          </cell>
          <cell r="M132">
            <v>267.20565049999999</v>
          </cell>
          <cell r="N132">
            <v>1.1036187819553156E-4</v>
          </cell>
        </row>
        <row r="133">
          <cell r="B133" t="str">
            <v>Título grau 1</v>
          </cell>
          <cell r="C133" t="str">
            <v>Título grau 1</v>
          </cell>
          <cell r="D133">
            <v>0</v>
          </cell>
          <cell r="E133" t="str">
            <v>COBERTURAS E IMPERMEABILIZAÇÕES</v>
          </cell>
          <cell r="F133">
            <v>0</v>
          </cell>
          <cell r="G133">
            <v>0</v>
          </cell>
          <cell r="H133">
            <v>0</v>
          </cell>
          <cell r="I133">
            <v>0</v>
          </cell>
          <cell r="J133">
            <v>0</v>
          </cell>
          <cell r="K133">
            <v>0</v>
          </cell>
          <cell r="L133">
            <v>0</v>
          </cell>
          <cell r="M133">
            <v>4299.9422344899995</v>
          </cell>
          <cell r="N133">
            <v>1.7759718038994358E-3</v>
          </cell>
        </row>
        <row r="134">
          <cell r="B134" t="str">
            <v>74106/1</v>
          </cell>
          <cell r="C134">
            <v>0</v>
          </cell>
          <cell r="D134" t="str">
            <v>SINAPI</v>
          </cell>
          <cell r="E134" t="str">
            <v>IMPERMEABILIZACAO DE ESTRUTURAS ENTERRADAS, COM TINTA ASFALTICA, DUAS DEMAOS.</v>
          </cell>
          <cell r="F134" t="e">
            <v>#N/A</v>
          </cell>
          <cell r="G134" t="str">
            <v>M2</v>
          </cell>
          <cell r="H134">
            <v>0</v>
          </cell>
          <cell r="I134">
            <v>7.3239999999999998</v>
          </cell>
          <cell r="J134">
            <v>7.91</v>
          </cell>
          <cell r="K134">
            <v>2.236157</v>
          </cell>
          <cell r="L134">
            <v>10.146157000000001</v>
          </cell>
          <cell r="M134">
            <v>74.310453867999996</v>
          </cell>
          <cell r="N134">
            <v>3.0691870636301844E-5</v>
          </cell>
        </row>
        <row r="135">
          <cell r="B135" t="str">
            <v>COMP. 23</v>
          </cell>
          <cell r="C135">
            <v>0</v>
          </cell>
          <cell r="D135" t="str">
            <v>COMPOSIÇÃO</v>
          </cell>
          <cell r="E135" t="str">
            <v>IMPERMEABILIZAÇÃO COM APLICAÇÃO DE ARGAMASSA POLIMÉRICA TIPO DENVERTEC 100 OU SIMILAR</v>
          </cell>
          <cell r="F135" t="e">
            <v>#N/A</v>
          </cell>
          <cell r="G135" t="str">
            <v>M2</v>
          </cell>
          <cell r="H135">
            <v>0</v>
          </cell>
          <cell r="I135">
            <v>33.339999999999996</v>
          </cell>
          <cell r="J135">
            <v>35.959000000000003</v>
          </cell>
          <cell r="K135">
            <v>10.165609300000002</v>
          </cell>
          <cell r="L135">
            <v>46.124609300000003</v>
          </cell>
          <cell r="M135">
            <v>1537.7944740619998</v>
          </cell>
          <cell r="N135">
            <v>6.3514332918716463E-4</v>
          </cell>
        </row>
        <row r="136">
          <cell r="B136">
            <v>88476</v>
          </cell>
          <cell r="C136">
            <v>0</v>
          </cell>
          <cell r="D136" t="str">
            <v>SINAPI</v>
          </cell>
          <cell r="E136" t="str">
            <v>CONTRAPISO AUTONIVELANTE, APLICADO SOBRE LAJE, ADERIDO, ESPESSURA 2CM. AF_06/2014</v>
          </cell>
          <cell r="F136" t="e">
            <v>#N/A</v>
          </cell>
          <cell r="G136" t="str">
            <v>M2</v>
          </cell>
          <cell r="H136">
            <v>0</v>
          </cell>
          <cell r="I136">
            <v>13.99</v>
          </cell>
          <cell r="J136">
            <v>13.67</v>
          </cell>
          <cell r="K136">
            <v>3.864509</v>
          </cell>
          <cell r="L136">
            <v>17.534509</v>
          </cell>
          <cell r="M136">
            <v>245.30778090999999</v>
          </cell>
          <cell r="N136">
            <v>1.0131757089173367E-4</v>
          </cell>
        </row>
        <row r="137">
          <cell r="B137">
            <v>98546</v>
          </cell>
          <cell r="C137">
            <v>0</v>
          </cell>
          <cell r="D137" t="str">
            <v>SINAPI</v>
          </cell>
          <cell r="E137" t="str">
            <v>IMPERMEABILIZAÇÃO DE SUPERFÍCIE COM MANTA ASFÁLTICA, UMA CAMADA, INCLUSIVE APLICAÇÃO DE PRIMER ASFÁLTICO, E=3MM. AF_06/2018</v>
          </cell>
          <cell r="F137" t="e">
            <v>#N/A</v>
          </cell>
          <cell r="G137" t="str">
            <v>M2</v>
          </cell>
          <cell r="H137">
            <v>0</v>
          </cell>
          <cell r="I137">
            <v>21.574999999999999</v>
          </cell>
          <cell r="J137">
            <v>66.37</v>
          </cell>
          <cell r="K137">
            <v>18.762799000000001</v>
          </cell>
          <cell r="L137">
            <v>85.132799000000006</v>
          </cell>
          <cell r="M137">
            <v>1836.7401384250002</v>
          </cell>
          <cell r="N137">
            <v>7.5861453922997655E-4</v>
          </cell>
        </row>
        <row r="138">
          <cell r="B138">
            <v>98563</v>
          </cell>
          <cell r="C138">
            <v>0</v>
          </cell>
          <cell r="D138" t="str">
            <v>SINAPI</v>
          </cell>
          <cell r="E138" t="str">
            <v>PROTEÇÃO MECÂNICA DE SUPERFÍCIE HORIZONTAL COM ARGAMASSA DE CIMENTO E AREIA, TRAÇO 1:3, E=2CM. AF_06/2018</v>
          </cell>
          <cell r="F138" t="e">
            <v>#N/A</v>
          </cell>
          <cell r="G138" t="str">
            <v>M2</v>
          </cell>
          <cell r="H138">
            <v>0</v>
          </cell>
          <cell r="I138">
            <v>13.99</v>
          </cell>
          <cell r="J138">
            <v>21.89</v>
          </cell>
          <cell r="K138">
            <v>6.1883030000000003</v>
          </cell>
          <cell r="L138">
            <v>28.078303000000002</v>
          </cell>
          <cell r="M138">
            <v>392.81545897000001</v>
          </cell>
          <cell r="N138">
            <v>1.6224152354206659E-4</v>
          </cell>
        </row>
        <row r="139">
          <cell r="B139">
            <v>98563</v>
          </cell>
          <cell r="C139">
            <v>0</v>
          </cell>
          <cell r="D139" t="str">
            <v>SINAPI</v>
          </cell>
          <cell r="E139" t="str">
            <v>PROTEÇÃO MECÂNICA DE SUPERFÍCIE HORIZONTAL COM ARGAMASSA DE CIMENTO E AREIA, TRAÇO 1:3, E=2CM. AF_06/2018</v>
          </cell>
          <cell r="F139" t="e">
            <v>#N/A</v>
          </cell>
          <cell r="G139" t="str">
            <v>M2</v>
          </cell>
          <cell r="H139">
            <v>0</v>
          </cell>
          <cell r="I139">
            <v>7.585</v>
          </cell>
          <cell r="J139">
            <v>21.89</v>
          </cell>
          <cell r="K139">
            <v>6.1883030000000003</v>
          </cell>
          <cell r="L139">
            <v>28.078303000000002</v>
          </cell>
          <cell r="M139">
            <v>212.973928255</v>
          </cell>
          <cell r="N139">
            <v>8.7962970412192642E-5</v>
          </cell>
        </row>
        <row r="140">
          <cell r="B140" t="str">
            <v>Título grau 1</v>
          </cell>
          <cell r="C140" t="str">
            <v>Título grau 1</v>
          </cell>
          <cell r="D140">
            <v>0</v>
          </cell>
          <cell r="E140" t="str">
            <v>ESQUADRIAS</v>
          </cell>
          <cell r="F140">
            <v>0</v>
          </cell>
          <cell r="G140">
            <v>0</v>
          </cell>
          <cell r="H140">
            <v>0</v>
          </cell>
          <cell r="I140">
            <v>0</v>
          </cell>
          <cell r="J140">
            <v>0</v>
          </cell>
          <cell r="K140">
            <v>0</v>
          </cell>
          <cell r="L140">
            <v>0</v>
          </cell>
          <cell r="M140">
            <v>10590.600697852002</v>
          </cell>
          <cell r="N140">
            <v>4.3741536978981442E-3</v>
          </cell>
        </row>
        <row r="141">
          <cell r="B141" t="str">
            <v>Título grau 2</v>
          </cell>
          <cell r="C141" t="str">
            <v>Título grau 2</v>
          </cell>
          <cell r="D141">
            <v>0</v>
          </cell>
          <cell r="E141" t="str">
            <v>JANELAS</v>
          </cell>
          <cell r="F141">
            <v>0</v>
          </cell>
          <cell r="G141">
            <v>0</v>
          </cell>
          <cell r="H141">
            <v>0</v>
          </cell>
          <cell r="I141">
            <v>0</v>
          </cell>
          <cell r="J141">
            <v>0</v>
          </cell>
          <cell r="K141">
            <v>0</v>
          </cell>
          <cell r="L141">
            <v>0</v>
          </cell>
          <cell r="M141">
            <v>8812.722059052001</v>
          </cell>
          <cell r="N141">
            <v>3.6398502675083627E-3</v>
          </cell>
        </row>
        <row r="142">
          <cell r="B142" t="str">
            <v>73932/1</v>
          </cell>
          <cell r="C142">
            <v>0</v>
          </cell>
          <cell r="D142" t="str">
            <v>SINAPI</v>
          </cell>
          <cell r="E142" t="str">
            <v>GRADE DE FERRO EM BARRA CHATA 3/16"</v>
          </cell>
          <cell r="F142" t="e">
            <v>#N/A</v>
          </cell>
          <cell r="G142" t="str">
            <v>M2</v>
          </cell>
          <cell r="H142">
            <v>0</v>
          </cell>
          <cell r="I142">
            <v>13.626000000000001</v>
          </cell>
          <cell r="J142">
            <v>295.41000000000003</v>
          </cell>
          <cell r="K142">
            <v>83.51240700000001</v>
          </cell>
          <cell r="L142">
            <v>378.92240700000002</v>
          </cell>
          <cell r="M142">
            <v>5163.1967177820006</v>
          </cell>
          <cell r="N142">
            <v>2.1325151103697396E-3</v>
          </cell>
        </row>
        <row r="143">
          <cell r="B143">
            <v>95468</v>
          </cell>
          <cell r="C143">
            <v>0</v>
          </cell>
          <cell r="D143" t="str">
            <v>SINAPI</v>
          </cell>
          <cell r="E143" t="str">
            <v>PINTURA ESMALTE BRILHANTE (2 DEMAOS) SOBRE SUPERFICIE METALICA, INCLUSIVE PROTECAO COM ZARCAO (1 DEMAO)</v>
          </cell>
          <cell r="F143" t="e">
            <v>#N/A</v>
          </cell>
          <cell r="G143" t="str">
            <v>M2</v>
          </cell>
          <cell r="H143">
            <v>0</v>
          </cell>
          <cell r="I143">
            <v>27.252000000000002</v>
          </cell>
          <cell r="J143">
            <v>28.88</v>
          </cell>
          <cell r="K143">
            <v>8.1643760000000007</v>
          </cell>
          <cell r="L143">
            <v>37.044376</v>
          </cell>
          <cell r="M143">
            <v>1009.5333347520001</v>
          </cell>
          <cell r="N143">
            <v>4.1695972639706219E-4</v>
          </cell>
        </row>
        <row r="144">
          <cell r="B144" t="str">
            <v>COMP. 207</v>
          </cell>
          <cell r="C144">
            <v>0</v>
          </cell>
          <cell r="D144" t="str">
            <v>COMPOSIÇÃO</v>
          </cell>
          <cell r="E144" t="str">
            <v>JANELA DE ALUMÍNIO,  TIPO FIXA(BOCA DE LOBO), INCLUSIVE VIDROS VERDES 4MM</v>
          </cell>
          <cell r="F144" t="e">
            <v>#N/A</v>
          </cell>
          <cell r="G144" t="str">
            <v>M2</v>
          </cell>
          <cell r="H144">
            <v>0</v>
          </cell>
          <cell r="I144">
            <v>0.36</v>
          </cell>
          <cell r="J144">
            <v>436.71500000000003</v>
          </cell>
          <cell r="K144">
            <v>123.45933050000001</v>
          </cell>
          <cell r="L144">
            <v>560.1743305</v>
          </cell>
          <cell r="M144">
            <v>201.66275897999998</v>
          </cell>
          <cell r="N144">
            <v>8.3291205861402983E-5</v>
          </cell>
        </row>
        <row r="145">
          <cell r="B145">
            <v>94570</v>
          </cell>
          <cell r="C145">
            <v>0</v>
          </cell>
          <cell r="D145" t="str">
            <v>SINAPI</v>
          </cell>
          <cell r="E145" t="str">
            <v>JANELA DE ALUMÍNIO DE CORRER, 2 FOLHAS, FIXAÇÃO COM PARAFUSO SOBRE CONTRAMARCO (EXCLUSIVE CONTRAMARCO), COM VIDROS PADRONIZADA. AF_07/2016</v>
          </cell>
          <cell r="F145" t="e">
            <v>#N/A</v>
          </cell>
          <cell r="G145" t="str">
            <v>M2</v>
          </cell>
          <cell r="H145">
            <v>0</v>
          </cell>
          <cell r="I145">
            <v>8.3819999999999997</v>
          </cell>
          <cell r="J145">
            <v>165.87</v>
          </cell>
          <cell r="K145">
            <v>46.891449000000001</v>
          </cell>
          <cell r="L145">
            <v>212.761449</v>
          </cell>
          <cell r="M145">
            <v>1783.3664655179998</v>
          </cell>
          <cell r="N145">
            <v>7.3657002491230299E-4</v>
          </cell>
        </row>
        <row r="146">
          <cell r="B146">
            <v>93182</v>
          </cell>
          <cell r="C146">
            <v>0</v>
          </cell>
          <cell r="D146" t="str">
            <v>SINAPI</v>
          </cell>
          <cell r="E146" t="str">
            <v>VERGA PRÉ-MOLDADA PARA JANELAS COM ATÉ 1,5 M DE VÃO. AF_03/2016</v>
          </cell>
          <cell r="F146" t="e">
            <v>#N/A</v>
          </cell>
          <cell r="G146" t="str">
            <v>M</v>
          </cell>
          <cell r="H146">
            <v>0</v>
          </cell>
          <cell r="I146">
            <v>0.6</v>
          </cell>
          <cell r="J146">
            <v>25.5</v>
          </cell>
          <cell r="K146">
            <v>7.20885</v>
          </cell>
          <cell r="L146">
            <v>32.708849999999998</v>
          </cell>
          <cell r="M146">
            <v>19.625309999999999</v>
          </cell>
          <cell r="N146">
            <v>8.1056896353677495E-6</v>
          </cell>
        </row>
        <row r="147">
          <cell r="B147">
            <v>93194</v>
          </cell>
          <cell r="C147">
            <v>0</v>
          </cell>
          <cell r="D147" t="str">
            <v>SINAPI</v>
          </cell>
          <cell r="E147" t="str">
            <v>CONTRAVERGA PRÉ-MOLDADA PARA VÃOS DE ATÉ 1,5 M DE COMPRIMENTO. AF_03/2016</v>
          </cell>
          <cell r="F147" t="e">
            <v>#N/A</v>
          </cell>
          <cell r="G147" t="str">
            <v>M</v>
          </cell>
          <cell r="H147">
            <v>0</v>
          </cell>
          <cell r="I147">
            <v>0.6</v>
          </cell>
          <cell r="J147">
            <v>25.04</v>
          </cell>
          <cell r="K147">
            <v>7.0788079999999995</v>
          </cell>
          <cell r="L147">
            <v>32.118808000000001</v>
          </cell>
          <cell r="M147">
            <v>19.2712848</v>
          </cell>
          <cell r="N147">
            <v>7.9594693517493515E-6</v>
          </cell>
        </row>
        <row r="148">
          <cell r="B148">
            <v>93183</v>
          </cell>
          <cell r="C148">
            <v>0</v>
          </cell>
          <cell r="D148" t="str">
            <v>SINAPI</v>
          </cell>
          <cell r="E148" t="str">
            <v>VERGA PRÉ-MOLDADA PARA JANELAS COM MAIS DE 1,5 M DE VÃO. AF_03/2016</v>
          </cell>
          <cell r="F148" t="e">
            <v>#N/A</v>
          </cell>
          <cell r="G148" t="str">
            <v>M</v>
          </cell>
          <cell r="H148">
            <v>0</v>
          </cell>
          <cell r="I148">
            <v>7.620000000000001</v>
          </cell>
          <cell r="J148">
            <v>32.85</v>
          </cell>
          <cell r="K148">
            <v>9.2866949999999999</v>
          </cell>
          <cell r="L148">
            <v>42.136695000000003</v>
          </cell>
          <cell r="M148">
            <v>321.08161590000009</v>
          </cell>
          <cell r="N148">
            <v>1.3261385048734313E-4</v>
          </cell>
        </row>
        <row r="149">
          <cell r="B149">
            <v>93195</v>
          </cell>
          <cell r="C149">
            <v>0</v>
          </cell>
          <cell r="D149" t="str">
            <v>SINAPI</v>
          </cell>
          <cell r="E149" t="str">
            <v>CONTRAVERGA PRÉ-MOLDADA PARA VÃOS DE MAIS DE 1,5 M DE COMPRIMENTO. AF_03/2016</v>
          </cell>
          <cell r="F149" t="e">
            <v>#N/A</v>
          </cell>
          <cell r="G149" t="str">
            <v>M</v>
          </cell>
          <cell r="H149">
            <v>0</v>
          </cell>
          <cell r="I149">
            <v>7.620000000000001</v>
          </cell>
          <cell r="J149">
            <v>30.18</v>
          </cell>
          <cell r="K149">
            <v>8.5318860000000001</v>
          </cell>
          <cell r="L149">
            <v>38.711886</v>
          </cell>
          <cell r="M149">
            <v>294.98457132000004</v>
          </cell>
          <cell r="N149">
            <v>1.2183519049339467E-4</v>
          </cell>
        </row>
        <row r="150">
          <cell r="B150" t="str">
            <v>Título grau 2</v>
          </cell>
          <cell r="C150" t="str">
            <v>Título grau 2</v>
          </cell>
          <cell r="D150">
            <v>0</v>
          </cell>
          <cell r="E150" t="str">
            <v>PORTAS</v>
          </cell>
          <cell r="F150">
            <v>0</v>
          </cell>
          <cell r="G150">
            <v>0</v>
          </cell>
          <cell r="H150">
            <v>0</v>
          </cell>
          <cell r="I150">
            <v>0</v>
          </cell>
          <cell r="J150">
            <v>0</v>
          </cell>
          <cell r="K150">
            <v>0</v>
          </cell>
          <cell r="L150">
            <v>0</v>
          </cell>
          <cell r="M150">
            <v>1777.8786387999999</v>
          </cell>
          <cell r="N150">
            <v>7.3430343038978171E-4</v>
          </cell>
        </row>
        <row r="151">
          <cell r="B151">
            <v>91313</v>
          </cell>
          <cell r="C151">
            <v>0</v>
          </cell>
          <cell r="D151" t="str">
            <v>SINAPI</v>
          </cell>
          <cell r="E151" t="str">
            <v>KIT DE PORTA DE MADEIRA PARA PINTURA, SEMI-OCA (LEVE OU MÉDIA), PADRÃO POPULAR, 70X210CM, ESPESSURA DE 3,5CM, ITENS INCLUSOS: DOBRADIÇAS, MONTAGEM E INSTALAÇÃO DO BATENTE, FECHADURA COM EXECUÇÃO DO FURO - FORNECIMENTO E INSTALAÇÃO. AF_08/2015</v>
          </cell>
          <cell r="F151" t="e">
            <v>#N/A</v>
          </cell>
          <cell r="G151" t="str">
            <v>UN</v>
          </cell>
          <cell r="H151">
            <v>0</v>
          </cell>
          <cell r="I151">
            <v>1</v>
          </cell>
          <cell r="J151">
            <v>573.84</v>
          </cell>
          <cell r="K151">
            <v>162.224568</v>
          </cell>
          <cell r="L151">
            <v>736.06456800000001</v>
          </cell>
          <cell r="M151">
            <v>736.06456800000001</v>
          </cell>
          <cell r="N151">
            <v>3.0401104185355754E-4</v>
          </cell>
        </row>
        <row r="152">
          <cell r="B152">
            <v>90843</v>
          </cell>
          <cell r="C152">
            <v>0</v>
          </cell>
          <cell r="D152" t="str">
            <v>SINAPI</v>
          </cell>
          <cell r="E152" t="str">
            <v>KIT DE PORTA DE MADEIRA PARA PINTURA, SEMI-OCA (LEVE OU MÉDIA), PADRÃO MÉDIO, 80X210CM, ESPESSURA DE 3,5CM, ITENS INCLUSOS: DOBRADIÇAS, MONTAGEM E INSTALAÇÃO DO BATENTE, FECHADURA COM EXECUÇÃO DO FURO - FORNECIMENTO E INSTALAÇÃO. AF_08/2015</v>
          </cell>
          <cell r="F152" t="e">
            <v>#N/A</v>
          </cell>
          <cell r="G152" t="str">
            <v>UN</v>
          </cell>
          <cell r="H152">
            <v>0</v>
          </cell>
          <cell r="I152">
            <v>1</v>
          </cell>
          <cell r="J152">
            <v>656.99</v>
          </cell>
          <cell r="K152">
            <v>185.73107300000001</v>
          </cell>
          <cell r="L152">
            <v>842.72107300000005</v>
          </cell>
          <cell r="M152">
            <v>842.72107300000005</v>
          </cell>
          <cell r="N152">
            <v>3.4806255121178162E-4</v>
          </cell>
        </row>
        <row r="153">
          <cell r="B153" t="str">
            <v>74065/3</v>
          </cell>
          <cell r="C153">
            <v>0</v>
          </cell>
          <cell r="D153" t="str">
            <v>SINAPI</v>
          </cell>
          <cell r="E153" t="str">
            <v>PINTURA ESMALTE BRILHANTE PARA MADEIRA, DUAS DEMAOS, SOBRE FUNDO NIVELADOR BRANCO</v>
          </cell>
          <cell r="F153" t="e">
            <v>#N/A</v>
          </cell>
          <cell r="G153" t="str">
            <v>M2</v>
          </cell>
          <cell r="H153">
            <v>0</v>
          </cell>
          <cell r="I153">
            <v>6.3000000000000007</v>
          </cell>
          <cell r="J153">
            <v>16.93</v>
          </cell>
          <cell r="K153">
            <v>4.786111</v>
          </cell>
          <cell r="L153">
            <v>21.716110999999998</v>
          </cell>
          <cell r="M153">
            <v>136.81149930000001</v>
          </cell>
          <cell r="N153">
            <v>5.6506192863966595E-5</v>
          </cell>
        </row>
        <row r="154">
          <cell r="B154">
            <v>93185</v>
          </cell>
          <cell r="C154">
            <v>0</v>
          </cell>
          <cell r="D154" t="str">
            <v>SINAPI</v>
          </cell>
          <cell r="E154" t="str">
            <v>VERGA PRÉ-MOLDADA PARA PORTAS COM MAIS DE 1,5 M DE VÃO. AF_03/2016</v>
          </cell>
          <cell r="F154" t="e">
            <v>#N/A</v>
          </cell>
          <cell r="G154" t="str">
            <v>M</v>
          </cell>
          <cell r="H154">
            <v>0</v>
          </cell>
          <cell r="I154">
            <v>1.5</v>
          </cell>
          <cell r="J154">
            <v>32.369999999999997</v>
          </cell>
          <cell r="K154">
            <v>9.1509989999999988</v>
          </cell>
          <cell r="L154">
            <v>41.520998999999996</v>
          </cell>
          <cell r="M154">
            <v>62.281498499999998</v>
          </cell>
          <cell r="N154">
            <v>2.5723644460475888E-5</v>
          </cell>
        </row>
        <row r="155">
          <cell r="B155" t="str">
            <v>Título grau 1</v>
          </cell>
          <cell r="C155" t="str">
            <v>Título grau 1</v>
          </cell>
          <cell r="D155">
            <v>0</v>
          </cell>
          <cell r="E155" t="str">
            <v>SERVIÇOS COMPLEMENTARES</v>
          </cell>
          <cell r="F155">
            <v>0</v>
          </cell>
          <cell r="G155">
            <v>0</v>
          </cell>
          <cell r="H155">
            <v>0</v>
          </cell>
          <cell r="I155">
            <v>0</v>
          </cell>
          <cell r="J155">
            <v>0</v>
          </cell>
          <cell r="K155">
            <v>0</v>
          </cell>
          <cell r="L155">
            <v>0</v>
          </cell>
          <cell r="M155">
            <v>1559.0627996228</v>
          </cell>
          <cell r="N155">
            <v>6.439276208014018E-4</v>
          </cell>
        </row>
        <row r="156">
          <cell r="B156" t="str">
            <v>Título grau 2</v>
          </cell>
          <cell r="C156" t="str">
            <v>Título grau 2</v>
          </cell>
          <cell r="D156">
            <v>0</v>
          </cell>
          <cell r="E156" t="str">
            <v>DIVERSOS</v>
          </cell>
          <cell r="F156">
            <v>0</v>
          </cell>
          <cell r="G156">
            <v>0</v>
          </cell>
          <cell r="H156">
            <v>0</v>
          </cell>
          <cell r="I156">
            <v>0</v>
          </cell>
          <cell r="J156">
            <v>0</v>
          </cell>
          <cell r="K156">
            <v>0</v>
          </cell>
          <cell r="L156">
            <v>0</v>
          </cell>
          <cell r="M156">
            <v>35.410041752799998</v>
          </cell>
          <cell r="N156">
            <v>1.4625135013083117E-5</v>
          </cell>
        </row>
        <row r="157">
          <cell r="B157" t="str">
            <v>COMP. 195</v>
          </cell>
          <cell r="C157">
            <v>0</v>
          </cell>
          <cell r="D157" t="str">
            <v>COMPOSIÇÃO</v>
          </cell>
          <cell r="E157" t="str">
            <v>LIMPEZA GERAL DA OBRA</v>
          </cell>
          <cell r="F157" t="e">
            <v>#N/A</v>
          </cell>
          <cell r="G157" t="str">
            <v>M2</v>
          </cell>
          <cell r="H157">
            <v>0</v>
          </cell>
          <cell r="I157">
            <v>16.36</v>
          </cell>
          <cell r="J157">
            <v>1.6874000000000002</v>
          </cell>
          <cell r="K157">
            <v>0.47702798000000007</v>
          </cell>
          <cell r="L157">
            <v>2.1644279800000001</v>
          </cell>
          <cell r="M157">
            <v>35.410041752799998</v>
          </cell>
          <cell r="N157">
            <v>1.4625135013083117E-5</v>
          </cell>
        </row>
        <row r="158">
          <cell r="B158" t="str">
            <v>Título grau 2</v>
          </cell>
          <cell r="C158" t="str">
            <v>Título grau 2</v>
          </cell>
          <cell r="D158">
            <v>0</v>
          </cell>
          <cell r="E158" t="str">
            <v>DIVERSOS</v>
          </cell>
          <cell r="F158">
            <v>0</v>
          </cell>
          <cell r="G158">
            <v>0</v>
          </cell>
          <cell r="H158">
            <v>0</v>
          </cell>
          <cell r="I158">
            <v>0</v>
          </cell>
          <cell r="J158">
            <v>0</v>
          </cell>
          <cell r="K158">
            <v>0</v>
          </cell>
          <cell r="L158">
            <v>0</v>
          </cell>
          <cell r="M158">
            <v>47.812642499999995</v>
          </cell>
          <cell r="N158">
            <v>1.9747685043028291E-5</v>
          </cell>
        </row>
        <row r="159">
          <cell r="B159">
            <v>98689</v>
          </cell>
          <cell r="C159">
            <v>0</v>
          </cell>
          <cell r="D159" t="str">
            <v>SINAPI</v>
          </cell>
          <cell r="E159" t="str">
            <v>SOLEIRA EM GRANITO, LARGURA 15 CM, ESPESSURA 2,0 CM. AF_06/2018</v>
          </cell>
          <cell r="F159" t="e">
            <v>#N/A</v>
          </cell>
          <cell r="G159" t="str">
            <v>M</v>
          </cell>
          <cell r="H159">
            <v>0</v>
          </cell>
          <cell r="I159">
            <v>0.7</v>
          </cell>
          <cell r="J159">
            <v>53.25</v>
          </cell>
          <cell r="K159">
            <v>15.053775</v>
          </cell>
          <cell r="L159">
            <v>68.303775000000002</v>
          </cell>
          <cell r="M159">
            <v>47.812642499999995</v>
          </cell>
          <cell r="N159">
            <v>1.9747685043028291E-5</v>
          </cell>
        </row>
        <row r="160">
          <cell r="B160" t="str">
            <v>Título grau 2</v>
          </cell>
          <cell r="C160" t="str">
            <v>Título grau 2</v>
          </cell>
          <cell r="D160">
            <v>0</v>
          </cell>
          <cell r="E160" t="str">
            <v>LOUÇAS E METAIS</v>
          </cell>
          <cell r="F160">
            <v>0</v>
          </cell>
          <cell r="G160">
            <v>0</v>
          </cell>
          <cell r="H160">
            <v>0</v>
          </cell>
          <cell r="I160">
            <v>0</v>
          </cell>
          <cell r="J160">
            <v>0</v>
          </cell>
          <cell r="K160">
            <v>0</v>
          </cell>
          <cell r="L160">
            <v>0</v>
          </cell>
          <cell r="M160">
            <v>1475.8401153699999</v>
          </cell>
          <cell r="N160">
            <v>6.0955480074529039E-4</v>
          </cell>
        </row>
        <row r="161">
          <cell r="B161">
            <v>86932</v>
          </cell>
          <cell r="C161">
            <v>0</v>
          </cell>
          <cell r="D161" t="str">
            <v>SINAPI</v>
          </cell>
          <cell r="E161" t="str">
            <v>VASO SANITÁRIO SIFONADO COM CAIXA ACOPLADA LOUÇA BRANCA - PADRÃO MÉDIO, INCLUSO ENGATE FLEXÍVEL EM METAL CROMADO, 1/2 X 40CM - FORNECIMENTO E INSTALAÇÃO. AF_12/2013</v>
          </cell>
          <cell r="F161" t="e">
            <v>#N/A</v>
          </cell>
          <cell r="G161" t="str">
            <v>UN</v>
          </cell>
          <cell r="H161">
            <v>0</v>
          </cell>
          <cell r="I161">
            <v>1</v>
          </cell>
          <cell r="J161">
            <v>375.55</v>
          </cell>
          <cell r="K161">
            <v>106.167985</v>
          </cell>
          <cell r="L161">
            <v>481.717985</v>
          </cell>
          <cell r="M161">
            <v>481.717985</v>
          </cell>
          <cell r="N161">
            <v>1.9896024461191886E-4</v>
          </cell>
        </row>
        <row r="162">
          <cell r="B162" t="str">
            <v>COMP. 53</v>
          </cell>
          <cell r="C162">
            <v>0</v>
          </cell>
          <cell r="D162" t="str">
            <v>COMPOSIÇÃO</v>
          </cell>
          <cell r="E162" t="str">
            <v>ASSENTO PLASTICO, UNIVERSAL, BRANCO, PARA VASO SANITARIO, TIPO CONVENCIONAL, INCEPA OU SIMILAR</v>
          </cell>
          <cell r="F162" t="e">
            <v>#N/A</v>
          </cell>
          <cell r="G162" t="str">
            <v>UND</v>
          </cell>
          <cell r="H162">
            <v>0</v>
          </cell>
          <cell r="I162">
            <v>1</v>
          </cell>
          <cell r="J162">
            <v>33.589999999999996</v>
          </cell>
          <cell r="K162">
            <v>9.4958929999999988</v>
          </cell>
          <cell r="L162">
            <v>43.085892999999999</v>
          </cell>
          <cell r="M162">
            <v>43.085892999999999</v>
          </cell>
          <cell r="N162">
            <v>1.7795432343268152E-5</v>
          </cell>
        </row>
        <row r="163">
          <cell r="B163" t="str">
            <v>COMP. 54</v>
          </cell>
          <cell r="C163">
            <v>0</v>
          </cell>
          <cell r="D163" t="str">
            <v>COMPOSIÇÃO</v>
          </cell>
          <cell r="E163" t="str">
            <v>LAVATÓRIO LOUÇA (DECA-RAVENA REF L-91) SEM COLUNA, C/SIFÃO CROMADO(DECA REF 1190), VÁLVULA CROMADA (DECA REF1600), CONJ. DE FIXAÇÃO (DECA REF SP7), ENGATE CROMADO, OU SIMILARES</v>
          </cell>
          <cell r="F163" t="e">
            <v>#N/A</v>
          </cell>
          <cell r="G163" t="str">
            <v>UND</v>
          </cell>
          <cell r="H163">
            <v>0</v>
          </cell>
          <cell r="I163">
            <v>1</v>
          </cell>
          <cell r="J163">
            <v>333.67160000000001</v>
          </cell>
          <cell r="K163">
            <v>94.328961320000005</v>
          </cell>
          <cell r="L163">
            <v>428.00056132000003</v>
          </cell>
          <cell r="M163">
            <v>428.00056132000003</v>
          </cell>
          <cell r="N163">
            <v>1.7677375357755387E-4</v>
          </cell>
        </row>
        <row r="164">
          <cell r="B164" t="str">
            <v>COMP. 206</v>
          </cell>
          <cell r="C164">
            <v>0</v>
          </cell>
          <cell r="D164" t="str">
            <v>COMPOSIÇÃO</v>
          </cell>
          <cell r="E164" t="str">
            <v>TORNEIRA DE MESA, LINHA ITAPEMA BELLA, DOCOL 00164060 OU SIMILAR</v>
          </cell>
          <cell r="F164" t="e">
            <v>#N/A</v>
          </cell>
          <cell r="G164" t="str">
            <v>UND</v>
          </cell>
          <cell r="H164">
            <v>0</v>
          </cell>
          <cell r="I164">
            <v>1</v>
          </cell>
          <cell r="J164">
            <v>149.95000000000002</v>
          </cell>
          <cell r="K164">
            <v>42.390865000000005</v>
          </cell>
          <cell r="L164">
            <v>192.34086500000001</v>
          </cell>
          <cell r="M164">
            <v>192.34086500000001</v>
          </cell>
          <cell r="N164">
            <v>7.9441056262966942E-5</v>
          </cell>
        </row>
        <row r="165">
          <cell r="B165" t="str">
            <v>COMP. 198</v>
          </cell>
          <cell r="C165">
            <v>0</v>
          </cell>
          <cell r="D165" t="str">
            <v>COMPOSIÇÃO</v>
          </cell>
          <cell r="E165" t="str">
            <v>PORTA-PAPEL HIGIÊNICO, LINHA DOMUS, REF. 102 C40, DA MEBER OU SIMILAR</v>
          </cell>
          <cell r="F165" t="e">
            <v>#N/A</v>
          </cell>
          <cell r="G165" t="str">
            <v>UND</v>
          </cell>
          <cell r="H165">
            <v>0</v>
          </cell>
          <cell r="I165">
            <v>1</v>
          </cell>
          <cell r="J165">
            <v>60.084000000000003</v>
          </cell>
          <cell r="K165">
            <v>16.985746800000001</v>
          </cell>
          <cell r="L165">
            <v>77.069746800000004</v>
          </cell>
          <cell r="M165">
            <v>77.069746800000004</v>
          </cell>
          <cell r="N165">
            <v>3.183152000336183E-5</v>
          </cell>
        </row>
        <row r="166">
          <cell r="B166" t="str">
            <v>COMP. 199</v>
          </cell>
          <cell r="C166">
            <v>0</v>
          </cell>
          <cell r="D166" t="str">
            <v>COMPOSIÇÃO</v>
          </cell>
          <cell r="E166" t="str">
            <v>PORTA-PAPEL TOALHA EM PLÁSTICO ABS COM ACRÍLICO, DA JSN, REF. N7 OU SIMILAR</v>
          </cell>
          <cell r="F166" t="e">
            <v>#N/A</v>
          </cell>
          <cell r="G166" t="str">
            <v>UND</v>
          </cell>
          <cell r="H166">
            <v>0</v>
          </cell>
          <cell r="I166">
            <v>1</v>
          </cell>
          <cell r="J166">
            <v>85.868000000000009</v>
          </cell>
          <cell r="K166">
            <v>24.274883600000003</v>
          </cell>
          <cell r="L166">
            <v>110.1428836</v>
          </cell>
          <cell r="M166">
            <v>110.1428836</v>
          </cell>
          <cell r="N166">
            <v>4.5491461281683534E-5</v>
          </cell>
        </row>
        <row r="167">
          <cell r="B167" t="str">
            <v>COMP. 200</v>
          </cell>
          <cell r="C167">
            <v>0</v>
          </cell>
          <cell r="D167" t="str">
            <v>COMPOSIÇÃO</v>
          </cell>
          <cell r="E167" t="str">
            <v>DISPENSER PARA SABONETE LÍQUIDO</v>
          </cell>
          <cell r="F167" t="e">
            <v>#N/A</v>
          </cell>
          <cell r="G167" t="str">
            <v>UND</v>
          </cell>
          <cell r="H167">
            <v>0</v>
          </cell>
          <cell r="I167">
            <v>1</v>
          </cell>
          <cell r="J167">
            <v>111.8595</v>
          </cell>
          <cell r="K167">
            <v>31.62268065</v>
          </cell>
          <cell r="L167">
            <v>143.48218065</v>
          </cell>
          <cell r="M167">
            <v>143.48218065</v>
          </cell>
          <cell r="N167">
            <v>5.926133266453718E-5</v>
          </cell>
        </row>
        <row r="168">
          <cell r="B168" t="str">
            <v>Título grau 0</v>
          </cell>
          <cell r="C168" t="str">
            <v>Título grau 0</v>
          </cell>
          <cell r="D168">
            <v>0</v>
          </cell>
          <cell r="E168" t="str">
            <v>ÁREA EXTERNA</v>
          </cell>
          <cell r="F168">
            <v>0</v>
          </cell>
          <cell r="G168">
            <v>0</v>
          </cell>
          <cell r="H168">
            <v>0</v>
          </cell>
          <cell r="I168">
            <v>0</v>
          </cell>
          <cell r="J168">
            <v>0</v>
          </cell>
          <cell r="K168">
            <v>0</v>
          </cell>
          <cell r="L168">
            <v>0</v>
          </cell>
          <cell r="M168">
            <v>684643.56973313435</v>
          </cell>
          <cell r="N168">
            <v>0.28277302560352136</v>
          </cell>
        </row>
        <row r="169">
          <cell r="B169" t="str">
            <v>Título grau 1</v>
          </cell>
          <cell r="C169" t="str">
            <v>Título grau 1</v>
          </cell>
          <cell r="D169">
            <v>0</v>
          </cell>
          <cell r="E169" t="str">
            <v>FUNDAÇÕES</v>
          </cell>
          <cell r="F169">
            <v>0</v>
          </cell>
          <cell r="G169">
            <v>0</v>
          </cell>
          <cell r="H169">
            <v>0</v>
          </cell>
          <cell r="I169">
            <v>0</v>
          </cell>
          <cell r="J169">
            <v>0</v>
          </cell>
          <cell r="K169">
            <v>0</v>
          </cell>
          <cell r="L169">
            <v>0</v>
          </cell>
          <cell r="M169">
            <v>16879.941211335303</v>
          </cell>
          <cell r="N169">
            <v>6.9717912492764439E-3</v>
          </cell>
        </row>
        <row r="170">
          <cell r="B170">
            <v>96536</v>
          </cell>
          <cell r="C170">
            <v>0</v>
          </cell>
          <cell r="D170" t="str">
            <v>SINAPI</v>
          </cell>
          <cell r="E170" t="str">
            <v>FABRICAÇÃO, MONTAGEM E DESMONTAGEM DE FÔRMA PARA VIGA BALDRAME, EM MADEIRA SERRADA, E=25 MM, 4 UTILIZAÇÕES. AF_06/2017</v>
          </cell>
          <cell r="F170" t="e">
            <v>#N/A</v>
          </cell>
          <cell r="G170" t="str">
            <v>M2</v>
          </cell>
          <cell r="H170">
            <v>0</v>
          </cell>
          <cell r="I170">
            <v>39.276000000000003</v>
          </cell>
          <cell r="J170">
            <v>46.15</v>
          </cell>
          <cell r="K170">
            <v>13.046605</v>
          </cell>
          <cell r="L170">
            <v>59.196604999999998</v>
          </cell>
          <cell r="M170">
            <v>2325.0058579800002</v>
          </cell>
          <cell r="N170">
            <v>9.6027914388092678E-4</v>
          </cell>
        </row>
        <row r="171">
          <cell r="B171">
            <v>95952</v>
          </cell>
          <cell r="C171">
            <v>0</v>
          </cell>
          <cell r="D171" t="str">
            <v>SINAPI</v>
          </cell>
          <cell r="E171" t="str">
            <v>(COMPOSIÇÃO REPRESENTATIVA) EXECUÇÃO DE ESTRUTURAS DE CONCRETO ARMADO CONVENCIONAL, PARA EDIFICAÇÃO HABITACIONAL MULTIFAMILIAR (PRÉDIO), FCK = 25 MPA. AF_01/2017</v>
          </cell>
          <cell r="F171" t="e">
            <v>#N/A</v>
          </cell>
          <cell r="G171" t="str">
            <v>M3</v>
          </cell>
          <cell r="H171">
            <v>0</v>
          </cell>
          <cell r="I171">
            <v>2.3172000000000001</v>
          </cell>
          <cell r="J171">
            <v>1319.69</v>
          </cell>
          <cell r="K171">
            <v>373.07636300000001</v>
          </cell>
          <cell r="L171">
            <v>1692.7663630000002</v>
          </cell>
          <cell r="M171">
            <v>3922.4782163436007</v>
          </cell>
          <cell r="N171">
            <v>1.6200707669418778E-3</v>
          </cell>
        </row>
        <row r="172">
          <cell r="B172" t="str">
            <v>74022/30</v>
          </cell>
          <cell r="C172" t="str">
            <v>92922</v>
          </cell>
          <cell r="D172" t="str">
            <v>SINAPI</v>
          </cell>
          <cell r="E172" t="str">
            <v>ENSAIO DE RESISTENCIA A COMPRESSAO SIMPLES - CONCRETO</v>
          </cell>
          <cell r="F172" t="e">
            <v>#N/A</v>
          </cell>
          <cell r="G172" t="str">
            <v>UN</v>
          </cell>
          <cell r="H172">
            <v>0</v>
          </cell>
          <cell r="I172">
            <v>1</v>
          </cell>
          <cell r="J172">
            <v>105.29</v>
          </cell>
          <cell r="K172">
            <v>29.765483000000003</v>
          </cell>
          <cell r="L172">
            <v>135.05548300000001</v>
          </cell>
          <cell r="M172">
            <v>135.05548300000001</v>
          </cell>
          <cell r="N172">
            <v>5.5780919065873886E-5</v>
          </cell>
        </row>
        <row r="173">
          <cell r="B173">
            <v>96523</v>
          </cell>
          <cell r="C173">
            <v>0</v>
          </cell>
          <cell r="D173" t="str">
            <v>SINAPI</v>
          </cell>
          <cell r="E173" t="str">
            <v>ESCAVAÇÃO MANUAL PARA BLOCO DE COROAMENTO OU SAPATA, COM PREVISÃO DE FÔRMA. AF_06/2017</v>
          </cell>
          <cell r="F173" t="e">
            <v>#N/A</v>
          </cell>
          <cell r="G173" t="str">
            <v>M3</v>
          </cell>
          <cell r="H173">
            <v>0</v>
          </cell>
          <cell r="I173">
            <v>47.03135000000001</v>
          </cell>
          <cell r="J173">
            <v>57.62</v>
          </cell>
          <cell r="K173">
            <v>16.289173999999999</v>
          </cell>
          <cell r="L173">
            <v>73.909173999999993</v>
          </cell>
          <cell r="M173">
            <v>3476.0482306049003</v>
          </cell>
          <cell r="N173">
            <v>1.4356852510789663E-3</v>
          </cell>
        </row>
        <row r="174">
          <cell r="B174">
            <v>73361</v>
          </cell>
          <cell r="C174">
            <v>0</v>
          </cell>
          <cell r="D174" t="str">
            <v>SINAPI</v>
          </cell>
          <cell r="E174" t="str">
            <v>CONCRETO CICLOPICO FCK=10MPA 30% PEDRA DE MAO INCLUSIVE LANCAMENTO</v>
          </cell>
          <cell r="F174" t="e">
            <v>#N/A</v>
          </cell>
          <cell r="G174" t="str">
            <v>M3</v>
          </cell>
          <cell r="H174">
            <v>0</v>
          </cell>
          <cell r="I174">
            <v>13.430400000000001</v>
          </cell>
          <cell r="J174">
            <v>333.64</v>
          </cell>
          <cell r="K174">
            <v>94.320027999999994</v>
          </cell>
          <cell r="L174">
            <v>427.96002799999997</v>
          </cell>
          <cell r="M174">
            <v>5747.6743600512</v>
          </cell>
          <cell r="N174">
            <v>2.3739173795336724E-3</v>
          </cell>
        </row>
        <row r="175">
          <cell r="B175">
            <v>95241</v>
          </cell>
          <cell r="C175">
            <v>0</v>
          </cell>
          <cell r="D175" t="str">
            <v>SINAPI</v>
          </cell>
          <cell r="E175" t="str">
            <v>LASTRO DE CONCRETO MAGRO, APLICADO EM PISOS OU RADIERS, ESPESSURA DE 5 CM. AF_07/2016</v>
          </cell>
          <cell r="F175" t="e">
            <v>#N/A</v>
          </cell>
          <cell r="G175" t="str">
            <v>M2</v>
          </cell>
          <cell r="H175">
            <v>0</v>
          </cell>
          <cell r="I175">
            <v>17.436</v>
          </cell>
          <cell r="J175">
            <v>19.21</v>
          </cell>
          <cell r="K175">
            <v>5.4306670000000006</v>
          </cell>
          <cell r="L175">
            <v>24.640667000000001</v>
          </cell>
          <cell r="M175">
            <v>429.63466981200003</v>
          </cell>
          <cell r="N175">
            <v>1.7744867673885275E-4</v>
          </cell>
        </row>
        <row r="176">
          <cell r="B176">
            <v>95474</v>
          </cell>
          <cell r="C176">
            <v>0</v>
          </cell>
          <cell r="D176" t="str">
            <v>SINAPI</v>
          </cell>
          <cell r="E176" t="str">
            <v>ALVENARIA DE EMBASAMENTO EM TIJOLOS CERAMICOS MACICOS 5X10X20CM, ASSENTADO  COM ARGAMASSA TRACO 1:2:8 (CIMENTO, CAL E AREIA)</v>
          </cell>
          <cell r="F176" t="e">
            <v>#N/A</v>
          </cell>
          <cell r="G176" t="str">
            <v>M3</v>
          </cell>
          <cell r="H176">
            <v>0</v>
          </cell>
          <cell r="I176">
            <v>1.2476</v>
          </cell>
          <cell r="J176">
            <v>527.42999999999995</v>
          </cell>
          <cell r="K176">
            <v>149.10446099999999</v>
          </cell>
          <cell r="L176">
            <v>676.53446099999996</v>
          </cell>
          <cell r="M176">
            <v>844.04439354359999</v>
          </cell>
          <cell r="N176">
            <v>3.4860911203627446E-4</v>
          </cell>
        </row>
        <row r="177">
          <cell r="B177" t="str">
            <v>Título grau 1</v>
          </cell>
          <cell r="C177" t="str">
            <v>Título grau 1</v>
          </cell>
          <cell r="D177">
            <v>0</v>
          </cell>
          <cell r="E177" t="str">
            <v>SUPERESTRUTURAS</v>
          </cell>
          <cell r="F177">
            <v>0</v>
          </cell>
          <cell r="G177">
            <v>0</v>
          </cell>
          <cell r="H177">
            <v>0</v>
          </cell>
          <cell r="I177">
            <v>0</v>
          </cell>
          <cell r="J177">
            <v>0</v>
          </cell>
          <cell r="K177">
            <v>0</v>
          </cell>
          <cell r="L177">
            <v>0</v>
          </cell>
          <cell r="M177">
            <v>2285.7151471915008</v>
          </cell>
          <cell r="N177">
            <v>9.4405120622263901E-4</v>
          </cell>
        </row>
        <row r="178">
          <cell r="B178">
            <v>95952</v>
          </cell>
          <cell r="C178">
            <v>0</v>
          </cell>
          <cell r="D178" t="str">
            <v>SINAPI</v>
          </cell>
          <cell r="E178" t="str">
            <v>(COMPOSIÇÃO REPRESENTATIVA) EXECUÇÃO DE ESTRUTURAS DE CONCRETO ARMADO CONVENCIONAL, PARA EDIFICAÇÃO HABITACIONAL MULTIFAMILIAR (PRÉDIO), FCK = 25 MPA. AF_01/2017</v>
          </cell>
          <cell r="F178" t="e">
            <v>#N/A</v>
          </cell>
          <cell r="G178" t="str">
            <v>M3</v>
          </cell>
          <cell r="H178">
            <v>0</v>
          </cell>
          <cell r="I178">
            <v>1.2705000000000002</v>
          </cell>
          <cell r="J178">
            <v>1319.69</v>
          </cell>
          <cell r="K178">
            <v>373.07636300000001</v>
          </cell>
          <cell r="L178">
            <v>1692.7663630000002</v>
          </cell>
          <cell r="M178">
            <v>2150.6596641915007</v>
          </cell>
          <cell r="N178">
            <v>8.8827028715676509E-4</v>
          </cell>
        </row>
        <row r="179">
          <cell r="B179" t="str">
            <v>74022/30</v>
          </cell>
          <cell r="C179" t="str">
            <v>92922</v>
          </cell>
          <cell r="D179" t="str">
            <v>SINAPI</v>
          </cell>
          <cell r="E179" t="str">
            <v>ENSAIO DE RESISTENCIA A COMPRESSAO SIMPLES - CONCRETO</v>
          </cell>
          <cell r="F179" t="e">
            <v>#N/A</v>
          </cell>
          <cell r="G179" t="str">
            <v>UN</v>
          </cell>
          <cell r="H179">
            <v>0</v>
          </cell>
          <cell r="I179">
            <v>1</v>
          </cell>
          <cell r="J179">
            <v>105.29</v>
          </cell>
          <cell r="K179">
            <v>29.765483000000003</v>
          </cell>
          <cell r="L179">
            <v>135.05548300000001</v>
          </cell>
          <cell r="M179">
            <v>135.05548300000001</v>
          </cell>
          <cell r="N179">
            <v>5.5780919065873886E-5</v>
          </cell>
        </row>
        <row r="180">
          <cell r="B180" t="str">
            <v>Título grau 1</v>
          </cell>
          <cell r="C180" t="str">
            <v>Título grau 1</v>
          </cell>
          <cell r="D180">
            <v>0</v>
          </cell>
          <cell r="E180" t="str">
            <v>PAREDES E PAINEIS</v>
          </cell>
          <cell r="F180">
            <v>0</v>
          </cell>
          <cell r="G180">
            <v>0</v>
          </cell>
          <cell r="H180">
            <v>0</v>
          </cell>
          <cell r="I180">
            <v>0</v>
          </cell>
          <cell r="J180">
            <v>0</v>
          </cell>
          <cell r="K180">
            <v>0</v>
          </cell>
          <cell r="L180">
            <v>0</v>
          </cell>
          <cell r="M180">
            <v>4735.5974619839999</v>
          </cell>
          <cell r="N180">
            <v>1.9559071049006374E-3</v>
          </cell>
        </row>
        <row r="181">
          <cell r="B181">
            <v>87521</v>
          </cell>
          <cell r="C181" t="str">
            <v>92760</v>
          </cell>
          <cell r="D181" t="str">
            <v>SINAPI</v>
          </cell>
          <cell r="E181" t="str">
            <v>ALVENARIA DE VEDAÇÃO DE BLOCOS CERÂMICOS FURADOS NA HORIZONTAL DE 11,5X19X19CM (ESPESSURA 11,5CM) DE PAREDES COM ÁREA LÍQUIDA MAIOR OU IGUAL A 6M² COM VÃOS E ARGAMASSA DE ASSENTAMENTO COM PREPARO EM BETONEIRA. AF_06/2014</v>
          </cell>
          <cell r="F181" t="e">
            <v>#N/A</v>
          </cell>
          <cell r="G181" t="str">
            <v>M2</v>
          </cell>
          <cell r="H181">
            <v>0</v>
          </cell>
          <cell r="I181">
            <v>74.855999999999995</v>
          </cell>
          <cell r="J181">
            <v>49.32</v>
          </cell>
          <cell r="K181">
            <v>13.942764</v>
          </cell>
          <cell r="L181">
            <v>63.262764000000004</v>
          </cell>
          <cell r="M181">
            <v>4735.5974619839999</v>
          </cell>
          <cell r="N181">
            <v>1.9559071049006374E-3</v>
          </cell>
        </row>
        <row r="182">
          <cell r="B182" t="str">
            <v>Título grau 1</v>
          </cell>
          <cell r="C182" t="str">
            <v>Título grau 1</v>
          </cell>
          <cell r="D182">
            <v>0</v>
          </cell>
          <cell r="E182" t="str">
            <v>REVESTIMENTOS PAREDE</v>
          </cell>
          <cell r="F182">
            <v>0</v>
          </cell>
          <cell r="G182">
            <v>0</v>
          </cell>
          <cell r="H182">
            <v>0</v>
          </cell>
          <cell r="I182">
            <v>0</v>
          </cell>
          <cell r="J182">
            <v>0</v>
          </cell>
          <cell r="K182">
            <v>0</v>
          </cell>
          <cell r="L182">
            <v>0</v>
          </cell>
          <cell r="M182">
            <v>49224.058109979989</v>
          </cell>
          <cell r="N182">
            <v>2.033063108979194E-2</v>
          </cell>
        </row>
        <row r="183">
          <cell r="B183">
            <v>87905</v>
          </cell>
          <cell r="C183" t="str">
            <v>92760</v>
          </cell>
          <cell r="D183" t="str">
            <v>SINAPI</v>
          </cell>
          <cell r="E183" t="str">
            <v>CHAPISCO APLICADO EM ALVENARIA (COM PRESENÇA DE VÃOS) E ESTRUTURAS DE CONCRETO DE FACHADA, COM COLHER DE PEDREIRO.  ARGAMASSA TRAÇO 1:3 COM PREPARO EM BETONEIRA 400L. AF_06/2014</v>
          </cell>
          <cell r="F183" t="e">
            <v>#N/A</v>
          </cell>
          <cell r="G183" t="str">
            <v>M2</v>
          </cell>
          <cell r="H183">
            <v>0</v>
          </cell>
          <cell r="I183">
            <v>1233.9339999999997</v>
          </cell>
          <cell r="J183">
            <v>5.39</v>
          </cell>
          <cell r="K183">
            <v>1.5237529999999999</v>
          </cell>
          <cell r="L183">
            <v>6.9137529999999998</v>
          </cell>
          <cell r="M183">
            <v>8531.114894301998</v>
          </cell>
          <cell r="N183">
            <v>3.5235402435362878E-3</v>
          </cell>
        </row>
        <row r="184">
          <cell r="B184">
            <v>87792</v>
          </cell>
          <cell r="C184" t="str">
            <v>92761</v>
          </cell>
          <cell r="D184" t="str">
            <v>SINAPI</v>
          </cell>
          <cell r="E184" t="str">
            <v>EMBOÇO OU MASSA ÚNICA EM ARGAMASSA TRAÇO 1:2:8, PREPARO MECÂNICO COM BETONEIRA 400 L, APLICADA MANUALMENTE EM PANOS CEGOS DE FACHADA (SEM PRESENÇA DE VÃOS), ESPESSURA DE 25 MM. AF_06/2014</v>
          </cell>
          <cell r="F184" t="e">
            <v>#N/A</v>
          </cell>
          <cell r="G184" t="str">
            <v>M2</v>
          </cell>
          <cell r="H184">
            <v>0</v>
          </cell>
          <cell r="I184">
            <v>1233.9339999999997</v>
          </cell>
          <cell r="J184">
            <v>25.71</v>
          </cell>
          <cell r="K184">
            <v>7.2682170000000008</v>
          </cell>
          <cell r="L184">
            <v>32.978217000000001</v>
          </cell>
          <cell r="M184">
            <v>40692.943215677995</v>
          </cell>
          <cell r="N184">
            <v>1.6807090846255653E-2</v>
          </cell>
        </row>
        <row r="185">
          <cell r="B185" t="str">
            <v>Título grau 1</v>
          </cell>
          <cell r="C185" t="str">
            <v>Título grau 1</v>
          </cell>
          <cell r="D185">
            <v>0</v>
          </cell>
          <cell r="E185" t="str">
            <v>PINTURAS  - PAREDES</v>
          </cell>
          <cell r="F185">
            <v>0</v>
          </cell>
          <cell r="G185">
            <v>0</v>
          </cell>
          <cell r="H185">
            <v>0</v>
          </cell>
          <cell r="I185">
            <v>0</v>
          </cell>
          <cell r="J185">
            <v>0</v>
          </cell>
          <cell r="K185">
            <v>0</v>
          </cell>
          <cell r="L185">
            <v>0</v>
          </cell>
          <cell r="M185">
            <v>22427.810399305996</v>
          </cell>
          <cell r="N185">
            <v>9.2631846476640446E-3</v>
          </cell>
        </row>
        <row r="186">
          <cell r="B186">
            <v>88485</v>
          </cell>
          <cell r="C186" t="str">
            <v>92770</v>
          </cell>
          <cell r="D186" t="str">
            <v>SINAPI</v>
          </cell>
          <cell r="E186" t="str">
            <v>APLICAÇÃO DE FUNDO SELADOR ACRÍLICO EM PAREDES, UMA DEMÃO. AF_06/2014</v>
          </cell>
          <cell r="F186" t="e">
            <v>#N/A</v>
          </cell>
          <cell r="G186" t="str">
            <v>M2</v>
          </cell>
          <cell r="H186">
            <v>0</v>
          </cell>
          <cell r="I186">
            <v>1233.9339999999997</v>
          </cell>
          <cell r="J186">
            <v>1.65</v>
          </cell>
          <cell r="K186">
            <v>0.46645500000000001</v>
          </cell>
          <cell r="L186">
            <v>2.1164549999999998</v>
          </cell>
          <cell r="M186">
            <v>2611.5657839699993</v>
          </cell>
          <cell r="N186">
            <v>1.0786347684294758E-3</v>
          </cell>
        </row>
        <row r="187">
          <cell r="B187">
            <v>88417</v>
          </cell>
          <cell r="C187" t="str">
            <v>92770</v>
          </cell>
          <cell r="D187" t="str">
            <v>SINAPI</v>
          </cell>
          <cell r="E187" t="str">
            <v>APLICAÇÃO MANUAL DE PINTURA COM TINTA TEXTURIZADA ACRÍLICA EM PANOS CEGOS DE FACHADA (SEM PRESENÇA DE VÃOS) DE EDIFÍCIOS DE MÚLTIPLOS PAVIMENTOS, UMA COR. AF_06/2014</v>
          </cell>
          <cell r="F187" t="e">
            <v>#N/A</v>
          </cell>
          <cell r="G187" t="str">
            <v>M2</v>
          </cell>
          <cell r="H187">
            <v>0</v>
          </cell>
          <cell r="I187">
            <v>1233.9339999999997</v>
          </cell>
          <cell r="J187">
            <v>12.52</v>
          </cell>
          <cell r="K187">
            <v>3.5394039999999998</v>
          </cell>
          <cell r="L187">
            <v>16.059404000000001</v>
          </cell>
          <cell r="M187">
            <v>19816.244615335996</v>
          </cell>
          <cell r="N187">
            <v>8.1845498792345681E-3</v>
          </cell>
        </row>
        <row r="188">
          <cell r="B188" t="str">
            <v>Título grau 1</v>
          </cell>
          <cell r="C188" t="str">
            <v>Título grau 1</v>
          </cell>
          <cell r="D188">
            <v>0</v>
          </cell>
          <cell r="E188" t="str">
            <v>PISOS E PAVIMENTAÇÕES</v>
          </cell>
          <cell r="F188">
            <v>0</v>
          </cell>
          <cell r="G188">
            <v>0</v>
          </cell>
          <cell r="H188">
            <v>0</v>
          </cell>
          <cell r="I188">
            <v>0</v>
          </cell>
          <cell r="J188">
            <v>0</v>
          </cell>
          <cell r="K188">
            <v>0</v>
          </cell>
          <cell r="L188">
            <v>0</v>
          </cell>
          <cell r="M188">
            <v>472955.55514516402</v>
          </cell>
          <cell r="N188">
            <v>0.19534116614360519</v>
          </cell>
        </row>
        <row r="189">
          <cell r="B189">
            <v>96387</v>
          </cell>
          <cell r="C189">
            <v>0</v>
          </cell>
          <cell r="D189" t="str">
            <v>SINAPI</v>
          </cell>
          <cell r="E189" t="str">
            <v>EXECUÇÃO E COMPACTAÇÃO DE BASE E OU SUB BASE COM SOLO ESTABILIZADO GRANULOMETRICAMENTE - EXCLUSIVE ESCAVAÇÃO, CARGA E TRANSPORTE E SOLO. AF_09/2017</v>
          </cell>
          <cell r="F189" t="e">
            <v>#N/A</v>
          </cell>
          <cell r="G189" t="str">
            <v>M3</v>
          </cell>
          <cell r="H189">
            <v>0</v>
          </cell>
          <cell r="I189">
            <v>740.26049999999998</v>
          </cell>
          <cell r="J189">
            <v>6</v>
          </cell>
          <cell r="K189">
            <v>1.6962000000000002</v>
          </cell>
          <cell r="L189">
            <v>7.6962000000000002</v>
          </cell>
          <cell r="M189">
            <v>5697.1928601</v>
          </cell>
          <cell r="N189">
            <v>2.3530673969890778E-3</v>
          </cell>
        </row>
        <row r="190">
          <cell r="B190" t="str">
            <v>COMP. 289</v>
          </cell>
          <cell r="C190">
            <v>0</v>
          </cell>
          <cell r="D190" t="str">
            <v>COMPOSIÇÃO</v>
          </cell>
          <cell r="E190" t="str">
            <v>FORNECIMENTO DE MATERIAL DE JAZIDA COM CBR&gt;20, INCLUSIVE ESCAVAÇÃO E CARGA DE JAZIDA INCLUSO O EMPOLAMENTO DE 25% NA CARGA</v>
          </cell>
          <cell r="F190" t="e">
            <v>#N/A</v>
          </cell>
          <cell r="G190" t="str">
            <v>M3</v>
          </cell>
          <cell r="H190">
            <v>0</v>
          </cell>
          <cell r="I190">
            <v>740.26049999999998</v>
          </cell>
          <cell r="J190">
            <v>9.49</v>
          </cell>
          <cell r="K190">
            <v>2.682823</v>
          </cell>
          <cell r="L190">
            <v>12.172823000000001</v>
          </cell>
          <cell r="M190">
            <v>9011.0600403915014</v>
          </cell>
          <cell r="N190">
            <v>3.7217682662377253E-3</v>
          </cell>
        </row>
        <row r="191">
          <cell r="B191">
            <v>95875</v>
          </cell>
          <cell r="C191">
            <v>0</v>
          </cell>
          <cell r="D191" t="str">
            <v>SINAPI</v>
          </cell>
          <cell r="E191" t="str">
            <v>TRANSPORTE COM CAMINHÃO BASCULANTE DE 10 M3, EM VIA URBANA PAVIMENTADA, DMT ATÉ 30 KM (UNIDADE: M3XKM). AF_12/2016</v>
          </cell>
          <cell r="F191" t="e">
            <v>#N/A</v>
          </cell>
          <cell r="G191" t="str">
            <v>M3XKM</v>
          </cell>
          <cell r="H191">
            <v>0</v>
          </cell>
          <cell r="I191">
            <v>7402.6049999999996</v>
          </cell>
          <cell r="J191">
            <v>1.0900000000000001</v>
          </cell>
          <cell r="K191">
            <v>0.30814300000000006</v>
          </cell>
          <cell r="L191">
            <v>1.3981430000000001</v>
          </cell>
          <cell r="M191">
            <v>10349.900362515</v>
          </cell>
          <cell r="N191">
            <v>4.2747391045301585E-3</v>
          </cell>
        </row>
        <row r="192">
          <cell r="B192">
            <v>96396</v>
          </cell>
          <cell r="C192">
            <v>0</v>
          </cell>
          <cell r="D192" t="str">
            <v>SINAPI</v>
          </cell>
          <cell r="E192" t="str">
            <v>EXECUÇÃO E COMPACTAÇÃO DE BASE E OU SUB BASE COM BRITA GRADUADA SIMPLES - EXCLUSIVE CARGA E TRANSPORTE. AF_09/2017</v>
          </cell>
          <cell r="F192" t="e">
            <v>#N/A</v>
          </cell>
          <cell r="G192" t="str">
            <v>M3</v>
          </cell>
          <cell r="H192">
            <v>0</v>
          </cell>
          <cell r="I192">
            <v>740.26049999999998</v>
          </cell>
          <cell r="J192">
            <v>110.39</v>
          </cell>
          <cell r="K192">
            <v>31.207253000000001</v>
          </cell>
          <cell r="L192">
            <v>141.59725299999999</v>
          </cell>
          <cell r="M192">
            <v>104818.8533044065</v>
          </cell>
          <cell r="N192">
            <v>4.3292518325604053E-2</v>
          </cell>
        </row>
        <row r="193">
          <cell r="B193">
            <v>83356</v>
          </cell>
          <cell r="C193">
            <v>0</v>
          </cell>
          <cell r="D193" t="str">
            <v>SINAPI</v>
          </cell>
          <cell r="E193" t="str">
            <v>TRANSPORTE COMERCIAL DE BRITA</v>
          </cell>
          <cell r="F193" t="e">
            <v>#N/A</v>
          </cell>
          <cell r="G193" t="str">
            <v>M3XKM</v>
          </cell>
          <cell r="H193">
            <v>0</v>
          </cell>
          <cell r="I193">
            <v>7402.6049999999996</v>
          </cell>
          <cell r="J193">
            <v>0.78</v>
          </cell>
          <cell r="K193">
            <v>0.22050600000000001</v>
          </cell>
          <cell r="L193">
            <v>1.0005060000000001</v>
          </cell>
          <cell r="M193">
            <v>7406.3507181300001</v>
          </cell>
          <cell r="N193">
            <v>3.0589876160858013E-3</v>
          </cell>
        </row>
        <row r="194">
          <cell r="B194">
            <v>96401</v>
          </cell>
          <cell r="C194">
            <v>0</v>
          </cell>
          <cell r="D194" t="str">
            <v>SINAPI</v>
          </cell>
          <cell r="E194" t="str">
            <v>EXECUÇÃO DE IMPRIMAÇÃO COM ASFALTO DILUÍDO CM-30. AF_09/2017</v>
          </cell>
          <cell r="F194" t="e">
            <v>#N/A</v>
          </cell>
          <cell r="G194" t="str">
            <v>M2</v>
          </cell>
          <cell r="H194">
            <v>0</v>
          </cell>
          <cell r="I194">
            <v>4935.07</v>
          </cell>
          <cell r="J194">
            <v>6.28</v>
          </cell>
          <cell r="K194">
            <v>1.7753560000000002</v>
          </cell>
          <cell r="L194">
            <v>8.0553559999999997</v>
          </cell>
          <cell r="M194">
            <v>39753.745734919998</v>
          </cell>
          <cell r="N194">
            <v>1.6419181392323786E-2</v>
          </cell>
        </row>
        <row r="195">
          <cell r="B195">
            <v>95995</v>
          </cell>
          <cell r="C195">
            <v>0</v>
          </cell>
          <cell r="D195" t="str">
            <v>SINAPI</v>
          </cell>
          <cell r="E195" t="str">
            <v>CONSTRUÇÃO DE PAVIMENTO COM APLICAÇÃO DE CONCRETO BETUMINOSO USINADO A QUENTE (CBUQ), CAMADA DE ROLAMENTO, COM ESPESSURA DE 5,0 CM - EXCLUSIVE TRANSPORTE. AF_03/2017</v>
          </cell>
          <cell r="F195" t="e">
            <v>#N/A</v>
          </cell>
          <cell r="G195" t="str">
            <v>M3</v>
          </cell>
          <cell r="H195">
            <v>0</v>
          </cell>
          <cell r="I195">
            <v>246.7535</v>
          </cell>
          <cell r="J195">
            <v>840.28</v>
          </cell>
          <cell r="K195">
            <v>237.547156</v>
          </cell>
          <cell r="L195">
            <v>1077.8271560000001</v>
          </cell>
          <cell r="M195">
            <v>265957.62313804601</v>
          </cell>
          <cell r="N195">
            <v>0.10984641513011013</v>
          </cell>
        </row>
        <row r="196">
          <cell r="B196">
            <v>95303</v>
          </cell>
          <cell r="C196">
            <v>0</v>
          </cell>
          <cell r="D196" t="str">
            <v>SINAPI</v>
          </cell>
          <cell r="E196" t="str">
            <v>TRANSPORTE COM CAMINHÃO BASCULANTE 10 M3 DE MASSA ASFALTICA PARA PAVIMENTAÇÃO URBANA</v>
          </cell>
          <cell r="F196" t="e">
            <v>#N/A</v>
          </cell>
          <cell r="G196" t="str">
            <v>M3XKM</v>
          </cell>
          <cell r="H196">
            <v>0</v>
          </cell>
          <cell r="I196">
            <v>2467.5349999999999</v>
          </cell>
          <cell r="J196">
            <v>0.99</v>
          </cell>
          <cell r="K196">
            <v>0.27987299999999998</v>
          </cell>
          <cell r="L196">
            <v>1.269873</v>
          </cell>
          <cell r="M196">
            <v>3133.4560730549997</v>
          </cell>
          <cell r="N196">
            <v>1.2941870683439928E-3</v>
          </cell>
        </row>
        <row r="197">
          <cell r="B197" t="str">
            <v>COMP. 290</v>
          </cell>
          <cell r="C197">
            <v>0</v>
          </cell>
          <cell r="D197" t="str">
            <v>COMPOSIÇÃO</v>
          </cell>
          <cell r="E197" t="str">
            <v>SUPER TACHÃO REFLETIVO 0,50X0,17X0,10</v>
          </cell>
          <cell r="F197" t="e">
            <v>#N/A</v>
          </cell>
          <cell r="G197" t="str">
            <v>UND</v>
          </cell>
          <cell r="H197">
            <v>0</v>
          </cell>
          <cell r="I197">
            <v>77</v>
          </cell>
          <cell r="J197">
            <v>228.76400000000001</v>
          </cell>
          <cell r="K197">
            <v>64.67158280000001</v>
          </cell>
          <cell r="L197">
            <v>293.43558280000002</v>
          </cell>
          <cell r="M197">
            <v>22594.539875600003</v>
          </cell>
          <cell r="N197">
            <v>9.3320476306134412E-3</v>
          </cell>
        </row>
        <row r="198">
          <cell r="B198" t="str">
            <v>COMP. 291</v>
          </cell>
          <cell r="C198">
            <v>0</v>
          </cell>
          <cell r="D198" t="str">
            <v>COMPOSIÇÃO</v>
          </cell>
          <cell r="E198" t="str">
            <v>DEMARCAÇÃO DE PAVIMENTOS COM 1 DEMÃO DE RESINA ACRILICA E APLICAÇÃO DE MICRO-ESFERAS PARA SINALIZAÇÃO HORIZONTAL</v>
          </cell>
          <cell r="F198" t="e">
            <v>#N/A</v>
          </cell>
          <cell r="G198" t="str">
            <v>M2</v>
          </cell>
          <cell r="H198">
            <v>0</v>
          </cell>
          <cell r="I198">
            <v>226.80000000000007</v>
          </cell>
          <cell r="J198">
            <v>14.55</v>
          </cell>
          <cell r="K198">
            <v>4.1132850000000003</v>
          </cell>
          <cell r="L198">
            <v>18.663285000000002</v>
          </cell>
          <cell r="M198">
            <v>4232.8330380000016</v>
          </cell>
          <cell r="N198">
            <v>1.7482542127670239E-3</v>
          </cell>
        </row>
        <row r="199">
          <cell r="B199" t="str">
            <v>Título grau 1</v>
          </cell>
          <cell r="C199" t="str">
            <v>Título grau 1</v>
          </cell>
          <cell r="D199">
            <v>0</v>
          </cell>
          <cell r="E199" t="str">
            <v>COBERTURAS E IMPERMEABILIZAÇÕES</v>
          </cell>
          <cell r="F199">
            <v>0</v>
          </cell>
          <cell r="G199">
            <v>0</v>
          </cell>
          <cell r="H199">
            <v>0</v>
          </cell>
          <cell r="I199">
            <v>0</v>
          </cell>
          <cell r="J199">
            <v>0</v>
          </cell>
          <cell r="K199">
            <v>0</v>
          </cell>
          <cell r="L199">
            <v>0</v>
          </cell>
          <cell r="M199">
            <v>21903.427747158999</v>
          </cell>
          <cell r="N199">
            <v>9.0466029463571844E-3</v>
          </cell>
        </row>
        <row r="200">
          <cell r="B200" t="str">
            <v>74106/1</v>
          </cell>
          <cell r="C200">
            <v>0</v>
          </cell>
          <cell r="D200" t="str">
            <v>SINAPI</v>
          </cell>
          <cell r="E200" t="str">
            <v>IMPERMEABILIZACAO DE ESTRUTURAS ENTERRADAS, COM TINTA ASFALTICA, DUAS DEMAOS.</v>
          </cell>
          <cell r="F200" t="e">
            <v>#N/A</v>
          </cell>
          <cell r="G200" t="str">
            <v>M2</v>
          </cell>
          <cell r="H200">
            <v>0</v>
          </cell>
          <cell r="I200">
            <v>1.296</v>
          </cell>
          <cell r="J200">
            <v>7.91</v>
          </cell>
          <cell r="K200">
            <v>2.236157</v>
          </cell>
          <cell r="L200">
            <v>10.146157000000001</v>
          </cell>
          <cell r="M200">
            <v>13.149419472000002</v>
          </cell>
          <cell r="N200">
            <v>5.431002777805461E-6</v>
          </cell>
        </row>
        <row r="201">
          <cell r="B201" t="str">
            <v>COMP. 23</v>
          </cell>
          <cell r="C201">
            <v>0</v>
          </cell>
          <cell r="D201" t="str">
            <v>COMPOSIÇÃO</v>
          </cell>
          <cell r="E201" t="str">
            <v>IMPERMEABILIZAÇÃO COM APLICAÇÃO DE ARGAMASSA POLIMÉRICA TIPO DENVERTEC 100 OU SIMILAR</v>
          </cell>
          <cell r="F201" t="e">
            <v>#N/A</v>
          </cell>
          <cell r="G201" t="str">
            <v>M2</v>
          </cell>
          <cell r="H201">
            <v>0</v>
          </cell>
          <cell r="I201">
            <v>474.59</v>
          </cell>
          <cell r="J201">
            <v>35.959000000000003</v>
          </cell>
          <cell r="K201">
            <v>10.165609300000002</v>
          </cell>
          <cell r="L201">
            <v>46.124609300000003</v>
          </cell>
          <cell r="M201">
            <v>21890.278327687</v>
          </cell>
          <cell r="N201">
            <v>9.0411719435793785E-3</v>
          </cell>
        </row>
        <row r="202">
          <cell r="B202" t="str">
            <v>Título grau 1</v>
          </cell>
          <cell r="C202" t="str">
            <v>Título grau 1</v>
          </cell>
          <cell r="D202">
            <v>0</v>
          </cell>
          <cell r="E202" t="str">
            <v>ESQUADRIAS</v>
          </cell>
          <cell r="F202">
            <v>0</v>
          </cell>
          <cell r="G202">
            <v>0</v>
          </cell>
          <cell r="H202">
            <v>0</v>
          </cell>
          <cell r="I202">
            <v>0</v>
          </cell>
          <cell r="J202">
            <v>0</v>
          </cell>
          <cell r="K202">
            <v>0</v>
          </cell>
          <cell r="L202">
            <v>0</v>
          </cell>
          <cell r="M202">
            <v>12458.449374474912</v>
          </cell>
          <cell r="N202">
            <v>5.1456167554772454E-3</v>
          </cell>
        </row>
        <row r="203">
          <cell r="B203" t="str">
            <v>Título grau 2</v>
          </cell>
          <cell r="C203" t="str">
            <v>Título grau 2</v>
          </cell>
          <cell r="D203">
            <v>0</v>
          </cell>
          <cell r="E203" t="str">
            <v>PORTAS</v>
          </cell>
          <cell r="F203">
            <v>0</v>
          </cell>
          <cell r="G203">
            <v>0</v>
          </cell>
          <cell r="H203">
            <v>0</v>
          </cell>
          <cell r="I203">
            <v>0</v>
          </cell>
          <cell r="J203">
            <v>0</v>
          </cell>
          <cell r="K203">
            <v>0</v>
          </cell>
          <cell r="L203">
            <v>0</v>
          </cell>
          <cell r="M203">
            <v>12458.449374474912</v>
          </cell>
          <cell r="N203">
            <v>5.1456167554772454E-3</v>
          </cell>
        </row>
        <row r="204">
          <cell r="B204" t="str">
            <v>COMP. 7</v>
          </cell>
          <cell r="C204">
            <v>0</v>
          </cell>
          <cell r="D204" t="str">
            <v>COMPOSIÇÃO</v>
          </cell>
          <cell r="E204" t="str">
            <v>PORTÃO DE CORRER EM ALUMINIO</v>
          </cell>
          <cell r="F204" t="e">
            <v>#N/A</v>
          </cell>
          <cell r="G204" t="str">
            <v>M2</v>
          </cell>
          <cell r="H204">
            <v>0</v>
          </cell>
          <cell r="I204">
            <v>18.096</v>
          </cell>
          <cell r="J204">
            <v>384.20186000000001</v>
          </cell>
          <cell r="K204">
            <v>108.61386582200001</v>
          </cell>
          <cell r="L204">
            <v>492.81572582199999</v>
          </cell>
          <cell r="M204">
            <v>8917.9933744749123</v>
          </cell>
          <cell r="N204">
            <v>3.6833296627548592E-3</v>
          </cell>
        </row>
        <row r="205">
          <cell r="B205" t="str">
            <v>COMP. 8</v>
          </cell>
          <cell r="C205">
            <v>0</v>
          </cell>
          <cell r="D205" t="str">
            <v>COMPOSIÇÃO</v>
          </cell>
          <cell r="E205" t="str">
            <v>KIT DE AUTOMATIZAÇÃO DE PORTÃO, INCLUSO: FERRAGENS (VIGA U, ROLDANAS COM PINO, CABO DE AÇO, CHAPA E MONTANTE,</v>
          </cell>
          <cell r="F205" t="e">
            <v>#N/A</v>
          </cell>
          <cell r="G205" t="str">
            <v>UND</v>
          </cell>
          <cell r="H205">
            <v>0</v>
          </cell>
          <cell r="I205">
            <v>2</v>
          </cell>
          <cell r="J205">
            <v>1480</v>
          </cell>
          <cell r="K205">
            <v>290.22800000000001</v>
          </cell>
          <cell r="L205">
            <v>1770.2280000000001</v>
          </cell>
          <cell r="M205">
            <v>3540.4560000000001</v>
          </cell>
          <cell r="N205">
            <v>1.4622870927223858E-3</v>
          </cell>
        </row>
        <row r="206">
          <cell r="B206" t="str">
            <v>Título grau 1</v>
          </cell>
          <cell r="C206" t="str">
            <v>Título grau 1</v>
          </cell>
          <cell r="D206">
            <v>0</v>
          </cell>
          <cell r="E206" t="str">
            <v>SERVIÇOS COMPLEMENTARES</v>
          </cell>
          <cell r="F206">
            <v>0</v>
          </cell>
          <cell r="G206">
            <v>0</v>
          </cell>
          <cell r="H206">
            <v>0</v>
          </cell>
          <cell r="I206">
            <v>0</v>
          </cell>
          <cell r="J206">
            <v>0</v>
          </cell>
          <cell r="K206">
            <v>0</v>
          </cell>
          <cell r="L206">
            <v>0</v>
          </cell>
          <cell r="M206">
            <v>10681.603591258599</v>
          </cell>
          <cell r="N206">
            <v>4.411739917421522E-3</v>
          </cell>
        </row>
        <row r="207">
          <cell r="B207" t="str">
            <v>Título grau 2</v>
          </cell>
          <cell r="C207" t="str">
            <v>Título grau 2</v>
          </cell>
          <cell r="D207">
            <v>0</v>
          </cell>
          <cell r="E207" t="str">
            <v>DIVERSOS</v>
          </cell>
          <cell r="F207">
            <v>0</v>
          </cell>
          <cell r="G207">
            <v>0</v>
          </cell>
          <cell r="H207">
            <v>0</v>
          </cell>
          <cell r="I207">
            <v>0</v>
          </cell>
          <cell r="J207">
            <v>0</v>
          </cell>
          <cell r="K207">
            <v>0</v>
          </cell>
          <cell r="L207">
            <v>0</v>
          </cell>
          <cell r="M207">
            <v>10681.603591258599</v>
          </cell>
          <cell r="N207">
            <v>4.411739917421522E-3</v>
          </cell>
        </row>
        <row r="208">
          <cell r="B208" t="str">
            <v>COMP. 195</v>
          </cell>
          <cell r="C208">
            <v>0</v>
          </cell>
          <cell r="D208" t="str">
            <v>COMPOSIÇÃO</v>
          </cell>
          <cell r="E208" t="str">
            <v>LIMPEZA GERAL DA OBRA</v>
          </cell>
          <cell r="F208" t="e">
            <v>#N/A</v>
          </cell>
          <cell r="G208" t="str">
            <v>M2</v>
          </cell>
          <cell r="H208">
            <v>0</v>
          </cell>
          <cell r="I208">
            <v>4935.07</v>
          </cell>
          <cell r="J208">
            <v>1.6874000000000002</v>
          </cell>
          <cell r="K208">
            <v>0.47702798000000007</v>
          </cell>
          <cell r="L208">
            <v>2.1644279800000001</v>
          </cell>
          <cell r="M208">
            <v>10681.603591258599</v>
          </cell>
          <cell r="N208">
            <v>4.411739917421522E-3</v>
          </cell>
        </row>
        <row r="209">
          <cell r="B209" t="str">
            <v>Título grau 1</v>
          </cell>
          <cell r="C209" t="str">
            <v>Título grau 1</v>
          </cell>
          <cell r="D209">
            <v>0</v>
          </cell>
          <cell r="E209" t="str">
            <v>INSTALAÇÕES ELÉTRICAS E ELETRÔNICAS</v>
          </cell>
          <cell r="F209">
            <v>0</v>
          </cell>
          <cell r="G209">
            <v>0</v>
          </cell>
          <cell r="H209">
            <v>0</v>
          </cell>
          <cell r="I209">
            <v>0</v>
          </cell>
          <cell r="J209">
            <v>0</v>
          </cell>
          <cell r="K209">
            <v>0</v>
          </cell>
          <cell r="L209">
            <v>0</v>
          </cell>
          <cell r="M209">
            <v>71091.411545280993</v>
          </cell>
          <cell r="N209">
            <v>2.9362334542804541E-2</v>
          </cell>
        </row>
        <row r="210">
          <cell r="B210" t="str">
            <v>Título grau 2</v>
          </cell>
          <cell r="C210" t="str">
            <v>Título grau 2</v>
          </cell>
          <cell r="D210">
            <v>0</v>
          </cell>
          <cell r="E210" t="str">
            <v>CABOS E ELETRODUTOS</v>
          </cell>
          <cell r="F210">
            <v>0</v>
          </cell>
          <cell r="G210">
            <v>0</v>
          </cell>
          <cell r="H210">
            <v>0</v>
          </cell>
          <cell r="I210">
            <v>0</v>
          </cell>
          <cell r="J210">
            <v>0</v>
          </cell>
          <cell r="K210">
            <v>0</v>
          </cell>
          <cell r="L210">
            <v>0</v>
          </cell>
          <cell r="M210">
            <v>9859.1564760000001</v>
          </cell>
          <cell r="N210">
            <v>4.0720509617928093E-3</v>
          </cell>
        </row>
        <row r="211">
          <cell r="B211">
            <v>91929</v>
          </cell>
          <cell r="C211">
            <v>0</v>
          </cell>
          <cell r="D211" t="str">
            <v>SINAPI</v>
          </cell>
          <cell r="E211" t="str">
            <v>CABO DE COBRE FLEXÍVEL ISOLADO, 4 MM², ANTI-CHAMA 0,6/1,0 KV, PARA CIRCUITOS TERMINAIS - FORNECIMENTO E INSTALAÇÃO. AF_12/2015</v>
          </cell>
          <cell r="F211" t="e">
            <v>#N/A</v>
          </cell>
          <cell r="G211" t="str">
            <v>M</v>
          </cell>
          <cell r="H211">
            <v>0</v>
          </cell>
          <cell r="I211">
            <v>1100</v>
          </cell>
          <cell r="J211">
            <v>4.25</v>
          </cell>
          <cell r="K211">
            <v>0.83342499999999997</v>
          </cell>
          <cell r="L211">
            <v>5.0834250000000001</v>
          </cell>
          <cell r="M211">
            <v>5591.7674999999999</v>
          </cell>
          <cell r="N211">
            <v>2.3095243778639032E-3</v>
          </cell>
        </row>
        <row r="212">
          <cell r="B212">
            <v>91926</v>
          </cell>
          <cell r="C212">
            <v>0</v>
          </cell>
          <cell r="D212" t="str">
            <v>SINAPI</v>
          </cell>
          <cell r="E212" t="str">
            <v>CABO DE COBRE FLEXÍVEL ISOLADO, 2,5 MM², ANTI-CHAMA 450/750 V, PARA CIRCUITOS TERMINAIS - FORNECIMENTO E INSTALAÇÃO. AF_12/2015</v>
          </cell>
          <cell r="F212" t="e">
            <v>#N/A</v>
          </cell>
          <cell r="G212" t="str">
            <v>M</v>
          </cell>
          <cell r="H212">
            <v>0</v>
          </cell>
          <cell r="I212">
            <v>120</v>
          </cell>
          <cell r="J212">
            <v>2.38</v>
          </cell>
          <cell r="K212">
            <v>0.67282600000000004</v>
          </cell>
          <cell r="L212">
            <v>3.052826</v>
          </cell>
          <cell r="M212">
            <v>366.33911999999998</v>
          </cell>
          <cell r="N212">
            <v>1.5130620652686468E-4</v>
          </cell>
        </row>
        <row r="213">
          <cell r="B213">
            <v>91869</v>
          </cell>
          <cell r="C213">
            <v>0</v>
          </cell>
          <cell r="D213" t="str">
            <v>SINAPI</v>
          </cell>
          <cell r="E213" t="str">
            <v>ELETRODUTO RÍGIDO ROSCÁVEL, PVC, DN 40 MM (1 1/4"), PARA CIRCUITOS TERMINAIS, INSTALADO EM LAJE - FORNECIMENTO E INSTALAÇÃO. AF_12/2015</v>
          </cell>
          <cell r="F213" t="e">
            <v>#N/A</v>
          </cell>
          <cell r="G213" t="str">
            <v>M</v>
          </cell>
          <cell r="H213">
            <v>0</v>
          </cell>
          <cell r="I213">
            <v>288</v>
          </cell>
          <cell r="J213">
            <v>10.56</v>
          </cell>
          <cell r="K213">
            <v>2.9853120000000004</v>
          </cell>
          <cell r="L213">
            <v>13.545312000000001</v>
          </cell>
          <cell r="M213">
            <v>3901.0498560000001</v>
          </cell>
          <cell r="N213">
            <v>1.6112203774020413E-3</v>
          </cell>
        </row>
        <row r="214">
          <cell r="B214" t="str">
            <v>Título grau 2</v>
          </cell>
          <cell r="C214" t="str">
            <v>Título grau 2</v>
          </cell>
          <cell r="D214">
            <v>0</v>
          </cell>
          <cell r="E214" t="str">
            <v>ACESSÓRIOS USO GERAL</v>
          </cell>
          <cell r="F214">
            <v>0</v>
          </cell>
          <cell r="G214">
            <v>0</v>
          </cell>
          <cell r="H214">
            <v>0</v>
          </cell>
          <cell r="I214">
            <v>0</v>
          </cell>
          <cell r="J214">
            <v>0</v>
          </cell>
          <cell r="K214">
            <v>0</v>
          </cell>
          <cell r="L214">
            <v>0</v>
          </cell>
          <cell r="M214">
            <v>17258.958885747001</v>
          </cell>
          <cell r="N214">
            <v>7.128333980835848E-3</v>
          </cell>
        </row>
        <row r="215">
          <cell r="B215" t="str">
            <v>COMP. 204</v>
          </cell>
          <cell r="C215">
            <v>0</v>
          </cell>
          <cell r="D215" t="str">
            <v>COMPOSIÇÃO</v>
          </cell>
          <cell r="E215" t="str">
            <v>CAIXA DE 40X40 EM ALVENARIA</v>
          </cell>
          <cell r="F215" t="e">
            <v>#N/A</v>
          </cell>
          <cell r="G215" t="str">
            <v>UND</v>
          </cell>
          <cell r="H215">
            <v>0</v>
          </cell>
          <cell r="I215">
            <v>11</v>
          </cell>
          <cell r="J215">
            <v>174.72851</v>
          </cell>
          <cell r="K215">
            <v>49.395749776999999</v>
          </cell>
          <cell r="L215">
            <v>224.12425977699999</v>
          </cell>
          <cell r="M215">
            <v>2465.3668575470001</v>
          </cell>
          <cell r="N215">
            <v>1.018251359321095E-3</v>
          </cell>
        </row>
        <row r="216">
          <cell r="B216" t="str">
            <v>COMP. 77</v>
          </cell>
          <cell r="C216">
            <v>0</v>
          </cell>
          <cell r="D216" t="str">
            <v>COMPOSIÇÃO</v>
          </cell>
          <cell r="E216" t="str">
            <v>POSTE DE CONCRETO DUPLO T, 200 KG,H = 11 M (NBR 8451) FORNECIMENTO E INSTALAÇÃO</v>
          </cell>
          <cell r="F216" t="e">
            <v>#N/A</v>
          </cell>
          <cell r="G216" t="str">
            <v>UND</v>
          </cell>
          <cell r="H216">
            <v>0</v>
          </cell>
          <cell r="I216">
            <v>11</v>
          </cell>
          <cell r="J216">
            <v>845.59199999999987</v>
          </cell>
          <cell r="K216">
            <v>239.04885839999997</v>
          </cell>
          <cell r="L216">
            <v>1084.6408583999998</v>
          </cell>
          <cell r="M216">
            <v>11931.049442399999</v>
          </cell>
          <cell r="N216">
            <v>4.9277888504345585E-3</v>
          </cell>
        </row>
        <row r="217">
          <cell r="B217" t="str">
            <v>COMP. 129</v>
          </cell>
          <cell r="C217">
            <v>0</v>
          </cell>
          <cell r="D217" t="str">
            <v>COMPOSIÇÃO</v>
          </cell>
          <cell r="E217" t="str">
            <v>CARTUCHO COM PO P/SOLDA EXOTERMICA PADRAO 115</v>
          </cell>
          <cell r="F217" t="e">
            <v>#N/A</v>
          </cell>
          <cell r="G217" t="str">
            <v>UND</v>
          </cell>
          <cell r="H217">
            <v>0</v>
          </cell>
          <cell r="I217">
            <v>11</v>
          </cell>
          <cell r="J217">
            <v>15.495999999999999</v>
          </cell>
          <cell r="K217">
            <v>4.3807191999999997</v>
          </cell>
          <cell r="L217">
            <v>19.876719199999997</v>
          </cell>
          <cell r="M217">
            <v>218.64391119999996</v>
          </cell>
          <cell r="N217">
            <v>9.0304799508904903E-5</v>
          </cell>
        </row>
        <row r="218">
          <cell r="B218">
            <v>96985</v>
          </cell>
          <cell r="C218">
            <v>0</v>
          </cell>
          <cell r="D218" t="str">
            <v>SINAPI</v>
          </cell>
          <cell r="E218" t="str">
            <v>HASTE DE ATERRAMENTO 5/8  PARA SPDA - FORNECIMENTO E INSTALAÇÃO. AF_12/2017</v>
          </cell>
          <cell r="F218" t="e">
            <v>#N/A</v>
          </cell>
          <cell r="G218" t="str">
            <v>UN</v>
          </cell>
          <cell r="H218">
            <v>0</v>
          </cell>
          <cell r="I218">
            <v>11</v>
          </cell>
          <cell r="J218">
            <v>37.51</v>
          </cell>
          <cell r="K218">
            <v>10.604077</v>
          </cell>
          <cell r="L218">
            <v>48.114076999999995</v>
          </cell>
          <cell r="M218">
            <v>529.25484699999993</v>
          </cell>
          <cell r="N218">
            <v>2.1859402617314293E-4</v>
          </cell>
        </row>
        <row r="219">
          <cell r="B219" t="str">
            <v>COMP. 91</v>
          </cell>
          <cell r="C219">
            <v>0</v>
          </cell>
          <cell r="D219" t="str">
            <v>COMPOSIÇÃO</v>
          </cell>
          <cell r="E219" t="str">
            <v>CONECTOR CUNHA COM CAPA DE PROTEÇÃO - CLASSE DE TENSÃO 15KV - EM LIGA DE ALUMÍNIO PARA CONDUTORES ISOLADOS DE 70MM/35MM - 50MM/50MM</v>
          </cell>
          <cell r="F219" t="e">
            <v>#N/A</v>
          </cell>
          <cell r="G219" t="str">
            <v>UND</v>
          </cell>
          <cell r="H219">
            <v>0</v>
          </cell>
          <cell r="I219">
            <v>22</v>
          </cell>
          <cell r="J219">
            <v>22.454000000000001</v>
          </cell>
          <cell r="K219">
            <v>6.3477458000000002</v>
          </cell>
          <cell r="L219">
            <v>28.801745799999999</v>
          </cell>
          <cell r="M219">
            <v>633.63840759999994</v>
          </cell>
          <cell r="N219">
            <v>2.6170675892784603E-4</v>
          </cell>
        </row>
        <row r="220">
          <cell r="B220">
            <v>93358</v>
          </cell>
          <cell r="C220">
            <v>0</v>
          </cell>
          <cell r="D220" t="str">
            <v>SINAPI</v>
          </cell>
          <cell r="E220" t="str">
            <v>ESCAVAÇÃO MANUAL DE VALA COM PROFUNDIDADE MENOR OU IGUAL A 1,30 M. AF_03/2016</v>
          </cell>
          <cell r="F220" t="e">
            <v>#N/A</v>
          </cell>
          <cell r="G220" t="str">
            <v>M3</v>
          </cell>
          <cell r="H220">
            <v>0</v>
          </cell>
          <cell r="I220">
            <v>23</v>
          </cell>
          <cell r="J220">
            <v>50.2</v>
          </cell>
          <cell r="K220">
            <v>14.191540000000002</v>
          </cell>
          <cell r="L220">
            <v>64.391540000000006</v>
          </cell>
          <cell r="M220">
            <v>1481.0054200000002</v>
          </cell>
          <cell r="N220">
            <v>6.1168818647030099E-4</v>
          </cell>
        </row>
        <row r="221">
          <cell r="B221" t="str">
            <v>Título grau 2</v>
          </cell>
          <cell r="C221" t="str">
            <v>Título grau 2</v>
          </cell>
          <cell r="D221">
            <v>0</v>
          </cell>
          <cell r="E221" t="str">
            <v>ILUMINAÇÃO</v>
          </cell>
          <cell r="F221">
            <v>0</v>
          </cell>
          <cell r="G221">
            <v>0</v>
          </cell>
          <cell r="H221">
            <v>0</v>
          </cell>
          <cell r="I221">
            <v>0</v>
          </cell>
          <cell r="J221">
            <v>0</v>
          </cell>
          <cell r="K221">
            <v>0</v>
          </cell>
          <cell r="L221">
            <v>0</v>
          </cell>
          <cell r="M221">
            <v>43743.738522</v>
          </cell>
          <cell r="N221">
            <v>1.8067137178980223E-2</v>
          </cell>
        </row>
        <row r="222">
          <cell r="B222" t="str">
            <v>COMP. 247</v>
          </cell>
          <cell r="C222">
            <v>0</v>
          </cell>
          <cell r="D222" t="str">
            <v>COMPOSIÇÃO</v>
          </cell>
          <cell r="E222" t="str">
            <v xml:space="preserve">SUPORTE P/LUMINÁRIA CW-120 DE 2 PÉTALAS </v>
          </cell>
          <cell r="F222" t="e">
            <v>#N/A</v>
          </cell>
          <cell r="G222" t="str">
            <v>UND</v>
          </cell>
          <cell r="H222">
            <v>0</v>
          </cell>
          <cell r="I222">
            <v>11</v>
          </cell>
          <cell r="J222">
            <v>292.56</v>
          </cell>
          <cell r="K222">
            <v>82.706711999999996</v>
          </cell>
          <cell r="L222">
            <v>375.26671199999998</v>
          </cell>
          <cell r="M222">
            <v>4127.9338319999997</v>
          </cell>
          <cell r="N222">
            <v>1.704928506990528E-3</v>
          </cell>
        </row>
        <row r="223">
          <cell r="B223" t="str">
            <v>COMP. 249</v>
          </cell>
          <cell r="C223">
            <v>0</v>
          </cell>
          <cell r="D223" t="str">
            <v>COMPOSIÇÃO</v>
          </cell>
          <cell r="E223" t="str">
            <v>LUMINÁRIA EM LED PARA ILUMINAÇÃO PÚBLICA,120W,BIVOLT, SELO A INMETRO</v>
          </cell>
          <cell r="F223" t="e">
            <v>#N/A</v>
          </cell>
          <cell r="G223" t="str">
            <v>UND</v>
          </cell>
          <cell r="H223">
            <v>0</v>
          </cell>
          <cell r="I223">
            <v>22</v>
          </cell>
          <cell r="J223">
            <v>1403.85</v>
          </cell>
          <cell r="K223">
            <v>396.86839499999996</v>
          </cell>
          <cell r="L223">
            <v>1800.7183949999999</v>
          </cell>
          <cell r="M223">
            <v>39615.804689999997</v>
          </cell>
          <cell r="N223">
            <v>1.6362208671989696E-2</v>
          </cell>
        </row>
        <row r="224">
          <cell r="B224" t="str">
            <v>Título grau 2</v>
          </cell>
          <cell r="C224" t="str">
            <v>Título grau 2</v>
          </cell>
          <cell r="D224">
            <v>0</v>
          </cell>
          <cell r="E224" t="str">
            <v>QUADROS DE COMANDO E DISJUNTORES</v>
          </cell>
          <cell r="F224">
            <v>0</v>
          </cell>
          <cell r="G224">
            <v>0</v>
          </cell>
          <cell r="H224">
            <v>0</v>
          </cell>
          <cell r="I224">
            <v>0</v>
          </cell>
          <cell r="J224">
            <v>0</v>
          </cell>
          <cell r="K224">
            <v>0</v>
          </cell>
          <cell r="L224">
            <v>0</v>
          </cell>
          <cell r="M224">
            <v>229.55766153400003</v>
          </cell>
          <cell r="N224">
            <v>9.4812421195660191E-5</v>
          </cell>
        </row>
        <row r="225">
          <cell r="B225" t="str">
            <v>COMP. 202</v>
          </cell>
          <cell r="C225">
            <v>0</v>
          </cell>
          <cell r="D225" t="str">
            <v>COMPOSIÇÃO</v>
          </cell>
          <cell r="E225" t="str">
            <v>QUADRO DE EMBUTIR, EM RESINA TERMOPLÁSTICA, PARA ATÉ 03 DISJUNTORES, SEM BARRAMENTO</v>
          </cell>
          <cell r="F225" t="e">
            <v>#N/A</v>
          </cell>
          <cell r="G225" t="str">
            <v>UND</v>
          </cell>
          <cell r="H225">
            <v>0</v>
          </cell>
          <cell r="I225">
            <v>1</v>
          </cell>
          <cell r="J225">
            <v>42.184420000000003</v>
          </cell>
          <cell r="K225">
            <v>11.925535534000002</v>
          </cell>
          <cell r="L225">
            <v>54.109955534000008</v>
          </cell>
          <cell r="M225">
            <v>54.109955534000008</v>
          </cell>
          <cell r="N225">
            <v>2.2348615422745104E-5</v>
          </cell>
        </row>
        <row r="226">
          <cell r="B226">
            <v>93670</v>
          </cell>
          <cell r="C226">
            <v>0</v>
          </cell>
          <cell r="D226" t="str">
            <v>SINAPI</v>
          </cell>
          <cell r="E226" t="str">
            <v>DISJUNTOR TRIPOLAR TIPO DIN, CORRENTE NOMINAL DE 25A - FORNECIMENTO E INSTALAÇÃO. AF_04/2016</v>
          </cell>
          <cell r="F226" t="e">
            <v>#N/A</v>
          </cell>
          <cell r="G226" t="str">
            <v>UN</v>
          </cell>
          <cell r="H226">
            <v>0</v>
          </cell>
          <cell r="I226">
            <v>2</v>
          </cell>
          <cell r="J226">
            <v>68.39</v>
          </cell>
          <cell r="K226">
            <v>19.333853000000001</v>
          </cell>
          <cell r="L226">
            <v>87.723853000000005</v>
          </cell>
          <cell r="M226">
            <v>175.44770600000001</v>
          </cell>
          <cell r="N226">
            <v>7.2463805772915094E-5</v>
          </cell>
        </row>
        <row r="227">
          <cell r="B227" t="str">
            <v>Título grau 1</v>
          </cell>
          <cell r="C227" t="str">
            <v>Título grau 1</v>
          </cell>
          <cell r="D227">
            <v>0</v>
          </cell>
          <cell r="E227" t="str">
            <v>INSTALAÇÕES HIDRÁULICAS E SANTÁRIAS</v>
          </cell>
          <cell r="F227">
            <v>0</v>
          </cell>
          <cell r="G227">
            <v>0</v>
          </cell>
          <cell r="H227">
            <v>0</v>
          </cell>
          <cell r="I227">
            <v>0</v>
          </cell>
          <cell r="J227">
            <v>0</v>
          </cell>
          <cell r="K227">
            <v>0</v>
          </cell>
          <cell r="L227">
            <v>0</v>
          </cell>
          <cell r="M227">
            <v>261548.3269760813</v>
          </cell>
          <cell r="N227">
            <v>0.10802527772136071</v>
          </cell>
        </row>
        <row r="228">
          <cell r="B228" t="str">
            <v>Título grau 2</v>
          </cell>
          <cell r="C228" t="str">
            <v>Título grau 2</v>
          </cell>
          <cell r="D228">
            <v>0</v>
          </cell>
          <cell r="E228" t="str">
            <v>ESGOTOS SANITÁRIOS</v>
          </cell>
          <cell r="F228">
            <v>0</v>
          </cell>
          <cell r="G228">
            <v>0</v>
          </cell>
          <cell r="H228">
            <v>0</v>
          </cell>
          <cell r="I228">
            <v>0</v>
          </cell>
          <cell r="J228">
            <v>0</v>
          </cell>
          <cell r="K228">
            <v>0</v>
          </cell>
          <cell r="L228">
            <v>0</v>
          </cell>
          <cell r="M228">
            <v>37549.252526269811</v>
          </cell>
          <cell r="N228">
            <v>1.5508676653667716E-2</v>
          </cell>
        </row>
        <row r="229">
          <cell r="B229">
            <v>89498</v>
          </cell>
          <cell r="C229">
            <v>0</v>
          </cell>
          <cell r="D229" t="str">
            <v>SINAPI</v>
          </cell>
          <cell r="E229" t="str">
            <v>JOELHO 45 GRAUS, PVC, SOLDÁVEL, DN 40MM, INSTALADO EM PRUMADA DE ÁGUA - FORNECIMENTO E INSTALAÇÃO. AF_12/2014</v>
          </cell>
          <cell r="F229" t="e">
            <v>#N/A</v>
          </cell>
          <cell r="G229" t="str">
            <v>UN</v>
          </cell>
          <cell r="H229">
            <v>0</v>
          </cell>
          <cell r="I229">
            <v>23</v>
          </cell>
          <cell r="J229">
            <v>8.06</v>
          </cell>
          <cell r="K229">
            <v>2.278562</v>
          </cell>
          <cell r="L229">
            <v>10.338562</v>
          </cell>
          <cell r="M229">
            <v>237.78692599999999</v>
          </cell>
          <cell r="N229">
            <v>9.8211290497024411E-5</v>
          </cell>
        </row>
        <row r="230">
          <cell r="B230">
            <v>89497</v>
          </cell>
          <cell r="C230">
            <v>0</v>
          </cell>
          <cell r="D230" t="str">
            <v>SINAPI</v>
          </cell>
          <cell r="E230" t="str">
            <v>JOELHO 90 GRAUS, PVC, SOLDÁVEL, DN 40MM, INSTALADO EM PRUMADA DE ÁGUA - FORNECIMENTO E INSTALAÇÃO. AF_12/2014</v>
          </cell>
          <cell r="F230" t="e">
            <v>#N/A</v>
          </cell>
          <cell r="G230" t="str">
            <v>UN</v>
          </cell>
          <cell r="H230">
            <v>0</v>
          </cell>
          <cell r="I230">
            <v>102</v>
          </cell>
          <cell r="J230">
            <v>7.41</v>
          </cell>
          <cell r="K230">
            <v>2.0948070000000003</v>
          </cell>
          <cell r="L230">
            <v>9.5048069999999996</v>
          </cell>
          <cell r="M230">
            <v>969.4903139999999</v>
          </cell>
          <cell r="N230">
            <v>4.0042106798716682E-4</v>
          </cell>
        </row>
        <row r="231">
          <cell r="B231" t="str">
            <v>74166/2</v>
          </cell>
          <cell r="C231">
            <v>0</v>
          </cell>
          <cell r="D231" t="str">
            <v>SINAPI</v>
          </cell>
          <cell r="E231" t="str">
            <v>CAIXA DE INSPECAO EM ANEL DE CONCRETO PRE MOLDADO, COM 950MM DE ALTURA TOTAL. ANEIS COM ESP=50MM, DIAM.=600MM. EXCLUSIVE TAMPAO E ESCAVACAO - FORNECIMENTO E INSTALACAO</v>
          </cell>
          <cell r="F231" t="e">
            <v>#N/A</v>
          </cell>
          <cell r="G231" t="str">
            <v>UN</v>
          </cell>
          <cell r="H231">
            <v>0</v>
          </cell>
          <cell r="I231">
            <v>23</v>
          </cell>
          <cell r="J231">
            <v>247.16</v>
          </cell>
          <cell r="K231">
            <v>69.872132000000008</v>
          </cell>
          <cell r="L231">
            <v>317.03213199999999</v>
          </cell>
          <cell r="M231">
            <v>7291.7390359999999</v>
          </cell>
          <cell r="N231">
            <v>3.0116504415936174E-3</v>
          </cell>
        </row>
        <row r="232">
          <cell r="B232">
            <v>89732</v>
          </cell>
          <cell r="C232">
            <v>0</v>
          </cell>
          <cell r="D232" t="str">
            <v>SINAPI</v>
          </cell>
          <cell r="E232" t="str">
            <v>JOELHO 45 GRAUS, PVC, SERIE NORMAL, ESGOTO PREDIAL, DN 50 MM, JUNTA ELÁSTICA, FORNECIDO E INSTALADO EM RAMAL DE DESCARGA OU RAMAL DE ESGOTO SANITÁRIO. AF_12/2014</v>
          </cell>
          <cell r="F232" t="e">
            <v>#N/A</v>
          </cell>
          <cell r="G232" t="str">
            <v>UN</v>
          </cell>
          <cell r="H232">
            <v>0</v>
          </cell>
          <cell r="I232">
            <v>26</v>
          </cell>
          <cell r="J232">
            <v>7.58</v>
          </cell>
          <cell r="K232">
            <v>2.1428660000000002</v>
          </cell>
          <cell r="L232">
            <v>9.7228659999999998</v>
          </cell>
          <cell r="M232">
            <v>252.79451599999999</v>
          </cell>
          <cell r="N232">
            <v>1.044097590417174E-4</v>
          </cell>
        </row>
        <row r="233">
          <cell r="B233">
            <v>89746</v>
          </cell>
          <cell r="C233">
            <v>0</v>
          </cell>
          <cell r="D233" t="str">
            <v>SINAPI</v>
          </cell>
          <cell r="E233" t="str">
            <v>JOELHO 45 GRAUS, PVC, SERIE NORMAL, ESGOTO PREDIAL, DN 100 MM, JUNTA ELÁSTICA, FORNECIDO E INSTALADO EM RAMAL DE DESCARGA OU RAMAL DE ESGOTO SANITÁRIO. AF_12/2014</v>
          </cell>
          <cell r="F233" t="e">
            <v>#N/A</v>
          </cell>
          <cell r="G233" t="str">
            <v>UN</v>
          </cell>
          <cell r="H233">
            <v>0</v>
          </cell>
          <cell r="I233">
            <v>12</v>
          </cell>
          <cell r="J233">
            <v>15.83</v>
          </cell>
          <cell r="K233">
            <v>4.4751409999999998</v>
          </cell>
          <cell r="L233">
            <v>20.305140999999999</v>
          </cell>
          <cell r="M233">
            <v>243.66169199999999</v>
          </cell>
          <cell r="N233">
            <v>1.0063769955127175E-4</v>
          </cell>
        </row>
        <row r="234">
          <cell r="B234">
            <v>89731</v>
          </cell>
          <cell r="C234">
            <v>0</v>
          </cell>
          <cell r="D234" t="str">
            <v>SINAPI</v>
          </cell>
          <cell r="E234" t="str">
            <v>JOELHO 90 GRAUS, PVC, SERIE NORMAL, ESGOTO PREDIAL, DN 50 MM, JUNTA ELÁSTICA, FORNECIDO E INSTALADO EM RAMAL DE DESCARGA OU RAMAL DE ESGOTO SANITÁRIO. AF_12/2014</v>
          </cell>
          <cell r="F234" t="e">
            <v>#N/A</v>
          </cell>
          <cell r="G234" t="str">
            <v>UN</v>
          </cell>
          <cell r="H234">
            <v>0</v>
          </cell>
          <cell r="I234">
            <v>48</v>
          </cell>
          <cell r="J234">
            <v>7.22</v>
          </cell>
          <cell r="K234">
            <v>2.0410940000000002</v>
          </cell>
          <cell r="L234">
            <v>9.2610939999999999</v>
          </cell>
          <cell r="M234">
            <v>444.532512</v>
          </cell>
          <cell r="N234">
            <v>1.8360181699562402E-4</v>
          </cell>
        </row>
        <row r="235">
          <cell r="B235">
            <v>89744</v>
          </cell>
          <cell r="C235">
            <v>0</v>
          </cell>
          <cell r="D235" t="str">
            <v>SINAPI</v>
          </cell>
          <cell r="E235" t="str">
            <v>JOELHO 90 GRAUS, PVC, SERIE NORMAL, ESGOTO PREDIAL, DN 100 MM, JUNTA ELÁSTICA, FORNECIDO E INSTALADO EM RAMAL DE DESCARGA OU RAMAL DE ESGOTO SANITÁRIO. AF_12/2014</v>
          </cell>
          <cell r="F235" t="e">
            <v>#N/A</v>
          </cell>
          <cell r="G235" t="str">
            <v>UN</v>
          </cell>
          <cell r="H235">
            <v>0</v>
          </cell>
          <cell r="I235">
            <v>19</v>
          </cell>
          <cell r="J235">
            <v>15.86</v>
          </cell>
          <cell r="K235">
            <v>4.4836219999999996</v>
          </cell>
          <cell r="L235">
            <v>20.343622</v>
          </cell>
          <cell r="M235">
            <v>386.528818</v>
          </cell>
          <cell r="N235">
            <v>1.5964500096220379E-4</v>
          </cell>
        </row>
        <row r="236">
          <cell r="B236">
            <v>89783</v>
          </cell>
          <cell r="C236">
            <v>0</v>
          </cell>
          <cell r="D236" t="str">
            <v>SINAPI</v>
          </cell>
          <cell r="E236" t="str">
            <v>JUNÇÃO SIMPLES, PVC, SERIE NORMAL, ESGOTO PREDIAL, DN 40 MM, JUNTA SOLDÁVEL, FORNECIDO E INSTALADO EM RAMAL DE DESCARGA OU RAMAL DE ESGOTO SANITÁRIO. AF_12/2014</v>
          </cell>
          <cell r="F236" t="e">
            <v>#N/A</v>
          </cell>
          <cell r="G236" t="str">
            <v>UN</v>
          </cell>
          <cell r="H236">
            <v>0</v>
          </cell>
          <cell r="I236">
            <v>9</v>
          </cell>
          <cell r="J236">
            <v>7.96</v>
          </cell>
          <cell r="K236">
            <v>2.250292</v>
          </cell>
          <cell r="L236">
            <v>10.210291999999999</v>
          </cell>
          <cell r="M236">
            <v>91.892627999999988</v>
          </cell>
          <cell r="N236">
            <v>3.7953699704427815E-5</v>
          </cell>
        </row>
        <row r="237">
          <cell r="B237">
            <v>89785</v>
          </cell>
          <cell r="C237">
            <v>0</v>
          </cell>
          <cell r="D237" t="str">
            <v>SINAPI</v>
          </cell>
          <cell r="E237" t="str">
            <v>JUNÇÃO SIMPLES, PVC, SERIE NORMAL, ESGOTO PREDIAL, DN 50 X 50 MM, JUNTA ELÁSTICA, FORNECIDO E INSTALADO EM RAMAL DE DESCARGA OU RAMAL DE ESGOTO SANITÁRIO. AF_12/2014</v>
          </cell>
          <cell r="F237" t="e">
            <v>#N/A</v>
          </cell>
          <cell r="G237" t="str">
            <v>UN</v>
          </cell>
          <cell r="H237">
            <v>0</v>
          </cell>
          <cell r="I237">
            <v>26</v>
          </cell>
          <cell r="J237">
            <v>13.66</v>
          </cell>
          <cell r="K237">
            <v>3.8616820000000001</v>
          </cell>
          <cell r="L237">
            <v>17.521681999999998</v>
          </cell>
          <cell r="M237">
            <v>455.56373199999996</v>
          </cell>
          <cell r="N237">
            <v>1.8815795626779151E-4</v>
          </cell>
        </row>
        <row r="238">
          <cell r="B238">
            <v>89834</v>
          </cell>
          <cell r="C238">
            <v>0</v>
          </cell>
          <cell r="D238" t="str">
            <v>SINAPI</v>
          </cell>
          <cell r="E238" t="str">
            <v>JUNÇÃO SIMPLES, PVC, SERIE NORMAL, ESGOTO PREDIAL, DN 100 X 100 MM, JUNTA ELÁSTICA, FORNECIDO E INSTALADO EM PRUMADA DE ESGOTO SANITÁRIO OU VENTILAÇÃO. AF_12/2014</v>
          </cell>
          <cell r="F238" t="e">
            <v>#N/A</v>
          </cell>
          <cell r="G238" t="str">
            <v>UN</v>
          </cell>
          <cell r="H238">
            <v>0</v>
          </cell>
          <cell r="I238">
            <v>2</v>
          </cell>
          <cell r="J238">
            <v>23.23</v>
          </cell>
          <cell r="K238">
            <v>6.5671210000000002</v>
          </cell>
          <cell r="L238">
            <v>29.797121000000001</v>
          </cell>
          <cell r="M238">
            <v>59.594242000000001</v>
          </cell>
          <cell r="N238">
            <v>2.4613747742430436E-5</v>
          </cell>
        </row>
        <row r="239">
          <cell r="B239" t="str">
            <v>COMP. 47</v>
          </cell>
          <cell r="C239">
            <v>0</v>
          </cell>
          <cell r="D239" t="str">
            <v>COMPOSIÇÃO</v>
          </cell>
          <cell r="E239" t="str">
            <v>JUNCAO SIMPLES PVC RIGIDO P/ ESGOTO PRIMARIO, DIAM =100 X 50MM</v>
          </cell>
          <cell r="F239" t="e">
            <v>#N/A</v>
          </cell>
          <cell r="G239" t="str">
            <v>UND</v>
          </cell>
          <cell r="H239">
            <v>0</v>
          </cell>
          <cell r="I239">
            <v>26</v>
          </cell>
          <cell r="J239">
            <v>30.974410000000002</v>
          </cell>
          <cell r="K239">
            <v>8.7564657070000003</v>
          </cell>
          <cell r="L239">
            <v>39.730875707000003</v>
          </cell>
          <cell r="M239">
            <v>1033.0027683820001</v>
          </cell>
          <cell r="N239">
            <v>4.2665312461205308E-4</v>
          </cell>
        </row>
        <row r="240">
          <cell r="B240">
            <v>89796</v>
          </cell>
          <cell r="C240">
            <v>0</v>
          </cell>
          <cell r="D240" t="str">
            <v>SINAPI</v>
          </cell>
          <cell r="E240" t="str">
            <v>TE, PVC, SERIE NORMAL, ESGOTO PREDIAL, DN 100 X 100 MM, JUNTA ELÁSTICA, FORNECIDO E INSTALADO EM RAMAL DE DESCARGA OU RAMAL DE ESGOTO SANITÁRIO. AF_12/2014</v>
          </cell>
          <cell r="F240" t="e">
            <v>#N/A</v>
          </cell>
          <cell r="G240" t="str">
            <v>UN</v>
          </cell>
          <cell r="H240">
            <v>0</v>
          </cell>
          <cell r="I240">
            <v>1</v>
          </cell>
          <cell r="J240">
            <v>25.66</v>
          </cell>
          <cell r="K240">
            <v>7.2540820000000004</v>
          </cell>
          <cell r="L240">
            <v>32.914082000000001</v>
          </cell>
          <cell r="M240">
            <v>32.914082000000001</v>
          </cell>
          <cell r="N240">
            <v>1.3594248107420685E-5</v>
          </cell>
        </row>
        <row r="241">
          <cell r="B241" t="str">
            <v>COMP. 48</v>
          </cell>
          <cell r="C241">
            <v>0</v>
          </cell>
          <cell r="D241" t="str">
            <v>COMPOSIÇÃO</v>
          </cell>
          <cell r="E241" t="str">
            <v>TÊ SANITÁRIO EM PVC RÍGIDO C/ ANÉIS, PARA ESGOTO PRIMÁRIO, DIÂM = 100 X 50MM</v>
          </cell>
          <cell r="F241" t="e">
            <v>#N/A</v>
          </cell>
          <cell r="G241" t="str">
            <v>UND</v>
          </cell>
          <cell r="H241">
            <v>0</v>
          </cell>
          <cell r="I241">
            <v>21</v>
          </cell>
          <cell r="J241">
            <v>26.146080000000001</v>
          </cell>
          <cell r="K241">
            <v>7.391496816000001</v>
          </cell>
          <cell r="L241">
            <v>33.537576816000005</v>
          </cell>
          <cell r="M241">
            <v>704.28911313600008</v>
          </cell>
          <cell r="N241">
            <v>2.9088707208440635E-4</v>
          </cell>
        </row>
        <row r="242">
          <cell r="B242">
            <v>98109</v>
          </cell>
          <cell r="C242">
            <v>0</v>
          </cell>
          <cell r="D242" t="str">
            <v>SINAPI</v>
          </cell>
          <cell r="E242" t="str">
            <v>CAIXA DE GORDURA ESPECIAL (CAPACIDADE: 312 L - PARA ATÉ 146 PESSOAS SERVIDAS NO PICO), RETANGULAR, EM ALVENARIA COM BLOCOS DE CONCRETO, DIMENSÕES INTERNAS = 0,4X1,2 M, ALTURA INTERNA = 1 M. AF_05/2018</v>
          </cell>
          <cell r="F242" t="e">
            <v>#N/A</v>
          </cell>
          <cell r="G242" t="str">
            <v>UN</v>
          </cell>
          <cell r="H242">
            <v>0</v>
          </cell>
          <cell r="I242">
            <v>3</v>
          </cell>
          <cell r="J242">
            <v>505.81</v>
          </cell>
          <cell r="K242">
            <v>142.99248700000001</v>
          </cell>
          <cell r="L242">
            <v>648.80248700000004</v>
          </cell>
          <cell r="M242">
            <v>1946.4074610000002</v>
          </cell>
          <cell r="N242">
            <v>8.0390958322850239E-4</v>
          </cell>
        </row>
        <row r="243">
          <cell r="B243" t="str">
            <v>COMP. 233</v>
          </cell>
          <cell r="C243">
            <v>0</v>
          </cell>
          <cell r="D243" t="str">
            <v>COMPOSIÇÃO</v>
          </cell>
          <cell r="E243" t="str">
            <v>CAIXA SIFONADA PVC, 150 X 150 X 50 MM, COM GRELHA QUADRADA BRANCA (NBR 5688)</v>
          </cell>
          <cell r="F243" t="e">
            <v>#N/A</v>
          </cell>
          <cell r="G243" t="str">
            <v>UND</v>
          </cell>
          <cell r="H243">
            <v>0</v>
          </cell>
          <cell r="I243">
            <v>68</v>
          </cell>
          <cell r="J243">
            <v>35.81</v>
          </cell>
          <cell r="K243">
            <v>10.123487000000001</v>
          </cell>
          <cell r="L243">
            <v>45.933487</v>
          </cell>
          <cell r="M243">
            <v>3123.477116</v>
          </cell>
          <cell r="N243">
            <v>1.2900655370778628E-3</v>
          </cell>
        </row>
        <row r="244">
          <cell r="B244" t="str">
            <v>COMP. 234</v>
          </cell>
          <cell r="C244">
            <v>0</v>
          </cell>
          <cell r="D244" t="str">
            <v>COMPOSIÇÃO</v>
          </cell>
          <cell r="E244" t="str">
            <v>CANALETA DE CONCRETO NA PORTA DA CASA DO GERADOR COM GRELHA ESP. 0,20M</v>
          </cell>
          <cell r="F244" t="e">
            <v>#N/A</v>
          </cell>
          <cell r="G244" t="str">
            <v>M</v>
          </cell>
          <cell r="H244">
            <v>0</v>
          </cell>
          <cell r="I244">
            <v>2</v>
          </cell>
          <cell r="J244">
            <v>255.90053999999998</v>
          </cell>
          <cell r="K244">
            <v>72.343082658</v>
          </cell>
          <cell r="L244">
            <v>328.24362265799999</v>
          </cell>
          <cell r="M244">
            <v>656.48724531599998</v>
          </cell>
          <cell r="N244">
            <v>2.7114383722392295E-4</v>
          </cell>
        </row>
        <row r="245">
          <cell r="B245" t="str">
            <v>COMP. 43</v>
          </cell>
          <cell r="C245">
            <v>0</v>
          </cell>
          <cell r="D245" t="str">
            <v>COMPOSIÇÃO</v>
          </cell>
          <cell r="E245" t="str">
            <v>TUBO PVC RÍGIDO C/ANEL BORRACHA, SERIE REFORÇADA, P/ESGOTO E AGUAS PLUVIAIS, D = 40MM</v>
          </cell>
          <cell r="F245" t="e">
            <v>#N/A</v>
          </cell>
          <cell r="G245" t="str">
            <v>M</v>
          </cell>
          <cell r="H245">
            <v>0</v>
          </cell>
          <cell r="I245">
            <v>85.03</v>
          </cell>
          <cell r="J245">
            <v>15.599979999999999</v>
          </cell>
          <cell r="K245">
            <v>4.4101143459999994</v>
          </cell>
          <cell r="L245">
            <v>20.010094345999999</v>
          </cell>
          <cell r="M245">
            <v>1701.4583222403799</v>
          </cell>
          <cell r="N245">
            <v>7.0274013952360749E-4</v>
          </cell>
        </row>
        <row r="246">
          <cell r="B246" t="str">
            <v>COMP. 46</v>
          </cell>
          <cell r="C246">
            <v>0</v>
          </cell>
          <cell r="D246" t="str">
            <v>COMPOSIÇÃO</v>
          </cell>
          <cell r="E246" t="str">
            <v>TUBO PVC RÍGIDO C/ANEL BORRACHA, SERIE REFORÇADA, P/ESGOTO E AGUAS PLUVIAIS, D = 50MM</v>
          </cell>
          <cell r="F246" t="e">
            <v>#N/A</v>
          </cell>
          <cell r="G246" t="str">
            <v>M</v>
          </cell>
          <cell r="H246">
            <v>0</v>
          </cell>
          <cell r="I246">
            <v>229.86</v>
          </cell>
          <cell r="J246">
            <v>19.013699999999996</v>
          </cell>
          <cell r="K246">
            <v>5.3751729899999994</v>
          </cell>
          <cell r="L246">
            <v>24.388872989999996</v>
          </cell>
          <cell r="M246">
            <v>5606.0263454813994</v>
          </cell>
          <cell r="N246">
            <v>2.3154135982650531E-3</v>
          </cell>
        </row>
        <row r="247">
          <cell r="B247" t="str">
            <v>COMP. 45</v>
          </cell>
          <cell r="C247">
            <v>0</v>
          </cell>
          <cell r="D247" t="str">
            <v>COMPOSIÇÃO</v>
          </cell>
          <cell r="E247" t="str">
            <v>TUBO PVC RÍGIDO C/ANEL BORRACHA, SERIE REFORÇADA, P/ESGOTO E AGUAS PLUVIAIS, D = 75MM</v>
          </cell>
          <cell r="F247" t="e">
            <v>#N/A</v>
          </cell>
          <cell r="G247" t="str">
            <v>M</v>
          </cell>
          <cell r="H247">
            <v>0</v>
          </cell>
          <cell r="I247">
            <v>37.79</v>
          </cell>
          <cell r="J247">
            <v>27.783799999999999</v>
          </cell>
          <cell r="K247">
            <v>7.8544802599999999</v>
          </cell>
          <cell r="L247">
            <v>35.638280260000002</v>
          </cell>
          <cell r="M247">
            <v>1346.7706110254001</v>
          </cell>
          <cell r="N247">
            <v>5.5624622403449813E-4</v>
          </cell>
        </row>
        <row r="248">
          <cell r="B248" t="str">
            <v>COMP. 44</v>
          </cell>
          <cell r="C248">
            <v>0</v>
          </cell>
          <cell r="D248" t="str">
            <v>COMPOSIÇÃO</v>
          </cell>
          <cell r="E248" t="str">
            <v>TUBO PVC RÍGIDO C/ANEL BORRACHA, SERIE REFORÇADA, P/ESGOTO E AGUAS PLUVIAIS, D = 100MM</v>
          </cell>
          <cell r="F248" t="e">
            <v>#N/A</v>
          </cell>
          <cell r="G248" t="str">
            <v>M</v>
          </cell>
          <cell r="H248">
            <v>0</v>
          </cell>
          <cell r="I248">
            <v>166.25</v>
          </cell>
          <cell r="J248">
            <v>38.242639999999994</v>
          </cell>
          <cell r="K248">
            <v>10.811194327999999</v>
          </cell>
          <cell r="L248">
            <v>49.053834327999994</v>
          </cell>
          <cell r="M248">
            <v>8155.1999570299986</v>
          </cell>
          <cell r="N248">
            <v>3.3682790114423458E-3</v>
          </cell>
        </row>
        <row r="249">
          <cell r="B249" t="str">
            <v>COMP. 49</v>
          </cell>
          <cell r="C249">
            <v>0</v>
          </cell>
          <cell r="D249" t="str">
            <v>COMPOSIÇÃO</v>
          </cell>
          <cell r="E249" t="str">
            <v>TUBO PVC, SERIE R, DN 150 MM, PARA ESGOTO OU AGUAS PLUVIAIS PREDIAL (NBR 5688)</v>
          </cell>
          <cell r="F249" t="e">
            <v>#N/A</v>
          </cell>
          <cell r="G249" t="str">
            <v>M</v>
          </cell>
          <cell r="H249">
            <v>0</v>
          </cell>
          <cell r="I249">
            <v>34.979999999999997</v>
          </cell>
          <cell r="J249">
            <v>62.618839999999999</v>
          </cell>
          <cell r="K249">
            <v>17.702346068000001</v>
          </cell>
          <cell r="L249">
            <v>80.321186068000003</v>
          </cell>
          <cell r="M249">
            <v>2809.6350886586397</v>
          </cell>
          <cell r="N249">
            <v>1.160441797724769E-3</v>
          </cell>
        </row>
        <row r="250">
          <cell r="B250" t="str">
            <v>Título grau 2</v>
          </cell>
          <cell r="C250" t="str">
            <v>Título grau 2</v>
          </cell>
          <cell r="D250">
            <v>0</v>
          </cell>
          <cell r="E250" t="str">
            <v>FOSSA SÉPTICA, DIMENSÕES EXTERNAS 3,40X1,90X3,24M</v>
          </cell>
          <cell r="F250">
            <v>0</v>
          </cell>
          <cell r="G250">
            <v>0</v>
          </cell>
          <cell r="H250">
            <v>0</v>
          </cell>
          <cell r="I250">
            <v>0</v>
          </cell>
          <cell r="J250">
            <v>0</v>
          </cell>
          <cell r="K250">
            <v>0</v>
          </cell>
          <cell r="L250">
            <v>0</v>
          </cell>
          <cell r="M250">
            <v>8037.7867565101596</v>
          </cell>
          <cell r="N250">
            <v>3.3197847475296229E-3</v>
          </cell>
        </row>
        <row r="251">
          <cell r="B251">
            <v>90087</v>
          </cell>
          <cell r="C251">
            <v>0</v>
          </cell>
          <cell r="D251" t="str">
            <v>SINAPI</v>
          </cell>
          <cell r="E251" t="str">
            <v>ESCAVAÇÃO MECANIZADA DE VALA COM PROF. DE 3,0 M ATÉ 4,5 M(MÉDIA ENTRE MONTANTE E JUSANTE/UMA COMPOSIÇÃO POR TRECHO), COM ESCAVADEIRA HIDRÁULICA (1,2 M3/155 HP), LARG. DE 1,5 M A 2,5 M, EM SOLO DE 1A CATEGORIA, EM LOCAIS COM ALTO NÍVEL DE INTERFERÊNCIA. AF_01/2015</v>
          </cell>
          <cell r="F251" t="e">
            <v>#N/A</v>
          </cell>
          <cell r="G251" t="str">
            <v>M3</v>
          </cell>
          <cell r="H251">
            <v>0</v>
          </cell>
          <cell r="I251">
            <v>87.444000000000003</v>
          </cell>
          <cell r="J251">
            <v>5.84</v>
          </cell>
          <cell r="K251">
            <v>1.650968</v>
          </cell>
          <cell r="L251">
            <v>7.4909679999999996</v>
          </cell>
          <cell r="M251">
            <v>655.04020579199994</v>
          </cell>
          <cell r="N251">
            <v>2.705461777081418E-4</v>
          </cell>
        </row>
        <row r="252">
          <cell r="B252">
            <v>96995</v>
          </cell>
          <cell r="C252">
            <v>0</v>
          </cell>
          <cell r="D252" t="str">
            <v>SINAPI</v>
          </cell>
          <cell r="E252" t="str">
            <v>REATERRO MANUAL APILOADO COM SOQUETE. AF_10/2017</v>
          </cell>
          <cell r="F252" t="e">
            <v>#N/A</v>
          </cell>
          <cell r="G252" t="str">
            <v>M3</v>
          </cell>
          <cell r="H252">
            <v>0</v>
          </cell>
          <cell r="I252">
            <v>56.908000000000001</v>
          </cell>
          <cell r="J252">
            <v>30.43</v>
          </cell>
          <cell r="K252">
            <v>8.6025609999999997</v>
          </cell>
          <cell r="L252">
            <v>39.032561000000001</v>
          </cell>
          <cell r="M252">
            <v>2221.2649813880003</v>
          </cell>
          <cell r="N252">
            <v>9.1743185391935484E-4</v>
          </cell>
        </row>
        <row r="253">
          <cell r="B253">
            <v>72131</v>
          </cell>
          <cell r="C253">
            <v>0</v>
          </cell>
          <cell r="D253" t="str">
            <v>SINAPI</v>
          </cell>
          <cell r="E253" t="str">
            <v>ALVENARIA EM TIJOLO CERAMICO MACICO 5X10X20CM 1 VEZ (ESPESSURA 20CM), ASSENTADO COM ARGAMASSA TRACO 1:2:8 (CIMENTO, CAL E AREIA)</v>
          </cell>
          <cell r="F253" t="e">
            <v>#N/A</v>
          </cell>
          <cell r="G253" t="str">
            <v>M2</v>
          </cell>
          <cell r="H253">
            <v>0</v>
          </cell>
          <cell r="I253">
            <v>11.226800000000001</v>
          </cell>
          <cell r="J253">
            <v>97.89</v>
          </cell>
          <cell r="K253">
            <v>27.673503</v>
          </cell>
          <cell r="L253">
            <v>125.563503</v>
          </cell>
          <cell r="M253">
            <v>1409.6763354804</v>
          </cell>
          <cell r="N253">
            <v>5.8222768770157878E-4</v>
          </cell>
        </row>
        <row r="254">
          <cell r="B254">
            <v>92267</v>
          </cell>
          <cell r="C254">
            <v>0</v>
          </cell>
          <cell r="D254" t="str">
            <v>SINAPI</v>
          </cell>
          <cell r="E254" t="str">
            <v>FABRICAÇÃO DE FÔRMA PARA LAJES, EM CHAPA DE MADEIRA COMPENSADA RESINADA, E = 17 MM. AF_12/2015</v>
          </cell>
          <cell r="F254" t="e">
            <v>#N/A</v>
          </cell>
          <cell r="G254" t="str">
            <v>M2</v>
          </cell>
          <cell r="H254">
            <v>0</v>
          </cell>
          <cell r="I254">
            <v>25.8504</v>
          </cell>
          <cell r="J254">
            <v>32.4</v>
          </cell>
          <cell r="K254">
            <v>9.1594800000000003</v>
          </cell>
          <cell r="L254">
            <v>41.559480000000001</v>
          </cell>
          <cell r="M254">
            <v>1074.3291817920001</v>
          </cell>
          <cell r="N254">
            <v>4.4372185274141053E-4</v>
          </cell>
        </row>
        <row r="255">
          <cell r="B255">
            <v>73301</v>
          </cell>
          <cell r="C255">
            <v>0</v>
          </cell>
          <cell r="D255" t="str">
            <v>SINAPI</v>
          </cell>
          <cell r="E255" t="str">
            <v>ESCORAMENTO FORMAS ATE H = 3,30M, COM MADEIRA DE 3A QUALIDADE, NAO APARELHADA, APROVEITAMENTO TABUAS 3X E PRUMOS 4X.</v>
          </cell>
          <cell r="F255" t="e">
            <v>#N/A</v>
          </cell>
          <cell r="G255" t="str">
            <v>M3</v>
          </cell>
          <cell r="H255">
            <v>0</v>
          </cell>
          <cell r="I255">
            <v>34.020000000000003</v>
          </cell>
          <cell r="J255">
            <v>9.6</v>
          </cell>
          <cell r="K255">
            <v>2.7139199999999999</v>
          </cell>
          <cell r="L255">
            <v>12.31392</v>
          </cell>
          <cell r="M255">
            <v>418.91955840000003</v>
          </cell>
          <cell r="N255">
            <v>1.7302309734601467E-4</v>
          </cell>
        </row>
        <row r="256">
          <cell r="B256" t="str">
            <v>COMP. 6</v>
          </cell>
          <cell r="C256">
            <v>0</v>
          </cell>
          <cell r="D256" t="str">
            <v>COMPOSIÇÃO</v>
          </cell>
          <cell r="E256" t="str">
            <v>CONCRETO FCK=25MPA, USINADO, BOMBEADO, ADENSADO E LANÇADO, PARA USO GERAL.</v>
          </cell>
          <cell r="F256" t="e">
            <v>#N/A</v>
          </cell>
          <cell r="G256" t="str">
            <v>M3</v>
          </cell>
          <cell r="H256">
            <v>0</v>
          </cell>
          <cell r="I256">
            <v>4.3102400000000003</v>
          </cell>
          <cell r="J256">
            <v>293.37</v>
          </cell>
          <cell r="K256">
            <v>82.935699</v>
          </cell>
          <cell r="L256">
            <v>376.305699</v>
          </cell>
          <cell r="M256">
            <v>1621.9678760577601</v>
          </cell>
          <cell r="N256">
            <v>6.6990881682178934E-4</v>
          </cell>
        </row>
        <row r="257">
          <cell r="B257">
            <v>95241</v>
          </cell>
          <cell r="C257">
            <v>0</v>
          </cell>
          <cell r="D257" t="str">
            <v>SINAPI</v>
          </cell>
          <cell r="E257" t="str">
            <v>LASTRO DE CONCRETO MAGRO, APLICADO EM PISOS OU RADIERS, ESPESSURA DE 5 CM. AF_07/2016</v>
          </cell>
          <cell r="F257" t="e">
            <v>#N/A</v>
          </cell>
          <cell r="G257" t="str">
            <v>M2</v>
          </cell>
          <cell r="H257">
            <v>0</v>
          </cell>
          <cell r="I257">
            <v>8.8000000000000007</v>
          </cell>
          <cell r="J257">
            <v>19.21</v>
          </cell>
          <cell r="K257">
            <v>5.4306670000000006</v>
          </cell>
          <cell r="L257">
            <v>24.640667000000001</v>
          </cell>
          <cell r="M257">
            <v>216.83786960000003</v>
          </cell>
          <cell r="N257">
            <v>8.9558864148996581E-5</v>
          </cell>
        </row>
        <row r="258">
          <cell r="B258">
            <v>89862</v>
          </cell>
          <cell r="C258">
            <v>0</v>
          </cell>
          <cell r="D258" t="str">
            <v>SINAPI</v>
          </cell>
          <cell r="E258" t="str">
            <v>TE, PVC, SERIE NORMAL, ESGOTO PREDIAL, DN 150 X 150 MM, JUNTA ELÁSTICA, FORNECIDO E INSTALADO EM SUBCOLETOR AÉREO DE ESGOTO SANITÁRIO. AF_12/2014</v>
          </cell>
          <cell r="F258" t="e">
            <v>#N/A</v>
          </cell>
          <cell r="G258" t="str">
            <v>UN</v>
          </cell>
          <cell r="H258">
            <v>0</v>
          </cell>
          <cell r="I258">
            <v>2</v>
          </cell>
          <cell r="J258">
            <v>53.57</v>
          </cell>
          <cell r="K258">
            <v>15.144239000000001</v>
          </cell>
          <cell r="L258">
            <v>68.714239000000006</v>
          </cell>
          <cell r="M258">
            <v>137.42847800000001</v>
          </cell>
          <cell r="N258">
            <v>5.6761018793026198E-5</v>
          </cell>
        </row>
        <row r="259">
          <cell r="B259">
            <v>90695</v>
          </cell>
          <cell r="C259">
            <v>0</v>
          </cell>
          <cell r="D259" t="str">
            <v>SINAPI</v>
          </cell>
          <cell r="E259" t="str">
            <v>TUBO DE PVC PARA REDE COLETORA DE ESGOTO DE PAREDE MACIÇA, DN 150 MM, JUNTA ELÁSTICA, INSTALADO EM LOCAL COM NÍVEL BAIXO DE INTERFERÊNCIAS - FORNECIMENTO E ASSENTAMENTO. AF_06/2015</v>
          </cell>
          <cell r="F259" t="e">
            <v>#N/A</v>
          </cell>
          <cell r="G259" t="str">
            <v>M</v>
          </cell>
          <cell r="H259">
            <v>0</v>
          </cell>
          <cell r="I259">
            <v>5</v>
          </cell>
          <cell r="J259">
            <v>44.02</v>
          </cell>
          <cell r="K259">
            <v>12.444454</v>
          </cell>
          <cell r="L259">
            <v>56.464454000000003</v>
          </cell>
          <cell r="M259">
            <v>282.32227</v>
          </cell>
          <cell r="N259">
            <v>1.1660537834930993E-4</v>
          </cell>
        </row>
        <row r="260">
          <cell r="B260" t="str">
            <v>Título grau 2</v>
          </cell>
          <cell r="C260" t="str">
            <v>Título grau 2</v>
          </cell>
          <cell r="D260">
            <v>0</v>
          </cell>
          <cell r="E260" t="str">
            <v>SUMIDOURO, DIMENSÕES EXTERNAS 3,90X3,90X9,75M</v>
          </cell>
          <cell r="F260">
            <v>0</v>
          </cell>
          <cell r="G260">
            <v>0</v>
          </cell>
          <cell r="H260">
            <v>0</v>
          </cell>
          <cell r="I260">
            <v>0</v>
          </cell>
          <cell r="J260">
            <v>0</v>
          </cell>
          <cell r="K260">
            <v>0</v>
          </cell>
          <cell r="L260">
            <v>0</v>
          </cell>
          <cell r="M260">
            <v>35256.190729451104</v>
          </cell>
          <cell r="N260">
            <v>1.4561591117707712E-2</v>
          </cell>
        </row>
        <row r="261">
          <cell r="B261">
            <v>90088</v>
          </cell>
          <cell r="C261">
            <v>0</v>
          </cell>
          <cell r="D261" t="str">
            <v>SINAPI</v>
          </cell>
          <cell r="E261"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F261" t="e">
            <v>#N/A</v>
          </cell>
          <cell r="G261" t="str">
            <v>M3</v>
          </cell>
          <cell r="H261">
            <v>0</v>
          </cell>
          <cell r="I261">
            <v>351.23290000000003</v>
          </cell>
          <cell r="J261">
            <v>5.96</v>
          </cell>
          <cell r="K261">
            <v>1.6848920000000001</v>
          </cell>
          <cell r="L261">
            <v>7.6448920000000005</v>
          </cell>
          <cell r="M261">
            <v>2685.1375873468005</v>
          </cell>
          <cell r="N261">
            <v>1.1090215599801139E-3</v>
          </cell>
        </row>
        <row r="262">
          <cell r="B262">
            <v>96995</v>
          </cell>
          <cell r="C262">
            <v>0</v>
          </cell>
          <cell r="D262" t="str">
            <v>SINAPI</v>
          </cell>
          <cell r="E262" t="str">
            <v>REATERRO MANUAL APILOADO COM SOQUETE. AF_10/2017</v>
          </cell>
          <cell r="F262" t="e">
            <v>#N/A</v>
          </cell>
          <cell r="G262" t="str">
            <v>M3</v>
          </cell>
          <cell r="H262">
            <v>0</v>
          </cell>
          <cell r="I262">
            <v>197.76400000000001</v>
          </cell>
          <cell r="J262">
            <v>30.43</v>
          </cell>
          <cell r="K262">
            <v>8.6025609999999997</v>
          </cell>
          <cell r="L262">
            <v>39.032561000000001</v>
          </cell>
          <cell r="M262">
            <v>7719.2353936040008</v>
          </cell>
          <cell r="N262">
            <v>3.1882159478194153E-3</v>
          </cell>
        </row>
        <row r="263">
          <cell r="B263">
            <v>92267</v>
          </cell>
          <cell r="C263">
            <v>0</v>
          </cell>
          <cell r="D263" t="str">
            <v>SINAPI</v>
          </cell>
          <cell r="E263" t="str">
            <v>FABRICAÇÃO DE FÔRMA PARA LAJES, EM CHAPA DE MADEIRA COMPENSADA RESINADA, E = 17 MM. AF_12/2015</v>
          </cell>
          <cell r="F263" t="e">
            <v>#N/A</v>
          </cell>
          <cell r="G263" t="str">
            <v>M2</v>
          </cell>
          <cell r="H263">
            <v>0</v>
          </cell>
          <cell r="I263">
            <v>67.498000000000005</v>
          </cell>
          <cell r="J263">
            <v>32.4</v>
          </cell>
          <cell r="K263">
            <v>9.1594800000000003</v>
          </cell>
          <cell r="L263">
            <v>41.559480000000001</v>
          </cell>
          <cell r="M263">
            <v>2805.1817810400003</v>
          </cell>
          <cell r="N263">
            <v>1.1586024826052877E-3</v>
          </cell>
        </row>
        <row r="264">
          <cell r="B264">
            <v>73301</v>
          </cell>
          <cell r="C264">
            <v>0</v>
          </cell>
          <cell r="D264" t="str">
            <v>SINAPI</v>
          </cell>
          <cell r="E264" t="str">
            <v>ESCORAMENTO FORMAS ATE H = 3,30M, COM MADEIRA DE 3A QUALIDADE, NAO APARELHADA, APROVEITAMENTO TABUAS 3X E PRUMOS 4X.</v>
          </cell>
          <cell r="F264" t="e">
            <v>#N/A</v>
          </cell>
          <cell r="G264" t="str">
            <v>M3</v>
          </cell>
          <cell r="H264">
            <v>0</v>
          </cell>
          <cell r="I264">
            <v>288.30399999999997</v>
          </cell>
          <cell r="J264">
            <v>9.6</v>
          </cell>
          <cell r="K264">
            <v>2.7139199999999999</v>
          </cell>
          <cell r="L264">
            <v>12.31392</v>
          </cell>
          <cell r="M264">
            <v>3550.1523916799997</v>
          </cell>
          <cell r="N264">
            <v>1.466291918202393E-3</v>
          </cell>
        </row>
        <row r="265">
          <cell r="B265">
            <v>72131</v>
          </cell>
          <cell r="C265">
            <v>0</v>
          </cell>
          <cell r="D265" t="str">
            <v>SINAPI</v>
          </cell>
          <cell r="E265" t="str">
            <v>ALVENARIA EM TIJOLO CERAMICO MACICO 5X10X20CM 1 VEZ (ESPESSURA 20CM), ASSENTADO COM ARGAMASSA TRACO 1:2:8 (CIMENTO, CAL E AREIA)</v>
          </cell>
          <cell r="F265" t="e">
            <v>#N/A</v>
          </cell>
          <cell r="G265" t="str">
            <v>M2</v>
          </cell>
          <cell r="H265">
            <v>0</v>
          </cell>
          <cell r="I265">
            <v>107.6942</v>
          </cell>
          <cell r="J265">
            <v>97.89</v>
          </cell>
          <cell r="K265">
            <v>27.673503</v>
          </cell>
          <cell r="L265">
            <v>125.563503</v>
          </cell>
          <cell r="M265">
            <v>13522.461004782599</v>
          </cell>
          <cell r="N265">
            <v>5.5850772299204897E-3</v>
          </cell>
        </row>
        <row r="266">
          <cell r="B266">
            <v>6514</v>
          </cell>
          <cell r="C266">
            <v>0</v>
          </cell>
          <cell r="D266" t="str">
            <v>SINAPI</v>
          </cell>
          <cell r="E266" t="str">
            <v>FORNECIMENTO E LANCAMENTO DE BRITA N. 4</v>
          </cell>
          <cell r="F266" t="e">
            <v>#N/A</v>
          </cell>
          <cell r="G266" t="str">
            <v>M3</v>
          </cell>
          <cell r="H266">
            <v>0</v>
          </cell>
          <cell r="I266">
            <v>12.25</v>
          </cell>
          <cell r="J266">
            <v>97.83</v>
          </cell>
          <cell r="K266">
            <v>27.656541000000001</v>
          </cell>
          <cell r="L266">
            <v>125.486541</v>
          </cell>
          <cell r="M266">
            <v>1537.2101272500001</v>
          </cell>
          <cell r="N266">
            <v>6.3490198095381254E-4</v>
          </cell>
        </row>
        <row r="267">
          <cell r="B267" t="str">
            <v>COMP. 6</v>
          </cell>
          <cell r="C267">
            <v>0</v>
          </cell>
          <cell r="D267" t="str">
            <v>COMPOSIÇÃO</v>
          </cell>
          <cell r="E267" t="str">
            <v>CONCRETO FCK=25MPA, USINADO, BOMBEADO, ADENSADO E LANÇADO, PARA USO GERAL.</v>
          </cell>
          <cell r="F267" t="e">
            <v>#N/A</v>
          </cell>
          <cell r="G267" t="str">
            <v>M3</v>
          </cell>
          <cell r="H267">
            <v>0</v>
          </cell>
          <cell r="I267">
            <v>8.8423000000000016</v>
          </cell>
          <cell r="J267">
            <v>293.37</v>
          </cell>
          <cell r="K267">
            <v>82.935699</v>
          </cell>
          <cell r="L267">
            <v>376.305699</v>
          </cell>
          <cell r="M267">
            <v>3327.4078822677006</v>
          </cell>
          <cell r="N267">
            <v>1.374293480405571E-3</v>
          </cell>
        </row>
        <row r="268">
          <cell r="B268">
            <v>95241</v>
          </cell>
          <cell r="C268">
            <v>0</v>
          </cell>
          <cell r="D268" t="str">
            <v>SINAPI</v>
          </cell>
          <cell r="E268" t="str">
            <v>LASTRO DE CONCRETO MAGRO, APLICADO EM PISOS OU RADIERS, ESPESSURA DE 5 CM. AF_07/2016</v>
          </cell>
          <cell r="F268" t="e">
            <v>#N/A</v>
          </cell>
          <cell r="G268" t="str">
            <v>M2</v>
          </cell>
          <cell r="H268">
            <v>0</v>
          </cell>
          <cell r="I268">
            <v>4.4400000000000004</v>
          </cell>
          <cell r="J268">
            <v>19.21</v>
          </cell>
          <cell r="K268">
            <v>5.4306670000000006</v>
          </cell>
          <cell r="L268">
            <v>24.640667000000001</v>
          </cell>
          <cell r="M268">
            <v>109.40456148000001</v>
          </cell>
          <cell r="N268">
            <v>4.5186517820630088E-5</v>
          </cell>
        </row>
        <row r="269">
          <cell r="B269" t="str">
            <v>Título grau 2</v>
          </cell>
          <cell r="C269" t="str">
            <v>Título grau 2</v>
          </cell>
          <cell r="D269">
            <v>0</v>
          </cell>
          <cell r="E269" t="str">
            <v>FILTRO ANAERÓBIO, DIMENSÕES EXTERNAS 2,40X2,40X3,24M</v>
          </cell>
          <cell r="F269">
            <v>0</v>
          </cell>
          <cell r="G269">
            <v>0</v>
          </cell>
          <cell r="H269">
            <v>0</v>
          </cell>
          <cell r="I269">
            <v>0</v>
          </cell>
          <cell r="J269">
            <v>0</v>
          </cell>
          <cell r="K269">
            <v>0</v>
          </cell>
          <cell r="L269">
            <v>0</v>
          </cell>
          <cell r="M269">
            <v>6990.6762948481755</v>
          </cell>
          <cell r="N269">
            <v>2.8873048317382957E-3</v>
          </cell>
        </row>
        <row r="270">
          <cell r="B270">
            <v>90087</v>
          </cell>
          <cell r="C270">
            <v>0</v>
          </cell>
          <cell r="D270" t="str">
            <v>SINAPI</v>
          </cell>
          <cell r="E270" t="str">
            <v>ESCAVAÇÃO MECANIZADA DE VALA COM PROF. DE 3,0 M ATÉ 4,5 M(MÉDIA ENTRE MONTANTE E JUSANTE/UMA COMPOSIÇÃO POR TRECHO), COM ESCAVADEIRA HIDRÁULICA (1,2 M3/155 HP), LARG. DE 1,5 M A 2,5 M, EM SOLO DE 1A CATEGORIA, EM LOCAIS COM ALTO NÍVEL DE INTERFERÊNCIA. AF_01/2015</v>
          </cell>
          <cell r="F270" t="e">
            <v>#N/A</v>
          </cell>
          <cell r="G270" t="str">
            <v>M3</v>
          </cell>
          <cell r="H270">
            <v>0</v>
          </cell>
          <cell r="I270">
            <v>55.348199999999999</v>
          </cell>
          <cell r="J270">
            <v>5.84</v>
          </cell>
          <cell r="K270">
            <v>1.650968</v>
          </cell>
          <cell r="L270">
            <v>7.4909679999999996</v>
          </cell>
          <cell r="M270">
            <v>414.61159505759997</v>
          </cell>
          <cell r="N270">
            <v>1.7124381264610236E-4</v>
          </cell>
        </row>
        <row r="271">
          <cell r="B271">
            <v>96995</v>
          </cell>
          <cell r="C271">
            <v>0</v>
          </cell>
          <cell r="D271" t="str">
            <v>SINAPI</v>
          </cell>
          <cell r="E271" t="str">
            <v>REATERRO MANUAL APILOADO COM SOQUETE. AF_10/2017</v>
          </cell>
          <cell r="F271" t="e">
            <v>#N/A</v>
          </cell>
          <cell r="G271" t="str">
            <v>M3</v>
          </cell>
          <cell r="H271">
            <v>0</v>
          </cell>
          <cell r="I271">
            <v>40.893000000000001</v>
          </cell>
          <cell r="J271">
            <v>30.43</v>
          </cell>
          <cell r="K271">
            <v>8.6025609999999997</v>
          </cell>
          <cell r="L271">
            <v>39.032561000000001</v>
          </cell>
          <cell r="M271">
            <v>1596.1585169730001</v>
          </cell>
          <cell r="N271">
            <v>6.5924897733753032E-4</v>
          </cell>
        </row>
        <row r="272">
          <cell r="B272">
            <v>92267</v>
          </cell>
          <cell r="C272">
            <v>0</v>
          </cell>
          <cell r="D272" t="str">
            <v>SINAPI</v>
          </cell>
          <cell r="E272" t="str">
            <v>FABRICAÇÃO DE FÔRMA PARA LAJES, EM CHAPA DE MADEIRA COMPENSADA RESINADA, E = 17 MM. AF_12/2015</v>
          </cell>
          <cell r="F272" t="e">
            <v>#N/A</v>
          </cell>
          <cell r="G272" t="str">
            <v>M2</v>
          </cell>
          <cell r="H272">
            <v>0</v>
          </cell>
          <cell r="I272">
            <v>21.733799999999999</v>
          </cell>
          <cell r="J272">
            <v>32.4</v>
          </cell>
          <cell r="K272">
            <v>9.1594800000000003</v>
          </cell>
          <cell r="L272">
            <v>41.559480000000001</v>
          </cell>
          <cell r="M272">
            <v>903.24542642400002</v>
          </cell>
          <cell r="N272">
            <v>3.7306045566456482E-4</v>
          </cell>
        </row>
        <row r="273">
          <cell r="B273">
            <v>73301</v>
          </cell>
          <cell r="C273">
            <v>0</v>
          </cell>
          <cell r="D273" t="str">
            <v>SINAPI</v>
          </cell>
          <cell r="E273" t="str">
            <v>ESCORAMENTO FORMAS ATE H = 3,30M, COM MADEIRA DE 3A QUALIDADE, NAO APARELHADA, APROVEITAMENTO TABUAS 3X E PRUMOS 4X.</v>
          </cell>
          <cell r="F273" t="e">
            <v>#N/A</v>
          </cell>
          <cell r="G273" t="str">
            <v>M3</v>
          </cell>
          <cell r="H273">
            <v>0</v>
          </cell>
          <cell r="I273">
            <v>7.7279999999999998</v>
          </cell>
          <cell r="J273">
            <v>9.6</v>
          </cell>
          <cell r="K273">
            <v>2.7139199999999999</v>
          </cell>
          <cell r="L273">
            <v>12.31392</v>
          </cell>
          <cell r="M273">
            <v>95.161973759999995</v>
          </cell>
          <cell r="N273">
            <v>3.9304012236625553E-5</v>
          </cell>
        </row>
        <row r="274">
          <cell r="B274">
            <v>72131</v>
          </cell>
          <cell r="C274">
            <v>0</v>
          </cell>
          <cell r="D274" t="str">
            <v>SINAPI</v>
          </cell>
          <cell r="E274" t="str">
            <v>ALVENARIA EM TIJOLO CERAMICO MACICO 5X10X20CM 1 VEZ (ESPESSURA 20CM), ASSENTADO COM ARGAMASSA TRACO 1:2:8 (CIMENTO, CAL E AREIA)</v>
          </cell>
          <cell r="F274" t="e">
            <v>#N/A</v>
          </cell>
          <cell r="G274" t="str">
            <v>M2</v>
          </cell>
          <cell r="H274">
            <v>0</v>
          </cell>
          <cell r="I274">
            <v>18.542000000000002</v>
          </cell>
          <cell r="J274">
            <v>97.89</v>
          </cell>
          <cell r="K274">
            <v>27.673503</v>
          </cell>
          <cell r="L274">
            <v>125.563503</v>
          </cell>
          <cell r="M274">
            <v>2328.1984726260002</v>
          </cell>
          <cell r="N274">
            <v>9.6159776475600116E-4</v>
          </cell>
        </row>
        <row r="275">
          <cell r="B275">
            <v>6514</v>
          </cell>
          <cell r="C275">
            <v>0</v>
          </cell>
          <cell r="D275" t="str">
            <v>SINAPI</v>
          </cell>
          <cell r="E275" t="str">
            <v>FORNECIMENTO E LANCAMENTO DE BRITA N. 4</v>
          </cell>
          <cell r="F275" t="e">
            <v>#N/A</v>
          </cell>
          <cell r="G275" t="str">
            <v>M3</v>
          </cell>
          <cell r="H275">
            <v>0</v>
          </cell>
          <cell r="I275">
            <v>1.224</v>
          </cell>
          <cell r="J275">
            <v>97.83</v>
          </cell>
          <cell r="K275">
            <v>27.656541000000001</v>
          </cell>
          <cell r="L275">
            <v>125.486541</v>
          </cell>
          <cell r="M275">
            <v>153.59552618399999</v>
          </cell>
          <cell r="N275">
            <v>6.3438369362242165E-5</v>
          </cell>
        </row>
        <row r="276">
          <cell r="B276" t="str">
            <v>COMP. 6</v>
          </cell>
          <cell r="C276">
            <v>0</v>
          </cell>
          <cell r="D276" t="str">
            <v>COMPOSIÇÃO</v>
          </cell>
          <cell r="E276" t="str">
            <v>CONCRETO FCK=25MPA, USINADO, BOMBEADO, ADENSADO E LANÇADO, PARA USO GERAL.</v>
          </cell>
          <cell r="F276" t="e">
            <v>#N/A</v>
          </cell>
          <cell r="G276" t="str">
            <v>M3</v>
          </cell>
          <cell r="H276">
            <v>0</v>
          </cell>
          <cell r="I276">
            <v>2.9689250000000005</v>
          </cell>
          <cell r="J276">
            <v>293.37</v>
          </cell>
          <cell r="K276">
            <v>82.935699</v>
          </cell>
          <cell r="L276">
            <v>376.305699</v>
          </cell>
          <cell r="M276">
            <v>1117.2233974035753</v>
          </cell>
          <cell r="N276">
            <v>4.6143811805900164E-4</v>
          </cell>
        </row>
        <row r="277">
          <cell r="B277">
            <v>95241</v>
          </cell>
          <cell r="C277">
            <v>0</v>
          </cell>
          <cell r="D277" t="str">
            <v>SINAPI</v>
          </cell>
          <cell r="E277" t="str">
            <v>LASTRO DE CONCRETO MAGRO, APLICADO EM PISOS OU RADIERS, ESPESSURA DE 5 CM. AF_07/2016</v>
          </cell>
          <cell r="F277" t="e">
            <v>#N/A</v>
          </cell>
          <cell r="G277" t="str">
            <v>M2</v>
          </cell>
          <cell r="H277">
            <v>0</v>
          </cell>
          <cell r="I277">
            <v>4.5600000000000005</v>
          </cell>
          <cell r="J277">
            <v>19.21</v>
          </cell>
          <cell r="K277">
            <v>5.4306670000000006</v>
          </cell>
          <cell r="L277">
            <v>24.640667000000001</v>
          </cell>
          <cell r="M277">
            <v>112.36144152000001</v>
          </cell>
          <cell r="N277">
            <v>4.6407775059025502E-5</v>
          </cell>
        </row>
        <row r="278">
          <cell r="B278">
            <v>89862</v>
          </cell>
          <cell r="C278">
            <v>0</v>
          </cell>
          <cell r="D278" t="str">
            <v>SINAPI</v>
          </cell>
          <cell r="E278" t="str">
            <v>TE, PVC, SERIE NORMAL, ESGOTO PREDIAL, DN 150 X 150 MM, JUNTA ELÁSTICA, FORNECIDO E INSTALADO EM SUBCOLETOR AÉREO DE ESGOTO SANITÁRIO. AF_12/2014</v>
          </cell>
          <cell r="F278" t="e">
            <v>#N/A</v>
          </cell>
          <cell r="G278" t="str">
            <v>UN</v>
          </cell>
          <cell r="H278">
            <v>0</v>
          </cell>
          <cell r="I278">
            <v>2</v>
          </cell>
          <cell r="J278">
            <v>53.57</v>
          </cell>
          <cell r="K278">
            <v>15.144239000000001</v>
          </cell>
          <cell r="L278">
            <v>68.714239000000006</v>
          </cell>
          <cell r="M278">
            <v>137.42847800000001</v>
          </cell>
          <cell r="N278">
            <v>5.6761018793026198E-5</v>
          </cell>
        </row>
        <row r="279">
          <cell r="B279">
            <v>90695</v>
          </cell>
          <cell r="C279">
            <v>0</v>
          </cell>
          <cell r="D279" t="str">
            <v>SINAPI</v>
          </cell>
          <cell r="E279" t="str">
            <v>TUBO DE PVC PARA REDE COLETORA DE ESGOTO DE PAREDE MACIÇA, DN 150 MM, JUNTA ELÁSTICA, INSTALADO EM LOCAL COM NÍVEL BAIXO DE INTERFERÊNCIAS - FORNECIMENTO E ASSENTAMENTO. AF_06/2015</v>
          </cell>
          <cell r="F279" t="e">
            <v>#N/A</v>
          </cell>
          <cell r="G279" t="str">
            <v>M</v>
          </cell>
          <cell r="H279">
            <v>0</v>
          </cell>
          <cell r="I279">
            <v>2.35</v>
          </cell>
          <cell r="J279">
            <v>44.02</v>
          </cell>
          <cell r="K279">
            <v>12.444454</v>
          </cell>
          <cell r="L279">
            <v>56.464454000000003</v>
          </cell>
          <cell r="M279">
            <v>132.69146690000002</v>
          </cell>
          <cell r="N279">
            <v>5.4804527824175676E-5</v>
          </cell>
        </row>
        <row r="280">
          <cell r="B280" t="str">
            <v>Título grau 2</v>
          </cell>
          <cell r="C280" t="str">
            <v>Título grau 2</v>
          </cell>
          <cell r="D280">
            <v>0</v>
          </cell>
          <cell r="E280" t="str">
            <v>ÁGUA FRIA</v>
          </cell>
          <cell r="F280">
            <v>0</v>
          </cell>
          <cell r="G280">
            <v>0</v>
          </cell>
          <cell r="H280">
            <v>0</v>
          </cell>
          <cell r="I280">
            <v>0</v>
          </cell>
          <cell r="J280">
            <v>0</v>
          </cell>
          <cell r="K280">
            <v>0</v>
          </cell>
          <cell r="L280">
            <v>0</v>
          </cell>
          <cell r="M280">
            <v>76978.205333572259</v>
          </cell>
          <cell r="N280">
            <v>3.1793711341199044E-2</v>
          </cell>
        </row>
        <row r="281">
          <cell r="B281" t="str">
            <v>COMP. 230</v>
          </cell>
          <cell r="C281">
            <v>0</v>
          </cell>
          <cell r="D281" t="str">
            <v>COMPOSIÇÃO</v>
          </cell>
          <cell r="E281" t="str">
            <v>BUCHA DE REDUCAO DE PVC, SOLDAVEL, CURTA, COM 25 X 20 MM, PARA AGUA FRIA PREDIAL</v>
          </cell>
          <cell r="F281" t="e">
            <v>#N/A</v>
          </cell>
          <cell r="G281" t="str">
            <v>UND</v>
          </cell>
          <cell r="H281">
            <v>0</v>
          </cell>
          <cell r="I281">
            <v>9</v>
          </cell>
          <cell r="J281">
            <v>3.7538799999999997</v>
          </cell>
          <cell r="K281">
            <v>1.0612218759999998</v>
          </cell>
          <cell r="L281">
            <v>4.8151018759999999</v>
          </cell>
          <cell r="M281">
            <v>43.335916884</v>
          </cell>
          <cell r="N281">
            <v>1.7898697769655465E-5</v>
          </cell>
        </row>
        <row r="282">
          <cell r="B282">
            <v>89485</v>
          </cell>
          <cell r="C282">
            <v>0</v>
          </cell>
          <cell r="D282" t="str">
            <v>SINAPI</v>
          </cell>
          <cell r="E282" t="str">
            <v>JOELHO 45 GRAUS, PVC, SOLDÁVEL, DN 25MM, INSTALADO EM PRUMADA DE ÁGUA - FORNECIMENTO E INSTALAÇÃO. AF_12/2014</v>
          </cell>
          <cell r="F282" t="e">
            <v>#N/A</v>
          </cell>
          <cell r="G282" t="str">
            <v>UN</v>
          </cell>
          <cell r="H282">
            <v>0</v>
          </cell>
          <cell r="I282">
            <v>1</v>
          </cell>
          <cell r="J282">
            <v>3.55</v>
          </cell>
          <cell r="K282">
            <v>1.0035849999999999</v>
          </cell>
          <cell r="L282">
            <v>4.553585</v>
          </cell>
          <cell r="M282">
            <v>4.553585</v>
          </cell>
          <cell r="N282">
            <v>1.8807319088598375E-6</v>
          </cell>
        </row>
        <row r="283">
          <cell r="B283">
            <v>89368</v>
          </cell>
          <cell r="C283">
            <v>0</v>
          </cell>
          <cell r="D283" t="str">
            <v>SINAPI</v>
          </cell>
          <cell r="E283" t="str">
            <v>JOELHO 45 GRAUS, PVC, SOLDÁVEL, DN 32MM, INSTALADO EM RAMAL OU SUB-RAMAL DE ÁGUA - FORNECIMENTO E INSTALAÇÃO. AF_12/2014</v>
          </cell>
          <cell r="F283" t="e">
            <v>#N/A</v>
          </cell>
          <cell r="G283" t="str">
            <v>UN</v>
          </cell>
          <cell r="H283">
            <v>0</v>
          </cell>
          <cell r="I283">
            <v>2</v>
          </cell>
          <cell r="J283">
            <v>9.68</v>
          </cell>
          <cell r="K283">
            <v>2.7365360000000001</v>
          </cell>
          <cell r="L283">
            <v>12.416536000000001</v>
          </cell>
          <cell r="M283">
            <v>24.833072000000001</v>
          </cell>
          <cell r="N283">
            <v>1.0256611198739846E-5</v>
          </cell>
        </row>
        <row r="284">
          <cell r="B284">
            <v>89502</v>
          </cell>
          <cell r="C284">
            <v>0</v>
          </cell>
          <cell r="D284" t="str">
            <v>SINAPI</v>
          </cell>
          <cell r="E284" t="str">
            <v>JOELHO 45 GRAUS, PVC, SOLDÁVEL, DN 50MM, INSTALADO EM PRUMADA DE ÁGUA - FORNECIMENTO E INSTALAÇÃO. AF_12/2014</v>
          </cell>
          <cell r="F284" t="e">
            <v>#N/A</v>
          </cell>
          <cell r="G284" t="str">
            <v>UN</v>
          </cell>
          <cell r="H284">
            <v>0</v>
          </cell>
          <cell r="I284">
            <v>1</v>
          </cell>
          <cell r="J284">
            <v>10.029999999999999</v>
          </cell>
          <cell r="K284">
            <v>2.8354809999999997</v>
          </cell>
          <cell r="L284">
            <v>12.865480999999999</v>
          </cell>
          <cell r="M284">
            <v>12.865480999999999</v>
          </cell>
          <cell r="N284">
            <v>5.313729872074414E-6</v>
          </cell>
        </row>
        <row r="285">
          <cell r="B285">
            <v>89481</v>
          </cell>
          <cell r="C285">
            <v>0</v>
          </cell>
          <cell r="D285" t="str">
            <v>SINAPI</v>
          </cell>
          <cell r="E285" t="str">
            <v>JOELHO 90 GRAUS, PVC, SOLDÁVEL, DN 25MM, INSTALADO EM PRUMADA DE ÁGUA - FORNECIMENTO E INSTALAÇÃO. AF_12/2014</v>
          </cell>
          <cell r="F285" t="e">
            <v>#N/A</v>
          </cell>
          <cell r="G285" t="str">
            <v>UN</v>
          </cell>
          <cell r="H285">
            <v>0</v>
          </cell>
          <cell r="I285">
            <v>250</v>
          </cell>
          <cell r="J285">
            <v>3.04</v>
          </cell>
          <cell r="K285">
            <v>0.85940800000000006</v>
          </cell>
          <cell r="L285">
            <v>3.8994080000000002</v>
          </cell>
          <cell r="M285">
            <v>974.85200000000009</v>
          </cell>
          <cell r="N285">
            <v>4.0263556358689485E-4</v>
          </cell>
        </row>
        <row r="286">
          <cell r="B286">
            <v>89492</v>
          </cell>
          <cell r="C286">
            <v>0</v>
          </cell>
          <cell r="D286" t="str">
            <v>SINAPI</v>
          </cell>
          <cell r="E286" t="str">
            <v>JOELHO 90 GRAUS, PVC, SOLDÁVEL, DN 32MM, INSTALADO EM PRUMADA DE ÁGUA - FORNECIMENTO E INSTALAÇÃO. AF_12/2014</v>
          </cell>
          <cell r="F286" t="e">
            <v>#N/A</v>
          </cell>
          <cell r="G286" t="str">
            <v>UN</v>
          </cell>
          <cell r="H286">
            <v>0</v>
          </cell>
          <cell r="I286">
            <v>17</v>
          </cell>
          <cell r="J286">
            <v>4.6399999999999997</v>
          </cell>
          <cell r="K286">
            <v>1.311728</v>
          </cell>
          <cell r="L286">
            <v>5.9517279999999992</v>
          </cell>
          <cell r="M286">
            <v>101.17937599999999</v>
          </cell>
          <cell r="N286">
            <v>4.1789333231229288E-5</v>
          </cell>
        </row>
        <row r="287">
          <cell r="B287">
            <v>89497</v>
          </cell>
          <cell r="C287">
            <v>0</v>
          </cell>
          <cell r="D287" t="str">
            <v>SINAPI</v>
          </cell>
          <cell r="E287" t="str">
            <v>JOELHO 90 GRAUS, PVC, SOLDÁVEL, DN 40MM, INSTALADO EM PRUMADA DE ÁGUA - FORNECIMENTO E INSTALAÇÃO. AF_12/2014</v>
          </cell>
          <cell r="F287" t="e">
            <v>#N/A</v>
          </cell>
          <cell r="G287" t="str">
            <v>UN</v>
          </cell>
          <cell r="H287">
            <v>0</v>
          </cell>
          <cell r="I287">
            <v>7</v>
          </cell>
          <cell r="J287">
            <v>7.41</v>
          </cell>
          <cell r="K287">
            <v>2.0948070000000003</v>
          </cell>
          <cell r="L287">
            <v>9.5048069999999996</v>
          </cell>
          <cell r="M287">
            <v>66.533648999999997</v>
          </cell>
          <cell r="N287">
            <v>2.7479877214805568E-5</v>
          </cell>
        </row>
        <row r="288">
          <cell r="B288">
            <v>89501</v>
          </cell>
          <cell r="C288">
            <v>0</v>
          </cell>
          <cell r="D288" t="str">
            <v>SINAPI</v>
          </cell>
          <cell r="E288" t="str">
            <v>JOELHO 90 GRAUS, PVC, SOLDÁVEL, DN 50MM, INSTALADO EM PRUMADA DE ÁGUA - FORNECIMENTO E INSTALAÇÃO. AF_12/2014</v>
          </cell>
          <cell r="F288" t="e">
            <v>#N/A</v>
          </cell>
          <cell r="G288" t="str">
            <v>UN</v>
          </cell>
          <cell r="H288">
            <v>0</v>
          </cell>
          <cell r="I288">
            <v>8</v>
          </cell>
          <cell r="J288">
            <v>8.85</v>
          </cell>
          <cell r="K288">
            <v>2.5018949999999998</v>
          </cell>
          <cell r="L288">
            <v>11.351894999999999</v>
          </cell>
          <cell r="M288">
            <v>90.815159999999992</v>
          </cell>
          <cell r="N288">
            <v>3.7508681449937041E-5</v>
          </cell>
        </row>
        <row r="289">
          <cell r="B289" t="str">
            <v>COMP. 50</v>
          </cell>
          <cell r="C289">
            <v>0</v>
          </cell>
          <cell r="D289" t="str">
            <v>COMPOSIÇÃO</v>
          </cell>
          <cell r="E289" t="str">
            <v>CRUZETA PVC RIGIDO SOLDAVEL, MARROM, D= 25MM</v>
          </cell>
          <cell r="F289" t="e">
            <v>#N/A</v>
          </cell>
          <cell r="G289" t="str">
            <v>UND</v>
          </cell>
          <cell r="H289">
            <v>0</v>
          </cell>
          <cell r="I289">
            <v>1</v>
          </cell>
          <cell r="J289">
            <v>13.92736</v>
          </cell>
          <cell r="K289">
            <v>3.937264672</v>
          </cell>
          <cell r="L289">
            <v>17.864624672000001</v>
          </cell>
          <cell r="M289">
            <v>17.864624672000001</v>
          </cell>
          <cell r="N289">
            <v>7.3784874248389148E-6</v>
          </cell>
        </row>
        <row r="290">
          <cell r="B290">
            <v>95675</v>
          </cell>
          <cell r="C290">
            <v>0</v>
          </cell>
          <cell r="D290" t="str">
            <v>SINAPI</v>
          </cell>
          <cell r="E290" t="str">
            <v>HIDRÔMETRO DN 25 (¾ ), 5,0 M³/H FORNECIMENTO E INSTALAÇÃO. AF_11/2016</v>
          </cell>
          <cell r="F290" t="e">
            <v>#N/A</v>
          </cell>
          <cell r="G290" t="str">
            <v>UN</v>
          </cell>
          <cell r="H290">
            <v>0</v>
          </cell>
          <cell r="I290">
            <v>1</v>
          </cell>
          <cell r="J290">
            <v>132.05000000000001</v>
          </cell>
          <cell r="K290">
            <v>37.330535000000005</v>
          </cell>
          <cell r="L290">
            <v>169.38053500000001</v>
          </cell>
          <cell r="M290">
            <v>169.38053500000001</v>
          </cell>
          <cell r="N290">
            <v>6.9957929173222977E-5</v>
          </cell>
        </row>
        <row r="291">
          <cell r="B291">
            <v>94792</v>
          </cell>
          <cell r="C291">
            <v>0</v>
          </cell>
          <cell r="D291" t="str">
            <v>SINAPI</v>
          </cell>
          <cell r="E291" t="str">
            <v>REGISTRO DE GAVETA BRUTO, LATÃO, ROSCÁVEL, 1, COM ACABAMENTO E CANOPLA CROMADOS, INSTALADO EM RESERVAÇÃO DE ÁGUA DE EDIFICAÇÃO QUE POSSUA RESERVATÓRIO DE FIBRA/FIBROCIMENTO  FORNECIMENTO E INSTALAÇÃO. AF_06/2016</v>
          </cell>
          <cell r="F291" t="e">
            <v>#N/A</v>
          </cell>
          <cell r="G291" t="str">
            <v>UN</v>
          </cell>
          <cell r="H291">
            <v>0</v>
          </cell>
          <cell r="I291">
            <v>49</v>
          </cell>
          <cell r="J291">
            <v>103.16</v>
          </cell>
          <cell r="K291">
            <v>29.163332</v>
          </cell>
          <cell r="L291">
            <v>132.32333199999999</v>
          </cell>
          <cell r="M291">
            <v>6483.8432679999996</v>
          </cell>
          <cell r="N291">
            <v>2.6779715161073408E-3</v>
          </cell>
        </row>
        <row r="292">
          <cell r="B292">
            <v>94793</v>
          </cell>
          <cell r="C292">
            <v>0</v>
          </cell>
          <cell r="D292" t="str">
            <v>SINAPI</v>
          </cell>
          <cell r="E292" t="str">
            <v>REGISTRO DE GAVETA BRUTO, LATÃO, ROSCÁVEL, 1 1/4, COM ACABAMENTO E CANOPLA CROMADOS, INSTALADO EM RESERVAÇÃO DE ÁGUA DE EDIFICAÇÃO QUE POSSUA RESERVATÓRIO DE FIBRA/FIBROCIMENTO  FORNECIMENTO E INSTALAÇÃO. AF_06/2016</v>
          </cell>
          <cell r="F292" t="e">
            <v>#N/A</v>
          </cell>
          <cell r="G292" t="str">
            <v>UN</v>
          </cell>
          <cell r="H292">
            <v>0</v>
          </cell>
          <cell r="I292">
            <v>9</v>
          </cell>
          <cell r="J292">
            <v>133.82</v>
          </cell>
          <cell r="K292">
            <v>37.830914</v>
          </cell>
          <cell r="L292">
            <v>171.650914</v>
          </cell>
          <cell r="M292">
            <v>1544.8582260000001</v>
          </cell>
          <cell r="N292">
            <v>6.3806081588524259E-4</v>
          </cell>
        </row>
        <row r="293">
          <cell r="B293">
            <v>94794</v>
          </cell>
          <cell r="C293">
            <v>0</v>
          </cell>
          <cell r="D293" t="str">
            <v>SINAPI</v>
          </cell>
          <cell r="E293" t="str">
            <v>REGISTRO DE GAVETA BRUTO, LATÃO, ROSCÁVEL, 1 1/2, COM ACABAMENTO E CANOPLA CROMADOS, INSTALADO EM RESERVAÇÃO DE ÁGUA DE EDIFICAÇÃO QUE POSSUA RESERVATÓRIO DE FIBRA/FIBROCIMENTO  FORNECIMENTO E INSTALAÇÃO. AF_06/2016</v>
          </cell>
          <cell r="F293" t="e">
            <v>#N/A</v>
          </cell>
          <cell r="G293" t="str">
            <v>UN</v>
          </cell>
          <cell r="H293">
            <v>0</v>
          </cell>
          <cell r="I293">
            <v>1</v>
          </cell>
          <cell r="J293">
            <v>138.75</v>
          </cell>
          <cell r="K293">
            <v>39.224625000000003</v>
          </cell>
          <cell r="L293">
            <v>177.974625</v>
          </cell>
          <cell r="M293">
            <v>177.974625</v>
          </cell>
          <cell r="N293">
            <v>7.3507479536423224E-5</v>
          </cell>
        </row>
        <row r="294">
          <cell r="B294">
            <v>94498</v>
          </cell>
          <cell r="C294">
            <v>0</v>
          </cell>
          <cell r="D294" t="str">
            <v>SINAPI</v>
          </cell>
          <cell r="E294" t="str">
            <v>REGISTRO DE GAVETA BRUTO, LATÃO, ROSCÁVEL, 2, INSTALADO EM RESERVAÇÃO DE ÁGUA DE EDIFICAÇÃO QUE POSSUA RESERVATÓRIO DE FIBRA/FIBROCIMENTO  FORNECIMENTO E INSTALAÇÃO. AF_06/2016</v>
          </cell>
          <cell r="F294" t="e">
            <v>#N/A</v>
          </cell>
          <cell r="G294" t="str">
            <v>UN</v>
          </cell>
          <cell r="H294">
            <v>0</v>
          </cell>
          <cell r="I294">
            <v>2</v>
          </cell>
          <cell r="J294">
            <v>125.43</v>
          </cell>
          <cell r="K294">
            <v>35.459061000000005</v>
          </cell>
          <cell r="L294">
            <v>160.88906100000003</v>
          </cell>
          <cell r="M294">
            <v>321.77812200000005</v>
          </cell>
          <cell r="N294">
            <v>1.3290152300185322E-4</v>
          </cell>
        </row>
        <row r="295">
          <cell r="B295" t="str">
            <v>COMP. 231</v>
          </cell>
          <cell r="C295">
            <v>0</v>
          </cell>
          <cell r="D295" t="str">
            <v>COMPOSIÇÃO</v>
          </cell>
          <cell r="E295" t="str">
            <v>REGISTRO PRESSÃO 1" ACAB.CROMADO P/ MICTÓRIO (LINHA TARGA C40 - REF. 1416 DECA OU SIMILAR)</v>
          </cell>
          <cell r="F295" t="e">
            <v>#N/A</v>
          </cell>
          <cell r="G295" t="str">
            <v>UND</v>
          </cell>
          <cell r="H295">
            <v>0</v>
          </cell>
          <cell r="I295">
            <v>12</v>
          </cell>
          <cell r="J295">
            <v>73.257199999999997</v>
          </cell>
          <cell r="K295">
            <v>20.709810439999998</v>
          </cell>
          <cell r="L295">
            <v>93.967010439999996</v>
          </cell>
          <cell r="M295">
            <v>1127.6041252800001</v>
          </cell>
          <cell r="N295">
            <v>4.6572558961259795E-4</v>
          </cell>
        </row>
        <row r="296">
          <cell r="B296">
            <v>89617</v>
          </cell>
          <cell r="C296">
            <v>0</v>
          </cell>
          <cell r="D296" t="str">
            <v>SINAPI</v>
          </cell>
          <cell r="E296" t="str">
            <v>TE, PVC, SOLDÁVEL, DN 25MM, INSTALADO EM PRUMADA DE ÁGUA - FORNECIMENTO E INSTALAÇÃO. AF_12/2014</v>
          </cell>
          <cell r="F296" t="e">
            <v>#N/A</v>
          </cell>
          <cell r="G296" t="str">
            <v>UN</v>
          </cell>
          <cell r="H296">
            <v>0</v>
          </cell>
          <cell r="I296">
            <v>105</v>
          </cell>
          <cell r="J296">
            <v>4.3600000000000003</v>
          </cell>
          <cell r="K296">
            <v>1.2325720000000002</v>
          </cell>
          <cell r="L296">
            <v>5.5925720000000005</v>
          </cell>
          <cell r="M296">
            <v>587.2200600000001</v>
          </cell>
          <cell r="N296">
            <v>2.4253494869747429E-4</v>
          </cell>
        </row>
        <row r="297">
          <cell r="B297">
            <v>89620</v>
          </cell>
          <cell r="C297">
            <v>0</v>
          </cell>
          <cell r="D297" t="str">
            <v>SINAPI</v>
          </cell>
          <cell r="E297" t="str">
            <v>TE, PVC, SOLDÁVEL, DN 32MM, INSTALADO EM PRUMADA DE ÁGUA - FORNECIMENTO E INSTALAÇÃO. AF_12/2014</v>
          </cell>
          <cell r="F297" t="e">
            <v>#N/A</v>
          </cell>
          <cell r="G297" t="str">
            <v>UN</v>
          </cell>
          <cell r="H297">
            <v>0</v>
          </cell>
          <cell r="I297">
            <v>8</v>
          </cell>
          <cell r="J297">
            <v>7.2</v>
          </cell>
          <cell r="K297">
            <v>2.0354399999999999</v>
          </cell>
          <cell r="L297">
            <v>9.2354400000000005</v>
          </cell>
          <cell r="M297">
            <v>73.883520000000004</v>
          </cell>
          <cell r="N297">
            <v>3.0515537450796238E-5</v>
          </cell>
        </row>
        <row r="298">
          <cell r="B298">
            <v>89622</v>
          </cell>
          <cell r="C298">
            <v>0</v>
          </cell>
          <cell r="D298" t="str">
            <v>SINAPI</v>
          </cell>
          <cell r="E298" t="str">
            <v>TÊ DE REDUÇÃO, PVC, SOLDÁVEL, DN 32MM X 25MM, INSTALADO EM PRUMADA DE ÁGUA - FORNECIMENTO E INSTALAÇÃO. AF_12/2014</v>
          </cell>
          <cell r="F298" t="e">
            <v>#N/A</v>
          </cell>
          <cell r="G298" t="str">
            <v>UN</v>
          </cell>
          <cell r="H298">
            <v>0</v>
          </cell>
          <cell r="I298">
            <v>6</v>
          </cell>
          <cell r="J298">
            <v>8.5299999999999994</v>
          </cell>
          <cell r="K298">
            <v>2.4114309999999999</v>
          </cell>
          <cell r="L298">
            <v>10.941431</v>
          </cell>
          <cell r="M298">
            <v>65.648585999999995</v>
          </cell>
          <cell r="N298">
            <v>2.7114326505759571E-5</v>
          </cell>
        </row>
        <row r="299">
          <cell r="B299">
            <v>89623</v>
          </cell>
          <cell r="C299">
            <v>0</v>
          </cell>
          <cell r="D299" t="str">
            <v>SINAPI</v>
          </cell>
          <cell r="E299" t="str">
            <v>TE, PVC, SOLDÁVEL, DN 40MM, INSTALADO EM PRUMADA DE ÁGUA - FORNECIMENTO E INSTALAÇÃO. AF_12/2014</v>
          </cell>
          <cell r="F299" t="e">
            <v>#N/A</v>
          </cell>
          <cell r="G299" t="str">
            <v>UN</v>
          </cell>
          <cell r="H299">
            <v>0</v>
          </cell>
          <cell r="I299">
            <v>3</v>
          </cell>
          <cell r="J299">
            <v>11.48</v>
          </cell>
          <cell r="K299">
            <v>3.2453960000000004</v>
          </cell>
          <cell r="L299">
            <v>14.725396</v>
          </cell>
          <cell r="M299">
            <v>44.176187999999996</v>
          </cell>
          <cell r="N299">
            <v>1.8245748434121914E-5</v>
          </cell>
        </row>
        <row r="300">
          <cell r="B300" t="str">
            <v>COMP. 232</v>
          </cell>
          <cell r="C300">
            <v>0</v>
          </cell>
          <cell r="D300" t="str">
            <v>COMPOSIÇÃO</v>
          </cell>
          <cell r="E300" t="str">
            <v>TE 90° REDUCAO PVC RIGIDO SOLDAVEL, MARROM, D= 40 X 25MM</v>
          </cell>
          <cell r="F300" t="e">
            <v>#N/A</v>
          </cell>
          <cell r="G300" t="str">
            <v>UND</v>
          </cell>
          <cell r="H300">
            <v>0</v>
          </cell>
          <cell r="I300">
            <v>1</v>
          </cell>
          <cell r="J300">
            <v>15.872599999999998</v>
          </cell>
          <cell r="K300">
            <v>4.4871840199999999</v>
          </cell>
          <cell r="L300">
            <v>20.359784019999999</v>
          </cell>
          <cell r="M300">
            <v>20.359784019999999</v>
          </cell>
          <cell r="N300">
            <v>8.4090437455122974E-6</v>
          </cell>
        </row>
        <row r="301">
          <cell r="B301">
            <v>89625</v>
          </cell>
          <cell r="C301">
            <v>0</v>
          </cell>
          <cell r="D301" t="str">
            <v>SINAPI</v>
          </cell>
          <cell r="E301" t="str">
            <v>TE, PVC, SOLDÁVEL, DN 50MM, INSTALADO EM PRUMADA DE ÁGUA - FORNECIMENTO E INSTALAÇÃO. AF_12/2014</v>
          </cell>
          <cell r="F301" t="e">
            <v>#N/A</v>
          </cell>
          <cell r="G301" t="str">
            <v>UN</v>
          </cell>
          <cell r="H301">
            <v>0</v>
          </cell>
          <cell r="I301">
            <v>2</v>
          </cell>
          <cell r="J301">
            <v>13.75</v>
          </cell>
          <cell r="K301">
            <v>3.8871250000000002</v>
          </cell>
          <cell r="L301">
            <v>17.637125000000001</v>
          </cell>
          <cell r="M301">
            <v>35.274250000000002</v>
          </cell>
          <cell r="N301">
            <v>1.456904999821001E-5</v>
          </cell>
        </row>
        <row r="302">
          <cell r="B302">
            <v>89627</v>
          </cell>
          <cell r="C302">
            <v>0</v>
          </cell>
          <cell r="D302" t="str">
            <v>SINAPI</v>
          </cell>
          <cell r="E302" t="str">
            <v>TÊ DE REDUÇÃO, PVC, SOLDÁVEL, DN 50MM X 25MM, INSTALADO EM PRUMADA DE ÁGUA - FORNECIMENTO E INSTALAÇÃO. AF_12/2014</v>
          </cell>
          <cell r="F302" t="e">
            <v>#N/A</v>
          </cell>
          <cell r="G302" t="str">
            <v>UN</v>
          </cell>
          <cell r="H302">
            <v>0</v>
          </cell>
          <cell r="I302">
            <v>7</v>
          </cell>
          <cell r="J302">
            <v>12.98</v>
          </cell>
          <cell r="K302">
            <v>3.6694460000000002</v>
          </cell>
          <cell r="L302">
            <v>16.649446000000001</v>
          </cell>
          <cell r="M302">
            <v>116.54612200000001</v>
          </cell>
          <cell r="N302">
            <v>4.8136141194085877E-5</v>
          </cell>
        </row>
        <row r="303">
          <cell r="B303">
            <v>89626</v>
          </cell>
          <cell r="C303">
            <v>0</v>
          </cell>
          <cell r="D303" t="str">
            <v>SINAPI</v>
          </cell>
          <cell r="E303" t="str">
            <v>TÊ DE REDUÇÃO, PVC, SOLDÁVEL, DN 50MM X 40MM, INSTALADO EM PRUMADA DE ÁGUA - FORNECIMENTO E INSTALAÇÃO. AF_12/2014</v>
          </cell>
          <cell r="F303" t="e">
            <v>#N/A</v>
          </cell>
          <cell r="G303" t="str">
            <v>UN</v>
          </cell>
          <cell r="H303">
            <v>0</v>
          </cell>
          <cell r="I303">
            <v>1</v>
          </cell>
          <cell r="J303">
            <v>18.95</v>
          </cell>
          <cell r="K303">
            <v>5.3571650000000002</v>
          </cell>
          <cell r="L303">
            <v>24.307164999999998</v>
          </cell>
          <cell r="M303">
            <v>24.307164999999998</v>
          </cell>
          <cell r="N303">
            <v>1.0039399907857441E-5</v>
          </cell>
        </row>
        <row r="304">
          <cell r="B304">
            <v>89435</v>
          </cell>
          <cell r="C304">
            <v>0</v>
          </cell>
          <cell r="D304" t="str">
            <v>SINAPI</v>
          </cell>
          <cell r="E304" t="str">
            <v>UNIÃO, PVC, SOLDÁVEL, DN 32MM, INSTALADO EM RAMAL DE DISTRIBUIÇÃO DE ÁGUA - FORNECIMENTO E INSTALAÇÃO. AF_12/2014</v>
          </cell>
          <cell r="F304" t="e">
            <v>#N/A</v>
          </cell>
          <cell r="G304" t="str">
            <v>UN</v>
          </cell>
          <cell r="H304">
            <v>0</v>
          </cell>
          <cell r="I304">
            <v>13</v>
          </cell>
          <cell r="J304">
            <v>12.89</v>
          </cell>
          <cell r="K304">
            <v>3.6440030000000001</v>
          </cell>
          <cell r="L304">
            <v>16.534003000000002</v>
          </cell>
          <cell r="M304">
            <v>214.94203900000002</v>
          </cell>
          <cell r="N304">
            <v>8.877584393454733E-5</v>
          </cell>
        </row>
        <row r="305">
          <cell r="B305">
            <v>89446</v>
          </cell>
          <cell r="C305">
            <v>0</v>
          </cell>
          <cell r="D305" t="str">
            <v>SINAPI</v>
          </cell>
          <cell r="E305" t="str">
            <v>TUBO, PVC, SOLDÁVEL, DN 25MM, INSTALADO EM PRUMADA DE ÁGUA - FORNECIMENTO E INSTALAÇÃO. AF_12/2014</v>
          </cell>
          <cell r="F305" t="e">
            <v>#N/A</v>
          </cell>
          <cell r="G305" t="str">
            <v>M</v>
          </cell>
          <cell r="H305">
            <v>0</v>
          </cell>
          <cell r="I305">
            <v>564.6</v>
          </cell>
          <cell r="J305">
            <v>3.16</v>
          </cell>
          <cell r="K305">
            <v>0.89333200000000001</v>
          </cell>
          <cell r="L305">
            <v>4.0533320000000002</v>
          </cell>
          <cell r="M305">
            <v>2288.5112472000001</v>
          </cell>
          <cell r="N305">
            <v>9.4520605773114233E-4</v>
          </cell>
        </row>
        <row r="306">
          <cell r="B306">
            <v>89447</v>
          </cell>
          <cell r="C306">
            <v>0</v>
          </cell>
          <cell r="D306" t="str">
            <v>SINAPI</v>
          </cell>
          <cell r="E306" t="str">
            <v>TUBO, PVC, SOLDÁVEL, DN 32MM, INSTALADO EM PRUMADA DE ÁGUA - FORNECIMENTO E INSTALAÇÃO. AF_12/2014</v>
          </cell>
          <cell r="F306" t="e">
            <v>#N/A</v>
          </cell>
          <cell r="G306" t="str">
            <v>M</v>
          </cell>
          <cell r="H306">
            <v>0</v>
          </cell>
          <cell r="I306">
            <v>132.9</v>
          </cell>
          <cell r="J306">
            <v>6.56</v>
          </cell>
          <cell r="K306">
            <v>1.8545119999999999</v>
          </cell>
          <cell r="L306">
            <v>8.4145120000000002</v>
          </cell>
          <cell r="M306">
            <v>1118.2886448000002</v>
          </cell>
          <cell r="N306">
            <v>4.6187808893234346E-4</v>
          </cell>
        </row>
        <row r="307">
          <cell r="B307">
            <v>89448</v>
          </cell>
          <cell r="C307">
            <v>0</v>
          </cell>
          <cell r="D307" t="str">
            <v>SINAPI</v>
          </cell>
          <cell r="E307" t="str">
            <v>TUBO, PVC, SOLDÁVEL, DN 40MM, INSTALADO EM PRUMADA DE ÁGUA - FORNECIMENTO E INSTALAÇÃO. AF_12/2014</v>
          </cell>
          <cell r="F307" t="e">
            <v>#N/A</v>
          </cell>
          <cell r="G307" t="str">
            <v>M</v>
          </cell>
          <cell r="H307">
            <v>0</v>
          </cell>
          <cell r="I307">
            <v>19.600000000000001</v>
          </cell>
          <cell r="J307">
            <v>9.4</v>
          </cell>
          <cell r="K307">
            <v>2.6573800000000003</v>
          </cell>
          <cell r="L307">
            <v>12.05738</v>
          </cell>
          <cell r="M307">
            <v>236.32464800000002</v>
          </cell>
          <cell r="N307">
            <v>9.7607337151644089E-5</v>
          </cell>
        </row>
        <row r="308">
          <cell r="B308">
            <v>89449</v>
          </cell>
          <cell r="C308">
            <v>0</v>
          </cell>
          <cell r="D308" t="str">
            <v>SINAPI</v>
          </cell>
          <cell r="E308" t="str">
            <v>TUBO, PVC, SOLDÁVEL, DN 50MM, INSTALADO EM PRUMADA DE ÁGUA - FORNECIMENTO E INSTALAÇÃO. AF_12/2014</v>
          </cell>
          <cell r="F308" t="e">
            <v>#N/A</v>
          </cell>
          <cell r="G308" t="str">
            <v>M</v>
          </cell>
          <cell r="H308">
            <v>0</v>
          </cell>
          <cell r="I308">
            <v>51.77</v>
          </cell>
          <cell r="J308">
            <v>10.81</v>
          </cell>
          <cell r="K308">
            <v>3.055987</v>
          </cell>
          <cell r="L308">
            <v>13.865987000000001</v>
          </cell>
          <cell r="M308">
            <v>717.84214699000006</v>
          </cell>
          <cell r="N308">
            <v>2.9648477658120951E-4</v>
          </cell>
        </row>
        <row r="309">
          <cell r="B309">
            <v>83648</v>
          </cell>
          <cell r="C309">
            <v>0</v>
          </cell>
          <cell r="D309" t="str">
            <v>SINAPI</v>
          </cell>
          <cell r="E309" t="str">
            <v>BOMBA RECALQUE D'AGUA TRIFASICA 0,5 HP</v>
          </cell>
          <cell r="F309" t="e">
            <v>#N/A</v>
          </cell>
          <cell r="G309" t="str">
            <v>UN</v>
          </cell>
          <cell r="H309">
            <v>0</v>
          </cell>
          <cell r="I309">
            <v>2</v>
          </cell>
          <cell r="J309">
            <v>997.44</v>
          </cell>
          <cell r="K309">
            <v>281.97628800000001</v>
          </cell>
          <cell r="L309">
            <v>1279.4162880000001</v>
          </cell>
          <cell r="M309">
            <v>2558.8325760000002</v>
          </cell>
          <cell r="N309">
            <v>1.0568547803792431E-3</v>
          </cell>
        </row>
        <row r="310">
          <cell r="B310" t="str">
            <v>COMP. 235</v>
          </cell>
          <cell r="C310">
            <v>0</v>
          </cell>
          <cell r="D310" t="str">
            <v>COMPOSIÇÃO</v>
          </cell>
          <cell r="E310" t="str">
            <v>BÓIA ELÉTRICA PARA RESERVATÓRIO SUPERIOR</v>
          </cell>
          <cell r="F310" t="e">
            <v>#N/A</v>
          </cell>
          <cell r="G310" t="str">
            <v>UND</v>
          </cell>
          <cell r="H310">
            <v>0</v>
          </cell>
          <cell r="I310">
            <v>2</v>
          </cell>
          <cell r="J310">
            <v>225.85999999999999</v>
          </cell>
          <cell r="K310">
            <v>63.850621999999994</v>
          </cell>
          <cell r="L310">
            <v>289.710622</v>
          </cell>
          <cell r="M310">
            <v>579.421244</v>
          </cell>
          <cell r="N310">
            <v>2.3931386418877911E-4</v>
          </cell>
        </row>
        <row r="311">
          <cell r="B311" t="str">
            <v>73795/10</v>
          </cell>
          <cell r="C311">
            <v>0</v>
          </cell>
          <cell r="D311" t="str">
            <v>SINAPI</v>
          </cell>
          <cell r="E311" t="str">
            <v>VÁLVULA DE RETENÇÃO HORIZONTAL Ø 32MM (1.1/4") - FORNECIMENTO E INSTALAÇÃO</v>
          </cell>
          <cell r="F311" t="e">
            <v>#N/A</v>
          </cell>
          <cell r="G311" t="str">
            <v>UN</v>
          </cell>
          <cell r="H311">
            <v>0</v>
          </cell>
          <cell r="I311">
            <v>4</v>
          </cell>
          <cell r="J311">
            <v>118.17</v>
          </cell>
          <cell r="K311">
            <v>33.406659000000005</v>
          </cell>
          <cell r="L311">
            <v>151.57665900000001</v>
          </cell>
          <cell r="M311">
            <v>606.30663600000003</v>
          </cell>
          <cell r="N311">
            <v>2.5041812920559661E-4</v>
          </cell>
        </row>
        <row r="312">
          <cell r="B312">
            <v>40729</v>
          </cell>
          <cell r="C312">
            <v>0</v>
          </cell>
          <cell r="D312" t="str">
            <v>SINAPI</v>
          </cell>
          <cell r="E312" t="str">
            <v>VALVULA DESCARGA 1.1/2" COM REGISTRO, ACABAMENTO EM METAL CROMADO - FORNECIMENTO E INSTALACAO</v>
          </cell>
          <cell r="F312" t="e">
            <v>#N/A</v>
          </cell>
          <cell r="G312" t="str">
            <v>UN</v>
          </cell>
          <cell r="H312">
            <v>0</v>
          </cell>
          <cell r="I312">
            <v>2</v>
          </cell>
          <cell r="J312">
            <v>178.17</v>
          </cell>
          <cell r="K312">
            <v>50.368659000000001</v>
          </cell>
          <cell r="L312">
            <v>228.538659</v>
          </cell>
          <cell r="M312">
            <v>457.07731799999999</v>
          </cell>
          <cell r="N312">
            <v>1.887831009586238E-4</v>
          </cell>
        </row>
        <row r="313">
          <cell r="B313" t="str">
            <v>74093/1</v>
          </cell>
          <cell r="C313">
            <v>0</v>
          </cell>
          <cell r="D313" t="str">
            <v>SINAPI</v>
          </cell>
          <cell r="E313" t="str">
            <v>VALVULA PE COM CRIVO BRONZE 1.1/4" - FORNECIMENTO E INSTALACAO</v>
          </cell>
          <cell r="F313" t="e">
            <v>#N/A</v>
          </cell>
          <cell r="G313" t="str">
            <v>UN</v>
          </cell>
          <cell r="H313">
            <v>0</v>
          </cell>
          <cell r="I313">
            <v>2</v>
          </cell>
          <cell r="J313">
            <v>73.349999999999994</v>
          </cell>
          <cell r="K313">
            <v>20.736044999999997</v>
          </cell>
          <cell r="L313">
            <v>94.086044999999984</v>
          </cell>
          <cell r="M313">
            <v>188.17208999999997</v>
          </cell>
          <cell r="N313">
            <v>7.7719259444996647E-5</v>
          </cell>
        </row>
        <row r="314">
          <cell r="B314" t="str">
            <v>COMP. 52</v>
          </cell>
          <cell r="C314">
            <v>0</v>
          </cell>
          <cell r="D314" t="str">
            <v>COMPOSIÇÃO</v>
          </cell>
          <cell r="E314" t="str">
            <v>CAIXA D´ÁGUA EM FIBRA DE VIDRO - INSTALADA, SEM ESTRUTURA DE SUPORTE CAP. 5.000 LITROS</v>
          </cell>
          <cell r="F314" t="e">
            <v>#N/A</v>
          </cell>
          <cell r="G314" t="str">
            <v>UND</v>
          </cell>
          <cell r="H314">
            <v>0</v>
          </cell>
          <cell r="I314">
            <v>1</v>
          </cell>
          <cell r="J314">
            <v>1775.4574000000002</v>
          </cell>
          <cell r="K314">
            <v>501.9218069800001</v>
          </cell>
          <cell r="L314">
            <v>2277.3792069800002</v>
          </cell>
          <cell r="M314">
            <v>2277.3792069800002</v>
          </cell>
          <cell r="N314">
            <v>9.4060827746516174E-4</v>
          </cell>
        </row>
        <row r="315">
          <cell r="B315">
            <v>90100</v>
          </cell>
          <cell r="C315">
            <v>0</v>
          </cell>
          <cell r="D315" t="str">
            <v>SINAPI</v>
          </cell>
          <cell r="E315" t="str">
            <v>ESCAVAÇÃO MECANIZADA DE VALA COM PROF. ATÉ 1,5 M (MÉDIA ENTRE MONTANTE E JUSANTE/UMA COMPOSIÇÃO POR TRECHO), COM RETROESCAVADEIRA (0,26 M3/88 HP), LARG. DE 0,8 M A 1,5 M, EM SOLO DE 1A CATEGORIA, EM LOCAIS COM ALTO NÍVEL DE INTERFERÊNCIA. AF_01/2015</v>
          </cell>
          <cell r="F315" t="e">
            <v>#N/A</v>
          </cell>
          <cell r="G315" t="str">
            <v>M3</v>
          </cell>
          <cell r="H315">
            <v>0</v>
          </cell>
          <cell r="I315">
            <v>50.203125</v>
          </cell>
          <cell r="J315">
            <v>8.1999999999999993</v>
          </cell>
          <cell r="K315">
            <v>2.3181399999999996</v>
          </cell>
          <cell r="L315">
            <v>10.518139999999999</v>
          </cell>
          <cell r="M315">
            <v>528.04349718749995</v>
          </cell>
          <cell r="N315">
            <v>2.1809371175161353E-4</v>
          </cell>
        </row>
        <row r="316">
          <cell r="B316">
            <v>96995</v>
          </cell>
          <cell r="C316">
            <v>0</v>
          </cell>
          <cell r="D316" t="str">
            <v>SINAPI</v>
          </cell>
          <cell r="E316" t="str">
            <v>REATERRO MANUAL APILOADO COM SOQUETE. AF_10/2017</v>
          </cell>
          <cell r="F316" t="e">
            <v>#N/A</v>
          </cell>
          <cell r="G316" t="str">
            <v>M3</v>
          </cell>
          <cell r="H316">
            <v>0</v>
          </cell>
          <cell r="I316">
            <v>20.081250000000001</v>
          </cell>
          <cell r="J316">
            <v>30.43</v>
          </cell>
          <cell r="K316">
            <v>8.6025609999999997</v>
          </cell>
          <cell r="L316">
            <v>39.032561000000001</v>
          </cell>
          <cell r="M316">
            <v>783.82261558125003</v>
          </cell>
          <cell r="N316">
            <v>3.2373617798056586E-4</v>
          </cell>
        </row>
        <row r="317">
          <cell r="B317">
            <v>92267</v>
          </cell>
          <cell r="C317">
            <v>0</v>
          </cell>
          <cell r="D317" t="str">
            <v>SINAPI</v>
          </cell>
          <cell r="E317" t="str">
            <v>FABRICAÇÃO DE FÔRMA PARA LAJES, EM CHAPA DE MADEIRA COMPENSADA RESINADA, E = 17 MM. AF_12/2015</v>
          </cell>
          <cell r="F317" t="e">
            <v>#N/A</v>
          </cell>
          <cell r="G317" t="str">
            <v>M2</v>
          </cell>
          <cell r="H317">
            <v>0</v>
          </cell>
          <cell r="I317">
            <v>19.21</v>
          </cell>
          <cell r="J317">
            <v>32.4</v>
          </cell>
          <cell r="K317">
            <v>9.1594800000000003</v>
          </cell>
          <cell r="L317">
            <v>41.559480000000001</v>
          </cell>
          <cell r="M317">
            <v>798.35761080000009</v>
          </cell>
          <cell r="N317">
            <v>3.297394543667601E-4</v>
          </cell>
        </row>
        <row r="318">
          <cell r="B318">
            <v>73301</v>
          </cell>
          <cell r="C318">
            <v>0</v>
          </cell>
          <cell r="D318" t="str">
            <v>SINAPI</v>
          </cell>
          <cell r="E318" t="str">
            <v>ESCORAMENTO FORMAS ATE H = 3,30M, COM MADEIRA DE 3A QUALIDADE, NAO APARELHADA, APROVEITAMENTO TABUAS 3X E PRUMOS 4X.</v>
          </cell>
          <cell r="F318" t="e">
            <v>#N/A</v>
          </cell>
          <cell r="G318" t="str">
            <v>M3</v>
          </cell>
          <cell r="H318">
            <v>0</v>
          </cell>
          <cell r="I318">
            <v>21.648000000000003</v>
          </cell>
          <cell r="J318">
            <v>9.6</v>
          </cell>
          <cell r="K318">
            <v>2.7139199999999999</v>
          </cell>
          <cell r="L318">
            <v>12.31392</v>
          </cell>
          <cell r="M318">
            <v>266.57174016000005</v>
          </cell>
          <cell r="N318">
            <v>1.1010005912247285E-4</v>
          </cell>
        </row>
        <row r="319">
          <cell r="B319">
            <v>72131</v>
          </cell>
          <cell r="C319">
            <v>0</v>
          </cell>
          <cell r="D319" t="str">
            <v>SINAPI</v>
          </cell>
          <cell r="E319" t="str">
            <v>ALVENARIA EM TIJOLO CERAMICO MACICO 5X10X20CM 1 VEZ (ESPESSURA 20CM), ASSENTADO COM ARGAMASSA TRACO 1:2:8 (CIMENTO, CAL E AREIA)</v>
          </cell>
          <cell r="F319" t="e">
            <v>#N/A</v>
          </cell>
          <cell r="G319" t="str">
            <v>M2</v>
          </cell>
          <cell r="H319">
            <v>0</v>
          </cell>
          <cell r="I319">
            <v>17.695999999999998</v>
          </cell>
          <cell r="J319">
            <v>97.89</v>
          </cell>
          <cell r="K319">
            <v>27.673503</v>
          </cell>
          <cell r="L319">
            <v>125.563503</v>
          </cell>
          <cell r="M319">
            <v>2221.9717490879998</v>
          </cell>
          <cell r="N319">
            <v>9.177237647029551E-4</v>
          </cell>
        </row>
        <row r="320">
          <cell r="B320" t="str">
            <v>COMP. 6</v>
          </cell>
          <cell r="C320">
            <v>0</v>
          </cell>
          <cell r="D320" t="str">
            <v>COMPOSIÇÃO</v>
          </cell>
          <cell r="E320" t="str">
            <v>CONCRETO FCK=25MPA, USINADO, BOMBEADO, ADENSADO E LANÇADO, PARA USO GERAL.</v>
          </cell>
          <cell r="F320" t="e">
            <v>#N/A</v>
          </cell>
          <cell r="G320" t="str">
            <v>M3</v>
          </cell>
          <cell r="H320">
            <v>0</v>
          </cell>
          <cell r="I320">
            <v>7.5357499999999993</v>
          </cell>
          <cell r="J320">
            <v>293.37</v>
          </cell>
          <cell r="K320">
            <v>82.935699</v>
          </cell>
          <cell r="L320">
            <v>376.305699</v>
          </cell>
          <cell r="M320">
            <v>2835.74567123925</v>
          </cell>
          <cell r="N320">
            <v>1.1712260492141502E-3</v>
          </cell>
        </row>
        <row r="321">
          <cell r="B321">
            <v>95241</v>
          </cell>
          <cell r="C321">
            <v>0</v>
          </cell>
          <cell r="D321" t="str">
            <v>SINAPI</v>
          </cell>
          <cell r="E321" t="str">
            <v>LASTRO DE CONCRETO MAGRO, APLICADO EM PISOS OU RADIERS, ESPESSURA DE 5 CM. AF_07/2016</v>
          </cell>
          <cell r="F321" t="e">
            <v>#N/A</v>
          </cell>
          <cell r="G321" t="str">
            <v>M2</v>
          </cell>
          <cell r="H321">
            <v>0</v>
          </cell>
          <cell r="I321">
            <v>13.8125</v>
          </cell>
          <cell r="J321">
            <v>19.21</v>
          </cell>
          <cell r="K321">
            <v>5.4306670000000006</v>
          </cell>
          <cell r="L321">
            <v>24.640667000000001</v>
          </cell>
          <cell r="M321">
            <v>340.3492129375</v>
          </cell>
          <cell r="N321">
            <v>1.4057179671113807E-4</v>
          </cell>
        </row>
        <row r="322">
          <cell r="B322">
            <v>87905</v>
          </cell>
          <cell r="C322">
            <v>0</v>
          </cell>
          <cell r="D322" t="str">
            <v>SINAPI</v>
          </cell>
          <cell r="E322" t="str">
            <v>CHAPISCO APLICADO EM ALVENARIA (COM PRESENÇA DE VÃOS) E ESTRUTURAS DE CONCRETO DE FACHADA, COM COLHER DE PEDREIRO.  ARGAMASSA TRAÇO 1:3 COM PREPARO EM BETONEIRA 400L. AF_06/2014</v>
          </cell>
          <cell r="F322" t="e">
            <v>#N/A</v>
          </cell>
          <cell r="G322" t="str">
            <v>M2</v>
          </cell>
          <cell r="H322">
            <v>0</v>
          </cell>
          <cell r="I322">
            <v>26.13</v>
          </cell>
          <cell r="J322">
            <v>5.39</v>
          </cell>
          <cell r="K322">
            <v>1.5237529999999999</v>
          </cell>
          <cell r="L322">
            <v>6.9137529999999998</v>
          </cell>
          <cell r="M322">
            <v>180.65636588999999</v>
          </cell>
          <cell r="N322">
            <v>7.4615098184832595E-5</v>
          </cell>
        </row>
        <row r="323">
          <cell r="B323">
            <v>87792</v>
          </cell>
          <cell r="C323">
            <v>0</v>
          </cell>
          <cell r="D323" t="str">
            <v>SINAPI</v>
          </cell>
          <cell r="E323" t="str">
            <v>EMBOÇO OU MASSA ÚNICA EM ARGAMASSA TRAÇO 1:2:8, PREPARO MECÂNICO COM BETONEIRA 400 L, APLICADA MANUALMENTE EM PANOS CEGOS DE FACHADA (SEM PRESENÇA DE VÃOS), ESPESSURA DE 25 MM. AF_06/2014</v>
          </cell>
          <cell r="F323" t="e">
            <v>#N/A</v>
          </cell>
          <cell r="G323" t="str">
            <v>M2</v>
          </cell>
          <cell r="H323">
            <v>0</v>
          </cell>
          <cell r="I323">
            <v>26.13</v>
          </cell>
          <cell r="J323">
            <v>25.71</v>
          </cell>
          <cell r="K323">
            <v>7.2682170000000008</v>
          </cell>
          <cell r="L323">
            <v>32.978217000000001</v>
          </cell>
          <cell r="M323">
            <v>861.72081020999997</v>
          </cell>
          <cell r="N323">
            <v>3.5590986536772654E-4</v>
          </cell>
        </row>
        <row r="324">
          <cell r="B324" t="str">
            <v>COMP. 23</v>
          </cell>
          <cell r="C324">
            <v>0</v>
          </cell>
          <cell r="D324" t="str">
            <v>COMPOSIÇÃO</v>
          </cell>
          <cell r="E324" t="str">
            <v>IMPERMEABILIZAÇÃO COM APLICAÇÃO DE ARGAMASSA POLIMÉRICA TIPO DENVERTEC 100 OU SIMILAR</v>
          </cell>
          <cell r="F324" t="e">
            <v>#N/A</v>
          </cell>
          <cell r="G324" t="str">
            <v>M2</v>
          </cell>
          <cell r="H324">
            <v>0</v>
          </cell>
          <cell r="I324">
            <v>39.942499999999995</v>
          </cell>
          <cell r="J324">
            <v>35.959000000000003</v>
          </cell>
          <cell r="K324">
            <v>10.165609300000002</v>
          </cell>
          <cell r="L324">
            <v>46.124609300000003</v>
          </cell>
          <cell r="M324">
            <v>1842.33220696525</v>
          </cell>
          <cell r="N324">
            <v>7.6092418794416084E-4</v>
          </cell>
        </row>
        <row r="325">
          <cell r="B325" t="str">
            <v>COMP. 51</v>
          </cell>
          <cell r="C325">
            <v>0</v>
          </cell>
          <cell r="D325" t="str">
            <v>COMPOSIÇÃO</v>
          </cell>
          <cell r="E325" t="str">
            <v>RESERVATÓRIO METÁLICO TIPO TAÇA 15000L</v>
          </cell>
          <cell r="F325" t="e">
            <v>#N/A</v>
          </cell>
          <cell r="G325" t="str">
            <v>UND</v>
          </cell>
          <cell r="H325">
            <v>0</v>
          </cell>
          <cell r="I325">
            <v>1</v>
          </cell>
          <cell r="J325">
            <v>32610.98</v>
          </cell>
          <cell r="K325">
            <v>9219.1240460000008</v>
          </cell>
          <cell r="L325">
            <v>41830.104046</v>
          </cell>
          <cell r="M325">
            <v>41830.104046</v>
          </cell>
          <cell r="N325">
            <v>1.7276763567659149E-2</v>
          </cell>
        </row>
        <row r="326">
          <cell r="B326">
            <v>96523</v>
          </cell>
          <cell r="C326">
            <v>0</v>
          </cell>
          <cell r="D326" t="str">
            <v>SINAPI</v>
          </cell>
          <cell r="E326" t="str">
            <v>ESCAVAÇÃO MANUAL PARA BLOCO DE COROAMENTO OU SAPATA, COM PREVISÃO DE FÔRMA. AF_06/2017</v>
          </cell>
          <cell r="F326" t="e">
            <v>#N/A</v>
          </cell>
          <cell r="G326" t="str">
            <v>M3</v>
          </cell>
          <cell r="H326">
            <v>0</v>
          </cell>
          <cell r="I326">
            <v>4.0625</v>
          </cell>
          <cell r="J326">
            <v>57.62</v>
          </cell>
          <cell r="K326">
            <v>16.289173999999999</v>
          </cell>
          <cell r="L326">
            <v>73.909173999999993</v>
          </cell>
          <cell r="M326">
            <v>300.25601937499999</v>
          </cell>
          <cell r="N326">
            <v>1.2401241581430896E-4</v>
          </cell>
        </row>
        <row r="327">
          <cell r="B327">
            <v>96995</v>
          </cell>
          <cell r="C327">
            <v>0</v>
          </cell>
          <cell r="D327" t="str">
            <v>SINAPI</v>
          </cell>
          <cell r="E327" t="str">
            <v>REATERRO MANUAL APILOADO COM SOQUETE. AF_10/2017</v>
          </cell>
          <cell r="F327" t="e">
            <v>#N/A</v>
          </cell>
          <cell r="G327" t="str">
            <v>M3</v>
          </cell>
          <cell r="H327">
            <v>0</v>
          </cell>
          <cell r="I327">
            <v>0.625</v>
          </cell>
          <cell r="J327">
            <v>30.43</v>
          </cell>
          <cell r="K327">
            <v>8.6025609999999997</v>
          </cell>
          <cell r="L327">
            <v>39.032561000000001</v>
          </cell>
          <cell r="M327">
            <v>24.395350624999999</v>
          </cell>
          <cell r="N327">
            <v>1.0075822532852967E-5</v>
          </cell>
        </row>
        <row r="328">
          <cell r="B328">
            <v>92267</v>
          </cell>
          <cell r="C328">
            <v>0</v>
          </cell>
          <cell r="D328" t="str">
            <v>SINAPI</v>
          </cell>
          <cell r="E328" t="str">
            <v>FABRICAÇÃO DE FÔRMA PARA LAJES, EM CHAPA DE MADEIRA COMPENSADA RESINADA, E = 17 MM. AF_12/2015</v>
          </cell>
          <cell r="F328" t="e">
            <v>#N/A</v>
          </cell>
          <cell r="G328" t="str">
            <v>M2</v>
          </cell>
          <cell r="H328">
            <v>0</v>
          </cell>
          <cell r="I328">
            <v>12.5</v>
          </cell>
          <cell r="J328">
            <v>32.4</v>
          </cell>
          <cell r="K328">
            <v>9.1594800000000003</v>
          </cell>
          <cell r="L328">
            <v>41.559480000000001</v>
          </cell>
          <cell r="M328">
            <v>519.49350000000004</v>
          </cell>
          <cell r="N328">
            <v>2.1456237270091105E-4</v>
          </cell>
        </row>
        <row r="329">
          <cell r="B329">
            <v>95241</v>
          </cell>
          <cell r="C329">
            <v>0</v>
          </cell>
          <cell r="D329" t="str">
            <v>SINAPI</v>
          </cell>
          <cell r="E329" t="str">
            <v>LASTRO DE CONCRETO MAGRO, APLICADO EM PISOS OU RADIERS, ESPESSURA DE 5 CM. AF_07/2016</v>
          </cell>
          <cell r="F329" t="e">
            <v>#N/A</v>
          </cell>
          <cell r="G329" t="str">
            <v>M2</v>
          </cell>
          <cell r="H329">
            <v>0</v>
          </cell>
          <cell r="I329">
            <v>6.25</v>
          </cell>
          <cell r="J329">
            <v>19.21</v>
          </cell>
          <cell r="K329">
            <v>5.4306670000000006</v>
          </cell>
          <cell r="L329">
            <v>24.640667000000001</v>
          </cell>
          <cell r="M329">
            <v>154.00416874999999</v>
          </cell>
          <cell r="N329">
            <v>6.3607147833094144E-5</v>
          </cell>
        </row>
        <row r="330">
          <cell r="B330" t="str">
            <v>COMP. 6</v>
          </cell>
          <cell r="C330">
            <v>0</v>
          </cell>
          <cell r="D330" t="str">
            <v>COMPOSIÇÃO</v>
          </cell>
          <cell r="E330" t="str">
            <v>CONCRETO FCK=25MPA, USINADO, BOMBEADO, ADENSADO E LANÇADO, PARA USO GERAL.</v>
          </cell>
          <cell r="F330" t="e">
            <v>#N/A</v>
          </cell>
          <cell r="G330" t="str">
            <v>M3</v>
          </cell>
          <cell r="H330">
            <v>0</v>
          </cell>
          <cell r="I330">
            <v>0.3125</v>
          </cell>
          <cell r="J330">
            <v>293.37</v>
          </cell>
          <cell r="K330">
            <v>82.935699</v>
          </cell>
          <cell r="L330">
            <v>376.305699</v>
          </cell>
          <cell r="M330">
            <v>117.5955309375</v>
          </cell>
          <cell r="N330">
            <v>4.8569570431532619E-5</v>
          </cell>
        </row>
        <row r="331">
          <cell r="B331" t="str">
            <v>Título grau 2</v>
          </cell>
          <cell r="C331" t="str">
            <v>Título grau 2</v>
          </cell>
          <cell r="D331">
            <v>0</v>
          </cell>
          <cell r="E331" t="str">
            <v>ÁGUAS PLUVIAIS E DRENOS</v>
          </cell>
          <cell r="F331">
            <v>0</v>
          </cell>
          <cell r="G331">
            <v>0</v>
          </cell>
          <cell r="H331">
            <v>0</v>
          </cell>
          <cell r="I331">
            <v>0</v>
          </cell>
          <cell r="J331">
            <v>0</v>
          </cell>
          <cell r="K331">
            <v>0</v>
          </cell>
          <cell r="L331">
            <v>0</v>
          </cell>
          <cell r="M331">
            <v>13152.252117927281</v>
          </cell>
          <cell r="N331">
            <v>5.4321727235914583E-3</v>
          </cell>
        </row>
        <row r="332">
          <cell r="B332">
            <v>89498</v>
          </cell>
          <cell r="C332">
            <v>0</v>
          </cell>
          <cell r="D332" t="str">
            <v>SINAPI</v>
          </cell>
          <cell r="E332" t="str">
            <v>JOELHO 45 GRAUS, PVC, SOLDÁVEL, DN 40MM, INSTALADO EM PRUMADA DE ÁGUA - FORNECIMENTO E INSTALAÇÃO. AF_12/2014</v>
          </cell>
          <cell r="F332" t="e">
            <v>#N/A</v>
          </cell>
          <cell r="G332" t="str">
            <v>UN</v>
          </cell>
          <cell r="H332">
            <v>0</v>
          </cell>
          <cell r="I332">
            <v>7</v>
          </cell>
          <cell r="J332">
            <v>8.06</v>
          </cell>
          <cell r="K332">
            <v>2.278562</v>
          </cell>
          <cell r="L332">
            <v>10.338562</v>
          </cell>
          <cell r="M332">
            <v>72.369934000000001</v>
          </cell>
          <cell r="N332">
            <v>2.9890392759963953E-5</v>
          </cell>
        </row>
        <row r="333">
          <cell r="B333">
            <v>89497</v>
          </cell>
          <cell r="C333">
            <v>0</v>
          </cell>
          <cell r="D333" t="str">
            <v>SINAPI</v>
          </cell>
          <cell r="E333" t="str">
            <v>JOELHO 90 GRAUS, PVC, SOLDÁVEL, DN 40MM, INSTALADO EM PRUMADA DE ÁGUA - FORNECIMENTO E INSTALAÇÃO. AF_12/2014</v>
          </cell>
          <cell r="F333" t="e">
            <v>#N/A</v>
          </cell>
          <cell r="G333" t="str">
            <v>UN</v>
          </cell>
          <cell r="H333">
            <v>0</v>
          </cell>
          <cell r="I333">
            <v>114</v>
          </cell>
          <cell r="J333">
            <v>7.41</v>
          </cell>
          <cell r="K333">
            <v>2.0948070000000003</v>
          </cell>
          <cell r="L333">
            <v>9.5048069999999996</v>
          </cell>
          <cell r="M333">
            <v>1083.547998</v>
          </cell>
          <cell r="N333">
            <v>4.4752942892683356E-4</v>
          </cell>
        </row>
        <row r="334">
          <cell r="B334">
            <v>72285</v>
          </cell>
          <cell r="C334">
            <v>0</v>
          </cell>
          <cell r="D334" t="str">
            <v>SINAPI</v>
          </cell>
          <cell r="E334" t="str">
            <v>CAIXA DE AREIA 40X40X40CM EM ALVENARIA - EXECUÇÃO</v>
          </cell>
          <cell r="F334" t="e">
            <v>#N/A</v>
          </cell>
          <cell r="G334" t="str">
            <v>UN</v>
          </cell>
          <cell r="H334">
            <v>0</v>
          </cell>
          <cell r="I334">
            <v>8</v>
          </cell>
          <cell r="J334">
            <v>69.22</v>
          </cell>
          <cell r="K334">
            <v>19.568494000000001</v>
          </cell>
          <cell r="L334">
            <v>88.788494</v>
          </cell>
          <cell r="M334">
            <v>710.307952</v>
          </cell>
          <cell r="N334">
            <v>2.9337298643668274E-4</v>
          </cell>
        </row>
        <row r="335">
          <cell r="B335" t="str">
            <v>74166/1</v>
          </cell>
          <cell r="C335">
            <v>0</v>
          </cell>
          <cell r="D335" t="str">
            <v>SINAPI</v>
          </cell>
          <cell r="E335" t="str">
            <v>CAIXA DE INSPEÇÃO EM CONCRETO PRÉ-MOLDADO DN 60CM COM TAMPA H= 60CM - FORNECIMENTO E INSTALACAO</v>
          </cell>
          <cell r="F335" t="e">
            <v>#N/A</v>
          </cell>
          <cell r="G335" t="str">
            <v>UN</v>
          </cell>
          <cell r="H335">
            <v>0</v>
          </cell>
          <cell r="I335">
            <v>13</v>
          </cell>
          <cell r="J335">
            <v>184.54</v>
          </cell>
          <cell r="K335">
            <v>52.169457999999999</v>
          </cell>
          <cell r="L335">
            <v>236.70945799999998</v>
          </cell>
          <cell r="M335">
            <v>3077.2229539999998</v>
          </cell>
          <cell r="N335">
            <v>1.2709615391529373E-3</v>
          </cell>
        </row>
        <row r="336">
          <cell r="B336" t="str">
            <v>COMP. 204</v>
          </cell>
          <cell r="C336">
            <v>0</v>
          </cell>
          <cell r="D336" t="str">
            <v>COMPOSIÇÃO</v>
          </cell>
          <cell r="E336" t="str">
            <v>CAIXA DE 40X40 EM ALVENARIA</v>
          </cell>
          <cell r="F336" t="e">
            <v>#N/A</v>
          </cell>
          <cell r="G336" t="str">
            <v>UND</v>
          </cell>
          <cell r="H336">
            <v>0</v>
          </cell>
          <cell r="I336">
            <v>1</v>
          </cell>
          <cell r="J336">
            <v>174.72851</v>
          </cell>
          <cell r="K336">
            <v>49.395749776999999</v>
          </cell>
          <cell r="L336">
            <v>224.12425977699999</v>
          </cell>
          <cell r="M336">
            <v>224.12425977699999</v>
          </cell>
          <cell r="N336">
            <v>9.2568305392826816E-5</v>
          </cell>
        </row>
        <row r="337">
          <cell r="B337" t="str">
            <v>COMP. 228</v>
          </cell>
          <cell r="C337">
            <v>0</v>
          </cell>
          <cell r="D337" t="str">
            <v>COMPOSIÇÃO</v>
          </cell>
          <cell r="E337" t="str">
            <v>CAIXA DE COLETORA DE ÓLEO 60X60 EM ALVENARIA</v>
          </cell>
          <cell r="F337" t="e">
            <v>#N/A</v>
          </cell>
          <cell r="G337" t="str">
            <v>UND</v>
          </cell>
          <cell r="H337">
            <v>0</v>
          </cell>
          <cell r="I337">
            <v>1</v>
          </cell>
          <cell r="J337">
            <v>378.68281500000001</v>
          </cell>
          <cell r="K337">
            <v>107.0536318005</v>
          </cell>
          <cell r="L337">
            <v>485.7364468005</v>
          </cell>
          <cell r="M337">
            <v>485.7364468005</v>
          </cell>
          <cell r="N337">
            <v>2.006199587344695E-4</v>
          </cell>
        </row>
        <row r="338">
          <cell r="B338" t="str">
            <v>COMP. 229</v>
          </cell>
          <cell r="C338">
            <v>0</v>
          </cell>
          <cell r="D338" t="str">
            <v>COMPOSIÇÃO</v>
          </cell>
          <cell r="E338" t="str">
            <v>CAIXA DE SEPARADORA DE ÁGUA E ÓLEO 45X45X105</v>
          </cell>
          <cell r="F338" t="e">
            <v>#N/A</v>
          </cell>
          <cell r="G338" t="str">
            <v>UND</v>
          </cell>
          <cell r="H338">
            <v>0</v>
          </cell>
          <cell r="I338">
            <v>1</v>
          </cell>
          <cell r="J338">
            <v>368.7047</v>
          </cell>
          <cell r="K338">
            <v>104.23281869</v>
          </cell>
          <cell r="L338">
            <v>472.93751868999999</v>
          </cell>
          <cell r="M338">
            <v>472.93751868999999</v>
          </cell>
          <cell r="N338">
            <v>1.9533371668636442E-4</v>
          </cell>
        </row>
        <row r="339">
          <cell r="B339">
            <v>89746</v>
          </cell>
          <cell r="C339">
            <v>0</v>
          </cell>
          <cell r="D339" t="str">
            <v>SINAPI</v>
          </cell>
          <cell r="E339" t="str">
            <v>JOELHO 45 GRAUS, PVC, SERIE NORMAL, ESGOTO PREDIAL, DN 100 MM, JUNTA ELÁSTICA, FORNECIDO E INSTALADO EM RAMAL DE DESCARGA OU RAMAL DE ESGOTO SANITÁRIO. AF_12/2014</v>
          </cell>
          <cell r="F339" t="e">
            <v>#N/A</v>
          </cell>
          <cell r="G339" t="str">
            <v>UN</v>
          </cell>
          <cell r="H339">
            <v>0</v>
          </cell>
          <cell r="I339">
            <v>5</v>
          </cell>
          <cell r="J339">
            <v>15.83</v>
          </cell>
          <cell r="K339">
            <v>4.4751409999999998</v>
          </cell>
          <cell r="L339">
            <v>20.305140999999999</v>
          </cell>
          <cell r="M339">
            <v>101.52570499999999</v>
          </cell>
          <cell r="N339">
            <v>4.1932374813029895E-5</v>
          </cell>
        </row>
        <row r="340">
          <cell r="B340">
            <v>89731</v>
          </cell>
          <cell r="C340">
            <v>0</v>
          </cell>
          <cell r="D340" t="str">
            <v>SINAPI</v>
          </cell>
          <cell r="E340" t="str">
            <v>JOELHO 90 GRAUS, PVC, SERIE NORMAL, ESGOTO PREDIAL, DN 50 MM, JUNTA ELÁSTICA, FORNECIDO E INSTALADO EM RAMAL DE DESCARGA OU RAMAL DE ESGOTO SANITÁRIO. AF_12/2014</v>
          </cell>
          <cell r="F340" t="e">
            <v>#N/A</v>
          </cell>
          <cell r="G340" t="str">
            <v>UN</v>
          </cell>
          <cell r="H340">
            <v>0</v>
          </cell>
          <cell r="I340">
            <v>1</v>
          </cell>
          <cell r="J340">
            <v>7.22</v>
          </cell>
          <cell r="K340">
            <v>2.0410940000000002</v>
          </cell>
          <cell r="L340">
            <v>9.2610939999999999</v>
          </cell>
          <cell r="M340">
            <v>9.2610939999999999</v>
          </cell>
          <cell r="N340">
            <v>3.8250378540755004E-6</v>
          </cell>
        </row>
        <row r="341">
          <cell r="B341">
            <v>89744</v>
          </cell>
          <cell r="C341">
            <v>0</v>
          </cell>
          <cell r="D341" t="str">
            <v>SINAPI</v>
          </cell>
          <cell r="E341" t="str">
            <v>JOELHO 90 GRAUS, PVC, SERIE NORMAL, ESGOTO PREDIAL, DN 100 MM, JUNTA ELÁSTICA, FORNECIDO E INSTALADO EM RAMAL DE DESCARGA OU RAMAL DE ESGOTO SANITÁRIO. AF_12/2014</v>
          </cell>
          <cell r="F341" t="e">
            <v>#N/A</v>
          </cell>
          <cell r="G341" t="str">
            <v>UN</v>
          </cell>
          <cell r="H341">
            <v>0</v>
          </cell>
          <cell r="I341">
            <v>9</v>
          </cell>
          <cell r="J341">
            <v>15.86</v>
          </cell>
          <cell r="K341">
            <v>4.4836219999999996</v>
          </cell>
          <cell r="L341">
            <v>20.343622</v>
          </cell>
          <cell r="M341">
            <v>183.09259800000001</v>
          </cell>
          <cell r="N341">
            <v>7.562131624525443E-5</v>
          </cell>
        </row>
        <row r="342">
          <cell r="B342">
            <v>89783</v>
          </cell>
          <cell r="C342">
            <v>0</v>
          </cell>
          <cell r="D342" t="str">
            <v>SINAPI</v>
          </cell>
          <cell r="E342" t="str">
            <v>JUNÇÃO SIMPLES, PVC, SERIE NORMAL, ESGOTO PREDIAL, DN 40 MM, JUNTA SOLDÁVEL, FORNECIDO E INSTALADO EM RAMAL DE DESCARGA OU RAMAL DE ESGOTO SANITÁRIO. AF_12/2014</v>
          </cell>
          <cell r="F342" t="e">
            <v>#N/A</v>
          </cell>
          <cell r="G342" t="str">
            <v>UN</v>
          </cell>
          <cell r="H342">
            <v>0</v>
          </cell>
          <cell r="I342">
            <v>14</v>
          </cell>
          <cell r="J342">
            <v>7.96</v>
          </cell>
          <cell r="K342">
            <v>2.250292</v>
          </cell>
          <cell r="L342">
            <v>10.210291999999999</v>
          </cell>
          <cell r="M342">
            <v>142.94408799999999</v>
          </cell>
          <cell r="N342">
            <v>5.9039088429109936E-5</v>
          </cell>
        </row>
        <row r="343">
          <cell r="B343" t="str">
            <v>COMP. 236</v>
          </cell>
          <cell r="C343">
            <v>0</v>
          </cell>
          <cell r="D343" t="str">
            <v>COMPOSIÇÃO</v>
          </cell>
          <cell r="E343" t="str">
            <v>RALO SIFONADO PVC, TIPO ABACAXI, D = 100 MM</v>
          </cell>
          <cell r="F343" t="e">
            <v>#N/A</v>
          </cell>
          <cell r="G343" t="str">
            <v>UND</v>
          </cell>
          <cell r="H343">
            <v>0</v>
          </cell>
          <cell r="I343">
            <v>3</v>
          </cell>
          <cell r="J343">
            <v>28.96</v>
          </cell>
          <cell r="K343">
            <v>8.186992</v>
          </cell>
          <cell r="L343">
            <v>37.146991999999997</v>
          </cell>
          <cell r="M343">
            <v>111.44097599999999</v>
          </cell>
          <cell r="N343">
            <v>4.6027602321617656E-5</v>
          </cell>
        </row>
        <row r="344">
          <cell r="B344" t="str">
            <v>COMP. 43</v>
          </cell>
          <cell r="C344">
            <v>0</v>
          </cell>
          <cell r="D344" t="str">
            <v>COMPOSIÇÃO</v>
          </cell>
          <cell r="E344" t="str">
            <v>TUBO PVC RÍGIDO C/ANEL BORRACHA, SERIE REFORÇADA, P/ESGOTO E AGUAS PLUVIAIS, D = 40MM</v>
          </cell>
          <cell r="F344" t="e">
            <v>#N/A</v>
          </cell>
          <cell r="G344" t="str">
            <v>M</v>
          </cell>
          <cell r="H344">
            <v>0</v>
          </cell>
          <cell r="I344">
            <v>249.02</v>
          </cell>
          <cell r="J344">
            <v>15.599979999999999</v>
          </cell>
          <cell r="K344">
            <v>4.4101143459999994</v>
          </cell>
          <cell r="L344">
            <v>20.010094345999999</v>
          </cell>
          <cell r="M344">
            <v>4982.9136940409198</v>
          </cell>
          <cell r="N344">
            <v>2.0580542107981742E-3</v>
          </cell>
        </row>
        <row r="345">
          <cell r="B345" t="str">
            <v>COMP. 46</v>
          </cell>
          <cell r="C345">
            <v>0</v>
          </cell>
          <cell r="D345" t="str">
            <v>COMPOSIÇÃO</v>
          </cell>
          <cell r="E345" t="str">
            <v>TUBO PVC RÍGIDO C/ANEL BORRACHA, SERIE REFORÇADA, P/ESGOTO E AGUAS PLUVIAIS, D = 50MM</v>
          </cell>
          <cell r="F345" t="e">
            <v>#N/A</v>
          </cell>
          <cell r="G345" t="str">
            <v>M</v>
          </cell>
          <cell r="H345">
            <v>0</v>
          </cell>
          <cell r="I345">
            <v>18.41</v>
          </cell>
          <cell r="J345">
            <v>19.013699999999996</v>
          </cell>
          <cell r="K345">
            <v>5.3751729899999994</v>
          </cell>
          <cell r="L345">
            <v>24.388872989999996</v>
          </cell>
          <cell r="M345">
            <v>448.99915174589995</v>
          </cell>
          <cell r="N345">
            <v>1.8544663858026462E-4</v>
          </cell>
        </row>
        <row r="346">
          <cell r="B346" t="str">
            <v>COMP. 44</v>
          </cell>
          <cell r="C346">
            <v>0</v>
          </cell>
          <cell r="D346" t="str">
            <v>COMPOSIÇÃO</v>
          </cell>
          <cell r="E346" t="str">
            <v>TUBO PVC RÍGIDO C/ANEL BORRACHA, SERIE REFORÇADA, P/ESGOTO E AGUAS PLUVIAIS, D = 100MM</v>
          </cell>
          <cell r="F346" t="e">
            <v>#N/A</v>
          </cell>
          <cell r="G346" t="str">
            <v>M</v>
          </cell>
          <cell r="H346">
            <v>0</v>
          </cell>
          <cell r="I346">
            <v>21.32</v>
          </cell>
          <cell r="J346">
            <v>38.242639999999994</v>
          </cell>
          <cell r="K346">
            <v>10.811194327999999</v>
          </cell>
          <cell r="L346">
            <v>49.053834327999994</v>
          </cell>
          <cell r="M346">
            <v>1045.8277478729599</v>
          </cell>
          <cell r="N346">
            <v>4.3195012645985453E-4</v>
          </cell>
        </row>
        <row r="347">
          <cell r="B347" t="str">
            <v>Título grau 2</v>
          </cell>
          <cell r="C347" t="str">
            <v>Título grau 2</v>
          </cell>
          <cell r="D347">
            <v>0</v>
          </cell>
          <cell r="E347" t="str">
            <v>LOUÇAS E METAIS</v>
          </cell>
          <cell r="F347">
            <v>0</v>
          </cell>
          <cell r="G347">
            <v>0</v>
          </cell>
          <cell r="H347">
            <v>0</v>
          </cell>
          <cell r="I347">
            <v>0</v>
          </cell>
          <cell r="J347">
            <v>0</v>
          </cell>
          <cell r="K347">
            <v>0</v>
          </cell>
          <cell r="L347">
            <v>0</v>
          </cell>
          <cell r="M347">
            <v>83583.963217502504</v>
          </cell>
          <cell r="N347">
            <v>3.4522036305926845E-2</v>
          </cell>
        </row>
        <row r="348">
          <cell r="B348">
            <v>86932</v>
          </cell>
          <cell r="C348">
            <v>0</v>
          </cell>
          <cell r="D348" t="str">
            <v>SINAPI</v>
          </cell>
          <cell r="E348" t="str">
            <v>VASO SANITÁRIO SIFONADO COM CAIXA ACOPLADA LOUÇA BRANCA - PADRÃO MÉDIO, INCLUSO ENGATE FLEXÍVEL EM METAL CROMADO, 1/2 X 40CM - FORNECIMENTO E INSTALAÇÃO. AF_12/2013</v>
          </cell>
          <cell r="F348" t="e">
            <v>#N/A</v>
          </cell>
          <cell r="G348" t="str">
            <v>UN</v>
          </cell>
          <cell r="H348">
            <v>0</v>
          </cell>
          <cell r="I348">
            <v>18</v>
          </cell>
          <cell r="J348">
            <v>375.55</v>
          </cell>
          <cell r="K348">
            <v>106.167985</v>
          </cell>
          <cell r="L348">
            <v>481.717985</v>
          </cell>
          <cell r="M348">
            <v>8670.9237300000004</v>
          </cell>
          <cell r="N348">
            <v>3.5812844030145398E-3</v>
          </cell>
        </row>
        <row r="349">
          <cell r="B349" t="str">
            <v>COMP. 53</v>
          </cell>
          <cell r="C349">
            <v>0</v>
          </cell>
          <cell r="D349" t="str">
            <v>COMPOSIÇÃO</v>
          </cell>
          <cell r="E349" t="str">
            <v>ASSENTO PLASTICO, UNIVERSAL, BRANCO, PARA VASO SANITARIO, TIPO CONVENCIONAL, INCEPA OU SIMILAR</v>
          </cell>
          <cell r="F349" t="e">
            <v>#N/A</v>
          </cell>
          <cell r="G349" t="str">
            <v>UND</v>
          </cell>
          <cell r="H349">
            <v>0</v>
          </cell>
          <cell r="I349">
            <v>18</v>
          </cell>
          <cell r="J349">
            <v>33.589999999999996</v>
          </cell>
          <cell r="K349">
            <v>9.4958929999999988</v>
          </cell>
          <cell r="L349">
            <v>43.085892999999999</v>
          </cell>
          <cell r="M349">
            <v>775.54607399999998</v>
          </cell>
          <cell r="N349">
            <v>3.2031778217882673E-4</v>
          </cell>
        </row>
        <row r="350">
          <cell r="B350" t="str">
            <v>74234/1</v>
          </cell>
          <cell r="C350">
            <v>0</v>
          </cell>
          <cell r="D350" t="str">
            <v>SINAPI</v>
          </cell>
          <cell r="E350" t="str">
            <v>MICTORIO SIFONADO DE LOUCA BRANCA COM PERTENCES, COM REGISTRO DE PRESSAO 1/2" COM CANOPLA CROMADA ACABAMENTO SIMPLES E CONJUNTO PARA FIXACAO  - FORNECIMENTO E INSTALACAO</v>
          </cell>
          <cell r="F350" t="e">
            <v>#N/A</v>
          </cell>
          <cell r="G350" t="str">
            <v>UN</v>
          </cell>
          <cell r="H350">
            <v>0</v>
          </cell>
          <cell r="I350">
            <v>2</v>
          </cell>
          <cell r="J350">
            <v>456.79</v>
          </cell>
          <cell r="K350">
            <v>129.134533</v>
          </cell>
          <cell r="L350">
            <v>585.924533</v>
          </cell>
          <cell r="M350">
            <v>1171.849066</v>
          </cell>
          <cell r="N350">
            <v>4.8399973444962545E-4</v>
          </cell>
        </row>
        <row r="351">
          <cell r="B351">
            <v>9535</v>
          </cell>
          <cell r="C351">
            <v>0</v>
          </cell>
          <cell r="D351" t="str">
            <v>SINAPI</v>
          </cell>
          <cell r="E351" t="str">
            <v>CHUVEIRO ELETRICO COMUM CORPO PLASTICO TIPO DUCHA, FORNECIMENTO E INSTALACAO</v>
          </cell>
          <cell r="F351" t="e">
            <v>#N/A</v>
          </cell>
          <cell r="G351" t="str">
            <v>UN</v>
          </cell>
          <cell r="H351">
            <v>0</v>
          </cell>
          <cell r="I351">
            <v>12</v>
          </cell>
          <cell r="J351">
            <v>67.489999999999995</v>
          </cell>
          <cell r="K351">
            <v>19.079422999999998</v>
          </cell>
          <cell r="L351">
            <v>86.569423</v>
          </cell>
          <cell r="M351">
            <v>1038.8330759999999</v>
          </cell>
          <cell r="N351">
            <v>4.290611713654662E-4</v>
          </cell>
        </row>
        <row r="352">
          <cell r="B352">
            <v>86920</v>
          </cell>
          <cell r="C352">
            <v>0</v>
          </cell>
          <cell r="D352" t="str">
            <v>SINAPI</v>
          </cell>
          <cell r="E352" t="str">
            <v>TANQUE DE LOUÇA BRANCA COM COLUNA, 30L OU EQUIVALENTE, INCLUSO SIFÃO FLEXÍVEL EM PVC, VÁLVULA PLÁSTICA E TORNEIRA DE METAL CROMADO PADRÃO POPULAR - FORNECIMENTO E INSTALAÇÃO. AF_12/2013</v>
          </cell>
          <cell r="F352" t="e">
            <v>#N/A</v>
          </cell>
          <cell r="G352" t="str">
            <v>UN</v>
          </cell>
          <cell r="H352">
            <v>0</v>
          </cell>
          <cell r="I352">
            <v>3</v>
          </cell>
          <cell r="J352">
            <v>617.36</v>
          </cell>
          <cell r="K352">
            <v>174.527672</v>
          </cell>
          <cell r="L352">
            <v>791.88767200000007</v>
          </cell>
          <cell r="M352">
            <v>2375.6630160000004</v>
          </cell>
          <cell r="N352">
            <v>9.8120167711581081E-4</v>
          </cell>
        </row>
        <row r="353">
          <cell r="B353" t="str">
            <v>COMP. 54</v>
          </cell>
          <cell r="C353">
            <v>0</v>
          </cell>
          <cell r="D353" t="str">
            <v>COMPOSIÇÃO</v>
          </cell>
          <cell r="E353" t="str">
            <v>LAVATÓRIO LOUÇA (DECA-RAVENA REF L-91) SEM COLUNA, C/SIFÃO CROMADO(DECA REF 1190), VÁLVULA CROMADA (DECA REF1600), CONJ. DE FIXAÇÃO (DECA REF SP7), ENGATE CROMADO, OU SIMILARES</v>
          </cell>
          <cell r="F353" t="e">
            <v>#N/A</v>
          </cell>
          <cell r="G353" t="str">
            <v>UND</v>
          </cell>
          <cell r="H353">
            <v>0</v>
          </cell>
          <cell r="I353">
            <v>2</v>
          </cell>
          <cell r="J353">
            <v>333.67160000000001</v>
          </cell>
          <cell r="K353">
            <v>94.328961320000005</v>
          </cell>
          <cell r="L353">
            <v>428.00056132000003</v>
          </cell>
          <cell r="M353">
            <v>856.00112264000006</v>
          </cell>
          <cell r="N353">
            <v>3.5354750715510774E-4</v>
          </cell>
        </row>
        <row r="354">
          <cell r="B354" t="str">
            <v>COMP. 206</v>
          </cell>
          <cell r="C354">
            <v>0</v>
          </cell>
          <cell r="D354" t="str">
            <v>COMPOSIÇÃO</v>
          </cell>
          <cell r="E354" t="str">
            <v>TORNEIRA DE MESA, LINHA ITAPEMA BELLA, DOCOL 00164060 OU SIMILAR</v>
          </cell>
          <cell r="F354" t="e">
            <v>#N/A</v>
          </cell>
          <cell r="G354" t="str">
            <v>UND</v>
          </cell>
          <cell r="H354">
            <v>0</v>
          </cell>
          <cell r="I354">
            <v>2</v>
          </cell>
          <cell r="J354">
            <v>149.95000000000002</v>
          </cell>
          <cell r="K354">
            <v>42.390865000000005</v>
          </cell>
          <cell r="L354">
            <v>192.34086500000001</v>
          </cell>
          <cell r="M354">
            <v>384.68173000000002</v>
          </cell>
          <cell r="N354">
            <v>1.5888211252593388E-4</v>
          </cell>
        </row>
        <row r="355">
          <cell r="B355" t="str">
            <v>COMP. 55</v>
          </cell>
          <cell r="C355">
            <v>0</v>
          </cell>
          <cell r="D355" t="str">
            <v>COMPOSIÇÃO</v>
          </cell>
          <cell r="E355" t="str">
            <v>LAVATÓRIO LOUÇA (DECA-RAVENA REF L-91) COM COLUNA (DECA REF C-9), C/ SIFÃO PLÁSTICO, ENGATE CROMADO (DECA), TORNEIRA DE METAL (DECA REF1190) , VÁLVULA CROMADA (DECA REF1600), CONJUNTO DE FIXAÇÃO (DECA REF SP7) OU SIMILARES</v>
          </cell>
          <cell r="F355" t="e">
            <v>#N/A</v>
          </cell>
          <cell r="G355" t="str">
            <v>UND</v>
          </cell>
          <cell r="H355">
            <v>0</v>
          </cell>
          <cell r="I355">
            <v>46</v>
          </cell>
          <cell r="J355">
            <v>426.77620000000002</v>
          </cell>
          <cell r="K355">
            <v>120.64963174</v>
          </cell>
          <cell r="L355">
            <v>547.42583174000004</v>
          </cell>
          <cell r="M355">
            <v>25181.58826004</v>
          </cell>
          <cell r="N355">
            <v>1.040055616759707E-2</v>
          </cell>
        </row>
        <row r="356">
          <cell r="B356" t="str">
            <v>COMP. 205</v>
          </cell>
          <cell r="C356">
            <v>0</v>
          </cell>
          <cell r="D356" t="str">
            <v>COMPOSIÇÃO</v>
          </cell>
          <cell r="E356" t="str">
            <v>TORNEIRA DE MESA COM FECHAMENTO AUTOMÁTICO, LINHA LINK, DECA, REF. 1172 C OU SIMILAR</v>
          </cell>
          <cell r="F356" t="e">
            <v>#N/A</v>
          </cell>
          <cell r="G356" t="str">
            <v>UND</v>
          </cell>
          <cell r="H356">
            <v>0</v>
          </cell>
          <cell r="I356">
            <v>46</v>
          </cell>
          <cell r="J356">
            <v>258.29999999999995</v>
          </cell>
          <cell r="K356">
            <v>73.021409999999989</v>
          </cell>
          <cell r="L356">
            <v>331.32140999999996</v>
          </cell>
          <cell r="M356">
            <v>15240.784859999998</v>
          </cell>
          <cell r="N356">
            <v>6.2947832097720608E-3</v>
          </cell>
        </row>
        <row r="357">
          <cell r="B357" t="str">
            <v>COMP. 56</v>
          </cell>
          <cell r="C357">
            <v>0</v>
          </cell>
          <cell r="D357" t="str">
            <v>COMPOSIÇÃO</v>
          </cell>
          <cell r="E357" t="str">
            <v>LAVATÓRIO CIRÚRGICO EM CHAPA INOX, DIMENSÕES 250 X 41 X 35CM, RODOPIA 25CM, BRASINOX OU SIMILAR), C/ SIFÃO PLÁSTICO, ENGATE CROMADO (DECA), VÁLVULA CROMADA (DECA REF1600), CONJUNTO DE FIXAÇÃO (DECA REF SP7) OU SIMILARES</v>
          </cell>
          <cell r="F357" t="e">
            <v>#N/A</v>
          </cell>
          <cell r="G357" t="str">
            <v>UND</v>
          </cell>
          <cell r="H357">
            <v>0</v>
          </cell>
          <cell r="I357">
            <v>1</v>
          </cell>
          <cell r="J357">
            <v>3366.4261999999994</v>
          </cell>
          <cell r="K357">
            <v>951.68868673999987</v>
          </cell>
          <cell r="L357">
            <v>4318.1148867399988</v>
          </cell>
          <cell r="M357">
            <v>4318.1148867399988</v>
          </cell>
          <cell r="N357">
            <v>1.7834775135666951E-3</v>
          </cell>
        </row>
        <row r="358">
          <cell r="B358" t="str">
            <v>COMP. 57</v>
          </cell>
          <cell r="C358">
            <v>0</v>
          </cell>
          <cell r="D358" t="str">
            <v>COMPOSIÇÃO</v>
          </cell>
          <cell r="E358" t="str">
            <v>TORNEIRA PARA LAVATORIO CIRÚRGICO COM SENSOR</v>
          </cell>
          <cell r="F358" t="e">
            <v>#N/A</v>
          </cell>
          <cell r="G358" t="str">
            <v>UND</v>
          </cell>
          <cell r="H358">
            <v>0</v>
          </cell>
          <cell r="I358">
            <v>2</v>
          </cell>
          <cell r="J358">
            <v>297.012</v>
          </cell>
          <cell r="K358">
            <v>83.965292399999996</v>
          </cell>
          <cell r="L358">
            <v>380.97729240000001</v>
          </cell>
          <cell r="M358">
            <v>761.95458480000002</v>
          </cell>
          <cell r="N358">
            <v>3.1470419476860734E-4</v>
          </cell>
        </row>
        <row r="359">
          <cell r="B359" t="str">
            <v>COMP. 58</v>
          </cell>
          <cell r="C359">
            <v>0</v>
          </cell>
          <cell r="D359" t="str">
            <v>COMPOSIÇÃO</v>
          </cell>
          <cell r="E359" t="str">
            <v>EXPURGO HOSPITALAR EM AÇO INOX CONFORME PROJETO, INCLUSIVE TAMPA E SIFÃO</v>
          </cell>
          <cell r="F359" t="e">
            <v>#N/A</v>
          </cell>
          <cell r="G359" t="str">
            <v>UND</v>
          </cell>
          <cell r="H359">
            <v>0</v>
          </cell>
          <cell r="I359">
            <v>1</v>
          </cell>
          <cell r="J359">
            <v>1581.927475</v>
          </cell>
          <cell r="K359">
            <v>447.21089718249999</v>
          </cell>
          <cell r="L359">
            <v>2029.1383721825</v>
          </cell>
          <cell r="M359">
            <v>2029.1383721825</v>
          </cell>
          <cell r="N359">
            <v>8.3807929006607688E-4</v>
          </cell>
        </row>
        <row r="360">
          <cell r="B360" t="str">
            <v>COMP. 27</v>
          </cell>
          <cell r="C360">
            <v>0</v>
          </cell>
          <cell r="D360" t="str">
            <v>COMPOSIÇÃO</v>
          </cell>
          <cell r="E360" t="str">
            <v>BARRA DE APOIO, PARA LAVATÓRIO FIXA EM AÇO INOX</v>
          </cell>
          <cell r="F360" t="e">
            <v>#N/A</v>
          </cell>
          <cell r="G360" t="str">
            <v>UND</v>
          </cell>
          <cell r="H360">
            <v>0</v>
          </cell>
          <cell r="I360">
            <v>2</v>
          </cell>
          <cell r="J360">
            <v>349.154</v>
          </cell>
          <cell r="K360">
            <v>98.705835800000003</v>
          </cell>
          <cell r="L360">
            <v>447.85983579999998</v>
          </cell>
          <cell r="M360">
            <v>895.71967159999997</v>
          </cell>
          <cell r="N360">
            <v>3.6995215149636488E-4</v>
          </cell>
        </row>
        <row r="361">
          <cell r="B361" t="str">
            <v>COMP. 28</v>
          </cell>
          <cell r="C361">
            <v>0</v>
          </cell>
          <cell r="D361" t="str">
            <v>COMPOSIÇÃO</v>
          </cell>
          <cell r="E361" t="str">
            <v>BARRA DE APOIO PARA SANITÁRIOS DE DEFICIENTES FÍSICOS, L=80 CM</v>
          </cell>
          <cell r="F361" t="e">
            <v>#N/A</v>
          </cell>
          <cell r="G361" t="str">
            <v>UND</v>
          </cell>
          <cell r="H361">
            <v>0</v>
          </cell>
          <cell r="I361">
            <v>2</v>
          </cell>
          <cell r="J361">
            <v>604.55399999999997</v>
          </cell>
          <cell r="K361">
            <v>170.9074158</v>
          </cell>
          <cell r="L361">
            <v>775.46141579999994</v>
          </cell>
          <cell r="M361">
            <v>1550.9228315999999</v>
          </cell>
          <cell r="N361">
            <v>6.4056563291766202E-4</v>
          </cell>
        </row>
        <row r="362">
          <cell r="B362" t="str">
            <v>COMP. 227</v>
          </cell>
          <cell r="C362">
            <v>0</v>
          </cell>
          <cell r="D362" t="str">
            <v>COMPOSIÇÃO</v>
          </cell>
          <cell r="E362" t="str">
            <v>TORNEIRA CROMADA COM BICO PARA JARDIM/TANQUE 1/2 " OU 3/4 " (REF 1153)</v>
          </cell>
          <cell r="F362" t="e">
            <v>#N/A</v>
          </cell>
          <cell r="G362" t="str">
            <v>UND</v>
          </cell>
          <cell r="H362">
            <v>0</v>
          </cell>
          <cell r="I362">
            <v>15</v>
          </cell>
          <cell r="J362">
            <v>63.42</v>
          </cell>
          <cell r="K362">
            <v>17.928834000000002</v>
          </cell>
          <cell r="L362">
            <v>81.348834000000011</v>
          </cell>
          <cell r="M362">
            <v>1220.2325100000003</v>
          </cell>
          <cell r="N362">
            <v>5.0398317321080676E-4</v>
          </cell>
        </row>
        <row r="363">
          <cell r="B363" t="str">
            <v>COMP. 198</v>
          </cell>
          <cell r="C363">
            <v>0</v>
          </cell>
          <cell r="D363" t="str">
            <v>COMPOSIÇÃO</v>
          </cell>
          <cell r="E363" t="str">
            <v>PORTA-PAPEL HIGIÊNICO, LINHA DOMUS, REF. 102 C40, DA MEBER OU SIMILAR</v>
          </cell>
          <cell r="F363" t="e">
            <v>#N/A</v>
          </cell>
          <cell r="G363" t="str">
            <v>UND</v>
          </cell>
          <cell r="H363">
            <v>0</v>
          </cell>
          <cell r="I363">
            <v>18</v>
          </cell>
          <cell r="J363">
            <v>60.084000000000003</v>
          </cell>
          <cell r="K363">
            <v>16.985746800000001</v>
          </cell>
          <cell r="L363">
            <v>77.069746800000004</v>
          </cell>
          <cell r="M363">
            <v>1387.2554424</v>
          </cell>
          <cell r="N363">
            <v>5.7296736006051284E-4</v>
          </cell>
        </row>
        <row r="364">
          <cell r="B364" t="str">
            <v>COMP. 199</v>
          </cell>
          <cell r="C364">
            <v>0</v>
          </cell>
          <cell r="D364" t="str">
            <v>COMPOSIÇÃO</v>
          </cell>
          <cell r="E364" t="str">
            <v>PORTA-PAPEL TOALHA EM PLÁSTICO ABS COM ACRÍLICO, DA JSN, REF. N7 OU SIMILAR</v>
          </cell>
          <cell r="F364" t="e">
            <v>#N/A</v>
          </cell>
          <cell r="G364" t="str">
            <v>UND</v>
          </cell>
          <cell r="H364">
            <v>0</v>
          </cell>
          <cell r="I364">
            <v>62</v>
          </cell>
          <cell r="J364">
            <v>85.868000000000009</v>
          </cell>
          <cell r="K364">
            <v>24.274883600000003</v>
          </cell>
          <cell r="L364">
            <v>110.1428836</v>
          </cell>
          <cell r="M364">
            <v>6828.8587832000003</v>
          </cell>
          <cell r="N364">
            <v>2.820470599464379E-3</v>
          </cell>
        </row>
        <row r="365">
          <cell r="B365" t="str">
            <v>COMP. 200</v>
          </cell>
          <cell r="C365">
            <v>0</v>
          </cell>
          <cell r="D365" t="str">
            <v>COMPOSIÇÃO</v>
          </cell>
          <cell r="E365" t="str">
            <v>DISPENSER PARA SABONETE LÍQUIDO</v>
          </cell>
          <cell r="F365" t="e">
            <v>#N/A</v>
          </cell>
          <cell r="G365" t="str">
            <v>UND</v>
          </cell>
          <cell r="H365">
            <v>0</v>
          </cell>
          <cell r="I365">
            <v>62</v>
          </cell>
          <cell r="J365">
            <v>111.8595</v>
          </cell>
          <cell r="K365">
            <v>31.62268065</v>
          </cell>
          <cell r="L365">
            <v>143.48218065</v>
          </cell>
          <cell r="M365">
            <v>8895.8952002999995</v>
          </cell>
          <cell r="N365">
            <v>3.6742026252013049E-3</v>
          </cell>
        </row>
        <row r="366">
          <cell r="B366" t="str">
            <v>Título grau 1</v>
          </cell>
          <cell r="C366" t="str">
            <v>Título grau 1</v>
          </cell>
          <cell r="D366">
            <v>0</v>
          </cell>
          <cell r="E366" t="str">
            <v>INSTALAÇÕES ELÉTRICAS E ELETRÔNICAS</v>
          </cell>
          <cell r="F366">
            <v>0</v>
          </cell>
          <cell r="G366">
            <v>0</v>
          </cell>
          <cell r="H366">
            <v>0</v>
          </cell>
          <cell r="I366">
            <v>0</v>
          </cell>
          <cell r="J366">
            <v>0</v>
          </cell>
          <cell r="K366">
            <v>0</v>
          </cell>
          <cell r="L366">
            <v>0</v>
          </cell>
          <cell r="M366">
            <v>515389.8636570173</v>
          </cell>
          <cell r="N366">
            <v>0.21286747959743224</v>
          </cell>
        </row>
        <row r="367">
          <cell r="B367" t="str">
            <v>Título grau 2</v>
          </cell>
          <cell r="C367" t="str">
            <v>Título grau 2</v>
          </cell>
          <cell r="D367">
            <v>0</v>
          </cell>
          <cell r="E367" t="str">
            <v>BAIXA TENSÃO</v>
          </cell>
          <cell r="F367">
            <v>0</v>
          </cell>
          <cell r="G367">
            <v>0</v>
          </cell>
          <cell r="H367">
            <v>0</v>
          </cell>
          <cell r="I367">
            <v>0</v>
          </cell>
          <cell r="J367">
            <v>0</v>
          </cell>
          <cell r="K367">
            <v>0</v>
          </cell>
          <cell r="L367">
            <v>0</v>
          </cell>
          <cell r="M367">
            <v>401344.08431875531</v>
          </cell>
          <cell r="N367">
            <v>0.16576403554790703</v>
          </cell>
        </row>
        <row r="368">
          <cell r="B368" t="str">
            <v>Título grau 3</v>
          </cell>
          <cell r="C368" t="str">
            <v>Título grau 3</v>
          </cell>
          <cell r="D368">
            <v>0</v>
          </cell>
          <cell r="E368" t="str">
            <v>GERADOR</v>
          </cell>
          <cell r="F368">
            <v>0</v>
          </cell>
          <cell r="G368">
            <v>0</v>
          </cell>
          <cell r="H368">
            <v>0</v>
          </cell>
          <cell r="I368">
            <v>0</v>
          </cell>
          <cell r="J368">
            <v>0</v>
          </cell>
          <cell r="K368">
            <v>0</v>
          </cell>
          <cell r="L368">
            <v>0</v>
          </cell>
          <cell r="M368">
            <v>143295.66260099999</v>
          </cell>
          <cell r="N368">
            <v>5.9184296560822726E-2</v>
          </cell>
        </row>
        <row r="369">
          <cell r="B369" t="str">
            <v>COMP. 59</v>
          </cell>
          <cell r="C369">
            <v>0</v>
          </cell>
          <cell r="D369" t="str">
            <v>COMPOSIÇÃO</v>
          </cell>
          <cell r="E369" t="str">
            <v>FORNECIMENTO E INSTALAÇÃO DE GRUPO GERADOR DIESEL, COM CARENAGEM, POTENCIA STANDART ENTRE 250 E 260 KVA,VELOCIDADE DE 1800 RPM, FREQUENCIA DE 60 HZ</v>
          </cell>
          <cell r="F369" t="e">
            <v>#N/A</v>
          </cell>
          <cell r="G369" t="str">
            <v>UND</v>
          </cell>
          <cell r="H369">
            <v>0</v>
          </cell>
          <cell r="I369">
            <v>1</v>
          </cell>
          <cell r="J369">
            <v>119802.41</v>
          </cell>
          <cell r="K369">
            <v>23493.252601</v>
          </cell>
          <cell r="L369">
            <v>143295.66260099999</v>
          </cell>
          <cell r="M369">
            <v>143295.66260099999</v>
          </cell>
          <cell r="N369">
            <v>5.9184296560822726E-2</v>
          </cell>
        </row>
        <row r="370">
          <cell r="B370" t="str">
            <v>Título grau 3</v>
          </cell>
          <cell r="C370" t="str">
            <v>Título grau 3</v>
          </cell>
          <cell r="D370">
            <v>0</v>
          </cell>
          <cell r="E370" t="str">
            <v>ELETRODUTOS</v>
          </cell>
          <cell r="F370">
            <v>0</v>
          </cell>
          <cell r="G370">
            <v>0</v>
          </cell>
          <cell r="H370">
            <v>0</v>
          </cell>
          <cell r="I370">
            <v>0</v>
          </cell>
          <cell r="J370">
            <v>0</v>
          </cell>
          <cell r="K370">
            <v>0</v>
          </cell>
          <cell r="L370">
            <v>0</v>
          </cell>
          <cell r="M370">
            <v>22093.866149999998</v>
          </cell>
          <cell r="N370">
            <v>9.1252582434243005E-3</v>
          </cell>
        </row>
        <row r="371">
          <cell r="B371">
            <v>91852</v>
          </cell>
          <cell r="C371">
            <v>0</v>
          </cell>
          <cell r="D371" t="str">
            <v>SINAPI</v>
          </cell>
          <cell r="E371" t="str">
            <v>ELETRODUTO FLEXÍVEL CORRUGADO, PVC, DN 20 MM (1/2"), PARA CIRCUITOS TERMINAIS, INSTALADO EM PAREDE - FORNECIMENTO E INSTALAÇÃO. AF_12/2015</v>
          </cell>
          <cell r="F371" t="e">
            <v>#N/A</v>
          </cell>
          <cell r="G371" t="str">
            <v>M</v>
          </cell>
          <cell r="H371">
            <v>0</v>
          </cell>
          <cell r="I371">
            <v>1500</v>
          </cell>
          <cell r="J371">
            <v>5.6</v>
          </cell>
          <cell r="K371">
            <v>1.5831199999999999</v>
          </cell>
          <cell r="L371">
            <v>7.1831199999999997</v>
          </cell>
          <cell r="M371">
            <v>10774.68</v>
          </cell>
          <cell r="N371">
            <v>4.4501825449077843E-3</v>
          </cell>
        </row>
        <row r="372">
          <cell r="B372">
            <v>91854</v>
          </cell>
          <cell r="C372">
            <v>0</v>
          </cell>
          <cell r="D372" t="str">
            <v>SINAPI</v>
          </cell>
          <cell r="E372" t="str">
            <v>ELETRODUTO FLEXÍVEL CORRUGADO, PVC, DN 25 MM (3/4"), PARA CIRCUITOS TERMINAIS, INSTALADO EM PAREDE - FORNECIMENTO E INSTALAÇÃO. AF_12/2015</v>
          </cell>
          <cell r="F372" t="e">
            <v>#N/A</v>
          </cell>
          <cell r="G372" t="str">
            <v>M</v>
          </cell>
          <cell r="H372">
            <v>0</v>
          </cell>
          <cell r="I372">
            <v>600</v>
          </cell>
          <cell r="J372">
            <v>6.21</v>
          </cell>
          <cell r="K372">
            <v>1.7555670000000001</v>
          </cell>
          <cell r="L372">
            <v>7.9655670000000001</v>
          </cell>
          <cell r="M372">
            <v>4779.3401999999996</v>
          </cell>
          <cell r="N372">
            <v>1.9739738288483814E-3</v>
          </cell>
        </row>
        <row r="373">
          <cell r="B373">
            <v>93008</v>
          </cell>
          <cell r="C373">
            <v>0</v>
          </cell>
          <cell r="D373" t="str">
            <v>SINAPI</v>
          </cell>
          <cell r="E373" t="str">
            <v>ELETRODUTO RÍGIDO ROSCÁVEL, PVC, DN 50 MM (1 1/2") - FORNECIMENTO E INSTALAÇÃO. AF_12/2015</v>
          </cell>
          <cell r="F373" t="e">
            <v>#N/A</v>
          </cell>
          <cell r="G373" t="str">
            <v>M</v>
          </cell>
          <cell r="H373">
            <v>0</v>
          </cell>
          <cell r="I373">
            <v>210</v>
          </cell>
          <cell r="J373">
            <v>10.130000000000001</v>
          </cell>
          <cell r="K373">
            <v>2.8637510000000002</v>
          </cell>
          <cell r="L373">
            <v>12.993751000000001</v>
          </cell>
          <cell r="M373">
            <v>2728.6877100000002</v>
          </cell>
          <cell r="N373">
            <v>1.1270087294978964E-3</v>
          </cell>
        </row>
        <row r="374">
          <cell r="B374">
            <v>93012</v>
          </cell>
          <cell r="C374">
            <v>0</v>
          </cell>
          <cell r="D374" t="str">
            <v>SINAPI</v>
          </cell>
          <cell r="E374" t="str">
            <v>ELETRODUTO RÍGIDO ROSCÁVEL, PVC, DN 110 MM (4") - FORNECIMENTO E INSTALAÇÃO. AF_12/2015</v>
          </cell>
          <cell r="F374" t="e">
            <v>#N/A</v>
          </cell>
          <cell r="G374" t="str">
            <v>M</v>
          </cell>
          <cell r="H374">
            <v>0</v>
          </cell>
          <cell r="I374">
            <v>80</v>
          </cell>
          <cell r="J374">
            <v>37.14</v>
          </cell>
          <cell r="K374">
            <v>10.499478</v>
          </cell>
          <cell r="L374">
            <v>47.639477999999997</v>
          </cell>
          <cell r="M374">
            <v>3811.1582399999998</v>
          </cell>
          <cell r="N374">
            <v>1.5740931401702391E-3</v>
          </cell>
        </row>
        <row r="375">
          <cell r="B375" t="str">
            <v>Título grau 3</v>
          </cell>
          <cell r="C375" t="str">
            <v>Título grau 3</v>
          </cell>
          <cell r="D375">
            <v>0</v>
          </cell>
          <cell r="E375" t="str">
            <v>ACESSÓRIOS USO GERAL</v>
          </cell>
          <cell r="F375">
            <v>0</v>
          </cell>
          <cell r="G375">
            <v>0</v>
          </cell>
          <cell r="H375">
            <v>0</v>
          </cell>
          <cell r="I375">
            <v>0</v>
          </cell>
          <cell r="J375">
            <v>0</v>
          </cell>
          <cell r="K375">
            <v>0</v>
          </cell>
          <cell r="L375">
            <v>0</v>
          </cell>
          <cell r="M375">
            <v>40746.5970944</v>
          </cell>
          <cell r="N375">
            <v>1.6829251091808679E-2</v>
          </cell>
        </row>
        <row r="376">
          <cell r="B376">
            <v>91940</v>
          </cell>
          <cell r="C376">
            <v>0</v>
          </cell>
          <cell r="D376" t="str">
            <v>SINAPI</v>
          </cell>
          <cell r="E376" t="str">
            <v>CAIXA RETANGULAR 4" X 2" MÉDIA (1,30 M DO PISO), PVC, INSTALADA EM PAREDE - FORNECIMENTO E INSTALAÇÃO. AF_12/2015</v>
          </cell>
          <cell r="F376" t="e">
            <v>#N/A</v>
          </cell>
          <cell r="G376" t="str">
            <v>UN</v>
          </cell>
          <cell r="H376">
            <v>0</v>
          </cell>
          <cell r="I376">
            <v>363</v>
          </cell>
          <cell r="J376">
            <v>10.27</v>
          </cell>
          <cell r="K376">
            <v>2.9033289999999998</v>
          </cell>
          <cell r="L376">
            <v>13.173328999999999</v>
          </cell>
          <cell r="M376">
            <v>4781.9184269999996</v>
          </cell>
          <cell r="N376">
            <v>1.9750386939573414E-3</v>
          </cell>
        </row>
        <row r="377">
          <cell r="B377">
            <v>91943</v>
          </cell>
          <cell r="C377">
            <v>0</v>
          </cell>
          <cell r="D377" t="str">
            <v>SINAPI</v>
          </cell>
          <cell r="E377" t="str">
            <v>CAIXA RETANGULAR 4" X 4" MÉDIA (1,30 M DO PISO), PVC, INSTALADA EM PAREDE - FORNECIMENTO E INSTALAÇÃO. AF_12/2015</v>
          </cell>
          <cell r="F377" t="e">
            <v>#N/A</v>
          </cell>
          <cell r="G377" t="str">
            <v>UN</v>
          </cell>
          <cell r="H377">
            <v>0</v>
          </cell>
          <cell r="I377">
            <v>4</v>
          </cell>
          <cell r="J377">
            <v>13.15</v>
          </cell>
          <cell r="K377">
            <v>3.7175050000000001</v>
          </cell>
          <cell r="L377">
            <v>16.867505000000001</v>
          </cell>
          <cell r="M377">
            <v>67.470020000000005</v>
          </cell>
          <cell r="N377">
            <v>2.7866619269303511E-5</v>
          </cell>
        </row>
        <row r="378">
          <cell r="B378" t="str">
            <v>COMP. 62</v>
          </cell>
          <cell r="C378">
            <v>0</v>
          </cell>
          <cell r="D378" t="str">
            <v>COMPOSIÇÃO</v>
          </cell>
          <cell r="E378" t="str">
            <v>PARAFUSO CABEÇA LENTILHA AUTO-TRAVANTE 1/4" X 1/2"</v>
          </cell>
          <cell r="F378" t="e">
            <v>#N/A</v>
          </cell>
          <cell r="G378" t="str">
            <v>UND</v>
          </cell>
          <cell r="H378">
            <v>0</v>
          </cell>
          <cell r="I378">
            <v>1200</v>
          </cell>
          <cell r="J378">
            <v>3.544</v>
          </cell>
          <cell r="K378">
            <v>1.0018888000000001</v>
          </cell>
          <cell r="L378">
            <v>4.5458888000000002</v>
          </cell>
          <cell r="M378">
            <v>5455.0665600000002</v>
          </cell>
          <cell r="N378">
            <v>2.2530638484504558E-3</v>
          </cell>
        </row>
        <row r="379">
          <cell r="B379" t="str">
            <v>COMP. 135</v>
          </cell>
          <cell r="C379">
            <v>0</v>
          </cell>
          <cell r="D379" t="str">
            <v>COMPOSIÇÃO</v>
          </cell>
          <cell r="E379" t="str">
            <v>PORCA EM AÇO INOX SEXTAVADA 1/4"</v>
          </cell>
          <cell r="F379" t="e">
            <v>#N/A</v>
          </cell>
          <cell r="G379" t="str">
            <v>UND</v>
          </cell>
          <cell r="H379">
            <v>0</v>
          </cell>
          <cell r="I379">
            <v>1200</v>
          </cell>
          <cell r="J379">
            <v>3.3240000000000003</v>
          </cell>
          <cell r="K379">
            <v>0.93969480000000005</v>
          </cell>
          <cell r="L379">
            <v>4.2636948000000006</v>
          </cell>
          <cell r="M379">
            <v>5116.4337600000008</v>
          </cell>
          <cell r="N379">
            <v>2.1132009684676398E-3</v>
          </cell>
        </row>
        <row r="380">
          <cell r="B380" t="str">
            <v>COMP. 63</v>
          </cell>
          <cell r="C380">
            <v>0</v>
          </cell>
          <cell r="D380" t="str">
            <v>COMPOSIÇÃO</v>
          </cell>
          <cell r="E380" t="str">
            <v>MÃO FRANCESA SIMPLES 50 MM</v>
          </cell>
          <cell r="F380" t="e">
            <v>#N/A</v>
          </cell>
          <cell r="G380" t="str">
            <v>UND</v>
          </cell>
          <cell r="H380">
            <v>0</v>
          </cell>
          <cell r="I380">
            <v>80</v>
          </cell>
          <cell r="J380">
            <v>8.7059999999999995</v>
          </cell>
          <cell r="K380">
            <v>2.4611861999999998</v>
          </cell>
          <cell r="L380">
            <v>11.1671862</v>
          </cell>
          <cell r="M380">
            <v>893.37489600000004</v>
          </cell>
          <cell r="N380">
            <v>3.6898370700921119E-4</v>
          </cell>
        </row>
        <row r="381">
          <cell r="B381" t="str">
            <v>COMP. 74</v>
          </cell>
          <cell r="C381">
            <v>0</v>
          </cell>
          <cell r="D381" t="str">
            <v>COMPOSIÇÃO</v>
          </cell>
          <cell r="E381" t="str">
            <v>ELETROCALHA METÁLICA PERFURADA 100 X 50 X 3000 MM (REF. MOPA OU SIMILAR)</v>
          </cell>
          <cell r="F381" t="e">
            <v>#N/A</v>
          </cell>
          <cell r="G381" t="str">
            <v>UND</v>
          </cell>
          <cell r="H381">
            <v>0</v>
          </cell>
          <cell r="I381">
            <v>31</v>
          </cell>
          <cell r="J381">
            <v>49.695999999999998</v>
          </cell>
          <cell r="K381">
            <v>14.0490592</v>
          </cell>
          <cell r="L381">
            <v>63.7450592</v>
          </cell>
          <cell r="M381">
            <v>1976.0968352</v>
          </cell>
          <cell r="N381">
            <v>8.1617195527426841E-4</v>
          </cell>
        </row>
        <row r="382">
          <cell r="B382" t="str">
            <v>COMP. 166</v>
          </cell>
          <cell r="C382">
            <v>0</v>
          </cell>
          <cell r="D382" t="str">
            <v>COMPOSIÇÃO</v>
          </cell>
          <cell r="E382" t="str">
            <v>ELETROCALHA METÁLICA PERFURADA 50 X 50 X 3000 MM (REF. VALEMAM OU SIMILAR)</v>
          </cell>
          <cell r="F382" t="e">
            <v>#N/A</v>
          </cell>
          <cell r="G382" t="str">
            <v>UND</v>
          </cell>
          <cell r="H382">
            <v>0</v>
          </cell>
          <cell r="I382">
            <v>7</v>
          </cell>
          <cell r="J382">
            <v>40.475999999999999</v>
          </cell>
          <cell r="K382">
            <v>11.442565200000001</v>
          </cell>
          <cell r="L382">
            <v>51.918565200000003</v>
          </cell>
          <cell r="M382">
            <v>363.42995640000004</v>
          </cell>
          <cell r="N382">
            <v>1.501046572397396E-4</v>
          </cell>
        </row>
        <row r="383">
          <cell r="B383" t="str">
            <v>COMP. 73</v>
          </cell>
          <cell r="C383">
            <v>0</v>
          </cell>
          <cell r="D383" t="str">
            <v>COMPOSIÇÃO</v>
          </cell>
          <cell r="E383" t="str">
            <v>ELETROCALHA METÁLICA PERFURADA 38 X 38 X 3000 MM (REF. MOPA OU SIMILAR)</v>
          </cell>
          <cell r="F383" t="e">
            <v>#N/A</v>
          </cell>
          <cell r="G383" t="str">
            <v>UND</v>
          </cell>
          <cell r="H383">
            <v>0</v>
          </cell>
          <cell r="I383">
            <v>260</v>
          </cell>
          <cell r="J383">
            <v>16.466000000000001</v>
          </cell>
          <cell r="K383">
            <v>4.6549382000000001</v>
          </cell>
          <cell r="L383">
            <v>21.120938200000001</v>
          </cell>
          <cell r="M383">
            <v>5491.4439320000001</v>
          </cell>
          <cell r="N383">
            <v>2.2680885123758823E-3</v>
          </cell>
        </row>
        <row r="384">
          <cell r="B384" t="str">
            <v>COMP. 65</v>
          </cell>
          <cell r="C384">
            <v>0</v>
          </cell>
          <cell r="D384" t="str">
            <v>COMPOSIÇÃO</v>
          </cell>
          <cell r="E384" t="str">
            <v>JUNÇÃO SIMPLES PARA ELETROCALHA 100X50</v>
          </cell>
          <cell r="F384" t="e">
            <v>#N/A</v>
          </cell>
          <cell r="G384" t="str">
            <v>UND</v>
          </cell>
          <cell r="H384">
            <v>0</v>
          </cell>
          <cell r="I384">
            <v>62</v>
          </cell>
          <cell r="J384">
            <v>31.001999999999999</v>
          </cell>
          <cell r="K384">
            <v>8.7642653999999993</v>
          </cell>
          <cell r="L384">
            <v>39.766265399999995</v>
          </cell>
          <cell r="M384">
            <v>2465.5084547999995</v>
          </cell>
          <cell r="N384">
            <v>1.0183098421367059E-3</v>
          </cell>
        </row>
        <row r="385">
          <cell r="B385" t="str">
            <v>COMP. 66</v>
          </cell>
          <cell r="C385">
            <v>0</v>
          </cell>
          <cell r="D385" t="str">
            <v>COMPOSIÇÃO</v>
          </cell>
          <cell r="E385" t="str">
            <v>JUNÇÃO INTERNA TIPO "T" PARA PERFILADO, REF. MOPA OU SIMILA</v>
          </cell>
          <cell r="F385" t="e">
            <v>#N/A</v>
          </cell>
          <cell r="G385" t="str">
            <v>UND</v>
          </cell>
          <cell r="H385">
            <v>0</v>
          </cell>
          <cell r="I385">
            <v>76</v>
          </cell>
          <cell r="J385">
            <v>9.2680000000000007</v>
          </cell>
          <cell r="K385">
            <v>2.6200636000000004</v>
          </cell>
          <cell r="L385">
            <v>11.888063600000001</v>
          </cell>
          <cell r="M385">
            <v>903.49283360000004</v>
          </cell>
          <cell r="N385">
            <v>3.731626403323341E-4</v>
          </cell>
        </row>
        <row r="386">
          <cell r="B386" t="str">
            <v>COMP. 67</v>
          </cell>
          <cell r="C386">
            <v>0</v>
          </cell>
          <cell r="D386" t="str">
            <v>COMPOSIÇÃO</v>
          </cell>
          <cell r="E386" t="str">
            <v>JUNÇÃO INTERNA TIPO "L" PARA PERFILADO, REF. MOPA OU SIMILAR</v>
          </cell>
          <cell r="F386" t="e">
            <v>#N/A</v>
          </cell>
          <cell r="G386" t="str">
            <v>UND</v>
          </cell>
          <cell r="H386">
            <v>0</v>
          </cell>
          <cell r="I386">
            <v>15</v>
          </cell>
          <cell r="J386">
            <v>9.2680000000000007</v>
          </cell>
          <cell r="K386">
            <v>2.6200636000000004</v>
          </cell>
          <cell r="L386">
            <v>11.888063600000001</v>
          </cell>
          <cell r="M386">
            <v>178.320954</v>
          </cell>
          <cell r="N386">
            <v>7.3650521118223837E-5</v>
          </cell>
        </row>
        <row r="387">
          <cell r="B387" t="str">
            <v>COMP. 68</v>
          </cell>
          <cell r="C387">
            <v>0</v>
          </cell>
          <cell r="D387" t="str">
            <v>COMPOSIÇÃO</v>
          </cell>
          <cell r="E387" t="str">
            <v>JUNÇÃO INTERNA TIPO "X" PARA PERFILADO, REF. MOPA OU SIMILAR</v>
          </cell>
          <cell r="F387" t="e">
            <v>#N/A</v>
          </cell>
          <cell r="G387" t="str">
            <v>UND</v>
          </cell>
          <cell r="H387">
            <v>0</v>
          </cell>
          <cell r="I387">
            <v>5</v>
          </cell>
          <cell r="J387">
            <v>10.528</v>
          </cell>
          <cell r="K387">
            <v>2.9762656000000001</v>
          </cell>
          <cell r="L387">
            <v>13.5042656</v>
          </cell>
          <cell r="M387">
            <v>67.521327999999997</v>
          </cell>
          <cell r="N387">
            <v>2.7887810614755447E-5</v>
          </cell>
        </row>
        <row r="388">
          <cell r="B388" t="str">
            <v>COMP. 69</v>
          </cell>
          <cell r="C388">
            <v>0</v>
          </cell>
          <cell r="D388" t="str">
            <v>COMPOSIÇÃO</v>
          </cell>
          <cell r="E388" t="str">
            <v>CURVA HORIZONTAL 50 X 50 MM PARA ELETROCALHA METÁLICA, COM ÂNGULO 90°</v>
          </cell>
          <cell r="F388" t="e">
            <v>#N/A</v>
          </cell>
          <cell r="G388" t="str">
            <v>UND</v>
          </cell>
          <cell r="H388">
            <v>0</v>
          </cell>
          <cell r="I388">
            <v>2</v>
          </cell>
          <cell r="J388">
            <v>25.607999999999997</v>
          </cell>
          <cell r="K388">
            <v>7.2393815999999998</v>
          </cell>
          <cell r="L388">
            <v>32.847381599999999</v>
          </cell>
          <cell r="M388">
            <v>65.694763199999997</v>
          </cell>
          <cell r="N388">
            <v>2.7133398716666321E-5</v>
          </cell>
        </row>
        <row r="389">
          <cell r="B389" t="str">
            <v>COMP. 70</v>
          </cell>
          <cell r="C389">
            <v>0</v>
          </cell>
          <cell r="D389" t="str">
            <v>COMPOSIÇÃO</v>
          </cell>
          <cell r="E389" t="str">
            <v>CURVA HORIZONTAL 100 X 50 MM PARA ELETROCALHA METÁLICA, COM ÂNGULO 90° (REF.: MOPA OU SIMILAR)</v>
          </cell>
          <cell r="F389" t="e">
            <v>#N/A</v>
          </cell>
          <cell r="G389" t="str">
            <v>UND</v>
          </cell>
          <cell r="H389">
            <v>0</v>
          </cell>
          <cell r="I389">
            <v>2</v>
          </cell>
          <cell r="J389">
            <v>14.768000000000001</v>
          </cell>
          <cell r="K389">
            <v>4.1749136</v>
          </cell>
          <cell r="L389">
            <v>18.942913600000001</v>
          </cell>
          <cell r="M389">
            <v>37.885827200000001</v>
          </cell>
          <cell r="N389">
            <v>1.564768948171385E-5</v>
          </cell>
        </row>
        <row r="390">
          <cell r="B390" t="str">
            <v>COMP. 71</v>
          </cell>
          <cell r="C390">
            <v>0</v>
          </cell>
          <cell r="D390" t="str">
            <v>COMPOSIÇÃO</v>
          </cell>
          <cell r="E390" t="str">
            <v>CRUZETA 50 X 50 MM PARA ELETROCALHA PERFURADA METÁLICA (REF.: MOPA OU SIMILAR)</v>
          </cell>
          <cell r="F390" t="e">
            <v>#N/A</v>
          </cell>
          <cell r="G390" t="str">
            <v>UND</v>
          </cell>
          <cell r="H390">
            <v>0</v>
          </cell>
          <cell r="I390">
            <v>5</v>
          </cell>
          <cell r="J390">
            <v>49.8</v>
          </cell>
          <cell r="K390">
            <v>14.07846</v>
          </cell>
          <cell r="L390">
            <v>63.878459999999997</v>
          </cell>
          <cell r="M390">
            <v>319.39229999999998</v>
          </cell>
          <cell r="N390">
            <v>1.319161254383379E-4</v>
          </cell>
        </row>
        <row r="391">
          <cell r="B391" t="str">
            <v>COMP. 168</v>
          </cell>
          <cell r="C391">
            <v>0</v>
          </cell>
          <cell r="D391" t="str">
            <v>COMPOSIÇÃO</v>
          </cell>
          <cell r="E391" t="str">
            <v>TÊ HORIZONTAL 50 X 50 MM PARA ELETROCALHA METÁLICA (REF. MOPA OU SIMILAR)</v>
          </cell>
          <cell r="F391" t="e">
            <v>#N/A</v>
          </cell>
          <cell r="G391" t="str">
            <v>UND</v>
          </cell>
          <cell r="H391">
            <v>0</v>
          </cell>
          <cell r="I391">
            <v>4</v>
          </cell>
          <cell r="J391">
            <v>17.678000000000001</v>
          </cell>
          <cell r="K391">
            <v>4.9975706000000004</v>
          </cell>
          <cell r="L391">
            <v>22.6755706</v>
          </cell>
          <cell r="M391">
            <v>90.702282400000001</v>
          </cell>
          <cell r="N391">
            <v>3.7462060489942768E-5</v>
          </cell>
        </row>
        <row r="392">
          <cell r="B392" t="str">
            <v>COMP. 167</v>
          </cell>
          <cell r="C392">
            <v>0</v>
          </cell>
          <cell r="D392" t="str">
            <v>COMPOSIÇÃO</v>
          </cell>
          <cell r="E392" t="str">
            <v>TÊ HORIZONTAL 100 X 50 MM PARA ELETROCALHA METÁLICA (REF. MOPA OU SIMILAR)</v>
          </cell>
          <cell r="F392" t="e">
            <v>#N/A</v>
          </cell>
          <cell r="G392" t="str">
            <v>UND</v>
          </cell>
          <cell r="H392">
            <v>0</v>
          </cell>
          <cell r="I392">
            <v>18</v>
          </cell>
          <cell r="J392">
            <v>21.358000000000001</v>
          </cell>
          <cell r="K392">
            <v>6.0379066000000003</v>
          </cell>
          <cell r="L392">
            <v>27.3959066</v>
          </cell>
          <cell r="M392">
            <v>493.12631879999998</v>
          </cell>
          <cell r="N392">
            <v>2.0367214027315812E-4</v>
          </cell>
        </row>
        <row r="393">
          <cell r="B393" t="str">
            <v>COMP. 239</v>
          </cell>
          <cell r="C393">
            <v>0</v>
          </cell>
          <cell r="D393" t="str">
            <v>COMPOSIÇÃO</v>
          </cell>
          <cell r="E393" t="str">
            <v>SUPORTE VERTICAL PARA FIXAÇÃO DE ELETROCALHA 50X50 MM</v>
          </cell>
          <cell r="F393" t="e">
            <v>#N/A</v>
          </cell>
          <cell r="G393" t="str">
            <v>UND</v>
          </cell>
          <cell r="H393">
            <v>0</v>
          </cell>
          <cell r="I393">
            <v>590</v>
          </cell>
          <cell r="J393">
            <v>8.168000000000001</v>
          </cell>
          <cell r="K393">
            <v>2.3090936000000002</v>
          </cell>
          <cell r="L393">
            <v>10.477093600000002</v>
          </cell>
          <cell r="M393">
            <v>6181.4852240000009</v>
          </cell>
          <cell r="N393">
            <v>2.5530909173590481E-3</v>
          </cell>
        </row>
        <row r="394">
          <cell r="B394">
            <v>96985</v>
          </cell>
          <cell r="C394">
            <v>0</v>
          </cell>
          <cell r="D394" t="str">
            <v>SINAPI</v>
          </cell>
          <cell r="E394" t="str">
            <v>HASTE DE ATERRAMENTO 5/8  PARA SPDA - FORNECIMENTO E INSTALAÇÃO. AF_12/2017</v>
          </cell>
          <cell r="F394" t="e">
            <v>#N/A</v>
          </cell>
          <cell r="G394" t="str">
            <v>UN</v>
          </cell>
          <cell r="H394">
            <v>0</v>
          </cell>
          <cell r="I394">
            <v>60</v>
          </cell>
          <cell r="J394">
            <v>37.51</v>
          </cell>
          <cell r="K394">
            <v>10.604077</v>
          </cell>
          <cell r="L394">
            <v>48.114076999999995</v>
          </cell>
          <cell r="M394">
            <v>2886.8446199999998</v>
          </cell>
          <cell r="N394">
            <v>1.192331051853507E-3</v>
          </cell>
        </row>
        <row r="395">
          <cell r="B395" t="str">
            <v>COMP. 240</v>
          </cell>
          <cell r="C395">
            <v>0</v>
          </cell>
          <cell r="D395" t="str">
            <v>COMPOSIÇÃO</v>
          </cell>
          <cell r="E395" t="str">
            <v>CONECTOR SPLIT - BOLT PARA UM CABO DE 50MM²</v>
          </cell>
          <cell r="F395" t="e">
            <v>#N/A</v>
          </cell>
          <cell r="G395" t="str">
            <v>UND</v>
          </cell>
          <cell r="H395">
            <v>0</v>
          </cell>
          <cell r="I395">
            <v>7</v>
          </cell>
          <cell r="J395">
            <v>10.094000000000001</v>
          </cell>
          <cell r="K395">
            <v>2.8535738000000004</v>
          </cell>
          <cell r="L395">
            <v>12.947573800000001</v>
          </cell>
          <cell r="M395">
            <v>90.633016600000005</v>
          </cell>
          <cell r="N395">
            <v>3.7433452173582647E-5</v>
          </cell>
        </row>
        <row r="396">
          <cell r="B396" t="str">
            <v>COMP. 241</v>
          </cell>
          <cell r="C396">
            <v>0</v>
          </cell>
          <cell r="D396" t="str">
            <v>COMPOSIÇÃO</v>
          </cell>
          <cell r="E396" t="str">
            <v>BARRA DE AÇO REDONDA RE-BAR3/8" X 3,00M</v>
          </cell>
          <cell r="F396" t="e">
            <v>#N/A</v>
          </cell>
          <cell r="G396" t="str">
            <v>UND</v>
          </cell>
          <cell r="H396">
            <v>0</v>
          </cell>
          <cell r="I396">
            <v>59</v>
          </cell>
          <cell r="J396">
            <v>35.692</v>
          </cell>
          <cell r="K396">
            <v>10.090128400000001</v>
          </cell>
          <cell r="L396">
            <v>45.782128400000005</v>
          </cell>
          <cell r="M396">
            <v>2701.1455756000005</v>
          </cell>
          <cell r="N396">
            <v>1.1156332152592943E-3</v>
          </cell>
        </row>
        <row r="397">
          <cell r="B397" t="str">
            <v>COMP. 242</v>
          </cell>
          <cell r="C397">
            <v>0</v>
          </cell>
          <cell r="D397" t="str">
            <v>COMPOSIÇÃO</v>
          </cell>
          <cell r="E397" t="str">
            <v>CURVA DE INVERSÃO 90º 100X50MM</v>
          </cell>
          <cell r="F397" t="e">
            <v>#N/A</v>
          </cell>
          <cell r="G397" t="str">
            <v>UND</v>
          </cell>
          <cell r="H397">
            <v>0</v>
          </cell>
          <cell r="I397">
            <v>2</v>
          </cell>
          <cell r="J397">
            <v>27.816000000000003</v>
          </cell>
          <cell r="K397">
            <v>7.8635832000000008</v>
          </cell>
          <cell r="L397">
            <v>35.679583200000003</v>
          </cell>
          <cell r="M397">
            <v>71.359166400000007</v>
          </cell>
          <cell r="N397">
            <v>2.9472923254560702E-5</v>
          </cell>
        </row>
        <row r="398">
          <cell r="B398" t="str">
            <v>COMP. 243</v>
          </cell>
          <cell r="C398">
            <v>0</v>
          </cell>
          <cell r="D398" t="str">
            <v>COMPOSIÇÃO</v>
          </cell>
          <cell r="E398" t="str">
            <v>CURVA DE INVERSÃO 50 X 50 MM PARA ELETROCALHA METÁLICA (REF.: MOPA OU SIMILAR)</v>
          </cell>
          <cell r="F398" t="e">
            <v>#N/A</v>
          </cell>
          <cell r="G398" t="str">
            <v>UND</v>
          </cell>
          <cell r="H398">
            <v>0</v>
          </cell>
          <cell r="I398">
            <v>2</v>
          </cell>
          <cell r="J398">
            <v>18.808</v>
          </cell>
          <cell r="K398">
            <v>5.3170216000000003</v>
          </cell>
          <cell r="L398">
            <v>24.1250216</v>
          </cell>
          <cell r="M398">
            <v>48.2500432</v>
          </cell>
          <cell r="N398">
            <v>1.9928341263006098E-5</v>
          </cell>
        </row>
        <row r="399">
          <cell r="B399" t="str">
            <v>Título grau 3</v>
          </cell>
          <cell r="C399" t="str">
            <v>Título grau 3</v>
          </cell>
          <cell r="D399">
            <v>0</v>
          </cell>
          <cell r="E399" t="str">
            <v>CABOS DE COBRE E ISOLADOS</v>
          </cell>
          <cell r="F399">
            <v>0</v>
          </cell>
          <cell r="G399">
            <v>0</v>
          </cell>
          <cell r="H399">
            <v>0</v>
          </cell>
          <cell r="I399">
            <v>0</v>
          </cell>
          <cell r="J399">
            <v>0</v>
          </cell>
          <cell r="K399">
            <v>0</v>
          </cell>
          <cell r="L399">
            <v>0</v>
          </cell>
          <cell r="M399">
            <v>82922.456620932149</v>
          </cell>
          <cell r="N399">
            <v>3.4248819364969096E-2</v>
          </cell>
        </row>
        <row r="400">
          <cell r="B400">
            <v>91924</v>
          </cell>
          <cell r="C400">
            <v>0</v>
          </cell>
          <cell r="D400" t="str">
            <v>SINAPI</v>
          </cell>
          <cell r="E400" t="str">
            <v>CABO DE COBRE FLEXÍVEL ISOLADO, 1,5 MM², ANTI-CHAMA 450/750 V, PARA CIRCUITOS TERMINAIS - FORNECIMENTO E INSTALAÇÃO. AF_12/2015</v>
          </cell>
          <cell r="F400" t="e">
            <v>#N/A</v>
          </cell>
          <cell r="G400" t="str">
            <v>M</v>
          </cell>
          <cell r="H400">
            <v>0</v>
          </cell>
          <cell r="I400">
            <v>4700</v>
          </cell>
          <cell r="J400">
            <v>1.64</v>
          </cell>
          <cell r="K400">
            <v>0.46362799999999998</v>
          </cell>
          <cell r="L400">
            <v>2.1036280000000001</v>
          </cell>
          <cell r="M400">
            <v>9887.0516000000007</v>
          </cell>
          <cell r="N400">
            <v>4.0835722685891914E-3</v>
          </cell>
        </row>
        <row r="401">
          <cell r="B401">
            <v>91926</v>
          </cell>
          <cell r="C401">
            <v>0</v>
          </cell>
          <cell r="D401" t="str">
            <v>SINAPI</v>
          </cell>
          <cell r="E401" t="str">
            <v>CABO DE COBRE FLEXÍVEL ISOLADO, 2,5 MM², ANTI-CHAMA 450/750 V, PARA CIRCUITOS TERMINAIS - FORNECIMENTO E INSTALAÇÃO. AF_12/2015</v>
          </cell>
          <cell r="F401" t="e">
            <v>#N/A</v>
          </cell>
          <cell r="G401" t="str">
            <v>M</v>
          </cell>
          <cell r="H401">
            <v>0</v>
          </cell>
          <cell r="I401">
            <v>5550</v>
          </cell>
          <cell r="J401">
            <v>2.38</v>
          </cell>
          <cell r="K401">
            <v>0.67282600000000004</v>
          </cell>
          <cell r="L401">
            <v>3.052826</v>
          </cell>
          <cell r="M401">
            <v>16943.184300000001</v>
          </cell>
          <cell r="N401">
            <v>6.9979120518674914E-3</v>
          </cell>
        </row>
        <row r="402">
          <cell r="B402">
            <v>91928</v>
          </cell>
          <cell r="C402">
            <v>0</v>
          </cell>
          <cell r="D402" t="str">
            <v>SINAPI</v>
          </cell>
          <cell r="E402" t="str">
            <v>CABO DE COBRE FLEXÍVEL ISOLADO, 4 MM², ANTI-CHAMA 450/750 V, PARA CIRCUITOS TERMINAIS - FORNECIMENTO E INSTALAÇÃO. AF_12/2015</v>
          </cell>
          <cell r="F402" t="e">
            <v>#N/A</v>
          </cell>
          <cell r="G402" t="str">
            <v>M</v>
          </cell>
          <cell r="H402">
            <v>0</v>
          </cell>
          <cell r="I402">
            <v>750</v>
          </cell>
          <cell r="J402">
            <v>3.78</v>
          </cell>
          <cell r="K402">
            <v>1.0686059999999999</v>
          </cell>
          <cell r="L402">
            <v>4.8486060000000002</v>
          </cell>
          <cell r="M402">
            <v>3636.4545000000003</v>
          </cell>
          <cell r="N402">
            <v>1.5019366089063775E-3</v>
          </cell>
        </row>
        <row r="403">
          <cell r="B403">
            <v>91930</v>
          </cell>
          <cell r="C403">
            <v>0</v>
          </cell>
          <cell r="D403" t="str">
            <v>SINAPI</v>
          </cell>
          <cell r="E403" t="str">
            <v>CABO DE COBRE FLEXÍVEL ISOLADO, 6 MM², ANTI-CHAMA 450/750 V, PARA CIRCUITOS TERMINAIS - FORNECIMENTO E INSTALAÇÃO. AF_12/2015</v>
          </cell>
          <cell r="F403" t="e">
            <v>#N/A</v>
          </cell>
          <cell r="G403" t="str">
            <v>M</v>
          </cell>
          <cell r="H403">
            <v>0</v>
          </cell>
          <cell r="I403">
            <v>140</v>
          </cell>
          <cell r="J403">
            <v>5.17</v>
          </cell>
          <cell r="K403">
            <v>1.4615590000000001</v>
          </cell>
          <cell r="L403">
            <v>6.6315590000000002</v>
          </cell>
          <cell r="M403">
            <v>928.41826000000003</v>
          </cell>
          <cell r="N403">
            <v>3.8345739595288747E-4</v>
          </cell>
        </row>
        <row r="404">
          <cell r="B404" t="str">
            <v>COMP. 64</v>
          </cell>
          <cell r="C404">
            <v>0</v>
          </cell>
          <cell r="D404" t="str">
            <v>COMPOSIÇÃO</v>
          </cell>
          <cell r="E404" t="str">
            <v>CABO DE COBRE PP CORDPLAST 3 X 2,5 MM2, 450/750V</v>
          </cell>
          <cell r="F404" t="e">
            <v>#N/A</v>
          </cell>
          <cell r="G404" t="str">
            <v>M</v>
          </cell>
          <cell r="H404">
            <v>0</v>
          </cell>
          <cell r="I404">
            <v>100</v>
          </cell>
          <cell r="J404">
            <v>8.77</v>
          </cell>
          <cell r="K404">
            <v>2.479279</v>
          </cell>
          <cell r="L404">
            <v>11.249279</v>
          </cell>
          <cell r="M404">
            <v>1124.9278999999999</v>
          </cell>
          <cell r="N404">
            <v>4.646202490338246E-4</v>
          </cell>
        </row>
        <row r="405">
          <cell r="B405">
            <v>92982</v>
          </cell>
          <cell r="C405">
            <v>0</v>
          </cell>
          <cell r="D405" t="str">
            <v>SINAPI</v>
          </cell>
          <cell r="E405" t="str">
            <v>CABO DE COBRE FLEXÍVEL ISOLADO, 16 MM², ANTI-CHAMA 0,6/1,0 KV, PARA DISTRIBUIÇÃO - FORNECIMENTO E INSTALAÇÃO. AF_12/2015</v>
          </cell>
          <cell r="F405" t="e">
            <v>#N/A</v>
          </cell>
          <cell r="G405" t="str">
            <v>M</v>
          </cell>
          <cell r="H405">
            <v>0</v>
          </cell>
          <cell r="I405">
            <v>550</v>
          </cell>
          <cell r="J405">
            <v>8.85</v>
          </cell>
          <cell r="K405">
            <v>2.5018949999999998</v>
          </cell>
          <cell r="L405">
            <v>11.351894999999999</v>
          </cell>
          <cell r="M405">
            <v>6243.5422499999995</v>
          </cell>
          <cell r="N405">
            <v>2.5787218496831714E-3</v>
          </cell>
        </row>
        <row r="406">
          <cell r="B406">
            <v>92984</v>
          </cell>
          <cell r="C406">
            <v>0</v>
          </cell>
          <cell r="D406" t="str">
            <v>SINAPI</v>
          </cell>
          <cell r="E406" t="str">
            <v>CABO DE COBRE FLEXÍVEL ISOLADO, 25 MM², ANTI-CHAMA 0,6/1,0 KV, PARA DISTRIBUIÇÃO - FORNECIMENTO E INSTALAÇÃO. AF_12/2015</v>
          </cell>
          <cell r="F406" t="e">
            <v>#N/A</v>
          </cell>
          <cell r="G406" t="str">
            <v>M</v>
          </cell>
          <cell r="H406">
            <v>0</v>
          </cell>
          <cell r="I406">
            <v>480</v>
          </cell>
          <cell r="J406">
            <v>14.81</v>
          </cell>
          <cell r="K406">
            <v>4.1867869999999998</v>
          </cell>
          <cell r="L406">
            <v>18.996787000000001</v>
          </cell>
          <cell r="M406">
            <v>9118.4577600000011</v>
          </cell>
          <cell r="N406">
            <v>3.7661259137191029E-3</v>
          </cell>
        </row>
        <row r="407">
          <cell r="B407">
            <v>92986</v>
          </cell>
          <cell r="C407">
            <v>0</v>
          </cell>
          <cell r="D407" t="str">
            <v>SINAPI</v>
          </cell>
          <cell r="E407" t="str">
            <v>CABO DE COBRE FLEXÍVEL ISOLADO, 35 MM², ANTI-CHAMA 0,6/1,0 KV, PARA DISTRIBUIÇÃO - FORNECIMENTO E INSTALAÇÃO. AF_12/2015</v>
          </cell>
          <cell r="F407" t="e">
            <v>#N/A</v>
          </cell>
          <cell r="G407" t="str">
            <v>M</v>
          </cell>
          <cell r="H407">
            <v>0</v>
          </cell>
          <cell r="I407">
            <v>320</v>
          </cell>
          <cell r="J407">
            <v>19.899999999999999</v>
          </cell>
          <cell r="K407">
            <v>5.6257299999999999</v>
          </cell>
          <cell r="L407">
            <v>25.525729999999999</v>
          </cell>
          <cell r="M407">
            <v>8168.2335999999996</v>
          </cell>
          <cell r="N407">
            <v>3.3736621959491392E-3</v>
          </cell>
        </row>
        <row r="408">
          <cell r="B408">
            <v>92988</v>
          </cell>
          <cell r="C408">
            <v>0</v>
          </cell>
          <cell r="D408" t="str">
            <v>SINAPI</v>
          </cell>
          <cell r="E408" t="str">
            <v>CABO DE COBRE FLEXÍVEL ISOLADO, 50 MM², ANTI-CHAMA 0,6/1,0 KV, PARA DISTRIBUIÇÃO - FORNECIMENTO E INSTALAÇÃO. AF_12/2015</v>
          </cell>
          <cell r="F408" t="e">
            <v>#N/A</v>
          </cell>
          <cell r="G408" t="str">
            <v>M</v>
          </cell>
          <cell r="H408">
            <v>0</v>
          </cell>
          <cell r="I408">
            <v>300</v>
          </cell>
          <cell r="J408">
            <v>27.78</v>
          </cell>
          <cell r="K408">
            <v>7.8534060000000006</v>
          </cell>
          <cell r="L408">
            <v>35.633406000000001</v>
          </cell>
          <cell r="M408">
            <v>10690.0218</v>
          </cell>
          <cell r="N408">
            <v>4.4152168249120809E-3</v>
          </cell>
        </row>
        <row r="409">
          <cell r="B409">
            <v>92994</v>
          </cell>
          <cell r="C409">
            <v>0</v>
          </cell>
          <cell r="D409" t="str">
            <v>SINAPI</v>
          </cell>
          <cell r="E409" t="str">
            <v>CABO DE COBRE FLEXÍVEL ISOLADO, 120 MM², ANTI-CHAMA 0,6/1,0 KV, PARA DISTRIBUIÇÃO - FORNECIMENTO E INSTALAÇÃO. AF_12/2015</v>
          </cell>
          <cell r="F409" t="e">
            <v>#N/A</v>
          </cell>
          <cell r="G409" t="str">
            <v>M</v>
          </cell>
          <cell r="H409">
            <v>0</v>
          </cell>
          <cell r="I409">
            <v>120</v>
          </cell>
          <cell r="J409">
            <v>64.650000000000006</v>
          </cell>
          <cell r="K409">
            <v>18.276555000000002</v>
          </cell>
          <cell r="L409">
            <v>82.926555000000008</v>
          </cell>
          <cell r="M409">
            <v>9951.1866000000009</v>
          </cell>
          <cell r="N409">
            <v>4.1100614504041184E-3</v>
          </cell>
        </row>
        <row r="410">
          <cell r="B410">
            <v>92998</v>
          </cell>
          <cell r="C410">
            <v>0</v>
          </cell>
          <cell r="D410" t="str">
            <v>SINAPI</v>
          </cell>
          <cell r="E410" t="str">
            <v>CABO DE COBRE FLEXÍVEL ISOLADO, 185 MM², ANTI-CHAMA 0,6/1,0 KV, PARA DISTRIBUIÇÃO - FORNECIMENTO E INSTALAÇÃO. AF_12/2015</v>
          </cell>
          <cell r="F410" t="e">
            <v>#N/A</v>
          </cell>
          <cell r="G410" t="str">
            <v>M</v>
          </cell>
          <cell r="H410">
            <v>0</v>
          </cell>
          <cell r="I410">
            <v>40</v>
          </cell>
          <cell r="J410">
            <v>97.55</v>
          </cell>
          <cell r="K410">
            <v>27.577385</v>
          </cell>
          <cell r="L410">
            <v>125.127385</v>
          </cell>
          <cell r="M410">
            <v>5005.0954000000002</v>
          </cell>
          <cell r="N410">
            <v>2.0672157488369259E-3</v>
          </cell>
        </row>
        <row r="411">
          <cell r="B411" t="str">
            <v>COMP. 121</v>
          </cell>
          <cell r="C411">
            <v>0</v>
          </cell>
          <cell r="D411" t="str">
            <v>COMPOSIÇÃO</v>
          </cell>
          <cell r="E411" t="str">
            <v>CABO DE COBRE NÚ 50 MM2 - FORNECIMENTO E ASSENTAMENTO (2,27M/KG)</v>
          </cell>
          <cell r="F411" t="e">
            <v>#N/A</v>
          </cell>
          <cell r="G411" t="str">
            <v>M</v>
          </cell>
          <cell r="H411">
            <v>0</v>
          </cell>
          <cell r="I411">
            <v>35</v>
          </cell>
          <cell r="J411">
            <v>27.30585374449339</v>
          </cell>
          <cell r="K411">
            <v>7.7193648535682815</v>
          </cell>
          <cell r="L411">
            <v>35.02521859806167</v>
          </cell>
          <cell r="M411">
            <v>1225.8826509321584</v>
          </cell>
          <cell r="N411">
            <v>5.0631680711478888E-4</v>
          </cell>
        </row>
        <row r="412">
          <cell r="B412" t="str">
            <v>Título grau 3</v>
          </cell>
          <cell r="C412" t="str">
            <v>Título grau 3</v>
          </cell>
          <cell r="D412">
            <v>0</v>
          </cell>
          <cell r="E412" t="str">
            <v>TOMADAS E INTERRUPTORES</v>
          </cell>
          <cell r="F412">
            <v>0</v>
          </cell>
          <cell r="G412">
            <v>0</v>
          </cell>
          <cell r="H412">
            <v>0</v>
          </cell>
          <cell r="I412">
            <v>0</v>
          </cell>
          <cell r="J412">
            <v>0</v>
          </cell>
          <cell r="K412">
            <v>0</v>
          </cell>
          <cell r="L412">
            <v>0</v>
          </cell>
          <cell r="M412">
            <v>16303.6531686</v>
          </cell>
          <cell r="N412">
            <v>6.7337714669144892E-3</v>
          </cell>
        </row>
        <row r="413">
          <cell r="B413">
            <v>91996</v>
          </cell>
          <cell r="C413">
            <v>0</v>
          </cell>
          <cell r="D413" t="str">
            <v>SINAPI</v>
          </cell>
          <cell r="E413" t="str">
            <v>TOMADA MÉDIA DE EMBUTIR (1 MÓDULO), 2P+T 10 A, INCLUINDO SUPORTE E PLACA - FORNECIMENTO E INSTALAÇÃO. AF_12/2015</v>
          </cell>
          <cell r="F413" t="e">
            <v>#N/A</v>
          </cell>
          <cell r="G413" t="str">
            <v>UN</v>
          </cell>
          <cell r="H413">
            <v>0</v>
          </cell>
          <cell r="I413">
            <v>135</v>
          </cell>
          <cell r="J413">
            <v>22.76</v>
          </cell>
          <cell r="K413">
            <v>6.4342520000000007</v>
          </cell>
          <cell r="L413">
            <v>29.194252000000002</v>
          </cell>
          <cell r="M413">
            <v>3941.2240200000001</v>
          </cell>
          <cell r="N413">
            <v>1.6278132008909119E-3</v>
          </cell>
        </row>
        <row r="414">
          <cell r="B414">
            <v>92004</v>
          </cell>
          <cell r="C414">
            <v>0</v>
          </cell>
          <cell r="D414" t="str">
            <v>SINAPI</v>
          </cell>
          <cell r="E414" t="str">
            <v>TOMADA MÉDIA DE EMBUTIR (2 MÓDULOS), 2P+T 10 A, INCLUINDO SUPORTE E PLACA - FORNECIMENTO E INSTALAÇÃO. AF_12/2015</v>
          </cell>
          <cell r="F414" t="e">
            <v>#N/A</v>
          </cell>
          <cell r="G414" t="str">
            <v>UN</v>
          </cell>
          <cell r="H414">
            <v>0</v>
          </cell>
          <cell r="I414">
            <v>112</v>
          </cell>
          <cell r="J414">
            <v>37.5</v>
          </cell>
          <cell r="K414">
            <v>10.60125</v>
          </cell>
          <cell r="L414">
            <v>48.10125</v>
          </cell>
          <cell r="M414">
            <v>5387.34</v>
          </cell>
          <cell r="N414">
            <v>2.2250912724538921E-3</v>
          </cell>
        </row>
        <row r="415">
          <cell r="B415">
            <v>91997</v>
          </cell>
          <cell r="C415">
            <v>0</v>
          </cell>
          <cell r="D415" t="str">
            <v>SINAPI</v>
          </cell>
          <cell r="E415" t="str">
            <v>TOMADA MÉDIA DE EMBUTIR (1 MÓDULO), 2P+T 20 A, INCLUINDO SUPORTE E PLACA - FORNECIMENTO E INSTALAÇÃO. AF_12/2015</v>
          </cell>
          <cell r="F415" t="e">
            <v>#N/A</v>
          </cell>
          <cell r="G415" t="str">
            <v>UN</v>
          </cell>
          <cell r="H415">
            <v>0</v>
          </cell>
          <cell r="I415">
            <v>6</v>
          </cell>
          <cell r="J415">
            <v>24.54</v>
          </cell>
          <cell r="K415">
            <v>6.9374580000000003</v>
          </cell>
          <cell r="L415">
            <v>31.477457999999999</v>
          </cell>
          <cell r="M415">
            <v>188.86474799999999</v>
          </cell>
          <cell r="N415">
            <v>7.8005342608597874E-5</v>
          </cell>
        </row>
        <row r="416">
          <cell r="B416">
            <v>92005</v>
          </cell>
          <cell r="C416">
            <v>0</v>
          </cell>
          <cell r="D416" t="str">
            <v>SINAPI</v>
          </cell>
          <cell r="E416" t="str">
            <v>TOMADA MÉDIA DE EMBUTIR (2 MÓDULOS), 2P+T 20 A, INCLUINDO SUPORTE E PLACA - FORNECIMENTO E INSTALAÇÃO. AF_12/2015</v>
          </cell>
          <cell r="F416" t="e">
            <v>#N/A</v>
          </cell>
          <cell r="G416" t="str">
            <v>UN</v>
          </cell>
          <cell r="H416">
            <v>0</v>
          </cell>
          <cell r="I416">
            <v>19</v>
          </cell>
          <cell r="J416">
            <v>41.06</v>
          </cell>
          <cell r="K416">
            <v>11.607662000000001</v>
          </cell>
          <cell r="L416">
            <v>52.667662000000007</v>
          </cell>
          <cell r="M416">
            <v>1000.6855780000001</v>
          </cell>
          <cell r="N416">
            <v>4.1330540602194755E-4</v>
          </cell>
        </row>
        <row r="417">
          <cell r="B417">
            <v>91953</v>
          </cell>
          <cell r="C417">
            <v>0</v>
          </cell>
          <cell r="D417" t="str">
            <v>SINAPI</v>
          </cell>
          <cell r="E417" t="str">
            <v>INTERRUPTOR SIMPLES (1 MÓDULO), 10A/250V, INCLUINDO SUPORTE E PLACA - FORNECIMENTO E INSTALAÇÃO. AF_12/2015</v>
          </cell>
          <cell r="F417" t="e">
            <v>#N/A</v>
          </cell>
          <cell r="G417" t="str">
            <v>UN</v>
          </cell>
          <cell r="H417">
            <v>0</v>
          </cell>
          <cell r="I417">
            <v>68</v>
          </cell>
          <cell r="J417">
            <v>19.18</v>
          </cell>
          <cell r="K417">
            <v>5.422186</v>
          </cell>
          <cell r="L417">
            <v>24.602186</v>
          </cell>
          <cell r="M417">
            <v>1672.948648</v>
          </cell>
          <cell r="N417">
            <v>6.9096500980601536E-4</v>
          </cell>
        </row>
        <row r="418">
          <cell r="B418">
            <v>91959</v>
          </cell>
          <cell r="C418">
            <v>0</v>
          </cell>
          <cell r="D418" t="str">
            <v>SINAPI</v>
          </cell>
          <cell r="E418" t="str">
            <v>INTERRUPTOR SIMPLES (2 MÓDULOS), 10A/250V, INCLUINDO SUPORTE E PLACA - FORNECIMENTO E INSTALAÇÃO. AF_12/2015</v>
          </cell>
          <cell r="F418" t="e">
            <v>#N/A</v>
          </cell>
          <cell r="G418" t="str">
            <v>UN</v>
          </cell>
          <cell r="H418">
            <v>0</v>
          </cell>
          <cell r="I418">
            <v>11</v>
          </cell>
          <cell r="J418">
            <v>30.37</v>
          </cell>
          <cell r="K418">
            <v>8.5855990000000002</v>
          </cell>
          <cell r="L418">
            <v>38.955598999999999</v>
          </cell>
          <cell r="M418">
            <v>428.51158900000001</v>
          </cell>
          <cell r="N418">
            <v>1.769848193782552E-4</v>
          </cell>
        </row>
        <row r="419">
          <cell r="B419">
            <v>91967</v>
          </cell>
          <cell r="C419">
            <v>0</v>
          </cell>
          <cell r="D419" t="str">
            <v>SINAPI</v>
          </cell>
          <cell r="E419" t="str">
            <v>INTERRUPTOR SIMPLES (3 MÓDULOS), 10A/250V, INCLUINDO SUPORTE E PLACA - FORNECIMENTO E INSTALAÇÃO. AF_12/2015</v>
          </cell>
          <cell r="F419" t="e">
            <v>#N/A</v>
          </cell>
          <cell r="G419" t="str">
            <v>UN</v>
          </cell>
          <cell r="H419">
            <v>0</v>
          </cell>
          <cell r="I419">
            <v>7</v>
          </cell>
          <cell r="J419">
            <v>41.57</v>
          </cell>
          <cell r="K419">
            <v>11.751839</v>
          </cell>
          <cell r="L419">
            <v>53.321838999999997</v>
          </cell>
          <cell r="M419">
            <v>373.25287299999997</v>
          </cell>
          <cell r="N419">
            <v>1.5416174032651381E-4</v>
          </cell>
        </row>
        <row r="420">
          <cell r="B420">
            <v>91965</v>
          </cell>
          <cell r="C420">
            <v>0</v>
          </cell>
          <cell r="D420" t="str">
            <v>SINAPI</v>
          </cell>
          <cell r="E420" t="str">
            <v>INTERRUPTOR SIMPLES (2 MÓDULOS) COM INTERRUPTOR PARALELO (1 MÓDULO), 10A/250V, INCLUINDO SUPORTE E PLACA - FORNECIMENTO E INSTALAÇÃO. AF_12/2015</v>
          </cell>
          <cell r="F420" t="e">
            <v>#N/A</v>
          </cell>
          <cell r="G420" t="str">
            <v>UN</v>
          </cell>
          <cell r="H420">
            <v>0</v>
          </cell>
          <cell r="I420">
            <v>4</v>
          </cell>
          <cell r="J420">
            <v>46.03</v>
          </cell>
          <cell r="K420">
            <v>13.012681000000001</v>
          </cell>
          <cell r="L420">
            <v>59.042681000000002</v>
          </cell>
          <cell r="M420">
            <v>236.17072400000001</v>
          </cell>
          <cell r="N420">
            <v>9.7543763115288257E-5</v>
          </cell>
        </row>
        <row r="421">
          <cell r="B421" t="str">
            <v>COMP. 244</v>
          </cell>
          <cell r="C421">
            <v>0</v>
          </cell>
          <cell r="D421" t="str">
            <v>COMPOSIÇÃO</v>
          </cell>
          <cell r="E421" t="str">
            <v>DISPOSITIVO DE PROTEÇÃO CONTRA SURTO DE TENSÃO DPS 40KA - 175V (PARA-RAIO)</v>
          </cell>
          <cell r="F421" t="e">
            <v>#N/A</v>
          </cell>
          <cell r="G421" t="str">
            <v>UND</v>
          </cell>
          <cell r="H421">
            <v>0</v>
          </cell>
          <cell r="I421">
            <v>8</v>
          </cell>
          <cell r="J421">
            <v>62.451999999999998</v>
          </cell>
          <cell r="K421">
            <v>17.655180399999999</v>
          </cell>
          <cell r="L421">
            <v>80.107180400000004</v>
          </cell>
          <cell r="M421">
            <v>640.85744320000003</v>
          </cell>
          <cell r="N421">
            <v>2.6468838123293428E-4</v>
          </cell>
        </row>
        <row r="422">
          <cell r="B422" t="str">
            <v>COMP. 245</v>
          </cell>
          <cell r="C422">
            <v>0</v>
          </cell>
          <cell r="D422" t="str">
            <v>COMPOSIÇÃO</v>
          </cell>
          <cell r="E422" t="str">
            <v>DISJUNTOR BIPOLAR DR 25 A, DISPOSITIVO RESIDUAL DIFERENCIAL, TIPO AC, 30MA</v>
          </cell>
          <cell r="F422" t="e">
            <v>#N/A</v>
          </cell>
          <cell r="G422" t="str">
            <v>UND</v>
          </cell>
          <cell r="H422">
            <v>0</v>
          </cell>
          <cell r="I422">
            <v>13</v>
          </cell>
          <cell r="J422">
            <v>145.95400000000001</v>
          </cell>
          <cell r="K422">
            <v>41.261195800000003</v>
          </cell>
          <cell r="L422">
            <v>187.2151958</v>
          </cell>
          <cell r="M422">
            <v>2433.7975454000002</v>
          </cell>
          <cell r="N422">
            <v>1.0052125310801335E-3</v>
          </cell>
        </row>
        <row r="423">
          <cell r="B423" t="str">
            <v>Título grau 3</v>
          </cell>
          <cell r="C423" t="str">
            <v>Título grau 3</v>
          </cell>
          <cell r="D423">
            <v>0</v>
          </cell>
          <cell r="E423" t="str">
            <v>ILUMINAÇÃO</v>
          </cell>
          <cell r="F423">
            <v>0</v>
          </cell>
          <cell r="G423">
            <v>0</v>
          </cell>
          <cell r="H423">
            <v>0</v>
          </cell>
          <cell r="I423">
            <v>0</v>
          </cell>
          <cell r="J423">
            <v>0</v>
          </cell>
          <cell r="K423">
            <v>0</v>
          </cell>
          <cell r="L423">
            <v>0</v>
          </cell>
          <cell r="M423">
            <v>66179.162664219199</v>
          </cell>
          <cell r="N423">
            <v>2.7333466471850781E-2</v>
          </cell>
        </row>
        <row r="424">
          <cell r="B424" t="str">
            <v>COMP. 72</v>
          </cell>
          <cell r="C424">
            <v>0</v>
          </cell>
          <cell r="D424" t="str">
            <v>COMPOSIÇÃO</v>
          </cell>
          <cell r="E424" t="str">
            <v>POSTE DECORATIVO EM TUBO DE AÇO ZINCADO COM DIFUSOR EM VIDRO LEITOSO BRILHANTE, 01 PÉTALA, REF. XR-706/1 DA XOULUX OU SIMILAR, COM 3,00M, INCLUSIVE LÂMPADA MISTA 160W</v>
          </cell>
          <cell r="F424" t="e">
            <v>#N/A</v>
          </cell>
          <cell r="G424" t="str">
            <v>UND</v>
          </cell>
          <cell r="H424">
            <v>0</v>
          </cell>
          <cell r="I424">
            <v>8</v>
          </cell>
          <cell r="J424">
            <v>317.91546999999997</v>
          </cell>
          <cell r="K424">
            <v>89.874703368999988</v>
          </cell>
          <cell r="L424">
            <v>407.79017336899994</v>
          </cell>
          <cell r="M424">
            <v>3262.3213869519996</v>
          </cell>
          <cell r="N424">
            <v>1.3474113098572897E-3</v>
          </cell>
        </row>
        <row r="425">
          <cell r="B425" t="str">
            <v>COMP. 246</v>
          </cell>
          <cell r="C425">
            <v>0</v>
          </cell>
          <cell r="D425" t="str">
            <v>COMPOSIÇÃO</v>
          </cell>
          <cell r="E425" t="str">
            <v>SUPORTE EM TUBO DE AÇO GALVANIZADO PARA FIXAÇÃO DE LUMINÁRIA 03 PÉTALAS</v>
          </cell>
          <cell r="F425" t="e">
            <v>#N/A</v>
          </cell>
          <cell r="G425" t="str">
            <v>UND</v>
          </cell>
          <cell r="H425">
            <v>0</v>
          </cell>
          <cell r="I425">
            <v>3</v>
          </cell>
          <cell r="J425">
            <v>707.34999999999991</v>
          </cell>
          <cell r="K425">
            <v>199.96784499999998</v>
          </cell>
          <cell r="L425">
            <v>907.31784499999992</v>
          </cell>
          <cell r="M425">
            <v>2721.9535349999996</v>
          </cell>
          <cell r="N425">
            <v>1.124227365407329E-3</v>
          </cell>
        </row>
        <row r="426">
          <cell r="B426" t="str">
            <v>COMP. 247</v>
          </cell>
          <cell r="C426">
            <v>0</v>
          </cell>
          <cell r="D426" t="str">
            <v>COMPOSIÇÃO</v>
          </cell>
          <cell r="E426" t="str">
            <v xml:space="preserve">SUPORTE P/LUMINÁRIA CW-120 DE 2 PÉTALAS </v>
          </cell>
          <cell r="F426" t="e">
            <v>#N/A</v>
          </cell>
          <cell r="G426" t="str">
            <v>UND</v>
          </cell>
          <cell r="H426">
            <v>0</v>
          </cell>
          <cell r="I426">
            <v>2</v>
          </cell>
          <cell r="J426">
            <v>292.56</v>
          </cell>
          <cell r="K426">
            <v>82.706711999999996</v>
          </cell>
          <cell r="L426">
            <v>375.26671199999998</v>
          </cell>
          <cell r="M426">
            <v>750.53342399999997</v>
          </cell>
          <cell r="N426">
            <v>3.0998700127100507E-4</v>
          </cell>
        </row>
        <row r="427">
          <cell r="B427" t="str">
            <v>COMP. 248</v>
          </cell>
          <cell r="C427">
            <v>0</v>
          </cell>
          <cell r="D427" t="str">
            <v>COMPOSIÇÃO</v>
          </cell>
          <cell r="E427" t="str">
            <v>SUPORTE DE FIXAÇÃO EM CHAPA DE AÇO GALVANIZADO, ACABAMENTO PRETO FOSCO, PRÓPRIO PARA ACOPLAR 01 LUMINÁRIA</v>
          </cell>
          <cell r="F427" t="e">
            <v>#N/A</v>
          </cell>
          <cell r="G427" t="str">
            <v>UND</v>
          </cell>
          <cell r="H427">
            <v>0</v>
          </cell>
          <cell r="I427">
            <v>3</v>
          </cell>
          <cell r="J427">
            <v>156.43</v>
          </cell>
          <cell r="K427">
            <v>44.222761000000006</v>
          </cell>
          <cell r="L427">
            <v>200.652761</v>
          </cell>
          <cell r="M427">
            <v>601.95828299999994</v>
          </cell>
          <cell r="N427">
            <v>2.4862216267854451E-4</v>
          </cell>
        </row>
        <row r="428">
          <cell r="B428" t="str">
            <v>COMP. 249</v>
          </cell>
          <cell r="C428">
            <v>0</v>
          </cell>
          <cell r="D428" t="str">
            <v>COMPOSIÇÃO</v>
          </cell>
          <cell r="E428" t="str">
            <v>LUMINÁRIA EM LED PARA ILUMINAÇÃO PÚBLICA,120W,BIVOLT, SELO A INMETRO</v>
          </cell>
          <cell r="F428" t="e">
            <v>#N/A</v>
          </cell>
          <cell r="G428" t="str">
            <v>UND</v>
          </cell>
          <cell r="H428">
            <v>0</v>
          </cell>
          <cell r="I428">
            <v>20</v>
          </cell>
          <cell r="J428">
            <v>1403.85</v>
          </cell>
          <cell r="K428">
            <v>396.86839499999996</v>
          </cell>
          <cell r="L428">
            <v>1800.7183949999999</v>
          </cell>
          <cell r="M428">
            <v>36014.367899999997</v>
          </cell>
          <cell r="N428">
            <v>1.4874735156354268E-2</v>
          </cell>
        </row>
        <row r="429">
          <cell r="B429">
            <v>97605</v>
          </cell>
          <cell r="C429">
            <v>0</v>
          </cell>
          <cell r="D429" t="str">
            <v>SINAPI</v>
          </cell>
          <cell r="E429" t="str">
            <v>LUMINÁRIA ARANDELA TIPO MEIA-LUA, PARA 1 LÂMPADA LED - FORNECIMENTO E INSTALAÇÃO. AF_11/2017</v>
          </cell>
          <cell r="F429" t="e">
            <v>#N/A</v>
          </cell>
          <cell r="G429" t="str">
            <v>UN</v>
          </cell>
          <cell r="H429">
            <v>0</v>
          </cell>
          <cell r="I429">
            <v>2</v>
          </cell>
          <cell r="J429">
            <v>81.45</v>
          </cell>
          <cell r="K429">
            <v>23.025915000000001</v>
          </cell>
          <cell r="L429">
            <v>104.475915</v>
          </cell>
          <cell r="M429">
            <v>208.95183</v>
          </cell>
          <cell r="N429">
            <v>8.6301754353033109E-5</v>
          </cell>
        </row>
        <row r="430">
          <cell r="B430" t="str">
            <v>COMP. 250</v>
          </cell>
          <cell r="C430">
            <v>0</v>
          </cell>
          <cell r="D430" t="str">
            <v>COMPOSIÇÃO</v>
          </cell>
          <cell r="E430" t="str">
            <v>LUMINARIA ARANDELA TIPO FECHADA, 1 LAMPADA LED 10W</v>
          </cell>
          <cell r="F430" t="e">
            <v>#N/A</v>
          </cell>
          <cell r="G430" t="str">
            <v>UND</v>
          </cell>
          <cell r="H430">
            <v>0</v>
          </cell>
          <cell r="I430">
            <v>7</v>
          </cell>
          <cell r="J430">
            <v>139.22324800000001</v>
          </cell>
          <cell r="K430">
            <v>39.358412209600004</v>
          </cell>
          <cell r="L430">
            <v>178.58166020960002</v>
          </cell>
          <cell r="M430">
            <v>1250.0716214672002</v>
          </cell>
          <cell r="N430">
            <v>5.1630739007913981E-4</v>
          </cell>
        </row>
        <row r="431">
          <cell r="B431" t="str">
            <v>COMP. 251</v>
          </cell>
          <cell r="C431">
            <v>0</v>
          </cell>
          <cell r="D431" t="str">
            <v>COMPOSIÇÃO</v>
          </cell>
          <cell r="E431" t="str">
            <v>LUMINÁRIA TIPO SPOT DE EMBUTIR COM LÂMPADA LED 15W</v>
          </cell>
          <cell r="F431" t="e">
            <v>#N/A</v>
          </cell>
          <cell r="G431" t="str">
            <v>UND</v>
          </cell>
          <cell r="H431">
            <v>0</v>
          </cell>
          <cell r="I431">
            <v>133</v>
          </cell>
          <cell r="J431">
            <v>72.924000000000007</v>
          </cell>
          <cell r="K431">
            <v>20.615614800000003</v>
          </cell>
          <cell r="L431">
            <v>93.53961480000001</v>
          </cell>
          <cell r="M431">
            <v>12440.768768400001</v>
          </cell>
          <cell r="N431">
            <v>5.1383142718268758E-3</v>
          </cell>
        </row>
        <row r="432">
          <cell r="B432" t="str">
            <v>COMP. 252</v>
          </cell>
          <cell r="C432">
            <v>0</v>
          </cell>
          <cell r="D432" t="str">
            <v>COMPOSIÇÃO</v>
          </cell>
          <cell r="E432" t="str">
            <v>LUMINÁRIA TIPO SPOT DE EMBUTIR COM LÂMPADA LED 18W</v>
          </cell>
          <cell r="F432" t="e">
            <v>#N/A</v>
          </cell>
          <cell r="G432" t="str">
            <v>UND</v>
          </cell>
          <cell r="H432">
            <v>0</v>
          </cell>
          <cell r="I432">
            <v>31</v>
          </cell>
          <cell r="J432">
            <v>76.108000000000004</v>
          </cell>
          <cell r="K432">
            <v>21.515731600000002</v>
          </cell>
          <cell r="L432">
            <v>97.623731600000013</v>
          </cell>
          <cell r="M432">
            <v>3026.3356796000003</v>
          </cell>
          <cell r="N432">
            <v>1.2499439627337015E-3</v>
          </cell>
        </row>
        <row r="433">
          <cell r="B433" t="str">
            <v>COMP. 253</v>
          </cell>
          <cell r="C433">
            <v>0</v>
          </cell>
          <cell r="D433" t="str">
            <v>COMPOSIÇÃO</v>
          </cell>
          <cell r="E433" t="str">
            <v>LUMINÁRIA DE EMBUTIR LAR T8 LED COM REFLETOR COM ALETAS, 2X18W DA ALADIN FE 209/232 AL OU SIMILAR COM LÂMPADAS</v>
          </cell>
          <cell r="F433" t="e">
            <v>#N/A</v>
          </cell>
          <cell r="G433" t="str">
            <v>UND</v>
          </cell>
          <cell r="H433">
            <v>0</v>
          </cell>
          <cell r="I433">
            <v>13</v>
          </cell>
          <cell r="J433">
            <v>141.68</v>
          </cell>
          <cell r="K433">
            <v>40.052936000000003</v>
          </cell>
          <cell r="L433">
            <v>181.732936</v>
          </cell>
          <cell r="M433">
            <v>2362.5281679999998</v>
          </cell>
          <cell r="N433">
            <v>9.7577669268011349E-4</v>
          </cell>
        </row>
        <row r="434">
          <cell r="B434" t="str">
            <v>COMP. 254</v>
          </cell>
          <cell r="C434">
            <v>0</v>
          </cell>
          <cell r="D434" t="str">
            <v>COMPOSIÇÃO</v>
          </cell>
          <cell r="E434" t="str">
            <v>LUMINÁRIA TIPO SPOT DE EMBUTIR COM LÂMPADA LED 16W</v>
          </cell>
          <cell r="F434" t="e">
            <v>#N/A</v>
          </cell>
          <cell r="G434" t="str">
            <v>UND</v>
          </cell>
          <cell r="H434">
            <v>0</v>
          </cell>
          <cell r="I434">
            <v>35</v>
          </cell>
          <cell r="J434">
            <v>74.515999999999991</v>
          </cell>
          <cell r="K434">
            <v>21.065673199999999</v>
          </cell>
          <cell r="L434">
            <v>95.581673199999983</v>
          </cell>
          <cell r="M434">
            <v>3345.3585619999994</v>
          </cell>
          <cell r="N434">
            <v>1.3817075104847851E-3</v>
          </cell>
        </row>
        <row r="435">
          <cell r="B435" t="str">
            <v>COMP. 255</v>
          </cell>
          <cell r="C435">
            <v>0</v>
          </cell>
          <cell r="D435" t="str">
            <v>COMPOSIÇÃO</v>
          </cell>
          <cell r="E435" t="str">
            <v>LUMINÁRIA PLAFONIER, REF. C-2353 G, TECNOLUX OU SIMILAR</v>
          </cell>
          <cell r="F435" t="e">
            <v>#N/A</v>
          </cell>
          <cell r="G435" t="str">
            <v>UND</v>
          </cell>
          <cell r="H435">
            <v>0</v>
          </cell>
          <cell r="I435">
            <v>2</v>
          </cell>
          <cell r="J435">
            <v>75.62700000000001</v>
          </cell>
          <cell r="K435">
            <v>21.379752900000003</v>
          </cell>
          <cell r="L435">
            <v>97.006752900000009</v>
          </cell>
          <cell r="M435">
            <v>194.01350580000002</v>
          </cell>
          <cell r="N435">
            <v>8.0131894124700246E-5</v>
          </cell>
        </row>
        <row r="436">
          <cell r="B436" t="str">
            <v>Título grau 3</v>
          </cell>
          <cell r="C436" t="str">
            <v>Título grau 3</v>
          </cell>
          <cell r="D436">
            <v>0</v>
          </cell>
          <cell r="E436" t="str">
            <v>QUADRO DE DISTRIBUIÇÃO E TERMINAIS</v>
          </cell>
          <cell r="F436">
            <v>0</v>
          </cell>
          <cell r="G436">
            <v>0</v>
          </cell>
          <cell r="H436">
            <v>0</v>
          </cell>
          <cell r="I436">
            <v>0</v>
          </cell>
          <cell r="J436">
            <v>0</v>
          </cell>
          <cell r="K436">
            <v>0</v>
          </cell>
          <cell r="L436">
            <v>0</v>
          </cell>
          <cell r="M436">
            <v>18178.717522604002</v>
          </cell>
          <cell r="N436">
            <v>7.5082147597795579E-3</v>
          </cell>
        </row>
        <row r="437">
          <cell r="B437" t="str">
            <v>74131/6</v>
          </cell>
          <cell r="C437">
            <v>0</v>
          </cell>
          <cell r="D437" t="str">
            <v>SINAPI</v>
          </cell>
          <cell r="E437" t="str">
            <v>QUADRO DE DISTRIBUICAO DE ENERGIA DE EMBUTIR, EM CHAPA METALICA, PARA 32 DISJUNTORES TERMOMAGNETICOS MONOPOLARES, COM BARRAMENTO TRIFASICO E NEUTRO, FORNECIMENTO E INSTALACAO</v>
          </cell>
          <cell r="F437" t="e">
            <v>#N/A</v>
          </cell>
          <cell r="G437" t="str">
            <v>UN</v>
          </cell>
          <cell r="H437">
            <v>0</v>
          </cell>
          <cell r="I437">
            <v>3</v>
          </cell>
          <cell r="J437">
            <v>620.34</v>
          </cell>
          <cell r="K437">
            <v>175.37011800000002</v>
          </cell>
          <cell r="L437">
            <v>795.71011800000008</v>
          </cell>
          <cell r="M437">
            <v>2387.1303540000004</v>
          </cell>
          <cell r="N437">
            <v>9.859379428243198E-4</v>
          </cell>
        </row>
        <row r="438">
          <cell r="B438" t="str">
            <v>COMP. 256</v>
          </cell>
          <cell r="C438">
            <v>0</v>
          </cell>
          <cell r="D438" t="str">
            <v>COMPOSIÇÃO</v>
          </cell>
          <cell r="E438" t="str">
            <v>QUADRO DE DISTRIBUIÇÃO DE EMBUTIR EM CHAPA DE AÇO, P/ATÉ 48 DISJUNTORES C/BARRAMENTO</v>
          </cell>
          <cell r="F438" t="e">
            <v>#N/A</v>
          </cell>
          <cell r="G438" t="str">
            <v>UND</v>
          </cell>
          <cell r="H438">
            <v>0</v>
          </cell>
          <cell r="I438">
            <v>3</v>
          </cell>
          <cell r="J438">
            <v>965.98599999999999</v>
          </cell>
          <cell r="K438">
            <v>273.08424220000001</v>
          </cell>
          <cell r="L438">
            <v>1239.0702421999999</v>
          </cell>
          <cell r="M438">
            <v>3717.2107265999998</v>
          </cell>
          <cell r="N438">
            <v>1.5352907270804611E-3</v>
          </cell>
        </row>
        <row r="439">
          <cell r="B439" t="str">
            <v>COMP. 257</v>
          </cell>
          <cell r="C439">
            <v>0</v>
          </cell>
          <cell r="D439" t="str">
            <v>COMPOSIÇÃO</v>
          </cell>
          <cell r="E439" t="str">
            <v>QUADRO GERAL DE DISTRIBUIÇÃO DE EMBUTIR, COM BARRAMENTO, EM CHAPA GALVANIZ., MEDINDO:1200X1000X250CM</v>
          </cell>
          <cell r="F439" t="e">
            <v>#N/A</v>
          </cell>
          <cell r="G439" t="str">
            <v>UND</v>
          </cell>
          <cell r="H439">
            <v>0</v>
          </cell>
          <cell r="I439">
            <v>1</v>
          </cell>
          <cell r="J439">
            <v>2398.6699999999996</v>
          </cell>
          <cell r="K439">
            <v>678.10400899999991</v>
          </cell>
          <cell r="L439">
            <v>3076.7740089999998</v>
          </cell>
          <cell r="M439">
            <v>3076.7740089999998</v>
          </cell>
          <cell r="N439">
            <v>1.2707761148802327E-3</v>
          </cell>
        </row>
        <row r="440">
          <cell r="B440" t="str">
            <v>COMP. 258</v>
          </cell>
          <cell r="C440">
            <v>0</v>
          </cell>
          <cell r="D440" t="str">
            <v>COMPOSIÇÃO</v>
          </cell>
          <cell r="E440" t="str">
            <v>QUADRO GERAL DE DISTRIBUIÇÃO DE EMBUTIR, COM BARRAMENTO, EM CHAPA GALVANIZ., MEDINDO:1000X1000X250CM</v>
          </cell>
          <cell r="F440" t="e">
            <v>#N/A</v>
          </cell>
          <cell r="G440" t="str">
            <v>UND</v>
          </cell>
          <cell r="H440">
            <v>0</v>
          </cell>
          <cell r="I440">
            <v>1</v>
          </cell>
          <cell r="J440">
            <v>1904.64</v>
          </cell>
          <cell r="K440">
            <v>538.44172800000001</v>
          </cell>
          <cell r="L440">
            <v>2443.0817280000001</v>
          </cell>
          <cell r="M440">
            <v>2443.0817280000001</v>
          </cell>
          <cell r="N440">
            <v>1.0090471050396622E-3</v>
          </cell>
        </row>
        <row r="441">
          <cell r="B441" t="str">
            <v>COMP. 259</v>
          </cell>
          <cell r="C441">
            <v>0</v>
          </cell>
          <cell r="D441" t="str">
            <v>COMPOSIÇÃO</v>
          </cell>
          <cell r="E441" t="str">
            <v>QUADRO DE COMANDO PARA 2 BOMBAS DE RECALQUES DE 1/3 A 2 CV, TRIFÁSICA, 220 VOLTS, COM CHAVE SELETORA,</v>
          </cell>
          <cell r="F441" t="e">
            <v>#N/A</v>
          </cell>
          <cell r="G441" t="str">
            <v>UND</v>
          </cell>
          <cell r="H441">
            <v>0</v>
          </cell>
          <cell r="I441">
            <v>2</v>
          </cell>
          <cell r="J441">
            <v>2115.3100000000004</v>
          </cell>
          <cell r="K441">
            <v>597.99813700000016</v>
          </cell>
          <cell r="L441">
            <v>2713.3081370000004</v>
          </cell>
          <cell r="M441">
            <v>5426.6162740000009</v>
          </cell>
          <cell r="N441">
            <v>2.2413132473973543E-3</v>
          </cell>
        </row>
        <row r="442">
          <cell r="B442" t="str">
            <v>COMP. 260</v>
          </cell>
          <cell r="C442">
            <v>0</v>
          </cell>
          <cell r="D442" t="str">
            <v>COMPOSIÇÃO</v>
          </cell>
          <cell r="E442" t="str">
            <v>TERMINAL DE COMPRESSÃO PARA CABO DE 185 MM2</v>
          </cell>
          <cell r="F442" t="e">
            <v>#N/A</v>
          </cell>
          <cell r="G442" t="str">
            <v>UND</v>
          </cell>
          <cell r="H442">
            <v>0</v>
          </cell>
          <cell r="I442">
            <v>24</v>
          </cell>
          <cell r="J442">
            <v>18.20665</v>
          </cell>
          <cell r="K442">
            <v>5.1470199550000002</v>
          </cell>
          <cell r="L442">
            <v>23.353669955000001</v>
          </cell>
          <cell r="M442">
            <v>560.48807892000002</v>
          </cell>
          <cell r="N442">
            <v>2.3149404580355805E-4</v>
          </cell>
        </row>
        <row r="443">
          <cell r="B443" t="str">
            <v>COMP. 261</v>
          </cell>
          <cell r="C443">
            <v>0</v>
          </cell>
          <cell r="D443" t="str">
            <v>COMPOSIÇÃO</v>
          </cell>
          <cell r="E443" t="str">
            <v>TERMINAL DE COMPRESSÃO PARA CABO DE 120 MM2</v>
          </cell>
          <cell r="F443" t="e">
            <v>#N/A</v>
          </cell>
          <cell r="G443" t="str">
            <v>UND</v>
          </cell>
          <cell r="H443">
            <v>0</v>
          </cell>
          <cell r="I443">
            <v>24</v>
          </cell>
          <cell r="J443">
            <v>7.4344000000000001</v>
          </cell>
          <cell r="K443">
            <v>2.1017048800000002</v>
          </cell>
          <cell r="L443">
            <v>9.5361048799999999</v>
          </cell>
          <cell r="M443">
            <v>228.86651712</v>
          </cell>
          <cell r="N443">
            <v>9.4526963176749806E-5</v>
          </cell>
        </row>
        <row r="444">
          <cell r="B444" t="str">
            <v>COMP. 124</v>
          </cell>
          <cell r="C444">
            <v>0</v>
          </cell>
          <cell r="D444" t="str">
            <v>COMPOSIÇÃO</v>
          </cell>
          <cell r="E444" t="str">
            <v>TERMINAL DE COMPRESSÃO PARA CABO DE  50 MM2 - FORNECIMENTO E INSTALAÇÃO</v>
          </cell>
          <cell r="F444" t="e">
            <v>#N/A</v>
          </cell>
          <cell r="G444" t="str">
            <v>UND</v>
          </cell>
          <cell r="H444">
            <v>0</v>
          </cell>
          <cell r="I444">
            <v>6</v>
          </cell>
          <cell r="J444">
            <v>3.8773399999999998</v>
          </cell>
          <cell r="K444">
            <v>1.096124018</v>
          </cell>
          <cell r="L444">
            <v>4.9734640179999996</v>
          </cell>
          <cell r="M444">
            <v>29.840784107999998</v>
          </cell>
          <cell r="N444">
            <v>1.2324907706194819E-5</v>
          </cell>
        </row>
        <row r="445">
          <cell r="B445" t="str">
            <v>COMP. 262</v>
          </cell>
          <cell r="C445">
            <v>0</v>
          </cell>
          <cell r="D445" t="str">
            <v>COMPOSIÇÃO</v>
          </cell>
          <cell r="E445" t="str">
            <v>TERMINAL DE COMPRESSÃO PARA CABO DE 35 MM2</v>
          </cell>
          <cell r="F445" t="e">
            <v>#N/A</v>
          </cell>
          <cell r="G445" t="str">
            <v>UND</v>
          </cell>
          <cell r="H445">
            <v>0</v>
          </cell>
          <cell r="I445">
            <v>24</v>
          </cell>
          <cell r="J445">
            <v>2.69224</v>
          </cell>
          <cell r="K445">
            <v>0.76109624799999998</v>
          </cell>
          <cell r="L445">
            <v>3.4533362479999998</v>
          </cell>
          <cell r="M445">
            <v>82.880069951999999</v>
          </cell>
          <cell r="N445">
            <v>3.4231312727721524E-5</v>
          </cell>
        </row>
        <row r="446">
          <cell r="B446" t="str">
            <v>COMP. 263</v>
          </cell>
          <cell r="C446">
            <v>0</v>
          </cell>
          <cell r="D446" t="str">
            <v>COMPOSIÇÃO</v>
          </cell>
          <cell r="E446" t="str">
            <v>TERMINAL DE COMPRESSÃO PARA CABO DE 25 MM2</v>
          </cell>
          <cell r="F446" t="e">
            <v>#N/A</v>
          </cell>
          <cell r="G446" t="str">
            <v>UND</v>
          </cell>
          <cell r="H446">
            <v>0</v>
          </cell>
          <cell r="I446">
            <v>18</v>
          </cell>
          <cell r="J446">
            <v>2.4795199999999999</v>
          </cell>
          <cell r="K446">
            <v>0.70096030399999998</v>
          </cell>
          <cell r="L446">
            <v>3.180480304</v>
          </cell>
          <cell r="M446">
            <v>57.248645472</v>
          </cell>
          <cell r="N446">
            <v>2.3644964193749466E-5</v>
          </cell>
        </row>
        <row r="447">
          <cell r="B447" t="str">
            <v>COMP. 264</v>
          </cell>
          <cell r="C447">
            <v>0</v>
          </cell>
          <cell r="D447" t="str">
            <v>COMPOSIÇÃO</v>
          </cell>
          <cell r="E447" t="str">
            <v>TERMINAL DE COMPRESSÃO PARA CABO DE 16 MM2</v>
          </cell>
          <cell r="F447" t="e">
            <v>#N/A</v>
          </cell>
          <cell r="G447" t="str">
            <v>UND</v>
          </cell>
          <cell r="H447">
            <v>0</v>
          </cell>
          <cell r="I447">
            <v>18</v>
          </cell>
          <cell r="J447">
            <v>1.81802</v>
          </cell>
          <cell r="K447">
            <v>0.51395425400000005</v>
          </cell>
          <cell r="L447">
            <v>2.3319742539999999</v>
          </cell>
          <cell r="M447">
            <v>41.975536571999996</v>
          </cell>
          <cell r="N447">
            <v>1.7336830436342679E-5</v>
          </cell>
        </row>
        <row r="448">
          <cell r="B448" t="str">
            <v>COMP. 60</v>
          </cell>
          <cell r="C448">
            <v>0</v>
          </cell>
          <cell r="D448" t="str">
            <v>COMPOSIÇÃO</v>
          </cell>
          <cell r="E448" t="str">
            <v>FITA ISOLANTE DE BORRACHA AUTOFUSAO, USO ATE 69 KV (ALTA TENSAO)</v>
          </cell>
          <cell r="F448" t="e">
            <v>#N/A</v>
          </cell>
          <cell r="G448" t="str">
            <v>M</v>
          </cell>
          <cell r="H448">
            <v>0</v>
          </cell>
          <cell r="I448">
            <v>4</v>
          </cell>
          <cell r="J448">
            <v>2.8441999999999998</v>
          </cell>
          <cell r="K448">
            <v>0.80405534000000001</v>
          </cell>
          <cell r="L448">
            <v>3.64825534</v>
          </cell>
          <cell r="M448">
            <v>14.59302136</v>
          </cell>
          <cell r="N448">
            <v>6.0272424734412956E-6</v>
          </cell>
        </row>
        <row r="449">
          <cell r="B449" t="str">
            <v>COMP. 61</v>
          </cell>
          <cell r="C449">
            <v>0</v>
          </cell>
          <cell r="D449" t="str">
            <v>COMPOSIÇÃO</v>
          </cell>
          <cell r="E449" t="str">
            <v>FITA ISOLANTE ADESIVA ANTICHAMA, USO ATE 750 V, EM ROLO DE 19 MM X 20 M</v>
          </cell>
          <cell r="F449" t="e">
            <v>#N/A</v>
          </cell>
          <cell r="G449" t="str">
            <v>M</v>
          </cell>
          <cell r="H449">
            <v>0</v>
          </cell>
          <cell r="I449">
            <v>10</v>
          </cell>
          <cell r="J449">
            <v>8.7324999999999999</v>
          </cell>
          <cell r="K449">
            <v>2.4686777499999999</v>
          </cell>
          <cell r="L449">
            <v>11.201177749999999</v>
          </cell>
          <cell r="M449">
            <v>112.01177749999999</v>
          </cell>
          <cell r="N449">
            <v>4.6263356039770509E-5</v>
          </cell>
        </row>
        <row r="450">
          <cell r="B450" t="str">
            <v>Título grau 3</v>
          </cell>
          <cell r="C450" t="str">
            <v>Título grau 3</v>
          </cell>
          <cell r="D450">
            <v>0</v>
          </cell>
          <cell r="E450" t="str">
            <v>DISJUNTORES</v>
          </cell>
          <cell r="F450">
            <v>0</v>
          </cell>
          <cell r="G450">
            <v>0</v>
          </cell>
          <cell r="H450">
            <v>0</v>
          </cell>
          <cell r="I450">
            <v>0</v>
          </cell>
          <cell r="J450">
            <v>0</v>
          </cell>
          <cell r="K450">
            <v>0</v>
          </cell>
          <cell r="L450">
            <v>0</v>
          </cell>
          <cell r="M450">
            <v>11623.968497</v>
          </cell>
          <cell r="N450">
            <v>4.800957588337415E-3</v>
          </cell>
        </row>
        <row r="451">
          <cell r="B451" t="str">
            <v>74130/5</v>
          </cell>
          <cell r="C451">
            <v>0</v>
          </cell>
          <cell r="D451" t="str">
            <v>SINAPI</v>
          </cell>
          <cell r="E451" t="str">
            <v>DISJUNTOR TERMOMAGNETICO TRIPOLAR PADRAO NEMA (AMERICANO) 60 A 100A 240V, FORNECIMENTO E INSTALACAO</v>
          </cell>
          <cell r="F451" t="e">
            <v>#N/A</v>
          </cell>
          <cell r="G451" t="str">
            <v>UN</v>
          </cell>
          <cell r="H451">
            <v>0</v>
          </cell>
          <cell r="I451">
            <v>4</v>
          </cell>
          <cell r="J451">
            <v>117.56</v>
          </cell>
          <cell r="K451">
            <v>33.234211999999999</v>
          </cell>
          <cell r="L451">
            <v>150.79421200000002</v>
          </cell>
          <cell r="M451">
            <v>603.17684800000006</v>
          </cell>
          <cell r="N451">
            <v>2.4912545713302821E-4</v>
          </cell>
        </row>
        <row r="452">
          <cell r="B452" t="str">
            <v>74130/6</v>
          </cell>
          <cell r="C452">
            <v>0</v>
          </cell>
          <cell r="D452" t="str">
            <v>SINAPI</v>
          </cell>
          <cell r="E452" t="str">
            <v>DISJUNTOR TERMOMAGNETICO TRIPOLAR PADRAO NEMA (AMERICANO) 125 A 150A 240V, FORNECIMENTO E INSTALACAO</v>
          </cell>
          <cell r="F452" t="e">
            <v>#N/A</v>
          </cell>
          <cell r="G452" t="str">
            <v>UN</v>
          </cell>
          <cell r="H452">
            <v>0</v>
          </cell>
          <cell r="I452">
            <v>3</v>
          </cell>
          <cell r="J452">
            <v>338.88</v>
          </cell>
          <cell r="K452">
            <v>95.801376000000005</v>
          </cell>
          <cell r="L452">
            <v>434.681376</v>
          </cell>
          <cell r="M452">
            <v>1304.044128</v>
          </cell>
          <cell r="N452">
            <v>5.3859923600655356E-4</v>
          </cell>
        </row>
        <row r="453">
          <cell r="B453" t="str">
            <v>74130/7</v>
          </cell>
          <cell r="C453">
            <v>0</v>
          </cell>
          <cell r="D453" t="str">
            <v>SINAPI</v>
          </cell>
          <cell r="E453" t="str">
            <v>DISJUNTOR TERMOMAGNETICO TRIPOLAR EM CAIXA MOLDADA 250A 600V, FORNECIMENTO E INSTALACAO</v>
          </cell>
          <cell r="F453" t="e">
            <v>#N/A</v>
          </cell>
          <cell r="G453" t="str">
            <v>UN</v>
          </cell>
          <cell r="H453">
            <v>0</v>
          </cell>
          <cell r="I453">
            <v>4</v>
          </cell>
          <cell r="J453">
            <v>880.99</v>
          </cell>
          <cell r="K453">
            <v>249.05587300000002</v>
          </cell>
          <cell r="L453">
            <v>1130.045873</v>
          </cell>
          <cell r="M453">
            <v>4520.1834920000001</v>
          </cell>
          <cell r="N453">
            <v>1.8669363429706235E-3</v>
          </cell>
        </row>
        <row r="454">
          <cell r="B454">
            <v>93668</v>
          </cell>
          <cell r="C454">
            <v>0</v>
          </cell>
          <cell r="D454" t="str">
            <v>SINAPI</v>
          </cell>
          <cell r="E454" t="str">
            <v>DISJUNTOR TRIPOLAR TIPO DIN, CORRENTE NOMINAL DE 16A - FORNECIMENTO E INSTALAÇÃO. AF_04/2016</v>
          </cell>
          <cell r="F454" t="e">
            <v>#N/A</v>
          </cell>
          <cell r="G454" t="str">
            <v>UN</v>
          </cell>
          <cell r="H454">
            <v>0</v>
          </cell>
          <cell r="I454">
            <v>13</v>
          </cell>
          <cell r="J454">
            <v>66.040000000000006</v>
          </cell>
          <cell r="K454">
            <v>18.669508000000004</v>
          </cell>
          <cell r="L454">
            <v>84.709508000000014</v>
          </cell>
          <cell r="M454">
            <v>1101.2236040000003</v>
          </cell>
          <cell r="N454">
            <v>4.5482984743502761E-4</v>
          </cell>
        </row>
        <row r="455">
          <cell r="B455">
            <v>93670</v>
          </cell>
          <cell r="C455">
            <v>0</v>
          </cell>
          <cell r="D455" t="str">
            <v>SINAPI</v>
          </cell>
          <cell r="E455" t="str">
            <v>DISJUNTOR TRIPOLAR TIPO DIN, CORRENTE NOMINAL DE 25A - FORNECIMENTO E INSTALAÇÃO. AF_04/2016</v>
          </cell>
          <cell r="F455" t="e">
            <v>#N/A</v>
          </cell>
          <cell r="G455" t="str">
            <v>UN</v>
          </cell>
          <cell r="H455">
            <v>0</v>
          </cell>
          <cell r="I455">
            <v>2</v>
          </cell>
          <cell r="J455">
            <v>68.39</v>
          </cell>
          <cell r="K455">
            <v>19.333853000000001</v>
          </cell>
          <cell r="L455">
            <v>87.723853000000005</v>
          </cell>
          <cell r="M455">
            <v>175.44770600000001</v>
          </cell>
          <cell r="N455">
            <v>7.2463805772915094E-5</v>
          </cell>
        </row>
        <row r="456">
          <cell r="B456" t="str">
            <v>COMP. 265</v>
          </cell>
          <cell r="C456">
            <v>0</v>
          </cell>
          <cell r="D456" t="str">
            <v>COMPOSIÇÃO</v>
          </cell>
          <cell r="E456" t="str">
            <v>DISJUNTOR TRIPOLAR 63 A, PADRÃO DIN (LINHA BRANCA)</v>
          </cell>
          <cell r="F456" t="e">
            <v>#N/A</v>
          </cell>
          <cell r="G456" t="str">
            <v>UND</v>
          </cell>
          <cell r="H456">
            <v>0</v>
          </cell>
          <cell r="I456">
            <v>2</v>
          </cell>
          <cell r="J456">
            <v>98.44</v>
          </cell>
          <cell r="K456">
            <v>27.828987999999999</v>
          </cell>
          <cell r="L456">
            <v>126.26898799999999</v>
          </cell>
          <cell r="M456">
            <v>252.53797599999999</v>
          </cell>
          <cell r="N456">
            <v>1.0430380231445769E-4</v>
          </cell>
        </row>
        <row r="457">
          <cell r="B457" t="str">
            <v>COMP. 266</v>
          </cell>
          <cell r="C457">
            <v>0</v>
          </cell>
          <cell r="D457" t="str">
            <v>COMPOSIÇÃO</v>
          </cell>
          <cell r="E457" t="str">
            <v>DISJUNTOR TRIPOLAR 80 A, PADRÃO DIN ( LINHA BRANCA )</v>
          </cell>
          <cell r="F457" t="e">
            <v>#N/A</v>
          </cell>
          <cell r="G457" t="str">
            <v>UND</v>
          </cell>
          <cell r="H457">
            <v>0</v>
          </cell>
          <cell r="I457">
            <v>2</v>
          </cell>
          <cell r="J457">
            <v>122.94</v>
          </cell>
          <cell r="K457">
            <v>34.755138000000002</v>
          </cell>
          <cell r="L457">
            <v>157.69513799999999</v>
          </cell>
          <cell r="M457">
            <v>315.39027599999997</v>
          </cell>
          <cell r="N457">
            <v>1.3026320049308642E-4</v>
          </cell>
        </row>
        <row r="458">
          <cell r="B458" t="str">
            <v>COMP. 267</v>
          </cell>
          <cell r="C458">
            <v>0</v>
          </cell>
          <cell r="D458" t="str">
            <v>COMPOSIÇÃO</v>
          </cell>
          <cell r="E458" t="str">
            <v>DISJUNTOR TRIPOLAR 125 A, PADRÃO DIN ( LINHA BRANCA )</v>
          </cell>
          <cell r="F458" t="e">
            <v>#N/A</v>
          </cell>
          <cell r="G458" t="str">
            <v>UND</v>
          </cell>
          <cell r="H458">
            <v>0</v>
          </cell>
          <cell r="I458">
            <v>3</v>
          </cell>
          <cell r="J458">
            <v>389.03000000000003</v>
          </cell>
          <cell r="K458">
            <v>109.97878100000001</v>
          </cell>
          <cell r="L458">
            <v>499.00878100000006</v>
          </cell>
          <cell r="M458">
            <v>1497.0263430000002</v>
          </cell>
          <cell r="N458">
            <v>6.183051840876699E-4</v>
          </cell>
        </row>
        <row r="459">
          <cell r="B459" t="str">
            <v>74130/1</v>
          </cell>
          <cell r="C459">
            <v>0</v>
          </cell>
          <cell r="D459" t="str">
            <v>SINAPI</v>
          </cell>
          <cell r="E459" t="str">
            <v>DISJUNTOR TERMOMAGNETICO MONOPOLAR PADRAO NEMA (AMERICANO) 10 A 30A 240V, FORNECIMENTO E INSTALACAO</v>
          </cell>
          <cell r="F459" t="e">
            <v>#N/A</v>
          </cell>
          <cell r="G459" t="str">
            <v>UN</v>
          </cell>
          <cell r="H459">
            <v>0</v>
          </cell>
          <cell r="I459">
            <v>108</v>
          </cell>
          <cell r="J459">
            <v>13.39</v>
          </cell>
          <cell r="K459">
            <v>3.7853530000000002</v>
          </cell>
          <cell r="L459">
            <v>17.175353000000001</v>
          </cell>
          <cell r="M459">
            <v>1854.9381240000002</v>
          </cell>
          <cell r="N459">
            <v>7.6613071212405315E-4</v>
          </cell>
        </row>
        <row r="460">
          <cell r="B460" t="str">
            <v>Título grau 2</v>
          </cell>
          <cell r="C460" t="str">
            <v>Título grau 2</v>
          </cell>
          <cell r="D460">
            <v>0</v>
          </cell>
          <cell r="E460" t="str">
            <v>MÉDIA TENSÃO</v>
          </cell>
          <cell r="F460">
            <v>0</v>
          </cell>
          <cell r="G460">
            <v>0</v>
          </cell>
          <cell r="H460">
            <v>0</v>
          </cell>
          <cell r="I460">
            <v>0</v>
          </cell>
          <cell r="J460">
            <v>0</v>
          </cell>
          <cell r="K460">
            <v>0</v>
          </cell>
          <cell r="L460">
            <v>0</v>
          </cell>
          <cell r="M460">
            <v>114045.779338262</v>
          </cell>
          <cell r="N460">
            <v>4.7103444049525225E-2</v>
          </cell>
        </row>
        <row r="461">
          <cell r="B461" t="str">
            <v>Título grau 3</v>
          </cell>
          <cell r="C461" t="str">
            <v>Título grau 3</v>
          </cell>
          <cell r="D461">
            <v>0</v>
          </cell>
          <cell r="E461" t="str">
            <v>ESTRUTURAS DE CONCRETO</v>
          </cell>
          <cell r="F461">
            <v>0</v>
          </cell>
          <cell r="G461">
            <v>0</v>
          </cell>
          <cell r="H461">
            <v>0</v>
          </cell>
          <cell r="I461">
            <v>0</v>
          </cell>
          <cell r="J461">
            <v>0</v>
          </cell>
          <cell r="K461">
            <v>0</v>
          </cell>
          <cell r="L461">
            <v>0</v>
          </cell>
          <cell r="M461">
            <v>3717.8546419999989</v>
          </cell>
          <cell r="N461">
            <v>1.5355566784658826E-3</v>
          </cell>
        </row>
        <row r="462">
          <cell r="B462" t="str">
            <v>COMP. 77</v>
          </cell>
          <cell r="C462">
            <v>0</v>
          </cell>
          <cell r="D462" t="str">
            <v>COMPOSIÇÃO</v>
          </cell>
          <cell r="E462" t="str">
            <v>POSTE DE CONCRETO DUPLO T, 200 KG,H = 11 M (NBR 8451) FORNECIMENTO E INSTALAÇÃO</v>
          </cell>
          <cell r="F462" t="e">
            <v>#N/A</v>
          </cell>
          <cell r="G462" t="str">
            <v>UND</v>
          </cell>
          <cell r="H462">
            <v>0</v>
          </cell>
          <cell r="I462">
            <v>1</v>
          </cell>
          <cell r="J462">
            <v>845.59199999999987</v>
          </cell>
          <cell r="K462">
            <v>239.04885839999997</v>
          </cell>
          <cell r="L462">
            <v>1084.6408583999998</v>
          </cell>
          <cell r="M462">
            <v>1084.6408583999998</v>
          </cell>
          <cell r="N462">
            <v>4.4798080458495986E-4</v>
          </cell>
        </row>
        <row r="463">
          <cell r="B463" t="str">
            <v>COMP. 117</v>
          </cell>
          <cell r="C463">
            <v>0</v>
          </cell>
          <cell r="D463" t="str">
            <v>COMPOSIÇÃO</v>
          </cell>
          <cell r="E463" t="str">
            <v>POSTE DE CONCRETO DUPLO T (DT) 11/600 - FORNECIMENTO E ASSENTAMENTO</v>
          </cell>
          <cell r="F463" t="e">
            <v>#N/A</v>
          </cell>
          <cell r="G463" t="str">
            <v>UND</v>
          </cell>
          <cell r="H463">
            <v>0</v>
          </cell>
          <cell r="I463">
            <v>1</v>
          </cell>
          <cell r="J463">
            <v>847.28</v>
          </cell>
          <cell r="K463">
            <v>239.52605600000001</v>
          </cell>
          <cell r="L463">
            <v>1086.8060559999999</v>
          </cell>
          <cell r="M463">
            <v>1086.8060559999999</v>
          </cell>
          <cell r="N463">
            <v>4.4887507936303183E-4</v>
          </cell>
        </row>
        <row r="464">
          <cell r="B464" t="str">
            <v>COMP. 118</v>
          </cell>
          <cell r="C464">
            <v>0</v>
          </cell>
          <cell r="D464" t="str">
            <v>COMPOSIÇÃO</v>
          </cell>
          <cell r="E464" t="str">
            <v>POSTE DE CONCRETO DUPLO T (DT) 11/1000 - FORNECIMENTO E ASSENTAMENTO</v>
          </cell>
          <cell r="F464" t="e">
            <v>#N/A</v>
          </cell>
          <cell r="G464" t="str">
            <v>UND</v>
          </cell>
          <cell r="H464">
            <v>0</v>
          </cell>
          <cell r="I464">
            <v>1</v>
          </cell>
          <cell r="J464">
            <v>1127.3999999999999</v>
          </cell>
          <cell r="K464">
            <v>318.71597999999994</v>
          </cell>
          <cell r="L464">
            <v>1446.1159799999998</v>
          </cell>
          <cell r="M464">
            <v>1446.1159799999998</v>
          </cell>
          <cell r="N464">
            <v>5.9727807156298039E-4</v>
          </cell>
        </row>
        <row r="465">
          <cell r="B465" t="str">
            <v>COMP. 92</v>
          </cell>
          <cell r="C465">
            <v>0</v>
          </cell>
          <cell r="D465" t="str">
            <v>COMPOSIÇÃO</v>
          </cell>
          <cell r="E465" t="str">
            <v>CRUZETA DE CONCRETO LEVE, COMP. 2000 MM SECAO, 90 X 90 MM</v>
          </cell>
          <cell r="F465" t="e">
            <v>#N/A</v>
          </cell>
          <cell r="G465" t="str">
            <v>UND</v>
          </cell>
          <cell r="H465">
            <v>0</v>
          </cell>
          <cell r="I465">
            <v>1</v>
          </cell>
          <cell r="J465">
            <v>78.187999999999988</v>
          </cell>
          <cell r="K465">
            <v>22.103747599999998</v>
          </cell>
          <cell r="L465">
            <v>100.29174759999998</v>
          </cell>
          <cell r="M465">
            <v>100.29174759999998</v>
          </cell>
          <cell r="N465">
            <v>4.142272295491069E-5</v>
          </cell>
        </row>
        <row r="466">
          <cell r="B466" t="str">
            <v>Título grau 3</v>
          </cell>
          <cell r="C466" t="str">
            <v>Título grau 3</v>
          </cell>
          <cell r="D466">
            <v>0</v>
          </cell>
          <cell r="E466" t="str">
            <v>REDE PRIMÁRIA COBERTA</v>
          </cell>
          <cell r="F466">
            <v>0</v>
          </cell>
          <cell r="G466">
            <v>0</v>
          </cell>
          <cell r="H466">
            <v>0</v>
          </cell>
          <cell r="I466">
            <v>0</v>
          </cell>
          <cell r="J466">
            <v>0</v>
          </cell>
          <cell r="K466">
            <v>0</v>
          </cell>
          <cell r="L466">
            <v>0</v>
          </cell>
          <cell r="M466">
            <v>15689.592123674001</v>
          </cell>
          <cell r="N466">
            <v>6.4801505943096853E-3</v>
          </cell>
        </row>
        <row r="467">
          <cell r="B467" t="str">
            <v>COMP. 80</v>
          </cell>
          <cell r="C467">
            <v>0</v>
          </cell>
          <cell r="D467" t="str">
            <v>COMPOSIÇÃO</v>
          </cell>
          <cell r="E467" t="str">
            <v>ARRUELA QUADRADA EM ACO GALVANIZADO, DIMENSAO = 38 MM, ESPESSURA = 3MM, DIAMETRO DO FURO= 18 MM</v>
          </cell>
          <cell r="F467" t="e">
            <v>#N/A</v>
          </cell>
          <cell r="G467" t="str">
            <v>UND</v>
          </cell>
          <cell r="H467">
            <v>0</v>
          </cell>
          <cell r="I467">
            <v>37</v>
          </cell>
          <cell r="J467">
            <v>0.95840000000000003</v>
          </cell>
          <cell r="K467">
            <v>0.27093968000000002</v>
          </cell>
          <cell r="L467">
            <v>1.22933968</v>
          </cell>
          <cell r="M467">
            <v>45.48556816</v>
          </cell>
          <cell r="N467">
            <v>1.8786551570055471E-5</v>
          </cell>
        </row>
        <row r="468">
          <cell r="B468" t="str">
            <v>COMP. 97</v>
          </cell>
          <cell r="C468">
            <v>0</v>
          </cell>
          <cell r="D468" t="str">
            <v>COMPOSIÇÃO</v>
          </cell>
          <cell r="E468" t="str">
            <v>GRAMPO METALICO TIPO OLHAL PARA HASTE DE ATERRAMENTO DE 1/2'', CONDUTOR DE *10* A 50 MM2</v>
          </cell>
          <cell r="F468" t="e">
            <v>#N/A</v>
          </cell>
          <cell r="G468" t="str">
            <v>UND</v>
          </cell>
          <cell r="H468">
            <v>0</v>
          </cell>
          <cell r="I468">
            <v>21</v>
          </cell>
          <cell r="J468">
            <v>5.351</v>
          </cell>
          <cell r="K468">
            <v>1.5127277000000001</v>
          </cell>
          <cell r="L468">
            <v>6.8637277000000001</v>
          </cell>
          <cell r="M468">
            <v>144.13828169999999</v>
          </cell>
          <cell r="N468">
            <v>5.9532316994503887E-5</v>
          </cell>
        </row>
        <row r="469">
          <cell r="B469">
            <v>96986</v>
          </cell>
          <cell r="C469">
            <v>0</v>
          </cell>
          <cell r="D469" t="str">
            <v>SINAPI</v>
          </cell>
          <cell r="E469" t="str">
            <v>HASTE DE ATERRAMENTO 3/4  PARA SPDA - FORNECIMENTO E INSTALAÇÃO. AF_12/2017</v>
          </cell>
          <cell r="F469" t="e">
            <v>#N/A</v>
          </cell>
          <cell r="G469" t="str">
            <v>UN</v>
          </cell>
          <cell r="H469">
            <v>0</v>
          </cell>
          <cell r="I469">
            <v>3</v>
          </cell>
          <cell r="J469">
            <v>56.22</v>
          </cell>
          <cell r="K469">
            <v>15.893394000000001</v>
          </cell>
          <cell r="L469">
            <v>72.113394</v>
          </cell>
          <cell r="M469">
            <v>216.340182</v>
          </cell>
          <cell r="N469">
            <v>8.9353308098112733E-5</v>
          </cell>
        </row>
        <row r="470">
          <cell r="B470" t="str">
            <v>COMP. 102</v>
          </cell>
          <cell r="C470">
            <v>0</v>
          </cell>
          <cell r="D470" t="str">
            <v>COMPOSIÇÃO</v>
          </cell>
          <cell r="E470" t="str">
            <v>MANILHA SAPATILHA FERRO NODULAR GALVANIZADO</v>
          </cell>
          <cell r="F470" t="e">
            <v>#N/A</v>
          </cell>
          <cell r="G470" t="str">
            <v>UND</v>
          </cell>
          <cell r="H470">
            <v>0</v>
          </cell>
          <cell r="I470">
            <v>21</v>
          </cell>
          <cell r="J470">
            <v>15.9725</v>
          </cell>
          <cell r="K470">
            <v>4.5154257500000003</v>
          </cell>
          <cell r="L470">
            <v>20.487925750000002</v>
          </cell>
          <cell r="M470">
            <v>430.24644075000003</v>
          </cell>
          <cell r="N470">
            <v>1.7770135174634898E-4</v>
          </cell>
        </row>
        <row r="471">
          <cell r="B471" t="str">
            <v>COMP. 116</v>
          </cell>
          <cell r="C471">
            <v>0</v>
          </cell>
          <cell r="D471" t="str">
            <v>COMPOSIÇÃO</v>
          </cell>
          <cell r="E471" t="str">
            <v>PORCA OLHAL EM ACO GALVANIZADO, DIAMETRO NOMINAL DE 16 MM</v>
          </cell>
          <cell r="F471" t="e">
            <v>#N/A</v>
          </cell>
          <cell r="G471" t="str">
            <v>UND</v>
          </cell>
          <cell r="H471">
            <v>0</v>
          </cell>
          <cell r="I471">
            <v>25</v>
          </cell>
          <cell r="J471">
            <v>11.041999999999998</v>
          </cell>
          <cell r="K471">
            <v>3.1215733999999995</v>
          </cell>
          <cell r="L471">
            <v>14.163573399999997</v>
          </cell>
          <cell r="M471">
            <v>354.08933499999995</v>
          </cell>
          <cell r="N471">
            <v>1.4624677280021355E-4</v>
          </cell>
        </row>
        <row r="472">
          <cell r="B472" t="str">
            <v>COMP. 108</v>
          </cell>
          <cell r="C472">
            <v>0</v>
          </cell>
          <cell r="D472" t="str">
            <v>COMPOSIÇÃO</v>
          </cell>
          <cell r="E472" t="str">
            <v>PARAFUSO M16 EM ACO GALVANIZADO, COMPRIMENTO = 250 MM, DIAMETRO = 16 MM,ROSCA MAQUINA, CABECA QUADRADA</v>
          </cell>
          <cell r="F472" t="e">
            <v>#N/A</v>
          </cell>
          <cell r="G472" t="str">
            <v>UND</v>
          </cell>
          <cell r="H472">
            <v>0</v>
          </cell>
          <cell r="I472">
            <v>26</v>
          </cell>
          <cell r="J472">
            <v>10.303999999999998</v>
          </cell>
          <cell r="K472">
            <v>2.9129407999999994</v>
          </cell>
          <cell r="L472">
            <v>13.216940799999998</v>
          </cell>
          <cell r="M472">
            <v>343.64046079999997</v>
          </cell>
          <cell r="N472">
            <v>1.4193115529892561E-4</v>
          </cell>
        </row>
        <row r="473">
          <cell r="B473" t="str">
            <v>COMP. 119</v>
          </cell>
          <cell r="C473">
            <v>0</v>
          </cell>
          <cell r="D473" t="str">
            <v>COMPOSIÇÃO</v>
          </cell>
          <cell r="E473" t="str">
            <v>SAPATILHA EM ACO GALVANIZADO PARA CABOS COM DIAMETRO NOMINAL ATE 5/8"</v>
          </cell>
          <cell r="F473" t="e">
            <v>#N/A</v>
          </cell>
          <cell r="G473" t="str">
            <v>UND</v>
          </cell>
          <cell r="H473">
            <v>0</v>
          </cell>
          <cell r="I473">
            <v>6</v>
          </cell>
          <cell r="J473">
            <v>5.2572000000000001</v>
          </cell>
          <cell r="K473">
            <v>1.48621044</v>
          </cell>
          <cell r="L473">
            <v>6.7434104399999999</v>
          </cell>
          <cell r="M473">
            <v>40.460462640000003</v>
          </cell>
          <cell r="N473">
            <v>1.6711071196492291E-5</v>
          </cell>
        </row>
        <row r="474">
          <cell r="B474" t="str">
            <v>COMP. 83</v>
          </cell>
          <cell r="C474">
            <v>0</v>
          </cell>
          <cell r="D474" t="str">
            <v>COMPOSIÇÃO</v>
          </cell>
          <cell r="E474" t="str">
            <v>SUPORTE EM BARRA CHATA TIPO BRAÇO C</v>
          </cell>
          <cell r="F474" t="e">
            <v>#N/A</v>
          </cell>
          <cell r="G474" t="str">
            <v>UND</v>
          </cell>
          <cell r="H474">
            <v>0</v>
          </cell>
          <cell r="I474">
            <v>2</v>
          </cell>
          <cell r="J474">
            <v>32.774499999999996</v>
          </cell>
          <cell r="K474">
            <v>9.265351149999999</v>
          </cell>
          <cell r="L474">
            <v>42.039851149999997</v>
          </cell>
          <cell r="M474">
            <v>84.079702299999994</v>
          </cell>
          <cell r="N474">
            <v>3.4726787575733375E-5</v>
          </cell>
        </row>
        <row r="475">
          <cell r="B475" t="str">
            <v>73908/1</v>
          </cell>
          <cell r="C475">
            <v>0</v>
          </cell>
          <cell r="D475" t="str">
            <v>SINAPI</v>
          </cell>
          <cell r="E475" t="str">
            <v>CANTONEIRA DE ALUMINIO 2"X2", PARA PROTECAO DE QUINA DE PAREDE</v>
          </cell>
          <cell r="F475" t="e">
            <v>#N/A</v>
          </cell>
          <cell r="G475" t="str">
            <v>M</v>
          </cell>
          <cell r="H475">
            <v>0</v>
          </cell>
          <cell r="I475">
            <v>1</v>
          </cell>
          <cell r="J475">
            <v>47.29</v>
          </cell>
          <cell r="K475">
            <v>13.368883</v>
          </cell>
          <cell r="L475">
            <v>60.658883000000003</v>
          </cell>
          <cell r="M475">
            <v>60.658883000000003</v>
          </cell>
          <cell r="N475">
            <v>2.5053468160558232E-5</v>
          </cell>
        </row>
        <row r="476">
          <cell r="B476" t="str">
            <v>COMP. 103</v>
          </cell>
          <cell r="C476">
            <v>0</v>
          </cell>
          <cell r="D476" t="str">
            <v>COMPOSIÇÃO</v>
          </cell>
          <cell r="E476" t="str">
            <v>MANILHA RETA PESADA PADRAO "D", CORPO EM ACO CARBONO 1045 E PINO REFORCADOEM ACO ALLOY, GALVANIZADO, ROSCADO, DIAMETRO 1/2" (COLETADO CAIXA)</v>
          </cell>
          <cell r="F476" t="e">
            <v>#N/A</v>
          </cell>
          <cell r="G476" t="str">
            <v>UND</v>
          </cell>
          <cell r="H476">
            <v>0</v>
          </cell>
          <cell r="I476">
            <v>1</v>
          </cell>
          <cell r="J476">
            <v>13.122499999999999</v>
          </cell>
          <cell r="K476">
            <v>3.7097307499999999</v>
          </cell>
          <cell r="L476">
            <v>16.832230749999997</v>
          </cell>
          <cell r="M476">
            <v>16.832230749999997</v>
          </cell>
          <cell r="N476">
            <v>6.9520857673276658E-6</v>
          </cell>
        </row>
        <row r="477">
          <cell r="B477" t="str">
            <v>COMP. 104</v>
          </cell>
          <cell r="C477">
            <v>0</v>
          </cell>
          <cell r="D477" t="str">
            <v>COMPOSIÇÃO</v>
          </cell>
          <cell r="E477" t="str">
            <v>PARAFUSO FRANCES M16 EM ACO GALVANIZADO, COMPRIMENTO = 45 MM, DIAMETRO = 16MM, CABECA ABAULADA</v>
          </cell>
          <cell r="F477" t="e">
            <v>#N/A</v>
          </cell>
          <cell r="G477" t="str">
            <v>UND</v>
          </cell>
          <cell r="H477">
            <v>0</v>
          </cell>
          <cell r="I477">
            <v>2</v>
          </cell>
          <cell r="J477">
            <v>6.3940000000000001</v>
          </cell>
          <cell r="K477">
            <v>1.8075838000000002</v>
          </cell>
          <cell r="L477">
            <v>8.2015837999999999</v>
          </cell>
          <cell r="M477">
            <v>16.4031676</v>
          </cell>
          <cell r="N477">
            <v>6.7748731409858037E-6</v>
          </cell>
        </row>
        <row r="478">
          <cell r="B478" t="str">
            <v>COMP. 89</v>
          </cell>
          <cell r="C478">
            <v>0</v>
          </cell>
          <cell r="D478" t="str">
            <v>COMPOSIÇÃO</v>
          </cell>
          <cell r="E478" t="str">
            <v>PARAFUSO CABEÇA ABAULADA 16 X 70MM</v>
          </cell>
          <cell r="F478" t="e">
            <v>#N/A</v>
          </cell>
          <cell r="G478" t="str">
            <v>UND</v>
          </cell>
          <cell r="H478">
            <v>0</v>
          </cell>
          <cell r="I478">
            <v>1</v>
          </cell>
          <cell r="J478">
            <v>11.673999999999999</v>
          </cell>
          <cell r="K478">
            <v>3.3002397999999999</v>
          </cell>
          <cell r="L478">
            <v>14.974239799999999</v>
          </cell>
          <cell r="M478">
            <v>14.974239799999999</v>
          </cell>
          <cell r="N478">
            <v>6.1846941701492236E-6</v>
          </cell>
        </row>
        <row r="479">
          <cell r="B479" t="str">
            <v>COMP. 87</v>
          </cell>
          <cell r="C479">
            <v>0</v>
          </cell>
          <cell r="D479" t="str">
            <v>COMPOSIÇÃO</v>
          </cell>
          <cell r="E479" t="str">
            <v>CONECTOR DE ALUMINIO TIPO PRENSA CABO, PARA CABOS DE DIAMETRO DE 9A 10 MM</v>
          </cell>
          <cell r="F479" t="e">
            <v>#N/A</v>
          </cell>
          <cell r="G479" t="str">
            <v>UND</v>
          </cell>
          <cell r="H479">
            <v>0</v>
          </cell>
          <cell r="I479">
            <v>5</v>
          </cell>
          <cell r="J479">
            <v>9.5339999999999989</v>
          </cell>
          <cell r="K479">
            <v>2.6952617999999999</v>
          </cell>
          <cell r="L479">
            <v>12.2292618</v>
          </cell>
          <cell r="M479">
            <v>61.146309000000002</v>
          </cell>
          <cell r="N479">
            <v>2.5254785942351679E-5</v>
          </cell>
        </row>
        <row r="480">
          <cell r="B480" t="str">
            <v>COMP. 88</v>
          </cell>
          <cell r="C480">
            <v>0</v>
          </cell>
          <cell r="D480" t="str">
            <v>COMPOSIÇÃO</v>
          </cell>
          <cell r="E480" t="str">
            <v>CONECTOR DE ALUMINIO TIPO PRENSA CABO, PARA CABOS DE DIAMETRO DE 31 A 34 MM</v>
          </cell>
          <cell r="F480" t="e">
            <v>#N/A</v>
          </cell>
          <cell r="G480" t="str">
            <v>UND</v>
          </cell>
          <cell r="H480">
            <v>0</v>
          </cell>
          <cell r="I480">
            <v>2</v>
          </cell>
          <cell r="J480">
            <v>26.024000000000001</v>
          </cell>
          <cell r="K480">
            <v>7.3569848000000002</v>
          </cell>
          <cell r="L480">
            <v>33.3809848</v>
          </cell>
          <cell r="M480">
            <v>66.7619696</v>
          </cell>
          <cell r="N480">
            <v>2.7574178702066712E-5</v>
          </cell>
        </row>
        <row r="481">
          <cell r="B481" t="str">
            <v>73767/1</v>
          </cell>
          <cell r="C481">
            <v>0</v>
          </cell>
          <cell r="D481" t="str">
            <v>SINAPI</v>
          </cell>
          <cell r="E481" t="str">
            <v>GRAMPO PARALELO EM ALUMINIO FUNDIDO OU ESTRUDADO DE 2 PARAFUSOS, PARA CABO DE 6 A 50 MM2, PASTA ANTIOXIDANTE. FORNEC E INSTALAÇÃO.</v>
          </cell>
          <cell r="F481" t="e">
            <v>#N/A</v>
          </cell>
          <cell r="G481" t="str">
            <v>UN</v>
          </cell>
          <cell r="H481">
            <v>0</v>
          </cell>
          <cell r="I481">
            <v>21</v>
          </cell>
          <cell r="J481">
            <v>8.32</v>
          </cell>
          <cell r="K481">
            <v>2.3520639999999999</v>
          </cell>
          <cell r="L481">
            <v>10.672064000000001</v>
          </cell>
          <cell r="M481">
            <v>224.11334400000001</v>
          </cell>
          <cell r="N481">
            <v>9.2563796934081919E-5</v>
          </cell>
        </row>
        <row r="482">
          <cell r="B482" t="str">
            <v>COMP. 99</v>
          </cell>
          <cell r="C482">
            <v>0</v>
          </cell>
          <cell r="D482" t="str">
            <v>COMPOSIÇÃO</v>
          </cell>
          <cell r="E482" t="str">
            <v>ISOLADOR DE DISCO POLIMÉRICO 15 KV</v>
          </cell>
          <cell r="F482" t="e">
            <v>#N/A</v>
          </cell>
          <cell r="G482" t="str">
            <v>UND</v>
          </cell>
          <cell r="H482">
            <v>0</v>
          </cell>
          <cell r="I482">
            <v>18</v>
          </cell>
          <cell r="J482">
            <v>63.772500000000001</v>
          </cell>
          <cell r="K482">
            <v>18.028485750000002</v>
          </cell>
          <cell r="L482">
            <v>81.800985749999995</v>
          </cell>
          <cell r="M482">
            <v>1472.4177434999999</v>
          </cell>
          <cell r="N482">
            <v>6.0814128502528222E-4</v>
          </cell>
        </row>
        <row r="483">
          <cell r="B483" t="str">
            <v>COMP. 85</v>
          </cell>
          <cell r="C483">
            <v>0</v>
          </cell>
          <cell r="D483" t="str">
            <v>COMPOSIÇÃO</v>
          </cell>
          <cell r="E483" t="str">
            <v>CABO DE COBRE NU 25MM2(4,51M/KG) - FORNECIMENTO E INSTALACAO</v>
          </cell>
          <cell r="F483" t="e">
            <v>#N/A</v>
          </cell>
          <cell r="G483" t="str">
            <v>KG</v>
          </cell>
          <cell r="H483">
            <v>0</v>
          </cell>
          <cell r="I483">
            <v>8.5</v>
          </cell>
          <cell r="J483">
            <v>53.694000000000003</v>
          </cell>
          <cell r="K483">
            <v>15.179293800000002</v>
          </cell>
          <cell r="L483">
            <v>68.873293799999999</v>
          </cell>
          <cell r="M483">
            <v>585.42299730000002</v>
          </cell>
          <cell r="N483">
            <v>2.4179272182302001E-4</v>
          </cell>
        </row>
        <row r="484">
          <cell r="B484" t="str">
            <v>COMP. 90</v>
          </cell>
          <cell r="C484">
            <v>0</v>
          </cell>
          <cell r="D484" t="str">
            <v>COMPOSIÇÃO</v>
          </cell>
          <cell r="E484" t="str">
            <v>ALÇA PREFORMADA P/ ESTAI 9,5 MM MR</v>
          </cell>
          <cell r="F484" t="e">
            <v>#N/A</v>
          </cell>
          <cell r="G484" t="str">
            <v>UND</v>
          </cell>
          <cell r="H484">
            <v>0</v>
          </cell>
          <cell r="I484">
            <v>6</v>
          </cell>
          <cell r="J484">
            <v>14.561</v>
          </cell>
          <cell r="K484">
            <v>4.1163946999999999</v>
          </cell>
          <cell r="L484">
            <v>18.677394700000001</v>
          </cell>
          <cell r="M484">
            <v>112.0643682</v>
          </cell>
          <cell r="N484">
            <v>4.6285077168858754E-5</v>
          </cell>
        </row>
        <row r="485">
          <cell r="B485" t="str">
            <v>COMP. 76</v>
          </cell>
          <cell r="C485">
            <v>0</v>
          </cell>
          <cell r="D485" t="str">
            <v>COMPOSIÇÃO</v>
          </cell>
          <cell r="E485" t="str">
            <v>ALÇA PREFORMADA PARA CABO MULTIPLEX 16 MM3</v>
          </cell>
          <cell r="F485" t="e">
            <v>#N/A</v>
          </cell>
          <cell r="G485" t="str">
            <v>UND</v>
          </cell>
          <cell r="H485">
            <v>0</v>
          </cell>
          <cell r="I485">
            <v>18</v>
          </cell>
          <cell r="J485">
            <v>5.9809999999999999</v>
          </cell>
          <cell r="K485">
            <v>1.6908287</v>
          </cell>
          <cell r="L485">
            <v>7.6718286999999998</v>
          </cell>
          <cell r="M485">
            <v>138.0929166</v>
          </cell>
          <cell r="N485">
            <v>5.7035446716628842E-5</v>
          </cell>
        </row>
        <row r="486">
          <cell r="B486" t="str">
            <v>COMP. 106</v>
          </cell>
          <cell r="C486">
            <v>0</v>
          </cell>
          <cell r="D486" t="str">
            <v>COMPOSIÇÃO</v>
          </cell>
          <cell r="E486" t="str">
            <v>PARAFUSO M16 EM ACO GALVANIZADO, COMPRIMENTO = 125 MM, DIAMETRO = 16 MM,ROSCA MAQUINA, CABECA QUADRADA</v>
          </cell>
          <cell r="F486" t="e">
            <v>#N/A</v>
          </cell>
          <cell r="G486" t="str">
            <v>UND</v>
          </cell>
          <cell r="H486">
            <v>0</v>
          </cell>
          <cell r="I486">
            <v>3</v>
          </cell>
          <cell r="J486">
            <v>8.0339999999999989</v>
          </cell>
          <cell r="K486">
            <v>2.2712117999999997</v>
          </cell>
          <cell r="L486">
            <v>10.305211799999999</v>
          </cell>
          <cell r="M486">
            <v>30.915635399999996</v>
          </cell>
          <cell r="N486">
            <v>1.2768845202067548E-5</v>
          </cell>
        </row>
        <row r="487">
          <cell r="B487" t="str">
            <v>COMP. 100</v>
          </cell>
          <cell r="C487">
            <v>0</v>
          </cell>
          <cell r="D487" t="str">
            <v>COMPOSIÇÃO</v>
          </cell>
          <cell r="E487" t="str">
            <v>ISOLADOR DE PORCELANA, TIPO PINO MONOCORPO, PARA TENSAO DE *15* KV</v>
          </cell>
          <cell r="F487" t="e">
            <v>#N/A</v>
          </cell>
          <cell r="G487" t="str">
            <v>UND</v>
          </cell>
          <cell r="H487">
            <v>0</v>
          </cell>
          <cell r="I487">
            <v>3</v>
          </cell>
          <cell r="J487">
            <v>22.302499999999998</v>
          </cell>
          <cell r="K487">
            <v>6.3049167499999994</v>
          </cell>
          <cell r="L487">
            <v>28.607416749999999</v>
          </cell>
          <cell r="M487">
            <v>85.822250249999996</v>
          </cell>
          <cell r="N487">
            <v>3.544649864564495E-5</v>
          </cell>
        </row>
        <row r="488">
          <cell r="B488" t="str">
            <v>COMP. 91</v>
          </cell>
          <cell r="C488">
            <v>0</v>
          </cell>
          <cell r="D488" t="str">
            <v>COMPOSIÇÃO</v>
          </cell>
          <cell r="E488" t="str">
            <v>CONECTOR CUNHA COM CAPA DE PROTEÇÃO - CLASSE DE TENSÃO 15KV - EM LIGA DE ALUMÍNIO PARA CONDUTORES ISOLADOS DE 70MM/35MM - 50MM/50MM</v>
          </cell>
          <cell r="F488" t="e">
            <v>#N/A</v>
          </cell>
          <cell r="G488" t="str">
            <v>UND</v>
          </cell>
          <cell r="H488">
            <v>0</v>
          </cell>
          <cell r="I488">
            <v>7</v>
          </cell>
          <cell r="J488">
            <v>22.454000000000001</v>
          </cell>
          <cell r="K488">
            <v>6.3477458000000002</v>
          </cell>
          <cell r="L488">
            <v>28.801745799999999</v>
          </cell>
          <cell r="M488">
            <v>201.6122206</v>
          </cell>
          <cell r="N488">
            <v>8.3270332386132826E-5</v>
          </cell>
        </row>
        <row r="489">
          <cell r="B489" t="str">
            <v>COMP. 101</v>
          </cell>
          <cell r="C489">
            <v>0</v>
          </cell>
          <cell r="D489" t="str">
            <v>COMPOSIÇÃO</v>
          </cell>
          <cell r="E489" t="str">
            <v>ALÇA PREFORMADA PARA CABO MULTIPLEX 50 MM2</v>
          </cell>
          <cell r="F489" t="e">
            <v>#N/A</v>
          </cell>
          <cell r="G489" t="str">
            <v>UND</v>
          </cell>
          <cell r="H489">
            <v>0</v>
          </cell>
          <cell r="I489">
            <v>6</v>
          </cell>
          <cell r="J489">
            <v>9.8610000000000007</v>
          </cell>
          <cell r="K489">
            <v>2.7877047000000004</v>
          </cell>
          <cell r="L489">
            <v>12.648704700000001</v>
          </cell>
          <cell r="M489">
            <v>75.892228200000005</v>
          </cell>
          <cell r="N489">
            <v>3.1345178625239761E-5</v>
          </cell>
        </row>
        <row r="490">
          <cell r="B490" t="str">
            <v>COMP. 99</v>
          </cell>
          <cell r="C490">
            <v>0</v>
          </cell>
          <cell r="D490" t="str">
            <v>COMPOSIÇÃO</v>
          </cell>
          <cell r="E490" t="str">
            <v>ISOLADOR DE DISCO POLIMÉRICO 15 KV</v>
          </cell>
          <cell r="F490" t="e">
            <v>#N/A</v>
          </cell>
          <cell r="G490" t="str">
            <v>UND</v>
          </cell>
          <cell r="H490">
            <v>0</v>
          </cell>
          <cell r="I490">
            <v>10</v>
          </cell>
          <cell r="J490">
            <v>63.772500000000001</v>
          </cell>
          <cell r="K490">
            <v>18.028485750000002</v>
          </cell>
          <cell r="L490">
            <v>81.800985749999995</v>
          </cell>
          <cell r="M490">
            <v>818.00985749999995</v>
          </cell>
          <cell r="N490">
            <v>3.3785626945849007E-4</v>
          </cell>
        </row>
        <row r="491">
          <cell r="B491" t="str">
            <v>COMP. 105</v>
          </cell>
          <cell r="C491">
            <v>0</v>
          </cell>
          <cell r="D491" t="str">
            <v>COMPOSIÇÃO</v>
          </cell>
          <cell r="E491" t="str">
            <v>ELO FUSÍVEL 6 K</v>
          </cell>
          <cell r="F491" t="e">
            <v>#N/A</v>
          </cell>
          <cell r="G491" t="str">
            <v>UND</v>
          </cell>
          <cell r="H491">
            <v>0</v>
          </cell>
          <cell r="I491">
            <v>3</v>
          </cell>
          <cell r="J491">
            <v>11.022500000000001</v>
          </cell>
          <cell r="K491">
            <v>3.1160607500000004</v>
          </cell>
          <cell r="L491">
            <v>14.138560750000002</v>
          </cell>
          <cell r="M491">
            <v>42.415682250000003</v>
          </cell>
          <cell r="N491">
            <v>1.7518620393302165E-5</v>
          </cell>
        </row>
        <row r="492">
          <cell r="B492" t="str">
            <v>COMP. 93</v>
          </cell>
          <cell r="C492">
            <v>0</v>
          </cell>
          <cell r="D492" t="str">
            <v>COMPOSIÇÃO</v>
          </cell>
          <cell r="E492" t="str">
            <v>ELO FUSÍVEL 10 K, 500 MM</v>
          </cell>
          <cell r="F492" t="e">
            <v>#N/A</v>
          </cell>
          <cell r="G492" t="str">
            <v>UND</v>
          </cell>
          <cell r="H492">
            <v>0</v>
          </cell>
          <cell r="I492">
            <v>3</v>
          </cell>
          <cell r="J492">
            <v>10.9725</v>
          </cell>
          <cell r="K492">
            <v>3.1019257499999999</v>
          </cell>
          <cell r="L492">
            <v>14.07442575</v>
          </cell>
          <cell r="M492">
            <v>42.223277249999995</v>
          </cell>
          <cell r="N492">
            <v>1.7439152847857377E-5</v>
          </cell>
        </row>
        <row r="493">
          <cell r="B493" t="str">
            <v>COMP. 113</v>
          </cell>
          <cell r="C493">
            <v>0</v>
          </cell>
          <cell r="D493" t="str">
            <v>COMPOSIÇÃO</v>
          </cell>
          <cell r="E493" t="str">
            <v>PARA-RAIO TP VALVULA 15KV/5KA - FORNECIMENTO E INSTALACAO</v>
          </cell>
          <cell r="F493" t="e">
            <v>#N/A</v>
          </cell>
          <cell r="G493" t="str">
            <v>UND</v>
          </cell>
          <cell r="H493">
            <v>0</v>
          </cell>
          <cell r="I493">
            <v>3</v>
          </cell>
          <cell r="J493">
            <v>251.58999999999997</v>
          </cell>
          <cell r="K493">
            <v>71.124493000000001</v>
          </cell>
          <cell r="L493">
            <v>322.71449299999995</v>
          </cell>
          <cell r="M493">
            <v>968.14347899999984</v>
          </cell>
          <cell r="N493">
            <v>3.9986479516905332E-4</v>
          </cell>
        </row>
        <row r="494">
          <cell r="B494" t="str">
            <v>COMP. 91</v>
          </cell>
          <cell r="C494">
            <v>0</v>
          </cell>
          <cell r="D494" t="str">
            <v>COMPOSIÇÃO</v>
          </cell>
          <cell r="E494" t="str">
            <v>CONECTOR CUNHA COM CAPA DE PROTEÇÃO - CLASSE DE TENSÃO 15KV - EM LIGA DE ALUMÍNIO PARA CONDUTORES ISOLADOS DE 70MM/35MM - 50MM/50MM</v>
          </cell>
          <cell r="F494" t="e">
            <v>#N/A</v>
          </cell>
          <cell r="G494" t="str">
            <v>UND</v>
          </cell>
          <cell r="H494">
            <v>0</v>
          </cell>
          <cell r="I494">
            <v>6</v>
          </cell>
          <cell r="J494">
            <v>22.454000000000001</v>
          </cell>
          <cell r="K494">
            <v>6.3477458000000002</v>
          </cell>
          <cell r="L494">
            <v>28.801745799999999</v>
          </cell>
          <cell r="M494">
            <v>172.81047480000001</v>
          </cell>
          <cell r="N494">
            <v>7.1374570616685289E-5</v>
          </cell>
        </row>
        <row r="495">
          <cell r="B495" t="str">
            <v>COMP. 98</v>
          </cell>
          <cell r="C495">
            <v>0</v>
          </cell>
          <cell r="D495" t="str">
            <v>COMPOSIÇÃO</v>
          </cell>
          <cell r="E495" t="str">
            <v>GRAMPO DE LINHA VIVA COM PARAFUSO DE APERTO E TERMINAL EM LIGA DE COBRE ESTANHADO PARA CABOS ENTRE 2 A 1/0AWG/8 A 2/0AWG</v>
          </cell>
          <cell r="F495" t="e">
            <v>#N/A</v>
          </cell>
          <cell r="G495" t="str">
            <v>UND</v>
          </cell>
          <cell r="H495">
            <v>0</v>
          </cell>
          <cell r="I495">
            <v>6</v>
          </cell>
          <cell r="J495">
            <v>18.221</v>
          </cell>
          <cell r="K495">
            <v>5.1510767</v>
          </cell>
          <cell r="L495">
            <v>23.372076700000001</v>
          </cell>
          <cell r="M495">
            <v>140.23246019999999</v>
          </cell>
          <cell r="N495">
            <v>5.7919125821974813E-5</v>
          </cell>
        </row>
        <row r="496">
          <cell r="B496" t="str">
            <v>COMP. 115</v>
          </cell>
          <cell r="C496">
            <v>0</v>
          </cell>
          <cell r="D496" t="str">
            <v>COMPOSIÇÃO</v>
          </cell>
          <cell r="E496" t="str">
            <v>PINO P/ ISOLADOR 15 KV, 1 X 294MM</v>
          </cell>
          <cell r="F496" t="e">
            <v>#N/A</v>
          </cell>
          <cell r="G496" t="str">
            <v>UND</v>
          </cell>
          <cell r="H496">
            <v>0</v>
          </cell>
          <cell r="I496">
            <v>1</v>
          </cell>
          <cell r="J496">
            <v>21.822499999999998</v>
          </cell>
          <cell r="K496">
            <v>6.1692207499999991</v>
          </cell>
          <cell r="L496">
            <v>27.991720749999999</v>
          </cell>
          <cell r="M496">
            <v>27.991720749999999</v>
          </cell>
          <cell r="N496">
            <v>1.1561203403125015E-5</v>
          </cell>
        </row>
        <row r="497">
          <cell r="B497" t="str">
            <v>COMP. 88</v>
          </cell>
          <cell r="C497">
            <v>0</v>
          </cell>
          <cell r="D497" t="str">
            <v>COMPOSIÇÃO</v>
          </cell>
          <cell r="E497" t="str">
            <v>CONECTOR DE ALUMINIO TIPO PRENSA CABO, PARA CABOS DE DIAMETRO DE 31 A 34 MM</v>
          </cell>
          <cell r="F497" t="e">
            <v>#N/A</v>
          </cell>
          <cell r="G497" t="str">
            <v>UND</v>
          </cell>
          <cell r="H497">
            <v>0</v>
          </cell>
          <cell r="I497">
            <v>4</v>
          </cell>
          <cell r="J497">
            <v>26.024000000000001</v>
          </cell>
          <cell r="K497">
            <v>7.3569848000000002</v>
          </cell>
          <cell r="L497">
            <v>33.3809848</v>
          </cell>
          <cell r="M497">
            <v>133.5239392</v>
          </cell>
          <cell r="N497">
            <v>5.5148357404133423E-5</v>
          </cell>
        </row>
        <row r="498">
          <cell r="B498" t="str">
            <v>73767/3</v>
          </cell>
          <cell r="C498">
            <v>0</v>
          </cell>
          <cell r="D498" t="str">
            <v>SINAPI</v>
          </cell>
          <cell r="E498" t="str">
            <v>LACO DE ROLDANA PRE-FORMADO ACO RECOBERTO DE ALUMINIO PARA CABO DE ALUMINIO NU BITOLA 25MM2 - FORNECIMENTO E COLOCACAO</v>
          </cell>
          <cell r="F498" t="e">
            <v>#N/A</v>
          </cell>
          <cell r="G498" t="str">
            <v>UN</v>
          </cell>
          <cell r="H498">
            <v>0</v>
          </cell>
          <cell r="I498">
            <v>3</v>
          </cell>
          <cell r="J498">
            <v>7.24</v>
          </cell>
          <cell r="K498">
            <v>2.046748</v>
          </cell>
          <cell r="L498">
            <v>9.2867479999999993</v>
          </cell>
          <cell r="M498">
            <v>27.860243999999998</v>
          </cell>
          <cell r="N498">
            <v>1.1506900580404414E-5</v>
          </cell>
        </row>
        <row r="499">
          <cell r="B499" t="str">
            <v>COMP. 94</v>
          </cell>
          <cell r="C499">
            <v>0</v>
          </cell>
          <cell r="D499" t="str">
            <v>COMPOSIÇÃO</v>
          </cell>
          <cell r="E499" t="str">
            <v>ESPAÇADOR LOSANGULAR 15KV</v>
          </cell>
          <cell r="F499" t="e">
            <v>#N/A</v>
          </cell>
          <cell r="G499" t="str">
            <v>UND</v>
          </cell>
          <cell r="H499">
            <v>0</v>
          </cell>
          <cell r="I499">
            <v>110</v>
          </cell>
          <cell r="J499">
            <v>29.772499999999997</v>
          </cell>
          <cell r="K499">
            <v>8.4166857499999992</v>
          </cell>
          <cell r="L499">
            <v>38.189185749999993</v>
          </cell>
          <cell r="M499">
            <v>4200.8104324999995</v>
          </cell>
          <cell r="N499">
            <v>1.7350281642868298E-3</v>
          </cell>
        </row>
        <row r="500">
          <cell r="B500" t="str">
            <v>COMP. 78</v>
          </cell>
          <cell r="C500">
            <v>0</v>
          </cell>
          <cell r="D500" t="str">
            <v>COMPOSIÇÃO</v>
          </cell>
          <cell r="E500" t="str">
            <v>ANEL DE AMARRAÇÃO EM SILICONE PARA ISOLADOR POLIMÉRICO DE 25 KV</v>
          </cell>
          <cell r="F500" t="e">
            <v>#N/A</v>
          </cell>
          <cell r="G500" t="str">
            <v>UND</v>
          </cell>
          <cell r="H500">
            <v>0</v>
          </cell>
          <cell r="I500">
            <v>4</v>
          </cell>
          <cell r="J500">
            <v>13.300999999999998</v>
          </cell>
          <cell r="K500">
            <v>3.7601926999999997</v>
          </cell>
          <cell r="L500">
            <v>17.061192699999999</v>
          </cell>
          <cell r="M500">
            <v>68.244770799999998</v>
          </cell>
          <cell r="N500">
            <v>2.818660858562783E-5</v>
          </cell>
        </row>
        <row r="501">
          <cell r="B501" t="str">
            <v>COMP. 107</v>
          </cell>
          <cell r="C501">
            <v>0</v>
          </cell>
          <cell r="D501" t="str">
            <v>COMPOSIÇÃO</v>
          </cell>
          <cell r="E501" t="str">
            <v>CRUZETA CONCRETO TIPO "L", 1700MM</v>
          </cell>
          <cell r="F501" t="e">
            <v>#N/A</v>
          </cell>
          <cell r="G501" t="str">
            <v>UND</v>
          </cell>
          <cell r="H501">
            <v>0</v>
          </cell>
          <cell r="I501">
            <v>1</v>
          </cell>
          <cell r="J501">
            <v>159.86800000000002</v>
          </cell>
          <cell r="K501">
            <v>45.194683600000005</v>
          </cell>
          <cell r="L501">
            <v>205.06268360000001</v>
          </cell>
          <cell r="M501">
            <v>205.06268360000001</v>
          </cell>
          <cell r="N501">
            <v>8.4695450367775925E-5</v>
          </cell>
        </row>
        <row r="502">
          <cell r="B502" t="str">
            <v>COMP. 109</v>
          </cell>
          <cell r="C502">
            <v>0</v>
          </cell>
          <cell r="D502" t="str">
            <v>COMPOSIÇÃO</v>
          </cell>
          <cell r="E502" t="str">
            <v>CRUZETA EM CONCRETO ARMADO, RETANGULAR, 1900MM</v>
          </cell>
          <cell r="F502" t="e">
            <v>#N/A</v>
          </cell>
          <cell r="G502" t="str">
            <v>UND</v>
          </cell>
          <cell r="H502">
            <v>0</v>
          </cell>
          <cell r="I502">
            <v>1</v>
          </cell>
          <cell r="J502">
            <v>131.768</v>
          </cell>
          <cell r="K502">
            <v>37.250813600000001</v>
          </cell>
          <cell r="L502">
            <v>169.01881359999999</v>
          </cell>
          <cell r="M502">
            <v>169.01881359999999</v>
          </cell>
          <cell r="N502">
            <v>6.9808530187786774E-5</v>
          </cell>
        </row>
        <row r="503">
          <cell r="B503" t="str">
            <v>COMP. 110</v>
          </cell>
          <cell r="C503">
            <v>0</v>
          </cell>
          <cell r="D503" t="str">
            <v>COMPOSIÇÃO</v>
          </cell>
          <cell r="E503" t="str">
            <v>PORCA ZINCADA, QUADRADA, DIAMETRO 5/8"</v>
          </cell>
          <cell r="F503" t="e">
            <v>#N/A</v>
          </cell>
          <cell r="G503" t="str">
            <v>UND</v>
          </cell>
          <cell r="H503">
            <v>0</v>
          </cell>
          <cell r="I503">
            <v>8</v>
          </cell>
          <cell r="J503">
            <v>3.0020000000000002</v>
          </cell>
          <cell r="K503">
            <v>0.84866540000000013</v>
          </cell>
          <cell r="L503">
            <v>3.8506654000000005</v>
          </cell>
          <cell r="M503">
            <v>30.805323200000004</v>
          </cell>
          <cell r="N503">
            <v>1.2723283809345877E-5</v>
          </cell>
        </row>
        <row r="504">
          <cell r="B504" t="str">
            <v>COMP. 99</v>
          </cell>
          <cell r="C504">
            <v>0</v>
          </cell>
          <cell r="D504" t="str">
            <v>COMPOSIÇÃO</v>
          </cell>
          <cell r="E504" t="str">
            <v>ISOLADOR DE DISCO POLIMÉRICO 15 KV</v>
          </cell>
          <cell r="F504" t="e">
            <v>#N/A</v>
          </cell>
          <cell r="G504" t="str">
            <v>UND</v>
          </cell>
          <cell r="H504">
            <v>0</v>
          </cell>
          <cell r="I504">
            <v>6</v>
          </cell>
          <cell r="J504">
            <v>63.772500000000001</v>
          </cell>
          <cell r="K504">
            <v>18.028485750000002</v>
          </cell>
          <cell r="L504">
            <v>81.800985749999995</v>
          </cell>
          <cell r="M504">
            <v>490.80591449999997</v>
          </cell>
          <cell r="N504">
            <v>2.0271376167509404E-4</v>
          </cell>
        </row>
        <row r="505">
          <cell r="B505" t="str">
            <v>COMP. 76</v>
          </cell>
          <cell r="C505">
            <v>0</v>
          </cell>
          <cell r="D505" t="str">
            <v>COMPOSIÇÃO</v>
          </cell>
          <cell r="E505" t="str">
            <v>ALÇA PREFORMADA PARA CABO MULTIPLEX 16 MM3</v>
          </cell>
          <cell r="F505" t="e">
            <v>#N/A</v>
          </cell>
          <cell r="G505" t="str">
            <v>UND</v>
          </cell>
          <cell r="H505">
            <v>0</v>
          </cell>
          <cell r="I505">
            <v>3</v>
          </cell>
          <cell r="J505">
            <v>5.9809999999999999</v>
          </cell>
          <cell r="K505">
            <v>1.6908287</v>
          </cell>
          <cell r="L505">
            <v>7.6718286999999998</v>
          </cell>
          <cell r="M505">
            <v>23.0154861</v>
          </cell>
          <cell r="N505">
            <v>9.5059077861048076E-6</v>
          </cell>
        </row>
        <row r="506">
          <cell r="B506" t="str">
            <v>COMP. 75</v>
          </cell>
          <cell r="C506">
            <v>0</v>
          </cell>
          <cell r="D506" t="str">
            <v>COMPOSIÇÃO</v>
          </cell>
          <cell r="E506" t="str">
            <v>ALÇA PREFORMADA PARA CABO MULTIPLEX 70 MM2</v>
          </cell>
          <cell r="F506" t="e">
            <v>#N/A</v>
          </cell>
          <cell r="G506" t="str">
            <v>UND</v>
          </cell>
          <cell r="H506">
            <v>0</v>
          </cell>
          <cell r="I506">
            <v>3</v>
          </cell>
          <cell r="J506">
            <v>14.561</v>
          </cell>
          <cell r="K506">
            <v>4.1163946999999999</v>
          </cell>
          <cell r="L506">
            <v>18.677394700000001</v>
          </cell>
          <cell r="M506">
            <v>56.032184100000002</v>
          </cell>
          <cell r="N506">
            <v>2.3142538584429377E-5</v>
          </cell>
        </row>
        <row r="507">
          <cell r="B507" t="str">
            <v>COMP. 111</v>
          </cell>
          <cell r="C507">
            <v>0</v>
          </cell>
          <cell r="D507" t="str">
            <v>COMPOSIÇÃO</v>
          </cell>
          <cell r="E507" t="str">
            <v>CAIXA DE PROTECAO PARA TRANSFORMADOR CORRENTE, EM CHAPA DE ACO 18 USG (PADRAO DA CONCESSIONARIA LOCAL)</v>
          </cell>
          <cell r="F507" t="e">
            <v>#N/A</v>
          </cell>
          <cell r="G507" t="str">
            <v>UND</v>
          </cell>
          <cell r="H507">
            <v>0</v>
          </cell>
          <cell r="I507">
            <v>1</v>
          </cell>
          <cell r="J507">
            <v>220.76</v>
          </cell>
          <cell r="K507">
            <v>62.408851999999996</v>
          </cell>
          <cell r="L507">
            <v>283.16885200000002</v>
          </cell>
          <cell r="M507">
            <v>283.16885200000002</v>
          </cell>
          <cell r="N507">
            <v>1.1695503554926697E-4</v>
          </cell>
        </row>
        <row r="508">
          <cell r="B508" t="str">
            <v>74130/8</v>
          </cell>
          <cell r="C508">
            <v>0</v>
          </cell>
          <cell r="D508" t="str">
            <v>SINAPI</v>
          </cell>
          <cell r="E508" t="str">
            <v>DISJUNTOR TERMOMAGNETICO TRIPOLAR EM CAIXA MOLDADA 300 A 400A 600V, FORNECIMENTO E INSTALACAO</v>
          </cell>
          <cell r="F508" t="e">
            <v>#N/A</v>
          </cell>
          <cell r="G508" t="str">
            <v>UN</v>
          </cell>
          <cell r="H508">
            <v>0</v>
          </cell>
          <cell r="I508">
            <v>1</v>
          </cell>
          <cell r="J508">
            <v>1205.0999999999999</v>
          </cell>
          <cell r="K508">
            <v>340.68176999999997</v>
          </cell>
          <cell r="L508">
            <v>1545.7817699999998</v>
          </cell>
          <cell r="M508">
            <v>1545.7817699999998</v>
          </cell>
          <cell r="N508">
            <v>6.3844226010337745E-4</v>
          </cell>
        </row>
        <row r="509">
          <cell r="B509" t="str">
            <v>COMP. 9</v>
          </cell>
          <cell r="C509">
            <v>0</v>
          </cell>
          <cell r="D509" t="str">
            <v>COMPOSIÇÃO</v>
          </cell>
          <cell r="E509" t="str">
            <v>TERMINAL OU CONECTOR DE PRESSAO - PARA CABO 25MM2 - FORNECIMENTO E INSTALACAO</v>
          </cell>
          <cell r="F509" t="e">
            <v>#N/A</v>
          </cell>
          <cell r="G509" t="str">
            <v>KG</v>
          </cell>
          <cell r="H509">
            <v>0</v>
          </cell>
          <cell r="I509">
            <v>1</v>
          </cell>
          <cell r="J509">
            <v>2.4795200000000004</v>
          </cell>
          <cell r="K509">
            <v>0.70096030400000009</v>
          </cell>
          <cell r="L509">
            <v>3.1804803040000005</v>
          </cell>
          <cell r="M509">
            <v>3.1804803040000005</v>
          </cell>
          <cell r="N509">
            <v>1.3136091218749704E-6</v>
          </cell>
        </row>
        <row r="510">
          <cell r="B510" t="str">
            <v>COMP. 112</v>
          </cell>
          <cell r="C510">
            <v>0</v>
          </cell>
          <cell r="D510" t="str">
            <v>COMPOSIÇÃO</v>
          </cell>
          <cell r="E510" t="str">
            <v>CABO DE COBRE RIGIDO XLPE 25 MM2</v>
          </cell>
          <cell r="F510" t="e">
            <v>#N/A</v>
          </cell>
          <cell r="G510" t="str">
            <v>M</v>
          </cell>
          <cell r="H510">
            <v>0</v>
          </cell>
          <cell r="I510">
            <v>12</v>
          </cell>
          <cell r="J510">
            <v>83.422800000000009</v>
          </cell>
          <cell r="K510">
            <v>23.583625560000002</v>
          </cell>
          <cell r="L510">
            <v>107.00642556000001</v>
          </cell>
          <cell r="M510">
            <v>1284.0771067200001</v>
          </cell>
          <cell r="N510">
            <v>5.3035241201047597E-4</v>
          </cell>
        </row>
        <row r="511">
          <cell r="B511" t="str">
            <v>COMP. 78</v>
          </cell>
          <cell r="C511">
            <v>0</v>
          </cell>
          <cell r="D511" t="str">
            <v>COMPOSIÇÃO</v>
          </cell>
          <cell r="E511" t="str">
            <v>ANEL DE AMARRAÇÃO EM SILICONE PARA ISOLADOR POLIMÉRICO DE 25 KV</v>
          </cell>
          <cell r="F511" t="e">
            <v>#N/A</v>
          </cell>
          <cell r="G511" t="str">
            <v>UND</v>
          </cell>
          <cell r="H511">
            <v>0</v>
          </cell>
          <cell r="I511">
            <v>1</v>
          </cell>
          <cell r="J511">
            <v>13.300999999999998</v>
          </cell>
          <cell r="K511">
            <v>3.7601926999999997</v>
          </cell>
          <cell r="L511">
            <v>17.061192699999999</v>
          </cell>
          <cell r="M511">
            <v>17.061192699999999</v>
          </cell>
          <cell r="N511">
            <v>7.0466521464069575E-6</v>
          </cell>
        </row>
        <row r="512">
          <cell r="B512" t="str">
            <v>COMP. 114</v>
          </cell>
          <cell r="C512">
            <v>0</v>
          </cell>
          <cell r="D512" t="str">
            <v>COMPOSIÇÃO</v>
          </cell>
          <cell r="E512" t="str">
            <v>PERFIL U DOBRADO DE CHAPA UDC SIMPLES - 50 X 25 X 2,00 MM (1,38 KG/M)</v>
          </cell>
          <cell r="F512" t="e">
            <v>#N/A</v>
          </cell>
          <cell r="G512" t="str">
            <v>UND</v>
          </cell>
          <cell r="H512">
            <v>0</v>
          </cell>
          <cell r="I512">
            <v>1</v>
          </cell>
          <cell r="J512">
            <v>12.961999999999998</v>
          </cell>
          <cell r="K512">
            <v>3.6643573999999997</v>
          </cell>
          <cell r="L512">
            <v>16.626357399999996</v>
          </cell>
          <cell r="M512">
            <v>16.626357399999996</v>
          </cell>
          <cell r="N512">
            <v>6.8670554937017491E-6</v>
          </cell>
        </row>
        <row r="513">
          <cell r="B513" t="str">
            <v>COMP. 115</v>
          </cell>
          <cell r="C513">
            <v>0</v>
          </cell>
          <cell r="D513" t="str">
            <v>COMPOSIÇÃO</v>
          </cell>
          <cell r="E513" t="str">
            <v>PINO P/ ISOLADOR 15 KV, 1 X 294MM</v>
          </cell>
          <cell r="F513" t="e">
            <v>#N/A</v>
          </cell>
          <cell r="G513" t="str">
            <v>UND</v>
          </cell>
          <cell r="H513">
            <v>0</v>
          </cell>
          <cell r="I513">
            <v>3</v>
          </cell>
          <cell r="J513">
            <v>21.822499999999998</v>
          </cell>
          <cell r="K513">
            <v>6.1692207499999991</v>
          </cell>
          <cell r="L513">
            <v>27.991720749999999</v>
          </cell>
          <cell r="M513">
            <v>83.975162249999997</v>
          </cell>
          <cell r="N513">
            <v>3.4683610209375047E-5</v>
          </cell>
        </row>
        <row r="514">
          <cell r="B514" t="str">
            <v>COMP. 120</v>
          </cell>
          <cell r="C514">
            <v>0</v>
          </cell>
          <cell r="D514" t="str">
            <v>COMPOSIÇÃO</v>
          </cell>
          <cell r="E514" t="str">
            <v>PARAFUSO ROSCA DUPLA 16 X 250MM</v>
          </cell>
          <cell r="F514" t="e">
            <v>#N/A</v>
          </cell>
          <cell r="G514" t="str">
            <v>UND</v>
          </cell>
          <cell r="H514">
            <v>0</v>
          </cell>
          <cell r="I514">
            <v>1</v>
          </cell>
          <cell r="J514">
            <v>13.334</v>
          </cell>
          <cell r="K514">
            <v>3.7695218000000001</v>
          </cell>
          <cell r="L514">
            <v>17.103521799999999</v>
          </cell>
          <cell r="M514">
            <v>17.103521799999999</v>
          </cell>
          <cell r="N514">
            <v>7.0641350064048089E-6</v>
          </cell>
        </row>
        <row r="515">
          <cell r="B515" t="str">
            <v>Título grau 3</v>
          </cell>
          <cell r="C515" t="str">
            <v>Título grau 3</v>
          </cell>
          <cell r="D515">
            <v>0</v>
          </cell>
          <cell r="E515" t="str">
            <v>REDE SECUNDÁRIA MULTIPLEXADA</v>
          </cell>
          <cell r="F515">
            <v>0</v>
          </cell>
          <cell r="G515">
            <v>0</v>
          </cell>
          <cell r="H515">
            <v>0</v>
          </cell>
          <cell r="I515">
            <v>0</v>
          </cell>
          <cell r="J515">
            <v>0</v>
          </cell>
          <cell r="K515">
            <v>0</v>
          </cell>
          <cell r="L515">
            <v>0</v>
          </cell>
          <cell r="M515">
            <v>187.02048193999997</v>
          </cell>
          <cell r="N515">
            <v>7.7243619696327841E-5</v>
          </cell>
        </row>
        <row r="516">
          <cell r="B516">
            <v>88544</v>
          </cell>
          <cell r="C516">
            <v>0</v>
          </cell>
          <cell r="D516" t="str">
            <v>SINAPI</v>
          </cell>
          <cell r="E516" t="str">
            <v>ARMACAO SECUNDARIA OU REX COMPLETA PARA DUAS LINHAS-FORNECIMENTO E INSTALACAO.</v>
          </cell>
          <cell r="F516" t="e">
            <v>#N/A</v>
          </cell>
          <cell r="G516" t="str">
            <v>UN</v>
          </cell>
          <cell r="H516">
            <v>0</v>
          </cell>
          <cell r="I516">
            <v>1</v>
          </cell>
          <cell r="J516">
            <v>82.18</v>
          </cell>
          <cell r="K516">
            <v>23.232286000000002</v>
          </cell>
          <cell r="L516">
            <v>105.41228600000001</v>
          </cell>
          <cell r="M516">
            <v>105.41228600000001</v>
          </cell>
          <cell r="N516">
            <v>4.3537619231014494E-5</v>
          </cell>
        </row>
        <row r="517">
          <cell r="B517" t="str">
            <v>COMP. 80</v>
          </cell>
          <cell r="C517">
            <v>0</v>
          </cell>
          <cell r="D517" t="str">
            <v>COMPOSIÇÃO</v>
          </cell>
          <cell r="E517" t="str">
            <v>ARRUELA QUADRADA EM ACO GALVANIZADO, DIMENSAO = 38 MM, ESPESSURA = 3MM, DIAMETRO DO FURO= 18 MM</v>
          </cell>
          <cell r="F517" t="e">
            <v>#N/A</v>
          </cell>
          <cell r="G517" t="str">
            <v>UND</v>
          </cell>
          <cell r="H517">
            <v>0</v>
          </cell>
          <cell r="I517">
            <v>2</v>
          </cell>
          <cell r="J517">
            <v>0.95840000000000003</v>
          </cell>
          <cell r="K517">
            <v>0.27093968000000002</v>
          </cell>
          <cell r="L517">
            <v>1.22933968</v>
          </cell>
          <cell r="M517">
            <v>2.4586793600000001</v>
          </cell>
          <cell r="N517">
            <v>1.0154892740570527E-6</v>
          </cell>
        </row>
        <row r="518">
          <cell r="B518" t="str">
            <v>COMP. 116</v>
          </cell>
          <cell r="C518">
            <v>0</v>
          </cell>
          <cell r="D518" t="str">
            <v>COMPOSIÇÃO</v>
          </cell>
          <cell r="E518" t="str">
            <v>PORCA OLHAL EM ACO GALVANIZADO, DIAMETRO NOMINAL DE 16 MM</v>
          </cell>
          <cell r="F518" t="e">
            <v>#N/A</v>
          </cell>
          <cell r="G518" t="str">
            <v>UND</v>
          </cell>
          <cell r="H518">
            <v>0</v>
          </cell>
          <cell r="I518">
            <v>2</v>
          </cell>
          <cell r="J518">
            <v>11.041999999999998</v>
          </cell>
          <cell r="K518">
            <v>3.1215733999999995</v>
          </cell>
          <cell r="L518">
            <v>14.163573399999997</v>
          </cell>
          <cell r="M518">
            <v>28.327146799999994</v>
          </cell>
          <cell r="N518">
            <v>1.1699741824017083E-5</v>
          </cell>
        </row>
        <row r="519">
          <cell r="B519" t="str">
            <v>COMP. 108</v>
          </cell>
          <cell r="C519">
            <v>0</v>
          </cell>
          <cell r="D519" t="str">
            <v>COMPOSIÇÃO</v>
          </cell>
          <cell r="E519" t="str">
            <v>PARAFUSO M16 EM ACO GALVANIZADO, COMPRIMENTO = 250 MM, DIAMETRO = 16 MM,ROSCA MAQUINA, CABECA QUADRADA</v>
          </cell>
          <cell r="F519" t="e">
            <v>#N/A</v>
          </cell>
          <cell r="G519" t="str">
            <v>UND</v>
          </cell>
          <cell r="H519">
            <v>0</v>
          </cell>
          <cell r="I519">
            <v>1</v>
          </cell>
          <cell r="J519">
            <v>10.303999999999998</v>
          </cell>
          <cell r="K519">
            <v>2.9129407999999994</v>
          </cell>
          <cell r="L519">
            <v>13.216940799999998</v>
          </cell>
          <cell r="M519">
            <v>13.216940799999998</v>
          </cell>
          <cell r="N519">
            <v>5.4588905884202153E-6</v>
          </cell>
        </row>
        <row r="520">
          <cell r="B520" t="str">
            <v>COMP. 119</v>
          </cell>
          <cell r="C520">
            <v>0</v>
          </cell>
          <cell r="D520" t="str">
            <v>COMPOSIÇÃO</v>
          </cell>
          <cell r="E520" t="str">
            <v>SAPATILHA EM ACO GALVANIZADO PARA CABOS COM DIAMETRO NOMINAL ATE 5/8"</v>
          </cell>
          <cell r="F520" t="e">
            <v>#N/A</v>
          </cell>
          <cell r="G520" t="str">
            <v>UND</v>
          </cell>
          <cell r="H520">
            <v>0</v>
          </cell>
          <cell r="I520">
            <v>1</v>
          </cell>
          <cell r="J520">
            <v>5.2572000000000001</v>
          </cell>
          <cell r="K520">
            <v>1.48621044</v>
          </cell>
          <cell r="L520">
            <v>6.7434104399999999</v>
          </cell>
          <cell r="M520">
            <v>6.7434104399999999</v>
          </cell>
          <cell r="N520">
            <v>2.785178532748715E-6</v>
          </cell>
        </row>
        <row r="521">
          <cell r="B521" t="str">
            <v>COMP. 268</v>
          </cell>
          <cell r="C521">
            <v>0</v>
          </cell>
          <cell r="D521" t="str">
            <v>COMPOSIÇÃO</v>
          </cell>
          <cell r="E521" t="str">
            <v>ISOLADOR DE ROLDANA</v>
          </cell>
          <cell r="F521" t="e">
            <v>#N/A</v>
          </cell>
          <cell r="G521" t="str">
            <v>UND</v>
          </cell>
          <cell r="H521">
            <v>0</v>
          </cell>
          <cell r="I521">
            <v>1</v>
          </cell>
          <cell r="J521">
            <v>5.6624999999999996</v>
          </cell>
          <cell r="K521">
            <v>1.60078875</v>
          </cell>
          <cell r="L521">
            <v>7.2632887499999992</v>
          </cell>
          <cell r="M521">
            <v>7.2632887499999992</v>
          </cell>
          <cell r="N521">
            <v>2.9998998405405151E-6</v>
          </cell>
        </row>
        <row r="522">
          <cell r="B522" t="str">
            <v>COMP. 76</v>
          </cell>
          <cell r="C522">
            <v>0</v>
          </cell>
          <cell r="D522" t="str">
            <v>COMPOSIÇÃO</v>
          </cell>
          <cell r="E522" t="str">
            <v>ALÇA PREFORMADA PARA CABO MULTIPLEX 16 MM3</v>
          </cell>
          <cell r="F522" t="e">
            <v>#N/A</v>
          </cell>
          <cell r="G522" t="str">
            <v>UND</v>
          </cell>
          <cell r="H522">
            <v>0</v>
          </cell>
          <cell r="I522">
            <v>1</v>
          </cell>
          <cell r="J522">
            <v>5.9809999999999999</v>
          </cell>
          <cell r="K522">
            <v>1.6908287</v>
          </cell>
          <cell r="L522">
            <v>7.6718286999999998</v>
          </cell>
          <cell r="M522">
            <v>7.6718286999999998</v>
          </cell>
          <cell r="N522">
            <v>3.1686359287016024E-6</v>
          </cell>
        </row>
        <row r="523">
          <cell r="B523">
            <v>408</v>
          </cell>
          <cell r="C523">
            <v>0</v>
          </cell>
          <cell r="D523" t="str">
            <v>SINAPI INSUMO</v>
          </cell>
          <cell r="E523" t="str">
            <v>ABRACADEIRA DE NYLON PARA AMARRACAO DE CABOS, COMPRIMENTO DE 390 X *4,6* MM</v>
          </cell>
          <cell r="F523" t="str">
            <v>ABRACADEIRA DE NYLON PARA AMARRACAO DE CABOS, COMPRIMENTO DE 390 X *4,6* MM</v>
          </cell>
          <cell r="G523" t="str">
            <v xml:space="preserve">UN    </v>
          </cell>
          <cell r="H523">
            <v>0</v>
          </cell>
          <cell r="I523">
            <v>1</v>
          </cell>
          <cell r="J523">
            <v>0.84</v>
          </cell>
          <cell r="K523">
            <v>0.23746799999999998</v>
          </cell>
          <cell r="L523">
            <v>1.0774679999999999</v>
          </cell>
          <cell r="M523">
            <v>1.0774679999999999</v>
          </cell>
          <cell r="N523">
            <v>4.4501825449077842E-7</v>
          </cell>
        </row>
        <row r="524">
          <cell r="B524" t="str">
            <v>COMP. 60</v>
          </cell>
          <cell r="C524">
            <v>0</v>
          </cell>
          <cell r="D524" t="str">
            <v>COMPOSIÇÃO</v>
          </cell>
          <cell r="E524" t="str">
            <v>FITA ISOLANTE DE BORRACHA AUTOFUSAO, USO ATE 69 KV (ALTA TENSAO)</v>
          </cell>
          <cell r="F524" t="e">
            <v>#N/A</v>
          </cell>
          <cell r="G524" t="str">
            <v>M</v>
          </cell>
          <cell r="H524">
            <v>0</v>
          </cell>
          <cell r="I524">
            <v>1</v>
          </cell>
          <cell r="J524">
            <v>2.8441999999999998</v>
          </cell>
          <cell r="K524">
            <v>0.80405534000000001</v>
          </cell>
          <cell r="L524">
            <v>3.64825534</v>
          </cell>
          <cell r="M524">
            <v>3.64825534</v>
          </cell>
          <cell r="N524">
            <v>1.5068106183603239E-6</v>
          </cell>
        </row>
        <row r="525">
          <cell r="B525" t="str">
            <v>COMP. 61</v>
          </cell>
          <cell r="C525">
            <v>0</v>
          </cell>
          <cell r="D525" t="str">
            <v>COMPOSIÇÃO</v>
          </cell>
          <cell r="E525" t="str">
            <v>FITA ISOLANTE ADESIVA ANTICHAMA, USO ATE 750 V, EM ROLO DE 19 MM X 20 M</v>
          </cell>
          <cell r="F525" t="e">
            <v>#N/A</v>
          </cell>
          <cell r="G525" t="str">
            <v>M</v>
          </cell>
          <cell r="H525">
            <v>0</v>
          </cell>
          <cell r="I525">
            <v>1</v>
          </cell>
          <cell r="J525">
            <v>8.7324999999999999</v>
          </cell>
          <cell r="K525">
            <v>2.4686777499999999</v>
          </cell>
          <cell r="L525">
            <v>11.201177749999999</v>
          </cell>
          <cell r="M525">
            <v>11.201177749999999</v>
          </cell>
          <cell r="N525">
            <v>4.6263356039770505E-6</v>
          </cell>
        </row>
        <row r="526">
          <cell r="B526" t="str">
            <v>Título grau 3</v>
          </cell>
          <cell r="C526" t="str">
            <v>Título grau 3</v>
          </cell>
          <cell r="D526">
            <v>0</v>
          </cell>
          <cell r="E526" t="str">
            <v>SUBESTAÇÃO</v>
          </cell>
          <cell r="F526">
            <v>0</v>
          </cell>
          <cell r="G526">
            <v>0</v>
          </cell>
          <cell r="H526">
            <v>0</v>
          </cell>
          <cell r="I526">
            <v>0</v>
          </cell>
          <cell r="J526">
            <v>0</v>
          </cell>
          <cell r="K526">
            <v>0</v>
          </cell>
          <cell r="L526">
            <v>0</v>
          </cell>
          <cell r="M526">
            <v>22450.764598000002</v>
          </cell>
          <cell r="N526">
            <v>9.2726652423880101E-3</v>
          </cell>
        </row>
        <row r="527">
          <cell r="B527">
            <v>73624</v>
          </cell>
          <cell r="C527">
            <v>0</v>
          </cell>
          <cell r="D527" t="str">
            <v>SINAPI</v>
          </cell>
          <cell r="E527" t="str">
            <v>SUPORTE PARA TRANSFORMADOR EM POSTE DE CONCRETO CIRCULAR</v>
          </cell>
          <cell r="F527" t="e">
            <v>#N/A</v>
          </cell>
          <cell r="G527" t="str">
            <v>UN</v>
          </cell>
          <cell r="H527">
            <v>0</v>
          </cell>
          <cell r="I527">
            <v>1</v>
          </cell>
          <cell r="J527">
            <v>76.34</v>
          </cell>
          <cell r="K527">
            <v>21.581318000000003</v>
          </cell>
          <cell r="L527">
            <v>97.921318000000014</v>
          </cell>
          <cell r="M527">
            <v>97.921318000000014</v>
          </cell>
          <cell r="N527">
            <v>4.044368279503099E-5</v>
          </cell>
        </row>
        <row r="528">
          <cell r="B528" t="str">
            <v>73857/4</v>
          </cell>
          <cell r="C528">
            <v>0</v>
          </cell>
          <cell r="D528" t="str">
            <v>SINAPI</v>
          </cell>
          <cell r="E528" t="str">
            <v>TRANSFORMADOR DISTRIBUICAO  225KVA TRIFASICO 60HZ CLASSE 15KV IMERSO EM ÓLEO MINERAL FORNECIMENTO E INSTALACAO</v>
          </cell>
          <cell r="F528" t="e">
            <v>#N/A</v>
          </cell>
          <cell r="G528" t="str">
            <v>UN</v>
          </cell>
          <cell r="H528">
            <v>0</v>
          </cell>
          <cell r="I528">
            <v>1</v>
          </cell>
          <cell r="J528">
            <v>17426.400000000001</v>
          </cell>
          <cell r="K528">
            <v>4926.4432800000004</v>
          </cell>
          <cell r="L528">
            <v>22352.843280000001</v>
          </cell>
          <cell r="M528">
            <v>22352.843280000001</v>
          </cell>
          <cell r="N528">
            <v>9.2322215595929784E-3</v>
          </cell>
        </row>
        <row r="529">
          <cell r="B529" t="str">
            <v>Título grau 3</v>
          </cell>
          <cell r="C529" t="str">
            <v>Título grau 3</v>
          </cell>
          <cell r="D529">
            <v>0</v>
          </cell>
          <cell r="E529" t="str">
            <v>CABOS</v>
          </cell>
          <cell r="F529">
            <v>0</v>
          </cell>
          <cell r="G529">
            <v>0</v>
          </cell>
          <cell r="H529">
            <v>0</v>
          </cell>
          <cell r="I529">
            <v>0</v>
          </cell>
          <cell r="J529">
            <v>0</v>
          </cell>
          <cell r="K529">
            <v>0</v>
          </cell>
          <cell r="L529">
            <v>0</v>
          </cell>
          <cell r="M529">
            <v>65749.572150071996</v>
          </cell>
          <cell r="N529">
            <v>2.7156036032383833E-2</v>
          </cell>
        </row>
        <row r="530">
          <cell r="B530" t="str">
            <v>COMP. 269</v>
          </cell>
          <cell r="C530">
            <v>0</v>
          </cell>
          <cell r="D530" t="str">
            <v>COMPOSIÇÃO</v>
          </cell>
          <cell r="E530" t="str">
            <v>CABO DE COBRE NU 35 MM2 - 1AWG(3,16M/KG)</v>
          </cell>
          <cell r="F530" t="e">
            <v>#N/A</v>
          </cell>
          <cell r="G530" t="str">
            <v>M</v>
          </cell>
          <cell r="H530">
            <v>0</v>
          </cell>
          <cell r="I530">
            <v>63.2</v>
          </cell>
          <cell r="J530">
            <v>20.418394936708861</v>
          </cell>
          <cell r="K530">
            <v>5.7722802486075953</v>
          </cell>
          <cell r="L530">
            <v>26.190675185316458</v>
          </cell>
          <cell r="M530">
            <v>1655.2506717120002</v>
          </cell>
          <cell r="N530">
            <v>6.836553518712044E-4</v>
          </cell>
        </row>
        <row r="531">
          <cell r="B531" t="str">
            <v>COMP. 84</v>
          </cell>
          <cell r="C531">
            <v>0</v>
          </cell>
          <cell r="D531" t="str">
            <v>COMPOSIÇÃO</v>
          </cell>
          <cell r="E531" t="str">
            <v>CABO DE COBRE, RIGIDO, CLASSE 2, COMPACTADO, BLINDADO, ISOLACAO EM EPR OU XLPE,COBERTURA ANTICHAMA EM PVC, PEAD OU HFFR, 1 CONDUTOR, 20/35 KV, SECAO NOMINAL120 MM2</v>
          </cell>
          <cell r="F531" t="e">
            <v>#N/A</v>
          </cell>
          <cell r="G531" t="str">
            <v>M</v>
          </cell>
          <cell r="H531">
            <v>0</v>
          </cell>
          <cell r="I531">
            <v>100</v>
          </cell>
          <cell r="J531">
            <v>122.538</v>
          </cell>
          <cell r="K531">
            <v>34.641492599999999</v>
          </cell>
          <cell r="L531">
            <v>157.1794926</v>
          </cell>
          <cell r="M531">
            <v>15717.949260000001</v>
          </cell>
          <cell r="N531">
            <v>6.4918627224751207E-3</v>
          </cell>
        </row>
        <row r="532">
          <cell r="B532" t="str">
            <v>COMP. 82</v>
          </cell>
          <cell r="C532">
            <v>0</v>
          </cell>
          <cell r="D532" t="str">
            <v>COMPOSIÇÃO</v>
          </cell>
          <cell r="E532" t="str">
            <v>CABO DE ACO GALVANIZADO, DIAMETRO 9,53 MM (3/8"), COM ALMA DE FIBRA 6 X 25 F(COLETADO CAIXA) (0,35KG/M)</v>
          </cell>
          <cell r="F532" t="e">
            <v>#N/A</v>
          </cell>
          <cell r="G532" t="str">
            <v>KG</v>
          </cell>
          <cell r="H532">
            <v>0</v>
          </cell>
          <cell r="I532">
            <v>42</v>
          </cell>
          <cell r="J532">
            <v>16.016000000000002</v>
          </cell>
          <cell r="K532">
            <v>4.5277232000000005</v>
          </cell>
          <cell r="L532">
            <v>20.543723200000002</v>
          </cell>
          <cell r="M532">
            <v>862.83637440000007</v>
          </cell>
          <cell r="N532">
            <v>3.5637061819621541E-4</v>
          </cell>
        </row>
        <row r="533">
          <cell r="B533" t="str">
            <v>COMP. 270</v>
          </cell>
          <cell r="C533">
            <v>0</v>
          </cell>
          <cell r="D533" t="str">
            <v>COMPOSIÇÃO</v>
          </cell>
          <cell r="E533" t="str">
            <v>CABO DE COBRE, RIGIDO, CLASSE 2, COMPACTADO, BLINDADO, ISOLACAO EM EPR OU XLPE, COBERTURA ANTICHAMA EM PVC, PEAD OU HFFR, 1 CONDUTOR, 20/35 KV, SECAO NOMINAL 50 MM2</v>
          </cell>
          <cell r="F533" t="e">
            <v>#N/A</v>
          </cell>
          <cell r="G533" t="str">
            <v>M</v>
          </cell>
          <cell r="H533">
            <v>0</v>
          </cell>
          <cell r="I533">
            <v>360</v>
          </cell>
          <cell r="J533">
            <v>89.440600000000003</v>
          </cell>
          <cell r="K533">
            <v>25.28485762</v>
          </cell>
          <cell r="L533">
            <v>114.72545762</v>
          </cell>
          <cell r="M533">
            <v>41301.164743200003</v>
          </cell>
          <cell r="N533">
            <v>1.7058299868260539E-2</v>
          </cell>
        </row>
        <row r="534">
          <cell r="B534" t="str">
            <v>COMP. 85</v>
          </cell>
          <cell r="C534">
            <v>0</v>
          </cell>
          <cell r="D534" t="str">
            <v>COMPOSIÇÃO</v>
          </cell>
          <cell r="E534" t="str">
            <v>CABO DE COBRE NU 25MM2(4,51M/KG) - FORNECIMENTO E INSTALACAO</v>
          </cell>
          <cell r="F534" t="e">
            <v>#N/A</v>
          </cell>
          <cell r="G534" t="str">
            <v>KG</v>
          </cell>
          <cell r="H534">
            <v>0</v>
          </cell>
          <cell r="I534">
            <v>90.199999999999989</v>
          </cell>
          <cell r="J534">
            <v>53.694000000000003</v>
          </cell>
          <cell r="K534">
            <v>15.179293800000002</v>
          </cell>
          <cell r="L534">
            <v>68.873293799999999</v>
          </cell>
          <cell r="M534">
            <v>6212.3711007599995</v>
          </cell>
          <cell r="N534">
            <v>2.5658474715807532E-3</v>
          </cell>
        </row>
        <row r="535">
          <cell r="B535" t="str">
            <v>Título grau 3</v>
          </cell>
          <cell r="C535" t="str">
            <v>Título grau 3</v>
          </cell>
          <cell r="D535">
            <v>0</v>
          </cell>
          <cell r="E535" t="str">
            <v>MEDIÇÃO</v>
          </cell>
          <cell r="F535">
            <v>0</v>
          </cell>
          <cell r="G535">
            <v>0</v>
          </cell>
          <cell r="H535">
            <v>0</v>
          </cell>
          <cell r="I535">
            <v>0</v>
          </cell>
          <cell r="J535">
            <v>0</v>
          </cell>
          <cell r="K535">
            <v>0</v>
          </cell>
          <cell r="L535">
            <v>0</v>
          </cell>
          <cell r="M535">
            <v>6250.975342576</v>
          </cell>
          <cell r="N535">
            <v>2.5817918822814852E-3</v>
          </cell>
        </row>
        <row r="536">
          <cell r="B536" t="str">
            <v>COMP. 86</v>
          </cell>
          <cell r="C536">
            <v>0</v>
          </cell>
          <cell r="D536" t="str">
            <v>COMPOSIÇÃO</v>
          </cell>
          <cell r="E536" t="str">
            <v>CAIXA DE MEDIÇÃO EM ALTA TENSÃO, DIM. 0,60X0,60X0,40M EXCETO MATERIAIS</v>
          </cell>
          <cell r="F536" t="e">
            <v>#N/A</v>
          </cell>
          <cell r="G536" t="str">
            <v>UND</v>
          </cell>
          <cell r="H536">
            <v>0</v>
          </cell>
          <cell r="I536">
            <v>1</v>
          </cell>
          <cell r="J536">
            <v>897.76</v>
          </cell>
          <cell r="K536">
            <v>253.796752</v>
          </cell>
          <cell r="L536">
            <v>1151.556752</v>
          </cell>
          <cell r="M536">
            <v>1151.556752</v>
          </cell>
          <cell r="N536">
            <v>4.7561855732338246E-4</v>
          </cell>
        </row>
        <row r="537">
          <cell r="B537">
            <v>93012</v>
          </cell>
          <cell r="C537">
            <v>0</v>
          </cell>
          <cell r="D537" t="str">
            <v>SINAPI</v>
          </cell>
          <cell r="E537" t="str">
            <v>ELETRODUTO RÍGIDO ROSCÁVEL, PVC, DN 110 MM (4") - FORNECIMENTO E INSTALAÇÃO. AF_12/2015</v>
          </cell>
          <cell r="F537" t="e">
            <v>#N/A</v>
          </cell>
          <cell r="G537" t="str">
            <v>M</v>
          </cell>
          <cell r="H537">
            <v>0</v>
          </cell>
          <cell r="I537">
            <v>24</v>
          </cell>
          <cell r="J537">
            <v>37.14</v>
          </cell>
          <cell r="K537">
            <v>10.499478</v>
          </cell>
          <cell r="L537">
            <v>47.639477999999997</v>
          </cell>
          <cell r="M537">
            <v>1143.3474719999999</v>
          </cell>
          <cell r="N537">
            <v>4.7222794205107173E-4</v>
          </cell>
        </row>
        <row r="538">
          <cell r="B538">
            <v>93026</v>
          </cell>
          <cell r="C538">
            <v>0</v>
          </cell>
          <cell r="D538" t="str">
            <v>SINAPI</v>
          </cell>
          <cell r="E538" t="str">
            <v>CURVA 90 GRAUS PARA ELETRODUTO, PVC, ROSCÁVEL, DN 110 MM (4") - FORNECIMENTO E INSTALAÇÃO. AF_12/2015</v>
          </cell>
          <cell r="F538" t="e">
            <v>#N/A</v>
          </cell>
          <cell r="G538" t="str">
            <v>UN</v>
          </cell>
          <cell r="H538">
            <v>0</v>
          </cell>
          <cell r="I538">
            <v>8</v>
          </cell>
          <cell r="J538">
            <v>52.92</v>
          </cell>
          <cell r="K538">
            <v>14.960484000000001</v>
          </cell>
          <cell r="L538">
            <v>67.880483999999996</v>
          </cell>
          <cell r="M538">
            <v>543.04387199999996</v>
          </cell>
          <cell r="N538">
            <v>2.2428920026335234E-4</v>
          </cell>
        </row>
        <row r="539">
          <cell r="B539">
            <v>93017</v>
          </cell>
          <cell r="C539">
            <v>0</v>
          </cell>
          <cell r="D539" t="str">
            <v>SINAPI</v>
          </cell>
          <cell r="E539" t="str">
            <v>LUVA PARA ELETRODUTO, PVC, ROSCÁVEL, DN 110 MM (4") - FORNECIMENTO E INSTALAÇÃO. AF_12/2015</v>
          </cell>
          <cell r="F539" t="e">
            <v>#N/A</v>
          </cell>
          <cell r="G539" t="str">
            <v>UN</v>
          </cell>
          <cell r="H539">
            <v>0</v>
          </cell>
          <cell r="I539">
            <v>6</v>
          </cell>
          <cell r="J539">
            <v>32.19</v>
          </cell>
          <cell r="K539">
            <v>9.1001130000000003</v>
          </cell>
          <cell r="L539">
            <v>41.290112999999998</v>
          </cell>
          <cell r="M539">
            <v>247.740678</v>
          </cell>
          <cell r="N539">
            <v>1.0232241151470113E-4</v>
          </cell>
        </row>
        <row r="540">
          <cell r="B540" t="str">
            <v>COMP. 81</v>
          </cell>
          <cell r="C540">
            <v>0</v>
          </cell>
          <cell r="D540" t="str">
            <v>COMPOSIÇÃO</v>
          </cell>
          <cell r="E540" t="str">
            <v>BUCHA EM ALUMINIO, COM ROSCA, DE 4", PARA ELETRODUTO</v>
          </cell>
          <cell r="F540" t="e">
            <v>#N/A</v>
          </cell>
          <cell r="G540" t="str">
            <v>UND</v>
          </cell>
          <cell r="H540">
            <v>0</v>
          </cell>
          <cell r="I540">
            <v>4</v>
          </cell>
          <cell r="J540">
            <v>11.377600000000001</v>
          </cell>
          <cell r="K540">
            <v>3.2164475200000004</v>
          </cell>
          <cell r="L540">
            <v>14.594047520000002</v>
          </cell>
          <cell r="M540">
            <v>58.376190080000008</v>
          </cell>
          <cell r="N540">
            <v>2.4110665201401342E-5</v>
          </cell>
        </row>
        <row r="541">
          <cell r="B541" t="str">
            <v>COMP. 79</v>
          </cell>
          <cell r="C541">
            <v>0</v>
          </cell>
          <cell r="D541" t="str">
            <v>COMPOSIÇÃO</v>
          </cell>
          <cell r="E541" t="str">
            <v>ARRUELA EM ALUMINIO, COM ROSCA, DE 3", PARA ELETRODUTO</v>
          </cell>
          <cell r="F541" t="e">
            <v>#N/A</v>
          </cell>
          <cell r="G541" t="str">
            <v>UND</v>
          </cell>
          <cell r="H541">
            <v>0</v>
          </cell>
          <cell r="I541">
            <v>2</v>
          </cell>
          <cell r="J541">
            <v>4.3284000000000002</v>
          </cell>
          <cell r="K541">
            <v>1.2236386800000001</v>
          </cell>
          <cell r="L541">
            <v>5.5520386800000008</v>
          </cell>
          <cell r="M541">
            <v>11.104077360000002</v>
          </cell>
          <cell r="N541">
            <v>4.5862309827092514E-6</v>
          </cell>
        </row>
        <row r="542">
          <cell r="B542" t="str">
            <v>COMP. 271</v>
          </cell>
          <cell r="C542">
            <v>0</v>
          </cell>
          <cell r="D542" t="str">
            <v>COMPOSIÇÃO</v>
          </cell>
          <cell r="E542" t="str">
            <v>UNIAO PVC, SOLDAVEL, 110 MM</v>
          </cell>
          <cell r="F542" t="e">
            <v>#N/A</v>
          </cell>
          <cell r="G542" t="str">
            <v>UND</v>
          </cell>
          <cell r="H542">
            <v>0</v>
          </cell>
          <cell r="I542">
            <v>2</v>
          </cell>
          <cell r="J542">
            <v>311.53584000000001</v>
          </cell>
          <cell r="K542">
            <v>88.071181968000005</v>
          </cell>
          <cell r="L542">
            <v>399.60702196800003</v>
          </cell>
          <cell r="M542">
            <v>799.21404393600005</v>
          </cell>
          <cell r="N542">
            <v>3.300931803050439E-4</v>
          </cell>
        </row>
        <row r="543">
          <cell r="B543" t="str">
            <v>COMP. 96</v>
          </cell>
          <cell r="C543">
            <v>0</v>
          </cell>
          <cell r="D543" t="str">
            <v>COMPOSIÇÃO</v>
          </cell>
          <cell r="E543" t="str">
            <v>FITA METALICA PERFURADA, L = *18* MM, ROLO DE 30 M, CARGA RECOMENDADA = *30* KGF</v>
          </cell>
          <cell r="F543" t="e">
            <v>#N/A</v>
          </cell>
          <cell r="G543" t="str">
            <v>UND</v>
          </cell>
          <cell r="H543">
            <v>0</v>
          </cell>
          <cell r="I543">
            <v>12</v>
          </cell>
          <cell r="J543">
            <v>42.239000000000004</v>
          </cell>
          <cell r="K543">
            <v>11.940965300000002</v>
          </cell>
          <cell r="L543">
            <v>54.179965300000006</v>
          </cell>
          <cell r="M543">
            <v>650.15958360000013</v>
          </cell>
          <cell r="N543">
            <v>2.6853037216337136E-4</v>
          </cell>
        </row>
        <row r="544">
          <cell r="B544" t="str">
            <v>COMP. 95</v>
          </cell>
          <cell r="C544">
            <v>0</v>
          </cell>
          <cell r="D544" t="str">
            <v>COMPOSIÇÃO</v>
          </cell>
          <cell r="E544" t="str">
            <v>FECHO PARA FITA 3/4 E 1/2", FUSIMEC OU SIMILAR</v>
          </cell>
          <cell r="F544" t="e">
            <v>#N/A</v>
          </cell>
          <cell r="G544" t="str">
            <v>UND</v>
          </cell>
          <cell r="H544">
            <v>0</v>
          </cell>
          <cell r="I544">
            <v>12</v>
          </cell>
          <cell r="J544">
            <v>6.5389999999999997</v>
          </cell>
          <cell r="K544">
            <v>1.8485753</v>
          </cell>
          <cell r="L544">
            <v>8.3875753</v>
          </cell>
          <cell r="M544">
            <v>100.65090359999999</v>
          </cell>
          <cell r="N544">
            <v>4.1571062373074288E-5</v>
          </cell>
        </row>
        <row r="545">
          <cell r="B545" t="str">
            <v>74130/8</v>
          </cell>
          <cell r="C545">
            <v>0</v>
          </cell>
          <cell r="D545" t="str">
            <v>SINAPI</v>
          </cell>
          <cell r="E545" t="str">
            <v>DISJUNTOR TERMOMAGNETICO TRIPOLAR EM CAIXA MOLDADA 300 A 400A 600V, FORNECIMENTO E INSTALACAO</v>
          </cell>
          <cell r="F545" t="e">
            <v>#N/A</v>
          </cell>
          <cell r="G545" t="str">
            <v>UN</v>
          </cell>
          <cell r="H545">
            <v>0</v>
          </cell>
          <cell r="I545">
            <v>1</v>
          </cell>
          <cell r="J545">
            <v>1205.0999999999999</v>
          </cell>
          <cell r="K545">
            <v>340.68176999999997</v>
          </cell>
          <cell r="L545">
            <v>1545.7817699999998</v>
          </cell>
          <cell r="M545">
            <v>1545.7817699999998</v>
          </cell>
          <cell r="N545">
            <v>6.3844226010337745E-4</v>
          </cell>
        </row>
        <row r="546">
          <cell r="B546" t="str">
            <v>Título grau 1</v>
          </cell>
          <cell r="C546" t="str">
            <v>Título grau 1</v>
          </cell>
          <cell r="D546">
            <v>0</v>
          </cell>
          <cell r="E546" t="str">
            <v>SISTEMA DE PROTEÇÃO CONTRA DESCARGAS ELÉTRICAS - SPDA</v>
          </cell>
          <cell r="F546">
            <v>0</v>
          </cell>
          <cell r="G546">
            <v>0</v>
          </cell>
          <cell r="H546">
            <v>0</v>
          </cell>
          <cell r="I546">
            <v>0</v>
          </cell>
          <cell r="J546">
            <v>0</v>
          </cell>
          <cell r="K546">
            <v>0</v>
          </cell>
          <cell r="L546">
            <v>0</v>
          </cell>
          <cell r="M546">
            <v>47122.996728262464</v>
          </cell>
          <cell r="N546">
            <v>1.9462845996712691E-2</v>
          </cell>
        </row>
        <row r="547">
          <cell r="B547" t="str">
            <v>COMP. 121</v>
          </cell>
          <cell r="C547">
            <v>0</v>
          </cell>
          <cell r="D547" t="str">
            <v>COMPOSIÇÃO</v>
          </cell>
          <cell r="E547" t="str">
            <v>CABO DE COBRE NÚ 50 MM2 - FORNECIMENTO E ASSENTAMENTO (2,27M/KG)</v>
          </cell>
          <cell r="F547" t="e">
            <v>#N/A</v>
          </cell>
          <cell r="G547" t="str">
            <v>M</v>
          </cell>
          <cell r="H547">
            <v>0</v>
          </cell>
          <cell r="I547">
            <v>267</v>
          </cell>
          <cell r="J547">
            <v>27.30585374449339</v>
          </cell>
          <cell r="K547">
            <v>7.7193648535682815</v>
          </cell>
          <cell r="L547">
            <v>35.02521859806167</v>
          </cell>
          <cell r="M547">
            <v>9351.7333656824667</v>
          </cell>
          <cell r="N547">
            <v>3.8624739285613905E-3</v>
          </cell>
        </row>
        <row r="548">
          <cell r="B548">
            <v>96985</v>
          </cell>
          <cell r="C548">
            <v>0</v>
          </cell>
          <cell r="D548" t="str">
            <v>SINAPI</v>
          </cell>
          <cell r="E548" t="str">
            <v>HASTE DE ATERRAMENTO 5/8  PARA SPDA - FORNECIMENTO E INSTALAÇÃO. AF_12/2017</v>
          </cell>
          <cell r="F548" t="e">
            <v>#N/A</v>
          </cell>
          <cell r="G548" t="str">
            <v>UN</v>
          </cell>
          <cell r="H548">
            <v>0</v>
          </cell>
          <cell r="I548">
            <v>25</v>
          </cell>
          <cell r="J548">
            <v>37.51</v>
          </cell>
          <cell r="K548">
            <v>10.604077</v>
          </cell>
          <cell r="L548">
            <v>48.114076999999995</v>
          </cell>
          <cell r="M548">
            <v>1202.8519249999999</v>
          </cell>
          <cell r="N548">
            <v>4.9680460493896133E-4</v>
          </cell>
        </row>
        <row r="549">
          <cell r="B549" t="str">
            <v>COMP. 122</v>
          </cell>
          <cell r="C549">
            <v>0</v>
          </cell>
          <cell r="D549" t="str">
            <v>COMPOSIÇÃO</v>
          </cell>
          <cell r="E549" t="str">
            <v>FIXADOR UNIVERSAL ESTANHO PARA CABOS 16 A 70MM2-FORNECIMENTO</v>
          </cell>
          <cell r="F549" t="e">
            <v>#N/A</v>
          </cell>
          <cell r="G549" t="str">
            <v>UND</v>
          </cell>
          <cell r="H549">
            <v>0</v>
          </cell>
          <cell r="I549">
            <v>43</v>
          </cell>
          <cell r="J549">
            <v>21.321999999999999</v>
          </cell>
          <cell r="K549">
            <v>6.0277294000000001</v>
          </cell>
          <cell r="L549">
            <v>27.349729400000001</v>
          </cell>
          <cell r="M549">
            <v>1176.0383642000002</v>
          </cell>
          <cell r="N549">
            <v>4.8573000780577656E-4</v>
          </cell>
        </row>
        <row r="550">
          <cell r="B550" t="str">
            <v>COMP. 123</v>
          </cell>
          <cell r="C550">
            <v>0</v>
          </cell>
          <cell r="D550" t="str">
            <v>COMPOSIÇÃO</v>
          </cell>
          <cell r="E550" t="str">
            <v>CONECTOR METALICO TIPO PARAFUSO FENDIDO (SPLIT BOLT), PARA CABOS ATE 16 MM2</v>
          </cell>
          <cell r="F550" t="e">
            <v>#N/A</v>
          </cell>
          <cell r="G550" t="str">
            <v>UND</v>
          </cell>
          <cell r="H550">
            <v>0</v>
          </cell>
          <cell r="I550">
            <v>27</v>
          </cell>
          <cell r="J550">
            <v>5.5519999999999996</v>
          </cell>
          <cell r="K550">
            <v>1.5695504</v>
          </cell>
          <cell r="L550">
            <v>7.1215503999999994</v>
          </cell>
          <cell r="M550">
            <v>192.28186079999998</v>
          </cell>
          <cell r="N550">
            <v>7.9416686215697194E-5</v>
          </cell>
        </row>
        <row r="551">
          <cell r="B551" t="str">
            <v>COMP. 124</v>
          </cell>
          <cell r="C551">
            <v>0</v>
          </cell>
          <cell r="D551" t="str">
            <v>COMPOSIÇÃO</v>
          </cell>
          <cell r="E551" t="str">
            <v>TERMINAL DE COMPRESSÃO PARA CABO DE  50 MM2 - FORNECIMENTO E INSTALAÇÃO</v>
          </cell>
          <cell r="F551" t="e">
            <v>#N/A</v>
          </cell>
          <cell r="G551" t="str">
            <v>UND</v>
          </cell>
          <cell r="H551">
            <v>0</v>
          </cell>
          <cell r="I551">
            <v>10</v>
          </cell>
          <cell r="J551">
            <v>3.8773399999999998</v>
          </cell>
          <cell r="K551">
            <v>1.096124018</v>
          </cell>
          <cell r="L551">
            <v>4.9734640179999996</v>
          </cell>
          <cell r="M551">
            <v>49.73464018</v>
          </cell>
          <cell r="N551">
            <v>2.0541512843658035E-5</v>
          </cell>
        </row>
        <row r="552">
          <cell r="B552">
            <v>72263</v>
          </cell>
          <cell r="C552">
            <v>0</v>
          </cell>
          <cell r="D552" t="str">
            <v>SINAPI</v>
          </cell>
          <cell r="E552" t="str">
            <v>TERMINAL OU CONECTOR DE PRESSAO - PARA CABO 50MM2 - FORNECIMENTO E INSTALACAO</v>
          </cell>
          <cell r="F552" t="e">
            <v>#N/A</v>
          </cell>
          <cell r="G552" t="str">
            <v>UN</v>
          </cell>
          <cell r="H552">
            <v>0</v>
          </cell>
          <cell r="I552">
            <v>10</v>
          </cell>
          <cell r="J552">
            <v>18.489999999999998</v>
          </cell>
          <cell r="K552">
            <v>5.2271229999999997</v>
          </cell>
          <cell r="L552">
            <v>23.717122999999997</v>
          </cell>
          <cell r="M552">
            <v>237.17122999999998</v>
          </cell>
          <cell r="N552">
            <v>9.7956994351601107E-5</v>
          </cell>
        </row>
        <row r="553">
          <cell r="B553" t="str">
            <v>COMP. 125</v>
          </cell>
          <cell r="C553">
            <v>0</v>
          </cell>
          <cell r="D553" t="str">
            <v>COMPOSIÇÃO</v>
          </cell>
          <cell r="E553" t="str">
            <v>BARRA DE FERRO RETANGULAR, BARRA CHATA, 3/4 X 1/8" (L X E), 0,47 KG/M</v>
          </cell>
          <cell r="F553" t="e">
            <v>#N/A</v>
          </cell>
          <cell r="G553" t="str">
            <v>UND</v>
          </cell>
          <cell r="H553">
            <v>0</v>
          </cell>
          <cell r="I553">
            <v>262</v>
          </cell>
          <cell r="J553">
            <v>8.2109999999999985</v>
          </cell>
          <cell r="K553">
            <v>2.3212496999999996</v>
          </cell>
          <cell r="L553">
            <v>10.532249699999998</v>
          </cell>
          <cell r="M553">
            <v>2759.4494213999992</v>
          </cell>
          <cell r="N553">
            <v>1.1397140006636078E-3</v>
          </cell>
        </row>
        <row r="554">
          <cell r="B554" t="str">
            <v>COMP. 126</v>
          </cell>
          <cell r="C554">
            <v>0</v>
          </cell>
          <cell r="D554" t="str">
            <v>COMPOSIÇÃO</v>
          </cell>
          <cell r="E554" t="str">
            <v>CURVA 90 GRAUS DE BARRA CHATA EM ALUMINIO 3/4 " X 1/4 " X 300 MM</v>
          </cell>
          <cell r="F554" t="e">
            <v>#N/A</v>
          </cell>
          <cell r="G554" t="str">
            <v>UND</v>
          </cell>
          <cell r="H554">
            <v>0</v>
          </cell>
          <cell r="I554">
            <v>14</v>
          </cell>
          <cell r="J554">
            <v>44.73</v>
          </cell>
          <cell r="K554">
            <v>12.645170999999999</v>
          </cell>
          <cell r="L554">
            <v>57.375170999999995</v>
          </cell>
          <cell r="M554">
            <v>803.25239399999987</v>
          </cell>
          <cell r="N554">
            <v>3.3176110872287529E-4</v>
          </cell>
        </row>
        <row r="555">
          <cell r="B555" t="str">
            <v>COMP. 127</v>
          </cell>
          <cell r="C555">
            <v>0</v>
          </cell>
          <cell r="D555" t="str">
            <v>COMPOSIÇÃO</v>
          </cell>
          <cell r="E555" t="str">
            <v>CAIXA INSPEÇÃO EM POLIAMIDA 150X110X70MM</v>
          </cell>
          <cell r="F555" t="e">
            <v>#N/A</v>
          </cell>
          <cell r="G555" t="str">
            <v>UND</v>
          </cell>
          <cell r="H555">
            <v>0</v>
          </cell>
          <cell r="I555">
            <v>25</v>
          </cell>
          <cell r="J555">
            <v>65.926000000000002</v>
          </cell>
          <cell r="K555">
            <v>18.637280199999999</v>
          </cell>
          <cell r="L555">
            <v>84.563280200000008</v>
          </cell>
          <cell r="M555">
            <v>2114.0820050000002</v>
          </cell>
          <cell r="N555">
            <v>8.7316290016544828E-4</v>
          </cell>
        </row>
        <row r="556">
          <cell r="B556" t="str">
            <v>COMP. 128</v>
          </cell>
          <cell r="C556">
            <v>0</v>
          </cell>
          <cell r="D556" t="str">
            <v>COMPOSIÇÃO</v>
          </cell>
          <cell r="E556" t="str">
            <v>CAIXA DE EQUALIZAÇÃO P/ATERRAMENTO 20X20X10CM DE SOBREPOR P/11 TERMINAIS DE PRESSÃO C/BARRAMENTO</v>
          </cell>
          <cell r="F556" t="e">
            <v>#N/A</v>
          </cell>
          <cell r="G556" t="str">
            <v>UND</v>
          </cell>
          <cell r="H556">
            <v>0</v>
          </cell>
          <cell r="I556">
            <v>1</v>
          </cell>
          <cell r="J556">
            <v>234.44199999999998</v>
          </cell>
          <cell r="K556">
            <v>66.27675339999999</v>
          </cell>
          <cell r="L556">
            <v>300.71875339999997</v>
          </cell>
          <cell r="M556">
            <v>300.71875339999997</v>
          </cell>
          <cell r="N556">
            <v>1.2420353526110365E-4</v>
          </cell>
        </row>
        <row r="557">
          <cell r="B557" t="str">
            <v>COMP. 129</v>
          </cell>
          <cell r="C557">
            <v>0</v>
          </cell>
          <cell r="D557" t="str">
            <v>COMPOSIÇÃO</v>
          </cell>
          <cell r="E557" t="str">
            <v>CARTUCHO COM PO P/SOLDA EXOTERMICA PADRAO 115</v>
          </cell>
          <cell r="F557" t="e">
            <v>#N/A</v>
          </cell>
          <cell r="G557" t="str">
            <v>UND</v>
          </cell>
          <cell r="H557">
            <v>0</v>
          </cell>
          <cell r="I557">
            <v>25</v>
          </cell>
          <cell r="J557">
            <v>15.495999999999999</v>
          </cell>
          <cell r="K557">
            <v>4.3807191999999997</v>
          </cell>
          <cell r="L557">
            <v>19.876719199999997</v>
          </cell>
          <cell r="M557">
            <v>496.91797999999994</v>
          </cell>
          <cell r="N557">
            <v>2.0523818070205662E-4</v>
          </cell>
        </row>
        <row r="558">
          <cell r="B558" t="str">
            <v>COMP. 130</v>
          </cell>
          <cell r="C558">
            <v>0</v>
          </cell>
          <cell r="D558" t="str">
            <v>COMPOSIÇÃO</v>
          </cell>
          <cell r="E558" t="str">
            <v>SILICONE - BISNAGA 300ML</v>
          </cell>
          <cell r="F558" t="e">
            <v>#N/A</v>
          </cell>
          <cell r="G558" t="str">
            <v>UND</v>
          </cell>
          <cell r="H558">
            <v>0</v>
          </cell>
          <cell r="I558">
            <v>15</v>
          </cell>
          <cell r="J558">
            <v>16.88</v>
          </cell>
          <cell r="K558">
            <v>4.7719759999999996</v>
          </cell>
          <cell r="L558">
            <v>21.651975999999998</v>
          </cell>
          <cell r="M558">
            <v>324.77963999999997</v>
          </cell>
          <cell r="N558">
            <v>1.3414121671079178E-4</v>
          </cell>
        </row>
        <row r="559">
          <cell r="B559">
            <v>91864</v>
          </cell>
          <cell r="C559">
            <v>0</v>
          </cell>
          <cell r="D559" t="str">
            <v>SINAPI</v>
          </cell>
          <cell r="E559" t="str">
            <v>ELETRODUTO RÍGIDO ROSCÁVEL, PVC, DN 32 MM (1"), PARA CIRCUITOS TERMINAIS, INSTALADO EM FORRO - FORNECIMENTO E INSTALAÇÃO. AF_12/2015</v>
          </cell>
          <cell r="F559" t="e">
            <v>#N/A</v>
          </cell>
          <cell r="G559" t="str">
            <v>M</v>
          </cell>
          <cell r="H559">
            <v>0</v>
          </cell>
          <cell r="I559">
            <v>75</v>
          </cell>
          <cell r="J559">
            <v>9.6300000000000008</v>
          </cell>
          <cell r="K559">
            <v>2.7224010000000001</v>
          </cell>
          <cell r="L559">
            <v>12.352401</v>
          </cell>
          <cell r="M559">
            <v>926.43007499999999</v>
          </cell>
          <cell r="N559">
            <v>3.8263623131662471E-4</v>
          </cell>
        </row>
        <row r="560">
          <cell r="B560">
            <v>91893</v>
          </cell>
          <cell r="C560">
            <v>0</v>
          </cell>
          <cell r="D560" t="str">
            <v>SINAPI</v>
          </cell>
          <cell r="E560" t="str">
            <v>CURVA 90 GRAUS PARA ELETRODUTO, PVC, ROSCÁVEL, DN 32 MM (1"), PARA CIRCUITOS TERMINAIS, INSTALADA EM FORRO - FORNECIMENTO E INSTALAÇÃO. AF_12/2015</v>
          </cell>
          <cell r="F560" t="e">
            <v>#N/A</v>
          </cell>
          <cell r="G560" t="str">
            <v>UN</v>
          </cell>
          <cell r="H560">
            <v>0</v>
          </cell>
          <cell r="I560">
            <v>25</v>
          </cell>
          <cell r="J560">
            <v>9.81</v>
          </cell>
          <cell r="K560">
            <v>2.7732870000000003</v>
          </cell>
          <cell r="L560">
            <v>12.583287</v>
          </cell>
          <cell r="M560">
            <v>314.58217500000001</v>
          </cell>
          <cell r="N560">
            <v>1.2992943680221835E-4</v>
          </cell>
        </row>
        <row r="561">
          <cell r="B561" t="str">
            <v>COMP. 131</v>
          </cell>
          <cell r="C561">
            <v>0</v>
          </cell>
          <cell r="D561" t="str">
            <v>COMPOSIÇÃO</v>
          </cell>
          <cell r="E561" t="str">
            <v>PARAFUSO ZINCADO, SEXTAVADO, COM ROSCA SOBERBA, DIAMETRO 5/16", COMPRIMENTO 40 MM</v>
          </cell>
          <cell r="F561" t="e">
            <v>#N/A</v>
          </cell>
          <cell r="G561" t="str">
            <v>UND</v>
          </cell>
          <cell r="H561">
            <v>0</v>
          </cell>
          <cell r="I561">
            <v>20</v>
          </cell>
          <cell r="J561">
            <v>3.5540000000000003</v>
          </cell>
          <cell r="K561">
            <v>1.0047158</v>
          </cell>
          <cell r="L561">
            <v>4.5587157999999999</v>
          </cell>
          <cell r="M561">
            <v>91.174316000000005</v>
          </cell>
          <cell r="N561">
            <v>3.7657020868100639E-5</v>
          </cell>
        </row>
        <row r="562">
          <cell r="B562" t="str">
            <v>COMP. 132</v>
          </cell>
          <cell r="C562">
            <v>0</v>
          </cell>
          <cell r="D562" t="str">
            <v>COMPOSIÇÃO</v>
          </cell>
          <cell r="E562" t="str">
            <v>PARAFUSO AUTO-ATARRAXANTE EM AÇO INOX - 4,2 X 32MM</v>
          </cell>
          <cell r="F562" t="e">
            <v>#N/A</v>
          </cell>
          <cell r="G562" t="str">
            <v>UND</v>
          </cell>
          <cell r="H562">
            <v>0</v>
          </cell>
          <cell r="I562">
            <v>130</v>
          </cell>
          <cell r="J562">
            <v>3.544</v>
          </cell>
          <cell r="K562">
            <v>1.0018888000000001</v>
          </cell>
          <cell r="L562">
            <v>4.5458888000000002</v>
          </cell>
          <cell r="M562">
            <v>590.96554400000002</v>
          </cell>
          <cell r="N562">
            <v>2.4408191691546602E-4</v>
          </cell>
        </row>
        <row r="563">
          <cell r="B563" t="str">
            <v>COMP. 133</v>
          </cell>
          <cell r="C563">
            <v>0</v>
          </cell>
          <cell r="D563" t="str">
            <v>COMPOSIÇÃO</v>
          </cell>
          <cell r="E563" t="str">
            <v>PARAFUSO CABEÇA CHATA BIMETÁLICA 1/4" X 7/8"</v>
          </cell>
          <cell r="F563" t="e">
            <v>#N/A</v>
          </cell>
          <cell r="G563" t="str">
            <v>UND</v>
          </cell>
          <cell r="H563">
            <v>0</v>
          </cell>
          <cell r="I563">
            <v>700</v>
          </cell>
          <cell r="J563">
            <v>3.4740000000000002</v>
          </cell>
          <cell r="K563">
            <v>0.98209980000000008</v>
          </cell>
          <cell r="L563">
            <v>4.4560998000000005</v>
          </cell>
          <cell r="M563">
            <v>3119.2698600000003</v>
          </cell>
          <cell r="N563">
            <v>1.2883278467508037E-3</v>
          </cell>
        </row>
        <row r="564">
          <cell r="B564" t="str">
            <v>COMP. 134</v>
          </cell>
          <cell r="C564">
            <v>0</v>
          </cell>
          <cell r="D564" t="str">
            <v>COMPOSIÇÃO</v>
          </cell>
          <cell r="E564" t="str">
            <v>ARRUELA LISA DE AÇO GALVANIZADA DE Ø 1/4"</v>
          </cell>
          <cell r="F564" t="e">
            <v>#N/A</v>
          </cell>
          <cell r="G564" t="str">
            <v>UND</v>
          </cell>
          <cell r="H564">
            <v>0</v>
          </cell>
          <cell r="I564">
            <v>700</v>
          </cell>
          <cell r="J564">
            <v>3.234</v>
          </cell>
          <cell r="K564">
            <v>0.91425180000000006</v>
          </cell>
          <cell r="L564">
            <v>4.1482517999999997</v>
          </cell>
          <cell r="M564">
            <v>2903.7762599999996</v>
          </cell>
          <cell r="N564">
            <v>1.1993241958526478E-3</v>
          </cell>
        </row>
        <row r="565">
          <cell r="B565" t="str">
            <v>COMP. 135</v>
          </cell>
          <cell r="C565">
            <v>0</v>
          </cell>
          <cell r="D565" t="str">
            <v>COMPOSIÇÃO</v>
          </cell>
          <cell r="E565" t="str">
            <v>PORCA EM AÇO INOX SEXTAVADA 1/4"</v>
          </cell>
          <cell r="F565" t="e">
            <v>#N/A</v>
          </cell>
          <cell r="G565" t="str">
            <v>UND</v>
          </cell>
          <cell r="H565">
            <v>0</v>
          </cell>
          <cell r="I565">
            <v>700</v>
          </cell>
          <cell r="J565">
            <v>3.3240000000000003</v>
          </cell>
          <cell r="K565">
            <v>0.93969480000000005</v>
          </cell>
          <cell r="L565">
            <v>4.2636948000000006</v>
          </cell>
          <cell r="M565">
            <v>2984.5863600000002</v>
          </cell>
          <cell r="N565">
            <v>1.2327005649394565E-3</v>
          </cell>
        </row>
        <row r="566">
          <cell r="B566" t="str">
            <v>COMP. 136</v>
          </cell>
          <cell r="C566">
            <v>0</v>
          </cell>
          <cell r="D566" t="str">
            <v>COMPOSIÇÃO</v>
          </cell>
          <cell r="E566" t="str">
            <v>BUCHA DE NYLON S-6</v>
          </cell>
          <cell r="F566" t="e">
            <v>#N/A</v>
          </cell>
          <cell r="G566" t="str">
            <v>UND</v>
          </cell>
          <cell r="H566">
            <v>0</v>
          </cell>
          <cell r="I566">
            <v>226</v>
          </cell>
          <cell r="J566">
            <v>3.2840000000000003</v>
          </cell>
          <cell r="K566">
            <v>0.92838680000000007</v>
          </cell>
          <cell r="L566">
            <v>4.2123868</v>
          </cell>
          <cell r="M566">
            <v>951.99941679999995</v>
          </cell>
          <cell r="N566">
            <v>3.9319693832259986E-4</v>
          </cell>
        </row>
        <row r="567">
          <cell r="B567" t="str">
            <v>COMP. 137</v>
          </cell>
          <cell r="C567">
            <v>0</v>
          </cell>
          <cell r="D567" t="str">
            <v>COMPOSIÇÃO</v>
          </cell>
          <cell r="E567" t="str">
            <v>BUCHA DE NYLON S-10</v>
          </cell>
          <cell r="F567" t="e">
            <v>#N/A</v>
          </cell>
          <cell r="G567" t="str">
            <v>UND</v>
          </cell>
          <cell r="H567">
            <v>0</v>
          </cell>
          <cell r="I567">
            <v>20</v>
          </cell>
          <cell r="J567">
            <v>3.5540000000000003</v>
          </cell>
          <cell r="K567">
            <v>1.0047158</v>
          </cell>
          <cell r="L567">
            <v>4.5587157999999999</v>
          </cell>
          <cell r="M567">
            <v>91.174316000000005</v>
          </cell>
          <cell r="N567">
            <v>3.7657020868100639E-5</v>
          </cell>
        </row>
        <row r="568">
          <cell r="B568">
            <v>72315</v>
          </cell>
          <cell r="C568">
            <v>0</v>
          </cell>
          <cell r="D568" t="str">
            <v>SINAPI</v>
          </cell>
          <cell r="E568" t="str">
            <v>TERMINAL AEREO EM ACO GALVANIZADO COM BASE DE FIXACAO H = 30CM</v>
          </cell>
          <cell r="F568" t="e">
            <v>#N/A</v>
          </cell>
          <cell r="G568" t="str">
            <v>UN</v>
          </cell>
          <cell r="H568">
            <v>0</v>
          </cell>
          <cell r="I568">
            <v>27</v>
          </cell>
          <cell r="J568">
            <v>26.5</v>
          </cell>
          <cell r="K568">
            <v>7.4915500000000002</v>
          </cell>
          <cell r="L568">
            <v>33.991550000000004</v>
          </cell>
          <cell r="M568">
            <v>917.77185000000009</v>
          </cell>
          <cell r="N568">
            <v>3.7906019177160952E-4</v>
          </cell>
        </row>
        <row r="569">
          <cell r="B569" t="str">
            <v>COMP. 122</v>
          </cell>
          <cell r="C569">
            <v>0</v>
          </cell>
          <cell r="D569" t="str">
            <v>COMPOSIÇÃO</v>
          </cell>
          <cell r="E569" t="str">
            <v>FIXADOR UNIVERSAL ESTANHO PARA CABOS 16 A 70MM2-FORNECIMENTO</v>
          </cell>
          <cell r="F569" t="e">
            <v>#N/A</v>
          </cell>
          <cell r="G569" t="str">
            <v>UND</v>
          </cell>
          <cell r="H569">
            <v>0</v>
          </cell>
          <cell r="I569">
            <v>270</v>
          </cell>
          <cell r="J569">
            <v>21.321999999999999</v>
          </cell>
          <cell r="K569">
            <v>6.0277294000000001</v>
          </cell>
          <cell r="L569">
            <v>27.349729400000001</v>
          </cell>
          <cell r="M569">
            <v>7384.4269380000005</v>
          </cell>
          <cell r="N569">
            <v>3.0499326071525504E-3</v>
          </cell>
        </row>
        <row r="570">
          <cell r="B570" t="str">
            <v>COMP. 138</v>
          </cell>
          <cell r="C570">
            <v>0</v>
          </cell>
          <cell r="D570" t="str">
            <v>COMPOSIÇÃO</v>
          </cell>
          <cell r="E570" t="str">
            <v>ADESIVO PARA ISOPOR</v>
          </cell>
          <cell r="F570" t="e">
            <v>#N/A</v>
          </cell>
          <cell r="G570" t="str">
            <v>KG</v>
          </cell>
          <cell r="H570">
            <v>0</v>
          </cell>
          <cell r="I570">
            <v>27</v>
          </cell>
          <cell r="J570">
            <v>32.304000000000002</v>
          </cell>
          <cell r="K570">
            <v>9.1323408000000015</v>
          </cell>
          <cell r="L570">
            <v>41.436340800000004</v>
          </cell>
          <cell r="M570">
            <v>1118.7812016</v>
          </cell>
          <cell r="N570">
            <v>4.6208152584868202E-4</v>
          </cell>
        </row>
        <row r="571">
          <cell r="B571" t="str">
            <v>COMP. 139</v>
          </cell>
          <cell r="C571">
            <v>0</v>
          </cell>
          <cell r="D571" t="str">
            <v>COMPOSIÇÃO</v>
          </cell>
          <cell r="E571" t="str">
            <v>MASTRO SIMPLES DE FERRO GALVANIZADO P/ PARA-RAIOS H=3,00M INCLUINDO BASE - FORNECIMENTO E INSTALACAO</v>
          </cell>
          <cell r="F571" t="e">
            <v>#N/A</v>
          </cell>
          <cell r="G571" t="str">
            <v>UND</v>
          </cell>
          <cell r="H571">
            <v>0</v>
          </cell>
          <cell r="I571">
            <v>11</v>
          </cell>
          <cell r="J571">
            <v>389.39</v>
          </cell>
          <cell r="K571">
            <v>110.08055299999999</v>
          </cell>
          <cell r="L571">
            <v>499.470553</v>
          </cell>
          <cell r="M571">
            <v>5494.1760830000003</v>
          </cell>
          <cell r="N571">
            <v>2.2692169515211983E-3</v>
          </cell>
        </row>
        <row r="572">
          <cell r="B572" t="str">
            <v>COMP. 140</v>
          </cell>
          <cell r="C572">
            <v>0</v>
          </cell>
          <cell r="D572" t="str">
            <v>COMPOSIÇÃO</v>
          </cell>
          <cell r="E572" t="str">
            <v>ABRACADEIRA TIPO D 2" C/ PARAFUSO"</v>
          </cell>
          <cell r="F572" t="e">
            <v>#N/A</v>
          </cell>
          <cell r="G572" t="str">
            <v>UND</v>
          </cell>
          <cell r="H572">
            <v>0</v>
          </cell>
          <cell r="I572">
            <v>144</v>
          </cell>
          <cell r="J572">
            <v>5.3220000000000001</v>
          </cell>
          <cell r="K572">
            <v>1.5045294</v>
          </cell>
          <cell r="L572">
            <v>6.8265294000000001</v>
          </cell>
          <cell r="M572">
            <v>983.02023359999998</v>
          </cell>
          <cell r="N572">
            <v>4.0600922578284395E-4</v>
          </cell>
        </row>
        <row r="573">
          <cell r="B573" t="str">
            <v>COMP. 142</v>
          </cell>
          <cell r="C573">
            <v>0</v>
          </cell>
          <cell r="D573" t="str">
            <v>COMPOSIÇÃO</v>
          </cell>
          <cell r="E573" t="str">
            <v>LUMINÁRIA TIPO BALIZADOR PARA AMBIENTE ABERTO, CORPO EM ALUMÍNIO PINTADO, DIFUSOR EM VIDRO PLANO FOSCO, REF.</v>
          </cell>
          <cell r="F573" t="e">
            <v>#N/A</v>
          </cell>
          <cell r="G573" t="str">
            <v>UND</v>
          </cell>
          <cell r="H573">
            <v>0</v>
          </cell>
          <cell r="I573">
            <v>1</v>
          </cell>
          <cell r="J573">
            <v>188.548</v>
          </cell>
          <cell r="K573">
            <v>53.302519600000004</v>
          </cell>
          <cell r="L573">
            <v>241.85051960000001</v>
          </cell>
          <cell r="M573">
            <v>241.85051960000001</v>
          </cell>
          <cell r="N573">
            <v>9.9889645056818214E-5</v>
          </cell>
        </row>
        <row r="574">
          <cell r="B574" t="str">
            <v>Título grau 1</v>
          </cell>
          <cell r="C574" t="str">
            <v>Título grau 1</v>
          </cell>
          <cell r="D574">
            <v>0</v>
          </cell>
          <cell r="E574" t="str">
            <v>INSTALAÇÕES DE PREVENÇÃO E COMBATE A INCÊNDIO</v>
          </cell>
          <cell r="F574">
            <v>0</v>
          </cell>
          <cell r="G574">
            <v>0</v>
          </cell>
          <cell r="H574">
            <v>0</v>
          </cell>
          <cell r="I574">
            <v>0</v>
          </cell>
          <cell r="J574">
            <v>0</v>
          </cell>
          <cell r="K574">
            <v>0</v>
          </cell>
          <cell r="L574">
            <v>0</v>
          </cell>
          <cell r="M574">
            <v>53697.560044339996</v>
          </cell>
          <cell r="N574">
            <v>2.2178286910930031E-2</v>
          </cell>
        </row>
        <row r="575">
          <cell r="B575">
            <v>83635</v>
          </cell>
          <cell r="C575">
            <v>0</v>
          </cell>
          <cell r="D575" t="str">
            <v>SINAPI</v>
          </cell>
          <cell r="E575" t="str">
            <v>EXTINTOR INCENDIO TP PO QUIMICO 6KG - FORNECIMENTO E INSTALACAO</v>
          </cell>
          <cell r="F575" t="e">
            <v>#N/A</v>
          </cell>
          <cell r="G575" t="str">
            <v>UN</v>
          </cell>
          <cell r="H575">
            <v>0</v>
          </cell>
          <cell r="I575">
            <v>9</v>
          </cell>
          <cell r="J575">
            <v>174.28</v>
          </cell>
          <cell r="K575">
            <v>49.268956000000003</v>
          </cell>
          <cell r="L575">
            <v>223.548956</v>
          </cell>
          <cell r="M575">
            <v>2011.9406040000001</v>
          </cell>
          <cell r="N575">
            <v>8.3097622920699505E-4</v>
          </cell>
        </row>
        <row r="576">
          <cell r="B576" t="str">
            <v>COMP. 237</v>
          </cell>
          <cell r="C576">
            <v>0</v>
          </cell>
          <cell r="D576" t="str">
            <v>COMPOSIÇÃO</v>
          </cell>
          <cell r="E576" t="str">
            <v>LUMINÁRIA DE EMERGÊNCIA C/ DOIS PROJETORS LED ALIMENTAÇÃO 127/220 DE 12V/55 AUTONOMIA DE 3HORAS</v>
          </cell>
          <cell r="F576" t="e">
            <v>#N/A</v>
          </cell>
          <cell r="G576" t="str">
            <v>UND</v>
          </cell>
          <cell r="H576">
            <v>0</v>
          </cell>
          <cell r="I576">
            <v>23</v>
          </cell>
          <cell r="J576">
            <v>274.92</v>
          </cell>
          <cell r="K576">
            <v>77.719884000000008</v>
          </cell>
          <cell r="L576">
            <v>352.63988400000005</v>
          </cell>
          <cell r="M576">
            <v>8110.7173320000011</v>
          </cell>
          <cell r="N576">
            <v>3.3499066976975132E-3</v>
          </cell>
        </row>
        <row r="577">
          <cell r="B577">
            <v>72283</v>
          </cell>
          <cell r="C577">
            <v>0</v>
          </cell>
          <cell r="D577" t="str">
            <v>SINAPI</v>
          </cell>
          <cell r="E577" t="str">
            <v>ABRIGO PARA HIDRANTE, 75X45X17CM, COM REGISTRO GLOBO ANGULAR 45º 2.1/2", ADAPTADOR STORZ 2.1/2", MANGUEIRA DE INCÊNDIO 15M, REDUÇÃO 2.1/2X1.1/2" E ESGUICHO EM LATÃO 1.1/2" - FORNECIMENTO E INSTALAÇÃO</v>
          </cell>
          <cell r="F577" t="e">
            <v>#N/A</v>
          </cell>
          <cell r="G577" t="str">
            <v>UN</v>
          </cell>
          <cell r="H577">
            <v>0</v>
          </cell>
          <cell r="I577">
            <v>4</v>
          </cell>
          <cell r="J577">
            <v>995.33</v>
          </cell>
          <cell r="K577">
            <v>281.37979100000001</v>
          </cell>
          <cell r="L577">
            <v>1276.709791</v>
          </cell>
          <cell r="M577">
            <v>5106.839164</v>
          </cell>
          <cell r="N577">
            <v>2.1092381868681263E-3</v>
          </cell>
        </row>
        <row r="578">
          <cell r="B578" t="str">
            <v>COMP. 146</v>
          </cell>
          <cell r="C578">
            <v>0</v>
          </cell>
          <cell r="D578" t="str">
            <v>COMPOSIÇÃO</v>
          </cell>
          <cell r="E578" t="str">
            <v>MANGUEIRA DE INCENDIO, TIPO 2, DE 2 1/2", COMPRIMENTO = 15 M, TECIDO EM FIO DE POLIESTER E TUBO INTERNO EM BORRACHA SINTETICA, COM UNIOES ENGATE RAPIDO</v>
          </cell>
          <cell r="F578" t="e">
            <v>#N/A</v>
          </cell>
          <cell r="G578" t="str">
            <v>UND</v>
          </cell>
          <cell r="H578">
            <v>0</v>
          </cell>
          <cell r="I578">
            <v>8</v>
          </cell>
          <cell r="J578">
            <v>502.62199999999996</v>
          </cell>
          <cell r="K578">
            <v>142.09123939999998</v>
          </cell>
          <cell r="L578">
            <v>644.71323939999991</v>
          </cell>
          <cell r="M578">
            <v>5157.7059151999993</v>
          </cell>
          <cell r="N578">
            <v>2.1302472867491813E-3</v>
          </cell>
        </row>
        <row r="579">
          <cell r="B579" t="str">
            <v>COMP. 147</v>
          </cell>
          <cell r="C579">
            <v>0</v>
          </cell>
          <cell r="D579" t="str">
            <v>COMPOSIÇÃO</v>
          </cell>
          <cell r="E579" t="str">
            <v>BOMBA DE INCÊNDIO DE 4 CV</v>
          </cell>
          <cell r="F579" t="e">
            <v>#N/A</v>
          </cell>
          <cell r="G579" t="str">
            <v>UND</v>
          </cell>
          <cell r="H579">
            <v>0</v>
          </cell>
          <cell r="I579">
            <v>1</v>
          </cell>
          <cell r="J579">
            <v>3128.1</v>
          </cell>
          <cell r="K579">
            <v>884.31386999999995</v>
          </cell>
          <cell r="L579">
            <v>4012.4138699999999</v>
          </cell>
          <cell r="M579">
            <v>4012.4138699999999</v>
          </cell>
          <cell r="N579">
            <v>1.6572161927054811E-3</v>
          </cell>
        </row>
        <row r="580">
          <cell r="B580">
            <v>92390</v>
          </cell>
          <cell r="C580">
            <v>0</v>
          </cell>
          <cell r="D580" t="str">
            <v>SINAPI</v>
          </cell>
          <cell r="E580" t="str">
            <v>JOELHO 90 GRAUS, EM FERRO GALVANIZADO, DN 65 (2 1/2"), CONEXÃO ROSQUEADA, INSTALADO EM REDE DE ALIMENTAÇÃO PARA HIDRANTE - FORNECIMENTO E INSTALAÇÃO. AF_12/2015</v>
          </cell>
          <cell r="F580" t="e">
            <v>#N/A</v>
          </cell>
          <cell r="G580" t="str">
            <v>UN</v>
          </cell>
          <cell r="H580">
            <v>0</v>
          </cell>
          <cell r="I580">
            <v>6</v>
          </cell>
          <cell r="J580">
            <v>78.680000000000007</v>
          </cell>
          <cell r="K580">
            <v>22.242836000000004</v>
          </cell>
          <cell r="L580">
            <v>100.92283600000002</v>
          </cell>
          <cell r="M580">
            <v>605.53701600000011</v>
          </cell>
          <cell r="N580">
            <v>2.5010025902381754E-4</v>
          </cell>
        </row>
        <row r="581">
          <cell r="B581">
            <v>92642</v>
          </cell>
          <cell r="C581">
            <v>0</v>
          </cell>
          <cell r="D581" t="str">
            <v>SINAPI</v>
          </cell>
          <cell r="E581" t="str">
            <v>TÊ, EM FERRO GALVANIZADO, CONEXÃO ROSQUEADA, DN 65 (2 1/2"), INSTALADO EM REDE DE ALIMENTAÇÃO PARA HIDRANTE - FORNECIMENTO E INSTALAÇÃO. AF_12/2015</v>
          </cell>
          <cell r="F581" t="e">
            <v>#N/A</v>
          </cell>
          <cell r="G581" t="str">
            <v>UN</v>
          </cell>
          <cell r="H581">
            <v>0</v>
          </cell>
          <cell r="I581">
            <v>4</v>
          </cell>
          <cell r="J581">
            <v>107.2</v>
          </cell>
          <cell r="K581">
            <v>30.305440000000001</v>
          </cell>
          <cell r="L581">
            <v>137.50543999999999</v>
          </cell>
          <cell r="M581">
            <v>550.02175999999997</v>
          </cell>
          <cell r="N581">
            <v>2.2717122324481643E-4</v>
          </cell>
        </row>
        <row r="582">
          <cell r="B582">
            <v>92365</v>
          </cell>
          <cell r="C582">
            <v>0</v>
          </cell>
          <cell r="D582" t="str">
            <v>SINAPI</v>
          </cell>
          <cell r="E582" t="str">
            <v>TUBO DE AÇO GALVANIZADO COM COSTURA, CLASSE MÉDIA, DN 40 (1 1/2"), CONEXÃO ROSQUEADA, INSTALADO EM REDE DE ALIMENTAÇÃO PARA HIDRANTE - FORNECIMENTO E INSTALAÇÃO. AF_12/2015</v>
          </cell>
          <cell r="F582" t="e">
            <v>#N/A</v>
          </cell>
          <cell r="G582" t="str">
            <v>M</v>
          </cell>
          <cell r="H582">
            <v>0</v>
          </cell>
          <cell r="I582">
            <v>130</v>
          </cell>
          <cell r="J582">
            <v>36.19</v>
          </cell>
          <cell r="K582">
            <v>10.230912999999999</v>
          </cell>
          <cell r="L582">
            <v>46.420912999999999</v>
          </cell>
          <cell r="M582">
            <v>6034.7186899999997</v>
          </cell>
          <cell r="N582">
            <v>2.4924730736937684E-3</v>
          </cell>
        </row>
        <row r="583">
          <cell r="B583">
            <v>94499</v>
          </cell>
          <cell r="C583">
            <v>0</v>
          </cell>
          <cell r="D583" t="str">
            <v>SINAPI</v>
          </cell>
          <cell r="E583" t="str">
            <v>REGISTRO DE GAVETA BRUTO, LATÃO, ROSCÁVEL, 2 1/2, INSTALADO EM RESERVAÇÃO DE ÁGUA DE EDIFICAÇÃO QUE POSSUA RESERVATÓRIO DE FIBRA/FIBROCIMENTO  FORNECIMENTO E INSTALAÇÃO. AF_06/2016</v>
          </cell>
          <cell r="F583" t="e">
            <v>#N/A</v>
          </cell>
          <cell r="G583" t="str">
            <v>UN</v>
          </cell>
          <cell r="H583">
            <v>0</v>
          </cell>
          <cell r="I583">
            <v>5</v>
          </cell>
          <cell r="J583">
            <v>230.34</v>
          </cell>
          <cell r="K583">
            <v>65.117118000000005</v>
          </cell>
          <cell r="L583">
            <v>295.45711800000004</v>
          </cell>
          <cell r="M583">
            <v>1477.2855900000002</v>
          </cell>
          <cell r="N583">
            <v>6.101518139250353E-4</v>
          </cell>
        </row>
        <row r="584">
          <cell r="B584">
            <v>94500</v>
          </cell>
          <cell r="C584">
            <v>0</v>
          </cell>
          <cell r="D584" t="str">
            <v>SINAPI</v>
          </cell>
          <cell r="E584" t="str">
            <v>REGISTRO DE GAVETA BRUTO, LATÃO, ROSCÁVEL, 3, INSTALADO EM RESERVAÇÃO DE ÁGUA DE EDIFICAÇÃO QUE POSSUA RESERVATÓRIO DE FIBRA/FIBROCIMENTO  FORNECIMENTO E INSTALAÇÃO. AF_06/2016</v>
          </cell>
          <cell r="F584" t="e">
            <v>#N/A</v>
          </cell>
          <cell r="G584" t="str">
            <v>UN</v>
          </cell>
          <cell r="H584">
            <v>0</v>
          </cell>
          <cell r="I584">
            <v>5</v>
          </cell>
          <cell r="J584">
            <v>274.14999999999998</v>
          </cell>
          <cell r="K584">
            <v>77.502204999999989</v>
          </cell>
          <cell r="L584">
            <v>351.65220499999998</v>
          </cell>
          <cell r="M584">
            <v>1758.2610249999998</v>
          </cell>
          <cell r="N584">
            <v>7.2620091945623151E-4</v>
          </cell>
        </row>
        <row r="585">
          <cell r="B585">
            <v>99624</v>
          </cell>
          <cell r="C585">
            <v>0</v>
          </cell>
          <cell r="D585" t="str">
            <v>SINAPI</v>
          </cell>
          <cell r="E585" t="str">
            <v>VÁLVULA DE RETENÇÃO HORIZONTAL, DE BRONZE, ROSCÁVEL, 2 1/2" - FORNECIMENTO E INSTALAÇÃO. AF_01/2019</v>
          </cell>
          <cell r="F585" t="e">
            <v>#N/A</v>
          </cell>
          <cell r="G585" t="str">
            <v>UN</v>
          </cell>
          <cell r="H585">
            <v>0</v>
          </cell>
          <cell r="I585">
            <v>2</v>
          </cell>
          <cell r="J585">
            <v>249.46</v>
          </cell>
          <cell r="K585">
            <v>70.522342000000009</v>
          </cell>
          <cell r="L585">
            <v>319.98234200000002</v>
          </cell>
          <cell r="M585">
            <v>639.96468400000003</v>
          </cell>
          <cell r="N585">
            <v>2.643196518220705E-4</v>
          </cell>
        </row>
        <row r="586">
          <cell r="B586" t="str">
            <v>COMP. 148</v>
          </cell>
          <cell r="C586">
            <v>0</v>
          </cell>
          <cell r="D586" t="str">
            <v>COMPOSIÇÃO</v>
          </cell>
          <cell r="E586" t="str">
            <v>VÁLVULA DE FLUXO GALVANIZADA 2.1/2"</v>
          </cell>
          <cell r="F586" t="e">
            <v>#N/A</v>
          </cell>
          <cell r="G586" t="str">
            <v>UND</v>
          </cell>
          <cell r="H586">
            <v>0</v>
          </cell>
          <cell r="I586">
            <v>2</v>
          </cell>
          <cell r="J586">
            <v>181.6576</v>
          </cell>
          <cell r="K586">
            <v>51.354603520000005</v>
          </cell>
          <cell r="L586">
            <v>233.01220352000001</v>
          </cell>
          <cell r="M586">
            <v>466.02440704000003</v>
          </cell>
          <cell r="N586">
            <v>1.9247844777853343E-4</v>
          </cell>
        </row>
        <row r="587">
          <cell r="B587">
            <v>92644</v>
          </cell>
          <cell r="C587">
            <v>0</v>
          </cell>
          <cell r="D587" t="str">
            <v>SINAPI</v>
          </cell>
          <cell r="E587" t="str">
            <v>TÊ, EM FERRO GALVANIZADO, CONEXÃO ROSQUEADA, DN 80 (3"), INSTALADO EM REDE DE ALIMENTAÇÃO PARA HIDRANTE - FORNECIMENTO E INSTALAÇÃO. AF_12/2015</v>
          </cell>
          <cell r="F587" t="e">
            <v>#N/A</v>
          </cell>
          <cell r="G587" t="str">
            <v>UN</v>
          </cell>
          <cell r="H587">
            <v>0</v>
          </cell>
          <cell r="I587">
            <v>2</v>
          </cell>
          <cell r="J587">
            <v>132.93</v>
          </cell>
          <cell r="K587">
            <v>37.579311000000004</v>
          </cell>
          <cell r="L587">
            <v>170.50931100000003</v>
          </cell>
          <cell r="M587">
            <v>341.01862200000005</v>
          </cell>
          <cell r="N587">
            <v>1.4084827754633141E-4</v>
          </cell>
        </row>
        <row r="588">
          <cell r="B588">
            <v>92390</v>
          </cell>
          <cell r="C588">
            <v>0</v>
          </cell>
          <cell r="D588" t="str">
            <v>SINAPI</v>
          </cell>
          <cell r="E588" t="str">
            <v>JOELHO 90 GRAUS, EM FERRO GALVANIZADO, DN 65 (2 1/2"), CONEXÃO ROSQUEADA, INSTALADO EM REDE DE ALIMENTAÇÃO PARA HIDRANTE - FORNECIMENTO E INSTALAÇÃO. AF_12/2015</v>
          </cell>
          <cell r="F588" t="e">
            <v>#N/A</v>
          </cell>
          <cell r="G588" t="str">
            <v>UN</v>
          </cell>
          <cell r="H588">
            <v>0</v>
          </cell>
          <cell r="I588">
            <v>4</v>
          </cell>
          <cell r="J588">
            <v>78.680000000000007</v>
          </cell>
          <cell r="K588">
            <v>22.242836000000004</v>
          </cell>
          <cell r="L588">
            <v>100.92283600000002</v>
          </cell>
          <cell r="M588">
            <v>403.69134400000007</v>
          </cell>
          <cell r="N588">
            <v>1.6673350601587836E-4</v>
          </cell>
        </row>
        <row r="589">
          <cell r="B589">
            <v>83633</v>
          </cell>
          <cell r="C589">
            <v>0</v>
          </cell>
          <cell r="D589" t="str">
            <v>SINAPI</v>
          </cell>
          <cell r="E589" t="str">
            <v>HIDRANTE SUBTERRANEO FERRO FUNDIDO C/ CURVA LONGA E CAIXA DN=75MM</v>
          </cell>
          <cell r="F589" t="e">
            <v>#N/A</v>
          </cell>
          <cell r="G589" t="str">
            <v>UN</v>
          </cell>
          <cell r="H589">
            <v>0</v>
          </cell>
          <cell r="I589">
            <v>1</v>
          </cell>
          <cell r="J589">
            <v>1722.69</v>
          </cell>
          <cell r="K589">
            <v>487.00446300000004</v>
          </cell>
          <cell r="L589">
            <v>2209.6944630000003</v>
          </cell>
          <cell r="M589">
            <v>2209.6944630000003</v>
          </cell>
          <cell r="N589">
            <v>9.1265297241514191E-4</v>
          </cell>
        </row>
        <row r="590">
          <cell r="B590" t="str">
            <v>COMP. 149</v>
          </cell>
          <cell r="C590">
            <v>0</v>
          </cell>
          <cell r="D590" t="str">
            <v>COMPOSIÇÃO</v>
          </cell>
          <cell r="E590" t="str">
            <v>DETECTOR DE FUMAÇA ÓPTICO CONVENCIONAL, MODELO VR-F, MARCA VERIN OU SIMILAR</v>
          </cell>
          <cell r="F590" t="e">
            <v>#N/A</v>
          </cell>
          <cell r="G590" t="str">
            <v>UND</v>
          </cell>
          <cell r="H590">
            <v>0</v>
          </cell>
          <cell r="I590">
            <v>76</v>
          </cell>
          <cell r="J590">
            <v>76.600000000000009</v>
          </cell>
          <cell r="K590">
            <v>21.654820000000004</v>
          </cell>
          <cell r="L590">
            <v>98.254820000000009</v>
          </cell>
          <cell r="M590">
            <v>7467.366320000001</v>
          </cell>
          <cell r="N590">
            <v>3.0841884170756144E-3</v>
          </cell>
        </row>
        <row r="591">
          <cell r="B591" t="str">
            <v>COMP. 238</v>
          </cell>
          <cell r="C591">
            <v>0</v>
          </cell>
          <cell r="D591" t="str">
            <v>COMPOSIÇÃO</v>
          </cell>
          <cell r="E591" t="str">
            <v>BOTOEIRA LIGA-DESLIGA PARA BOMBA DE INCÊNDIO MODELO BLD-1, MARCA VERIN OU SIMILAR</v>
          </cell>
          <cell r="F591" t="e">
            <v>#N/A</v>
          </cell>
          <cell r="G591" t="str">
            <v>UND</v>
          </cell>
          <cell r="H591">
            <v>0</v>
          </cell>
          <cell r="I591">
            <v>1</v>
          </cell>
          <cell r="J591">
            <v>97.11</v>
          </cell>
          <cell r="K591">
            <v>27.452997</v>
          </cell>
          <cell r="L591">
            <v>124.562997</v>
          </cell>
          <cell r="M591">
            <v>124.562997</v>
          </cell>
          <cell r="N591">
            <v>5.1447288920951776E-5</v>
          </cell>
        </row>
        <row r="592">
          <cell r="B592" t="str">
            <v>COMP. 143</v>
          </cell>
          <cell r="C592">
            <v>0</v>
          </cell>
          <cell r="D592" t="str">
            <v>COMPOSIÇÃO</v>
          </cell>
          <cell r="E592" t="str">
            <v>ACIONADOR MANUAL (BOTOEIRA) TIPO QUEBRA-VIDRO, P/INSTAL. INCENDIO</v>
          </cell>
          <cell r="F592" t="e">
            <v>#N/A</v>
          </cell>
          <cell r="G592" t="str">
            <v>UND</v>
          </cell>
          <cell r="H592">
            <v>0</v>
          </cell>
          <cell r="I592">
            <v>6</v>
          </cell>
          <cell r="J592">
            <v>96.78</v>
          </cell>
          <cell r="K592">
            <v>27.359706000000003</v>
          </cell>
          <cell r="L592">
            <v>124.139706</v>
          </cell>
          <cell r="M592">
            <v>744.83823600000005</v>
          </cell>
          <cell r="N592">
            <v>3.0763476192583958E-4</v>
          </cell>
        </row>
        <row r="593">
          <cell r="B593" t="str">
            <v>COMP. 144</v>
          </cell>
          <cell r="C593">
            <v>0</v>
          </cell>
          <cell r="D593" t="str">
            <v>COMPOSIÇÃO</v>
          </cell>
          <cell r="E593" t="str">
            <v>SIRENE ÁUDIO VISUAL DE INCÊNDIO, TENSÃO 24V</v>
          </cell>
          <cell r="F593" t="e">
            <v>#N/A</v>
          </cell>
          <cell r="G593" t="str">
            <v>UND</v>
          </cell>
          <cell r="H593">
            <v>0</v>
          </cell>
          <cell r="I593">
            <v>6</v>
          </cell>
          <cell r="J593">
            <v>121.148</v>
          </cell>
          <cell r="K593">
            <v>34.248539600000001</v>
          </cell>
          <cell r="L593">
            <v>155.39653959999998</v>
          </cell>
          <cell r="M593">
            <v>932.3792375999999</v>
          </cell>
          <cell r="N593">
            <v>3.850933678217773E-4</v>
          </cell>
        </row>
        <row r="594">
          <cell r="B594" t="str">
            <v>COMP. 145</v>
          </cell>
          <cell r="C594">
            <v>0</v>
          </cell>
          <cell r="D594" t="str">
            <v>COMPOSIÇÃO</v>
          </cell>
          <cell r="E594" t="str">
            <v>CENTRAL DE ALARME DE INCENDIO COM SISTEMA DE 04 LAÇOS PARA ATÉ 396 DISPOSITIVOS, MARCA JFL, MODELO VULCANO - 400</v>
          </cell>
          <cell r="F594" t="e">
            <v>#N/A</v>
          </cell>
          <cell r="G594" t="str">
            <v>UND</v>
          </cell>
          <cell r="H594">
            <v>0</v>
          </cell>
          <cell r="I594">
            <v>1</v>
          </cell>
          <cell r="J594">
            <v>1349.7349999999999</v>
          </cell>
          <cell r="K594">
            <v>381.57008450000001</v>
          </cell>
          <cell r="L594">
            <v>1731.3050844999998</v>
          </cell>
          <cell r="M594">
            <v>1731.3050844999998</v>
          </cell>
          <cell r="N594">
            <v>7.1506751633941762E-4</v>
          </cell>
        </row>
        <row r="595">
          <cell r="B595" t="str">
            <v>COMP. 141</v>
          </cell>
          <cell r="C595">
            <v>0</v>
          </cell>
          <cell r="D595" t="str">
            <v>COMPOSIÇÃO</v>
          </cell>
          <cell r="E595" t="str">
            <v>PLACA DE SINALIZACAO DE SEGURANCA CONTRA INCENDIO - ALERTA, FOTOLUMINESCENTE RETANGULAR 0,20X0,40 M ANTI-CHAMAS</v>
          </cell>
          <cell r="F595" t="e">
            <v>#N/A</v>
          </cell>
          <cell r="G595" t="str">
            <v>UND</v>
          </cell>
          <cell r="H595">
            <v>0</v>
          </cell>
          <cell r="I595">
            <v>42</v>
          </cell>
          <cell r="J595">
            <v>70.745000000000005</v>
          </cell>
          <cell r="K595">
            <v>19.9996115</v>
          </cell>
          <cell r="L595">
            <v>90.744611500000005</v>
          </cell>
          <cell r="M595">
            <v>3811.2736830000003</v>
          </cell>
          <cell r="N595">
            <v>1.5741408206975062E-3</v>
          </cell>
        </row>
        <row r="596">
          <cell r="B596" t="str">
            <v>Título grau 1</v>
          </cell>
          <cell r="C596" t="str">
            <v>Título grau 1</v>
          </cell>
          <cell r="D596">
            <v>0</v>
          </cell>
          <cell r="E596" t="str">
            <v xml:space="preserve"> CABEAMENTO ESTRUTURADO</v>
          </cell>
          <cell r="F596">
            <v>0</v>
          </cell>
          <cell r="G596">
            <v>0</v>
          </cell>
          <cell r="H596">
            <v>0</v>
          </cell>
          <cell r="I596">
            <v>0</v>
          </cell>
          <cell r="J596">
            <v>0</v>
          </cell>
          <cell r="K596">
            <v>0</v>
          </cell>
          <cell r="L596">
            <v>0</v>
          </cell>
          <cell r="M596">
            <v>84589.971309127228</v>
          </cell>
          <cell r="N596">
            <v>3.4937540028486071E-2</v>
          </cell>
        </row>
        <row r="597">
          <cell r="B597" t="str">
            <v>Título grau 2</v>
          </cell>
          <cell r="C597" t="str">
            <v>Título grau 2</v>
          </cell>
          <cell r="D597">
            <v>0</v>
          </cell>
          <cell r="E597" t="str">
            <v>TELEMÁTICA</v>
          </cell>
          <cell r="F597">
            <v>0</v>
          </cell>
          <cell r="G597">
            <v>0</v>
          </cell>
          <cell r="H597">
            <v>0</v>
          </cell>
          <cell r="I597">
            <v>0</v>
          </cell>
          <cell r="J597">
            <v>0</v>
          </cell>
          <cell r="K597">
            <v>0</v>
          </cell>
          <cell r="L597">
            <v>0</v>
          </cell>
          <cell r="M597">
            <v>84589.971309127228</v>
          </cell>
          <cell r="N597">
            <v>3.4937540028486071E-2</v>
          </cell>
        </row>
        <row r="598">
          <cell r="B598" t="str">
            <v>COMP. 150</v>
          </cell>
          <cell r="C598">
            <v>0</v>
          </cell>
          <cell r="D598" t="str">
            <v>COMPOSIÇÃO</v>
          </cell>
          <cell r="E598" t="str">
            <v>FORNECIMENTO E INSTALAÇÃO DE CONECTOR RJ 45 FÊMEA CAT 5E (KRONE OU SIMILAR)</v>
          </cell>
          <cell r="F598" t="e">
            <v>#N/A</v>
          </cell>
          <cell r="G598" t="str">
            <v>UND</v>
          </cell>
          <cell r="H598">
            <v>0</v>
          </cell>
          <cell r="I598">
            <v>40</v>
          </cell>
          <cell r="J598">
            <v>15.203999999999999</v>
          </cell>
          <cell r="K598">
            <v>4.2981707999999994</v>
          </cell>
          <cell r="L598">
            <v>19.502170799999998</v>
          </cell>
          <cell r="M598">
            <v>780.08683199999996</v>
          </cell>
          <cell r="N598">
            <v>3.2219321625132357E-4</v>
          </cell>
        </row>
        <row r="599">
          <cell r="B599" t="str">
            <v>COMP. 151</v>
          </cell>
          <cell r="C599">
            <v>0</v>
          </cell>
          <cell r="D599" t="str">
            <v>COMPOSIÇÃO</v>
          </cell>
          <cell r="E599" t="str">
            <v>PATCH PANEL 24 PORTAS, CATEGORIA "5" FURUKAWA</v>
          </cell>
          <cell r="F599" t="e">
            <v>#N/A</v>
          </cell>
          <cell r="G599" t="str">
            <v>UND</v>
          </cell>
          <cell r="H599">
            <v>0</v>
          </cell>
          <cell r="I599">
            <v>2</v>
          </cell>
          <cell r="J599">
            <v>306.99</v>
          </cell>
          <cell r="K599">
            <v>86.786073000000002</v>
          </cell>
          <cell r="L599">
            <v>393.776073</v>
          </cell>
          <cell r="M599">
            <v>787.55214599999999</v>
          </cell>
          <cell r="N599">
            <v>3.2527655701458115E-4</v>
          </cell>
        </row>
        <row r="600">
          <cell r="B600" t="str">
            <v>COMP. 152</v>
          </cell>
          <cell r="C600">
            <v>0</v>
          </cell>
          <cell r="D600" t="str">
            <v>COMPOSIÇÃO</v>
          </cell>
          <cell r="E600" t="str">
            <v>SWITCHER AUTO-GERENCIÁVEL P/ COMUNICACÃO DE DADOS COM 24 PORTAS EM CONECTORES RJ 45, 10/100 KBPS E DUAS PORTAS 10/100/1000 KBPS - PADRÃO RACK 19"</v>
          </cell>
          <cell r="F600" t="e">
            <v>#N/A</v>
          </cell>
          <cell r="G600" t="str">
            <v>UND</v>
          </cell>
          <cell r="H600">
            <v>0</v>
          </cell>
          <cell r="I600">
            <v>3</v>
          </cell>
          <cell r="J600">
            <v>5988.37</v>
          </cell>
          <cell r="K600">
            <v>1692.9121990000001</v>
          </cell>
          <cell r="L600">
            <v>7681.2821990000002</v>
          </cell>
          <cell r="M600">
            <v>23043.846597</v>
          </cell>
          <cell r="N600">
            <v>9.5176213023033685E-3</v>
          </cell>
        </row>
        <row r="601">
          <cell r="B601" t="str">
            <v>COMP. 153</v>
          </cell>
          <cell r="C601">
            <v>0</v>
          </cell>
          <cell r="D601" t="str">
            <v>COMPOSIÇÃO</v>
          </cell>
          <cell r="E601" t="str">
            <v>ANEL DE DISTRIBUICAO EM ACO GALVANIZADO PARA FIO FE-160</v>
          </cell>
          <cell r="F601" t="e">
            <v>#N/A</v>
          </cell>
          <cell r="G601" t="str">
            <v>UND</v>
          </cell>
          <cell r="H601">
            <v>0</v>
          </cell>
          <cell r="I601">
            <v>3</v>
          </cell>
          <cell r="J601">
            <v>3.371</v>
          </cell>
          <cell r="K601">
            <v>0.95298170000000004</v>
          </cell>
          <cell r="L601">
            <v>4.3239817</v>
          </cell>
          <cell r="M601">
            <v>12.971945099999999</v>
          </cell>
          <cell r="N601">
            <v>5.3577019138871933E-6</v>
          </cell>
        </row>
        <row r="602">
          <cell r="B602" t="str">
            <v>COMP. 154</v>
          </cell>
          <cell r="C602">
            <v>0</v>
          </cell>
          <cell r="D602" t="str">
            <v>COMPOSIÇÃO</v>
          </cell>
          <cell r="E602" t="str">
            <v>BANDEJA MÓVEL, PADRÃO 19"</v>
          </cell>
          <cell r="F602" t="e">
            <v>#N/A</v>
          </cell>
          <cell r="G602" t="str">
            <v>UND</v>
          </cell>
          <cell r="H602">
            <v>0</v>
          </cell>
          <cell r="I602">
            <v>1</v>
          </cell>
          <cell r="J602">
            <v>134.55800000000002</v>
          </cell>
          <cell r="K602">
            <v>38.039546600000008</v>
          </cell>
          <cell r="L602">
            <v>172.59754660000004</v>
          </cell>
          <cell r="M602">
            <v>172.59754660000004</v>
          </cell>
          <cell r="N602">
            <v>7.1286626533059735E-5</v>
          </cell>
        </row>
        <row r="603">
          <cell r="B603" t="str">
            <v>COMP. 155</v>
          </cell>
          <cell r="C603">
            <v>0</v>
          </cell>
          <cell r="D603" t="str">
            <v>COMPOSIÇÃO</v>
          </cell>
          <cell r="E603" t="str">
            <v>GUIA DE CABOS FECHADO 19" 1U</v>
          </cell>
          <cell r="F603" t="e">
            <v>#N/A</v>
          </cell>
          <cell r="G603" t="str">
            <v>UND</v>
          </cell>
          <cell r="H603">
            <v>0</v>
          </cell>
          <cell r="I603">
            <v>6</v>
          </cell>
          <cell r="J603">
            <v>21.33</v>
          </cell>
          <cell r="K603">
            <v>6.0299909999999999</v>
          </cell>
          <cell r="L603">
            <v>27.359990999999997</v>
          </cell>
          <cell r="M603">
            <v>164.15994599999999</v>
          </cell>
          <cell r="N603">
            <v>6.7801709773487892E-5</v>
          </cell>
        </row>
        <row r="604">
          <cell r="B604">
            <v>91939</v>
          </cell>
          <cell r="C604">
            <v>0</v>
          </cell>
          <cell r="D604" t="str">
            <v>SINAPI</v>
          </cell>
          <cell r="E604" t="str">
            <v>CAIXA RETANGULAR 4" X 2" ALTA (2,00 M DO PISO), PVC, INSTALADA EM PAREDE - FORNECIMENTO E INSTALAÇÃO. AF_12/2015</v>
          </cell>
          <cell r="F604" t="e">
            <v>#N/A</v>
          </cell>
          <cell r="G604" t="str">
            <v>UN</v>
          </cell>
          <cell r="H604">
            <v>0</v>
          </cell>
          <cell r="I604">
            <v>35</v>
          </cell>
          <cell r="J604">
            <v>19.47</v>
          </cell>
          <cell r="K604">
            <v>5.5041690000000001</v>
          </cell>
          <cell r="L604">
            <v>24.974169</v>
          </cell>
          <cell r="M604">
            <v>874.09591499999999</v>
          </cell>
          <cell r="N604">
            <v>3.6102105895564402E-4</v>
          </cell>
        </row>
        <row r="605">
          <cell r="B605" t="str">
            <v>COMP. 156</v>
          </cell>
          <cell r="C605">
            <v>0</v>
          </cell>
          <cell r="D605" t="str">
            <v>COMPOSIÇÃO</v>
          </cell>
          <cell r="E605" t="str">
            <v>CABO LÓGICO 4 PARES, CATEGORIA 6 - UTP</v>
          </cell>
          <cell r="F605" t="e">
            <v>#N/A</v>
          </cell>
          <cell r="G605" t="str">
            <v>M</v>
          </cell>
          <cell r="H605">
            <v>0</v>
          </cell>
          <cell r="I605">
            <v>1941.26</v>
          </cell>
          <cell r="J605">
            <v>8.0436000000000014</v>
          </cell>
          <cell r="K605">
            <v>2.2739257200000003</v>
          </cell>
          <cell r="L605">
            <v>10.317525720000003</v>
          </cell>
          <cell r="M605">
            <v>20028.999979207205</v>
          </cell>
          <cell r="N605">
            <v>8.2724225776938422E-3</v>
          </cell>
        </row>
        <row r="606">
          <cell r="B606" t="str">
            <v>COMP. 157</v>
          </cell>
          <cell r="C606">
            <v>0</v>
          </cell>
          <cell r="D606" t="str">
            <v>COMPOSIÇÃO</v>
          </cell>
          <cell r="E606" t="str">
            <v>PLACA 4" X 2" PARA TOMADA RJ-45 CAT.6 - P/ 02 MÓDULOS</v>
          </cell>
          <cell r="F606" t="e">
            <v>#N/A</v>
          </cell>
          <cell r="G606" t="str">
            <v>UND</v>
          </cell>
          <cell r="H606">
            <v>0</v>
          </cell>
          <cell r="I606">
            <v>76</v>
          </cell>
          <cell r="J606">
            <v>5.1740000000000004</v>
          </cell>
          <cell r="K606">
            <v>1.4626898000000002</v>
          </cell>
          <cell r="L606">
            <v>6.636689800000001</v>
          </cell>
          <cell r="M606">
            <v>504.38842480000005</v>
          </cell>
          <cell r="N606">
            <v>2.0832364059985938E-4</v>
          </cell>
        </row>
        <row r="607">
          <cell r="B607">
            <v>91854</v>
          </cell>
          <cell r="C607">
            <v>0</v>
          </cell>
          <cell r="D607" t="str">
            <v>SINAPI</v>
          </cell>
          <cell r="E607" t="str">
            <v>ELETRODUTO FLEXÍVEL CORRUGADO, PVC, DN 25 MM (3/4"), PARA CIRCUITOS TERMINAIS, INSTALADO EM PAREDE - FORNECIMENTO E INSTALAÇÃO. AF_12/2015</v>
          </cell>
          <cell r="F607" t="e">
            <v>#N/A</v>
          </cell>
          <cell r="G607" t="str">
            <v>M</v>
          </cell>
          <cell r="H607">
            <v>0</v>
          </cell>
          <cell r="I607">
            <v>290.26</v>
          </cell>
          <cell r="J607">
            <v>6.21</v>
          </cell>
          <cell r="K607">
            <v>1.7555670000000001</v>
          </cell>
          <cell r="L607">
            <v>7.9655670000000001</v>
          </cell>
          <cell r="M607">
            <v>2312.0854774199997</v>
          </cell>
          <cell r="N607">
            <v>9.5494273926921861E-4</v>
          </cell>
        </row>
        <row r="608">
          <cell r="B608">
            <v>91856</v>
          </cell>
          <cell r="C608">
            <v>0</v>
          </cell>
          <cell r="D608" t="str">
            <v>SINAPI</v>
          </cell>
          <cell r="E608" t="str">
            <v>ELETRODUTO FLEXÍVEL CORRUGADO, PVC, DN 32 MM (1"), PARA CIRCUITOS TERMINAIS, INSTALADO EM PAREDE - FORNECIMENTO E INSTALAÇÃO. AF_12/2015</v>
          </cell>
          <cell r="F608" t="e">
            <v>#N/A</v>
          </cell>
          <cell r="G608" t="str">
            <v>M</v>
          </cell>
          <cell r="H608">
            <v>0</v>
          </cell>
          <cell r="I608">
            <v>18</v>
          </cell>
          <cell r="J608">
            <v>7.84</v>
          </cell>
          <cell r="K608">
            <v>2.2163680000000001</v>
          </cell>
          <cell r="L608">
            <v>10.056367999999999</v>
          </cell>
          <cell r="M608">
            <v>181.01462399999997</v>
          </cell>
          <cell r="N608">
            <v>7.4763066754450765E-5</v>
          </cell>
        </row>
        <row r="609">
          <cell r="B609">
            <v>93009</v>
          </cell>
          <cell r="C609">
            <v>0</v>
          </cell>
          <cell r="D609" t="str">
            <v>SINAPI</v>
          </cell>
          <cell r="E609" t="str">
            <v>ELETRODUTO RÍGIDO ROSCÁVEL, PVC, DN 60 MM (2") - FORNECIMENTO E INSTALAÇÃO. AF_12/2015</v>
          </cell>
          <cell r="F609" t="e">
            <v>#N/A</v>
          </cell>
          <cell r="G609" t="str">
            <v>M</v>
          </cell>
          <cell r="H609">
            <v>0</v>
          </cell>
          <cell r="I609">
            <v>18</v>
          </cell>
          <cell r="J609">
            <v>14.74</v>
          </cell>
          <cell r="K609">
            <v>4.1669980000000004</v>
          </cell>
          <cell r="L609">
            <v>18.906998000000002</v>
          </cell>
          <cell r="M609">
            <v>340.325964</v>
          </cell>
          <cell r="N609">
            <v>1.4056219438273015E-4</v>
          </cell>
        </row>
        <row r="610">
          <cell r="B610">
            <v>93011</v>
          </cell>
          <cell r="C610">
            <v>0</v>
          </cell>
          <cell r="D610" t="str">
            <v>SINAPI</v>
          </cell>
          <cell r="E610" t="str">
            <v>ELETRODUTO RÍGIDO ROSCÁVEL, PVC, DN 85 MM (3") - FORNECIMENTO E INSTALAÇÃO. AF_12/2015</v>
          </cell>
          <cell r="F610" t="e">
            <v>#N/A</v>
          </cell>
          <cell r="G610" t="str">
            <v>M</v>
          </cell>
          <cell r="H610">
            <v>0</v>
          </cell>
          <cell r="I610">
            <v>6</v>
          </cell>
          <cell r="J610">
            <v>24.78</v>
          </cell>
          <cell r="K610">
            <v>7.0053060000000009</v>
          </cell>
          <cell r="L610">
            <v>31.785306000000002</v>
          </cell>
          <cell r="M610">
            <v>190.71183600000001</v>
          </cell>
          <cell r="N610">
            <v>7.8768231044867783E-5</v>
          </cell>
        </row>
        <row r="611">
          <cell r="B611">
            <v>91890</v>
          </cell>
          <cell r="C611">
            <v>0</v>
          </cell>
          <cell r="D611" t="str">
            <v>SINAPI</v>
          </cell>
          <cell r="E611" t="str">
            <v>CURVA 90 GRAUS PARA ELETRODUTO, PVC, ROSCÁVEL, DN 25 MM (3/4"), PARA CIRCUITOS TERMINAIS, INSTALADA EM FORRO - FORNECIMENTO E INSTALAÇÃO. AF_12/2015</v>
          </cell>
          <cell r="F611" t="e">
            <v>#N/A</v>
          </cell>
          <cell r="G611" t="str">
            <v>UN</v>
          </cell>
          <cell r="H611">
            <v>0</v>
          </cell>
          <cell r="I611">
            <v>5</v>
          </cell>
          <cell r="J611">
            <v>7.22</v>
          </cell>
          <cell r="K611">
            <v>2.0410940000000002</v>
          </cell>
          <cell r="L611">
            <v>9.2610939999999999</v>
          </cell>
          <cell r="M611">
            <v>46.30547</v>
          </cell>
          <cell r="N611">
            <v>1.9125189270377502E-5</v>
          </cell>
        </row>
        <row r="612">
          <cell r="B612">
            <v>91893</v>
          </cell>
          <cell r="C612">
            <v>0</v>
          </cell>
          <cell r="D612" t="str">
            <v>SINAPI</v>
          </cell>
          <cell r="E612" t="str">
            <v>CURVA 90 GRAUS PARA ELETRODUTO, PVC, ROSCÁVEL, DN 32 MM (1"), PARA CIRCUITOS TERMINAIS, INSTALADA EM FORRO - FORNECIMENTO E INSTALAÇÃO. AF_12/2015</v>
          </cell>
          <cell r="F612" t="e">
            <v>#N/A</v>
          </cell>
          <cell r="G612" t="str">
            <v>UN</v>
          </cell>
          <cell r="H612">
            <v>0</v>
          </cell>
          <cell r="I612">
            <v>40</v>
          </cell>
          <cell r="J612">
            <v>9.81</v>
          </cell>
          <cell r="K612">
            <v>2.7732870000000003</v>
          </cell>
          <cell r="L612">
            <v>12.583287</v>
          </cell>
          <cell r="M612">
            <v>503.33148</v>
          </cell>
          <cell r="N612">
            <v>2.0788709888354938E-4</v>
          </cell>
        </row>
        <row r="613">
          <cell r="B613">
            <v>91896</v>
          </cell>
          <cell r="C613">
            <v>0</v>
          </cell>
          <cell r="D613" t="str">
            <v>SINAPI</v>
          </cell>
          <cell r="E613" t="str">
            <v>CURVA 90 GRAUS PARA ELETRODUTO, PVC, ROSCÁVEL, DN 40 MM (1 1/4"), PARA CIRCUITOS TERMINAIS, INSTALADA EM FORRO - FORNECIMENTO E INSTALAÇÃO. AF_12/2015</v>
          </cell>
          <cell r="F613" t="e">
            <v>#N/A</v>
          </cell>
          <cell r="G613" t="str">
            <v>UN</v>
          </cell>
          <cell r="H613">
            <v>0</v>
          </cell>
          <cell r="I613">
            <v>3</v>
          </cell>
          <cell r="J613">
            <v>12.02</v>
          </cell>
          <cell r="K613">
            <v>3.3980540000000001</v>
          </cell>
          <cell r="L613">
            <v>15.418054</v>
          </cell>
          <cell r="M613">
            <v>46.254162000000001</v>
          </cell>
          <cell r="N613">
            <v>1.9103997924925562E-5</v>
          </cell>
        </row>
        <row r="614">
          <cell r="B614">
            <v>93020</v>
          </cell>
          <cell r="C614">
            <v>0</v>
          </cell>
          <cell r="D614" t="str">
            <v>SINAPI</v>
          </cell>
          <cell r="E614" t="str">
            <v>CURVA 90 GRAUS PARA ELETRODUTO, PVC, ROSCÁVEL, DN 60 MM (2") - FORNECIMENTO E INSTALAÇÃO. AF_12/2015</v>
          </cell>
          <cell r="F614" t="e">
            <v>#N/A</v>
          </cell>
          <cell r="G614" t="str">
            <v>UN</v>
          </cell>
          <cell r="H614">
            <v>0</v>
          </cell>
          <cell r="I614">
            <v>4</v>
          </cell>
          <cell r="J614">
            <v>19.190000000000001</v>
          </cell>
          <cell r="K614">
            <v>5.4250130000000008</v>
          </cell>
          <cell r="L614">
            <v>24.615013000000001</v>
          </cell>
          <cell r="M614">
            <v>98.460052000000005</v>
          </cell>
          <cell r="N614">
            <v>4.0666191922276377E-5</v>
          </cell>
        </row>
        <row r="615">
          <cell r="B615">
            <v>93024</v>
          </cell>
          <cell r="C615">
            <v>0</v>
          </cell>
          <cell r="D615" t="str">
            <v>SINAPI</v>
          </cell>
          <cell r="E615" t="str">
            <v>CURVA 90 GRAUS PARA ELETRODUTO, PVC, ROSCÁVEL, DN 85 MM (3") - FORNECIMENTO E INSTALAÇÃO. AF_12/2015</v>
          </cell>
          <cell r="F615" t="e">
            <v>#N/A</v>
          </cell>
          <cell r="G615" t="str">
            <v>UN</v>
          </cell>
          <cell r="H615">
            <v>0</v>
          </cell>
          <cell r="I615">
            <v>2</v>
          </cell>
          <cell r="J615">
            <v>32.93</v>
          </cell>
          <cell r="K615">
            <v>9.309311000000001</v>
          </cell>
          <cell r="L615">
            <v>42.239311000000001</v>
          </cell>
          <cell r="M615">
            <v>84.478622000000001</v>
          </cell>
          <cell r="N615">
            <v>3.4891550286622227E-5</v>
          </cell>
        </row>
        <row r="616">
          <cell r="B616" t="str">
            <v>COMP. 158</v>
          </cell>
          <cell r="C616">
            <v>0</v>
          </cell>
          <cell r="D616" t="str">
            <v>COMPOSIÇÃO</v>
          </cell>
          <cell r="E616" t="str">
            <v>RACK FECHADO TIPO ARMÁRIO 19" X 36U X 600MM</v>
          </cell>
          <cell r="F616" t="e">
            <v>#N/A</v>
          </cell>
          <cell r="G616" t="str">
            <v>UND</v>
          </cell>
          <cell r="H616">
            <v>0</v>
          </cell>
          <cell r="I616">
            <v>3</v>
          </cell>
          <cell r="J616">
            <v>2340.11</v>
          </cell>
          <cell r="K616">
            <v>661.54909700000007</v>
          </cell>
          <cell r="L616">
            <v>3001.6590970000002</v>
          </cell>
          <cell r="M616">
            <v>9004.9772910000011</v>
          </cell>
          <cell r="N616">
            <v>3.7192559554157702E-3</v>
          </cell>
        </row>
        <row r="617">
          <cell r="B617" t="str">
            <v>COMP. 159</v>
          </cell>
          <cell r="C617">
            <v>0</v>
          </cell>
          <cell r="D617" t="str">
            <v>COMPOSIÇÃO</v>
          </cell>
          <cell r="E617" t="str">
            <v>CABO DE FIBRA ÓPTICA, 01 PAR</v>
          </cell>
          <cell r="F617" t="e">
            <v>#N/A</v>
          </cell>
          <cell r="G617" t="str">
            <v>UND</v>
          </cell>
          <cell r="H617">
            <v>0</v>
          </cell>
          <cell r="I617">
            <v>50</v>
          </cell>
          <cell r="J617">
            <v>8.2975999999999992</v>
          </cell>
          <cell r="K617">
            <v>2.3457315199999997</v>
          </cell>
          <cell r="L617">
            <v>10.643331519999998</v>
          </cell>
          <cell r="M617">
            <v>532.16657599999996</v>
          </cell>
          <cell r="N617">
            <v>2.1979663502754066E-4</v>
          </cell>
        </row>
        <row r="618">
          <cell r="B618" t="str">
            <v>COMP. 160</v>
          </cell>
          <cell r="C618">
            <v>0</v>
          </cell>
          <cell r="D618" t="str">
            <v>COMPOSIÇÃO</v>
          </cell>
          <cell r="E618" t="str">
            <v>CAIXA DE PASSAGEM  30 X 30 EM CHAPA DE ACO GALVANIZADO</v>
          </cell>
          <cell r="F618" t="e">
            <v>#N/A</v>
          </cell>
          <cell r="G618" t="str">
            <v>UND</v>
          </cell>
          <cell r="H618">
            <v>0</v>
          </cell>
          <cell r="I618">
            <v>3</v>
          </cell>
          <cell r="J618">
            <v>53.417999999999992</v>
          </cell>
          <cell r="K618">
            <v>15.101268599999997</v>
          </cell>
          <cell r="L618">
            <v>68.51926859999999</v>
          </cell>
          <cell r="M618">
            <v>205.55780579999998</v>
          </cell>
          <cell r="N618">
            <v>8.4899946851387146E-5</v>
          </cell>
        </row>
        <row r="619">
          <cell r="B619" t="str">
            <v>COMP. 161</v>
          </cell>
          <cell r="C619">
            <v>0</v>
          </cell>
          <cell r="D619" t="str">
            <v>COMPOSIÇÃO</v>
          </cell>
          <cell r="E619" t="str">
            <v>CAIXA DE PASSAGEM  50 X 50 EM CHAPA DE ACO GALVANIZADO</v>
          </cell>
          <cell r="F619" t="e">
            <v>#N/A</v>
          </cell>
          <cell r="G619" t="str">
            <v>UND</v>
          </cell>
          <cell r="H619">
            <v>0</v>
          </cell>
          <cell r="I619">
            <v>1</v>
          </cell>
          <cell r="J619">
            <v>95.527999999999992</v>
          </cell>
          <cell r="K619">
            <v>27.005765599999997</v>
          </cell>
          <cell r="L619">
            <v>122.53376559999998</v>
          </cell>
          <cell r="M619">
            <v>122.53376559999998</v>
          </cell>
          <cell r="N619">
            <v>5.0609171208327473E-5</v>
          </cell>
        </row>
        <row r="620">
          <cell r="B620" t="str">
            <v>COMP. 162</v>
          </cell>
          <cell r="C620">
            <v>0</v>
          </cell>
          <cell r="D620" t="str">
            <v>COMPOSIÇÃO</v>
          </cell>
          <cell r="E620" t="str">
            <v>CENTRAL POSTO DE ENFERMAGEM CONVENCIONAL SCD/1 - MONITORAMENTO</v>
          </cell>
          <cell r="F620" t="e">
            <v>#N/A</v>
          </cell>
          <cell r="G620" t="str">
            <v>UND</v>
          </cell>
          <cell r="H620">
            <v>0</v>
          </cell>
          <cell r="I620">
            <v>1</v>
          </cell>
          <cell r="J620">
            <v>1150.0999999999999</v>
          </cell>
          <cell r="K620">
            <v>325.13326999999998</v>
          </cell>
          <cell r="L620">
            <v>1475.2332699999999</v>
          </cell>
          <cell r="M620">
            <v>1475.2332699999999</v>
          </cell>
          <cell r="N620">
            <v>6.093041601069575E-4</v>
          </cell>
        </row>
        <row r="621">
          <cell r="B621" t="str">
            <v>COMP. 163</v>
          </cell>
          <cell r="C621">
            <v>0</v>
          </cell>
          <cell r="D621" t="str">
            <v>COMPOSIÇÃO</v>
          </cell>
          <cell r="E621" t="str">
            <v>FORNECIMENTO DE ESTAÇÃO DE CHAMADA PADRÃO DE ENFERMEIRA, ESPELHO 4X42 EM ABS BRANCO, ACIONADOR LIGA/DESLIGA, LED DE CHAMADA</v>
          </cell>
          <cell r="F621" t="e">
            <v>#N/A</v>
          </cell>
          <cell r="G621" t="str">
            <v>UND</v>
          </cell>
          <cell r="H621">
            <v>0</v>
          </cell>
          <cell r="I621">
            <v>20</v>
          </cell>
          <cell r="J621">
            <v>121</v>
          </cell>
          <cell r="K621">
            <v>34.206699999999998</v>
          </cell>
          <cell r="L621">
            <v>155.20670000000001</v>
          </cell>
          <cell r="M621">
            <v>3104.134</v>
          </cell>
          <cell r="N621">
            <v>1.2820763998424808E-3</v>
          </cell>
        </row>
        <row r="622">
          <cell r="B622" t="str">
            <v>COMP. 164</v>
          </cell>
          <cell r="C622">
            <v>0</v>
          </cell>
          <cell r="D622" t="str">
            <v>COMPOSIÇÃO</v>
          </cell>
          <cell r="E622" t="str">
            <v>SINALEIRO LUMINOSO DE PORTA SISTEMA STANDARD, MARCA SINCRON OU SIMILAR</v>
          </cell>
          <cell r="F622" t="e">
            <v>#N/A</v>
          </cell>
          <cell r="G622" t="str">
            <v>UND</v>
          </cell>
          <cell r="H622">
            <v>0</v>
          </cell>
          <cell r="I622">
            <v>6</v>
          </cell>
          <cell r="J622">
            <v>442.03</v>
          </cell>
          <cell r="K622">
            <v>124.96188099999999</v>
          </cell>
          <cell r="L622">
            <v>566.99188099999992</v>
          </cell>
          <cell r="M622">
            <v>3401.9512859999995</v>
          </cell>
          <cell r="N622">
            <v>1.405081564518277E-3</v>
          </cell>
        </row>
        <row r="623">
          <cell r="B623" t="str">
            <v>COMP. 165</v>
          </cell>
          <cell r="C623">
            <v>0</v>
          </cell>
          <cell r="D623" t="str">
            <v>COMPOSIÇÃO</v>
          </cell>
          <cell r="E623" t="str">
            <v>CABO DE COBRE FLEXÍVEL ISOLADO, SEÇÃO 1,0MM², 450/ 750V / 70°C</v>
          </cell>
          <cell r="F623" t="e">
            <v>#N/A</v>
          </cell>
          <cell r="G623" t="str">
            <v>M</v>
          </cell>
          <cell r="H623">
            <v>0</v>
          </cell>
          <cell r="I623">
            <v>500</v>
          </cell>
          <cell r="J623">
            <v>4.6900000000000004</v>
          </cell>
          <cell r="K623">
            <v>1.3258630000000002</v>
          </cell>
          <cell r="L623">
            <v>6.0158630000000004</v>
          </cell>
          <cell r="M623">
            <v>3007.9315000000001</v>
          </cell>
          <cell r="N623">
            <v>1.24234262712009E-3</v>
          </cell>
        </row>
        <row r="624">
          <cell r="B624" t="str">
            <v>COMP. 74</v>
          </cell>
          <cell r="C624">
            <v>0</v>
          </cell>
          <cell r="D624" t="str">
            <v>COMPOSIÇÃO</v>
          </cell>
          <cell r="E624" t="str">
            <v>ELETROCALHA METÁLICA PERFURADA 100 X 50 X 3000 MM (REF. MOPA OU SIMILAR)</v>
          </cell>
          <cell r="F624" t="e">
            <v>#N/A</v>
          </cell>
          <cell r="G624" t="str">
            <v>UND</v>
          </cell>
          <cell r="H624">
            <v>0</v>
          </cell>
          <cell r="I624">
            <v>100</v>
          </cell>
          <cell r="J624">
            <v>49.695999999999998</v>
          </cell>
          <cell r="K624">
            <v>14.0490592</v>
          </cell>
          <cell r="L624">
            <v>63.7450592</v>
          </cell>
          <cell r="M624">
            <v>6374.5059199999996</v>
          </cell>
          <cell r="N624">
            <v>2.6328127589492528E-3</v>
          </cell>
        </row>
        <row r="625">
          <cell r="B625" t="str">
            <v>COMP. 166</v>
          </cell>
          <cell r="C625">
            <v>0</v>
          </cell>
          <cell r="D625" t="str">
            <v>COMPOSIÇÃO</v>
          </cell>
          <cell r="E625" t="str">
            <v>ELETROCALHA METÁLICA PERFURADA 50 X 50 X 3000 MM (REF. VALEMAM OU SIMILAR)</v>
          </cell>
          <cell r="F625" t="e">
            <v>#N/A</v>
          </cell>
          <cell r="G625" t="str">
            <v>UND</v>
          </cell>
          <cell r="H625">
            <v>0</v>
          </cell>
          <cell r="I625">
            <v>120</v>
          </cell>
          <cell r="J625">
            <v>40.475999999999999</v>
          </cell>
          <cell r="K625">
            <v>11.442565200000001</v>
          </cell>
          <cell r="L625">
            <v>51.918565200000003</v>
          </cell>
          <cell r="M625">
            <v>6230.2278240000005</v>
          </cell>
          <cell r="N625">
            <v>2.5732226955383929E-3</v>
          </cell>
        </row>
        <row r="626">
          <cell r="B626" t="str">
            <v>COMP. 73</v>
          </cell>
          <cell r="C626">
            <v>0</v>
          </cell>
          <cell r="D626" t="str">
            <v>COMPOSIÇÃO</v>
          </cell>
          <cell r="E626" t="str">
            <v>ELETROCALHA METÁLICA PERFURADA 38 X 38 X 3000 MM (REF. MOPA OU SIMILAR)</v>
          </cell>
          <cell r="F626" t="e">
            <v>#N/A</v>
          </cell>
          <cell r="G626" t="str">
            <v>UND</v>
          </cell>
          <cell r="H626">
            <v>0</v>
          </cell>
          <cell r="I626">
            <v>37</v>
          </cell>
          <cell r="J626">
            <v>16.466000000000001</v>
          </cell>
          <cell r="K626">
            <v>4.6549382000000001</v>
          </cell>
          <cell r="L626">
            <v>21.120938200000001</v>
          </cell>
          <cell r="M626">
            <v>781.47471340000004</v>
          </cell>
          <cell r="N626">
            <v>3.2276644214579864E-4</v>
          </cell>
        </row>
        <row r="627">
          <cell r="B627" t="str">
            <v>COMP. 167</v>
          </cell>
          <cell r="C627">
            <v>0</v>
          </cell>
          <cell r="D627" t="str">
            <v>COMPOSIÇÃO</v>
          </cell>
          <cell r="E627" t="str">
            <v>TÊ HORIZONTAL 100 X 50 MM PARA ELETROCALHA METÁLICA (REF. MOPA OU SIMILAR)</v>
          </cell>
          <cell r="F627" t="e">
            <v>#N/A</v>
          </cell>
          <cell r="G627" t="str">
            <v>UND</v>
          </cell>
          <cell r="H627">
            <v>0</v>
          </cell>
          <cell r="I627">
            <v>4</v>
          </cell>
          <cell r="J627">
            <v>21.358000000000001</v>
          </cell>
          <cell r="K627">
            <v>6.0379066000000003</v>
          </cell>
          <cell r="L627">
            <v>27.3959066</v>
          </cell>
          <cell r="M627">
            <v>109.5836264</v>
          </cell>
          <cell r="N627">
            <v>4.526047561625736E-5</v>
          </cell>
        </row>
        <row r="628">
          <cell r="B628" t="str">
            <v>COMP. 168</v>
          </cell>
          <cell r="C628">
            <v>0</v>
          </cell>
          <cell r="D628" t="str">
            <v>COMPOSIÇÃO</v>
          </cell>
          <cell r="E628" t="str">
            <v>TÊ HORIZONTAL 50 X 50 MM PARA ELETROCALHA METÁLICA (REF. MOPA OU SIMILAR)</v>
          </cell>
          <cell r="F628" t="e">
            <v>#N/A</v>
          </cell>
          <cell r="G628" t="str">
            <v>UND</v>
          </cell>
          <cell r="H628">
            <v>0</v>
          </cell>
          <cell r="I628">
            <v>3</v>
          </cell>
          <cell r="J628">
            <v>17.678000000000001</v>
          </cell>
          <cell r="K628">
            <v>4.9975706000000004</v>
          </cell>
          <cell r="L628">
            <v>22.6755706</v>
          </cell>
          <cell r="M628">
            <v>68.026711800000001</v>
          </cell>
          <cell r="N628">
            <v>2.8096545367457076E-5</v>
          </cell>
        </row>
        <row r="629">
          <cell r="B629" t="str">
            <v>Título grau 1</v>
          </cell>
          <cell r="C629" t="str">
            <v>Título grau 1</v>
          </cell>
          <cell r="D629">
            <v>0</v>
          </cell>
          <cell r="E629" t="str">
            <v>INSTALAÇÃO E EQUIPAMENTOS  DE SISTEMA DE AR CONDICIONADO</v>
          </cell>
          <cell r="F629">
            <v>0</v>
          </cell>
          <cell r="G629">
            <v>0</v>
          </cell>
          <cell r="H629">
            <v>0</v>
          </cell>
          <cell r="I629">
            <v>0</v>
          </cell>
          <cell r="J629">
            <v>0</v>
          </cell>
          <cell r="K629">
            <v>0</v>
          </cell>
          <cell r="L629">
            <v>0</v>
          </cell>
          <cell r="M629">
            <v>446029.84764727397</v>
          </cell>
          <cell r="N629">
            <v>0.18422024992925798</v>
          </cell>
        </row>
        <row r="630">
          <cell r="B630" t="str">
            <v>COMP. 272</v>
          </cell>
          <cell r="C630">
            <v>0</v>
          </cell>
          <cell r="D630" t="str">
            <v>COMPOSIÇÃO</v>
          </cell>
          <cell r="E630" t="str">
            <v>FORNECIMENTO E INSTALAÇÃO DE AR CONDICIONADO TIPO SPLIT WALL 9.000 BTU'S (EVAPORADORA E CONDENSADORA) - CONTEMPLA A MÃO DE OBRA, SUPORTE E TUBULAÇÃO ATÉ 3,0M</v>
          </cell>
          <cell r="F630" t="e">
            <v>#N/A</v>
          </cell>
          <cell r="G630" t="str">
            <v>UND</v>
          </cell>
          <cell r="H630">
            <v>0</v>
          </cell>
          <cell r="I630">
            <v>14</v>
          </cell>
          <cell r="J630">
            <v>2250</v>
          </cell>
          <cell r="K630">
            <v>636.07500000000005</v>
          </cell>
          <cell r="L630">
            <v>2886.0749999999998</v>
          </cell>
          <cell r="M630">
            <v>40405.049999999996</v>
          </cell>
          <cell r="N630">
            <v>1.6688184543404191E-2</v>
          </cell>
        </row>
        <row r="631">
          <cell r="B631" t="str">
            <v>COMP. 169</v>
          </cell>
          <cell r="C631">
            <v>0</v>
          </cell>
          <cell r="D631" t="str">
            <v>COMPOSIÇÃO</v>
          </cell>
          <cell r="E631" t="str">
            <v>FORNECIMENTO E INSTALAÇÃO DE AR CONDICIONADO TIPO SPLIT WALL 12.000 BTU'S (EVAPORADORA E CONDENSADORA) - CONTEMPLA A MÃO DE OBRA, SUPORTE E TUBULAÇÃO ATÉ 3,0M</v>
          </cell>
          <cell r="F631" t="e">
            <v>#N/A</v>
          </cell>
          <cell r="G631" t="str">
            <v>UND</v>
          </cell>
          <cell r="H631">
            <v>0</v>
          </cell>
          <cell r="I631">
            <v>20</v>
          </cell>
          <cell r="J631">
            <v>2490</v>
          </cell>
          <cell r="K631">
            <v>703.923</v>
          </cell>
          <cell r="L631">
            <v>3193.9229999999998</v>
          </cell>
          <cell r="M631">
            <v>63878.459999999992</v>
          </cell>
          <cell r="N631">
            <v>2.6383225087667578E-2</v>
          </cell>
        </row>
        <row r="632">
          <cell r="B632" t="str">
            <v>COMP. 170</v>
          </cell>
          <cell r="C632">
            <v>0</v>
          </cell>
          <cell r="D632" t="str">
            <v>COMPOSIÇÃO</v>
          </cell>
          <cell r="E632" t="str">
            <v>FORNECIMENTO E INSTALAÇÃO DE AR CONDICIONADO TIPO SPLIT WALL 18.000 BTU'S (EVAPORADORA E CONDENSADORA) - CONTEMPLA A MÃO DE OBRA, SUPORTE E TUBULAÇÃO ATÉ 3,0M</v>
          </cell>
          <cell r="F632" t="e">
            <v>#N/A</v>
          </cell>
          <cell r="G632" t="str">
            <v>UND</v>
          </cell>
          <cell r="H632">
            <v>0</v>
          </cell>
          <cell r="I632">
            <v>6</v>
          </cell>
          <cell r="J632">
            <v>2678</v>
          </cell>
          <cell r="K632">
            <v>757.07060000000001</v>
          </cell>
          <cell r="L632">
            <v>3435.0706</v>
          </cell>
          <cell r="M632">
            <v>20610.423600000002</v>
          </cell>
          <cell r="N632">
            <v>8.5125634680450341E-3</v>
          </cell>
        </row>
        <row r="633">
          <cell r="B633" t="str">
            <v>COMP. 171</v>
          </cell>
          <cell r="C633">
            <v>0</v>
          </cell>
          <cell r="D633" t="str">
            <v>COMPOSIÇÃO</v>
          </cell>
          <cell r="E633" t="str">
            <v>FORNECIMENTO E INSTALAÇÃO DE AR CONDICIONADO TIPO SPLIT WALL 24.000 BTU'S (EVAPORADORA E CONDENSADORA) - CONTEMPLA A MÃO DE OBRA, SUPORTE E TUBULAÇÃO ATÉ 3,0M</v>
          </cell>
          <cell r="F633" t="e">
            <v>#N/A</v>
          </cell>
          <cell r="G633" t="str">
            <v>UND</v>
          </cell>
          <cell r="H633">
            <v>0</v>
          </cell>
          <cell r="I633">
            <v>4</v>
          </cell>
          <cell r="J633">
            <v>3623</v>
          </cell>
          <cell r="K633">
            <v>1024.2221</v>
          </cell>
          <cell r="L633">
            <v>4647.2221</v>
          </cell>
          <cell r="M633">
            <v>18588.8884</v>
          </cell>
          <cell r="N633">
            <v>7.6776244572385258E-3</v>
          </cell>
        </row>
        <row r="634">
          <cell r="B634" t="str">
            <v>COMP. 172</v>
          </cell>
          <cell r="C634">
            <v>0</v>
          </cell>
          <cell r="D634" t="str">
            <v>COMPOSIÇÃO</v>
          </cell>
          <cell r="E634" t="str">
            <v>FORNECIMENTO E INSTALAÇÃO DE AR CONDICIONADO TIPO SPLIT WALL 30.000 BTU'S (EVAPORADORA E CONDENSADORA) - CONTEMPLA A MÃO DE OBRA, SUPORTE E TUBULAÇÃO ATÉ 3,0M</v>
          </cell>
          <cell r="F634" t="e">
            <v>#N/A</v>
          </cell>
          <cell r="G634" t="str">
            <v>UND</v>
          </cell>
          <cell r="H634">
            <v>0</v>
          </cell>
          <cell r="I634">
            <v>4</v>
          </cell>
          <cell r="J634">
            <v>4180</v>
          </cell>
          <cell r="K634">
            <v>1181.6859999999999</v>
          </cell>
          <cell r="L634">
            <v>5361.6859999999997</v>
          </cell>
          <cell r="M634">
            <v>21446.743999999999</v>
          </cell>
          <cell r="N634">
            <v>8.8579823989116853E-3</v>
          </cell>
        </row>
        <row r="635">
          <cell r="B635" t="str">
            <v>COMP. 173</v>
          </cell>
          <cell r="C635">
            <v>0</v>
          </cell>
          <cell r="D635" t="str">
            <v>COMPOSIÇÃO</v>
          </cell>
          <cell r="E635" t="str">
            <v>FORNECIMENTO E INSTALAÇÃO DE AR CONDICIONADO TIPO SPLIT WALL 36.000 BTU'S (EVAPORADORA E CONDENSADORA) - CONTEMPLA A MÃO DE OBRA, SUPORTE E TUBULAÇÃO ATÉ 3,0M</v>
          </cell>
          <cell r="F635" t="e">
            <v>#N/A</v>
          </cell>
          <cell r="G635" t="str">
            <v>UND</v>
          </cell>
          <cell r="H635">
            <v>0</v>
          </cell>
          <cell r="I635">
            <v>2</v>
          </cell>
          <cell r="J635">
            <v>6983</v>
          </cell>
          <cell r="K635">
            <v>1974.0941</v>
          </cell>
          <cell r="L635">
            <v>8957.0941000000003</v>
          </cell>
          <cell r="M635">
            <v>17914.188200000001</v>
          </cell>
          <cell r="N635">
            <v>7.3989582645454903E-3</v>
          </cell>
        </row>
        <row r="636">
          <cell r="B636" t="str">
            <v>COMP. 273</v>
          </cell>
          <cell r="C636">
            <v>0</v>
          </cell>
          <cell r="D636" t="str">
            <v>COMPOSIÇÃO</v>
          </cell>
          <cell r="E636" t="str">
            <v>FORNECIMENTO E INSTALAÇÃO DE AR CONDICIONADO TIPO SPLIT WALL 48.000 BTU'S (EVAPORADORA E CONDENSADORA) - CONTEMPLA A MÃO DE OBRA, SUPORTE E TUBULAÇÃO ATÉ 3,0M</v>
          </cell>
          <cell r="F636" t="e">
            <v>#N/A</v>
          </cell>
          <cell r="G636" t="str">
            <v>UND</v>
          </cell>
          <cell r="H636">
            <v>0</v>
          </cell>
          <cell r="I636">
            <v>4</v>
          </cell>
          <cell r="J636">
            <v>7823</v>
          </cell>
          <cell r="K636">
            <v>2211.5621000000001</v>
          </cell>
          <cell r="L636">
            <v>10034.562099999999</v>
          </cell>
          <cell r="M636">
            <v>40138.248399999997</v>
          </cell>
          <cell r="N636">
            <v>1.6577989547054094E-2</v>
          </cell>
        </row>
        <row r="637">
          <cell r="B637" t="str">
            <v>COMP. 175</v>
          </cell>
          <cell r="C637">
            <v>0</v>
          </cell>
          <cell r="D637" t="str">
            <v>COMPOSIÇÃO</v>
          </cell>
          <cell r="E637" t="str">
            <v>FORNECIMENTO E INSTALAÇÃO DE TUBULAÇÃO EM COBRE P/ INTERLIGAÇÃO DO CONDENSADOR AO EVAPORADOR, INCLUSIVE ISOLAMENTO, ALIMENTAÇÃO ELÉTRICA, CONEXÕES E FIXAÇÕES, P/ CONDICIONADORES DE AR SPLIT SYSTEM (1/4”)</v>
          </cell>
          <cell r="F637" t="e">
            <v>#N/A</v>
          </cell>
          <cell r="G637" t="str">
            <v>M</v>
          </cell>
          <cell r="H637">
            <v>0</v>
          </cell>
          <cell r="I637">
            <v>159</v>
          </cell>
          <cell r="J637">
            <v>91.710999999999984</v>
          </cell>
          <cell r="K637">
            <v>25.926699699999997</v>
          </cell>
          <cell r="L637">
            <v>117.63769969999998</v>
          </cell>
          <cell r="M637">
            <v>18704.394252299997</v>
          </cell>
          <cell r="N637">
            <v>7.7253309439035724E-3</v>
          </cell>
        </row>
        <row r="638">
          <cell r="B638" t="str">
            <v>COMP. 176</v>
          </cell>
          <cell r="C638">
            <v>0</v>
          </cell>
          <cell r="D638" t="str">
            <v>COMPOSIÇÃO</v>
          </cell>
          <cell r="E638" t="str">
            <v>FORNECIMENTO E INSTALAÇÃO DE TUBULAÇÃO EM COBRE P/ INTERLIGAÇÃO DO CONDENSADOR AO EVAPORADOR, INCLUSIVE ISOLAMENTO, ALIMENTAÇÃO ELÉTRICA, CONEXÕES E FIXAÇÕES, P/ CONDICIONADORES DE AR SPLIT SYSTEM (3/8”)</v>
          </cell>
          <cell r="F638" t="e">
            <v>#N/A</v>
          </cell>
          <cell r="G638" t="str">
            <v>M</v>
          </cell>
          <cell r="H638">
            <v>0</v>
          </cell>
          <cell r="I638">
            <v>144</v>
          </cell>
          <cell r="J638">
            <v>103.21899999999999</v>
          </cell>
          <cell r="K638">
            <v>29.1800113</v>
          </cell>
          <cell r="L638">
            <v>132.39901129999998</v>
          </cell>
          <cell r="M638">
            <v>19065.457627199998</v>
          </cell>
          <cell r="N638">
            <v>7.8744581503343413E-3</v>
          </cell>
        </row>
        <row r="639">
          <cell r="B639" t="str">
            <v>COMP. 177</v>
          </cell>
          <cell r="C639">
            <v>0</v>
          </cell>
          <cell r="D639" t="str">
            <v>COMPOSIÇÃO</v>
          </cell>
          <cell r="E639" t="str">
            <v>FORNECIMENTO E INSTALAÇÃO DE TUBULAÇÃO EM COBRE P/ INTERLIGAÇÃO DO CONDENSADOR AO EVAPORADOR, INCLUSIVE ISOLAMENTO, ALIMENTAÇÃO ELÉTRICA, CONEXÕES E FIXAÇÕES, P/ CONDICIONADORES DE AR SPLIT SYSTEM (5/8”)</v>
          </cell>
          <cell r="F639" t="e">
            <v>#N/A</v>
          </cell>
          <cell r="G639" t="str">
            <v>M</v>
          </cell>
          <cell r="H639">
            <v>0</v>
          </cell>
          <cell r="I639">
            <v>45</v>
          </cell>
          <cell r="J639">
            <v>125.79399999999998</v>
          </cell>
          <cell r="K639">
            <v>35.561963799999994</v>
          </cell>
          <cell r="L639">
            <v>161.35596379999998</v>
          </cell>
          <cell r="M639">
            <v>7261.0183709999992</v>
          </cell>
          <cell r="N639">
            <v>2.9989621235042667E-3</v>
          </cell>
        </row>
        <row r="640">
          <cell r="B640" t="str">
            <v>COMP. 174</v>
          </cell>
          <cell r="C640">
            <v>0</v>
          </cell>
          <cell r="D640" t="str">
            <v>COMPOSIÇÃO</v>
          </cell>
          <cell r="E640" t="str">
            <v>FORNECIMENTO E INSTALAÇÃO DE TUBULAÇÃO EM COBRE P/ INTERLIGAÇÃO DO CONDENSADOR AO EVAPORADOR, INCLUSIVE ISOLAMENTO, ALIMENTAÇÃO ELÉTRICA, CONEXÕES E FIXAÇÕES, P/ CONDICIONADORES DE AR SPLIT SYSTEM (1/2”)</v>
          </cell>
          <cell r="F640" t="e">
            <v>#N/A</v>
          </cell>
          <cell r="G640" t="str">
            <v>M</v>
          </cell>
          <cell r="H640">
            <v>0</v>
          </cell>
          <cell r="I640">
            <v>110</v>
          </cell>
          <cell r="J640">
            <v>114.916</v>
          </cell>
          <cell r="K640">
            <v>32.486753200000003</v>
          </cell>
          <cell r="L640">
            <v>147.40275320000001</v>
          </cell>
          <cell r="M640">
            <v>16214.302852000001</v>
          </cell>
          <cell r="N640">
            <v>6.6968677983772059E-3</v>
          </cell>
        </row>
        <row r="641">
          <cell r="B641" t="str">
            <v>COMP. 178</v>
          </cell>
          <cell r="C641">
            <v>0</v>
          </cell>
          <cell r="D641" t="str">
            <v>COMPOSIÇÃO</v>
          </cell>
          <cell r="E641" t="str">
            <v>FORNECIMENTO E INSTALAÇÃO DE TUBULAÇÃO EM COBRE P/ INTERLIGAÇÃO DO CONDENSADOR AO EVAPORADOR, INCLUSIVE ISOLAMENTO, ALIMENTAÇÃO ELÉTRICA, CONEXÕES E FIXAÇÕES, P/ CONDICIONADORES DE AR SPLIT SYSTEM (3/4”)</v>
          </cell>
          <cell r="F641" t="e">
            <v>#N/A</v>
          </cell>
          <cell r="G641" t="str">
            <v>M</v>
          </cell>
          <cell r="H641">
            <v>0</v>
          </cell>
          <cell r="I641">
            <v>4</v>
          </cell>
          <cell r="J641">
            <v>137.40699999999998</v>
          </cell>
          <cell r="K641">
            <v>38.844958899999995</v>
          </cell>
          <cell r="L641">
            <v>176.25195889999998</v>
          </cell>
          <cell r="M641">
            <v>705.00783559999991</v>
          </cell>
          <cell r="N641">
            <v>2.9118392045149707E-4</v>
          </cell>
        </row>
        <row r="642">
          <cell r="B642" t="str">
            <v>COMP. 274</v>
          </cell>
          <cell r="C642">
            <v>0</v>
          </cell>
          <cell r="D642" t="str">
            <v>COMPOSIÇÃO</v>
          </cell>
          <cell r="E642" t="str">
            <v>FORNECIMENTO E INSTALAÇÃO DE TUBULAÇÃO EM COBRE P/ INTERLIGAÇÃO DO CONDENSADOR AO EVAPORADOR, INCLUSIVE ISOLAMENTO, ALIMENTAÇÃO ELÉTRICA, CONEXÕES E FIXAÇÕES, P/ CONDICIONADORES DE AR SPLIT SYSTEM (7/8”)</v>
          </cell>
          <cell r="F642" t="e">
            <v>#N/A</v>
          </cell>
          <cell r="G642" t="str">
            <v>M</v>
          </cell>
          <cell r="H642">
            <v>0</v>
          </cell>
          <cell r="I642">
            <v>42</v>
          </cell>
          <cell r="J642">
            <v>160.381</v>
          </cell>
          <cell r="K642">
            <v>45.339708700000003</v>
          </cell>
          <cell r="L642">
            <v>205.72070869999999</v>
          </cell>
          <cell r="M642">
            <v>8640.2697654000003</v>
          </cell>
          <cell r="N642">
            <v>3.568623633674277E-3</v>
          </cell>
        </row>
        <row r="643">
          <cell r="B643" t="str">
            <v>COMP. 33</v>
          </cell>
          <cell r="C643">
            <v>0</v>
          </cell>
          <cell r="D643" t="str">
            <v>COMPOSIÇÃO</v>
          </cell>
          <cell r="E643" t="str">
            <v>REGISTRO CONTROLADOR DE VAZAO RL-B 150X150MM</v>
          </cell>
          <cell r="F643" t="e">
            <v>#N/A</v>
          </cell>
          <cell r="G643" t="str">
            <v>UND</v>
          </cell>
          <cell r="H643">
            <v>0</v>
          </cell>
          <cell r="I643">
            <v>1</v>
          </cell>
          <cell r="J643">
            <v>91.986800000000002</v>
          </cell>
          <cell r="K643">
            <v>26.00466836</v>
          </cell>
          <cell r="L643">
            <v>117.99146836</v>
          </cell>
          <cell r="M643">
            <v>117.99146836</v>
          </cell>
          <cell r="N643">
            <v>4.8733101395467071E-5</v>
          </cell>
        </row>
        <row r="644">
          <cell r="B644" t="str">
            <v>COMP. 34</v>
          </cell>
          <cell r="C644">
            <v>0</v>
          </cell>
          <cell r="D644" t="str">
            <v>COMPOSIÇÃO</v>
          </cell>
          <cell r="E644" t="str">
            <v>REGISTRO CONTROLADOR DE VAZAO RL-B 200X200MM</v>
          </cell>
          <cell r="F644" t="e">
            <v>#N/A</v>
          </cell>
          <cell r="G644" t="str">
            <v>UND</v>
          </cell>
          <cell r="H644">
            <v>0</v>
          </cell>
          <cell r="I644">
            <v>11</v>
          </cell>
          <cell r="J644">
            <v>114.87039999999999</v>
          </cell>
          <cell r="K644">
            <v>32.473862079999996</v>
          </cell>
          <cell r="L644">
            <v>147.34426207999999</v>
          </cell>
          <cell r="M644">
            <v>1620.7868828799999</v>
          </cell>
          <cell r="N644">
            <v>6.6942104036575318E-4</v>
          </cell>
        </row>
        <row r="645">
          <cell r="B645" t="str">
            <v>COMP. 35</v>
          </cell>
          <cell r="C645">
            <v>0</v>
          </cell>
          <cell r="D645" t="str">
            <v>COMPOSIÇÃO</v>
          </cell>
          <cell r="E645" t="str">
            <v>REGISTRO CONTROLADOR DE VAZAO RL-B 200X100MM</v>
          </cell>
          <cell r="F645" t="e">
            <v>#N/A</v>
          </cell>
          <cell r="G645" t="str">
            <v>UND</v>
          </cell>
          <cell r="H645">
            <v>0</v>
          </cell>
          <cell r="I645">
            <v>8</v>
          </cell>
          <cell r="J645">
            <v>100.5304</v>
          </cell>
          <cell r="K645">
            <v>28.41994408</v>
          </cell>
          <cell r="L645">
            <v>128.95034408000001</v>
          </cell>
          <cell r="M645">
            <v>1031.6027526400001</v>
          </cell>
          <cell r="N645">
            <v>4.2607488696437865E-4</v>
          </cell>
        </row>
        <row r="646">
          <cell r="B646" t="str">
            <v>COMP. 36</v>
          </cell>
          <cell r="C646">
            <v>0</v>
          </cell>
          <cell r="D646" t="str">
            <v>COMPOSIÇÃO</v>
          </cell>
          <cell r="E646" t="str">
            <v>REGISTRO CONTROLADOR DE VAZAO RL-B 200X150MM</v>
          </cell>
          <cell r="F646" t="e">
            <v>#N/A</v>
          </cell>
          <cell r="G646" t="str">
            <v>UND</v>
          </cell>
          <cell r="H646">
            <v>0</v>
          </cell>
          <cell r="I646">
            <v>10</v>
          </cell>
          <cell r="J646">
            <v>107.7004</v>
          </cell>
          <cell r="K646">
            <v>30.446903080000002</v>
          </cell>
          <cell r="L646">
            <v>138.14730308</v>
          </cell>
          <cell r="M646">
            <v>1381.4730308000001</v>
          </cell>
          <cell r="N646">
            <v>5.7057909542807905E-4</v>
          </cell>
        </row>
        <row r="647">
          <cell r="B647" t="str">
            <v>COMP. 37</v>
          </cell>
          <cell r="C647">
            <v>0</v>
          </cell>
          <cell r="D647" t="str">
            <v>COMPOSIÇÃO</v>
          </cell>
          <cell r="E647" t="str">
            <v>REGISTRO CONTROLADOR DE VAZAO RL-B 250X200MM</v>
          </cell>
          <cell r="F647" t="e">
            <v>#N/A</v>
          </cell>
          <cell r="G647" t="str">
            <v>UND</v>
          </cell>
          <cell r="H647">
            <v>0</v>
          </cell>
          <cell r="I647">
            <v>1</v>
          </cell>
          <cell r="J647">
            <v>128.36240000000001</v>
          </cell>
          <cell r="K647">
            <v>36.288050480000003</v>
          </cell>
          <cell r="L647">
            <v>164.65045048000002</v>
          </cell>
          <cell r="M647">
            <v>164.65045048000002</v>
          </cell>
          <cell r="N647">
            <v>6.8004299036008461E-5</v>
          </cell>
        </row>
        <row r="648">
          <cell r="B648" t="str">
            <v>COMP. 38</v>
          </cell>
          <cell r="C648">
            <v>0</v>
          </cell>
          <cell r="D648" t="str">
            <v>COMPOSIÇÃO</v>
          </cell>
          <cell r="E648" t="str">
            <v>REGISTRO CONTROLADOR DE VAZAO RL-B 300X150MM</v>
          </cell>
          <cell r="F648" t="e">
            <v>#N/A</v>
          </cell>
          <cell r="G648" t="str">
            <v>UND</v>
          </cell>
          <cell r="H648">
            <v>0</v>
          </cell>
          <cell r="I648">
            <v>2</v>
          </cell>
          <cell r="J648">
            <v>130.26560000000001</v>
          </cell>
          <cell r="K648">
            <v>36.826085120000002</v>
          </cell>
          <cell r="L648">
            <v>167.09168512000002</v>
          </cell>
          <cell r="M648">
            <v>334.18337024000004</v>
          </cell>
          <cell r="N648">
            <v>1.3802516650522371E-4</v>
          </cell>
        </row>
        <row r="649">
          <cell r="B649" t="str">
            <v>COMP. 39</v>
          </cell>
          <cell r="C649">
            <v>0</v>
          </cell>
          <cell r="D649" t="str">
            <v>COMPOSIÇÃO</v>
          </cell>
          <cell r="E649" t="str">
            <v>REGISTRO CONTROLADOR DE VAZAO RL-B 300X200MM</v>
          </cell>
          <cell r="F649" t="e">
            <v>#N/A</v>
          </cell>
          <cell r="G649" t="str">
            <v>UND</v>
          </cell>
          <cell r="H649">
            <v>0</v>
          </cell>
          <cell r="I649">
            <v>3</v>
          </cell>
          <cell r="J649">
            <v>138.31559999999999</v>
          </cell>
          <cell r="K649">
            <v>39.101820119999999</v>
          </cell>
          <cell r="L649">
            <v>177.41742011999997</v>
          </cell>
          <cell r="M649">
            <v>532.25226035999992</v>
          </cell>
          <cell r="N649">
            <v>2.1983202457444539E-4</v>
          </cell>
        </row>
        <row r="650">
          <cell r="B650" t="str">
            <v>COMP. 40</v>
          </cell>
          <cell r="C650">
            <v>0</v>
          </cell>
          <cell r="D650" t="str">
            <v>COMPOSIÇÃO</v>
          </cell>
          <cell r="E650" t="str">
            <v>REGISTRO CONTROLADOR DE VAZAO RL-B 300X250MM</v>
          </cell>
          <cell r="F650" t="e">
            <v>#N/A</v>
          </cell>
          <cell r="G650" t="str">
            <v>UND</v>
          </cell>
          <cell r="H650">
            <v>0</v>
          </cell>
          <cell r="I650">
            <v>1</v>
          </cell>
          <cell r="J650">
            <v>146.3656</v>
          </cell>
          <cell r="K650">
            <v>41.377555120000004</v>
          </cell>
          <cell r="L650">
            <v>187.74315512000001</v>
          </cell>
          <cell r="M650">
            <v>187.74315512000001</v>
          </cell>
          <cell r="N650">
            <v>7.7542099797018438E-5</v>
          </cell>
        </row>
        <row r="651">
          <cell r="B651" t="str">
            <v>COMP. 41</v>
          </cell>
          <cell r="C651">
            <v>0</v>
          </cell>
          <cell r="D651" t="str">
            <v>COMPOSIÇÃO</v>
          </cell>
          <cell r="E651" t="str">
            <v>REGISTRO CONTROLADOR DE VAZAO RL-B 300X300MM</v>
          </cell>
          <cell r="F651" t="e">
            <v>#N/A</v>
          </cell>
          <cell r="G651" t="str">
            <v>UND</v>
          </cell>
          <cell r="H651">
            <v>0</v>
          </cell>
          <cell r="I651">
            <v>1</v>
          </cell>
          <cell r="J651">
            <v>154.41560000000001</v>
          </cell>
          <cell r="K651">
            <v>43.653290120000001</v>
          </cell>
          <cell r="L651">
            <v>198.06889012000002</v>
          </cell>
          <cell r="M651">
            <v>198.06889012000002</v>
          </cell>
          <cell r="N651">
            <v>8.1806858069221738E-5</v>
          </cell>
        </row>
        <row r="652">
          <cell r="B652" t="str">
            <v>COMP. 278</v>
          </cell>
          <cell r="C652">
            <v>0</v>
          </cell>
          <cell r="D652" t="str">
            <v>COMPOSIÇÃO</v>
          </cell>
          <cell r="E652" t="str">
            <v>REGISTRO CONTROLADOR DE VAZAO RL-B 400X300MM</v>
          </cell>
          <cell r="F652" t="e">
            <v>#N/A</v>
          </cell>
          <cell r="G652" t="str">
            <v>UND</v>
          </cell>
          <cell r="H652">
            <v>0</v>
          </cell>
          <cell r="I652">
            <v>1</v>
          </cell>
          <cell r="J652">
            <v>178.74360000000001</v>
          </cell>
          <cell r="K652">
            <v>50.530815720000007</v>
          </cell>
          <cell r="L652">
            <v>229.27441572000004</v>
          </cell>
          <cell r="M652">
            <v>229.27441572000004</v>
          </cell>
          <cell r="N652">
            <v>9.4695434373092766E-5</v>
          </cell>
        </row>
        <row r="653">
          <cell r="B653" t="str">
            <v>COMP. 279</v>
          </cell>
          <cell r="C653">
            <v>0</v>
          </cell>
          <cell r="D653" t="str">
            <v>COMPOSIÇÃO</v>
          </cell>
          <cell r="E653" t="str">
            <v>GRELHA DE VENTILAÇÃO VA-T 325X165MM</v>
          </cell>
          <cell r="F653" t="e">
            <v>#N/A</v>
          </cell>
          <cell r="G653" t="str">
            <v>UND</v>
          </cell>
          <cell r="H653">
            <v>0</v>
          </cell>
          <cell r="I653">
            <v>76</v>
          </cell>
          <cell r="J653">
            <v>113.60179000000001</v>
          </cell>
          <cell r="K653">
            <v>32.115226033000006</v>
          </cell>
          <cell r="L653">
            <v>145.71701603300002</v>
          </cell>
          <cell r="M653">
            <v>11074.493218508002</v>
          </cell>
          <cell r="N653">
            <v>4.574012074113008E-3</v>
          </cell>
        </row>
        <row r="654">
          <cell r="B654" t="str">
            <v>COMP. 280</v>
          </cell>
          <cell r="C654">
            <v>0</v>
          </cell>
          <cell r="D654" t="str">
            <v>COMPOSIÇÃO</v>
          </cell>
          <cell r="E654" t="str">
            <v>GRELHA DE VENTILAÇÃO VA-T 625X225MM</v>
          </cell>
          <cell r="F654" t="e">
            <v>#N/A</v>
          </cell>
          <cell r="G654" t="str">
            <v>UND</v>
          </cell>
          <cell r="H654">
            <v>0</v>
          </cell>
          <cell r="I654">
            <v>16</v>
          </cell>
          <cell r="J654">
            <v>120.77179</v>
          </cell>
          <cell r="K654">
            <v>34.142185032999997</v>
          </cell>
          <cell r="L654">
            <v>154.91397503299999</v>
          </cell>
          <cell r="M654">
            <v>2478.6236005279998</v>
          </cell>
          <cell r="N654">
            <v>1.0237266890957494E-3</v>
          </cell>
        </row>
        <row r="655">
          <cell r="B655" t="str">
            <v>COMP. 281</v>
          </cell>
          <cell r="C655">
            <v>0</v>
          </cell>
          <cell r="D655" t="str">
            <v>COMPOSIÇÃO</v>
          </cell>
          <cell r="E655" t="str">
            <v>VENEZIANA EXTERIOR AWK 897X897</v>
          </cell>
          <cell r="F655" t="e">
            <v>#N/A</v>
          </cell>
          <cell r="G655" t="str">
            <v>UND</v>
          </cell>
          <cell r="H655">
            <v>0</v>
          </cell>
          <cell r="I655">
            <v>4</v>
          </cell>
          <cell r="J655">
            <v>124.756</v>
          </cell>
          <cell r="K655">
            <v>35.268521200000002</v>
          </cell>
          <cell r="L655">
            <v>160.02452120000001</v>
          </cell>
          <cell r="M655">
            <v>640.09808480000004</v>
          </cell>
          <cell r="N655">
            <v>2.643747493202455E-4</v>
          </cell>
        </row>
        <row r="656">
          <cell r="B656" t="str">
            <v>COMP. 282</v>
          </cell>
          <cell r="C656">
            <v>0</v>
          </cell>
          <cell r="D656" t="str">
            <v>COMPOSIÇÃO</v>
          </cell>
          <cell r="E656" t="str">
            <v xml:space="preserve">PORTA DE INSPEÇÃO DE DUTOS, TAM.:390X250 MM, MOD.: PIPER 3925 </v>
          </cell>
          <cell r="F656" t="e">
            <v>#N/A</v>
          </cell>
          <cell r="G656" t="str">
            <v>UND</v>
          </cell>
          <cell r="H656">
            <v>0</v>
          </cell>
          <cell r="I656">
            <v>31</v>
          </cell>
          <cell r="J656">
            <v>89.501599999999996</v>
          </cell>
          <cell r="K656">
            <v>25.302102319999999</v>
          </cell>
          <cell r="L656">
            <v>114.80370232</v>
          </cell>
          <cell r="M656">
            <v>3558.91477192</v>
          </cell>
          <cell r="N656">
            <v>1.4699109761786757E-3</v>
          </cell>
        </row>
        <row r="657">
          <cell r="B657" t="str">
            <v>COMP. 283</v>
          </cell>
          <cell r="C657">
            <v>0</v>
          </cell>
          <cell r="D657" t="str">
            <v>COMPOSIÇÃO</v>
          </cell>
          <cell r="E657" t="str">
            <v>DUTO EM CHAPA DE ACO GALVANIZADA BITOLA GSG 22, E = 0,80 MM (6,40 KG/M2)</v>
          </cell>
          <cell r="F657" t="e">
            <v>#N/A</v>
          </cell>
          <cell r="G657" t="str">
            <v>KG</v>
          </cell>
          <cell r="H657">
            <v>0</v>
          </cell>
          <cell r="I657">
            <v>250</v>
          </cell>
          <cell r="J657">
            <v>35.93</v>
          </cell>
          <cell r="K657">
            <v>10.157411</v>
          </cell>
          <cell r="L657">
            <v>46.087411000000003</v>
          </cell>
          <cell r="M657">
            <v>11521.85275</v>
          </cell>
          <cell r="N657">
            <v>4.7587815130516872E-3</v>
          </cell>
        </row>
        <row r="658">
          <cell r="B658" t="str">
            <v>COMP. 284</v>
          </cell>
          <cell r="C658">
            <v>0</v>
          </cell>
          <cell r="D658" t="str">
            <v>COMPOSIÇÃO</v>
          </cell>
          <cell r="E658" t="str">
            <v>DUTO EM CHAPA DE AÇO GALVANIZADO Nº 24 - E=0,65MM - DIMENSÕES 2,00X1,00M (5,645 KG/M2)</v>
          </cell>
          <cell r="F658" t="e">
            <v>#N/A</v>
          </cell>
          <cell r="G658" t="str">
            <v>KG</v>
          </cell>
          <cell r="H658">
            <v>0</v>
          </cell>
          <cell r="I658">
            <v>1000</v>
          </cell>
          <cell r="J658">
            <v>34.94</v>
          </cell>
          <cell r="K658">
            <v>9.8775379999999995</v>
          </cell>
          <cell r="L658">
            <v>44.817537999999999</v>
          </cell>
          <cell r="M658">
            <v>44817.538</v>
          </cell>
          <cell r="N658">
            <v>1.8510640252271188E-2</v>
          </cell>
        </row>
        <row r="659">
          <cell r="B659" t="str">
            <v>COMP. 285</v>
          </cell>
          <cell r="C659">
            <v>0</v>
          </cell>
          <cell r="D659" t="str">
            <v>COMPOSIÇÃO</v>
          </cell>
          <cell r="E659" t="str">
            <v>DUTO EM CHAPA DE ACO GALVANIZADA BITOLA GSG 26, E = 0,50 MM (4,00 KG/M2)</v>
          </cell>
          <cell r="F659" t="e">
            <v>#N/A</v>
          </cell>
          <cell r="G659" t="str">
            <v>KG</v>
          </cell>
          <cell r="H659">
            <v>0</v>
          </cell>
          <cell r="I659">
            <v>1100</v>
          </cell>
          <cell r="J659">
            <v>31.57</v>
          </cell>
          <cell r="K659">
            <v>8.9248390000000004</v>
          </cell>
          <cell r="L659">
            <v>40.494838999999999</v>
          </cell>
          <cell r="M659">
            <v>44544.322899999999</v>
          </cell>
          <cell r="N659">
            <v>1.8397796337739598E-2</v>
          </cell>
        </row>
        <row r="660">
          <cell r="B660">
            <v>96561</v>
          </cell>
          <cell r="C660">
            <v>0</v>
          </cell>
          <cell r="D660" t="str">
            <v>SINAPI</v>
          </cell>
          <cell r="E660" t="str">
            <v>PERFILADO DE SEÇÃO 38X76 MM PARA SUPORTE DE DUTO EM CHAPA GALVANIZADA BITOLA 22. AF_07/2017</v>
          </cell>
          <cell r="F660" t="e">
            <v>#N/A</v>
          </cell>
          <cell r="G660" t="str">
            <v>M2</v>
          </cell>
          <cell r="H660">
            <v>0</v>
          </cell>
          <cell r="I660">
            <v>8.9361702127659566</v>
          </cell>
          <cell r="J660">
            <v>22.55</v>
          </cell>
          <cell r="K660">
            <v>6.3748849999999999</v>
          </cell>
          <cell r="L660">
            <v>28.924885</v>
          </cell>
          <cell r="M660">
            <v>258.47769574468083</v>
          </cell>
          <cell r="N660">
            <v>1.067570387102878E-4</v>
          </cell>
        </row>
        <row r="661">
          <cell r="B661">
            <v>96560</v>
          </cell>
          <cell r="C661">
            <v>0</v>
          </cell>
          <cell r="D661" t="str">
            <v>SINAPI</v>
          </cell>
          <cell r="E661" t="str">
            <v>PERFILADO DE SEÇÃO 38X76 MM PARA SUPORTE DE DUTO EM CHAPA GALVANIZADA BITOLA 24. AF_07/2017</v>
          </cell>
          <cell r="F661" t="e">
            <v>#N/A</v>
          </cell>
          <cell r="G661" t="str">
            <v>M2</v>
          </cell>
          <cell r="H661">
            <v>0</v>
          </cell>
          <cell r="I661">
            <v>35.744680851063826</v>
          </cell>
          <cell r="J661">
            <v>35.75</v>
          </cell>
          <cell r="K661">
            <v>10.106525</v>
          </cell>
          <cell r="L661">
            <v>45.856524999999998</v>
          </cell>
          <cell r="M661">
            <v>1639.1268510638295</v>
          </cell>
          <cell r="N661">
            <v>6.7699585523597135E-4</v>
          </cell>
        </row>
        <row r="662">
          <cell r="B662">
            <v>96559</v>
          </cell>
          <cell r="C662">
            <v>0</v>
          </cell>
          <cell r="D662" t="str">
            <v>SINAPI</v>
          </cell>
          <cell r="E662" t="str">
            <v>PERFILADO DE SEÇÃO 38X76 MM PARA SUPORTE DE DUTO EM CHAPA GALVANIZADA BITOLA 26. AF_07/2017</v>
          </cell>
          <cell r="F662" t="e">
            <v>#N/A</v>
          </cell>
          <cell r="G662" t="str">
            <v>M2</v>
          </cell>
          <cell r="H662">
            <v>0</v>
          </cell>
          <cell r="I662">
            <v>39.319148936170208</v>
          </cell>
          <cell r="J662">
            <v>69</v>
          </cell>
          <cell r="K662">
            <v>19.5063</v>
          </cell>
          <cell r="L662">
            <v>88.506299999999996</v>
          </cell>
          <cell r="M662">
            <v>3479.9923914893611</v>
          </cell>
          <cell r="N662">
            <v>1.4373142772702162E-3</v>
          </cell>
        </row>
        <row r="663">
          <cell r="B663" t="str">
            <v>COMP. 287</v>
          </cell>
          <cell r="C663">
            <v>0</v>
          </cell>
          <cell r="D663" t="str">
            <v>COMPOSIÇÃO</v>
          </cell>
          <cell r="E663" t="str">
            <v>LONA FLÉXIVEL PARA EXAUSTORES E VENTILADORES - ROLO COM 25 M</v>
          </cell>
          <cell r="F663" t="e">
            <v>#N/A</v>
          </cell>
          <cell r="G663" t="str">
            <v>UND</v>
          </cell>
          <cell r="H663">
            <v>0</v>
          </cell>
          <cell r="I663">
            <v>1</v>
          </cell>
          <cell r="J663">
            <v>433.35</v>
          </cell>
          <cell r="K663">
            <v>122.50804500000001</v>
          </cell>
          <cell r="L663">
            <v>555.85804500000006</v>
          </cell>
          <cell r="M663">
            <v>555.85804500000006</v>
          </cell>
          <cell r="N663">
            <v>2.2958173878997483E-4</v>
          </cell>
        </row>
        <row r="664">
          <cell r="B664">
            <v>91784</v>
          </cell>
          <cell r="C664">
            <v>0</v>
          </cell>
          <cell r="D664" t="str">
            <v>SINAPI</v>
          </cell>
          <cell r="E664" t="str">
            <v>(COMPOSIÇÃO REPRESENTATIVA) DO SERVIÇO DE INSTALAÇÃO DE TUBOS DE PVC, SOLDÁVEL, ÁGUA FRIA, DN 20 MM (INSTALADO EM RAMAL, SUB-RAMAL OU RAMAL DE DISTRIBUIÇÃO), INCLUSIVE CONEXÕES, CORTES E FIXAÇÕES, PARA PRÉDIOS. AF_10/2015</v>
          </cell>
          <cell r="F664" t="e">
            <v>#N/A</v>
          </cell>
          <cell r="G664" t="str">
            <v>M</v>
          </cell>
          <cell r="H664">
            <v>0</v>
          </cell>
          <cell r="I664">
            <v>42</v>
          </cell>
          <cell r="J664">
            <v>30.15</v>
          </cell>
          <cell r="K664">
            <v>8.5234050000000003</v>
          </cell>
          <cell r="L664">
            <v>38.673405000000002</v>
          </cell>
          <cell r="M664">
            <v>1624.2830100000001</v>
          </cell>
          <cell r="N664">
            <v>6.7086501864484856E-4</v>
          </cell>
        </row>
        <row r="665">
          <cell r="B665" t="str">
            <v>COMP. 286</v>
          </cell>
          <cell r="C665">
            <v>0</v>
          </cell>
          <cell r="D665" t="str">
            <v>COMPOSIÇÃO</v>
          </cell>
          <cell r="E665" t="str">
            <v>GABINETE DE EXAUSTÃO COM VAZÃO 6120 M³/H, COM CAIXA DE SUPORTE E FILTRO G3/F4</v>
          </cell>
          <cell r="F665" t="e">
            <v>#N/A</v>
          </cell>
          <cell r="G665" t="str">
            <v>UND</v>
          </cell>
          <cell r="H665">
            <v>0</v>
          </cell>
          <cell r="I665">
            <v>1</v>
          </cell>
          <cell r="J665">
            <v>5023.1400000000003</v>
          </cell>
          <cell r="K665">
            <v>1420.041678</v>
          </cell>
          <cell r="L665">
            <v>6443.1816780000008</v>
          </cell>
          <cell r="M665">
            <v>6443.1816780000008</v>
          </cell>
          <cell r="N665">
            <v>2.6611773748366776E-3</v>
          </cell>
        </row>
        <row r="666">
          <cell r="B666" t="str">
            <v>COMP. 275</v>
          </cell>
          <cell r="C666">
            <v>0</v>
          </cell>
          <cell r="D666" t="str">
            <v>COMPOSIÇÃO</v>
          </cell>
          <cell r="E666" t="str">
            <v>GABINETE DE EXAUSTÃO COM VAZÃO 3800 M³/H, COM CAIXA DE SUPORTE E FILTRO G3/F4</v>
          </cell>
          <cell r="F666" t="e">
            <v>#N/A</v>
          </cell>
          <cell r="G666" t="str">
            <v>UND</v>
          </cell>
          <cell r="H666">
            <v>0</v>
          </cell>
          <cell r="I666">
            <v>1</v>
          </cell>
          <cell r="J666">
            <v>1653.76</v>
          </cell>
          <cell r="K666">
            <v>467.51795200000004</v>
          </cell>
          <cell r="L666">
            <v>2121.2779519999999</v>
          </cell>
          <cell r="M666">
            <v>2121.2779519999999</v>
          </cell>
          <cell r="N666">
            <v>8.7613498636508302E-4</v>
          </cell>
        </row>
        <row r="667">
          <cell r="B667" t="str">
            <v>COMP. 181</v>
          </cell>
          <cell r="C667">
            <v>0</v>
          </cell>
          <cell r="D667" t="str">
            <v>COMPOSIÇÃO</v>
          </cell>
          <cell r="E667" t="str">
            <v>GABINETE DE VENTILAÇÃO COM VAZÃO 6700 A 7700 M³/H, COM CAIXA DE SUPORTE E FILTRO G3/F4</v>
          </cell>
          <cell r="F667" t="e">
            <v>#N/A</v>
          </cell>
          <cell r="G667" t="str">
            <v>UND</v>
          </cell>
          <cell r="H667">
            <v>0</v>
          </cell>
          <cell r="I667">
            <v>2</v>
          </cell>
          <cell r="J667">
            <v>4639.170000000001</v>
          </cell>
          <cell r="K667">
            <v>1311.4933590000003</v>
          </cell>
          <cell r="L667">
            <v>5950.663359000001</v>
          </cell>
          <cell r="M667">
            <v>11901.326718000002</v>
          </cell>
          <cell r="N667">
            <v>4.91551270401425E-3</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5.bin"/><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Plan30">
    <pageSetUpPr fitToPage="1"/>
  </sheetPr>
  <dimension ref="A1:AX365"/>
  <sheetViews>
    <sheetView tabSelected="1" view="pageBreakPreview" zoomScale="60" zoomScaleNormal="60" workbookViewId="0">
      <selection activeCell="D19" sqref="D19"/>
    </sheetView>
  </sheetViews>
  <sheetFormatPr defaultColWidth="9.140625" defaultRowHeight="12.75"/>
  <cols>
    <col min="1" max="1" width="13.28515625" style="4" customWidth="1"/>
    <col min="2" max="2" width="14.42578125" style="94" customWidth="1"/>
    <col min="3" max="3" width="14.85546875" style="89" customWidth="1"/>
    <col min="4" max="4" width="102" style="628" customWidth="1"/>
    <col min="5" max="5" width="5.28515625" style="21" hidden="1" customWidth="1"/>
    <col min="6" max="6" width="17.140625" style="629" customWidth="1"/>
    <col min="7" max="7" width="15.7109375" style="21" customWidth="1"/>
    <col min="8" max="8" width="20.5703125" style="21" customWidth="1"/>
    <col min="9" max="9" width="21.28515625" style="21" customWidth="1"/>
    <col min="10" max="10" width="18.5703125" style="21" customWidth="1"/>
    <col min="11" max="11" width="23.5703125" style="21" customWidth="1"/>
    <col min="12" max="12" width="17.140625" style="21" customWidth="1"/>
    <col min="13" max="13" width="22.42578125" style="631" customWidth="1"/>
    <col min="14" max="14" width="20.42578125" style="21" customWidth="1"/>
    <col min="15" max="15" width="16.28515625" style="21" customWidth="1"/>
    <col min="16" max="16" width="20.42578125" style="21" customWidth="1"/>
    <col min="17" max="17" width="12.85546875" style="4" customWidth="1"/>
    <col min="18" max="20" width="20.7109375" style="4" customWidth="1"/>
    <col min="21" max="21" width="24" style="4" customWidth="1"/>
    <col min="22" max="22" width="18.7109375" style="4" customWidth="1"/>
    <col min="23" max="23" width="10.5703125" style="4" customWidth="1"/>
    <col min="24" max="32" width="9.140625" style="4"/>
    <col min="33" max="33" width="9" style="4" customWidth="1"/>
    <col min="34" max="16384" width="9.140625" style="4"/>
  </cols>
  <sheetData>
    <row r="1" spans="1:50" ht="63.75" customHeight="1" thickBot="1">
      <c r="A1" s="2"/>
      <c r="B1" s="93"/>
      <c r="C1" s="53"/>
      <c r="D1" s="690"/>
      <c r="E1" s="691"/>
      <c r="F1" s="692"/>
      <c r="G1" s="691"/>
      <c r="H1" s="691"/>
      <c r="I1" s="691"/>
      <c r="J1" s="691"/>
      <c r="K1" s="691"/>
      <c r="L1" s="691"/>
      <c r="M1" s="691"/>
      <c r="N1" s="693"/>
      <c r="O1" s="2"/>
      <c r="P1" s="2"/>
      <c r="Q1" s="85"/>
      <c r="R1" s="85"/>
      <c r="S1" s="85"/>
      <c r="T1" s="85"/>
      <c r="AX1" s="7"/>
    </row>
    <row r="2" spans="1:50" ht="20.25" customHeight="1">
      <c r="A2" s="588"/>
      <c r="B2" s="589"/>
      <c r="C2" s="589"/>
      <c r="D2" s="1737" t="s">
        <v>250</v>
      </c>
      <c r="E2" s="1738"/>
      <c r="F2" s="1738"/>
      <c r="G2" s="1738"/>
      <c r="H2" s="1738"/>
      <c r="I2" s="1738"/>
      <c r="J2" s="1738"/>
      <c r="K2" s="1738"/>
      <c r="L2" s="1738"/>
      <c r="M2" s="1738"/>
      <c r="N2" s="1077"/>
      <c r="O2" s="590"/>
      <c r="P2" s="590"/>
      <c r="AX2" s="10"/>
    </row>
    <row r="3" spans="1:50" ht="22.5" customHeight="1">
      <c r="A3" s="60"/>
      <c r="B3" s="52"/>
      <c r="C3" s="52"/>
      <c r="D3" s="591" t="s">
        <v>1973</v>
      </c>
      <c r="E3" s="5"/>
      <c r="F3" s="52"/>
      <c r="G3" s="1059"/>
      <c r="H3" s="1059" t="s">
        <v>538</v>
      </c>
      <c r="I3" s="1060">
        <v>0.84819999999999995</v>
      </c>
      <c r="J3" s="955" t="s">
        <v>92</v>
      </c>
      <c r="K3" s="953">
        <v>0.28270000000000001</v>
      </c>
      <c r="L3" s="5"/>
      <c r="M3" s="81" t="s">
        <v>1974</v>
      </c>
      <c r="N3" s="1078"/>
      <c r="O3" s="5"/>
      <c r="P3" s="5"/>
      <c r="U3" s="48" t="s">
        <v>267</v>
      </c>
      <c r="AX3" s="592"/>
    </row>
    <row r="4" spans="1:50" ht="22.5" customHeight="1">
      <c r="A4" s="61"/>
      <c r="B4" s="593"/>
      <c r="C4" s="593"/>
      <c r="D4" s="591" t="s">
        <v>2174</v>
      </c>
      <c r="E4" s="594"/>
      <c r="F4" s="593"/>
      <c r="G4" s="1059"/>
      <c r="H4" s="1059" t="s">
        <v>539</v>
      </c>
      <c r="I4" s="1060">
        <v>0.47070000000000001</v>
      </c>
      <c r="J4" s="1058" t="s">
        <v>93</v>
      </c>
      <c r="K4" s="953">
        <v>0.1961</v>
      </c>
      <c r="L4" s="594"/>
      <c r="M4" s="81" t="s">
        <v>537</v>
      </c>
      <c r="N4" s="1079"/>
      <c r="O4" s="5"/>
      <c r="P4" s="5"/>
      <c r="U4" s="48" t="s">
        <v>267</v>
      </c>
      <c r="AX4" s="592"/>
    </row>
    <row r="5" spans="1:50" ht="35.25" customHeight="1">
      <c r="A5" s="596" t="s">
        <v>0</v>
      </c>
      <c r="B5" s="597" t="s">
        <v>25</v>
      </c>
      <c r="C5" s="598" t="s">
        <v>26</v>
      </c>
      <c r="D5" s="1080" t="s">
        <v>1</v>
      </c>
      <c r="E5" s="1081" t="s">
        <v>45</v>
      </c>
      <c r="F5" s="1082" t="s">
        <v>24</v>
      </c>
      <c r="G5" s="1083" t="s">
        <v>2</v>
      </c>
      <c r="H5" s="1084" t="s">
        <v>88</v>
      </c>
      <c r="I5" s="1085" t="s">
        <v>90</v>
      </c>
      <c r="J5" s="1084" t="s">
        <v>89</v>
      </c>
      <c r="K5" s="1083" t="s">
        <v>5</v>
      </c>
      <c r="L5" s="1083" t="s">
        <v>91</v>
      </c>
      <c r="M5" s="1083" t="s">
        <v>249</v>
      </c>
      <c r="N5" s="1083" t="s">
        <v>922</v>
      </c>
      <c r="O5" s="606"/>
      <c r="P5" s="606"/>
      <c r="Q5" s="46"/>
      <c r="R5" s="46"/>
      <c r="S5" s="46"/>
      <c r="T5" s="46"/>
      <c r="U5" s="48" t="s">
        <v>267</v>
      </c>
      <c r="AX5" s="592"/>
    </row>
    <row r="6" spans="1:50" ht="39" customHeight="1">
      <c r="A6" s="607" t="s">
        <v>28</v>
      </c>
      <c r="B6" s="134">
        <v>1</v>
      </c>
      <c r="C6" s="608" t="s">
        <v>929</v>
      </c>
      <c r="D6" s="609" t="s">
        <v>205</v>
      </c>
      <c r="E6" s="205"/>
      <c r="F6" s="610" t="s">
        <v>221</v>
      </c>
      <c r="G6" s="611">
        <v>6</v>
      </c>
      <c r="H6" s="17">
        <v>5822.25</v>
      </c>
      <c r="I6" s="17">
        <v>1645.9501</v>
      </c>
      <c r="J6" s="17">
        <v>7468.2001</v>
      </c>
      <c r="K6" s="1056">
        <v>44809.200599999996</v>
      </c>
      <c r="L6" s="49">
        <v>8.7265179417248012E-2</v>
      </c>
      <c r="M6" s="49">
        <v>8.7265179417248012E-2</v>
      </c>
      <c r="N6" s="1086" t="s">
        <v>2175</v>
      </c>
      <c r="O6" s="613"/>
      <c r="P6" s="613"/>
      <c r="Q6" s="47">
        <f t="shared" ref="Q6:Q69" si="0">IF(B6&gt;0,COUNTIF($B$1:$B$121839,B6),"")</f>
        <v>1</v>
      </c>
      <c r="R6" s="47">
        <f>SUMIF(ORÇAMENTO!$B$1:$B$10032,'CURVA ABC'!B6,ORÇAMENTO!$M$1:$M$10032)</f>
        <v>44809.200599999996</v>
      </c>
      <c r="S6" s="47" t="b">
        <f>R6=K6</f>
        <v>1</v>
      </c>
      <c r="T6" s="47" t="str">
        <f>UPPER(D6)</f>
        <v>ADMINISTRAÇÃO LOCAL</v>
      </c>
      <c r="U6" s="19">
        <f>G6/2</f>
        <v>3</v>
      </c>
      <c r="V6" s="18"/>
      <c r="AX6" s="592"/>
    </row>
    <row r="7" spans="1:50" ht="48" customHeight="1">
      <c r="A7" s="607" t="s">
        <v>29</v>
      </c>
      <c r="B7" s="134" t="s">
        <v>1924</v>
      </c>
      <c r="C7" s="608" t="s">
        <v>928</v>
      </c>
      <c r="D7" s="609" t="s">
        <v>1580</v>
      </c>
      <c r="E7" s="205"/>
      <c r="F7" s="610" t="s">
        <v>51</v>
      </c>
      <c r="G7" s="611">
        <v>360.59099999999995</v>
      </c>
      <c r="H7" s="17">
        <v>53.73</v>
      </c>
      <c r="I7" s="17">
        <v>15.189500000000001</v>
      </c>
      <c r="J7" s="17">
        <v>68.919499999999999</v>
      </c>
      <c r="K7" s="1056">
        <v>24851.751400000001</v>
      </c>
      <c r="L7" s="49">
        <v>4.8398376130678947E-2</v>
      </c>
      <c r="M7" s="49">
        <v>0.13566355554792697</v>
      </c>
      <c r="N7" s="1086" t="s">
        <v>2175</v>
      </c>
      <c r="O7" s="613" t="str">
        <f>IF(M7&lt;=50%,"-",IF(M7&lt;=80%,M7,IF(M7&lt;=100%,"-"," ")))</f>
        <v>-</v>
      </c>
      <c r="P7" s="613" t="str">
        <f>IF(M7&lt;=50%,"-",IF(M7&lt;=80%,"-",IF(M7&lt;=100%,M7," ")))</f>
        <v>-</v>
      </c>
      <c r="Q7" s="47">
        <f t="shared" si="0"/>
        <v>1</v>
      </c>
      <c r="R7" s="47">
        <f>SUMIF(ORÇAMENTO!$B$1:$B$10032,'CURVA ABC'!B7,ORÇAMENTO!$M$1:$M$10032)</f>
        <v>24851.751400000001</v>
      </c>
      <c r="S7" s="47" t="b">
        <f t="shared" ref="S7:S14" si="1">R7=K7</f>
        <v>1</v>
      </c>
      <c r="T7" s="47" t="str">
        <f t="shared" ref="T7:T9" si="2">UPPER(D7)</f>
        <v>REVESTIMENTO CERÂMICO PARA PISO OU PAREDE, 45 X 45 CM, ALTA RESISTÊNCIA, LINHA PORCELANATO D´AMPEZZO AVANA , PORTOBELLO OU SIMILAR, APLICADO COM ARGAMASSA INDUSTRIALIZADA AC-III, REJUNTADO, EXCLUSIVE REGULARIZAÇÃO DE BASE OU EMBOÇO</v>
      </c>
      <c r="U7" s="19">
        <f>G7/2</f>
        <v>180.29549999999998</v>
      </c>
      <c r="V7" s="18" t="s">
        <v>1580</v>
      </c>
      <c r="AX7" s="592"/>
    </row>
    <row r="8" spans="1:50" ht="48.75" customHeight="1">
      <c r="A8" s="607" t="s">
        <v>29</v>
      </c>
      <c r="B8" s="134" t="s">
        <v>141</v>
      </c>
      <c r="C8" s="608" t="s">
        <v>928</v>
      </c>
      <c r="D8" s="609" t="s">
        <v>1284</v>
      </c>
      <c r="E8" s="205"/>
      <c r="F8" s="610" t="s">
        <v>955</v>
      </c>
      <c r="G8" s="611">
        <v>9</v>
      </c>
      <c r="H8" s="17">
        <v>1758.01</v>
      </c>
      <c r="I8" s="17">
        <v>496.98939999999999</v>
      </c>
      <c r="J8" s="17">
        <v>2254.9994000000002</v>
      </c>
      <c r="K8" s="1056">
        <v>20294.994600000002</v>
      </c>
      <c r="L8" s="49">
        <v>3.9524167388093952E-2</v>
      </c>
      <c r="M8" s="49">
        <v>0.17518772293602092</v>
      </c>
      <c r="N8" s="1086" t="s">
        <v>2175</v>
      </c>
      <c r="O8" s="613" t="str">
        <f t="shared" ref="O8:O69" si="3">IF(M8&lt;=50%,"-",IF(M8&lt;=80%,M8,IF(M8&lt;=100%,"-"," ")))</f>
        <v>-</v>
      </c>
      <c r="P8" s="613" t="str">
        <f t="shared" ref="P8:P67" si="4">IF(M8&lt;=50%,"-",IF(M8&lt;=80%,"-",IF(M8&lt;=100%,M8," ")))</f>
        <v>-</v>
      </c>
      <c r="Q8" s="47">
        <f t="shared" si="0"/>
        <v>1</v>
      </c>
      <c r="R8" s="47">
        <f>SUMIF(ORÇAMENTO!$B$1:$B$10032,'CURVA ABC'!B8,ORÇAMENTO!$M$1:$M$10032)</f>
        <v>20294.994600000002</v>
      </c>
      <c r="S8" s="47" t="b">
        <f t="shared" si="1"/>
        <v>1</v>
      </c>
      <c r="T8" s="47" t="str">
        <f t="shared" si="2"/>
        <v>INSTALAÇÃO E FORNECIMENTO DE CONDICIONADOR DE AR TIPO SPLIT HIGH WALL, 9000 BTU- FORNECIMENTO E INSTALAÇÃO</v>
      </c>
      <c r="U8" s="19">
        <f t="shared" ref="U8:U12" si="5">G8/2</f>
        <v>4.5</v>
      </c>
      <c r="AX8" s="592"/>
    </row>
    <row r="9" spans="1:50" ht="48" customHeight="1">
      <c r="A9" s="607" t="s">
        <v>29</v>
      </c>
      <c r="B9" s="134" t="s">
        <v>197</v>
      </c>
      <c r="C9" s="608" t="s">
        <v>928</v>
      </c>
      <c r="D9" s="609" t="s">
        <v>1235</v>
      </c>
      <c r="E9" s="205"/>
      <c r="F9" s="610" t="s">
        <v>96</v>
      </c>
      <c r="G9" s="611">
        <v>8</v>
      </c>
      <c r="H9" s="17">
        <v>1710.12</v>
      </c>
      <c r="I9" s="17">
        <v>483.45089999999999</v>
      </c>
      <c r="J9" s="17">
        <v>2193.5709000000002</v>
      </c>
      <c r="K9" s="1056">
        <v>17548.567200000001</v>
      </c>
      <c r="L9" s="49">
        <v>3.4175545305836892E-2</v>
      </c>
      <c r="M9" s="49">
        <v>0.2093632682418578</v>
      </c>
      <c r="N9" s="1086" t="s">
        <v>2175</v>
      </c>
      <c r="O9" s="613" t="str">
        <f t="shared" si="3"/>
        <v>-</v>
      </c>
      <c r="P9" s="613" t="str">
        <f t="shared" si="4"/>
        <v>-</v>
      </c>
      <c r="Q9" s="47">
        <f t="shared" si="0"/>
        <v>1</v>
      </c>
      <c r="R9" s="47">
        <f>SUMIF(ORÇAMENTO!$B$1:$B$10032,'CURVA ABC'!B9,ORÇAMENTO!$M$1:$M$10032)</f>
        <v>17548.567200000001</v>
      </c>
      <c r="S9" s="47" t="b">
        <f t="shared" si="1"/>
        <v>1</v>
      </c>
      <c r="T9" s="47" t="str">
        <f t="shared" si="2"/>
        <v>EXAUSTOR ACI-200, DA SICTELL OU SIMILAR - FORNECIMENTO E INSTALAÇÃO</v>
      </c>
      <c r="U9" s="19">
        <f t="shared" si="5"/>
        <v>4</v>
      </c>
      <c r="V9" s="18" t="s">
        <v>1235</v>
      </c>
      <c r="AX9" s="592"/>
    </row>
    <row r="10" spans="1:50" ht="40.5" customHeight="1">
      <c r="A10" s="607" t="s">
        <v>29</v>
      </c>
      <c r="B10" s="134" t="s">
        <v>195</v>
      </c>
      <c r="C10" s="608" t="s">
        <v>928</v>
      </c>
      <c r="D10" s="609" t="s">
        <v>1409</v>
      </c>
      <c r="E10" s="205"/>
      <c r="F10" s="610" t="s">
        <v>96</v>
      </c>
      <c r="G10" s="611">
        <v>1</v>
      </c>
      <c r="H10" s="17">
        <v>13641.78</v>
      </c>
      <c r="I10" s="17">
        <v>3856.5311999999999</v>
      </c>
      <c r="J10" s="17">
        <v>17498.3112</v>
      </c>
      <c r="K10" s="1056">
        <v>17498.3112</v>
      </c>
      <c r="L10" s="49">
        <v>3.4077672574387333E-2</v>
      </c>
      <c r="M10" s="49">
        <v>0.24344094081624512</v>
      </c>
      <c r="N10" s="1086" t="s">
        <v>2175</v>
      </c>
      <c r="O10" s="613" t="str">
        <f t="shared" si="3"/>
        <v>-</v>
      </c>
      <c r="P10" s="613" t="str">
        <f t="shared" si="4"/>
        <v>-</v>
      </c>
      <c r="Q10" s="47">
        <f t="shared" si="0"/>
        <v>1</v>
      </c>
      <c r="R10" s="47">
        <f>SUMIF(ORÇAMENTO!$B$1:$B$10032,'CURVA ABC'!B10,ORÇAMENTO!$M$1:$M$10032)</f>
        <v>17498.3112</v>
      </c>
      <c r="S10" s="47" t="b">
        <f t="shared" si="1"/>
        <v>1</v>
      </c>
      <c r="T10" s="47" t="str">
        <f>UPPER(D10)</f>
        <v>SUMIDOURO 1,50X15,00M (COMPRIMENTO CIRCULAR X ALTURA)DIMENSÕES EXTERNAS, COM CONEXÕES INTERNAS CONFORME PROJETO</v>
      </c>
      <c r="U10" s="19">
        <f t="shared" si="5"/>
        <v>0.5</v>
      </c>
      <c r="AX10" s="592"/>
    </row>
    <row r="11" spans="1:50" ht="40.5" customHeight="1">
      <c r="A11" s="607" t="s">
        <v>29</v>
      </c>
      <c r="B11" s="134" t="s">
        <v>228</v>
      </c>
      <c r="C11" s="608" t="s">
        <v>928</v>
      </c>
      <c r="D11" s="609" t="s">
        <v>1534</v>
      </c>
      <c r="E11" s="205"/>
      <c r="F11" s="610" t="s">
        <v>96</v>
      </c>
      <c r="G11" s="611">
        <v>1</v>
      </c>
      <c r="H11" s="17">
        <v>13108.22</v>
      </c>
      <c r="I11" s="17">
        <v>3705.6938</v>
      </c>
      <c r="J11" s="17">
        <v>16813.913799999998</v>
      </c>
      <c r="K11" s="1056">
        <v>16813.913799999998</v>
      </c>
      <c r="L11" s="49">
        <v>3.2744819921271755E-2</v>
      </c>
      <c r="M11" s="49">
        <v>0.27618576073751688</v>
      </c>
      <c r="N11" s="1086" t="s">
        <v>2175</v>
      </c>
      <c r="O11" s="613" t="str">
        <f t="shared" si="3"/>
        <v>-</v>
      </c>
      <c r="P11" s="613" t="str">
        <f t="shared" si="4"/>
        <v>-</v>
      </c>
      <c r="Q11" s="47">
        <f t="shared" si="0"/>
        <v>1</v>
      </c>
      <c r="R11" s="47">
        <f>SUMIF(ORÇAMENTO!$B$1:$B$10032,'CURVA ABC'!B11,ORÇAMENTO!$M$1:$M$10032)</f>
        <v>16813.913799999998</v>
      </c>
      <c r="S11" s="47" t="b">
        <f t="shared" si="1"/>
        <v>1</v>
      </c>
      <c r="T11" s="47" t="str">
        <f t="shared" ref="T11:T12" si="6">UPPER(D11)</f>
        <v>CISTERNA 2,35X3,80X1,70M (COMPRIMENTO X LARGURA X ALTURA)DIMENSÕES EXTERNAS, COM CONEXÕES INTERNAS CONFORME PROJETO</v>
      </c>
      <c r="U11" s="19">
        <f t="shared" si="5"/>
        <v>0.5</v>
      </c>
      <c r="AX11" s="592"/>
    </row>
    <row r="12" spans="1:50" ht="40.5" customHeight="1">
      <c r="A12" s="607">
        <v>93212</v>
      </c>
      <c r="B12" s="620" t="s">
        <v>1969</v>
      </c>
      <c r="C12" s="608" t="s">
        <v>928</v>
      </c>
      <c r="D12" s="609" t="s">
        <v>847</v>
      </c>
      <c r="E12" s="205"/>
      <c r="F12" s="610" t="s">
        <v>96</v>
      </c>
      <c r="G12" s="611">
        <v>173.60300000000001</v>
      </c>
      <c r="H12" s="17">
        <v>66.3</v>
      </c>
      <c r="I12" s="17">
        <v>18.742999999999999</v>
      </c>
      <c r="J12" s="17">
        <v>85.043000000000006</v>
      </c>
      <c r="K12" s="1056">
        <v>14763.7199</v>
      </c>
      <c r="L12" s="49">
        <v>2.8752101101743265E-2</v>
      </c>
      <c r="M12" s="49">
        <v>0.30493786183926014</v>
      </c>
      <c r="N12" s="1086" t="s">
        <v>2175</v>
      </c>
      <c r="O12" s="613" t="str">
        <f t="shared" si="3"/>
        <v>-</v>
      </c>
      <c r="P12" s="613" t="str">
        <f t="shared" si="4"/>
        <v>-</v>
      </c>
      <c r="Q12" s="47">
        <f t="shared" si="0"/>
        <v>1</v>
      </c>
      <c r="R12" s="47">
        <f>SUMIF(ORÇAMENTO!$B$1:$B$10032,'CURVA ABC'!B12,ORÇAMENTO!$M$1:$M$10032)</f>
        <v>14763.7199</v>
      </c>
      <c r="S12" s="47" t="b">
        <f t="shared" si="1"/>
        <v>1</v>
      </c>
      <c r="T12" s="47" t="str">
        <f t="shared" si="6"/>
        <v>PISO INDUSTRIAL DE ALTA RESISTENCIA, ESPESSURA 8MM, INCLUSO JUNTAS DE DILATACAO PLASTICAS E POLIMENTO MECANIZADO</v>
      </c>
      <c r="U12" s="19">
        <f t="shared" si="5"/>
        <v>86.801500000000004</v>
      </c>
      <c r="AX12" s="592"/>
    </row>
    <row r="13" spans="1:50" ht="40.5" customHeight="1">
      <c r="A13" s="607" t="s">
        <v>29</v>
      </c>
      <c r="B13" s="134">
        <v>93682</v>
      </c>
      <c r="C13" s="608" t="s">
        <v>100</v>
      </c>
      <c r="D13" s="609" t="s">
        <v>833</v>
      </c>
      <c r="E13" s="205"/>
      <c r="F13" s="610" t="s">
        <v>51</v>
      </c>
      <c r="G13" s="611">
        <v>135.66999999999999</v>
      </c>
      <c r="H13" s="17">
        <v>62.81</v>
      </c>
      <c r="I13" s="17">
        <v>17.756399999999999</v>
      </c>
      <c r="J13" s="17">
        <v>80.566400000000002</v>
      </c>
      <c r="K13" s="1056">
        <v>10930.443499999999</v>
      </c>
      <c r="L13" s="49">
        <v>2.1286858510428153E-2</v>
      </c>
      <c r="M13" s="49">
        <v>0.3262247203496883</v>
      </c>
      <c r="N13" s="1086" t="s">
        <v>2175</v>
      </c>
      <c r="O13" s="613" t="str">
        <f t="shared" si="3"/>
        <v>-</v>
      </c>
      <c r="P13" s="613" t="str">
        <f t="shared" si="4"/>
        <v>-</v>
      </c>
      <c r="Q13" s="47">
        <f t="shared" si="0"/>
        <v>1</v>
      </c>
      <c r="R13" s="47">
        <f>SUMIF(ORÇAMENTO!$B$1:$B$10032,'CURVA ABC'!B13,ORÇAMENTO!$M$1:$M$10032)</f>
        <v>10930.443499999999</v>
      </c>
      <c r="S13" s="47" t="b">
        <f t="shared" si="1"/>
        <v>1</v>
      </c>
      <c r="T13" s="47"/>
      <c r="U13" s="18"/>
      <c r="AX13" s="592"/>
    </row>
    <row r="14" spans="1:50" ht="40.5" customHeight="1">
      <c r="A14" s="607" t="s">
        <v>29</v>
      </c>
      <c r="B14" s="134" t="s">
        <v>523</v>
      </c>
      <c r="C14" s="608" t="s">
        <v>928</v>
      </c>
      <c r="D14" s="609" t="s">
        <v>248</v>
      </c>
      <c r="E14" s="205"/>
      <c r="F14" s="610" t="s">
        <v>51</v>
      </c>
      <c r="G14" s="611">
        <v>212.86700000000002</v>
      </c>
      <c r="H14" s="17">
        <v>36.076000000000001</v>
      </c>
      <c r="I14" s="17">
        <v>10.198700000000001</v>
      </c>
      <c r="J14" s="17">
        <v>46.274700000000003</v>
      </c>
      <c r="K14" s="1056">
        <v>9850.3565999999992</v>
      </c>
      <c r="L14" s="49">
        <v>1.9183407079636075E-2</v>
      </c>
      <c r="M14" s="49">
        <v>0.34540812742932436</v>
      </c>
      <c r="N14" s="1086" t="s">
        <v>2175</v>
      </c>
      <c r="O14" s="613" t="str">
        <f t="shared" si="3"/>
        <v>-</v>
      </c>
      <c r="P14" s="613" t="str">
        <f t="shared" si="4"/>
        <v>-</v>
      </c>
      <c r="Q14" s="47">
        <f t="shared" si="0"/>
        <v>1</v>
      </c>
      <c r="R14" s="47">
        <f>SUMIF(ORÇAMENTO!$B$1:$B$10032,'CURVA ABC'!B14,ORÇAMENTO!$M$1:$M$10032)</f>
        <v>9850.3565999999992</v>
      </c>
      <c r="S14" s="47" t="b">
        <f t="shared" si="1"/>
        <v>1</v>
      </c>
      <c r="T14" s="47"/>
      <c r="U14" s="18"/>
      <c r="AX14" s="592"/>
    </row>
    <row r="15" spans="1:50" ht="48" customHeight="1">
      <c r="A15" s="607" t="s">
        <v>29</v>
      </c>
      <c r="B15" s="134" t="s">
        <v>196</v>
      </c>
      <c r="C15" s="608" t="s">
        <v>928</v>
      </c>
      <c r="D15" s="609" t="s">
        <v>1601</v>
      </c>
      <c r="E15" s="205"/>
      <c r="F15" s="610" t="s">
        <v>96</v>
      </c>
      <c r="G15" s="611">
        <v>1</v>
      </c>
      <c r="H15" s="17">
        <v>7504.81</v>
      </c>
      <c r="I15" s="17">
        <v>2121.6098000000002</v>
      </c>
      <c r="J15" s="17">
        <v>9626.4197999999997</v>
      </c>
      <c r="K15" s="1056">
        <v>9626.4197999999997</v>
      </c>
      <c r="L15" s="49">
        <v>1.8747293853591949E-2</v>
      </c>
      <c r="M15" s="49">
        <v>0.36415542128291634</v>
      </c>
      <c r="N15" s="1086" t="s">
        <v>2175</v>
      </c>
      <c r="O15" s="613" t="str">
        <f t="shared" si="3"/>
        <v>-</v>
      </c>
      <c r="P15" s="613" t="str">
        <f t="shared" si="4"/>
        <v>-</v>
      </c>
      <c r="Q15" s="47">
        <f t="shared" si="0"/>
        <v>1</v>
      </c>
      <c r="R15" s="47">
        <f>SUMIF(ORÇAMENTO!$B$1:$B$10032,'CURVA ABC'!B15,ORÇAMENTO!$M$1:$M$10032)</f>
        <v>9626.4197999999997</v>
      </c>
      <c r="S15" s="47" t="b">
        <f t="shared" ref="S15:S72" si="7">R15=K15</f>
        <v>1</v>
      </c>
      <c r="T15" s="47"/>
      <c r="U15" s="19">
        <f>G15/2</f>
        <v>0.5</v>
      </c>
      <c r="V15" s="18" t="s">
        <v>924</v>
      </c>
      <c r="AX15" s="592"/>
    </row>
    <row r="16" spans="1:50" ht="48.75" customHeight="1">
      <c r="A16" s="607" t="s">
        <v>29</v>
      </c>
      <c r="B16" s="134">
        <v>92547</v>
      </c>
      <c r="C16" s="608" t="s">
        <v>100</v>
      </c>
      <c r="D16" s="609" t="s">
        <v>1945</v>
      </c>
      <c r="E16" s="205"/>
      <c r="F16" s="610" t="s">
        <v>48</v>
      </c>
      <c r="G16" s="611">
        <v>9</v>
      </c>
      <c r="H16" s="17">
        <v>816.65</v>
      </c>
      <c r="I16" s="17">
        <v>230.86699999999999</v>
      </c>
      <c r="J16" s="17">
        <v>1047.5170000000001</v>
      </c>
      <c r="K16" s="1056">
        <v>9427.6530000000002</v>
      </c>
      <c r="L16" s="49">
        <v>1.8360198787580169E-2</v>
      </c>
      <c r="M16" s="49">
        <v>0.3825156200704965</v>
      </c>
      <c r="N16" s="1086" t="s">
        <v>2175</v>
      </c>
      <c r="O16" s="613" t="str">
        <f t="shared" si="3"/>
        <v>-</v>
      </c>
      <c r="P16" s="613" t="str">
        <f t="shared" si="4"/>
        <v>-</v>
      </c>
      <c r="Q16" s="47">
        <f t="shared" si="0"/>
        <v>1</v>
      </c>
      <c r="R16" s="47">
        <f>SUMIF(ORÇAMENTO!$B$1:$B$10032,'CURVA ABC'!B16,ORÇAMENTO!$M$1:$M$10032)</f>
        <v>9427.6530000000002</v>
      </c>
      <c r="S16" s="47" t="b">
        <f t="shared" si="7"/>
        <v>1</v>
      </c>
      <c r="T16" s="47"/>
      <c r="U16" s="18"/>
      <c r="V16" s="4" t="s">
        <v>925</v>
      </c>
      <c r="AX16" s="592"/>
    </row>
    <row r="17" spans="1:50" ht="48" customHeight="1">
      <c r="A17" s="607" t="s">
        <v>29</v>
      </c>
      <c r="B17" s="134" t="s">
        <v>111</v>
      </c>
      <c r="C17" s="608" t="s">
        <v>928</v>
      </c>
      <c r="D17" s="609" t="s">
        <v>1254</v>
      </c>
      <c r="E17" s="205"/>
      <c r="F17" s="610" t="s">
        <v>955</v>
      </c>
      <c r="G17" s="611">
        <v>10</v>
      </c>
      <c r="H17" s="17">
        <v>733.57449999999994</v>
      </c>
      <c r="I17" s="17">
        <v>207.38149999999999</v>
      </c>
      <c r="J17" s="17">
        <v>940.95600000000002</v>
      </c>
      <c r="K17" s="1056">
        <v>9409.56</v>
      </c>
      <c r="L17" s="49">
        <v>1.8324962968372174E-2</v>
      </c>
      <c r="M17" s="49">
        <v>0.40084058303886866</v>
      </c>
      <c r="N17" s="1086" t="s">
        <v>2175</v>
      </c>
      <c r="O17" s="613" t="str">
        <f t="shared" si="3"/>
        <v>-</v>
      </c>
      <c r="P17" s="613" t="str">
        <f t="shared" si="4"/>
        <v>-</v>
      </c>
      <c r="Q17" s="47">
        <f t="shared" si="0"/>
        <v>1</v>
      </c>
      <c r="R17" s="47">
        <f>SUMIF(ORÇAMENTO!$B$1:$B$10032,'CURVA ABC'!B17,ORÇAMENTO!$M$1:$M$10032)</f>
        <v>9409.56</v>
      </c>
      <c r="S17" s="47" t="b">
        <f t="shared" si="7"/>
        <v>1</v>
      </c>
      <c r="T17" s="47"/>
      <c r="U17" s="19">
        <f>G17/2</f>
        <v>5</v>
      </c>
      <c r="V17" s="18" t="s">
        <v>926</v>
      </c>
      <c r="AX17" s="592"/>
    </row>
    <row r="18" spans="1:50" ht="40.5" customHeight="1">
      <c r="A18" s="607" t="s">
        <v>29</v>
      </c>
      <c r="B18" s="134">
        <v>96111</v>
      </c>
      <c r="C18" s="608" t="s">
        <v>100</v>
      </c>
      <c r="D18" s="609" t="s">
        <v>853</v>
      </c>
      <c r="E18" s="205"/>
      <c r="F18" s="610" t="s">
        <v>51</v>
      </c>
      <c r="G18" s="611">
        <v>184.82</v>
      </c>
      <c r="H18" s="17">
        <v>38.979999999999997</v>
      </c>
      <c r="I18" s="17">
        <v>11.019600000000001</v>
      </c>
      <c r="J18" s="17">
        <v>49.999600000000001</v>
      </c>
      <c r="K18" s="1056">
        <v>9240.9261000000006</v>
      </c>
      <c r="L18" s="49">
        <v>1.79965512283214E-2</v>
      </c>
      <c r="M18" s="49">
        <v>0.41883713426719005</v>
      </c>
      <c r="N18" s="1086" t="s">
        <v>2175</v>
      </c>
      <c r="O18" s="613" t="str">
        <f t="shared" si="3"/>
        <v>-</v>
      </c>
      <c r="P18" s="613" t="str">
        <f t="shared" si="4"/>
        <v>-</v>
      </c>
      <c r="Q18" s="47">
        <f t="shared" si="0"/>
        <v>1</v>
      </c>
      <c r="R18" s="47">
        <f>SUMIF(ORÇAMENTO!$B$1:$B$10032,'CURVA ABC'!B18,ORÇAMENTO!$M$1:$M$10032)</f>
        <v>9240.9261000000006</v>
      </c>
      <c r="S18" s="47" t="b">
        <f t="shared" si="7"/>
        <v>1</v>
      </c>
      <c r="T18" s="47"/>
      <c r="U18" s="18"/>
      <c r="AX18" s="592"/>
    </row>
    <row r="19" spans="1:50" ht="40.5" customHeight="1">
      <c r="A19" s="607" t="s">
        <v>29</v>
      </c>
      <c r="B19" s="134">
        <v>4298</v>
      </c>
      <c r="C19" s="608" t="s">
        <v>956</v>
      </c>
      <c r="D19" s="609" t="s">
        <v>1430</v>
      </c>
      <c r="E19" s="205"/>
      <c r="F19" s="610" t="s">
        <v>221</v>
      </c>
      <c r="G19" s="611">
        <v>6</v>
      </c>
      <c r="H19" s="17">
        <v>1200</v>
      </c>
      <c r="I19" s="17">
        <v>235.32</v>
      </c>
      <c r="J19" s="17">
        <v>1435.32</v>
      </c>
      <c r="K19" s="1056">
        <v>8611.92</v>
      </c>
      <c r="L19" s="49">
        <v>1.6771572218741759E-2</v>
      </c>
      <c r="M19" s="49">
        <v>0.43560870648593181</v>
      </c>
      <c r="N19" s="1086" t="s">
        <v>2175</v>
      </c>
      <c r="O19" s="613" t="str">
        <f t="shared" si="3"/>
        <v>-</v>
      </c>
      <c r="P19" s="613" t="str">
        <f t="shared" si="4"/>
        <v>-</v>
      </c>
      <c r="Q19" s="47">
        <f t="shared" si="0"/>
        <v>1</v>
      </c>
      <c r="R19" s="47">
        <f>SUMIF(ORÇAMENTO!$B$1:$B$10032,'CURVA ABC'!B19,ORÇAMENTO!$M$1:$M$10032)</f>
        <v>8611.92</v>
      </c>
      <c r="S19" s="47" t="b">
        <f t="shared" si="7"/>
        <v>1</v>
      </c>
      <c r="T19" s="47"/>
      <c r="U19" s="18"/>
      <c r="AX19" s="592"/>
    </row>
    <row r="20" spans="1:50" s="616" customFormat="1" ht="40.5" customHeight="1">
      <c r="A20" s="607" t="s">
        <v>29</v>
      </c>
      <c r="B20" s="134">
        <v>87521</v>
      </c>
      <c r="C20" s="608" t="s">
        <v>100</v>
      </c>
      <c r="D20" s="609" t="s">
        <v>588</v>
      </c>
      <c r="E20" s="205"/>
      <c r="F20" s="610" t="s">
        <v>51</v>
      </c>
      <c r="G20" s="611">
        <v>132.84669999999994</v>
      </c>
      <c r="H20" s="17">
        <v>49.96</v>
      </c>
      <c r="I20" s="17">
        <v>14.123699999999999</v>
      </c>
      <c r="J20" s="17">
        <v>64.083699999999993</v>
      </c>
      <c r="K20" s="1056">
        <v>8513.3081000000002</v>
      </c>
      <c r="L20" s="49">
        <v>1.6579527169266459E-2</v>
      </c>
      <c r="M20" s="49">
        <v>0.45218823365519828</v>
      </c>
      <c r="N20" s="1086" t="s">
        <v>2175</v>
      </c>
      <c r="O20" s="613" t="str">
        <f t="shared" si="3"/>
        <v>-</v>
      </c>
      <c r="P20" s="613" t="str">
        <f t="shared" si="4"/>
        <v>-</v>
      </c>
      <c r="Q20" s="614">
        <f t="shared" si="0"/>
        <v>1</v>
      </c>
      <c r="R20" s="47">
        <f>SUMIF(ORÇAMENTO!$B$1:$B$10032,'CURVA ABC'!B20,ORÇAMENTO!$M$1:$M$10032)</f>
        <v>8513.3081000000002</v>
      </c>
      <c r="S20" s="47" t="b">
        <f t="shared" si="7"/>
        <v>1</v>
      </c>
      <c r="T20" s="614"/>
      <c r="U20" s="615"/>
      <c r="AX20" s="617"/>
    </row>
    <row r="21" spans="1:50" ht="40.5" customHeight="1">
      <c r="A21" s="607" t="s">
        <v>29</v>
      </c>
      <c r="B21" s="134">
        <v>88428</v>
      </c>
      <c r="C21" s="608" t="s">
        <v>100</v>
      </c>
      <c r="D21" s="609" t="s">
        <v>837</v>
      </c>
      <c r="E21" s="205"/>
      <c r="F21" s="610" t="s">
        <v>51</v>
      </c>
      <c r="G21" s="611">
        <v>296.3845</v>
      </c>
      <c r="H21" s="17">
        <v>22.28</v>
      </c>
      <c r="I21" s="17">
        <v>6.2986000000000004</v>
      </c>
      <c r="J21" s="17">
        <v>28.578600000000002</v>
      </c>
      <c r="K21" s="1056">
        <v>8470.2541000000001</v>
      </c>
      <c r="L21" s="49">
        <v>1.6495680214080422E-2</v>
      </c>
      <c r="M21" s="49">
        <v>0.46868391386927871</v>
      </c>
      <c r="N21" s="1086" t="s">
        <v>2175</v>
      </c>
      <c r="O21" s="613" t="str">
        <f t="shared" si="3"/>
        <v>-</v>
      </c>
      <c r="P21" s="613" t="str">
        <f t="shared" si="4"/>
        <v>-</v>
      </c>
      <c r="Q21" s="47">
        <f t="shared" si="0"/>
        <v>1</v>
      </c>
      <c r="R21" s="47">
        <f>SUMIF(ORÇAMENTO!$B$1:$B$10032,'CURVA ABC'!B21,ORÇAMENTO!$M$1:$M$10032)</f>
        <v>8470.2541000000001</v>
      </c>
      <c r="S21" s="47" t="b">
        <f t="shared" si="7"/>
        <v>1</v>
      </c>
      <c r="T21" s="47"/>
      <c r="U21" s="18"/>
      <c r="AX21" s="592"/>
    </row>
    <row r="22" spans="1:50" ht="40.5" customHeight="1">
      <c r="A22" s="607" t="s">
        <v>29</v>
      </c>
      <c r="B22" s="134">
        <v>88476</v>
      </c>
      <c r="C22" s="608" t="s">
        <v>100</v>
      </c>
      <c r="D22" s="609" t="s">
        <v>848</v>
      </c>
      <c r="E22" s="205"/>
      <c r="F22" s="610" t="s">
        <v>51</v>
      </c>
      <c r="G22" s="611">
        <v>395.06299999999999</v>
      </c>
      <c r="H22" s="17">
        <v>15.22</v>
      </c>
      <c r="I22" s="17">
        <v>4.3026999999999997</v>
      </c>
      <c r="J22" s="17">
        <v>19.5227</v>
      </c>
      <c r="K22" s="1056">
        <v>7712.6963999999998</v>
      </c>
      <c r="L22" s="49">
        <v>1.5020349082879261E-2</v>
      </c>
      <c r="M22" s="49">
        <v>0.48370426295215796</v>
      </c>
      <c r="N22" s="1086" t="s">
        <v>2175</v>
      </c>
      <c r="O22" s="613">
        <f>M22</f>
        <v>0.48370426295215796</v>
      </c>
      <c r="P22" s="613" t="str">
        <f t="shared" si="4"/>
        <v>-</v>
      </c>
      <c r="Q22" s="47">
        <f t="shared" si="0"/>
        <v>1</v>
      </c>
      <c r="R22" s="47">
        <f>SUMIF(ORÇAMENTO!$B$1:$B$10032,'CURVA ABC'!B22,ORÇAMENTO!$M$1:$M$10032)</f>
        <v>7712.6965</v>
      </c>
      <c r="S22" s="47" t="b">
        <f t="shared" si="7"/>
        <v>0</v>
      </c>
      <c r="T22" s="47"/>
      <c r="U22" s="18"/>
      <c r="AX22" s="592"/>
    </row>
    <row r="23" spans="1:50" ht="40.5" customHeight="1">
      <c r="A23" s="607" t="s">
        <v>29</v>
      </c>
      <c r="B23" s="134" t="s">
        <v>129</v>
      </c>
      <c r="C23" s="608" t="s">
        <v>928</v>
      </c>
      <c r="D23" s="609" t="s">
        <v>1054</v>
      </c>
      <c r="E23" s="205"/>
      <c r="F23" s="610" t="s">
        <v>96</v>
      </c>
      <c r="G23" s="611">
        <v>14</v>
      </c>
      <c r="H23" s="17">
        <v>427.2</v>
      </c>
      <c r="I23" s="17">
        <v>120.7694</v>
      </c>
      <c r="J23" s="17">
        <v>547.96939999999995</v>
      </c>
      <c r="K23" s="1056">
        <v>7671.5716000000002</v>
      </c>
      <c r="L23" s="49">
        <v>1.4940259212887285E-2</v>
      </c>
      <c r="M23" s="49">
        <v>0.49864452216504523</v>
      </c>
      <c r="N23" s="1086" t="s">
        <v>2175</v>
      </c>
      <c r="O23" s="613" t="str">
        <f t="shared" si="3"/>
        <v>-</v>
      </c>
      <c r="P23" s="613" t="str">
        <f t="shared" si="4"/>
        <v>-</v>
      </c>
      <c r="Q23" s="47">
        <f t="shared" si="0"/>
        <v>1</v>
      </c>
      <c r="R23" s="47">
        <f>SUMIF(ORÇAMENTO!$B$1:$B$10032,'CURVA ABC'!B23,ORÇAMENTO!$M$1:$M$10032)</f>
        <v>7671.5716000000002</v>
      </c>
      <c r="S23" s="47" t="b">
        <f t="shared" si="7"/>
        <v>1</v>
      </c>
      <c r="T23" s="47"/>
      <c r="U23" s="18"/>
      <c r="AX23" s="592"/>
    </row>
    <row r="24" spans="1:50" ht="40.5" customHeight="1">
      <c r="A24" s="607" t="s">
        <v>29</v>
      </c>
      <c r="B24" s="134">
        <v>89173</v>
      </c>
      <c r="C24" s="608" t="s">
        <v>100</v>
      </c>
      <c r="D24" s="609" t="s">
        <v>852</v>
      </c>
      <c r="E24" s="205"/>
      <c r="F24" s="610" t="s">
        <v>51</v>
      </c>
      <c r="G24" s="611">
        <v>248.02500000000006</v>
      </c>
      <c r="H24" s="17">
        <v>23.31</v>
      </c>
      <c r="I24" s="17">
        <v>6.5896999999999997</v>
      </c>
      <c r="J24" s="17">
        <v>29.899699999999999</v>
      </c>
      <c r="K24" s="1056">
        <v>7415.8730999999998</v>
      </c>
      <c r="L24" s="49">
        <v>1.444229059973552E-2</v>
      </c>
      <c r="M24" s="49">
        <v>0.51308681276478074</v>
      </c>
      <c r="N24" s="1086" t="s">
        <v>2176</v>
      </c>
      <c r="O24" s="613">
        <f t="shared" si="3"/>
        <v>0.51308681276478074</v>
      </c>
      <c r="P24" s="613" t="str">
        <f t="shared" si="4"/>
        <v>-</v>
      </c>
      <c r="Q24" s="47">
        <f t="shared" si="0"/>
        <v>1</v>
      </c>
      <c r="R24" s="47">
        <f>SUMIF(ORÇAMENTO!$B$1:$B$10032,'CURVA ABC'!B24,ORÇAMENTO!$M$1:$M$10032)</f>
        <v>7415.8730999999998</v>
      </c>
      <c r="S24" s="47" t="b">
        <f t="shared" si="7"/>
        <v>1</v>
      </c>
      <c r="T24" s="47"/>
      <c r="U24" s="18"/>
      <c r="AX24" s="592"/>
    </row>
    <row r="25" spans="1:50" ht="40.5" customHeight="1">
      <c r="A25" s="607" t="s">
        <v>29</v>
      </c>
      <c r="B25" s="134" t="s">
        <v>112</v>
      </c>
      <c r="C25" s="608" t="s">
        <v>928</v>
      </c>
      <c r="D25" s="609" t="s">
        <v>1257</v>
      </c>
      <c r="E25" s="205"/>
      <c r="F25" s="610" t="s">
        <v>96</v>
      </c>
      <c r="G25" s="611">
        <v>7</v>
      </c>
      <c r="H25" s="17">
        <v>768.46249999999998</v>
      </c>
      <c r="I25" s="17">
        <v>217.24430000000001</v>
      </c>
      <c r="J25" s="17">
        <v>985.70680000000004</v>
      </c>
      <c r="K25" s="1056">
        <v>6899.9476000000004</v>
      </c>
      <c r="L25" s="49">
        <v>1.3437534194341549E-2</v>
      </c>
      <c r="M25" s="49">
        <v>0.52652434695912231</v>
      </c>
      <c r="N25" s="1086" t="s">
        <v>2176</v>
      </c>
      <c r="O25" s="613">
        <f t="shared" si="3"/>
        <v>0.52652434695912231</v>
      </c>
      <c r="P25" s="613" t="str">
        <f t="shared" si="4"/>
        <v>-</v>
      </c>
      <c r="Q25" s="47">
        <f t="shared" si="0"/>
        <v>1</v>
      </c>
      <c r="R25" s="47">
        <f>SUMIF(ORÇAMENTO!$B$1:$B$10032,'CURVA ABC'!B25,ORÇAMENTO!$M$1:$M$10032)</f>
        <v>6899.9476000000004</v>
      </c>
      <c r="S25" s="47" t="b">
        <f t="shared" si="7"/>
        <v>1</v>
      </c>
      <c r="T25" s="47"/>
      <c r="U25" s="18"/>
      <c r="AX25" s="592"/>
    </row>
    <row r="26" spans="1:50" ht="40.5" customHeight="1">
      <c r="A26" s="607" t="s">
        <v>29</v>
      </c>
      <c r="B26" s="134" t="s">
        <v>109</v>
      </c>
      <c r="C26" s="608" t="s">
        <v>928</v>
      </c>
      <c r="D26" s="609" t="s">
        <v>1909</v>
      </c>
      <c r="E26" s="205"/>
      <c r="F26" s="610" t="s">
        <v>51</v>
      </c>
      <c r="G26" s="611">
        <v>11.039999999999997</v>
      </c>
      <c r="H26" s="17">
        <v>449.99239999999998</v>
      </c>
      <c r="I26" s="17">
        <v>127.2129</v>
      </c>
      <c r="J26" s="17">
        <v>577.20529999999997</v>
      </c>
      <c r="K26" s="1056">
        <v>6372.3464999999997</v>
      </c>
      <c r="L26" s="49">
        <v>1.2410039750438494E-2</v>
      </c>
      <c r="M26" s="49">
        <v>0.53893438670956084</v>
      </c>
      <c r="N26" s="1086" t="s">
        <v>2176</v>
      </c>
      <c r="O26" s="613">
        <f t="shared" si="3"/>
        <v>0.53893438670956084</v>
      </c>
      <c r="P26" s="613" t="str">
        <f t="shared" si="4"/>
        <v>-</v>
      </c>
      <c r="Q26" s="47">
        <f t="shared" si="0"/>
        <v>1</v>
      </c>
      <c r="R26" s="47">
        <f>SUMIF(ORÇAMENTO!$B$1:$B$10032,'CURVA ABC'!B26,ORÇAMENTO!$M$1:$M$10032)</f>
        <v>6372.3464999999997</v>
      </c>
      <c r="S26" s="47" t="b">
        <f t="shared" si="7"/>
        <v>1</v>
      </c>
      <c r="T26" s="47"/>
      <c r="U26" s="18"/>
      <c r="AX26" s="592"/>
    </row>
    <row r="27" spans="1:50" ht="40.5" customHeight="1">
      <c r="A27" s="607" t="s">
        <v>29</v>
      </c>
      <c r="B27" s="134" t="s">
        <v>227</v>
      </c>
      <c r="C27" s="608" t="s">
        <v>928</v>
      </c>
      <c r="D27" s="609" t="s">
        <v>1925</v>
      </c>
      <c r="E27" s="205"/>
      <c r="F27" s="610" t="s">
        <v>96</v>
      </c>
      <c r="G27" s="611">
        <v>1</v>
      </c>
      <c r="H27" s="17">
        <v>4931.7700000000004</v>
      </c>
      <c r="I27" s="17">
        <v>1394.2113999999999</v>
      </c>
      <c r="J27" s="17">
        <v>6325.9813999999997</v>
      </c>
      <c r="K27" s="1056">
        <v>6325.9813999999997</v>
      </c>
      <c r="L27" s="49">
        <v>1.2319744482591233E-2</v>
      </c>
      <c r="M27" s="49">
        <v>0.55125413119215205</v>
      </c>
      <c r="N27" s="1086" t="s">
        <v>2176</v>
      </c>
      <c r="O27" s="613">
        <f t="shared" si="3"/>
        <v>0.55125413119215205</v>
      </c>
      <c r="P27" s="613" t="str">
        <f t="shared" si="4"/>
        <v>-</v>
      </c>
      <c r="Q27" s="47">
        <f t="shared" si="0"/>
        <v>1</v>
      </c>
      <c r="R27" s="47">
        <f>SUMIF(ORÇAMENTO!$B$1:$B$10032,'CURVA ABC'!B27,ORÇAMENTO!$M$1:$M$10032)</f>
        <v>6325.9813999999997</v>
      </c>
      <c r="S27" s="47" t="b">
        <f t="shared" si="7"/>
        <v>1</v>
      </c>
      <c r="T27" s="47"/>
      <c r="U27" s="18"/>
      <c r="AX27" s="592"/>
    </row>
    <row r="28" spans="1:50" ht="40.5" customHeight="1">
      <c r="A28" s="607" t="s">
        <v>29</v>
      </c>
      <c r="B28" s="134">
        <v>94962</v>
      </c>
      <c r="C28" s="608" t="s">
        <v>100</v>
      </c>
      <c r="D28" s="609" t="s">
        <v>732</v>
      </c>
      <c r="E28" s="205"/>
      <c r="F28" s="610" t="s">
        <v>55</v>
      </c>
      <c r="G28" s="611">
        <v>18.918400000000002</v>
      </c>
      <c r="H28" s="17">
        <v>245.28</v>
      </c>
      <c r="I28" s="17">
        <v>69.340699999999998</v>
      </c>
      <c r="J28" s="17">
        <v>314.6207</v>
      </c>
      <c r="K28" s="1056">
        <v>5952.1202999999996</v>
      </c>
      <c r="L28" s="49">
        <v>1.1591656154038687E-2</v>
      </c>
      <c r="M28" s="49">
        <v>0.56284578734619073</v>
      </c>
      <c r="N28" s="1086" t="s">
        <v>2176</v>
      </c>
      <c r="O28" s="613">
        <f t="shared" si="3"/>
        <v>0.56284578734619073</v>
      </c>
      <c r="P28" s="613" t="str">
        <f t="shared" si="4"/>
        <v>-</v>
      </c>
      <c r="Q28" s="47">
        <f t="shared" si="0"/>
        <v>1</v>
      </c>
      <c r="R28" s="47">
        <f>SUMIF(ORÇAMENTO!$B$1:$B$10032,'CURVA ABC'!B28,ORÇAMENTO!$M$1:$M$10032)</f>
        <v>5952.1202999999996</v>
      </c>
      <c r="S28" s="47" t="b">
        <f t="shared" si="7"/>
        <v>1</v>
      </c>
      <c r="T28" s="47"/>
      <c r="U28" s="18"/>
      <c r="AX28" s="592"/>
    </row>
    <row r="29" spans="1:50" ht="40.5" customHeight="1">
      <c r="A29" s="607" t="s">
        <v>29</v>
      </c>
      <c r="B29" s="134">
        <v>96371</v>
      </c>
      <c r="C29" s="608" t="s">
        <v>100</v>
      </c>
      <c r="D29" s="609" t="s">
        <v>832</v>
      </c>
      <c r="E29" s="205"/>
      <c r="F29" s="610" t="s">
        <v>51</v>
      </c>
      <c r="G29" s="611">
        <v>90.888000000000005</v>
      </c>
      <c r="H29" s="17">
        <v>50.94</v>
      </c>
      <c r="I29" s="17">
        <v>14.400700000000001</v>
      </c>
      <c r="J29" s="17">
        <v>65.340699999999998</v>
      </c>
      <c r="K29" s="1056">
        <v>5938.6854999999996</v>
      </c>
      <c r="L29" s="49">
        <v>1.1565492102532826E-2</v>
      </c>
      <c r="M29" s="49">
        <v>0.5744112794487235</v>
      </c>
      <c r="N29" s="1086" t="s">
        <v>2176</v>
      </c>
      <c r="O29" s="613">
        <f t="shared" si="3"/>
        <v>0.5744112794487235</v>
      </c>
      <c r="P29" s="613" t="str">
        <f t="shared" si="4"/>
        <v>-</v>
      </c>
      <c r="Q29" s="47">
        <f t="shared" si="0"/>
        <v>1</v>
      </c>
      <c r="R29" s="47">
        <f>SUMIF(ORÇAMENTO!$B$1:$B$10032,'CURVA ABC'!B29,ORÇAMENTO!$M$1:$M$10032)</f>
        <v>5938.6854999999996</v>
      </c>
      <c r="S29" s="47" t="b">
        <f t="shared" si="7"/>
        <v>1</v>
      </c>
      <c r="T29" s="47"/>
      <c r="U29" s="18"/>
      <c r="AX29" s="592"/>
    </row>
    <row r="30" spans="1:50" ht="40.5" customHeight="1">
      <c r="A30" s="607" t="s">
        <v>29</v>
      </c>
      <c r="B30" s="134">
        <v>92548</v>
      </c>
      <c r="C30" s="608" t="s">
        <v>100</v>
      </c>
      <c r="D30" s="609" t="s">
        <v>1946</v>
      </c>
      <c r="E30" s="205"/>
      <c r="F30" s="610" t="s">
        <v>48</v>
      </c>
      <c r="G30" s="611">
        <v>5</v>
      </c>
      <c r="H30" s="17">
        <v>907.89</v>
      </c>
      <c r="I30" s="17">
        <v>256.66050000000001</v>
      </c>
      <c r="J30" s="17">
        <v>1164.5505000000001</v>
      </c>
      <c r="K30" s="1056">
        <v>5822.7524999999996</v>
      </c>
      <c r="L30" s="49">
        <v>1.1339714496373528E-2</v>
      </c>
      <c r="M30" s="49">
        <v>0.585750993945097</v>
      </c>
      <c r="N30" s="1086" t="s">
        <v>2176</v>
      </c>
      <c r="O30" s="613">
        <f t="shared" si="3"/>
        <v>0.585750993945097</v>
      </c>
      <c r="P30" s="613" t="str">
        <f t="shared" si="4"/>
        <v>-</v>
      </c>
      <c r="Q30" s="47">
        <f t="shared" si="0"/>
        <v>1</v>
      </c>
      <c r="R30" s="47">
        <f>SUMIF(ORÇAMENTO!$B$1:$B$10032,'CURVA ABC'!B30,ORÇAMENTO!$M$1:$M$10032)</f>
        <v>5822.7524999999996</v>
      </c>
      <c r="S30" s="47" t="b">
        <f t="shared" si="7"/>
        <v>1</v>
      </c>
      <c r="T30" s="47"/>
      <c r="U30" s="18"/>
      <c r="AX30" s="592"/>
    </row>
    <row r="31" spans="1:50" ht="40.5" customHeight="1">
      <c r="A31" s="607" t="s">
        <v>29</v>
      </c>
      <c r="B31" s="134">
        <v>94448</v>
      </c>
      <c r="C31" s="608" t="s">
        <v>100</v>
      </c>
      <c r="D31" s="609" t="s">
        <v>1947</v>
      </c>
      <c r="E31" s="205"/>
      <c r="F31" s="610" t="s">
        <v>51</v>
      </c>
      <c r="G31" s="611">
        <v>163.52000000000001</v>
      </c>
      <c r="H31" s="17">
        <v>26.86</v>
      </c>
      <c r="I31" s="17">
        <v>7.5933000000000002</v>
      </c>
      <c r="J31" s="17">
        <v>34.453299999999999</v>
      </c>
      <c r="K31" s="1056">
        <v>5633.8036000000002</v>
      </c>
      <c r="L31" s="49">
        <v>1.097173962874798E-2</v>
      </c>
      <c r="M31" s="49">
        <v>0.59672273357384498</v>
      </c>
      <c r="N31" s="1086" t="s">
        <v>2176</v>
      </c>
      <c r="O31" s="613">
        <f t="shared" si="3"/>
        <v>0.59672273357384498</v>
      </c>
      <c r="P31" s="613" t="str">
        <f t="shared" si="4"/>
        <v>-</v>
      </c>
      <c r="Q31" s="47">
        <f t="shared" si="0"/>
        <v>1</v>
      </c>
      <c r="R31" s="47">
        <f>SUMIF(ORÇAMENTO!$B$1:$B$10032,'CURVA ABC'!B31,ORÇAMENTO!$M$1:$M$10032)</f>
        <v>5633.8036000000002</v>
      </c>
      <c r="S31" s="47" t="b">
        <f t="shared" si="7"/>
        <v>1</v>
      </c>
      <c r="T31" s="47"/>
      <c r="U31" s="18"/>
      <c r="AX31" s="592"/>
    </row>
    <row r="32" spans="1:50" ht="40.5" customHeight="1">
      <c r="A32" s="607" t="s">
        <v>29</v>
      </c>
      <c r="B32" s="134">
        <v>97333</v>
      </c>
      <c r="C32" s="608" t="s">
        <v>100</v>
      </c>
      <c r="D32" s="609" t="s">
        <v>780</v>
      </c>
      <c r="E32" s="205"/>
      <c r="F32" s="610" t="s">
        <v>47</v>
      </c>
      <c r="G32" s="611">
        <v>113</v>
      </c>
      <c r="H32" s="17">
        <v>37.409999999999997</v>
      </c>
      <c r="I32" s="17">
        <v>10.575799999999999</v>
      </c>
      <c r="J32" s="17">
        <v>47.985799999999998</v>
      </c>
      <c r="K32" s="1056">
        <v>5422.3954000000003</v>
      </c>
      <c r="L32" s="49">
        <v>1.0560025644649871E-2</v>
      </c>
      <c r="M32" s="49">
        <v>0.60728275921849484</v>
      </c>
      <c r="N32" s="1086" t="s">
        <v>2176</v>
      </c>
      <c r="O32" s="613">
        <f t="shared" si="3"/>
        <v>0.60728275921849484</v>
      </c>
      <c r="P32" s="613" t="str">
        <f t="shared" si="4"/>
        <v>-</v>
      </c>
      <c r="Q32" s="47">
        <f t="shared" si="0"/>
        <v>1</v>
      </c>
      <c r="R32" s="47">
        <f>SUMIF(ORÇAMENTO!$B$1:$B$10032,'CURVA ABC'!B32,ORÇAMENTO!$M$1:$M$10032)</f>
        <v>5422.3954000000003</v>
      </c>
      <c r="S32" s="47" t="b">
        <f t="shared" si="7"/>
        <v>1</v>
      </c>
      <c r="T32" s="47"/>
      <c r="U32" s="18"/>
      <c r="AX32" s="592"/>
    </row>
    <row r="33" spans="1:50" ht="40.5" customHeight="1">
      <c r="A33" s="607" t="s">
        <v>29</v>
      </c>
      <c r="B33" s="134" t="s">
        <v>234</v>
      </c>
      <c r="C33" s="608" t="s">
        <v>928</v>
      </c>
      <c r="D33" s="609" t="s">
        <v>1583</v>
      </c>
      <c r="E33" s="205"/>
      <c r="F33" s="610" t="s">
        <v>51</v>
      </c>
      <c r="G33" s="611">
        <v>89.36</v>
      </c>
      <c r="H33" s="17">
        <v>46.87</v>
      </c>
      <c r="I33" s="17">
        <v>13.2501</v>
      </c>
      <c r="J33" s="17">
        <v>60.120100000000001</v>
      </c>
      <c r="K33" s="1056">
        <v>5372.3320999999996</v>
      </c>
      <c r="L33" s="49">
        <v>1.0462528193273342E-2</v>
      </c>
      <c r="M33" s="49">
        <v>0.61774528741176815</v>
      </c>
      <c r="N33" s="1086" t="s">
        <v>2176</v>
      </c>
      <c r="O33" s="613">
        <f t="shared" si="3"/>
        <v>0.61774528741176815</v>
      </c>
      <c r="P33" s="613" t="str">
        <f t="shared" si="4"/>
        <v>-</v>
      </c>
      <c r="Q33" s="47">
        <f t="shared" si="0"/>
        <v>1</v>
      </c>
      <c r="R33" s="47">
        <f>SUMIF(ORÇAMENTO!$B$1:$B$10032,'CURVA ABC'!B33,ORÇAMENTO!$M$1:$M$10032)</f>
        <v>5372.3320999999996</v>
      </c>
      <c r="S33" s="47" t="b">
        <f t="shared" si="7"/>
        <v>1</v>
      </c>
      <c r="T33" s="47"/>
      <c r="U33" s="18"/>
      <c r="AX33" s="592"/>
    </row>
    <row r="34" spans="1:50" ht="40.5" customHeight="1">
      <c r="A34" s="607" t="s">
        <v>29</v>
      </c>
      <c r="B34" s="134" t="s">
        <v>522</v>
      </c>
      <c r="C34" s="608" t="s">
        <v>928</v>
      </c>
      <c r="D34" s="609" t="s">
        <v>608</v>
      </c>
      <c r="E34" s="205"/>
      <c r="F34" s="610" t="s">
        <v>47</v>
      </c>
      <c r="G34" s="611">
        <v>101</v>
      </c>
      <c r="H34" s="17">
        <v>38.814300000000003</v>
      </c>
      <c r="I34" s="17">
        <v>10.972799999999999</v>
      </c>
      <c r="J34" s="17">
        <v>49.787100000000002</v>
      </c>
      <c r="K34" s="1056">
        <v>5028.4970999999996</v>
      </c>
      <c r="L34" s="49">
        <v>9.7929151994425746E-3</v>
      </c>
      <c r="M34" s="49">
        <v>0.62753820261121074</v>
      </c>
      <c r="N34" s="1086" t="s">
        <v>2176</v>
      </c>
      <c r="O34" s="613">
        <f t="shared" si="3"/>
        <v>0.62753820261121074</v>
      </c>
      <c r="P34" s="613" t="str">
        <f t="shared" si="4"/>
        <v>-</v>
      </c>
      <c r="Q34" s="47">
        <f t="shared" si="0"/>
        <v>1</v>
      </c>
      <c r="R34" s="47">
        <f>SUMIF(ORÇAMENTO!$B$1:$B$10032,'CURVA ABC'!B34,ORÇAMENTO!$M$1:$M$10032)</f>
        <v>5028.4971000000005</v>
      </c>
      <c r="S34" s="47" t="b">
        <f t="shared" si="7"/>
        <v>1</v>
      </c>
      <c r="T34" s="47"/>
      <c r="U34" s="18"/>
      <c r="AX34" s="592"/>
    </row>
    <row r="35" spans="1:50" ht="40.5" customHeight="1">
      <c r="A35" s="607" t="s">
        <v>29</v>
      </c>
      <c r="B35" s="134" t="s">
        <v>114</v>
      </c>
      <c r="C35" s="608" t="s">
        <v>928</v>
      </c>
      <c r="D35" s="609" t="s">
        <v>1259</v>
      </c>
      <c r="E35" s="205"/>
      <c r="F35" s="610" t="s">
        <v>51</v>
      </c>
      <c r="G35" s="611">
        <v>8.0849999999999991</v>
      </c>
      <c r="H35" s="17">
        <v>483.67</v>
      </c>
      <c r="I35" s="17">
        <v>136.73349999999999</v>
      </c>
      <c r="J35" s="17">
        <v>620.40350000000001</v>
      </c>
      <c r="K35" s="1056">
        <v>5015.9623000000001</v>
      </c>
      <c r="L35" s="49">
        <v>9.768503883098776E-3</v>
      </c>
      <c r="M35" s="49">
        <v>0.63730670649430954</v>
      </c>
      <c r="N35" s="1086" t="s">
        <v>2176</v>
      </c>
      <c r="O35" s="613">
        <f t="shared" si="3"/>
        <v>0.63730670649430954</v>
      </c>
      <c r="P35" s="613" t="str">
        <f t="shared" si="4"/>
        <v>-</v>
      </c>
      <c r="Q35" s="47">
        <f t="shared" si="0"/>
        <v>1</v>
      </c>
      <c r="R35" s="47">
        <f>SUMIF(ORÇAMENTO!$B$1:$B$10032,'CURVA ABC'!B35,ORÇAMENTO!$M$1:$M$10032)</f>
        <v>5015.9623000000001</v>
      </c>
      <c r="S35" s="47" t="b">
        <f t="shared" si="7"/>
        <v>1</v>
      </c>
      <c r="T35" s="47"/>
      <c r="U35" s="18"/>
      <c r="AX35" s="592"/>
    </row>
    <row r="36" spans="1:50" ht="40.5" customHeight="1">
      <c r="A36" s="607" t="s">
        <v>29</v>
      </c>
      <c r="B36" s="134">
        <v>7962</v>
      </c>
      <c r="C36" s="608" t="s">
        <v>956</v>
      </c>
      <c r="D36" s="609" t="s">
        <v>1432</v>
      </c>
      <c r="E36" s="205"/>
      <c r="F36" s="610" t="s">
        <v>48</v>
      </c>
      <c r="G36" s="611">
        <v>15.522120000000001</v>
      </c>
      <c r="H36" s="17">
        <v>230</v>
      </c>
      <c r="I36" s="17">
        <v>65.021000000000001</v>
      </c>
      <c r="J36" s="17">
        <v>295.02100000000002</v>
      </c>
      <c r="K36" s="1056">
        <v>4579.3513999999996</v>
      </c>
      <c r="L36" s="49">
        <v>8.9182113535769218E-3</v>
      </c>
      <c r="M36" s="49">
        <v>0.64622491784788649</v>
      </c>
      <c r="N36" s="1086" t="s">
        <v>2176</v>
      </c>
      <c r="O36" s="613">
        <f t="shared" si="3"/>
        <v>0.64622491784788649</v>
      </c>
      <c r="P36" s="613" t="str">
        <f t="shared" si="4"/>
        <v>-</v>
      </c>
      <c r="Q36" s="47">
        <f t="shared" si="0"/>
        <v>1</v>
      </c>
      <c r="R36" s="47">
        <f>SUMIF(ORÇAMENTO!$B$1:$B$10032,'CURVA ABC'!B36,ORÇAMENTO!$M$1:$M$10032)</f>
        <v>4579.3514000000005</v>
      </c>
      <c r="S36" s="47" t="b">
        <f t="shared" si="7"/>
        <v>1</v>
      </c>
      <c r="T36" s="47"/>
      <c r="U36" s="18"/>
      <c r="AX36" s="592"/>
    </row>
    <row r="37" spans="1:50" ht="40.5" customHeight="1">
      <c r="A37" s="607" t="s">
        <v>29</v>
      </c>
      <c r="B37" s="134" t="s">
        <v>104</v>
      </c>
      <c r="C37" s="608" t="s">
        <v>928</v>
      </c>
      <c r="D37" s="609" t="s">
        <v>1090</v>
      </c>
      <c r="E37" s="205"/>
      <c r="F37" s="610" t="s">
        <v>51</v>
      </c>
      <c r="G37" s="611">
        <v>8.2900000000000009</v>
      </c>
      <c r="H37" s="17">
        <v>427.77850000000001</v>
      </c>
      <c r="I37" s="17">
        <v>120.93300000000001</v>
      </c>
      <c r="J37" s="17">
        <v>548.7115</v>
      </c>
      <c r="K37" s="1056">
        <v>4548.8182999999999</v>
      </c>
      <c r="L37" s="49">
        <v>8.8587486447138514E-3</v>
      </c>
      <c r="M37" s="49">
        <v>0.6550836664926003</v>
      </c>
      <c r="N37" s="1086" t="s">
        <v>2176</v>
      </c>
      <c r="O37" s="613">
        <f t="shared" si="3"/>
        <v>0.6550836664926003</v>
      </c>
      <c r="P37" s="613" t="str">
        <f t="shared" si="4"/>
        <v>-</v>
      </c>
      <c r="Q37" s="47">
        <f t="shared" si="0"/>
        <v>1</v>
      </c>
      <c r="R37" s="47">
        <f>SUMIF(ORÇAMENTO!$B$1:$B$10032,'CURVA ABC'!B37,ORÇAMENTO!$M$1:$M$10032)</f>
        <v>4548.8182999999999</v>
      </c>
      <c r="S37" s="47" t="b">
        <f t="shared" si="7"/>
        <v>1</v>
      </c>
      <c r="T37" s="47"/>
      <c r="U37" s="18"/>
      <c r="AX37" s="592"/>
    </row>
    <row r="38" spans="1:50" ht="40.5" customHeight="1">
      <c r="A38" s="607" t="s">
        <v>29</v>
      </c>
      <c r="B38" s="134" t="s">
        <v>716</v>
      </c>
      <c r="C38" s="608" t="s">
        <v>100</v>
      </c>
      <c r="D38" s="609" t="s">
        <v>52</v>
      </c>
      <c r="E38" s="205"/>
      <c r="F38" s="610" t="s">
        <v>51</v>
      </c>
      <c r="G38" s="611">
        <v>9</v>
      </c>
      <c r="H38" s="17">
        <v>376.89</v>
      </c>
      <c r="I38" s="17">
        <v>106.5468</v>
      </c>
      <c r="J38" s="17">
        <v>483.43680000000001</v>
      </c>
      <c r="K38" s="1056">
        <v>4350.9312</v>
      </c>
      <c r="L38" s="49">
        <v>8.4733667799488082E-3</v>
      </c>
      <c r="M38" s="49">
        <v>0.66355703327254911</v>
      </c>
      <c r="N38" s="1086" t="s">
        <v>2176</v>
      </c>
      <c r="O38" s="613">
        <f t="shared" si="3"/>
        <v>0.66355703327254911</v>
      </c>
      <c r="P38" s="613" t="str">
        <f t="shared" si="4"/>
        <v>-</v>
      </c>
      <c r="Q38" s="47">
        <f t="shared" si="0"/>
        <v>1</v>
      </c>
      <c r="R38" s="47">
        <f>SUMIF(ORÇAMENTO!$B$1:$B$10032,'CURVA ABC'!B38,ORÇAMENTO!$M$1:$M$10032)</f>
        <v>4350.9312</v>
      </c>
      <c r="S38" s="47" t="b">
        <f t="shared" si="7"/>
        <v>1</v>
      </c>
      <c r="T38" s="47"/>
      <c r="U38" s="18"/>
      <c r="AX38" s="592"/>
    </row>
    <row r="39" spans="1:50" ht="40.5" customHeight="1">
      <c r="A39" s="607" t="s">
        <v>29</v>
      </c>
      <c r="B39" s="134">
        <v>4299</v>
      </c>
      <c r="C39" s="608" t="s">
        <v>956</v>
      </c>
      <c r="D39" s="609" t="s">
        <v>1431</v>
      </c>
      <c r="E39" s="205"/>
      <c r="F39" s="610" t="s">
        <v>221</v>
      </c>
      <c r="G39" s="611">
        <v>6</v>
      </c>
      <c r="H39" s="17">
        <v>600</v>
      </c>
      <c r="I39" s="17">
        <v>117.66</v>
      </c>
      <c r="J39" s="17">
        <v>717.66</v>
      </c>
      <c r="K39" s="1056">
        <v>4305.96</v>
      </c>
      <c r="L39" s="49">
        <v>8.3857861093708796E-3</v>
      </c>
      <c r="M39" s="49">
        <v>0.67194281938192002</v>
      </c>
      <c r="N39" s="1086" t="s">
        <v>2176</v>
      </c>
      <c r="O39" s="613">
        <f t="shared" si="3"/>
        <v>0.67194281938192002</v>
      </c>
      <c r="P39" s="613" t="str">
        <f t="shared" si="4"/>
        <v>-</v>
      </c>
      <c r="Q39" s="47">
        <f t="shared" si="0"/>
        <v>1</v>
      </c>
      <c r="R39" s="47">
        <f>SUMIF(ORÇAMENTO!$B$1:$B$10032,'CURVA ABC'!B39,ORÇAMENTO!$M$1:$M$10032)</f>
        <v>4305.96</v>
      </c>
      <c r="S39" s="47" t="b">
        <f t="shared" si="7"/>
        <v>1</v>
      </c>
      <c r="T39" s="47"/>
      <c r="U39" s="18"/>
      <c r="AX39" s="592"/>
    </row>
    <row r="40" spans="1:50" ht="40.5" customHeight="1">
      <c r="A40" s="607" t="s">
        <v>29</v>
      </c>
      <c r="B40" s="134">
        <v>90443</v>
      </c>
      <c r="C40" s="608" t="s">
        <v>100</v>
      </c>
      <c r="D40" s="609" t="s">
        <v>818</v>
      </c>
      <c r="E40" s="205"/>
      <c r="F40" s="610" t="s">
        <v>47</v>
      </c>
      <c r="G40" s="611">
        <v>344</v>
      </c>
      <c r="H40" s="17">
        <v>9.6300000000000008</v>
      </c>
      <c r="I40" s="17">
        <v>2.7223999999999999</v>
      </c>
      <c r="J40" s="17">
        <v>12.352399999999999</v>
      </c>
      <c r="K40" s="1056">
        <v>4249.2255999999998</v>
      </c>
      <c r="L40" s="49">
        <v>8.2752968007280929E-3</v>
      </c>
      <c r="M40" s="49">
        <v>0.68021811618264816</v>
      </c>
      <c r="N40" s="1086" t="s">
        <v>2176</v>
      </c>
      <c r="O40" s="613">
        <f t="shared" si="3"/>
        <v>0.68021811618264816</v>
      </c>
      <c r="P40" s="613" t="str">
        <f t="shared" si="4"/>
        <v>-</v>
      </c>
      <c r="Q40" s="47">
        <f t="shared" si="0"/>
        <v>1</v>
      </c>
      <c r="R40" s="47">
        <f>SUMIF(ORÇAMENTO!$B$1:$B$10032,'CURVA ABC'!B40,ORÇAMENTO!$M$1:$M$10032)</f>
        <v>4249.2255999999998</v>
      </c>
      <c r="S40" s="47" t="b">
        <f t="shared" si="7"/>
        <v>1</v>
      </c>
      <c r="T40" s="47"/>
      <c r="U40" s="18"/>
      <c r="AX40" s="592"/>
    </row>
    <row r="41" spans="1:50" ht="40.5" customHeight="1">
      <c r="A41" s="607" t="s">
        <v>30</v>
      </c>
      <c r="B41" s="134">
        <v>90466</v>
      </c>
      <c r="C41" s="608" t="s">
        <v>100</v>
      </c>
      <c r="D41" s="609" t="s">
        <v>821</v>
      </c>
      <c r="E41" s="205"/>
      <c r="F41" s="610" t="s">
        <v>47</v>
      </c>
      <c r="G41" s="611">
        <v>344</v>
      </c>
      <c r="H41" s="17">
        <v>9.52</v>
      </c>
      <c r="I41" s="17">
        <v>2.6913</v>
      </c>
      <c r="J41" s="17">
        <v>12.2113</v>
      </c>
      <c r="K41" s="1056">
        <v>4200.6872000000003</v>
      </c>
      <c r="L41" s="49">
        <v>8.1807690669611546E-3</v>
      </c>
      <c r="M41" s="49">
        <v>0.68839888524960935</v>
      </c>
      <c r="N41" s="1086" t="s">
        <v>2176</v>
      </c>
      <c r="O41" s="613">
        <f t="shared" si="3"/>
        <v>0.68839888524960935</v>
      </c>
      <c r="P41" s="613" t="str">
        <f t="shared" si="4"/>
        <v>-</v>
      </c>
      <c r="Q41" s="47">
        <f t="shared" si="0"/>
        <v>1</v>
      </c>
      <c r="R41" s="47">
        <f>SUMIF(ORÇAMENTO!$B$1:$B$10032,'CURVA ABC'!B41,ORÇAMENTO!$M$1:$M$10032)</f>
        <v>4200.6872000000003</v>
      </c>
      <c r="S41" s="47" t="b">
        <f t="shared" si="7"/>
        <v>1</v>
      </c>
      <c r="T41" s="47"/>
      <c r="U41" s="18"/>
      <c r="AX41" s="592"/>
    </row>
    <row r="42" spans="1:50" ht="40.5" customHeight="1">
      <c r="A42" s="607" t="s">
        <v>29</v>
      </c>
      <c r="B42" s="134">
        <v>88423</v>
      </c>
      <c r="C42" s="608" t="s">
        <v>100</v>
      </c>
      <c r="D42" s="609" t="s">
        <v>836</v>
      </c>
      <c r="E42" s="205"/>
      <c r="F42" s="610" t="s">
        <v>51</v>
      </c>
      <c r="G42" s="611">
        <v>208.11</v>
      </c>
      <c r="H42" s="17">
        <v>14.87</v>
      </c>
      <c r="I42" s="17">
        <v>4.2037000000000004</v>
      </c>
      <c r="J42" s="17">
        <v>19.073699999999999</v>
      </c>
      <c r="K42" s="1056">
        <v>3969.4277000000002</v>
      </c>
      <c r="L42" s="49">
        <v>7.7303950033934359E-3</v>
      </c>
      <c r="M42" s="49">
        <v>0.6961292802530028</v>
      </c>
      <c r="N42" s="1086" t="s">
        <v>2176</v>
      </c>
      <c r="O42" s="613">
        <f t="shared" si="3"/>
        <v>0.6961292802530028</v>
      </c>
      <c r="P42" s="613" t="str">
        <f t="shared" si="4"/>
        <v>-</v>
      </c>
      <c r="Q42" s="47">
        <f t="shared" si="0"/>
        <v>1</v>
      </c>
      <c r="R42" s="47">
        <f>SUMIF(ORÇAMENTO!$B$1:$B$10032,'CURVA ABC'!B42,ORÇAMENTO!$M$1:$M$10032)</f>
        <v>3969.4277000000002</v>
      </c>
      <c r="S42" s="47" t="b">
        <f t="shared" si="7"/>
        <v>1</v>
      </c>
      <c r="T42" s="47"/>
      <c r="U42" s="18"/>
      <c r="AX42" s="592"/>
    </row>
    <row r="43" spans="1:50" ht="40.5" customHeight="1">
      <c r="A43" s="607" t="s">
        <v>29</v>
      </c>
      <c r="B43" s="134">
        <v>88489</v>
      </c>
      <c r="C43" s="608" t="s">
        <v>100</v>
      </c>
      <c r="D43" s="609" t="s">
        <v>841</v>
      </c>
      <c r="E43" s="205"/>
      <c r="F43" s="610" t="s">
        <v>51</v>
      </c>
      <c r="G43" s="611">
        <v>284.16999999999996</v>
      </c>
      <c r="H43" s="17">
        <v>10.34</v>
      </c>
      <c r="I43" s="17">
        <v>2.9230999999999998</v>
      </c>
      <c r="J43" s="17">
        <v>13.2631</v>
      </c>
      <c r="K43" s="1056">
        <v>3768.9751000000001</v>
      </c>
      <c r="L43" s="49">
        <v>7.340016869674758E-3</v>
      </c>
      <c r="M43" s="49">
        <v>0.70346929712267758</v>
      </c>
      <c r="N43" s="1086" t="s">
        <v>2176</v>
      </c>
      <c r="O43" s="613">
        <f t="shared" si="3"/>
        <v>0.70346929712267758</v>
      </c>
      <c r="P43" s="613" t="str">
        <f t="shared" si="4"/>
        <v>-</v>
      </c>
      <c r="Q43" s="47">
        <f t="shared" si="0"/>
        <v>1</v>
      </c>
      <c r="R43" s="47">
        <f>SUMIF(ORÇAMENTO!$B$1:$B$10032,'CURVA ABC'!B43,ORÇAMENTO!$M$1:$M$10032)</f>
        <v>3768.9751000000001</v>
      </c>
      <c r="S43" s="47" t="b">
        <f t="shared" si="7"/>
        <v>1</v>
      </c>
      <c r="T43" s="47"/>
      <c r="U43" s="18"/>
      <c r="AX43" s="592"/>
    </row>
    <row r="44" spans="1:50" ht="40.5" customHeight="1">
      <c r="A44" s="607" t="s">
        <v>29</v>
      </c>
      <c r="B44" s="134">
        <v>92544</v>
      </c>
      <c r="C44" s="608" t="s">
        <v>100</v>
      </c>
      <c r="D44" s="609" t="s">
        <v>1943</v>
      </c>
      <c r="E44" s="205"/>
      <c r="F44" s="610" t="s">
        <v>51</v>
      </c>
      <c r="G44" s="611">
        <v>221.16</v>
      </c>
      <c r="H44" s="17">
        <v>12.2</v>
      </c>
      <c r="I44" s="17">
        <v>3.4489000000000001</v>
      </c>
      <c r="J44" s="17">
        <v>15.648899999999999</v>
      </c>
      <c r="K44" s="1056">
        <v>3460.9106999999999</v>
      </c>
      <c r="L44" s="49">
        <v>6.7400665296085066E-3</v>
      </c>
      <c r="M44" s="49">
        <v>0.71020936365228604</v>
      </c>
      <c r="N44" s="1086" t="s">
        <v>2176</v>
      </c>
      <c r="O44" s="613">
        <f t="shared" si="3"/>
        <v>0.71020936365228604</v>
      </c>
      <c r="P44" s="613" t="str">
        <f t="shared" si="4"/>
        <v>-</v>
      </c>
      <c r="Q44" s="47">
        <f t="shared" si="0"/>
        <v>1</v>
      </c>
      <c r="R44" s="47">
        <f>SUMIF(ORÇAMENTO!$B$1:$B$10032,'CURVA ABC'!B44,ORÇAMENTO!$M$1:$M$10032)</f>
        <v>3460.9106999999999</v>
      </c>
      <c r="S44" s="47" t="b">
        <f t="shared" si="7"/>
        <v>1</v>
      </c>
      <c r="T44" s="47"/>
      <c r="U44" s="18"/>
      <c r="AX44" s="592"/>
    </row>
    <row r="45" spans="1:50" ht="40.5" customHeight="1">
      <c r="A45" s="607" t="s">
        <v>29</v>
      </c>
      <c r="B45" s="134">
        <v>88497</v>
      </c>
      <c r="C45" s="608" t="s">
        <v>100</v>
      </c>
      <c r="D45" s="609" t="s">
        <v>843</v>
      </c>
      <c r="E45" s="205"/>
      <c r="F45" s="610" t="s">
        <v>51</v>
      </c>
      <c r="G45" s="611">
        <v>284.16999999999996</v>
      </c>
      <c r="H45" s="17">
        <v>9.26</v>
      </c>
      <c r="I45" s="17">
        <v>2.6177999999999999</v>
      </c>
      <c r="J45" s="17">
        <v>11.877800000000001</v>
      </c>
      <c r="K45" s="1056">
        <v>3375.3144000000002</v>
      </c>
      <c r="L45" s="49">
        <v>6.5733691465502475E-3</v>
      </c>
      <c r="M45" s="49">
        <v>0.71678273279883631</v>
      </c>
      <c r="N45" s="1086" t="s">
        <v>2176</v>
      </c>
      <c r="O45" s="613">
        <f t="shared" si="3"/>
        <v>0.71678273279883631</v>
      </c>
      <c r="P45" s="613" t="str">
        <f t="shared" si="4"/>
        <v>-</v>
      </c>
      <c r="Q45" s="47">
        <f t="shared" si="0"/>
        <v>1</v>
      </c>
      <c r="R45" s="47">
        <f>SUMIF(ORÇAMENTO!$B$1:$B$10032,'CURVA ABC'!B45,ORÇAMENTO!$M$1:$M$10032)</f>
        <v>3375.3144000000002</v>
      </c>
      <c r="S45" s="47" t="b">
        <f t="shared" si="7"/>
        <v>1</v>
      </c>
      <c r="T45" s="47"/>
      <c r="U45" s="18"/>
      <c r="AX45" s="592"/>
    </row>
    <row r="46" spans="1:50" ht="40.5" customHeight="1">
      <c r="A46" s="607" t="s">
        <v>29</v>
      </c>
      <c r="B46" s="134">
        <v>87775</v>
      </c>
      <c r="C46" s="608" t="s">
        <v>100</v>
      </c>
      <c r="D46" s="609" t="s">
        <v>851</v>
      </c>
      <c r="E46" s="205"/>
      <c r="F46" s="610" t="s">
        <v>51</v>
      </c>
      <c r="G46" s="611">
        <v>68.155000000000001</v>
      </c>
      <c r="H46" s="17">
        <v>35.49</v>
      </c>
      <c r="I46" s="17">
        <v>10.032999999999999</v>
      </c>
      <c r="J46" s="17">
        <v>45.523000000000003</v>
      </c>
      <c r="K46" s="1056">
        <v>3102.6201000000001</v>
      </c>
      <c r="L46" s="49">
        <v>6.0423014931013964E-3</v>
      </c>
      <c r="M46" s="49">
        <v>0.72282503429193767</v>
      </c>
      <c r="N46" s="1086" t="s">
        <v>2176</v>
      </c>
      <c r="O46" s="613">
        <f t="shared" si="3"/>
        <v>0.72282503429193767</v>
      </c>
      <c r="P46" s="613" t="str">
        <f t="shared" si="4"/>
        <v>-</v>
      </c>
      <c r="Q46" s="47">
        <f t="shared" si="0"/>
        <v>1</v>
      </c>
      <c r="R46" s="47">
        <f>SUMIF(ORÇAMENTO!$B$1:$B$10032,'CURVA ABC'!B46,ORÇAMENTO!$M$1:$M$10032)</f>
        <v>3102.6201000000001</v>
      </c>
      <c r="S46" s="47" t="b">
        <f t="shared" si="7"/>
        <v>1</v>
      </c>
      <c r="T46" s="47"/>
      <c r="U46" s="18"/>
      <c r="AX46" s="592"/>
    </row>
    <row r="47" spans="1:50" ht="40.5" customHeight="1">
      <c r="A47" s="607" t="s">
        <v>29</v>
      </c>
      <c r="B47" s="134">
        <v>89356</v>
      </c>
      <c r="C47" s="608" t="s">
        <v>100</v>
      </c>
      <c r="D47" s="609" t="s">
        <v>775</v>
      </c>
      <c r="E47" s="205"/>
      <c r="F47" s="610" t="s">
        <v>47</v>
      </c>
      <c r="G47" s="611">
        <v>152</v>
      </c>
      <c r="H47" s="17">
        <v>15.34</v>
      </c>
      <c r="I47" s="17">
        <v>4.3365999999999998</v>
      </c>
      <c r="J47" s="17">
        <v>19.676600000000001</v>
      </c>
      <c r="K47" s="1056">
        <v>2990.8431999999998</v>
      </c>
      <c r="L47" s="49">
        <v>5.8246178231721492E-3</v>
      </c>
      <c r="M47" s="49">
        <v>0.72864965211510979</v>
      </c>
      <c r="N47" s="1086" t="s">
        <v>2176</v>
      </c>
      <c r="O47" s="613">
        <f t="shared" si="3"/>
        <v>0.72864965211510979</v>
      </c>
      <c r="P47" s="613" t="str">
        <f t="shared" si="4"/>
        <v>-</v>
      </c>
      <c r="Q47" s="47">
        <f t="shared" si="0"/>
        <v>1</v>
      </c>
      <c r="R47" s="47">
        <f>SUMIF(ORÇAMENTO!$B$1:$B$10032,'CURVA ABC'!B47,ORÇAMENTO!$M$1:$M$10032)</f>
        <v>2990.8431999999998</v>
      </c>
      <c r="S47" s="47" t="b">
        <f t="shared" si="7"/>
        <v>1</v>
      </c>
      <c r="T47" s="47"/>
      <c r="U47" s="18"/>
      <c r="AX47" s="592"/>
    </row>
    <row r="48" spans="1:50" ht="40.5" customHeight="1">
      <c r="A48" s="607" t="s">
        <v>29</v>
      </c>
      <c r="B48" s="134" t="s">
        <v>243</v>
      </c>
      <c r="C48" s="608" t="s">
        <v>928</v>
      </c>
      <c r="D48" s="609" t="s">
        <v>76</v>
      </c>
      <c r="E48" s="205"/>
      <c r="F48" s="610" t="s">
        <v>51</v>
      </c>
      <c r="G48" s="611">
        <v>127.59</v>
      </c>
      <c r="H48" s="17">
        <v>18.2</v>
      </c>
      <c r="I48" s="17">
        <v>5.1451000000000002</v>
      </c>
      <c r="J48" s="17">
        <v>23.345099999999999</v>
      </c>
      <c r="K48" s="1056">
        <v>2978.6012999999998</v>
      </c>
      <c r="L48" s="49">
        <v>5.8007769247494269E-3</v>
      </c>
      <c r="M48" s="49">
        <v>0.73445042903985924</v>
      </c>
      <c r="N48" s="1086" t="s">
        <v>2176</v>
      </c>
      <c r="O48" s="613">
        <f t="shared" si="3"/>
        <v>0.73445042903985924</v>
      </c>
      <c r="P48" s="613" t="str">
        <f t="shared" si="4"/>
        <v>-</v>
      </c>
      <c r="Q48" s="47">
        <f t="shared" si="0"/>
        <v>1</v>
      </c>
      <c r="R48" s="47">
        <f>SUMIF(ORÇAMENTO!$B$1:$B$10032,'CURVA ABC'!B48,ORÇAMENTO!$M$1:$M$10032)</f>
        <v>2978.6012999999998</v>
      </c>
      <c r="S48" s="47" t="b">
        <f t="shared" si="7"/>
        <v>1</v>
      </c>
      <c r="T48" s="47"/>
      <c r="U48" s="18"/>
      <c r="AX48" s="592"/>
    </row>
    <row r="49" spans="1:50" ht="40.5" customHeight="1">
      <c r="A49" s="607" t="s">
        <v>29</v>
      </c>
      <c r="B49" s="134">
        <v>97590</v>
      </c>
      <c r="C49" s="608" t="s">
        <v>100</v>
      </c>
      <c r="D49" s="609" t="s">
        <v>772</v>
      </c>
      <c r="E49" s="205"/>
      <c r="F49" s="610" t="s">
        <v>48</v>
      </c>
      <c r="G49" s="611">
        <v>37</v>
      </c>
      <c r="H49" s="17">
        <v>62.53</v>
      </c>
      <c r="I49" s="17">
        <v>17.677199999999999</v>
      </c>
      <c r="J49" s="17">
        <v>80.2072</v>
      </c>
      <c r="K49" s="1056">
        <v>2967.6664000000001</v>
      </c>
      <c r="L49" s="49">
        <v>5.7794813872787216E-3</v>
      </c>
      <c r="M49" s="49">
        <v>0.74022991042713793</v>
      </c>
      <c r="N49" s="1086" t="s">
        <v>2176</v>
      </c>
      <c r="O49" s="613">
        <f t="shared" si="3"/>
        <v>0.74022991042713793</v>
      </c>
      <c r="P49" s="613" t="str">
        <f t="shared" si="4"/>
        <v>-</v>
      </c>
      <c r="Q49" s="47">
        <f t="shared" si="0"/>
        <v>1</v>
      </c>
      <c r="R49" s="47">
        <f>SUMIF(ORÇAMENTO!$B$1:$B$10032,'CURVA ABC'!B49,ORÇAMENTO!$M$1:$M$10032)</f>
        <v>2967.6664000000001</v>
      </c>
      <c r="S49" s="47" t="b">
        <f t="shared" si="7"/>
        <v>1</v>
      </c>
      <c r="T49" s="47"/>
      <c r="U49" s="18"/>
      <c r="AX49" s="592"/>
    </row>
    <row r="50" spans="1:50" ht="40.5" customHeight="1">
      <c r="A50" s="607" t="s">
        <v>29</v>
      </c>
      <c r="B50" s="134">
        <v>86936</v>
      </c>
      <c r="C50" s="608" t="s">
        <v>100</v>
      </c>
      <c r="D50" s="609" t="s">
        <v>810</v>
      </c>
      <c r="E50" s="205"/>
      <c r="F50" s="610" t="s">
        <v>48</v>
      </c>
      <c r="G50" s="611">
        <v>7</v>
      </c>
      <c r="H50" s="17">
        <v>310.68</v>
      </c>
      <c r="I50" s="17">
        <v>87.8292</v>
      </c>
      <c r="J50" s="17">
        <v>398.50920000000002</v>
      </c>
      <c r="K50" s="1056">
        <v>2789.5644000000002</v>
      </c>
      <c r="L50" s="49">
        <v>5.4326306785746998E-3</v>
      </c>
      <c r="M50" s="49">
        <v>0.74566254110571262</v>
      </c>
      <c r="N50" s="1086" t="s">
        <v>2176</v>
      </c>
      <c r="O50" s="613">
        <f t="shared" si="3"/>
        <v>0.74566254110571262</v>
      </c>
      <c r="P50" s="613" t="str">
        <f t="shared" si="4"/>
        <v>-</v>
      </c>
      <c r="Q50" s="47">
        <f t="shared" si="0"/>
        <v>1</v>
      </c>
      <c r="R50" s="47">
        <f>SUMIF(ORÇAMENTO!$B$1:$B$10032,'CURVA ABC'!B50,ORÇAMENTO!$M$1:$M$10032)</f>
        <v>2789.5644000000002</v>
      </c>
      <c r="S50" s="47" t="b">
        <f t="shared" si="7"/>
        <v>1</v>
      </c>
      <c r="T50" s="47"/>
      <c r="U50" s="18"/>
      <c r="AX50" s="592"/>
    </row>
    <row r="51" spans="1:50" ht="40.5" customHeight="1">
      <c r="A51" s="607" t="s">
        <v>29</v>
      </c>
      <c r="B51" s="134">
        <v>94207</v>
      </c>
      <c r="C51" s="608" t="s">
        <v>100</v>
      </c>
      <c r="D51" s="609" t="s">
        <v>1948</v>
      </c>
      <c r="E51" s="205"/>
      <c r="F51" s="610" t="s">
        <v>51</v>
      </c>
      <c r="G51" s="611">
        <v>57.64</v>
      </c>
      <c r="H51" s="17">
        <v>37.49</v>
      </c>
      <c r="I51" s="17">
        <v>10.5984</v>
      </c>
      <c r="J51" s="17">
        <v>48.0884</v>
      </c>
      <c r="K51" s="1056">
        <v>2771.8154</v>
      </c>
      <c r="L51" s="49">
        <v>5.3980647936953171E-3</v>
      </c>
      <c r="M51" s="49">
        <v>0.75106060589940793</v>
      </c>
      <c r="N51" s="1086" t="s">
        <v>2176</v>
      </c>
      <c r="O51" s="613">
        <f t="shared" si="3"/>
        <v>0.75106060589940793</v>
      </c>
      <c r="P51" s="613" t="str">
        <f t="shared" si="4"/>
        <v>-</v>
      </c>
      <c r="Q51" s="47">
        <f t="shared" si="0"/>
        <v>1</v>
      </c>
      <c r="R51" s="47">
        <f>SUMIF(ORÇAMENTO!$B$1:$B$10032,'CURVA ABC'!B51,ORÇAMENTO!$M$1:$M$10032)</f>
        <v>2771.8154</v>
      </c>
      <c r="S51" s="47" t="b">
        <f t="shared" si="7"/>
        <v>1</v>
      </c>
      <c r="T51" s="47"/>
      <c r="U51" s="18"/>
      <c r="AX51" s="592"/>
    </row>
    <row r="52" spans="1:50" ht="40.5" customHeight="1">
      <c r="A52" s="607" t="s">
        <v>29</v>
      </c>
      <c r="B52" s="134">
        <v>91926</v>
      </c>
      <c r="C52" s="608" t="s">
        <v>100</v>
      </c>
      <c r="D52" s="609" t="s">
        <v>751</v>
      </c>
      <c r="E52" s="205"/>
      <c r="F52" s="610" t="s">
        <v>47</v>
      </c>
      <c r="G52" s="611">
        <v>820</v>
      </c>
      <c r="H52" s="17">
        <v>2.6</v>
      </c>
      <c r="I52" s="17">
        <v>0.73499999999999999</v>
      </c>
      <c r="J52" s="17">
        <v>3.335</v>
      </c>
      <c r="K52" s="1056">
        <v>2734.7</v>
      </c>
      <c r="L52" s="49">
        <v>5.3257831641019757E-3</v>
      </c>
      <c r="M52" s="49">
        <v>0.75638638906350986</v>
      </c>
      <c r="N52" s="1086" t="s">
        <v>2176</v>
      </c>
      <c r="O52" s="613">
        <f t="shared" si="3"/>
        <v>0.75638638906350986</v>
      </c>
      <c r="P52" s="613" t="str">
        <f t="shared" si="4"/>
        <v>-</v>
      </c>
      <c r="Q52" s="47">
        <f t="shared" si="0"/>
        <v>1</v>
      </c>
      <c r="R52" s="47">
        <f>SUMIF(ORÇAMENTO!$B$1:$B$10032,'CURVA ABC'!B52,ORÇAMENTO!$M$1:$M$10032)</f>
        <v>2734.7</v>
      </c>
      <c r="S52" s="47" t="b">
        <f t="shared" si="7"/>
        <v>1</v>
      </c>
      <c r="T52" s="47"/>
      <c r="U52" s="18"/>
      <c r="AX52" s="592"/>
    </row>
    <row r="53" spans="1:50" s="51" customFormat="1" ht="40.5" customHeight="1">
      <c r="A53" s="607" t="s">
        <v>29</v>
      </c>
      <c r="B53" s="134" t="s">
        <v>133</v>
      </c>
      <c r="C53" s="608" t="s">
        <v>928</v>
      </c>
      <c r="D53" s="609" t="s">
        <v>651</v>
      </c>
      <c r="E53" s="205"/>
      <c r="F53" s="610" t="s">
        <v>96</v>
      </c>
      <c r="G53" s="611">
        <v>8</v>
      </c>
      <c r="H53" s="17">
        <v>258.47000000000003</v>
      </c>
      <c r="I53" s="17">
        <v>73.069500000000005</v>
      </c>
      <c r="J53" s="17">
        <v>331.53949999999998</v>
      </c>
      <c r="K53" s="1056">
        <v>2652.3159999999998</v>
      </c>
      <c r="L53" s="49">
        <v>5.1653416823338192E-3</v>
      </c>
      <c r="M53" s="49">
        <v>0.7615517307458437</v>
      </c>
      <c r="N53" s="1086" t="s">
        <v>2176</v>
      </c>
      <c r="O53" s="613">
        <f t="shared" si="3"/>
        <v>0.7615517307458437</v>
      </c>
      <c r="P53" s="613" t="str">
        <f t="shared" si="4"/>
        <v>-</v>
      </c>
      <c r="Q53" s="619">
        <f t="shared" si="0"/>
        <v>1</v>
      </c>
      <c r="R53" s="47">
        <f>SUMIF(ORÇAMENTO!$B$1:$B$10032,'CURVA ABC'!B53,ORÇAMENTO!$M$1:$M$10032)</f>
        <v>2652.3159999999998</v>
      </c>
      <c r="S53" s="47" t="b">
        <f t="shared" si="7"/>
        <v>1</v>
      </c>
      <c r="T53" s="619"/>
      <c r="U53" s="50"/>
      <c r="AX53" s="592"/>
    </row>
    <row r="54" spans="1:50" ht="40.5" customHeight="1">
      <c r="A54" s="607" t="s">
        <v>29</v>
      </c>
      <c r="B54" s="134" t="s">
        <v>142</v>
      </c>
      <c r="C54" s="608" t="s">
        <v>928</v>
      </c>
      <c r="D54" s="609" t="s">
        <v>1287</v>
      </c>
      <c r="E54" s="205"/>
      <c r="F54" s="610" t="s">
        <v>955</v>
      </c>
      <c r="G54" s="611">
        <v>1</v>
      </c>
      <c r="H54" s="17">
        <v>1950.63</v>
      </c>
      <c r="I54" s="17">
        <v>551.44309999999996</v>
      </c>
      <c r="J54" s="17">
        <v>2502.0731000000001</v>
      </c>
      <c r="K54" s="1056">
        <v>2502.0731000000001</v>
      </c>
      <c r="L54" s="49">
        <v>4.8727461115780305E-3</v>
      </c>
      <c r="M54" s="49">
        <v>0.76642447685742177</v>
      </c>
      <c r="N54" s="1086" t="s">
        <v>2176</v>
      </c>
      <c r="O54" s="613">
        <f t="shared" si="3"/>
        <v>0.76642447685742177</v>
      </c>
      <c r="P54" s="613" t="str">
        <f t="shared" si="4"/>
        <v>-</v>
      </c>
      <c r="Q54" s="47">
        <f t="shared" si="0"/>
        <v>1</v>
      </c>
      <c r="R54" s="47">
        <f>SUMIF(ORÇAMENTO!$B$1:$B$10032,'CURVA ABC'!B54,ORÇAMENTO!$M$1:$M$10032)</f>
        <v>2502.0731000000001</v>
      </c>
      <c r="S54" s="47" t="b">
        <f t="shared" si="7"/>
        <v>1</v>
      </c>
      <c r="T54" s="47"/>
      <c r="U54" s="18"/>
      <c r="AX54" s="592"/>
    </row>
    <row r="55" spans="1:50" ht="40.5" customHeight="1">
      <c r="A55" s="607" t="s">
        <v>29</v>
      </c>
      <c r="B55" s="134">
        <v>97327</v>
      </c>
      <c r="C55" s="608" t="s">
        <v>100</v>
      </c>
      <c r="D55" s="609" t="s">
        <v>779</v>
      </c>
      <c r="E55" s="205"/>
      <c r="F55" s="610" t="s">
        <v>47</v>
      </c>
      <c r="G55" s="611">
        <v>113</v>
      </c>
      <c r="H55" s="17">
        <v>17.18</v>
      </c>
      <c r="I55" s="17">
        <v>4.8567999999999998</v>
      </c>
      <c r="J55" s="17">
        <v>22.036799999999999</v>
      </c>
      <c r="K55" s="1056">
        <v>2490.1583999999998</v>
      </c>
      <c r="L55" s="49">
        <v>4.8495424297608928E-3</v>
      </c>
      <c r="M55" s="49">
        <v>0.77127401928718264</v>
      </c>
      <c r="N55" s="1086" t="s">
        <v>2176</v>
      </c>
      <c r="O55" s="613">
        <f t="shared" si="3"/>
        <v>0.77127401928718264</v>
      </c>
      <c r="P55" s="613" t="str">
        <f t="shared" si="4"/>
        <v>-</v>
      </c>
      <c r="Q55" s="47">
        <f t="shared" si="0"/>
        <v>1</v>
      </c>
      <c r="R55" s="47">
        <f>SUMIF(ORÇAMENTO!$B$1:$B$10032,'CURVA ABC'!B55,ORÇAMENTO!$M$1:$M$10032)</f>
        <v>2490.1583999999998</v>
      </c>
      <c r="S55" s="47" t="b">
        <f t="shared" si="7"/>
        <v>1</v>
      </c>
      <c r="T55" s="47"/>
      <c r="U55" s="18"/>
      <c r="AX55" s="592"/>
    </row>
    <row r="56" spans="1:50" ht="40.5" customHeight="1">
      <c r="A56" s="607" t="s">
        <v>29</v>
      </c>
      <c r="B56" s="134">
        <v>83648</v>
      </c>
      <c r="C56" s="608" t="s">
        <v>100</v>
      </c>
      <c r="D56" s="609" t="s">
        <v>57</v>
      </c>
      <c r="E56" s="205"/>
      <c r="F56" s="610" t="s">
        <v>48</v>
      </c>
      <c r="G56" s="611">
        <v>2</v>
      </c>
      <c r="H56" s="17">
        <v>956.46</v>
      </c>
      <c r="I56" s="17">
        <v>270.39120000000003</v>
      </c>
      <c r="J56" s="17">
        <v>1226.8512000000001</v>
      </c>
      <c r="K56" s="1056">
        <v>2453.7024000000001</v>
      </c>
      <c r="L56" s="49">
        <v>4.7785449707962897E-3</v>
      </c>
      <c r="M56" s="49">
        <v>0.77605256425797897</v>
      </c>
      <c r="N56" s="1086" t="s">
        <v>2176</v>
      </c>
      <c r="O56" s="613">
        <f t="shared" si="3"/>
        <v>0.77605256425797897</v>
      </c>
      <c r="P56" s="613" t="str">
        <f t="shared" si="4"/>
        <v>-</v>
      </c>
      <c r="Q56" s="47">
        <f t="shared" si="0"/>
        <v>1</v>
      </c>
      <c r="R56" s="47">
        <f>SUMIF(ORÇAMENTO!$B$1:$B$10032,'CURVA ABC'!B56,ORÇAMENTO!$M$1:$M$10032)</f>
        <v>2453.7024000000001</v>
      </c>
      <c r="S56" s="47" t="b">
        <f t="shared" si="7"/>
        <v>1</v>
      </c>
      <c r="T56" s="47"/>
      <c r="U56" s="18"/>
      <c r="AX56" s="592"/>
    </row>
    <row r="57" spans="1:50" ht="40.5" customHeight="1">
      <c r="A57" s="607" t="s">
        <v>29</v>
      </c>
      <c r="B57" s="134">
        <v>86932</v>
      </c>
      <c r="C57" s="608" t="s">
        <v>100</v>
      </c>
      <c r="D57" s="609" t="s">
        <v>809</v>
      </c>
      <c r="E57" s="205"/>
      <c r="F57" s="610" t="s">
        <v>48</v>
      </c>
      <c r="G57" s="611">
        <v>5</v>
      </c>
      <c r="H57" s="17">
        <v>380.8</v>
      </c>
      <c r="I57" s="17">
        <v>107.65219999999999</v>
      </c>
      <c r="J57" s="17">
        <v>488.4522</v>
      </c>
      <c r="K57" s="1056">
        <v>2442.261</v>
      </c>
      <c r="L57" s="49">
        <v>4.7562630329260449E-3</v>
      </c>
      <c r="M57" s="49">
        <v>0.78080882729090506</v>
      </c>
      <c r="N57" s="1086" t="s">
        <v>2176</v>
      </c>
      <c r="O57" s="613">
        <f t="shared" si="3"/>
        <v>0.78080882729090506</v>
      </c>
      <c r="P57" s="613" t="str">
        <f t="shared" si="4"/>
        <v>-</v>
      </c>
      <c r="Q57" s="47">
        <f t="shared" si="0"/>
        <v>1</v>
      </c>
      <c r="R57" s="47">
        <f>SUMIF(ORÇAMENTO!$B$1:$B$10032,'CURVA ABC'!B57,ORÇAMENTO!$M$1:$M$10032)</f>
        <v>2442.261</v>
      </c>
      <c r="S57" s="47" t="b">
        <f t="shared" si="7"/>
        <v>1</v>
      </c>
      <c r="T57" s="47"/>
      <c r="U57" s="18"/>
      <c r="AX57" s="592"/>
    </row>
    <row r="58" spans="1:50" ht="40.5" customHeight="1">
      <c r="A58" s="607" t="s">
        <v>29</v>
      </c>
      <c r="B58" s="134" t="s">
        <v>239</v>
      </c>
      <c r="C58" s="608" t="s">
        <v>928</v>
      </c>
      <c r="D58" s="609" t="s">
        <v>1672</v>
      </c>
      <c r="E58" s="205"/>
      <c r="F58" s="610" t="s">
        <v>51</v>
      </c>
      <c r="G58" s="611">
        <v>185.01600000000005</v>
      </c>
      <c r="H58" s="17">
        <v>10.050000000000001</v>
      </c>
      <c r="I58" s="17">
        <v>2.8411</v>
      </c>
      <c r="J58" s="17">
        <v>12.8911</v>
      </c>
      <c r="K58" s="1056">
        <v>2385.0598</v>
      </c>
      <c r="L58" s="49">
        <v>4.6448646389792023E-3</v>
      </c>
      <c r="M58" s="49">
        <v>0.78545369192988423</v>
      </c>
      <c r="N58" s="1086" t="s">
        <v>2176</v>
      </c>
      <c r="O58" s="613">
        <f t="shared" si="3"/>
        <v>0.78545369192988423</v>
      </c>
      <c r="P58" s="613" t="str">
        <f t="shared" si="4"/>
        <v>-</v>
      </c>
      <c r="Q58" s="47">
        <f t="shared" si="0"/>
        <v>1</v>
      </c>
      <c r="R58" s="47">
        <f>SUMIF(ORÇAMENTO!$B$1:$B$10032,'CURVA ABC'!B58,ORÇAMENTO!$M$1:$M$10032)</f>
        <v>2385.0598</v>
      </c>
      <c r="S58" s="47" t="b">
        <f t="shared" si="7"/>
        <v>1</v>
      </c>
      <c r="T58" s="47"/>
      <c r="U58" s="18"/>
      <c r="AX58" s="592"/>
    </row>
    <row r="59" spans="1:50" ht="40.5" customHeight="1">
      <c r="A59" s="607" t="s">
        <v>29</v>
      </c>
      <c r="B59" s="134" t="s">
        <v>802</v>
      </c>
      <c r="C59" s="608" t="s">
        <v>100</v>
      </c>
      <c r="D59" s="609" t="s">
        <v>803</v>
      </c>
      <c r="E59" s="205"/>
      <c r="F59" s="610" t="s">
        <v>48</v>
      </c>
      <c r="G59" s="611">
        <v>10</v>
      </c>
      <c r="H59" s="17">
        <v>185.53</v>
      </c>
      <c r="I59" s="17">
        <v>52.449300000000001</v>
      </c>
      <c r="J59" s="17">
        <v>237.97929999999999</v>
      </c>
      <c r="K59" s="1056">
        <v>2379.7930000000001</v>
      </c>
      <c r="L59" s="49">
        <v>4.634607632810814E-3</v>
      </c>
      <c r="M59" s="49">
        <v>0.790088299562695</v>
      </c>
      <c r="N59" s="1086" t="s">
        <v>2176</v>
      </c>
      <c r="O59" s="613">
        <f t="shared" si="3"/>
        <v>0.790088299562695</v>
      </c>
      <c r="P59" s="613" t="str">
        <f t="shared" si="4"/>
        <v>-</v>
      </c>
      <c r="Q59" s="47">
        <f t="shared" si="0"/>
        <v>1</v>
      </c>
      <c r="R59" s="47">
        <f>SUMIF(ORÇAMENTO!$B$1:$B$10032,'CURVA ABC'!B59,ORÇAMENTO!$M$1:$M$10032)</f>
        <v>2379.7930000000001</v>
      </c>
      <c r="S59" s="47" t="b">
        <f t="shared" si="7"/>
        <v>1</v>
      </c>
      <c r="T59" s="47"/>
      <c r="U59" s="18"/>
      <c r="AX59" s="592"/>
    </row>
    <row r="60" spans="1:50" ht="40.5" customHeight="1">
      <c r="A60" s="607" t="s">
        <v>29</v>
      </c>
      <c r="B60" s="134" t="s">
        <v>137</v>
      </c>
      <c r="C60" s="608" t="s">
        <v>928</v>
      </c>
      <c r="D60" s="609" t="s">
        <v>1210</v>
      </c>
      <c r="E60" s="205"/>
      <c r="F60" s="610" t="s">
        <v>47</v>
      </c>
      <c r="G60" s="611">
        <v>54.28</v>
      </c>
      <c r="H60" s="17">
        <v>32.18</v>
      </c>
      <c r="I60" s="17">
        <v>9.0973000000000006</v>
      </c>
      <c r="J60" s="17">
        <v>41.277299999999997</v>
      </c>
      <c r="K60" s="1056">
        <v>2240.5318000000002</v>
      </c>
      <c r="L60" s="49">
        <v>4.3633987417541582E-3</v>
      </c>
      <c r="M60" s="49">
        <v>0.79445169830444917</v>
      </c>
      <c r="N60" s="1086" t="s">
        <v>2176</v>
      </c>
      <c r="O60" s="613">
        <f t="shared" si="3"/>
        <v>0.79445169830444917</v>
      </c>
      <c r="P60" s="613" t="str">
        <f t="shared" si="4"/>
        <v>-</v>
      </c>
      <c r="Q60" s="47">
        <f t="shared" si="0"/>
        <v>1</v>
      </c>
      <c r="R60" s="47">
        <f>SUMIF(ORÇAMENTO!$B$1:$B$10032,'CURVA ABC'!B60,ORÇAMENTO!$M$1:$M$10032)</f>
        <v>2240.5318000000002</v>
      </c>
      <c r="S60" s="47" t="b">
        <f t="shared" si="7"/>
        <v>1</v>
      </c>
      <c r="T60" s="47"/>
      <c r="U60" s="18"/>
      <c r="AX60" s="592"/>
    </row>
    <row r="61" spans="1:50" ht="40.5" customHeight="1">
      <c r="A61" s="607" t="s">
        <v>29</v>
      </c>
      <c r="B61" s="134" t="s">
        <v>102</v>
      </c>
      <c r="C61" s="608" t="s">
        <v>928</v>
      </c>
      <c r="D61" s="609" t="s">
        <v>613</v>
      </c>
      <c r="E61" s="205"/>
      <c r="F61" s="610" t="s">
        <v>47</v>
      </c>
      <c r="G61" s="611">
        <v>89</v>
      </c>
      <c r="H61" s="17">
        <v>19.293199999999999</v>
      </c>
      <c r="I61" s="17">
        <v>5.4542000000000002</v>
      </c>
      <c r="J61" s="17">
        <v>24.747399999999999</v>
      </c>
      <c r="K61" s="1056">
        <v>2202.5185999999999</v>
      </c>
      <c r="L61" s="49">
        <v>4.2893686614624837E-3</v>
      </c>
      <c r="M61" s="49">
        <v>0.79874106696591163</v>
      </c>
      <c r="N61" s="1086" t="s">
        <v>2176</v>
      </c>
      <c r="O61" s="613">
        <f>M61</f>
        <v>0.79874106696591163</v>
      </c>
      <c r="P61" s="613" t="str">
        <f t="shared" si="4"/>
        <v>-</v>
      </c>
      <c r="Q61" s="47">
        <f t="shared" si="0"/>
        <v>1</v>
      </c>
      <c r="R61" s="47">
        <f>SUMIF(ORÇAMENTO!$B$1:$B$10032,'CURVA ABC'!B61,ORÇAMENTO!$M$1:$M$10032)</f>
        <v>2202.5185999999999</v>
      </c>
      <c r="S61" s="47" t="b">
        <f t="shared" si="7"/>
        <v>1</v>
      </c>
      <c r="T61" s="47"/>
      <c r="U61" s="18"/>
      <c r="AX61" s="592"/>
    </row>
    <row r="62" spans="1:50" ht="40.5" customHeight="1">
      <c r="A62" s="607" t="s">
        <v>29</v>
      </c>
      <c r="B62" s="134" t="s">
        <v>135</v>
      </c>
      <c r="C62" s="608" t="s">
        <v>928</v>
      </c>
      <c r="D62" s="609" t="s">
        <v>275</v>
      </c>
      <c r="E62" s="205"/>
      <c r="F62" s="610" t="s">
        <v>96</v>
      </c>
      <c r="G62" s="611">
        <v>18</v>
      </c>
      <c r="H62" s="17">
        <v>94.3</v>
      </c>
      <c r="I62" s="17">
        <v>26.6586</v>
      </c>
      <c r="J62" s="17">
        <v>120.9586</v>
      </c>
      <c r="K62" s="1056">
        <v>2177.2548000000002</v>
      </c>
      <c r="L62" s="49">
        <v>4.2401678274765842E-3</v>
      </c>
      <c r="M62" s="49">
        <v>0.80298123479338823</v>
      </c>
      <c r="N62" s="1086" t="s">
        <v>2178</v>
      </c>
      <c r="O62" s="613" t="str">
        <f t="shared" si="3"/>
        <v>-</v>
      </c>
      <c r="P62" s="613">
        <f t="shared" si="4"/>
        <v>0.80298123479338823</v>
      </c>
      <c r="Q62" s="47">
        <f t="shared" si="0"/>
        <v>1</v>
      </c>
      <c r="R62" s="47">
        <f>SUMIF(ORÇAMENTO!$B$1:$B$10032,'CURVA ABC'!B62,ORÇAMENTO!$M$1:$M$10032)</f>
        <v>2177.2548000000002</v>
      </c>
      <c r="S62" s="47" t="b">
        <f t="shared" si="7"/>
        <v>1</v>
      </c>
      <c r="T62" s="47"/>
      <c r="U62" s="18"/>
      <c r="AX62" s="592"/>
    </row>
    <row r="63" spans="1:50" ht="40.5" customHeight="1">
      <c r="A63" s="607" t="s">
        <v>29</v>
      </c>
      <c r="B63" s="134" t="s">
        <v>103</v>
      </c>
      <c r="C63" s="608" t="s">
        <v>928</v>
      </c>
      <c r="D63" s="609" t="s">
        <v>638</v>
      </c>
      <c r="E63" s="205"/>
      <c r="F63" s="610" t="s">
        <v>96</v>
      </c>
      <c r="G63" s="611">
        <v>1</v>
      </c>
      <c r="H63" s="17">
        <v>2536.3258999999998</v>
      </c>
      <c r="I63" s="17">
        <v>717.01930000000004</v>
      </c>
      <c r="J63" s="17">
        <v>3253.3452000000002</v>
      </c>
      <c r="K63" s="1056">
        <v>3253.3452000000002</v>
      </c>
      <c r="L63" s="49">
        <v>6.335836140407349E-3</v>
      </c>
      <c r="M63" s="49">
        <v>0.80931707093379557</v>
      </c>
      <c r="N63" s="1086" t="s">
        <v>2178</v>
      </c>
      <c r="O63" s="613" t="str">
        <f t="shared" si="3"/>
        <v>-</v>
      </c>
      <c r="P63" s="613">
        <f t="shared" si="4"/>
        <v>0.80931707093379557</v>
      </c>
      <c r="Q63" s="47">
        <f t="shared" si="0"/>
        <v>1</v>
      </c>
      <c r="R63" s="47">
        <f>SUMIF(ORÇAMENTO!$B$1:$B$10032,'CURVA ABC'!B63,ORÇAMENTO!$M$1:$M$10032)</f>
        <v>3253.3452000000002</v>
      </c>
      <c r="S63" s="47" t="b">
        <f t="shared" si="7"/>
        <v>1</v>
      </c>
      <c r="T63" s="47"/>
      <c r="U63" s="18"/>
      <c r="AX63" s="592"/>
    </row>
    <row r="64" spans="1:50" ht="40.5" customHeight="1">
      <c r="A64" s="607" t="s">
        <v>29</v>
      </c>
      <c r="B64" s="134" t="s">
        <v>519</v>
      </c>
      <c r="C64" s="608" t="s">
        <v>928</v>
      </c>
      <c r="D64" s="609" t="s">
        <v>972</v>
      </c>
      <c r="E64" s="205"/>
      <c r="F64" s="610" t="s">
        <v>51</v>
      </c>
      <c r="G64" s="611">
        <v>641.67290000000014</v>
      </c>
      <c r="H64" s="17">
        <v>2.5482999999999998</v>
      </c>
      <c r="I64" s="17">
        <v>0.72040000000000004</v>
      </c>
      <c r="J64" s="17">
        <v>3.2686999999999999</v>
      </c>
      <c r="K64" s="1056">
        <v>2097.4362000000001</v>
      </c>
      <c r="L64" s="49">
        <v>4.0847224199137104E-3</v>
      </c>
      <c r="M64" s="49">
        <v>0.81340179335370932</v>
      </c>
      <c r="N64" s="1086" t="s">
        <v>2178</v>
      </c>
      <c r="O64" s="613" t="str">
        <f t="shared" si="3"/>
        <v>-</v>
      </c>
      <c r="P64" s="613">
        <f t="shared" si="4"/>
        <v>0.81340179335370932</v>
      </c>
      <c r="Q64" s="47">
        <f t="shared" si="0"/>
        <v>1</v>
      </c>
      <c r="R64" s="47">
        <f>SUMIF(ORÇAMENTO!$B$1:$B$10032,'CURVA ABC'!B64,ORÇAMENTO!$M$1:$M$10032)</f>
        <v>2097.4362000000001</v>
      </c>
      <c r="S64" s="47" t="b">
        <f t="shared" si="7"/>
        <v>1</v>
      </c>
      <c r="T64" s="47"/>
      <c r="U64" s="18"/>
      <c r="AX64" s="592"/>
    </row>
    <row r="65" spans="1:50" ht="40.5" customHeight="1">
      <c r="A65" s="607" t="s">
        <v>29</v>
      </c>
      <c r="B65" s="134">
        <v>94228</v>
      </c>
      <c r="C65" s="608" t="s">
        <v>100</v>
      </c>
      <c r="D65" s="609" t="s">
        <v>1950</v>
      </c>
      <c r="E65" s="205"/>
      <c r="F65" s="610" t="s">
        <v>47</v>
      </c>
      <c r="G65" s="611">
        <v>28.55</v>
      </c>
      <c r="H65" s="17">
        <v>57.06</v>
      </c>
      <c r="I65" s="17">
        <v>16.1309</v>
      </c>
      <c r="J65" s="17">
        <v>73.190899999999999</v>
      </c>
      <c r="K65" s="1056">
        <v>2089.6001999999999</v>
      </c>
      <c r="L65" s="49">
        <v>4.0694619391026879E-3</v>
      </c>
      <c r="M65" s="49">
        <v>0.81747125529281206</v>
      </c>
      <c r="N65" s="1086" t="s">
        <v>2178</v>
      </c>
      <c r="O65" s="613" t="str">
        <f t="shared" si="3"/>
        <v>-</v>
      </c>
      <c r="P65" s="613">
        <f t="shared" si="4"/>
        <v>0.81747125529281206</v>
      </c>
      <c r="Q65" s="47">
        <f t="shared" si="0"/>
        <v>1</v>
      </c>
      <c r="R65" s="47">
        <f>SUMIF(ORÇAMENTO!$B$1:$B$10032,'CURVA ABC'!B65,ORÇAMENTO!$M$1:$M$10032)</f>
        <v>2089.6001999999999</v>
      </c>
      <c r="S65" s="47" t="b">
        <f t="shared" si="7"/>
        <v>1</v>
      </c>
      <c r="T65" s="47"/>
      <c r="U65" s="18"/>
      <c r="AX65" s="592"/>
    </row>
    <row r="66" spans="1:50" ht="40.5" customHeight="1">
      <c r="A66" s="607" t="s">
        <v>29</v>
      </c>
      <c r="B66" s="134" t="s">
        <v>151</v>
      </c>
      <c r="C66" s="608" t="s">
        <v>928</v>
      </c>
      <c r="D66" s="609" t="s">
        <v>1305</v>
      </c>
      <c r="E66" s="205"/>
      <c r="F66" s="610" t="s">
        <v>47</v>
      </c>
      <c r="G66" s="611">
        <v>230</v>
      </c>
      <c r="H66" s="17">
        <v>6.93</v>
      </c>
      <c r="I66" s="17">
        <v>1.9591000000000001</v>
      </c>
      <c r="J66" s="17">
        <v>8.8890999999999991</v>
      </c>
      <c r="K66" s="1056">
        <v>2044.4929999999999</v>
      </c>
      <c r="L66" s="49">
        <v>3.9816164107669364E-3</v>
      </c>
      <c r="M66" s="49">
        <v>0.82145287170357895</v>
      </c>
      <c r="N66" s="1086" t="s">
        <v>2178</v>
      </c>
      <c r="O66" s="613" t="str">
        <f t="shared" si="3"/>
        <v>-</v>
      </c>
      <c r="P66" s="613">
        <f t="shared" si="4"/>
        <v>0.82145287170357895</v>
      </c>
      <c r="Q66" s="47">
        <f t="shared" si="0"/>
        <v>1</v>
      </c>
      <c r="R66" s="47">
        <f>SUMIF(ORÇAMENTO!$B$1:$B$10032,'CURVA ABC'!B66,ORÇAMENTO!$M$1:$M$10032)</f>
        <v>2044.4929999999999</v>
      </c>
      <c r="S66" s="47" t="b">
        <f t="shared" si="7"/>
        <v>1</v>
      </c>
      <c r="T66" s="47"/>
      <c r="U66" s="18"/>
      <c r="AX66" s="592"/>
    </row>
    <row r="67" spans="1:50" ht="40.5" customHeight="1">
      <c r="A67" s="607" t="s">
        <v>29</v>
      </c>
      <c r="B67" s="134">
        <v>90444</v>
      </c>
      <c r="C67" s="608" t="s">
        <v>100</v>
      </c>
      <c r="D67" s="609" t="s">
        <v>819</v>
      </c>
      <c r="E67" s="205"/>
      <c r="F67" s="610" t="s">
        <v>47</v>
      </c>
      <c r="G67" s="611">
        <v>85</v>
      </c>
      <c r="H67" s="17">
        <v>18.62</v>
      </c>
      <c r="I67" s="17">
        <v>5.2638999999999996</v>
      </c>
      <c r="J67" s="17">
        <v>23.883900000000001</v>
      </c>
      <c r="K67" s="1056">
        <v>2030.1315</v>
      </c>
      <c r="L67" s="49">
        <v>3.9536476262892056E-3</v>
      </c>
      <c r="M67" s="49">
        <v>0.82540651932986819</v>
      </c>
      <c r="N67" s="1086" t="s">
        <v>2178</v>
      </c>
      <c r="O67" s="613" t="str">
        <f t="shared" si="3"/>
        <v>-</v>
      </c>
      <c r="P67" s="613">
        <f t="shared" si="4"/>
        <v>0.82540651932986819</v>
      </c>
      <c r="Q67" s="47">
        <f t="shared" si="0"/>
        <v>1</v>
      </c>
      <c r="R67" s="47">
        <f>SUMIF(ORÇAMENTO!$B$1:$B$10032,'CURVA ABC'!B67,ORÇAMENTO!$M$1:$M$10032)</f>
        <v>2030.1315</v>
      </c>
      <c r="S67" s="47" t="b">
        <f t="shared" si="7"/>
        <v>1</v>
      </c>
      <c r="T67" s="47"/>
      <c r="U67" s="18"/>
      <c r="AX67" s="592"/>
    </row>
    <row r="68" spans="1:50" ht="40.5" customHeight="1">
      <c r="A68" s="607" t="s">
        <v>29</v>
      </c>
      <c r="B68" s="134">
        <v>92546</v>
      </c>
      <c r="C68" s="608" t="s">
        <v>100</v>
      </c>
      <c r="D68" s="609" t="s">
        <v>1944</v>
      </c>
      <c r="E68" s="205"/>
      <c r="F68" s="610" t="s">
        <v>48</v>
      </c>
      <c r="G68" s="611">
        <v>2</v>
      </c>
      <c r="H68" s="17">
        <v>772.85</v>
      </c>
      <c r="I68" s="17">
        <v>218.4847</v>
      </c>
      <c r="J68" s="17">
        <v>991.3347</v>
      </c>
      <c r="K68" s="1056">
        <v>1982.6694</v>
      </c>
      <c r="L68" s="49">
        <v>3.861215969027742E-3</v>
      </c>
      <c r="M68" s="49">
        <v>0.82926773529889597</v>
      </c>
      <c r="N68" s="1086" t="s">
        <v>2178</v>
      </c>
      <c r="O68" s="613" t="str">
        <f>IF(M68&lt;=50%,"-",IF(M68&lt;=80%,M68,IF(M68&lt;=100%,"-"," ")))</f>
        <v>-</v>
      </c>
      <c r="P68" s="613">
        <f>IF(M68&lt;=50%,"-",IF(M68&lt;=80%,"-",IF(M68&lt;=100%,M68," ")))</f>
        <v>0.82926773529889597</v>
      </c>
      <c r="Q68" s="47">
        <f t="shared" si="0"/>
        <v>1</v>
      </c>
      <c r="R68" s="47">
        <f>SUMIF(ORÇAMENTO!$B$1:$B$10032,'CURVA ABC'!B68,ORÇAMENTO!$M$1:$M$10032)</f>
        <v>1982.6694</v>
      </c>
      <c r="S68" s="47" t="b">
        <f>R68=K68</f>
        <v>1</v>
      </c>
      <c r="T68" s="47"/>
      <c r="U68" s="18"/>
      <c r="AX68" s="592"/>
    </row>
    <row r="69" spans="1:50" ht="40.5" customHeight="1">
      <c r="A69" s="607" t="s">
        <v>29</v>
      </c>
      <c r="B69" s="134">
        <v>2</v>
      </c>
      <c r="C69" s="608" t="s">
        <v>929</v>
      </c>
      <c r="D69" s="609" t="s">
        <v>954</v>
      </c>
      <c r="E69" s="205"/>
      <c r="F69" s="610" t="s">
        <v>955</v>
      </c>
      <c r="G69" s="611">
        <v>1</v>
      </c>
      <c r="H69" s="17">
        <v>1508.14</v>
      </c>
      <c r="I69" s="17">
        <v>426.35120000000001</v>
      </c>
      <c r="J69" s="17">
        <v>1934.4911999999999</v>
      </c>
      <c r="K69" s="1056">
        <v>1934.4911999999999</v>
      </c>
      <c r="L69" s="49">
        <v>3.7673897188223305E-3</v>
      </c>
      <c r="M69" s="49">
        <v>0.83303512501771826</v>
      </c>
      <c r="N69" s="1086" t="s">
        <v>2178</v>
      </c>
      <c r="O69" s="613" t="str">
        <f t="shared" si="3"/>
        <v>-</v>
      </c>
      <c r="P69" s="613">
        <f t="shared" ref="P69:P132" si="8">IF(M69&lt;=50%,"-",IF(M69&lt;=80%,"-",IF(M69&lt;=100%,M69," ")))</f>
        <v>0.83303512501771826</v>
      </c>
      <c r="Q69" s="47">
        <f t="shared" si="0"/>
        <v>1</v>
      </c>
      <c r="R69" s="47">
        <f>SUMIF(ORÇAMENTO!$B$1:$B$10032,'CURVA ABC'!B69,ORÇAMENTO!$M$1:$M$10032)</f>
        <v>1934.4911999999999</v>
      </c>
      <c r="S69" s="47" t="b">
        <f t="shared" si="7"/>
        <v>1</v>
      </c>
      <c r="T69" s="47"/>
      <c r="U69" s="18"/>
      <c r="AX69" s="592"/>
    </row>
    <row r="70" spans="1:50" ht="40.5" customHeight="1">
      <c r="A70" s="607" t="s">
        <v>29</v>
      </c>
      <c r="B70" s="134">
        <v>88485</v>
      </c>
      <c r="C70" s="608" t="s">
        <v>100</v>
      </c>
      <c r="D70" s="609" t="s">
        <v>839</v>
      </c>
      <c r="E70" s="205"/>
      <c r="F70" s="610" t="s">
        <v>51</v>
      </c>
      <c r="G70" s="611">
        <v>788.66449999999998</v>
      </c>
      <c r="H70" s="17">
        <v>1.73</v>
      </c>
      <c r="I70" s="17">
        <v>0.48909999999999998</v>
      </c>
      <c r="J70" s="17">
        <v>2.2191000000000001</v>
      </c>
      <c r="K70" s="1056">
        <v>1750.1253999999999</v>
      </c>
      <c r="L70" s="49">
        <v>3.4083403628870574E-3</v>
      </c>
      <c r="M70" s="49">
        <v>0.83644346538060532</v>
      </c>
      <c r="N70" s="1086" t="s">
        <v>2178</v>
      </c>
      <c r="O70" s="613" t="str">
        <f t="shared" ref="O70:O133" si="9">IF(M70&lt;=50%,"-",IF(M70&lt;=80%,M70,IF(M70&lt;=100%,"-"," ")))</f>
        <v>-</v>
      </c>
      <c r="P70" s="613">
        <f t="shared" si="8"/>
        <v>0.83644346538060532</v>
      </c>
      <c r="Q70" s="47">
        <f t="shared" ref="Q70:Q133" si="10">IF(B70&gt;0,COUNTIF($B$1:$B$121839,B70),"")</f>
        <v>1</v>
      </c>
      <c r="R70" s="47">
        <f>SUMIF(ORÇAMENTO!$B$1:$B$10032,'CURVA ABC'!B70,ORÇAMENTO!$M$1:$M$10032)</f>
        <v>1750.1253999999999</v>
      </c>
      <c r="S70" s="47" t="b">
        <f t="shared" si="7"/>
        <v>1</v>
      </c>
      <c r="T70" s="47"/>
      <c r="U70" s="18"/>
      <c r="AX70" s="592"/>
    </row>
    <row r="71" spans="1:50" ht="40.5" customHeight="1">
      <c r="A71" s="607" t="s">
        <v>29</v>
      </c>
      <c r="B71" s="134" t="s">
        <v>224</v>
      </c>
      <c r="C71" s="608" t="s">
        <v>928</v>
      </c>
      <c r="D71" s="609" t="s">
        <v>1415</v>
      </c>
      <c r="E71" s="205"/>
      <c r="F71" s="610" t="s">
        <v>96</v>
      </c>
      <c r="G71" s="611">
        <v>20</v>
      </c>
      <c r="H71" s="17">
        <v>65.739999999999995</v>
      </c>
      <c r="I71" s="17">
        <v>18.584700000000002</v>
      </c>
      <c r="J71" s="17">
        <v>84.324700000000007</v>
      </c>
      <c r="K71" s="1056">
        <v>1686.4939999999999</v>
      </c>
      <c r="L71" s="49">
        <v>3.2844192604523335E-3</v>
      </c>
      <c r="M71" s="49">
        <v>0.83972788464105763</v>
      </c>
      <c r="N71" s="1086" t="s">
        <v>2178</v>
      </c>
      <c r="O71" s="613" t="str">
        <f t="shared" si="9"/>
        <v>-</v>
      </c>
      <c r="P71" s="613">
        <f t="shared" si="8"/>
        <v>0.83972788464105763</v>
      </c>
      <c r="Q71" s="47">
        <f t="shared" si="10"/>
        <v>1</v>
      </c>
      <c r="R71" s="47">
        <f>SUMIF(ORÇAMENTO!$B$1:$B$10032,'CURVA ABC'!B71,ORÇAMENTO!$M$1:$M$10032)</f>
        <v>1686.4939999999999</v>
      </c>
      <c r="S71" s="47" t="b">
        <f t="shared" si="7"/>
        <v>1</v>
      </c>
      <c r="T71" s="47"/>
      <c r="U71" s="18"/>
      <c r="AX71" s="592"/>
    </row>
    <row r="72" spans="1:50" ht="40.5" customHeight="1">
      <c r="A72" s="607" t="s">
        <v>29</v>
      </c>
      <c r="B72" s="134" t="s">
        <v>244</v>
      </c>
      <c r="C72" s="608" t="s">
        <v>928</v>
      </c>
      <c r="D72" s="609" t="s">
        <v>1874</v>
      </c>
      <c r="E72" s="205"/>
      <c r="F72" s="610" t="s">
        <v>96</v>
      </c>
      <c r="G72" s="611">
        <v>1</v>
      </c>
      <c r="H72" s="17">
        <v>1289.9471000000001</v>
      </c>
      <c r="I72" s="17">
        <v>364.66800000000001</v>
      </c>
      <c r="J72" s="17">
        <v>1654.6151</v>
      </c>
      <c r="K72" s="1056">
        <v>1654.6151</v>
      </c>
      <c r="L72" s="49">
        <v>3.2223356282769251E-3</v>
      </c>
      <c r="M72" s="49">
        <v>0.84295022026933453</v>
      </c>
      <c r="N72" s="1086" t="s">
        <v>2178</v>
      </c>
      <c r="O72" s="613" t="str">
        <f t="shared" si="9"/>
        <v>-</v>
      </c>
      <c r="P72" s="613">
        <f t="shared" si="8"/>
        <v>0.84295022026933453</v>
      </c>
      <c r="Q72" s="47">
        <f t="shared" si="10"/>
        <v>1</v>
      </c>
      <c r="R72" s="47">
        <f>SUMIF(ORÇAMENTO!$B$1:$B$10032,'CURVA ABC'!B72,ORÇAMENTO!$M$1:$M$10032)</f>
        <v>1654.6151</v>
      </c>
      <c r="S72" s="47" t="b">
        <f t="shared" si="7"/>
        <v>1</v>
      </c>
      <c r="T72" s="47"/>
      <c r="U72" s="18"/>
      <c r="AX72" s="592"/>
    </row>
    <row r="73" spans="1:50" ht="40.5" customHeight="1">
      <c r="A73" s="607" t="s">
        <v>29</v>
      </c>
      <c r="B73" s="134">
        <v>91852</v>
      </c>
      <c r="C73" s="608" t="s">
        <v>100</v>
      </c>
      <c r="D73" s="609" t="s">
        <v>744</v>
      </c>
      <c r="E73" s="205"/>
      <c r="F73" s="610" t="s">
        <v>47</v>
      </c>
      <c r="G73" s="611">
        <v>225</v>
      </c>
      <c r="H73" s="17">
        <v>5.73</v>
      </c>
      <c r="I73" s="17">
        <v>1.6198999999999999</v>
      </c>
      <c r="J73" s="17">
        <v>7.3498999999999999</v>
      </c>
      <c r="K73" s="1056">
        <v>1653.7275</v>
      </c>
      <c r="L73" s="49">
        <v>3.220607041910429E-3</v>
      </c>
      <c r="M73" s="49">
        <v>0.84617082731124493</v>
      </c>
      <c r="N73" s="1086" t="s">
        <v>2178</v>
      </c>
      <c r="O73" s="613" t="str">
        <f t="shared" si="9"/>
        <v>-</v>
      </c>
      <c r="P73" s="613">
        <f t="shared" si="8"/>
        <v>0.84617082731124493</v>
      </c>
      <c r="Q73" s="47">
        <f t="shared" si="10"/>
        <v>1</v>
      </c>
      <c r="R73" s="47">
        <f>SUMIF(ORÇAMENTO!$B$1:$B$10032,'CURVA ABC'!B73,ORÇAMENTO!$M$1:$M$10032)</f>
        <v>1653.7275</v>
      </c>
      <c r="S73" s="47" t="b">
        <f t="shared" ref="S73:S137" si="11">R73=K73</f>
        <v>1</v>
      </c>
      <c r="T73" s="47"/>
      <c r="U73" s="18"/>
      <c r="AX73" s="592"/>
    </row>
    <row r="74" spans="1:50" ht="40.5" customHeight="1">
      <c r="A74" s="607" t="s">
        <v>29</v>
      </c>
      <c r="B74" s="134" t="s">
        <v>518</v>
      </c>
      <c r="C74" s="608" t="s">
        <v>928</v>
      </c>
      <c r="D74" s="609" t="s">
        <v>1049</v>
      </c>
      <c r="E74" s="205"/>
      <c r="F74" s="610" t="s">
        <v>51</v>
      </c>
      <c r="G74" s="611">
        <v>87.581900000000033</v>
      </c>
      <c r="H74" s="17">
        <v>14.365</v>
      </c>
      <c r="I74" s="17">
        <v>4.0609999999999999</v>
      </c>
      <c r="J74" s="17">
        <v>18.425999999999998</v>
      </c>
      <c r="K74" s="1056">
        <v>1613.7841000000001</v>
      </c>
      <c r="L74" s="49">
        <v>3.1428179289411853E-3</v>
      </c>
      <c r="M74" s="49">
        <v>0.84931364524018615</v>
      </c>
      <c r="N74" s="1086" t="s">
        <v>2178</v>
      </c>
      <c r="O74" s="613" t="str">
        <f t="shared" si="9"/>
        <v>-</v>
      </c>
      <c r="P74" s="613">
        <f t="shared" si="8"/>
        <v>0.84931364524018615</v>
      </c>
      <c r="Q74" s="47">
        <f t="shared" si="10"/>
        <v>1</v>
      </c>
      <c r="R74" s="47">
        <f>SUMIF(ORÇAMENTO!$B$1:$B$10032,'CURVA ABC'!B74,ORÇAMENTO!$M$1:$M$10032)</f>
        <v>1613.7841000000001</v>
      </c>
      <c r="S74" s="47" t="b">
        <f t="shared" si="11"/>
        <v>1</v>
      </c>
      <c r="T74" s="47"/>
      <c r="U74" s="18"/>
      <c r="AX74" s="592"/>
    </row>
    <row r="75" spans="1:50" ht="40.5" customHeight="1">
      <c r="A75" s="607" t="s">
        <v>29</v>
      </c>
      <c r="B75" s="134" t="s">
        <v>516</v>
      </c>
      <c r="C75" s="608" t="s">
        <v>928</v>
      </c>
      <c r="D75" s="609" t="s">
        <v>974</v>
      </c>
      <c r="E75" s="205"/>
      <c r="F75" s="610" t="s">
        <v>51</v>
      </c>
      <c r="G75" s="611">
        <v>25.714400000000001</v>
      </c>
      <c r="H75" s="17">
        <v>47.605200000000004</v>
      </c>
      <c r="I75" s="17">
        <v>13.458</v>
      </c>
      <c r="J75" s="17">
        <v>61.063200000000002</v>
      </c>
      <c r="K75" s="1056">
        <v>1570.2036000000001</v>
      </c>
      <c r="L75" s="49">
        <v>3.057945623685345E-3</v>
      </c>
      <c r="M75" s="49">
        <v>0.85237159086387149</v>
      </c>
      <c r="N75" s="1086" t="s">
        <v>2178</v>
      </c>
      <c r="O75" s="613" t="str">
        <f t="shared" si="9"/>
        <v>-</v>
      </c>
      <c r="P75" s="613">
        <f t="shared" si="8"/>
        <v>0.85237159086387149</v>
      </c>
      <c r="Q75" s="47">
        <f t="shared" si="10"/>
        <v>1</v>
      </c>
      <c r="R75" s="47">
        <f>SUMIF(ORÇAMENTO!$B$1:$B$10032,'CURVA ABC'!B75,ORÇAMENTO!$M$1:$M$10032)</f>
        <v>1570.2036000000001</v>
      </c>
      <c r="S75" s="47" t="b">
        <f t="shared" si="11"/>
        <v>1</v>
      </c>
      <c r="T75" s="47"/>
      <c r="U75" s="18"/>
      <c r="AX75" s="592"/>
    </row>
    <row r="76" spans="1:50" ht="40.5" customHeight="1">
      <c r="A76" s="607" t="s">
        <v>29</v>
      </c>
      <c r="B76" s="134">
        <v>86910</v>
      </c>
      <c r="C76" s="608" t="s">
        <v>100</v>
      </c>
      <c r="D76" s="609" t="s">
        <v>807</v>
      </c>
      <c r="E76" s="205"/>
      <c r="F76" s="610" t="s">
        <v>48</v>
      </c>
      <c r="G76" s="611">
        <v>14</v>
      </c>
      <c r="H76" s="17">
        <v>86.72</v>
      </c>
      <c r="I76" s="17">
        <v>24.515699999999999</v>
      </c>
      <c r="J76" s="17">
        <v>111.23569999999999</v>
      </c>
      <c r="K76" s="1056">
        <v>1557.2998</v>
      </c>
      <c r="L76" s="49">
        <v>3.0328156859251013E-3</v>
      </c>
      <c r="M76" s="49">
        <v>0.85540440654979655</v>
      </c>
      <c r="N76" s="1086" t="s">
        <v>2178</v>
      </c>
      <c r="O76" s="613" t="str">
        <f t="shared" si="9"/>
        <v>-</v>
      </c>
      <c r="P76" s="613">
        <f t="shared" si="8"/>
        <v>0.85540440654979655</v>
      </c>
      <c r="Q76" s="47">
        <f t="shared" si="10"/>
        <v>1</v>
      </c>
      <c r="R76" s="47">
        <f>SUMIF(ORÇAMENTO!$B$1:$B$10032,'CURVA ABC'!B76,ORÇAMENTO!$M$1:$M$10032)</f>
        <v>1557.2998</v>
      </c>
      <c r="S76" s="47" t="b">
        <f t="shared" si="11"/>
        <v>1</v>
      </c>
      <c r="T76" s="47"/>
      <c r="U76" s="18"/>
      <c r="AX76" s="592"/>
    </row>
    <row r="77" spans="1:50" ht="40.5" customHeight="1">
      <c r="A77" s="607" t="s">
        <v>29</v>
      </c>
      <c r="B77" s="134">
        <v>95547</v>
      </c>
      <c r="C77" s="608" t="s">
        <v>100</v>
      </c>
      <c r="D77" s="609" t="s">
        <v>811</v>
      </c>
      <c r="E77" s="205"/>
      <c r="F77" s="610" t="s">
        <v>48</v>
      </c>
      <c r="G77" s="611">
        <v>18</v>
      </c>
      <c r="H77" s="17">
        <v>64.88</v>
      </c>
      <c r="I77" s="17">
        <v>18.3416</v>
      </c>
      <c r="J77" s="17">
        <v>83.221599999999995</v>
      </c>
      <c r="K77" s="1056">
        <v>1497.9888000000001</v>
      </c>
      <c r="L77" s="49">
        <v>2.9173084912616823E-3</v>
      </c>
      <c r="M77" s="49">
        <v>0.85832171504105825</v>
      </c>
      <c r="N77" s="1086" t="s">
        <v>2178</v>
      </c>
      <c r="O77" s="613" t="str">
        <f t="shared" si="9"/>
        <v>-</v>
      </c>
      <c r="P77" s="613">
        <f t="shared" si="8"/>
        <v>0.85832171504105825</v>
      </c>
      <c r="Q77" s="47">
        <f t="shared" si="10"/>
        <v>1</v>
      </c>
      <c r="R77" s="47">
        <f>SUMIF(ORÇAMENTO!$B$1:$B$10032,'CURVA ABC'!B77,ORÇAMENTO!$M$1:$M$10032)</f>
        <v>1497.9888000000001</v>
      </c>
      <c r="S77" s="47" t="b">
        <f t="shared" si="11"/>
        <v>1</v>
      </c>
      <c r="T77" s="47"/>
      <c r="U77" s="18"/>
      <c r="AX77" s="592"/>
    </row>
    <row r="78" spans="1:50" ht="40.5" customHeight="1">
      <c r="A78" s="607" t="s">
        <v>29</v>
      </c>
      <c r="B78" s="134" t="s">
        <v>116</v>
      </c>
      <c r="C78" s="608" t="s">
        <v>928</v>
      </c>
      <c r="D78" s="609" t="s">
        <v>1871</v>
      </c>
      <c r="E78" s="205"/>
      <c r="F78" s="610" t="s">
        <v>96</v>
      </c>
      <c r="G78" s="611">
        <v>1</v>
      </c>
      <c r="H78" s="17">
        <v>1105.3679999999999</v>
      </c>
      <c r="I78" s="17">
        <v>312.48750000000001</v>
      </c>
      <c r="J78" s="17">
        <v>1417.8554999999999</v>
      </c>
      <c r="K78" s="1056">
        <v>1417.8554999999999</v>
      </c>
      <c r="L78" s="49">
        <v>2.7612502106371404E-3</v>
      </c>
      <c r="M78" s="49">
        <v>0.86108296525169536</v>
      </c>
      <c r="N78" s="1086" t="s">
        <v>2178</v>
      </c>
      <c r="O78" s="613" t="str">
        <f t="shared" si="9"/>
        <v>-</v>
      </c>
      <c r="P78" s="613">
        <f t="shared" si="8"/>
        <v>0.86108296525169536</v>
      </c>
      <c r="Q78" s="47">
        <f t="shared" si="10"/>
        <v>1</v>
      </c>
      <c r="R78" s="47">
        <f>SUMIF(ORÇAMENTO!$B$1:$B$10032,'CURVA ABC'!B78,ORÇAMENTO!$M$1:$M$10032)</f>
        <v>1417.8554999999999</v>
      </c>
      <c r="S78" s="47" t="b">
        <f t="shared" si="11"/>
        <v>1</v>
      </c>
      <c r="T78" s="47"/>
      <c r="U78" s="18"/>
      <c r="AX78" s="592"/>
    </row>
    <row r="79" spans="1:50" ht="40.5" customHeight="1">
      <c r="A79" s="607" t="s">
        <v>29</v>
      </c>
      <c r="B79" s="134">
        <v>91940</v>
      </c>
      <c r="C79" s="608" t="s">
        <v>100</v>
      </c>
      <c r="D79" s="609" t="s">
        <v>755</v>
      </c>
      <c r="E79" s="205"/>
      <c r="F79" s="610" t="s">
        <v>48</v>
      </c>
      <c r="G79" s="611">
        <v>102</v>
      </c>
      <c r="H79" s="17">
        <v>10.77</v>
      </c>
      <c r="I79" s="17">
        <v>3.0447000000000002</v>
      </c>
      <c r="J79" s="17">
        <v>13.8147</v>
      </c>
      <c r="K79" s="1056">
        <v>1409.0994000000001</v>
      </c>
      <c r="L79" s="49">
        <v>2.7441978502454369E-3</v>
      </c>
      <c r="M79" s="49">
        <v>0.86382716310194085</v>
      </c>
      <c r="N79" s="1086" t="s">
        <v>2178</v>
      </c>
      <c r="O79" s="613" t="str">
        <f t="shared" si="9"/>
        <v>-</v>
      </c>
      <c r="P79" s="613">
        <f t="shared" si="8"/>
        <v>0.86382716310194085</v>
      </c>
      <c r="Q79" s="47">
        <f t="shared" si="10"/>
        <v>1</v>
      </c>
      <c r="R79" s="47">
        <f>SUMIF(ORÇAMENTO!$B$1:$B$10032,'CURVA ABC'!B79,ORÇAMENTO!$M$1:$M$10032)</f>
        <v>1409.0994000000001</v>
      </c>
      <c r="S79" s="47" t="b">
        <f t="shared" si="11"/>
        <v>1</v>
      </c>
      <c r="T79" s="47"/>
      <c r="U79" s="18"/>
      <c r="AX79" s="592"/>
    </row>
    <row r="80" spans="1:50" ht="48" customHeight="1">
      <c r="A80" s="607" t="s">
        <v>29</v>
      </c>
      <c r="B80" s="134">
        <v>55960</v>
      </c>
      <c r="C80" s="608" t="s">
        <v>100</v>
      </c>
      <c r="D80" s="609" t="s">
        <v>718</v>
      </c>
      <c r="E80" s="205"/>
      <c r="F80" s="610" t="s">
        <v>51</v>
      </c>
      <c r="G80" s="611">
        <v>236.16</v>
      </c>
      <c r="H80" s="17">
        <v>4.63</v>
      </c>
      <c r="I80" s="17">
        <v>1.3089</v>
      </c>
      <c r="J80" s="17">
        <v>5.9389000000000003</v>
      </c>
      <c r="K80" s="1056">
        <v>1402.5306</v>
      </c>
      <c r="L80" s="49">
        <v>2.7314052205425982E-3</v>
      </c>
      <c r="M80" s="49">
        <v>0.86655856832248346</v>
      </c>
      <c r="N80" s="1086" t="s">
        <v>2178</v>
      </c>
      <c r="O80" s="613" t="str">
        <f t="shared" si="9"/>
        <v>-</v>
      </c>
      <c r="P80" s="613">
        <f t="shared" si="8"/>
        <v>0.86655856832248346</v>
      </c>
      <c r="Q80" s="47">
        <f t="shared" si="10"/>
        <v>1</v>
      </c>
      <c r="R80" s="47">
        <f>SUMIF(ORÇAMENTO!$B$1:$B$10032,'CURVA ABC'!B80,ORÇAMENTO!$M$1:$M$10032)</f>
        <v>1402.5306</v>
      </c>
      <c r="S80" s="47" t="b">
        <f t="shared" si="11"/>
        <v>1</v>
      </c>
      <c r="T80" s="47"/>
      <c r="U80" s="18"/>
      <c r="AX80" s="592"/>
    </row>
    <row r="81" spans="1:50" ht="52.5" customHeight="1">
      <c r="A81" s="607" t="s">
        <v>29</v>
      </c>
      <c r="B81" s="134" t="s">
        <v>140</v>
      </c>
      <c r="C81" s="608" t="s">
        <v>928</v>
      </c>
      <c r="D81" s="609" t="s">
        <v>1282</v>
      </c>
      <c r="E81" s="205"/>
      <c r="F81" s="610" t="s">
        <v>47</v>
      </c>
      <c r="G81" s="611">
        <v>113</v>
      </c>
      <c r="H81" s="17">
        <v>9.51</v>
      </c>
      <c r="I81" s="17">
        <v>2.6884999999999999</v>
      </c>
      <c r="J81" s="17">
        <v>12.198499999999999</v>
      </c>
      <c r="K81" s="1056">
        <v>1378.4304999999999</v>
      </c>
      <c r="L81" s="49">
        <v>2.6844706731212449E-3</v>
      </c>
      <c r="M81" s="49">
        <v>0.86924303899560473</v>
      </c>
      <c r="N81" s="1086" t="s">
        <v>2178</v>
      </c>
      <c r="O81" s="613" t="str">
        <f t="shared" si="9"/>
        <v>-</v>
      </c>
      <c r="P81" s="613">
        <f t="shared" si="8"/>
        <v>0.86924303899560473</v>
      </c>
      <c r="Q81" s="47">
        <f t="shared" si="10"/>
        <v>1</v>
      </c>
      <c r="R81" s="47">
        <f>SUMIF(ORÇAMENTO!$B$1:$B$10032,'CURVA ABC'!B81,ORÇAMENTO!$M$1:$M$10032)</f>
        <v>1378.4304999999999</v>
      </c>
      <c r="S81" s="47" t="b">
        <f t="shared" si="11"/>
        <v>1</v>
      </c>
      <c r="T81" s="47"/>
      <c r="U81" s="18"/>
      <c r="AX81" s="592"/>
    </row>
    <row r="82" spans="1:50" ht="48" customHeight="1">
      <c r="A82" s="607" t="s">
        <v>29</v>
      </c>
      <c r="B82" s="134" t="s">
        <v>158</v>
      </c>
      <c r="C82" s="608" t="s">
        <v>928</v>
      </c>
      <c r="D82" s="609" t="s">
        <v>1354</v>
      </c>
      <c r="E82" s="205"/>
      <c r="F82" s="610" t="s">
        <v>955</v>
      </c>
      <c r="G82" s="611">
        <v>3</v>
      </c>
      <c r="H82" s="17">
        <v>356.78</v>
      </c>
      <c r="I82" s="17">
        <v>100.8617</v>
      </c>
      <c r="J82" s="17">
        <v>457.64170000000001</v>
      </c>
      <c r="K82" s="1056">
        <v>1372.9250999999999</v>
      </c>
      <c r="L82" s="49">
        <v>2.6737489973865584E-3</v>
      </c>
      <c r="M82" s="49">
        <v>0.87191678799299133</v>
      </c>
      <c r="N82" s="1086" t="s">
        <v>2178</v>
      </c>
      <c r="O82" s="613" t="str">
        <f t="shared" si="9"/>
        <v>-</v>
      </c>
      <c r="P82" s="613">
        <f t="shared" si="8"/>
        <v>0.87191678799299133</v>
      </c>
      <c r="Q82" s="47">
        <f t="shared" si="10"/>
        <v>1</v>
      </c>
      <c r="R82" s="47">
        <f>SUMIF(ORÇAMENTO!$B$1:$B$10032,'CURVA ABC'!B82,ORÇAMENTO!$M$1:$M$10032)</f>
        <v>1372.9250999999999</v>
      </c>
      <c r="S82" s="47" t="b">
        <f t="shared" si="11"/>
        <v>1</v>
      </c>
      <c r="T82" s="47"/>
      <c r="U82" s="19">
        <f>G82/2</f>
        <v>1.5</v>
      </c>
      <c r="V82" s="18" t="s">
        <v>926</v>
      </c>
      <c r="AX82" s="592"/>
    </row>
    <row r="83" spans="1:50" ht="40.5" customHeight="1">
      <c r="A83" s="607" t="s">
        <v>29</v>
      </c>
      <c r="B83" s="134">
        <v>99253</v>
      </c>
      <c r="C83" s="608" t="s">
        <v>100</v>
      </c>
      <c r="D83" s="609" t="s">
        <v>805</v>
      </c>
      <c r="E83" s="205"/>
      <c r="F83" s="610" t="s">
        <v>48</v>
      </c>
      <c r="G83" s="611">
        <v>3</v>
      </c>
      <c r="H83" s="17">
        <v>356.08</v>
      </c>
      <c r="I83" s="17">
        <v>100.66379999999999</v>
      </c>
      <c r="J83" s="17">
        <v>456.74380000000002</v>
      </c>
      <c r="K83" s="1056">
        <v>1370.2313999999999</v>
      </c>
      <c r="L83" s="49">
        <v>2.668503061046506E-3</v>
      </c>
      <c r="M83" s="49">
        <v>0.87458529105403782</v>
      </c>
      <c r="N83" s="1086" t="s">
        <v>2178</v>
      </c>
      <c r="O83" s="613" t="str">
        <f t="shared" si="9"/>
        <v>-</v>
      </c>
      <c r="P83" s="613">
        <f t="shared" si="8"/>
        <v>0.87458529105403782</v>
      </c>
      <c r="Q83" s="47">
        <f t="shared" si="10"/>
        <v>1</v>
      </c>
      <c r="R83" s="47">
        <f>SUMIF(ORÇAMENTO!$B$1:$B$10032,'CURVA ABC'!B83,ORÇAMENTO!$M$1:$M$10032)</f>
        <v>1370.2313999999999</v>
      </c>
      <c r="S83" s="47" t="b">
        <f t="shared" si="11"/>
        <v>1</v>
      </c>
      <c r="T83" s="47"/>
      <c r="U83" s="18"/>
      <c r="AX83" s="592"/>
    </row>
    <row r="84" spans="1:50" ht="40.5" customHeight="1">
      <c r="A84" s="607" t="s">
        <v>29</v>
      </c>
      <c r="B84" s="134" t="s">
        <v>127</v>
      </c>
      <c r="C84" s="608" t="s">
        <v>928</v>
      </c>
      <c r="D84" s="609" t="s">
        <v>1033</v>
      </c>
      <c r="E84" s="205"/>
      <c r="F84" s="610" t="s">
        <v>51</v>
      </c>
      <c r="G84" s="611">
        <v>33.129999999999995</v>
      </c>
      <c r="H84" s="17">
        <v>31.6</v>
      </c>
      <c r="I84" s="17">
        <v>8.9332999999999991</v>
      </c>
      <c r="J84" s="17">
        <v>40.533299999999997</v>
      </c>
      <c r="K84" s="1056">
        <v>1342.8681999999999</v>
      </c>
      <c r="L84" s="49">
        <v>2.6152136801725688E-3</v>
      </c>
      <c r="M84" s="49">
        <v>0.87720050473421041</v>
      </c>
      <c r="N84" s="1086" t="s">
        <v>2178</v>
      </c>
      <c r="O84" s="613" t="str">
        <f t="shared" si="9"/>
        <v>-</v>
      </c>
      <c r="P84" s="613">
        <f t="shared" si="8"/>
        <v>0.87720050473421041</v>
      </c>
      <c r="Q84" s="47">
        <f t="shared" si="10"/>
        <v>1</v>
      </c>
      <c r="R84" s="47">
        <f>SUMIF(ORÇAMENTO!$B$1:$B$10032,'CURVA ABC'!B84,ORÇAMENTO!$M$1:$M$10032)</f>
        <v>1342.8681999999999</v>
      </c>
      <c r="S84" s="47" t="b">
        <f t="shared" si="11"/>
        <v>1</v>
      </c>
      <c r="T84" s="47"/>
      <c r="U84" s="18"/>
      <c r="AX84" s="592"/>
    </row>
    <row r="85" spans="1:50" ht="40.5" customHeight="1">
      <c r="A85" s="607" t="s">
        <v>29</v>
      </c>
      <c r="B85" s="134" t="s">
        <v>108</v>
      </c>
      <c r="C85" s="608" t="s">
        <v>928</v>
      </c>
      <c r="D85" s="609" t="s">
        <v>1252</v>
      </c>
      <c r="E85" s="205"/>
      <c r="F85" s="610" t="s">
        <v>581</v>
      </c>
      <c r="G85" s="611">
        <v>3.7299999999999995</v>
      </c>
      <c r="H85" s="17">
        <v>275.60550000000001</v>
      </c>
      <c r="I85" s="17">
        <v>77.913700000000006</v>
      </c>
      <c r="J85" s="17">
        <v>353.51920000000001</v>
      </c>
      <c r="K85" s="1056">
        <v>1318.6266000000001</v>
      </c>
      <c r="L85" s="49">
        <v>2.5680035638340698E-3</v>
      </c>
      <c r="M85" s="49">
        <v>0.87976850829804443</v>
      </c>
      <c r="N85" s="1086" t="s">
        <v>2178</v>
      </c>
      <c r="O85" s="613" t="str">
        <f t="shared" si="9"/>
        <v>-</v>
      </c>
      <c r="P85" s="613">
        <f t="shared" si="8"/>
        <v>0.87976850829804443</v>
      </c>
      <c r="Q85" s="47">
        <f t="shared" si="10"/>
        <v>1</v>
      </c>
      <c r="R85" s="47">
        <f>SUMIF(ORÇAMENTO!$B$1:$B$10032,'CURVA ABC'!B85,ORÇAMENTO!$M$1:$M$10032)</f>
        <v>1318.6266000000001</v>
      </c>
      <c r="S85" s="47" t="b">
        <f t="shared" si="11"/>
        <v>1</v>
      </c>
      <c r="T85" s="47"/>
      <c r="U85" s="18"/>
      <c r="AX85" s="592"/>
    </row>
    <row r="86" spans="1:50" ht="40.5" customHeight="1">
      <c r="A86" s="607" t="s">
        <v>29</v>
      </c>
      <c r="B86" s="134">
        <v>97650</v>
      </c>
      <c r="C86" s="608" t="s">
        <v>100</v>
      </c>
      <c r="D86" s="609" t="s">
        <v>862</v>
      </c>
      <c r="E86" s="205"/>
      <c r="F86" s="610" t="s">
        <v>51</v>
      </c>
      <c r="G86" s="611">
        <v>215.65</v>
      </c>
      <c r="H86" s="17">
        <v>4.74</v>
      </c>
      <c r="I86" s="17">
        <v>1.34</v>
      </c>
      <c r="J86" s="17">
        <v>6.08</v>
      </c>
      <c r="K86" s="1056">
        <v>1311.152</v>
      </c>
      <c r="L86" s="49">
        <v>2.5534469035647911E-3</v>
      </c>
      <c r="M86" s="49">
        <v>0.88232195520160916</v>
      </c>
      <c r="N86" s="1086" t="s">
        <v>2178</v>
      </c>
      <c r="O86" s="613" t="str">
        <f t="shared" si="9"/>
        <v>-</v>
      </c>
      <c r="P86" s="613">
        <f t="shared" si="8"/>
        <v>0.88232195520160916</v>
      </c>
      <c r="Q86" s="47">
        <f t="shared" si="10"/>
        <v>1</v>
      </c>
      <c r="R86" s="47">
        <f>SUMIF(ORÇAMENTO!$B$1:$B$10032,'CURVA ABC'!B86,ORÇAMENTO!$M$1:$M$10032)</f>
        <v>1311.152</v>
      </c>
      <c r="S86" s="47" t="b">
        <f t="shared" si="11"/>
        <v>1</v>
      </c>
      <c r="T86" s="47"/>
      <c r="U86" s="18"/>
      <c r="AX86" s="592"/>
    </row>
    <row r="87" spans="1:50" ht="40.5" customHeight="1">
      <c r="A87" s="607" t="s">
        <v>29</v>
      </c>
      <c r="B87" s="134" t="s">
        <v>131</v>
      </c>
      <c r="C87" s="608" t="s">
        <v>928</v>
      </c>
      <c r="D87" s="609" t="s">
        <v>881</v>
      </c>
      <c r="E87" s="205"/>
      <c r="F87" s="610" t="s">
        <v>48</v>
      </c>
      <c r="G87" s="611">
        <v>4</v>
      </c>
      <c r="H87" s="17">
        <v>252.44</v>
      </c>
      <c r="I87" s="17">
        <v>71.364800000000002</v>
      </c>
      <c r="J87" s="17">
        <v>323.8048</v>
      </c>
      <c r="K87" s="1056">
        <v>1295.2192</v>
      </c>
      <c r="L87" s="49">
        <v>2.5224180382424507E-3</v>
      </c>
      <c r="M87" s="49">
        <v>0.88484437323985166</v>
      </c>
      <c r="N87" s="1086" t="s">
        <v>2178</v>
      </c>
      <c r="O87" s="613" t="str">
        <f t="shared" si="9"/>
        <v>-</v>
      </c>
      <c r="P87" s="613">
        <f t="shared" si="8"/>
        <v>0.88484437323985166</v>
      </c>
      <c r="Q87" s="47">
        <f t="shared" si="10"/>
        <v>1</v>
      </c>
      <c r="R87" s="47">
        <f>SUMIF(ORÇAMENTO!$B$1:$B$10032,'CURVA ABC'!B87,ORÇAMENTO!$M$1:$M$10032)</f>
        <v>1295.2192</v>
      </c>
      <c r="S87" s="47" t="b">
        <f t="shared" si="11"/>
        <v>1</v>
      </c>
      <c r="T87" s="47"/>
      <c r="U87" s="18"/>
      <c r="AX87" s="592"/>
    </row>
    <row r="88" spans="1:50" ht="40.5" customHeight="1">
      <c r="A88" s="607" t="s">
        <v>29</v>
      </c>
      <c r="B88" s="134" t="s">
        <v>242</v>
      </c>
      <c r="C88" s="608" t="s">
        <v>928</v>
      </c>
      <c r="D88" s="609" t="s">
        <v>1814</v>
      </c>
      <c r="E88" s="205"/>
      <c r="F88" s="610" t="s">
        <v>51</v>
      </c>
      <c r="G88" s="611">
        <v>16.86</v>
      </c>
      <c r="H88" s="17">
        <v>58.27</v>
      </c>
      <c r="I88" s="17">
        <v>16.472899999999999</v>
      </c>
      <c r="J88" s="17">
        <v>74.742900000000006</v>
      </c>
      <c r="K88" s="1056">
        <v>1260.1652999999999</v>
      </c>
      <c r="L88" s="49">
        <v>2.4541511459119886E-3</v>
      </c>
      <c r="M88" s="49">
        <v>0.88729852438576362</v>
      </c>
      <c r="N88" s="1086" t="s">
        <v>2178</v>
      </c>
      <c r="O88" s="613" t="str">
        <f t="shared" si="9"/>
        <v>-</v>
      </c>
      <c r="P88" s="613">
        <f t="shared" si="8"/>
        <v>0.88729852438576362</v>
      </c>
      <c r="Q88" s="47">
        <f t="shared" si="10"/>
        <v>1</v>
      </c>
      <c r="R88" s="47">
        <f>SUMIF(ORÇAMENTO!$B$1:$B$10032,'CURVA ABC'!B88,ORÇAMENTO!$M$1:$M$10032)</f>
        <v>1260.1652999999999</v>
      </c>
      <c r="S88" s="47" t="b">
        <f t="shared" si="11"/>
        <v>1</v>
      </c>
      <c r="T88" s="47"/>
      <c r="U88" s="18"/>
      <c r="AX88" s="592"/>
    </row>
    <row r="89" spans="1:50" ht="40.5" customHeight="1">
      <c r="A89" s="607" t="s">
        <v>29</v>
      </c>
      <c r="B89" s="134">
        <v>73361</v>
      </c>
      <c r="C89" s="608" t="s">
        <v>100</v>
      </c>
      <c r="D89" s="609" t="s">
        <v>71</v>
      </c>
      <c r="E89" s="205"/>
      <c r="F89" s="610" t="s">
        <v>55</v>
      </c>
      <c r="G89" s="611">
        <v>2.9136000000000002</v>
      </c>
      <c r="H89" s="17">
        <v>333.6</v>
      </c>
      <c r="I89" s="17">
        <v>94.308700000000002</v>
      </c>
      <c r="J89" s="17">
        <v>427.90870000000001</v>
      </c>
      <c r="K89" s="1056">
        <v>1246.7547999999999</v>
      </c>
      <c r="L89" s="49">
        <v>2.4280344182555035E-3</v>
      </c>
      <c r="M89" s="49">
        <v>0.88972655880401907</v>
      </c>
      <c r="N89" s="1086" t="s">
        <v>2178</v>
      </c>
      <c r="O89" s="613" t="str">
        <f t="shared" si="9"/>
        <v>-</v>
      </c>
      <c r="P89" s="613">
        <f t="shared" si="8"/>
        <v>0.88972655880401907</v>
      </c>
      <c r="Q89" s="47">
        <f t="shared" si="10"/>
        <v>1</v>
      </c>
      <c r="R89" s="47">
        <f>SUMIF(ORÇAMENTO!$B$1:$B$10032,'CURVA ABC'!B89,ORÇAMENTO!$M$1:$M$10032)</f>
        <v>1246.7547999999999</v>
      </c>
      <c r="S89" s="47" t="b">
        <f t="shared" si="11"/>
        <v>1</v>
      </c>
      <c r="T89" s="47"/>
      <c r="U89" s="18"/>
      <c r="AX89" s="592"/>
    </row>
    <row r="90" spans="1:50" ht="40.5" customHeight="1">
      <c r="A90" s="607" t="s">
        <v>29</v>
      </c>
      <c r="B90" s="134" t="s">
        <v>113</v>
      </c>
      <c r="C90" s="608" t="s">
        <v>928</v>
      </c>
      <c r="D90" s="609" t="s">
        <v>1262</v>
      </c>
      <c r="E90" s="205"/>
      <c r="F90" s="610" t="s">
        <v>96</v>
      </c>
      <c r="G90" s="611">
        <v>1</v>
      </c>
      <c r="H90" s="17">
        <v>947.68449999999996</v>
      </c>
      <c r="I90" s="17">
        <v>267.91039999999998</v>
      </c>
      <c r="J90" s="17">
        <v>1215.5949000000001</v>
      </c>
      <c r="K90" s="1056">
        <v>1215.5949000000001</v>
      </c>
      <c r="L90" s="49">
        <v>2.3673510267262312E-3</v>
      </c>
      <c r="M90" s="49">
        <v>0.89209390983074532</v>
      </c>
      <c r="N90" s="1086" t="s">
        <v>2178</v>
      </c>
      <c r="O90" s="613" t="str">
        <f t="shared" si="9"/>
        <v>-</v>
      </c>
      <c r="P90" s="613">
        <f t="shared" si="8"/>
        <v>0.89209390983074532</v>
      </c>
      <c r="Q90" s="47">
        <f t="shared" si="10"/>
        <v>1</v>
      </c>
      <c r="R90" s="47">
        <f>SUMIF(ORÇAMENTO!$B$1:$B$10032,'CURVA ABC'!B90,ORÇAMENTO!$M$1:$M$10032)</f>
        <v>1215.5949000000001</v>
      </c>
      <c r="S90" s="47" t="b">
        <f t="shared" si="11"/>
        <v>1</v>
      </c>
      <c r="T90" s="47"/>
      <c r="U90" s="18"/>
      <c r="AX90" s="592"/>
    </row>
    <row r="91" spans="1:50" ht="40.5" customHeight="1">
      <c r="A91" s="607" t="s">
        <v>29</v>
      </c>
      <c r="B91" s="134">
        <v>89580</v>
      </c>
      <c r="C91" s="608" t="s">
        <v>100</v>
      </c>
      <c r="D91" s="609" t="s">
        <v>778</v>
      </c>
      <c r="E91" s="205"/>
      <c r="F91" s="610" t="s">
        <v>47</v>
      </c>
      <c r="G91" s="611">
        <v>18</v>
      </c>
      <c r="H91" s="17">
        <v>51.87</v>
      </c>
      <c r="I91" s="17">
        <v>14.663600000000001</v>
      </c>
      <c r="J91" s="17">
        <v>66.533600000000007</v>
      </c>
      <c r="K91" s="1056">
        <v>1197.6048000000001</v>
      </c>
      <c r="L91" s="49">
        <v>2.3323156035717683E-3</v>
      </c>
      <c r="M91" s="49">
        <v>0.89442622543431705</v>
      </c>
      <c r="N91" s="1086" t="s">
        <v>2178</v>
      </c>
      <c r="O91" s="613" t="str">
        <f t="shared" si="9"/>
        <v>-</v>
      </c>
      <c r="P91" s="613">
        <f t="shared" si="8"/>
        <v>0.89442622543431705</v>
      </c>
      <c r="Q91" s="47">
        <f t="shared" si="10"/>
        <v>1</v>
      </c>
      <c r="R91" s="47">
        <f>SUMIF(ORÇAMENTO!$B$1:$B$10032,'CURVA ABC'!B91,ORÇAMENTO!$M$1:$M$10032)</f>
        <v>1197.6048000000001</v>
      </c>
      <c r="S91" s="47" t="b">
        <f t="shared" si="11"/>
        <v>1</v>
      </c>
      <c r="T91" s="47"/>
      <c r="U91" s="18"/>
      <c r="AX91" s="592"/>
    </row>
    <row r="92" spans="1:50" ht="40.5" customHeight="1">
      <c r="A92" s="607" t="s">
        <v>29</v>
      </c>
      <c r="B92" s="134">
        <v>93662</v>
      </c>
      <c r="C92" s="608" t="s">
        <v>100</v>
      </c>
      <c r="D92" s="609" t="s">
        <v>760</v>
      </c>
      <c r="E92" s="205"/>
      <c r="F92" s="610" t="s">
        <v>48</v>
      </c>
      <c r="G92" s="611">
        <v>16</v>
      </c>
      <c r="H92" s="17">
        <v>54.69</v>
      </c>
      <c r="I92" s="17">
        <v>15.460900000000001</v>
      </c>
      <c r="J92" s="17">
        <v>70.150899999999993</v>
      </c>
      <c r="K92" s="1056">
        <v>1122.4143999999999</v>
      </c>
      <c r="L92" s="49">
        <v>2.1858835392056242E-3</v>
      </c>
      <c r="M92" s="49">
        <v>0.89661210897352261</v>
      </c>
      <c r="N92" s="1086" t="s">
        <v>2178</v>
      </c>
      <c r="O92" s="613" t="str">
        <f t="shared" si="9"/>
        <v>-</v>
      </c>
      <c r="P92" s="613">
        <f t="shared" si="8"/>
        <v>0.89661210897352261</v>
      </c>
      <c r="Q92" s="47">
        <f t="shared" si="10"/>
        <v>1</v>
      </c>
      <c r="R92" s="47">
        <f>SUMIF(ORÇAMENTO!$B$1:$B$10032,'CURVA ABC'!B92,ORÇAMENTO!$M$1:$M$10032)</f>
        <v>1122.4143999999999</v>
      </c>
      <c r="S92" s="47" t="b">
        <f t="shared" si="11"/>
        <v>1</v>
      </c>
      <c r="T92" s="47"/>
      <c r="U92" s="18"/>
      <c r="AX92" s="592"/>
    </row>
    <row r="93" spans="1:50" ht="40.5" customHeight="1">
      <c r="A93" s="607" t="s">
        <v>29</v>
      </c>
      <c r="B93" s="134" t="s">
        <v>125</v>
      </c>
      <c r="C93" s="608" t="s">
        <v>928</v>
      </c>
      <c r="D93" s="609" t="s">
        <v>650</v>
      </c>
      <c r="E93" s="205"/>
      <c r="F93" s="610" t="s">
        <v>51</v>
      </c>
      <c r="G93" s="611">
        <v>502.11500000000024</v>
      </c>
      <c r="H93" s="17">
        <v>1.71</v>
      </c>
      <c r="I93" s="17">
        <v>0.4834</v>
      </c>
      <c r="J93" s="17">
        <v>2.1934</v>
      </c>
      <c r="K93" s="1056">
        <v>1101.3389999999999</v>
      </c>
      <c r="L93" s="49">
        <v>2.1448395451672598E-3</v>
      </c>
      <c r="M93" s="49">
        <v>0.89875694851868992</v>
      </c>
      <c r="N93" s="1086" t="s">
        <v>2178</v>
      </c>
      <c r="O93" s="613" t="str">
        <f t="shared" si="9"/>
        <v>-</v>
      </c>
      <c r="P93" s="613">
        <f t="shared" si="8"/>
        <v>0.89875694851868992</v>
      </c>
      <c r="Q93" s="47">
        <f t="shared" si="10"/>
        <v>1</v>
      </c>
      <c r="R93" s="47">
        <f>SUMIF(ORÇAMENTO!$B$1:$B$10032,'CURVA ABC'!B93,ORÇAMENTO!$M$1:$M$10032)</f>
        <v>1101.3389999999999</v>
      </c>
      <c r="S93" s="47" t="b">
        <f t="shared" si="11"/>
        <v>1</v>
      </c>
      <c r="T93" s="47"/>
      <c r="U93" s="18"/>
      <c r="AX93" s="592"/>
    </row>
    <row r="94" spans="1:50" ht="40.5" customHeight="1">
      <c r="A94" s="607" t="s">
        <v>29</v>
      </c>
      <c r="B94" s="134">
        <v>91928</v>
      </c>
      <c r="C94" s="608" t="s">
        <v>100</v>
      </c>
      <c r="D94" s="609" t="s">
        <v>752</v>
      </c>
      <c r="E94" s="205"/>
      <c r="F94" s="610" t="s">
        <v>47</v>
      </c>
      <c r="G94" s="611">
        <v>200</v>
      </c>
      <c r="H94" s="17">
        <v>4.18</v>
      </c>
      <c r="I94" s="17">
        <v>1.1817</v>
      </c>
      <c r="J94" s="17">
        <v>5.3616999999999999</v>
      </c>
      <c r="K94" s="1056">
        <v>1072.3399999999999</v>
      </c>
      <c r="L94" s="49">
        <v>2.0883644707620991E-3</v>
      </c>
      <c r="M94" s="49">
        <v>0.90084531298945203</v>
      </c>
      <c r="N94" s="1086" t="s">
        <v>2178</v>
      </c>
      <c r="O94" s="613" t="str">
        <f t="shared" si="9"/>
        <v>-</v>
      </c>
      <c r="P94" s="613">
        <f t="shared" si="8"/>
        <v>0.90084531298945203</v>
      </c>
      <c r="Q94" s="47">
        <f t="shared" si="10"/>
        <v>1</v>
      </c>
      <c r="R94" s="47">
        <f>SUMIF(ORÇAMENTO!$B$1:$B$10032,'CURVA ABC'!B94,ORÇAMENTO!$M$1:$M$10032)</f>
        <v>1072.3399999999999</v>
      </c>
      <c r="S94" s="47" t="b">
        <f t="shared" si="11"/>
        <v>1</v>
      </c>
      <c r="T94" s="47"/>
      <c r="U94" s="18"/>
      <c r="AX94" s="592"/>
    </row>
    <row r="95" spans="1:50" ht="40.5" customHeight="1">
      <c r="A95" s="607" t="s">
        <v>29</v>
      </c>
      <c r="B95" s="134">
        <v>91924</v>
      </c>
      <c r="C95" s="608" t="s">
        <v>100</v>
      </c>
      <c r="D95" s="609" t="s">
        <v>750</v>
      </c>
      <c r="E95" s="205"/>
      <c r="F95" s="610" t="s">
        <v>47</v>
      </c>
      <c r="G95" s="611">
        <v>450</v>
      </c>
      <c r="H95" s="17">
        <v>1.82</v>
      </c>
      <c r="I95" s="17">
        <v>0.51449999999999996</v>
      </c>
      <c r="J95" s="17">
        <v>2.3344999999999998</v>
      </c>
      <c r="K95" s="1056">
        <v>1050.5250000000001</v>
      </c>
      <c r="L95" s="49">
        <v>2.0458801179172228E-3</v>
      </c>
      <c r="M95" s="49">
        <v>0.90289119310736921</v>
      </c>
      <c r="N95" s="1086" t="s">
        <v>2178</v>
      </c>
      <c r="O95" s="613" t="str">
        <f t="shared" si="9"/>
        <v>-</v>
      </c>
      <c r="P95" s="613">
        <f t="shared" si="8"/>
        <v>0.90289119310736921</v>
      </c>
      <c r="Q95" s="47">
        <f t="shared" si="10"/>
        <v>1</v>
      </c>
      <c r="R95" s="47">
        <f>SUMIF(ORÇAMENTO!$B$1:$B$10032,'CURVA ABC'!B95,ORÇAMENTO!$M$1:$M$10032)</f>
        <v>1050.5250000000001</v>
      </c>
      <c r="S95" s="47" t="b">
        <f t="shared" si="11"/>
        <v>1</v>
      </c>
      <c r="T95" s="47"/>
      <c r="U95" s="18"/>
      <c r="AX95" s="592"/>
    </row>
    <row r="96" spans="1:50" ht="40.5" customHeight="1">
      <c r="A96" s="607" t="s">
        <v>29</v>
      </c>
      <c r="B96" s="134">
        <v>95952</v>
      </c>
      <c r="C96" s="608" t="s">
        <v>100</v>
      </c>
      <c r="D96" s="609" t="s">
        <v>737</v>
      </c>
      <c r="E96" s="205"/>
      <c r="F96" s="610" t="s">
        <v>55</v>
      </c>
      <c r="G96" s="611">
        <v>0.61929999999999996</v>
      </c>
      <c r="H96" s="17">
        <v>1318.81</v>
      </c>
      <c r="I96" s="17">
        <v>372.82760000000002</v>
      </c>
      <c r="J96" s="17">
        <v>1691.6376</v>
      </c>
      <c r="K96" s="1056">
        <v>1047.6312</v>
      </c>
      <c r="L96" s="49">
        <v>2.0402444901261381E-3</v>
      </c>
      <c r="M96" s="49">
        <v>0.90493143759749539</v>
      </c>
      <c r="N96" s="1086" t="s">
        <v>2178</v>
      </c>
      <c r="O96" s="613" t="str">
        <f t="shared" si="9"/>
        <v>-</v>
      </c>
      <c r="P96" s="613">
        <f t="shared" si="8"/>
        <v>0.90493143759749539</v>
      </c>
      <c r="Q96" s="47">
        <f t="shared" si="10"/>
        <v>1</v>
      </c>
      <c r="R96" s="47">
        <f>SUMIF(ORÇAMENTO!$B$1:$B$10032,'CURVA ABC'!B96,ORÇAMENTO!$M$1:$M$10032)</f>
        <v>1047.6311000000001</v>
      </c>
      <c r="S96" s="47" t="b">
        <f t="shared" si="11"/>
        <v>0</v>
      </c>
      <c r="T96" s="47"/>
      <c r="U96" s="18"/>
      <c r="AX96" s="592"/>
    </row>
    <row r="97" spans="1:50" ht="40.5" customHeight="1">
      <c r="A97" s="607" t="s">
        <v>29</v>
      </c>
      <c r="B97" s="134" t="s">
        <v>230</v>
      </c>
      <c r="C97" s="608" t="s">
        <v>928</v>
      </c>
      <c r="D97" s="609" t="s">
        <v>1603</v>
      </c>
      <c r="E97" s="205"/>
      <c r="F97" s="610" t="s">
        <v>955</v>
      </c>
      <c r="G97" s="611">
        <v>1</v>
      </c>
      <c r="H97" s="17">
        <v>803.82</v>
      </c>
      <c r="I97" s="17">
        <v>227.23990000000001</v>
      </c>
      <c r="J97" s="17">
        <v>1031.0599</v>
      </c>
      <c r="K97" s="1056">
        <v>1031.0599</v>
      </c>
      <c r="L97" s="49">
        <v>2.0079721565804901E-3</v>
      </c>
      <c r="M97" s="49">
        <v>0.90693940975407583</v>
      </c>
      <c r="N97" s="1086" t="s">
        <v>2178</v>
      </c>
      <c r="O97" s="613" t="str">
        <f t="shared" si="9"/>
        <v>-</v>
      </c>
      <c r="P97" s="613">
        <f t="shared" si="8"/>
        <v>0.90693940975407583</v>
      </c>
      <c r="Q97" s="47">
        <f t="shared" si="10"/>
        <v>1</v>
      </c>
      <c r="R97" s="47">
        <f>SUMIF(ORÇAMENTO!$B$1:$B$10032,'CURVA ABC'!B97,ORÇAMENTO!$M$1:$M$10032)</f>
        <v>1031.0599</v>
      </c>
      <c r="S97" s="47" t="b">
        <f t="shared" si="11"/>
        <v>1</v>
      </c>
      <c r="T97" s="47"/>
      <c r="U97" s="18"/>
      <c r="AX97" s="592"/>
    </row>
    <row r="98" spans="1:50" ht="40.5" customHeight="1">
      <c r="A98" s="607" t="s">
        <v>29</v>
      </c>
      <c r="B98" s="134" t="s">
        <v>110</v>
      </c>
      <c r="C98" s="608" t="s">
        <v>928</v>
      </c>
      <c r="D98" s="609" t="s">
        <v>1907</v>
      </c>
      <c r="E98" s="205"/>
      <c r="F98" s="610" t="s">
        <v>51</v>
      </c>
      <c r="G98" s="611">
        <v>1.704</v>
      </c>
      <c r="H98" s="17">
        <v>471.38220000000001</v>
      </c>
      <c r="I98" s="17">
        <v>133.25970000000001</v>
      </c>
      <c r="J98" s="17">
        <v>604.64189999999996</v>
      </c>
      <c r="K98" s="1056">
        <v>1030.3098</v>
      </c>
      <c r="L98" s="49">
        <v>2.0065113491970869E-3</v>
      </c>
      <c r="M98" s="49">
        <v>0.90894592110327288</v>
      </c>
      <c r="N98" s="1086" t="s">
        <v>2178</v>
      </c>
      <c r="O98" s="613" t="str">
        <f t="shared" si="9"/>
        <v>-</v>
      </c>
      <c r="P98" s="613">
        <f t="shared" si="8"/>
        <v>0.90894592110327288</v>
      </c>
      <c r="Q98" s="47">
        <f t="shared" si="10"/>
        <v>1</v>
      </c>
      <c r="R98" s="47">
        <f>SUMIF(ORÇAMENTO!$B$1:$B$10032,'CURVA ABC'!B98,ORÇAMENTO!$M$1:$M$10032)</f>
        <v>1030.3098</v>
      </c>
      <c r="S98" s="47" t="b">
        <f t="shared" si="11"/>
        <v>1</v>
      </c>
      <c r="T98" s="47"/>
      <c r="U98" s="18"/>
      <c r="AX98" s="592"/>
    </row>
    <row r="99" spans="1:50" ht="40.5" customHeight="1">
      <c r="A99" s="607" t="s">
        <v>29</v>
      </c>
      <c r="B99" s="134">
        <v>91834</v>
      </c>
      <c r="C99" s="608" t="s">
        <v>100</v>
      </c>
      <c r="D99" s="609" t="s">
        <v>742</v>
      </c>
      <c r="E99" s="205"/>
      <c r="F99" s="610" t="s">
        <v>47</v>
      </c>
      <c r="G99" s="611">
        <v>132</v>
      </c>
      <c r="H99" s="17">
        <v>5.92</v>
      </c>
      <c r="I99" s="17">
        <v>1.6736</v>
      </c>
      <c r="J99" s="17">
        <v>7.5936000000000003</v>
      </c>
      <c r="K99" s="1056">
        <v>1002.3552</v>
      </c>
      <c r="L99" s="49">
        <v>1.9520702265733239E-3</v>
      </c>
      <c r="M99" s="49">
        <v>0.91089799132984617</v>
      </c>
      <c r="N99" s="1086" t="s">
        <v>2178</v>
      </c>
      <c r="O99" s="613" t="str">
        <f t="shared" si="9"/>
        <v>-</v>
      </c>
      <c r="P99" s="613">
        <f t="shared" si="8"/>
        <v>0.91089799132984617</v>
      </c>
      <c r="Q99" s="47">
        <f t="shared" si="10"/>
        <v>1</v>
      </c>
      <c r="R99" s="47">
        <f>SUMIF(ORÇAMENTO!$B$1:$B$10032,'CURVA ABC'!B99,ORÇAMENTO!$M$1:$M$10032)</f>
        <v>1002.3552000000001</v>
      </c>
      <c r="S99" s="47" t="b">
        <f t="shared" si="11"/>
        <v>1</v>
      </c>
      <c r="T99" s="47"/>
      <c r="U99" s="18"/>
      <c r="AX99" s="592"/>
    </row>
    <row r="100" spans="1:50" ht="40.5" customHeight="1">
      <c r="A100" s="607" t="s">
        <v>29</v>
      </c>
      <c r="B100" s="134" t="s">
        <v>229</v>
      </c>
      <c r="C100" s="608" t="s">
        <v>928</v>
      </c>
      <c r="D100" s="609" t="s">
        <v>1480</v>
      </c>
      <c r="E100" s="205"/>
      <c r="F100" s="610" t="s">
        <v>96</v>
      </c>
      <c r="G100" s="611">
        <v>20</v>
      </c>
      <c r="H100" s="17">
        <v>38.520000000000003</v>
      </c>
      <c r="I100" s="17">
        <v>10.8896</v>
      </c>
      <c r="J100" s="17">
        <v>49.409599999999998</v>
      </c>
      <c r="K100" s="1056">
        <v>988.19200000000001</v>
      </c>
      <c r="L100" s="49">
        <v>1.9244876280763007E-3</v>
      </c>
      <c r="M100" s="49">
        <v>0.91282247895792246</v>
      </c>
      <c r="N100" s="1086" t="s">
        <v>2178</v>
      </c>
      <c r="O100" s="613" t="str">
        <f t="shared" si="9"/>
        <v>-</v>
      </c>
      <c r="P100" s="613">
        <f t="shared" si="8"/>
        <v>0.91282247895792246</v>
      </c>
      <c r="Q100" s="47">
        <f t="shared" si="10"/>
        <v>1</v>
      </c>
      <c r="R100" s="47">
        <f>SUMIF(ORÇAMENTO!$B$1:$B$10032,'CURVA ABC'!B100,ORÇAMENTO!$M$1:$M$10032)</f>
        <v>988.19200000000001</v>
      </c>
      <c r="S100" s="47" t="b">
        <f t="shared" si="11"/>
        <v>1</v>
      </c>
      <c r="T100" s="47"/>
      <c r="U100" s="18"/>
      <c r="AX100" s="592"/>
    </row>
    <row r="101" spans="1:50" ht="40.5" customHeight="1">
      <c r="A101" s="607" t="s">
        <v>29</v>
      </c>
      <c r="B101" s="134">
        <v>90470</v>
      </c>
      <c r="C101" s="608" t="s">
        <v>100</v>
      </c>
      <c r="D101" s="609" t="s">
        <v>822</v>
      </c>
      <c r="E101" s="205"/>
      <c r="F101" s="610" t="s">
        <v>47</v>
      </c>
      <c r="G101" s="611">
        <v>85</v>
      </c>
      <c r="H101" s="17">
        <v>9.0299999999999994</v>
      </c>
      <c r="I101" s="17">
        <v>2.5528</v>
      </c>
      <c r="J101" s="17">
        <v>11.582800000000001</v>
      </c>
      <c r="K101" s="1056">
        <v>984.53800000000001</v>
      </c>
      <c r="L101" s="49">
        <v>1.9173715233183279E-3</v>
      </c>
      <c r="M101" s="49">
        <v>0.91473985048124073</v>
      </c>
      <c r="N101" s="1086" t="s">
        <v>2178</v>
      </c>
      <c r="O101" s="613" t="str">
        <f t="shared" si="9"/>
        <v>-</v>
      </c>
      <c r="P101" s="613">
        <f t="shared" si="8"/>
        <v>0.91473985048124073</v>
      </c>
      <c r="Q101" s="47">
        <f t="shared" si="10"/>
        <v>1</v>
      </c>
      <c r="R101" s="47">
        <f>SUMIF(ORÇAMENTO!$B$1:$B$10032,'CURVA ABC'!B101,ORÇAMENTO!$M$1:$M$10032)</f>
        <v>984.53800000000001</v>
      </c>
      <c r="S101" s="47" t="b">
        <f t="shared" si="11"/>
        <v>1</v>
      </c>
      <c r="T101" s="47"/>
      <c r="U101" s="18"/>
      <c r="AX101" s="592"/>
    </row>
    <row r="102" spans="1:50" ht="40.5" customHeight="1">
      <c r="A102" s="607" t="s">
        <v>29</v>
      </c>
      <c r="B102" s="134">
        <v>92979</v>
      </c>
      <c r="C102" s="608" t="s">
        <v>100</v>
      </c>
      <c r="D102" s="609" t="s">
        <v>753</v>
      </c>
      <c r="E102" s="205"/>
      <c r="F102" s="610" t="s">
        <v>47</v>
      </c>
      <c r="G102" s="611">
        <v>120</v>
      </c>
      <c r="H102" s="17">
        <v>6.04</v>
      </c>
      <c r="I102" s="17">
        <v>1.7075</v>
      </c>
      <c r="J102" s="17">
        <v>7.7474999999999996</v>
      </c>
      <c r="K102" s="1056">
        <v>929.7</v>
      </c>
      <c r="L102" s="49">
        <v>1.8105754224103585E-3</v>
      </c>
      <c r="M102" s="49">
        <v>0.9165504259036511</v>
      </c>
      <c r="N102" s="1086" t="s">
        <v>2178</v>
      </c>
      <c r="O102" s="613" t="str">
        <f t="shared" si="9"/>
        <v>-</v>
      </c>
      <c r="P102" s="613">
        <f t="shared" si="8"/>
        <v>0.9165504259036511</v>
      </c>
      <c r="Q102" s="47">
        <f t="shared" si="10"/>
        <v>1</v>
      </c>
      <c r="R102" s="47">
        <f>SUMIF(ORÇAMENTO!$B$1:$B$10032,'CURVA ABC'!B102,ORÇAMENTO!$M$1:$M$10032)</f>
        <v>929.7</v>
      </c>
      <c r="S102" s="47" t="b">
        <f t="shared" si="11"/>
        <v>1</v>
      </c>
      <c r="T102" s="47"/>
      <c r="U102" s="18"/>
      <c r="AX102" s="592"/>
    </row>
    <row r="103" spans="1:50" ht="40.5" customHeight="1">
      <c r="A103" s="607" t="s">
        <v>29</v>
      </c>
      <c r="B103" s="134">
        <v>93008</v>
      </c>
      <c r="C103" s="608" t="s">
        <v>100</v>
      </c>
      <c r="D103" s="609" t="s">
        <v>746</v>
      </c>
      <c r="E103" s="205"/>
      <c r="F103" s="610" t="s">
        <v>47</v>
      </c>
      <c r="G103" s="611">
        <v>70</v>
      </c>
      <c r="H103" s="17">
        <v>10.25</v>
      </c>
      <c r="I103" s="17">
        <v>2.8976999999999999</v>
      </c>
      <c r="J103" s="17">
        <v>13.1477</v>
      </c>
      <c r="K103" s="1056">
        <v>920.33900000000006</v>
      </c>
      <c r="L103" s="49">
        <v>1.7923450292413972E-3</v>
      </c>
      <c r="M103" s="49">
        <v>0.91834277093289252</v>
      </c>
      <c r="N103" s="1086" t="s">
        <v>2178</v>
      </c>
      <c r="O103" s="613" t="str">
        <f t="shared" si="9"/>
        <v>-</v>
      </c>
      <c r="P103" s="613">
        <f t="shared" si="8"/>
        <v>0.91834277093289252</v>
      </c>
      <c r="Q103" s="47">
        <f t="shared" si="10"/>
        <v>1</v>
      </c>
      <c r="R103" s="47">
        <f>SUMIF(ORÇAMENTO!$B$1:$B$10032,'CURVA ABC'!B103,ORÇAMENTO!$M$1:$M$10032)</f>
        <v>920.33900000000006</v>
      </c>
      <c r="S103" s="47" t="b">
        <f t="shared" si="11"/>
        <v>1</v>
      </c>
      <c r="T103" s="47"/>
      <c r="U103" s="18"/>
      <c r="AX103" s="592"/>
    </row>
    <row r="104" spans="1:50" ht="40.5" customHeight="1">
      <c r="A104" s="607" t="s">
        <v>29</v>
      </c>
      <c r="B104" s="134" t="s">
        <v>644</v>
      </c>
      <c r="C104" s="608" t="s">
        <v>928</v>
      </c>
      <c r="D104" s="609" t="s">
        <v>1854</v>
      </c>
      <c r="E104" s="205"/>
      <c r="F104" s="610" t="s">
        <v>47</v>
      </c>
      <c r="G104" s="611">
        <v>1.2</v>
      </c>
      <c r="H104" s="17">
        <v>591.59</v>
      </c>
      <c r="I104" s="17">
        <v>167.24250000000001</v>
      </c>
      <c r="J104" s="17">
        <v>758.83249999999998</v>
      </c>
      <c r="K104" s="1056">
        <v>910.59900000000005</v>
      </c>
      <c r="L104" s="49">
        <v>1.7733765398208561E-3</v>
      </c>
      <c r="M104" s="49">
        <v>0.92011614747271342</v>
      </c>
      <c r="N104" s="1086" t="s">
        <v>2178</v>
      </c>
      <c r="O104" s="613" t="str">
        <f t="shared" si="9"/>
        <v>-</v>
      </c>
      <c r="P104" s="613">
        <f t="shared" si="8"/>
        <v>0.92011614747271342</v>
      </c>
      <c r="Q104" s="47">
        <f t="shared" si="10"/>
        <v>1</v>
      </c>
      <c r="R104" s="47">
        <f>SUMIF(ORÇAMENTO!$B$1:$B$10032,'CURVA ABC'!B104,ORÇAMENTO!$M$1:$M$10032)</f>
        <v>910.59900000000005</v>
      </c>
      <c r="S104" s="47" t="b">
        <f t="shared" si="11"/>
        <v>1</v>
      </c>
      <c r="T104" s="47"/>
      <c r="U104" s="18"/>
      <c r="AX104" s="592"/>
    </row>
    <row r="105" spans="1:50" ht="40.5" customHeight="1">
      <c r="A105" s="607" t="s">
        <v>29</v>
      </c>
      <c r="B105" s="134">
        <v>94263</v>
      </c>
      <c r="C105" s="608" t="s">
        <v>100</v>
      </c>
      <c r="D105" s="609" t="s">
        <v>719</v>
      </c>
      <c r="E105" s="205"/>
      <c r="F105" s="610" t="s">
        <v>47</v>
      </c>
      <c r="G105" s="611">
        <v>35.409999999999997</v>
      </c>
      <c r="H105" s="17">
        <v>19.88</v>
      </c>
      <c r="I105" s="17">
        <v>5.6200999999999999</v>
      </c>
      <c r="J105" s="17">
        <v>25.5001</v>
      </c>
      <c r="K105" s="1056">
        <v>902.95849999999996</v>
      </c>
      <c r="L105" s="49">
        <v>1.7584967920367038E-3</v>
      </c>
      <c r="M105" s="49">
        <v>0.92187464426475008</v>
      </c>
      <c r="N105" s="1086" t="s">
        <v>2178</v>
      </c>
      <c r="O105" s="613" t="str">
        <f t="shared" si="9"/>
        <v>-</v>
      </c>
      <c r="P105" s="613">
        <f t="shared" si="8"/>
        <v>0.92187464426475008</v>
      </c>
      <c r="Q105" s="47">
        <f t="shared" si="10"/>
        <v>1</v>
      </c>
      <c r="R105" s="47">
        <f>SUMIF(ORÇAMENTO!$B$1:$B$10032,'CURVA ABC'!B105,ORÇAMENTO!$M$1:$M$10032)</f>
        <v>902.95849999999996</v>
      </c>
      <c r="S105" s="47" t="b">
        <f t="shared" si="11"/>
        <v>1</v>
      </c>
      <c r="T105" s="47"/>
      <c r="U105" s="18"/>
      <c r="AX105" s="592"/>
    </row>
    <row r="106" spans="1:50" ht="40.5" customHeight="1">
      <c r="A106" s="607" t="s">
        <v>29</v>
      </c>
      <c r="B106" s="134">
        <v>72285</v>
      </c>
      <c r="C106" s="608" t="s">
        <v>100</v>
      </c>
      <c r="D106" s="609" t="s">
        <v>59</v>
      </c>
      <c r="E106" s="205"/>
      <c r="F106" s="610" t="s">
        <v>48</v>
      </c>
      <c r="G106" s="611">
        <v>10</v>
      </c>
      <c r="H106" s="17">
        <v>69.62</v>
      </c>
      <c r="I106" s="17">
        <v>19.6816</v>
      </c>
      <c r="J106" s="17">
        <v>89.301599999999993</v>
      </c>
      <c r="K106" s="1056">
        <v>893.01599999999996</v>
      </c>
      <c r="L106" s="49">
        <v>1.7391339372046987E-3</v>
      </c>
      <c r="M106" s="49">
        <v>0.92361377820195478</v>
      </c>
      <c r="N106" s="1086" t="s">
        <v>2178</v>
      </c>
      <c r="O106" s="613" t="str">
        <f t="shared" si="9"/>
        <v>-</v>
      </c>
      <c r="P106" s="613">
        <f t="shared" si="8"/>
        <v>0.92361377820195478</v>
      </c>
      <c r="Q106" s="47">
        <f t="shared" si="10"/>
        <v>1</v>
      </c>
      <c r="R106" s="47">
        <f>SUMIF(ORÇAMENTO!$B$1:$B$10032,'CURVA ABC'!B106,ORÇAMENTO!$M$1:$M$10032)</f>
        <v>893.01599999999996</v>
      </c>
      <c r="S106" s="47" t="b">
        <f t="shared" si="11"/>
        <v>1</v>
      </c>
      <c r="T106" s="47"/>
      <c r="U106" s="18"/>
      <c r="AX106" s="592"/>
    </row>
    <row r="107" spans="1:50" ht="40.5" customHeight="1">
      <c r="A107" s="607" t="s">
        <v>29</v>
      </c>
      <c r="B107" s="134" t="s">
        <v>597</v>
      </c>
      <c r="C107" s="608" t="s">
        <v>928</v>
      </c>
      <c r="D107" s="609" t="s">
        <v>1055</v>
      </c>
      <c r="E107" s="205"/>
      <c r="F107" s="610" t="s">
        <v>96</v>
      </c>
      <c r="G107" s="611">
        <v>2</v>
      </c>
      <c r="H107" s="17">
        <v>343.81</v>
      </c>
      <c r="I107" s="17">
        <v>97.195099999999996</v>
      </c>
      <c r="J107" s="17">
        <v>441.00510000000003</v>
      </c>
      <c r="K107" s="1056">
        <v>882.01020000000005</v>
      </c>
      <c r="L107" s="49">
        <v>1.7177003231528931E-3</v>
      </c>
      <c r="M107" s="49">
        <v>0.92533147852510766</v>
      </c>
      <c r="N107" s="1086" t="s">
        <v>2178</v>
      </c>
      <c r="O107" s="613" t="str">
        <f t="shared" si="9"/>
        <v>-</v>
      </c>
      <c r="P107" s="613">
        <f t="shared" si="8"/>
        <v>0.92533147852510766</v>
      </c>
      <c r="Q107" s="47">
        <f t="shared" si="10"/>
        <v>1</v>
      </c>
      <c r="R107" s="47">
        <f>SUMIF(ORÇAMENTO!$B$1:$B$10032,'CURVA ABC'!B107,ORÇAMENTO!$M$1:$M$10032)</f>
        <v>882.01020000000005</v>
      </c>
      <c r="S107" s="47" t="b">
        <f t="shared" si="11"/>
        <v>1</v>
      </c>
      <c r="T107" s="47"/>
      <c r="U107" s="18"/>
      <c r="AX107" s="592"/>
    </row>
    <row r="108" spans="1:50" ht="40.5" customHeight="1">
      <c r="A108" s="607" t="s">
        <v>29</v>
      </c>
      <c r="B108" s="134" t="s">
        <v>130</v>
      </c>
      <c r="C108" s="608" t="s">
        <v>928</v>
      </c>
      <c r="D108" s="609" t="s">
        <v>1056</v>
      </c>
      <c r="E108" s="205"/>
      <c r="F108" s="610" t="s">
        <v>96</v>
      </c>
      <c r="G108" s="611">
        <v>4</v>
      </c>
      <c r="H108" s="17">
        <v>168.41</v>
      </c>
      <c r="I108" s="17">
        <v>47.609499999999997</v>
      </c>
      <c r="J108" s="17">
        <v>216.01949999999999</v>
      </c>
      <c r="K108" s="1056">
        <v>864.07799999999997</v>
      </c>
      <c r="L108" s="49">
        <v>1.6827776592938555E-3</v>
      </c>
      <c r="M108" s="49">
        <v>0.92701425618440148</v>
      </c>
      <c r="N108" s="1086" t="s">
        <v>2178</v>
      </c>
      <c r="O108" s="613" t="str">
        <f t="shared" si="9"/>
        <v>-</v>
      </c>
      <c r="P108" s="613">
        <f t="shared" si="8"/>
        <v>0.92701425618440148</v>
      </c>
      <c r="Q108" s="47">
        <f t="shared" si="10"/>
        <v>1</v>
      </c>
      <c r="R108" s="47">
        <f>SUMIF(ORÇAMENTO!$B$1:$B$10032,'CURVA ABC'!B108,ORÇAMENTO!$M$1:$M$10032)</f>
        <v>864.07799999999997</v>
      </c>
      <c r="S108" s="47" t="b">
        <f t="shared" si="11"/>
        <v>1</v>
      </c>
      <c r="T108" s="47"/>
      <c r="U108" s="18"/>
      <c r="AX108" s="592"/>
    </row>
    <row r="109" spans="1:50" ht="40.5" customHeight="1">
      <c r="A109" s="607" t="s">
        <v>29</v>
      </c>
      <c r="B109" s="134" t="s">
        <v>117</v>
      </c>
      <c r="C109" s="608" t="s">
        <v>928</v>
      </c>
      <c r="D109" s="609" t="s">
        <v>985</v>
      </c>
      <c r="E109" s="205"/>
      <c r="F109" s="610" t="s">
        <v>51</v>
      </c>
      <c r="G109" s="611">
        <v>35.909999999999997</v>
      </c>
      <c r="H109" s="17">
        <v>18.674499999999998</v>
      </c>
      <c r="I109" s="17">
        <v>5.2793000000000001</v>
      </c>
      <c r="J109" s="17">
        <v>23.953800000000001</v>
      </c>
      <c r="K109" s="1056">
        <v>860.18100000000004</v>
      </c>
      <c r="L109" s="49">
        <v>1.675188316042126E-3</v>
      </c>
      <c r="M109" s="49">
        <v>0.92868944450044355</v>
      </c>
      <c r="N109" s="1086" t="s">
        <v>2178</v>
      </c>
      <c r="O109" s="613" t="str">
        <f t="shared" si="9"/>
        <v>-</v>
      </c>
      <c r="P109" s="613">
        <f t="shared" si="8"/>
        <v>0.92868944450044355</v>
      </c>
      <c r="Q109" s="47">
        <f t="shared" si="10"/>
        <v>1</v>
      </c>
      <c r="R109" s="47">
        <f>SUMIF(ORÇAMENTO!$B$1:$B$10032,'CURVA ABC'!B109,ORÇAMENTO!$M$1:$M$10032)</f>
        <v>860.18100000000004</v>
      </c>
      <c r="S109" s="47" t="b">
        <f t="shared" si="11"/>
        <v>1</v>
      </c>
      <c r="T109" s="47"/>
      <c r="U109" s="18"/>
      <c r="AX109" s="592"/>
    </row>
    <row r="110" spans="1:50" ht="40.5" customHeight="1">
      <c r="A110" s="607" t="s">
        <v>29</v>
      </c>
      <c r="B110" s="134" t="s">
        <v>238</v>
      </c>
      <c r="C110" s="608" t="s">
        <v>928</v>
      </c>
      <c r="D110" s="609" t="s">
        <v>1535</v>
      </c>
      <c r="E110" s="205"/>
      <c r="F110" s="610" t="s">
        <v>955</v>
      </c>
      <c r="G110" s="611">
        <v>1</v>
      </c>
      <c r="H110" s="17">
        <v>648.47</v>
      </c>
      <c r="I110" s="17">
        <v>183.32249999999999</v>
      </c>
      <c r="J110" s="17">
        <v>831.79250000000002</v>
      </c>
      <c r="K110" s="1056">
        <v>831.79250000000002</v>
      </c>
      <c r="L110" s="49">
        <v>1.6199021803218973E-3</v>
      </c>
      <c r="M110" s="49">
        <v>0.93030934668076548</v>
      </c>
      <c r="N110" s="1086" t="s">
        <v>2178</v>
      </c>
      <c r="O110" s="613" t="str">
        <f t="shared" si="9"/>
        <v>-</v>
      </c>
      <c r="P110" s="613">
        <f t="shared" si="8"/>
        <v>0.93030934668076548</v>
      </c>
      <c r="Q110" s="47">
        <f t="shared" si="10"/>
        <v>1</v>
      </c>
      <c r="R110" s="47">
        <f>SUMIF(ORÇAMENTO!$B$1:$B$10032,'CURVA ABC'!B110,ORÇAMENTO!$M$1:$M$10032)</f>
        <v>831.79250000000002</v>
      </c>
      <c r="S110" s="47" t="b">
        <f>R110=K110</f>
        <v>1</v>
      </c>
      <c r="T110" s="47"/>
      <c r="U110" s="18"/>
      <c r="AX110" s="592"/>
    </row>
    <row r="111" spans="1:50" ht="40.5" customHeight="1">
      <c r="A111" s="607" t="s">
        <v>29</v>
      </c>
      <c r="B111" s="134">
        <v>87879</v>
      </c>
      <c r="C111" s="608" t="s">
        <v>100</v>
      </c>
      <c r="D111" s="609" t="s">
        <v>849</v>
      </c>
      <c r="E111" s="205"/>
      <c r="F111" s="610" t="s">
        <v>51</v>
      </c>
      <c r="G111" s="611">
        <v>248.02500000000006</v>
      </c>
      <c r="H111" s="17">
        <v>2.56</v>
      </c>
      <c r="I111" s="17">
        <v>0.72370000000000001</v>
      </c>
      <c r="J111" s="17">
        <v>3.2837000000000001</v>
      </c>
      <c r="K111" s="1056">
        <v>814.43970000000002</v>
      </c>
      <c r="L111" s="49">
        <v>1.5861078884105255E-3</v>
      </c>
      <c r="M111" s="49">
        <v>0.931895454569176</v>
      </c>
      <c r="N111" s="1086" t="s">
        <v>2178</v>
      </c>
      <c r="O111" s="613" t="str">
        <f t="shared" si="9"/>
        <v>-</v>
      </c>
      <c r="P111" s="613">
        <f t="shared" si="8"/>
        <v>0.931895454569176</v>
      </c>
      <c r="Q111" s="47">
        <f t="shared" si="10"/>
        <v>1</v>
      </c>
      <c r="R111" s="47">
        <f>SUMIF(ORÇAMENTO!$B$1:$B$10032,'CURVA ABC'!B111,ORÇAMENTO!$M$1:$M$10032)</f>
        <v>814.43970000000002</v>
      </c>
      <c r="S111" s="47" t="b">
        <f t="shared" si="11"/>
        <v>1</v>
      </c>
      <c r="T111" s="47"/>
      <c r="U111" s="18"/>
      <c r="AX111" s="592"/>
    </row>
    <row r="112" spans="1:50" ht="40.5" customHeight="1">
      <c r="A112" s="607" t="s">
        <v>29</v>
      </c>
      <c r="B112" s="134">
        <v>97652</v>
      </c>
      <c r="C112" s="608" t="s">
        <v>100</v>
      </c>
      <c r="D112" s="609" t="s">
        <v>864</v>
      </c>
      <c r="E112" s="205"/>
      <c r="F112" s="610" t="s">
        <v>48</v>
      </c>
      <c r="G112" s="611">
        <v>5</v>
      </c>
      <c r="H112" s="17">
        <v>119.01</v>
      </c>
      <c r="I112" s="17">
        <v>33.644100000000002</v>
      </c>
      <c r="J112" s="17">
        <v>152.6541</v>
      </c>
      <c r="K112" s="1056">
        <v>763.27049999999997</v>
      </c>
      <c r="L112" s="49">
        <v>1.4864567150165273E-3</v>
      </c>
      <c r="M112" s="49">
        <v>0.93338191128419257</v>
      </c>
      <c r="N112" s="1086" t="s">
        <v>2178</v>
      </c>
      <c r="O112" s="613" t="str">
        <f t="shared" si="9"/>
        <v>-</v>
      </c>
      <c r="P112" s="613">
        <f t="shared" si="8"/>
        <v>0.93338191128419257</v>
      </c>
      <c r="Q112" s="47">
        <f t="shared" si="10"/>
        <v>1</v>
      </c>
      <c r="R112" s="47">
        <f>SUMIF(ORÇAMENTO!$B$1:$B$10032,'CURVA ABC'!B112,ORÇAMENTO!$M$1:$M$10032)</f>
        <v>763.27049999999997</v>
      </c>
      <c r="S112" s="47" t="b">
        <f t="shared" si="11"/>
        <v>1</v>
      </c>
      <c r="T112" s="47"/>
      <c r="U112" s="18"/>
      <c r="AX112" s="592"/>
    </row>
    <row r="113" spans="1:50" ht="40.5" customHeight="1">
      <c r="A113" s="607" t="s">
        <v>29</v>
      </c>
      <c r="B113" s="134" t="s">
        <v>164</v>
      </c>
      <c r="C113" s="608" t="s">
        <v>928</v>
      </c>
      <c r="D113" s="609" t="s">
        <v>1388</v>
      </c>
      <c r="E113" s="205"/>
      <c r="F113" s="610" t="s">
        <v>96</v>
      </c>
      <c r="G113" s="611">
        <v>54</v>
      </c>
      <c r="H113" s="17">
        <v>11.01</v>
      </c>
      <c r="I113" s="17">
        <v>3.1124999999999998</v>
      </c>
      <c r="J113" s="17">
        <v>14.1225</v>
      </c>
      <c r="K113" s="1056">
        <v>762.61500000000001</v>
      </c>
      <c r="L113" s="49">
        <v>1.4851801395734919E-3</v>
      </c>
      <c r="M113" s="49">
        <v>0.93486709142376601</v>
      </c>
      <c r="N113" s="1086" t="s">
        <v>2178</v>
      </c>
      <c r="O113" s="613" t="str">
        <f t="shared" si="9"/>
        <v>-</v>
      </c>
      <c r="P113" s="613">
        <f t="shared" si="8"/>
        <v>0.93486709142376601</v>
      </c>
      <c r="Q113" s="47">
        <f t="shared" si="10"/>
        <v>1</v>
      </c>
      <c r="R113" s="47">
        <f>SUMIF(ORÇAMENTO!$B$1:$B$10032,'CURVA ABC'!B113,ORÇAMENTO!$M$1:$M$10032)</f>
        <v>762.61500000000001</v>
      </c>
      <c r="S113" s="47" t="b">
        <f t="shared" si="11"/>
        <v>1</v>
      </c>
      <c r="T113" s="47"/>
      <c r="U113" s="18"/>
      <c r="AX113" s="592"/>
    </row>
    <row r="114" spans="1:50" ht="40.5" customHeight="1">
      <c r="A114" s="607" t="s">
        <v>29</v>
      </c>
      <c r="B114" s="134" t="s">
        <v>757</v>
      </c>
      <c r="C114" s="608" t="s">
        <v>100</v>
      </c>
      <c r="D114" s="609" t="s">
        <v>758</v>
      </c>
      <c r="E114" s="205"/>
      <c r="F114" s="610" t="s">
        <v>48</v>
      </c>
      <c r="G114" s="611">
        <v>1</v>
      </c>
      <c r="H114" s="17">
        <v>593.33000000000004</v>
      </c>
      <c r="I114" s="17">
        <v>167.73439999999999</v>
      </c>
      <c r="J114" s="17">
        <v>761.06439999999998</v>
      </c>
      <c r="K114" s="1056">
        <v>761.06439999999998</v>
      </c>
      <c r="L114" s="49">
        <v>1.4821603716376097E-3</v>
      </c>
      <c r="M114" s="49">
        <v>0.93634925179540363</v>
      </c>
      <c r="N114" s="1086" t="s">
        <v>2178</v>
      </c>
      <c r="O114" s="613" t="str">
        <f t="shared" si="9"/>
        <v>-</v>
      </c>
      <c r="P114" s="613">
        <f t="shared" si="8"/>
        <v>0.93634925179540363</v>
      </c>
      <c r="Q114" s="47">
        <f t="shared" si="10"/>
        <v>1</v>
      </c>
      <c r="R114" s="47">
        <f>SUMIF(ORÇAMENTO!$B$1:$B$10032,'CURVA ABC'!B114,ORÇAMENTO!$M$1:$M$10032)</f>
        <v>761.06439999999998</v>
      </c>
      <c r="S114" s="47" t="b">
        <f t="shared" si="11"/>
        <v>1</v>
      </c>
      <c r="T114" s="47"/>
      <c r="U114" s="18"/>
      <c r="AX114" s="592"/>
    </row>
    <row r="115" spans="1:50" ht="40.5" customHeight="1">
      <c r="A115" s="607" t="s">
        <v>29</v>
      </c>
      <c r="B115" s="134">
        <v>83635</v>
      </c>
      <c r="C115" s="608" t="s">
        <v>100</v>
      </c>
      <c r="D115" s="609" t="s">
        <v>56</v>
      </c>
      <c r="E115" s="205"/>
      <c r="F115" s="610" t="s">
        <v>48</v>
      </c>
      <c r="G115" s="611">
        <v>3</v>
      </c>
      <c r="H115" s="17">
        <v>194.53</v>
      </c>
      <c r="I115" s="17">
        <v>54.993600000000001</v>
      </c>
      <c r="J115" s="17">
        <v>249.52359999999999</v>
      </c>
      <c r="K115" s="1056">
        <v>748.57079999999996</v>
      </c>
      <c r="L115" s="49">
        <v>1.4578292916145636E-3</v>
      </c>
      <c r="M115" s="49">
        <v>0.93780708108701816</v>
      </c>
      <c r="N115" s="1086" t="s">
        <v>2178</v>
      </c>
      <c r="O115" s="613" t="str">
        <f t="shared" si="9"/>
        <v>-</v>
      </c>
      <c r="P115" s="613">
        <f t="shared" si="8"/>
        <v>0.93780708108701816</v>
      </c>
      <c r="Q115" s="47">
        <f t="shared" si="10"/>
        <v>1</v>
      </c>
      <c r="R115" s="47">
        <f>SUMIF(ORÇAMENTO!$B$1:$B$10032,'CURVA ABC'!B115,ORÇAMENTO!$M$1:$M$10032)</f>
        <v>748.57079999999996</v>
      </c>
      <c r="S115" s="47" t="b">
        <f t="shared" si="11"/>
        <v>1</v>
      </c>
      <c r="T115" s="47"/>
      <c r="U115" s="18"/>
      <c r="AX115" s="592"/>
    </row>
    <row r="116" spans="1:50" ht="40.5" customHeight="1">
      <c r="A116" s="607" t="s">
        <v>29</v>
      </c>
      <c r="B116" s="134">
        <v>79460</v>
      </c>
      <c r="C116" s="608" t="s">
        <v>100</v>
      </c>
      <c r="D116" s="609" t="s">
        <v>46</v>
      </c>
      <c r="E116" s="205"/>
      <c r="F116" s="610" t="s">
        <v>51</v>
      </c>
      <c r="G116" s="611">
        <v>14.889500000000002</v>
      </c>
      <c r="H116" s="17">
        <v>38.75</v>
      </c>
      <c r="I116" s="17">
        <v>10.954599999999999</v>
      </c>
      <c r="J116" s="17">
        <v>49.704599999999999</v>
      </c>
      <c r="K116" s="1056">
        <v>740.07659999999998</v>
      </c>
      <c r="L116" s="49">
        <v>1.4412869771550196E-3</v>
      </c>
      <c r="M116" s="49">
        <v>0.93924836806417322</v>
      </c>
      <c r="N116" s="1086" t="s">
        <v>2178</v>
      </c>
      <c r="O116" s="613" t="str">
        <f t="shared" si="9"/>
        <v>-</v>
      </c>
      <c r="P116" s="613">
        <f t="shared" si="8"/>
        <v>0.93924836806417322</v>
      </c>
      <c r="Q116" s="47">
        <f t="shared" si="10"/>
        <v>1</v>
      </c>
      <c r="R116" s="47">
        <f>SUMIF(ORÇAMENTO!$B$1:$B$10032,'CURVA ABC'!B116,ORÇAMENTO!$M$1:$M$10032)</f>
        <v>740.07659999999998</v>
      </c>
      <c r="S116" s="47" t="b">
        <f t="shared" si="11"/>
        <v>1</v>
      </c>
      <c r="T116" s="47"/>
      <c r="U116" s="18"/>
      <c r="AX116" s="592"/>
    </row>
    <row r="117" spans="1:50" ht="40.5" customHeight="1">
      <c r="A117" s="607" t="s">
        <v>29</v>
      </c>
      <c r="B117" s="134">
        <v>95468</v>
      </c>
      <c r="C117" s="608" t="s">
        <v>100</v>
      </c>
      <c r="D117" s="609" t="s">
        <v>845</v>
      </c>
      <c r="E117" s="205"/>
      <c r="F117" s="610" t="s">
        <v>51</v>
      </c>
      <c r="G117" s="611">
        <v>18.420000000000002</v>
      </c>
      <c r="H117" s="17">
        <v>31.07</v>
      </c>
      <c r="I117" s="17">
        <v>8.7835000000000001</v>
      </c>
      <c r="J117" s="17">
        <v>39.853499999999997</v>
      </c>
      <c r="K117" s="1056">
        <v>734.10149999999999</v>
      </c>
      <c r="L117" s="49">
        <v>1.4296505684140879E-3</v>
      </c>
      <c r="M117" s="49">
        <v>0.94067801863258727</v>
      </c>
      <c r="N117" s="1086" t="s">
        <v>2178</v>
      </c>
      <c r="O117" s="613" t="str">
        <f t="shared" si="9"/>
        <v>-</v>
      </c>
      <c r="P117" s="613">
        <f t="shared" si="8"/>
        <v>0.94067801863258727</v>
      </c>
      <c r="Q117" s="47">
        <f t="shared" si="10"/>
        <v>1</v>
      </c>
      <c r="R117" s="47">
        <f>SUMIF(ORÇAMENTO!$B$1:$B$10032,'CURVA ABC'!B117,ORÇAMENTO!$M$1:$M$10032)</f>
        <v>734.10149999999999</v>
      </c>
      <c r="S117" s="47" t="b">
        <f t="shared" si="11"/>
        <v>1</v>
      </c>
      <c r="T117" s="47"/>
      <c r="U117" s="18"/>
      <c r="AX117" s="592"/>
    </row>
    <row r="118" spans="1:50" ht="40.5" customHeight="1">
      <c r="A118" s="607" t="s">
        <v>29</v>
      </c>
      <c r="B118" s="134">
        <v>97647</v>
      </c>
      <c r="C118" s="608" t="s">
        <v>100</v>
      </c>
      <c r="D118" s="609" t="s">
        <v>861</v>
      </c>
      <c r="E118" s="205"/>
      <c r="F118" s="610" t="s">
        <v>51</v>
      </c>
      <c r="G118" s="611">
        <v>252.52</v>
      </c>
      <c r="H118" s="17">
        <v>2.2000000000000002</v>
      </c>
      <c r="I118" s="17">
        <v>0.62190000000000001</v>
      </c>
      <c r="J118" s="17">
        <v>2.8218999999999999</v>
      </c>
      <c r="K118" s="1056">
        <v>712.58619999999996</v>
      </c>
      <c r="L118" s="49">
        <v>1.3877498763781779E-3</v>
      </c>
      <c r="M118" s="49">
        <v>0.9420657685089654</v>
      </c>
      <c r="N118" s="1086" t="s">
        <v>2178</v>
      </c>
      <c r="O118" s="613" t="str">
        <f t="shared" si="9"/>
        <v>-</v>
      </c>
      <c r="P118" s="613">
        <f t="shared" si="8"/>
        <v>0.9420657685089654</v>
      </c>
      <c r="Q118" s="47">
        <f t="shared" si="10"/>
        <v>1</v>
      </c>
      <c r="R118" s="47">
        <f>SUMIF(ORÇAMENTO!$B$1:$B$10032,'CURVA ABC'!B118,ORÇAMENTO!$M$1:$M$10032)</f>
        <v>712.58619999999996</v>
      </c>
      <c r="S118" s="47" t="b">
        <f t="shared" si="11"/>
        <v>1</v>
      </c>
      <c r="T118" s="47"/>
      <c r="U118" s="18"/>
      <c r="AX118" s="592"/>
    </row>
    <row r="119" spans="1:50" ht="40.5" customHeight="1">
      <c r="A119" s="607" t="s">
        <v>29</v>
      </c>
      <c r="B119" s="134">
        <v>92000</v>
      </c>
      <c r="C119" s="608" t="s">
        <v>100</v>
      </c>
      <c r="D119" s="609" t="s">
        <v>769</v>
      </c>
      <c r="E119" s="205"/>
      <c r="F119" s="610" t="s">
        <v>48</v>
      </c>
      <c r="G119" s="611">
        <v>23</v>
      </c>
      <c r="H119" s="17">
        <v>22.62</v>
      </c>
      <c r="I119" s="17">
        <v>6.3947000000000003</v>
      </c>
      <c r="J119" s="17">
        <v>29.014700000000001</v>
      </c>
      <c r="K119" s="1056">
        <v>667.33810000000005</v>
      </c>
      <c r="L119" s="49">
        <v>1.2996299476153877E-3</v>
      </c>
      <c r="M119" s="49">
        <v>0.94336539845658074</v>
      </c>
      <c r="N119" s="1086" t="s">
        <v>2178</v>
      </c>
      <c r="O119" s="613" t="str">
        <f t="shared" si="9"/>
        <v>-</v>
      </c>
      <c r="P119" s="613">
        <f t="shared" si="8"/>
        <v>0.94336539845658074</v>
      </c>
      <c r="Q119" s="47">
        <f t="shared" si="10"/>
        <v>1</v>
      </c>
      <c r="R119" s="47">
        <f>SUMIF(ORÇAMENTO!$B$1:$B$10032,'CURVA ABC'!B119,ORÇAMENTO!$M$1:$M$10032)</f>
        <v>667.33810000000005</v>
      </c>
      <c r="S119" s="47" t="b">
        <f t="shared" si="11"/>
        <v>1</v>
      </c>
      <c r="T119" s="47"/>
      <c r="U119" s="18"/>
      <c r="AX119" s="592"/>
    </row>
    <row r="120" spans="1:50" ht="40.5" customHeight="1">
      <c r="A120" s="607" t="s">
        <v>29</v>
      </c>
      <c r="B120" s="134">
        <v>91953</v>
      </c>
      <c r="C120" s="608" t="s">
        <v>100</v>
      </c>
      <c r="D120" s="609" t="s">
        <v>763</v>
      </c>
      <c r="E120" s="205"/>
      <c r="F120" s="610" t="s">
        <v>48</v>
      </c>
      <c r="G120" s="611">
        <v>24</v>
      </c>
      <c r="H120" s="17">
        <v>21.34</v>
      </c>
      <c r="I120" s="17">
        <v>6.0327999999999999</v>
      </c>
      <c r="J120" s="17">
        <v>27.372800000000002</v>
      </c>
      <c r="K120" s="1056">
        <v>656.94719999999995</v>
      </c>
      <c r="L120" s="49">
        <v>1.279393841175973E-3</v>
      </c>
      <c r="M120" s="49">
        <v>0.94464479229775666</v>
      </c>
      <c r="N120" s="1086" t="s">
        <v>2178</v>
      </c>
      <c r="O120" s="613" t="str">
        <f t="shared" si="9"/>
        <v>-</v>
      </c>
      <c r="P120" s="613">
        <f t="shared" si="8"/>
        <v>0.94464479229775666</v>
      </c>
      <c r="Q120" s="47">
        <f t="shared" si="10"/>
        <v>1</v>
      </c>
      <c r="R120" s="47">
        <f>SUMIF(ORÇAMENTO!$B$1:$B$10032,'CURVA ABC'!B120,ORÇAMENTO!$M$1:$M$10032)</f>
        <v>656.94719999999995</v>
      </c>
      <c r="S120" s="47" t="b">
        <f t="shared" si="11"/>
        <v>1</v>
      </c>
      <c r="T120" s="47"/>
      <c r="U120" s="18"/>
      <c r="AX120" s="592"/>
    </row>
    <row r="121" spans="1:50" ht="40.5" customHeight="1">
      <c r="A121" s="607" t="s">
        <v>29</v>
      </c>
      <c r="B121" s="134" t="s">
        <v>524</v>
      </c>
      <c r="C121" s="608" t="s">
        <v>928</v>
      </c>
      <c r="D121" s="609" t="s">
        <v>603</v>
      </c>
      <c r="E121" s="205"/>
      <c r="F121" s="610" t="s">
        <v>47</v>
      </c>
      <c r="G121" s="611">
        <v>32</v>
      </c>
      <c r="H121" s="17">
        <v>15.7965</v>
      </c>
      <c r="I121" s="17">
        <v>4.4657</v>
      </c>
      <c r="J121" s="17">
        <v>20.2622</v>
      </c>
      <c r="K121" s="1056">
        <v>648.3904</v>
      </c>
      <c r="L121" s="49">
        <v>1.2627296142484899E-3</v>
      </c>
      <c r="M121" s="49">
        <v>0.94590752191200511</v>
      </c>
      <c r="N121" s="1086" t="s">
        <v>2178</v>
      </c>
      <c r="O121" s="613" t="str">
        <f t="shared" si="9"/>
        <v>-</v>
      </c>
      <c r="P121" s="613">
        <f t="shared" si="8"/>
        <v>0.94590752191200511</v>
      </c>
      <c r="Q121" s="47">
        <f t="shared" si="10"/>
        <v>1</v>
      </c>
      <c r="R121" s="47">
        <f>SUMIF(ORÇAMENTO!$B$1:$B$10032,'CURVA ABC'!B121,ORÇAMENTO!$M$1:$M$10032)</f>
        <v>648.3904</v>
      </c>
      <c r="S121" s="47" t="b">
        <f t="shared" si="11"/>
        <v>1</v>
      </c>
      <c r="T121" s="47"/>
      <c r="U121" s="18"/>
      <c r="AX121" s="592"/>
    </row>
    <row r="122" spans="1:50" ht="40.5" customHeight="1">
      <c r="A122" s="607" t="s">
        <v>29</v>
      </c>
      <c r="B122" s="134">
        <v>91996</v>
      </c>
      <c r="C122" s="608" t="s">
        <v>100</v>
      </c>
      <c r="D122" s="609" t="s">
        <v>767</v>
      </c>
      <c r="E122" s="205"/>
      <c r="F122" s="610" t="s">
        <v>48</v>
      </c>
      <c r="G122" s="611">
        <v>20</v>
      </c>
      <c r="H122" s="17">
        <v>25.16</v>
      </c>
      <c r="I122" s="17">
        <v>7.1127000000000002</v>
      </c>
      <c r="J122" s="17">
        <v>32.2727</v>
      </c>
      <c r="K122" s="1056">
        <v>645.45399999999995</v>
      </c>
      <c r="L122" s="49">
        <v>1.2570110236597347E-3</v>
      </c>
      <c r="M122" s="49">
        <v>0.94716453293566483</v>
      </c>
      <c r="N122" s="1086" t="s">
        <v>2178</v>
      </c>
      <c r="O122" s="613" t="str">
        <f t="shared" si="9"/>
        <v>-</v>
      </c>
      <c r="P122" s="613">
        <f t="shared" si="8"/>
        <v>0.94716453293566483</v>
      </c>
      <c r="Q122" s="47">
        <f t="shared" si="10"/>
        <v>1</v>
      </c>
      <c r="R122" s="47">
        <f>SUMIF(ORÇAMENTO!$B$1:$B$10032,'CURVA ABC'!B122,ORÇAMENTO!$M$1:$M$10032)</f>
        <v>645.45399999999995</v>
      </c>
      <c r="S122" s="47" t="b">
        <f t="shared" si="11"/>
        <v>1</v>
      </c>
      <c r="T122" s="47"/>
      <c r="U122" s="18"/>
      <c r="AX122" s="592"/>
    </row>
    <row r="123" spans="1:50" ht="40.5" customHeight="1">
      <c r="A123" s="607" t="s">
        <v>29</v>
      </c>
      <c r="B123" s="134">
        <v>95474</v>
      </c>
      <c r="C123" s="608" t="s">
        <v>100</v>
      </c>
      <c r="D123" s="609" t="s">
        <v>831</v>
      </c>
      <c r="E123" s="205"/>
      <c r="F123" s="610" t="s">
        <v>55</v>
      </c>
      <c r="G123" s="611">
        <v>0.97120000000000029</v>
      </c>
      <c r="H123" s="17">
        <v>516.35</v>
      </c>
      <c r="I123" s="17">
        <v>145.97210000000001</v>
      </c>
      <c r="J123" s="17">
        <v>662.32209999999998</v>
      </c>
      <c r="K123" s="1056">
        <v>643.24720000000002</v>
      </c>
      <c r="L123" s="49">
        <v>1.252713317042358E-3</v>
      </c>
      <c r="M123" s="49">
        <v>0.94841724625270718</v>
      </c>
      <c r="N123" s="1086" t="s">
        <v>2178</v>
      </c>
      <c r="O123" s="613" t="str">
        <f t="shared" si="9"/>
        <v>-</v>
      </c>
      <c r="P123" s="613">
        <f t="shared" si="8"/>
        <v>0.94841724625270718</v>
      </c>
      <c r="Q123" s="47">
        <f t="shared" si="10"/>
        <v>1</v>
      </c>
      <c r="R123" s="47">
        <f>SUMIF(ORÇAMENTO!$B$1:$B$10032,'CURVA ABC'!B123,ORÇAMENTO!$M$1:$M$10032)</f>
        <v>643.24720000000002</v>
      </c>
      <c r="S123" s="47" t="b">
        <f t="shared" si="11"/>
        <v>1</v>
      </c>
      <c r="T123" s="47"/>
      <c r="U123" s="18"/>
      <c r="AX123" s="592"/>
    </row>
    <row r="124" spans="1:50" ht="40.5" customHeight="1">
      <c r="A124" s="607" t="s">
        <v>29</v>
      </c>
      <c r="B124" s="134" t="s">
        <v>740</v>
      </c>
      <c r="C124" s="608" t="s">
        <v>100</v>
      </c>
      <c r="D124" s="609" t="s">
        <v>741</v>
      </c>
      <c r="E124" s="205"/>
      <c r="F124" s="610" t="s">
        <v>47</v>
      </c>
      <c r="G124" s="611">
        <v>20</v>
      </c>
      <c r="H124" s="17">
        <v>22.63</v>
      </c>
      <c r="I124" s="17">
        <v>6.3975</v>
      </c>
      <c r="J124" s="17">
        <v>29.0275</v>
      </c>
      <c r="K124" s="1056">
        <v>580.54999999999995</v>
      </c>
      <c r="L124" s="49">
        <v>1.1306115537058549E-3</v>
      </c>
      <c r="M124" s="49">
        <v>0.94954785780641304</v>
      </c>
      <c r="N124" s="1086" t="s">
        <v>2178</v>
      </c>
      <c r="O124" s="613" t="str">
        <f t="shared" si="9"/>
        <v>-</v>
      </c>
      <c r="P124" s="613">
        <f t="shared" si="8"/>
        <v>0.94954785780641304</v>
      </c>
      <c r="Q124" s="47">
        <f t="shared" si="10"/>
        <v>1</v>
      </c>
      <c r="R124" s="47">
        <f>SUMIF(ORÇAMENTO!$B$1:$B$10032,'CURVA ABC'!B124,ORÇAMENTO!$M$1:$M$10032)</f>
        <v>580.54999999999995</v>
      </c>
      <c r="S124" s="47" t="b">
        <f t="shared" si="11"/>
        <v>1</v>
      </c>
      <c r="T124" s="47"/>
      <c r="U124" s="18"/>
      <c r="AX124" s="592"/>
    </row>
    <row r="125" spans="1:50" ht="40.5" customHeight="1">
      <c r="A125" s="607" t="s">
        <v>29</v>
      </c>
      <c r="B125" s="134">
        <v>93358</v>
      </c>
      <c r="C125" s="608" t="s">
        <v>100</v>
      </c>
      <c r="D125" s="609" t="s">
        <v>827</v>
      </c>
      <c r="E125" s="205"/>
      <c r="F125" s="610" t="s">
        <v>55</v>
      </c>
      <c r="G125" s="611">
        <v>8.5200000000000014</v>
      </c>
      <c r="H125" s="17">
        <v>50.35</v>
      </c>
      <c r="I125" s="17">
        <v>14.2339</v>
      </c>
      <c r="J125" s="17">
        <v>64.5839</v>
      </c>
      <c r="K125" s="1056">
        <v>550.25480000000005</v>
      </c>
      <c r="L125" s="49">
        <v>1.071612151170622E-3</v>
      </c>
      <c r="M125" s="49">
        <v>0.95061946995758362</v>
      </c>
      <c r="N125" s="1086" t="s">
        <v>2178</v>
      </c>
      <c r="O125" s="613" t="str">
        <f t="shared" si="9"/>
        <v>-</v>
      </c>
      <c r="P125" s="613">
        <f t="shared" si="8"/>
        <v>0.95061946995758362</v>
      </c>
      <c r="Q125" s="47">
        <f t="shared" si="10"/>
        <v>1</v>
      </c>
      <c r="R125" s="47">
        <f>SUMIF(ORÇAMENTO!$B$1:$B$10032,'CURVA ABC'!B125,ORÇAMENTO!$M$1:$M$10032)</f>
        <v>550.25480000000005</v>
      </c>
      <c r="S125" s="47" t="b">
        <f t="shared" si="11"/>
        <v>1</v>
      </c>
      <c r="T125" s="47"/>
      <c r="U125" s="18"/>
      <c r="AX125" s="592"/>
    </row>
    <row r="126" spans="1:50" ht="40.5" customHeight="1">
      <c r="A126" s="607" t="s">
        <v>29</v>
      </c>
      <c r="B126" s="134" t="s">
        <v>123</v>
      </c>
      <c r="C126" s="608" t="s">
        <v>928</v>
      </c>
      <c r="D126" s="609" t="s">
        <v>1012</v>
      </c>
      <c r="E126" s="205"/>
      <c r="F126" s="610" t="s">
        <v>96</v>
      </c>
      <c r="G126" s="611">
        <v>26</v>
      </c>
      <c r="H126" s="17">
        <v>15.96</v>
      </c>
      <c r="I126" s="17">
        <v>4.5118999999999998</v>
      </c>
      <c r="J126" s="17">
        <v>20.471900000000002</v>
      </c>
      <c r="K126" s="1056">
        <v>532.26940000000002</v>
      </c>
      <c r="L126" s="49">
        <v>1.0365858811886715E-3</v>
      </c>
      <c r="M126" s="49">
        <v>0.95165605583877233</v>
      </c>
      <c r="N126" s="1086" t="s">
        <v>2178</v>
      </c>
      <c r="O126" s="613" t="str">
        <f t="shared" si="9"/>
        <v>-</v>
      </c>
      <c r="P126" s="613">
        <f t="shared" si="8"/>
        <v>0.95165605583877233</v>
      </c>
      <c r="Q126" s="47">
        <f t="shared" si="10"/>
        <v>1</v>
      </c>
      <c r="R126" s="47">
        <f>SUMIF(ORÇAMENTO!$B$1:$B$10032,'CURVA ABC'!B126,ORÇAMENTO!$M$1:$M$10032)</f>
        <v>532.26940000000002</v>
      </c>
      <c r="S126" s="47" t="b">
        <f t="shared" si="11"/>
        <v>1</v>
      </c>
      <c r="T126" s="47"/>
      <c r="U126" s="18"/>
      <c r="AX126" s="592"/>
    </row>
    <row r="127" spans="1:50" ht="40.5" customHeight="1">
      <c r="A127" s="607" t="s">
        <v>29</v>
      </c>
      <c r="B127" s="134" t="s">
        <v>132</v>
      </c>
      <c r="C127" s="608" t="s">
        <v>928</v>
      </c>
      <c r="D127" s="609" t="s">
        <v>1057</v>
      </c>
      <c r="E127" s="205"/>
      <c r="F127" s="610" t="s">
        <v>96</v>
      </c>
      <c r="G127" s="611">
        <v>1</v>
      </c>
      <c r="H127" s="17">
        <v>412.69</v>
      </c>
      <c r="I127" s="17">
        <v>116.6675</v>
      </c>
      <c r="J127" s="17">
        <v>529.35749999999996</v>
      </c>
      <c r="K127" s="1056">
        <v>529.35749999999996</v>
      </c>
      <c r="L127" s="49">
        <v>1.0309150039459947E-3</v>
      </c>
      <c r="M127" s="49">
        <v>0.95268697084271836</v>
      </c>
      <c r="N127" s="1086" t="s">
        <v>2178</v>
      </c>
      <c r="O127" s="613" t="str">
        <f t="shared" si="9"/>
        <v>-</v>
      </c>
      <c r="P127" s="613">
        <f t="shared" si="8"/>
        <v>0.95268697084271836</v>
      </c>
      <c r="Q127" s="47">
        <f t="shared" si="10"/>
        <v>1</v>
      </c>
      <c r="R127" s="47">
        <f>SUMIF(ORÇAMENTO!$B$1:$B$10032,'CURVA ABC'!B127,ORÇAMENTO!$M$1:$M$10032)</f>
        <v>529.35749999999996</v>
      </c>
      <c r="S127" s="47" t="b">
        <f t="shared" si="11"/>
        <v>1</v>
      </c>
      <c r="T127" s="47"/>
      <c r="U127" s="18"/>
      <c r="AX127" s="592"/>
    </row>
    <row r="128" spans="1:50" ht="40.5" customHeight="1">
      <c r="A128" s="607" t="s">
        <v>29</v>
      </c>
      <c r="B128" s="134" t="s">
        <v>517</v>
      </c>
      <c r="C128" s="608" t="s">
        <v>928</v>
      </c>
      <c r="D128" s="609" t="s">
        <v>977</v>
      </c>
      <c r="E128" s="205"/>
      <c r="F128" s="610" t="s">
        <v>51</v>
      </c>
      <c r="G128" s="611">
        <v>211.67019999999997</v>
      </c>
      <c r="H128" s="17">
        <v>1.9095</v>
      </c>
      <c r="I128" s="17">
        <v>0.53979999999999995</v>
      </c>
      <c r="J128" s="17">
        <v>2.4493</v>
      </c>
      <c r="K128" s="1056">
        <v>518.44380000000001</v>
      </c>
      <c r="L128" s="49">
        <v>1.0096607531257732E-3</v>
      </c>
      <c r="M128" s="49">
        <v>0.95369663159584417</v>
      </c>
      <c r="N128" s="1086" t="s">
        <v>2178</v>
      </c>
      <c r="O128" s="613" t="str">
        <f t="shared" si="9"/>
        <v>-</v>
      </c>
      <c r="P128" s="613">
        <f t="shared" si="8"/>
        <v>0.95369663159584417</v>
      </c>
      <c r="Q128" s="47">
        <f t="shared" si="10"/>
        <v>1</v>
      </c>
      <c r="R128" s="47">
        <f>SUMIF(ORÇAMENTO!$B$1:$B$10032,'CURVA ABC'!B128,ORÇAMENTO!$M$1:$M$10032)</f>
        <v>518.44380000000001</v>
      </c>
      <c r="S128" s="47" t="b">
        <f t="shared" si="11"/>
        <v>1</v>
      </c>
      <c r="T128" s="47"/>
      <c r="U128" s="18"/>
      <c r="AX128" s="592"/>
    </row>
    <row r="129" spans="1:50" ht="40.5" customHeight="1">
      <c r="A129" s="607" t="s">
        <v>29</v>
      </c>
      <c r="B129" s="134">
        <v>97632</v>
      </c>
      <c r="C129" s="608" t="s">
        <v>100</v>
      </c>
      <c r="D129" s="609" t="s">
        <v>856</v>
      </c>
      <c r="E129" s="205"/>
      <c r="F129" s="610" t="s">
        <v>47</v>
      </c>
      <c r="G129" s="611">
        <v>239.63</v>
      </c>
      <c r="H129" s="17">
        <v>1.62</v>
      </c>
      <c r="I129" s="17">
        <v>0.45800000000000002</v>
      </c>
      <c r="J129" s="17">
        <v>2.0779999999999998</v>
      </c>
      <c r="K129" s="1056">
        <v>497.9511</v>
      </c>
      <c r="L129" s="49">
        <v>9.6975155773066854E-4</v>
      </c>
      <c r="M129" s="49">
        <v>0.95466638315357488</v>
      </c>
      <c r="N129" s="1086" t="s">
        <v>2178</v>
      </c>
      <c r="O129" s="613" t="str">
        <f t="shared" si="9"/>
        <v>-</v>
      </c>
      <c r="P129" s="613">
        <f t="shared" si="8"/>
        <v>0.95466638315357488</v>
      </c>
      <c r="Q129" s="47">
        <f t="shared" si="10"/>
        <v>1</v>
      </c>
      <c r="R129" s="47">
        <f>SUMIF(ORÇAMENTO!$B$1:$B$10032,'CURVA ABC'!B129,ORÇAMENTO!$M$1:$M$10032)</f>
        <v>497.9511</v>
      </c>
      <c r="S129" s="47" t="b">
        <f t="shared" si="11"/>
        <v>1</v>
      </c>
      <c r="T129" s="47"/>
      <c r="U129" s="18"/>
      <c r="AX129" s="592"/>
    </row>
    <row r="130" spans="1:50" ht="40.5" customHeight="1">
      <c r="A130" s="607" t="s">
        <v>29</v>
      </c>
      <c r="B130" s="134">
        <v>87905</v>
      </c>
      <c r="C130" s="608" t="s">
        <v>100</v>
      </c>
      <c r="D130" s="609" t="s">
        <v>587</v>
      </c>
      <c r="E130" s="205"/>
      <c r="F130" s="610" t="s">
        <v>51</v>
      </c>
      <c r="G130" s="611">
        <v>68.155000000000001</v>
      </c>
      <c r="H130" s="17">
        <v>5.48</v>
      </c>
      <c r="I130" s="17">
        <v>1.5491999999999999</v>
      </c>
      <c r="J130" s="17">
        <v>7.0292000000000003</v>
      </c>
      <c r="K130" s="1056">
        <v>479.07510000000002</v>
      </c>
      <c r="L130" s="49">
        <v>9.3299085893168193E-4</v>
      </c>
      <c r="M130" s="49">
        <v>0.95559937401250661</v>
      </c>
      <c r="N130" s="1086" t="s">
        <v>2178</v>
      </c>
      <c r="O130" s="613" t="str">
        <f t="shared" si="9"/>
        <v>-</v>
      </c>
      <c r="P130" s="613">
        <f t="shared" si="8"/>
        <v>0.95559937401250661</v>
      </c>
      <c r="Q130" s="47">
        <f t="shared" si="10"/>
        <v>1</v>
      </c>
      <c r="R130" s="47">
        <f>SUMIF(ORÇAMENTO!$B$1:$B$10032,'CURVA ABC'!B130,ORÇAMENTO!$M$1:$M$10032)</f>
        <v>479.07510000000002</v>
      </c>
      <c r="S130" s="47" t="b">
        <f t="shared" si="11"/>
        <v>1</v>
      </c>
      <c r="T130" s="47"/>
      <c r="U130" s="18"/>
      <c r="AX130" s="592"/>
    </row>
    <row r="131" spans="1:50" ht="40.5" customHeight="1">
      <c r="A131" s="607" t="s">
        <v>29</v>
      </c>
      <c r="B131" s="134">
        <v>98563</v>
      </c>
      <c r="C131" s="608" t="s">
        <v>100</v>
      </c>
      <c r="D131" s="609" t="s">
        <v>738</v>
      </c>
      <c r="E131" s="205"/>
      <c r="F131" s="610" t="s">
        <v>51</v>
      </c>
      <c r="G131" s="611">
        <v>16.695</v>
      </c>
      <c r="H131" s="17">
        <v>22.18</v>
      </c>
      <c r="I131" s="17">
        <v>6.2702999999999998</v>
      </c>
      <c r="J131" s="17">
        <v>28.450299999999999</v>
      </c>
      <c r="K131" s="1056">
        <v>474.9778</v>
      </c>
      <c r="L131" s="49">
        <v>9.2501143473221756E-4</v>
      </c>
      <c r="M131" s="49">
        <v>0.95652438544723883</v>
      </c>
      <c r="N131" s="1086" t="s">
        <v>2178</v>
      </c>
      <c r="O131" s="613" t="str">
        <f t="shared" si="9"/>
        <v>-</v>
      </c>
      <c r="P131" s="613">
        <f t="shared" si="8"/>
        <v>0.95652438544723883</v>
      </c>
      <c r="Q131" s="47">
        <f t="shared" si="10"/>
        <v>1</v>
      </c>
      <c r="R131" s="47">
        <f>SUMIF(ORÇAMENTO!$B$1:$B$10032,'CURVA ABC'!B131,ORÇAMENTO!$M$1:$M$10032)</f>
        <v>474.9778</v>
      </c>
      <c r="S131" s="47" t="b">
        <f t="shared" si="11"/>
        <v>1</v>
      </c>
      <c r="T131" s="47"/>
      <c r="U131" s="18"/>
      <c r="AX131" s="592"/>
    </row>
    <row r="132" spans="1:50" ht="40.5" customHeight="1">
      <c r="A132" s="607" t="s">
        <v>29</v>
      </c>
      <c r="B132" s="134" t="s">
        <v>120</v>
      </c>
      <c r="C132" s="608" t="s">
        <v>928</v>
      </c>
      <c r="D132" s="609" t="s">
        <v>1018</v>
      </c>
      <c r="E132" s="205"/>
      <c r="F132" s="610" t="s">
        <v>51</v>
      </c>
      <c r="G132" s="611">
        <v>55.150000000000006</v>
      </c>
      <c r="H132" s="17">
        <v>6.6980000000000004</v>
      </c>
      <c r="I132" s="17">
        <v>1.8935</v>
      </c>
      <c r="J132" s="17">
        <v>8.5914999999999999</v>
      </c>
      <c r="K132" s="1056">
        <v>473.82119999999998</v>
      </c>
      <c r="L132" s="49">
        <v>9.2275897530061618E-4</v>
      </c>
      <c r="M132" s="49">
        <v>0.95744714442253942</v>
      </c>
      <c r="N132" s="1086" t="s">
        <v>2178</v>
      </c>
      <c r="O132" s="613" t="str">
        <f t="shared" si="9"/>
        <v>-</v>
      </c>
      <c r="P132" s="613">
        <f t="shared" si="8"/>
        <v>0.95744714442253942</v>
      </c>
      <c r="Q132" s="47">
        <f t="shared" si="10"/>
        <v>1</v>
      </c>
      <c r="R132" s="47">
        <f>SUMIF(ORÇAMENTO!$B$1:$B$10032,'CURVA ABC'!B132,ORÇAMENTO!$M$1:$M$10032)</f>
        <v>473.82130000000001</v>
      </c>
      <c r="S132" s="47" t="b">
        <f t="shared" si="11"/>
        <v>0</v>
      </c>
      <c r="T132" s="47"/>
      <c r="U132" s="18"/>
      <c r="AX132" s="592"/>
    </row>
    <row r="133" spans="1:50" ht="40.5" customHeight="1">
      <c r="A133" s="607" t="s">
        <v>29</v>
      </c>
      <c r="B133" s="134" t="s">
        <v>231</v>
      </c>
      <c r="C133" s="608" t="s">
        <v>928</v>
      </c>
      <c r="D133" s="609" t="s">
        <v>1400</v>
      </c>
      <c r="E133" s="205"/>
      <c r="F133" s="610" t="s">
        <v>96</v>
      </c>
      <c r="G133" s="611">
        <v>40</v>
      </c>
      <c r="H133" s="17">
        <v>9.11</v>
      </c>
      <c r="I133" s="17">
        <v>2.5754000000000001</v>
      </c>
      <c r="J133" s="17">
        <v>11.6854</v>
      </c>
      <c r="K133" s="1056">
        <v>467.416</v>
      </c>
      <c r="L133" s="49">
        <v>9.1028495390057011E-4</v>
      </c>
      <c r="M133" s="49">
        <v>0.95835742937643997</v>
      </c>
      <c r="N133" s="1086" t="s">
        <v>2178</v>
      </c>
      <c r="O133" s="613" t="str">
        <f t="shared" si="9"/>
        <v>-</v>
      </c>
      <c r="P133" s="613">
        <f t="shared" ref="P133:P196" si="12">IF(M133&lt;=50%,"-",IF(M133&lt;=80%,"-",IF(M133&lt;=100%,M133," ")))</f>
        <v>0.95835742937643997</v>
      </c>
      <c r="Q133" s="47">
        <f t="shared" si="10"/>
        <v>1</v>
      </c>
      <c r="R133" s="47">
        <f>SUMIF(ORÇAMENTO!$B$1:$B$10032,'CURVA ABC'!B133,ORÇAMENTO!$M$1:$M$10032)</f>
        <v>467.416</v>
      </c>
      <c r="S133" s="47" t="b">
        <f t="shared" si="11"/>
        <v>1</v>
      </c>
      <c r="T133" s="47"/>
      <c r="U133" s="18"/>
      <c r="AX133" s="592"/>
    </row>
    <row r="134" spans="1:50" ht="40.5" customHeight="1">
      <c r="A134" s="607" t="s">
        <v>29</v>
      </c>
      <c r="B134" s="134">
        <v>97638</v>
      </c>
      <c r="C134" s="608" t="s">
        <v>100</v>
      </c>
      <c r="D134" s="609" t="s">
        <v>857</v>
      </c>
      <c r="E134" s="205"/>
      <c r="F134" s="610" t="s">
        <v>51</v>
      </c>
      <c r="G134" s="611">
        <v>77.97999999999999</v>
      </c>
      <c r="H134" s="17">
        <v>4.59</v>
      </c>
      <c r="I134" s="17">
        <v>1.2976000000000001</v>
      </c>
      <c r="J134" s="17">
        <v>5.8875999999999999</v>
      </c>
      <c r="K134" s="1056">
        <v>459.11500000000001</v>
      </c>
      <c r="L134" s="49">
        <v>8.9411889325581551E-4</v>
      </c>
      <c r="M134" s="49">
        <v>0.95925154826969583</v>
      </c>
      <c r="N134" s="1086" t="s">
        <v>2178</v>
      </c>
      <c r="O134" s="613" t="str">
        <f t="shared" ref="O134:O197" si="13">IF(M134&lt;=50%,"-",IF(M134&lt;=80%,M134,IF(M134&lt;=100%,"-"," ")))</f>
        <v>-</v>
      </c>
      <c r="P134" s="613">
        <f t="shared" si="12"/>
        <v>0.95925154826969583</v>
      </c>
      <c r="Q134" s="47">
        <f t="shared" ref="Q134:Q197" si="14">IF(B134&gt;0,COUNTIF($B$1:$B$121839,B134),"")</f>
        <v>1</v>
      </c>
      <c r="R134" s="47">
        <f>SUMIF(ORÇAMENTO!$B$1:$B$10032,'CURVA ABC'!B134,ORÇAMENTO!$M$1:$M$10032)</f>
        <v>459.11500000000001</v>
      </c>
      <c r="S134" s="47" t="b">
        <f t="shared" si="11"/>
        <v>1</v>
      </c>
      <c r="T134" s="47"/>
      <c r="U134" s="18"/>
      <c r="AX134" s="592"/>
    </row>
    <row r="135" spans="1:50" ht="40.5" customHeight="1">
      <c r="A135" s="607" t="s">
        <v>29</v>
      </c>
      <c r="B135" s="134">
        <v>91936</v>
      </c>
      <c r="C135" s="608" t="s">
        <v>100</v>
      </c>
      <c r="D135" s="609" t="s">
        <v>754</v>
      </c>
      <c r="E135" s="205"/>
      <c r="F135" s="610" t="s">
        <v>48</v>
      </c>
      <c r="G135" s="611">
        <v>37</v>
      </c>
      <c r="H135" s="17">
        <v>9.6300000000000008</v>
      </c>
      <c r="I135" s="17">
        <v>2.7223999999999999</v>
      </c>
      <c r="J135" s="17">
        <v>12.352399999999999</v>
      </c>
      <c r="K135" s="1056">
        <v>457.03879999999998</v>
      </c>
      <c r="L135" s="49">
        <v>8.9007552798528911E-4</v>
      </c>
      <c r="M135" s="49">
        <v>0.96014162379768109</v>
      </c>
      <c r="N135" s="1086" t="s">
        <v>2178</v>
      </c>
      <c r="O135" s="613" t="str">
        <f t="shared" si="13"/>
        <v>-</v>
      </c>
      <c r="P135" s="613">
        <f t="shared" si="12"/>
        <v>0.96014162379768109</v>
      </c>
      <c r="Q135" s="47">
        <f t="shared" si="14"/>
        <v>1</v>
      </c>
      <c r="R135" s="47">
        <f>SUMIF(ORÇAMENTO!$B$1:$B$10032,'CURVA ABC'!B135,ORÇAMENTO!$M$1:$M$10032)</f>
        <v>457.03879999999998</v>
      </c>
      <c r="S135" s="47" t="b">
        <f t="shared" si="11"/>
        <v>1</v>
      </c>
      <c r="T135" s="47"/>
      <c r="U135" s="18"/>
      <c r="AX135" s="592"/>
    </row>
    <row r="136" spans="1:50" ht="40.5" customHeight="1">
      <c r="A136" s="607" t="s">
        <v>29</v>
      </c>
      <c r="B136" s="134" t="s">
        <v>154</v>
      </c>
      <c r="C136" s="608" t="s">
        <v>928</v>
      </c>
      <c r="D136" s="609" t="s">
        <v>1310</v>
      </c>
      <c r="E136" s="205"/>
      <c r="F136" s="610" t="s">
        <v>955</v>
      </c>
      <c r="G136" s="611">
        <v>7</v>
      </c>
      <c r="H136" s="17">
        <v>46.25</v>
      </c>
      <c r="I136" s="17">
        <v>13.0749</v>
      </c>
      <c r="J136" s="17">
        <v>59.3249</v>
      </c>
      <c r="K136" s="1056">
        <v>415.27429999999998</v>
      </c>
      <c r="L136" s="49">
        <v>8.0873985278978795E-4</v>
      </c>
      <c r="M136" s="49">
        <v>0.96095036365047093</v>
      </c>
      <c r="N136" s="1086" t="s">
        <v>2178</v>
      </c>
      <c r="O136" s="613" t="str">
        <f t="shared" si="13"/>
        <v>-</v>
      </c>
      <c r="P136" s="613">
        <f t="shared" si="12"/>
        <v>0.96095036365047093</v>
      </c>
      <c r="Q136" s="47">
        <f t="shared" si="14"/>
        <v>1</v>
      </c>
      <c r="R136" s="47">
        <f>SUMIF(ORÇAMENTO!$B$1:$B$10032,'CURVA ABC'!B136,ORÇAMENTO!$M$1:$M$10032)</f>
        <v>415.27429999999998</v>
      </c>
      <c r="S136" s="47" t="b">
        <f t="shared" si="11"/>
        <v>1</v>
      </c>
      <c r="T136" s="47"/>
      <c r="U136" s="18"/>
      <c r="AX136" s="592"/>
    </row>
    <row r="137" spans="1:50" ht="40.5" customHeight="1">
      <c r="A137" s="607" t="s">
        <v>29</v>
      </c>
      <c r="B137" s="134">
        <v>90823</v>
      </c>
      <c r="C137" s="608" t="s">
        <v>100</v>
      </c>
      <c r="D137" s="609" t="s">
        <v>720</v>
      </c>
      <c r="E137" s="205"/>
      <c r="F137" s="610" t="s">
        <v>48</v>
      </c>
      <c r="G137" s="611">
        <v>1</v>
      </c>
      <c r="H137" s="17">
        <v>320.3</v>
      </c>
      <c r="I137" s="17">
        <v>90.5488</v>
      </c>
      <c r="J137" s="17">
        <v>410.84879999999998</v>
      </c>
      <c r="K137" s="1056">
        <v>410.84879999999998</v>
      </c>
      <c r="L137" s="49">
        <v>8.0012126450122495E-4</v>
      </c>
      <c r="M137" s="49">
        <v>0.96175048491497217</v>
      </c>
      <c r="N137" s="1086" t="s">
        <v>2178</v>
      </c>
      <c r="O137" s="613" t="str">
        <f t="shared" si="13"/>
        <v>-</v>
      </c>
      <c r="P137" s="613">
        <f t="shared" si="12"/>
        <v>0.96175048491497217</v>
      </c>
      <c r="Q137" s="47">
        <f t="shared" si="14"/>
        <v>1</v>
      </c>
      <c r="R137" s="47">
        <f>SUMIF(ORÇAMENTO!$B$1:$B$10032,'CURVA ABC'!B137,ORÇAMENTO!$M$1:$M$10032)</f>
        <v>410.84879999999998</v>
      </c>
      <c r="S137" s="47" t="b">
        <f t="shared" si="11"/>
        <v>1</v>
      </c>
      <c r="T137" s="47"/>
      <c r="U137" s="18"/>
      <c r="AX137" s="592"/>
    </row>
    <row r="138" spans="1:50" ht="40.5" customHeight="1">
      <c r="A138" s="607" t="s">
        <v>29</v>
      </c>
      <c r="B138" s="134" t="s">
        <v>134</v>
      </c>
      <c r="C138" s="608" t="s">
        <v>928</v>
      </c>
      <c r="D138" s="609" t="s">
        <v>274</v>
      </c>
      <c r="E138" s="205"/>
      <c r="F138" s="610" t="s">
        <v>96</v>
      </c>
      <c r="G138" s="611">
        <v>5</v>
      </c>
      <c r="H138" s="17">
        <v>63.21</v>
      </c>
      <c r="I138" s="17">
        <v>17.869499999999999</v>
      </c>
      <c r="J138" s="17">
        <v>81.079499999999996</v>
      </c>
      <c r="K138" s="1056">
        <v>405.39749999999998</v>
      </c>
      <c r="L138" s="49">
        <v>7.8950494762461355E-4</v>
      </c>
      <c r="M138" s="49">
        <v>0.96253998986259681</v>
      </c>
      <c r="N138" s="1086" t="s">
        <v>2178</v>
      </c>
      <c r="O138" s="613" t="str">
        <f t="shared" si="13"/>
        <v>-</v>
      </c>
      <c r="P138" s="613">
        <f t="shared" si="12"/>
        <v>0.96253998986259681</v>
      </c>
      <c r="Q138" s="47">
        <f t="shared" si="14"/>
        <v>1</v>
      </c>
      <c r="R138" s="47">
        <f>SUMIF(ORÇAMENTO!$B$1:$B$10032,'CURVA ABC'!B138,ORÇAMENTO!$M$1:$M$10032)</f>
        <v>405.39749999999998</v>
      </c>
      <c r="S138" s="47" t="b">
        <f t="shared" ref="S138:S200" si="15">R138=K138</f>
        <v>1</v>
      </c>
      <c r="T138" s="47"/>
      <c r="U138" s="18"/>
      <c r="AX138" s="592"/>
    </row>
    <row r="139" spans="1:50" ht="40.5" customHeight="1">
      <c r="A139" s="607" t="s">
        <v>29</v>
      </c>
      <c r="B139" s="134">
        <v>90461</v>
      </c>
      <c r="C139" s="608" t="s">
        <v>100</v>
      </c>
      <c r="D139" s="609" t="s">
        <v>820</v>
      </c>
      <c r="E139" s="205"/>
      <c r="F139" s="610" t="s">
        <v>47</v>
      </c>
      <c r="G139" s="611">
        <v>23</v>
      </c>
      <c r="H139" s="17">
        <v>13.21</v>
      </c>
      <c r="I139" s="17">
        <v>3.7345000000000002</v>
      </c>
      <c r="J139" s="17">
        <v>16.944500000000001</v>
      </c>
      <c r="K139" s="1056">
        <v>389.7235</v>
      </c>
      <c r="L139" s="49">
        <v>7.5898009103554187E-4</v>
      </c>
      <c r="M139" s="49">
        <v>0.9632989699536324</v>
      </c>
      <c r="N139" s="1086" t="s">
        <v>2178</v>
      </c>
      <c r="O139" s="613" t="str">
        <f t="shared" si="13"/>
        <v>-</v>
      </c>
      <c r="P139" s="613">
        <f t="shared" si="12"/>
        <v>0.9632989699536324</v>
      </c>
      <c r="Q139" s="47">
        <f t="shared" si="14"/>
        <v>1</v>
      </c>
      <c r="R139" s="47">
        <f>SUMIF(ORÇAMENTO!$B$1:$B$10032,'CURVA ABC'!B139,ORÇAMENTO!$M$1:$M$10032)</f>
        <v>389.7235</v>
      </c>
      <c r="S139" s="47" t="b">
        <f t="shared" si="15"/>
        <v>1</v>
      </c>
      <c r="T139" s="47"/>
      <c r="U139" s="18"/>
      <c r="AX139" s="592"/>
    </row>
    <row r="140" spans="1:50" ht="40.5" customHeight="1">
      <c r="A140" s="607" t="s">
        <v>29</v>
      </c>
      <c r="B140" s="134" t="s">
        <v>226</v>
      </c>
      <c r="C140" s="608" t="s">
        <v>928</v>
      </c>
      <c r="D140" s="609" t="s">
        <v>1412</v>
      </c>
      <c r="E140" s="205"/>
      <c r="F140" s="610" t="s">
        <v>96</v>
      </c>
      <c r="G140" s="611">
        <v>35</v>
      </c>
      <c r="H140" s="17">
        <v>8.5399999999999991</v>
      </c>
      <c r="I140" s="17">
        <v>2.4142999999999999</v>
      </c>
      <c r="J140" s="17">
        <v>10.9543</v>
      </c>
      <c r="K140" s="1056">
        <v>383.40050000000002</v>
      </c>
      <c r="L140" s="49">
        <v>7.4666615278029752E-4</v>
      </c>
      <c r="M140" s="49">
        <v>0.9640456361064127</v>
      </c>
      <c r="N140" s="1086" t="s">
        <v>2178</v>
      </c>
      <c r="O140" s="613" t="str">
        <f t="shared" si="13"/>
        <v>-</v>
      </c>
      <c r="P140" s="613">
        <f t="shared" si="12"/>
        <v>0.9640456361064127</v>
      </c>
      <c r="Q140" s="47">
        <f t="shared" si="14"/>
        <v>1</v>
      </c>
      <c r="R140" s="47">
        <f>SUMIF(ORÇAMENTO!$B$1:$B$10032,'CURVA ABC'!B140,ORÇAMENTO!$M$1:$M$10032)</f>
        <v>383.40050000000002</v>
      </c>
      <c r="S140" s="47" t="b">
        <f t="shared" si="15"/>
        <v>1</v>
      </c>
      <c r="T140" s="47"/>
      <c r="U140" s="18"/>
      <c r="AX140" s="592"/>
    </row>
    <row r="141" spans="1:50" ht="40.5" customHeight="1">
      <c r="A141" s="607" t="s">
        <v>29</v>
      </c>
      <c r="B141" s="134">
        <v>88496</v>
      </c>
      <c r="C141" s="608" t="s">
        <v>100</v>
      </c>
      <c r="D141" s="609" t="s">
        <v>842</v>
      </c>
      <c r="E141" s="205"/>
      <c r="F141" s="610" t="s">
        <v>51</v>
      </c>
      <c r="G141" s="611">
        <v>17.330000000000002</v>
      </c>
      <c r="H141" s="17">
        <v>17.23</v>
      </c>
      <c r="I141" s="17">
        <v>4.8708999999999998</v>
      </c>
      <c r="J141" s="17">
        <v>22.100899999999999</v>
      </c>
      <c r="K141" s="1056">
        <v>383.0086</v>
      </c>
      <c r="L141" s="49">
        <v>7.4590293399139508E-4</v>
      </c>
      <c r="M141" s="49">
        <v>0.96479153904040404</v>
      </c>
      <c r="N141" s="1086" t="s">
        <v>2178</v>
      </c>
      <c r="O141" s="613" t="str">
        <f t="shared" si="13"/>
        <v>-</v>
      </c>
      <c r="P141" s="613">
        <f t="shared" si="12"/>
        <v>0.96479153904040404</v>
      </c>
      <c r="Q141" s="47">
        <f t="shared" si="14"/>
        <v>1</v>
      </c>
      <c r="R141" s="47">
        <f>SUMIF(ORÇAMENTO!$B$1:$B$10032,'CURVA ABC'!B141,ORÇAMENTO!$M$1:$M$10032)</f>
        <v>383.0086</v>
      </c>
      <c r="S141" s="47" t="b">
        <f t="shared" si="15"/>
        <v>1</v>
      </c>
      <c r="T141" s="47"/>
      <c r="U141" s="18"/>
      <c r="AX141" s="592"/>
    </row>
    <row r="142" spans="1:50" ht="40.5" customHeight="1">
      <c r="A142" s="607" t="s">
        <v>30</v>
      </c>
      <c r="B142" s="134" t="s">
        <v>168</v>
      </c>
      <c r="C142" s="608" t="s">
        <v>928</v>
      </c>
      <c r="D142" s="609" t="s">
        <v>1397</v>
      </c>
      <c r="E142" s="205"/>
      <c r="F142" s="610" t="s">
        <v>96</v>
      </c>
      <c r="G142" s="611">
        <v>10</v>
      </c>
      <c r="H142" s="17">
        <v>29.63</v>
      </c>
      <c r="I142" s="17">
        <v>8.3764000000000003</v>
      </c>
      <c r="J142" s="17">
        <v>38.006399999999999</v>
      </c>
      <c r="K142" s="1056">
        <v>380.06400000000002</v>
      </c>
      <c r="L142" s="49">
        <v>7.4016837403782993E-4</v>
      </c>
      <c r="M142" s="49">
        <v>0.96553170741444183</v>
      </c>
      <c r="N142" s="1086" t="s">
        <v>2178</v>
      </c>
      <c r="O142" s="613" t="str">
        <f t="shared" si="13"/>
        <v>-</v>
      </c>
      <c r="P142" s="613">
        <f t="shared" si="12"/>
        <v>0.96553170741444183</v>
      </c>
      <c r="Q142" s="47">
        <f t="shared" si="14"/>
        <v>1</v>
      </c>
      <c r="R142" s="47">
        <f>SUMIF(ORÇAMENTO!$B$1:$B$10032,'CURVA ABC'!B142,ORÇAMENTO!$M$1:$M$10032)</f>
        <v>380.06400000000002</v>
      </c>
      <c r="S142" s="47" t="b">
        <f t="shared" si="15"/>
        <v>1</v>
      </c>
      <c r="T142" s="47"/>
      <c r="U142" s="18"/>
      <c r="AX142" s="592"/>
    </row>
    <row r="143" spans="1:50" ht="40.5" customHeight="1">
      <c r="A143" s="607" t="s">
        <v>29</v>
      </c>
      <c r="B143" s="134">
        <v>92008</v>
      </c>
      <c r="C143" s="608" t="s">
        <v>100</v>
      </c>
      <c r="D143" s="609" t="s">
        <v>771</v>
      </c>
      <c r="E143" s="205"/>
      <c r="F143" s="610" t="s">
        <v>48</v>
      </c>
      <c r="G143" s="611">
        <v>8</v>
      </c>
      <c r="H143" s="17">
        <v>36.340000000000003</v>
      </c>
      <c r="I143" s="17">
        <v>10.273300000000001</v>
      </c>
      <c r="J143" s="17">
        <v>46.613300000000002</v>
      </c>
      <c r="K143" s="1056">
        <v>372.90640000000002</v>
      </c>
      <c r="L143" s="49">
        <v>7.2622906604229978E-4</v>
      </c>
      <c r="M143" s="49">
        <v>0.96625793648048408</v>
      </c>
      <c r="N143" s="1086" t="s">
        <v>2178</v>
      </c>
      <c r="O143" s="613" t="str">
        <f t="shared" si="13"/>
        <v>-</v>
      </c>
      <c r="P143" s="613">
        <f t="shared" si="12"/>
        <v>0.96625793648048408</v>
      </c>
      <c r="Q143" s="47">
        <f t="shared" si="14"/>
        <v>1</v>
      </c>
      <c r="R143" s="47">
        <f>SUMIF(ORÇAMENTO!$B$1:$B$10032,'CURVA ABC'!B143,ORÇAMENTO!$M$1:$M$10032)</f>
        <v>372.90640000000002</v>
      </c>
      <c r="S143" s="47" t="b">
        <f t="shared" si="15"/>
        <v>1</v>
      </c>
      <c r="T143" s="47"/>
      <c r="U143" s="18"/>
      <c r="AX143" s="592"/>
    </row>
    <row r="144" spans="1:50" ht="40.5" customHeight="1">
      <c r="A144" s="607" t="s">
        <v>29</v>
      </c>
      <c r="B144" s="134">
        <v>93184</v>
      </c>
      <c r="C144" s="608" t="s">
        <v>100</v>
      </c>
      <c r="D144" s="609" t="s">
        <v>734</v>
      </c>
      <c r="E144" s="205"/>
      <c r="F144" s="610" t="s">
        <v>47</v>
      </c>
      <c r="G144" s="611">
        <v>15.149999999999999</v>
      </c>
      <c r="H144" s="17">
        <v>18.28</v>
      </c>
      <c r="I144" s="17">
        <v>5.1677999999999997</v>
      </c>
      <c r="J144" s="17">
        <v>23.447800000000001</v>
      </c>
      <c r="K144" s="1056">
        <v>355.23419999999999</v>
      </c>
      <c r="L144" s="49">
        <v>6.9181274789674701E-4</v>
      </c>
      <c r="M144" s="49">
        <v>0.96694974922838084</v>
      </c>
      <c r="N144" s="1086" t="s">
        <v>2178</v>
      </c>
      <c r="O144" s="613" t="str">
        <f t="shared" si="13"/>
        <v>-</v>
      </c>
      <c r="P144" s="613">
        <f t="shared" si="12"/>
        <v>0.96694974922838084</v>
      </c>
      <c r="Q144" s="47">
        <f t="shared" si="14"/>
        <v>1</v>
      </c>
      <c r="R144" s="47">
        <f>SUMIF(ORÇAMENTO!$B$1:$B$10032,'CURVA ABC'!B144,ORÇAMENTO!$M$1:$M$10032)</f>
        <v>355.23419999999999</v>
      </c>
      <c r="S144" s="47" t="b">
        <f t="shared" si="15"/>
        <v>1</v>
      </c>
      <c r="T144" s="47"/>
      <c r="U144" s="18"/>
      <c r="AX144" s="592"/>
    </row>
    <row r="145" spans="1:50" ht="40.5" customHeight="1">
      <c r="A145" s="607" t="s">
        <v>29</v>
      </c>
      <c r="B145" s="134" t="s">
        <v>106</v>
      </c>
      <c r="C145" s="608" t="s">
        <v>928</v>
      </c>
      <c r="D145" s="609" t="s">
        <v>1093</v>
      </c>
      <c r="E145" s="205"/>
      <c r="F145" s="610" t="s">
        <v>51</v>
      </c>
      <c r="G145" s="611">
        <v>1.02</v>
      </c>
      <c r="H145" s="17">
        <v>271.37090000000001</v>
      </c>
      <c r="I145" s="17">
        <v>76.7166</v>
      </c>
      <c r="J145" s="17">
        <v>348.08749999999998</v>
      </c>
      <c r="K145" s="1056">
        <v>355.04930000000002</v>
      </c>
      <c r="L145" s="49">
        <v>6.9145265819511891E-4</v>
      </c>
      <c r="M145" s="49">
        <v>0.96764120188657599</v>
      </c>
      <c r="N145" s="1086" t="s">
        <v>2178</v>
      </c>
      <c r="O145" s="613" t="str">
        <f t="shared" si="13"/>
        <v>-</v>
      </c>
      <c r="P145" s="613">
        <f t="shared" si="12"/>
        <v>0.96764120188657599</v>
      </c>
      <c r="Q145" s="47">
        <f t="shared" si="14"/>
        <v>1</v>
      </c>
      <c r="R145" s="47">
        <f>SUMIF(ORÇAMENTO!$B$1:$B$10032,'CURVA ABC'!B145,ORÇAMENTO!$M$1:$M$10032)</f>
        <v>355.04930000000002</v>
      </c>
      <c r="S145" s="47" t="b">
        <f t="shared" si="15"/>
        <v>1</v>
      </c>
      <c r="T145" s="47"/>
      <c r="U145" s="18"/>
      <c r="AX145" s="592"/>
    </row>
    <row r="146" spans="1:50" ht="40.5" customHeight="1">
      <c r="A146" s="607" t="s">
        <v>29</v>
      </c>
      <c r="B146" s="134" t="s">
        <v>237</v>
      </c>
      <c r="C146" s="608" t="s">
        <v>928</v>
      </c>
      <c r="D146" s="609" t="s">
        <v>798</v>
      </c>
      <c r="E146" s="205"/>
      <c r="F146" s="610" t="s">
        <v>96</v>
      </c>
      <c r="G146" s="611">
        <v>16</v>
      </c>
      <c r="H146" s="17">
        <v>16.96</v>
      </c>
      <c r="I146" s="17">
        <v>4.7946</v>
      </c>
      <c r="J146" s="17">
        <v>21.7546</v>
      </c>
      <c r="K146" s="1056">
        <v>348.0736</v>
      </c>
      <c r="L146" s="49">
        <v>6.7786759745067668E-4</v>
      </c>
      <c r="M146" s="49">
        <v>0.96831906948402668</v>
      </c>
      <c r="N146" s="1086" t="s">
        <v>2178</v>
      </c>
      <c r="O146" s="613" t="str">
        <f t="shared" si="13"/>
        <v>-</v>
      </c>
      <c r="P146" s="613">
        <f t="shared" si="12"/>
        <v>0.96831906948402668</v>
      </c>
      <c r="Q146" s="47">
        <f t="shared" si="14"/>
        <v>1</v>
      </c>
      <c r="R146" s="47">
        <f>SUMIF(ORÇAMENTO!$B$1:$B$10032,'CURVA ABC'!B146,ORÇAMENTO!$M$1:$M$10032)</f>
        <v>348.0736</v>
      </c>
      <c r="S146" s="47" t="b">
        <f t="shared" si="15"/>
        <v>1</v>
      </c>
      <c r="T146" s="47"/>
      <c r="U146" s="18"/>
      <c r="AX146" s="592"/>
    </row>
    <row r="147" spans="1:50" ht="40.5" customHeight="1">
      <c r="A147" s="607" t="s">
        <v>29</v>
      </c>
      <c r="B147" s="134">
        <v>89362</v>
      </c>
      <c r="C147" s="608" t="s">
        <v>100</v>
      </c>
      <c r="D147" s="609" t="s">
        <v>781</v>
      </c>
      <c r="E147" s="205"/>
      <c r="F147" s="610" t="s">
        <v>48</v>
      </c>
      <c r="G147" s="611">
        <v>44</v>
      </c>
      <c r="H147" s="17">
        <v>6.12</v>
      </c>
      <c r="I147" s="17">
        <v>1.7301</v>
      </c>
      <c r="J147" s="17">
        <v>7.8501000000000003</v>
      </c>
      <c r="K147" s="1056">
        <v>345.40440000000001</v>
      </c>
      <c r="L147" s="49">
        <v>6.726693744567026E-4</v>
      </c>
      <c r="M147" s="49">
        <v>0.96899173885848344</v>
      </c>
      <c r="N147" s="1086" t="s">
        <v>2178</v>
      </c>
      <c r="O147" s="613" t="str">
        <f t="shared" si="13"/>
        <v>-</v>
      </c>
      <c r="P147" s="613">
        <f t="shared" si="12"/>
        <v>0.96899173885848344</v>
      </c>
      <c r="Q147" s="47">
        <f t="shared" si="14"/>
        <v>1</v>
      </c>
      <c r="R147" s="47">
        <f>SUMIF(ORÇAMENTO!$B$1:$B$10032,'CURVA ABC'!B147,ORÇAMENTO!$M$1:$M$10032)</f>
        <v>345.40440000000001</v>
      </c>
      <c r="S147" s="47" t="b">
        <f t="shared" si="15"/>
        <v>1</v>
      </c>
      <c r="T147" s="47"/>
      <c r="U147" s="18"/>
      <c r="AX147" s="592"/>
    </row>
    <row r="148" spans="1:50" ht="40.5" customHeight="1">
      <c r="A148" s="607" t="s">
        <v>29</v>
      </c>
      <c r="B148" s="134">
        <v>89690</v>
      </c>
      <c r="C148" s="608" t="s">
        <v>100</v>
      </c>
      <c r="D148" s="609" t="s">
        <v>796</v>
      </c>
      <c r="E148" s="205"/>
      <c r="F148" s="610" t="s">
        <v>48</v>
      </c>
      <c r="G148" s="611">
        <v>6</v>
      </c>
      <c r="H148" s="17">
        <v>44.37</v>
      </c>
      <c r="I148" s="17">
        <v>12.5434</v>
      </c>
      <c r="J148" s="17">
        <v>56.913400000000003</v>
      </c>
      <c r="K148" s="1056">
        <v>341.48039999999997</v>
      </c>
      <c r="L148" s="49">
        <v>6.6502744915011088E-4</v>
      </c>
      <c r="M148" s="49">
        <v>0.96965676630763353</v>
      </c>
      <c r="N148" s="1086" t="s">
        <v>2178</v>
      </c>
      <c r="O148" s="613" t="str">
        <f t="shared" si="13"/>
        <v>-</v>
      </c>
      <c r="P148" s="613">
        <f t="shared" si="12"/>
        <v>0.96965676630763353</v>
      </c>
      <c r="Q148" s="47">
        <f t="shared" si="14"/>
        <v>1</v>
      </c>
      <c r="R148" s="47">
        <f>SUMIF(ORÇAMENTO!$B$1:$B$10032,'CURVA ABC'!B148,ORÇAMENTO!$M$1:$M$10032)</f>
        <v>341.48040000000003</v>
      </c>
      <c r="S148" s="47" t="b">
        <f t="shared" si="15"/>
        <v>1</v>
      </c>
      <c r="T148" s="47"/>
      <c r="U148" s="18"/>
      <c r="AX148" s="592"/>
    </row>
    <row r="149" spans="1:50" ht="40.5" customHeight="1">
      <c r="A149" s="607" t="s">
        <v>29</v>
      </c>
      <c r="B149" s="134" t="s">
        <v>165</v>
      </c>
      <c r="C149" s="608" t="s">
        <v>928</v>
      </c>
      <c r="D149" s="609" t="s">
        <v>1393</v>
      </c>
      <c r="E149" s="205"/>
      <c r="F149" s="610" t="s">
        <v>96</v>
      </c>
      <c r="G149" s="611">
        <v>9</v>
      </c>
      <c r="H149" s="17">
        <v>29.33</v>
      </c>
      <c r="I149" s="17">
        <v>8.2916000000000007</v>
      </c>
      <c r="J149" s="17">
        <v>37.621600000000001</v>
      </c>
      <c r="K149" s="1056">
        <v>338.59440000000001</v>
      </c>
      <c r="L149" s="49">
        <v>6.5940701173043117E-4</v>
      </c>
      <c r="M149" s="49">
        <v>0.97031617331936393</v>
      </c>
      <c r="N149" s="1086" t="s">
        <v>2178</v>
      </c>
      <c r="O149" s="613" t="str">
        <f t="shared" si="13"/>
        <v>-</v>
      </c>
      <c r="P149" s="613">
        <f t="shared" si="12"/>
        <v>0.97031617331936393</v>
      </c>
      <c r="Q149" s="47">
        <f t="shared" si="14"/>
        <v>1</v>
      </c>
      <c r="R149" s="47">
        <f>SUMIF(ORÇAMENTO!$B$1:$B$10032,'CURVA ABC'!B149,ORÇAMENTO!$M$1:$M$10032)</f>
        <v>338.59440000000001</v>
      </c>
      <c r="S149" s="47" t="b">
        <f t="shared" si="15"/>
        <v>1</v>
      </c>
      <c r="T149" s="47"/>
      <c r="U149" s="18"/>
      <c r="AX149" s="592"/>
    </row>
    <row r="150" spans="1:50" ht="40.5" customHeight="1">
      <c r="A150" s="607" t="s">
        <v>29</v>
      </c>
      <c r="B150" s="134">
        <v>97651</v>
      </c>
      <c r="C150" s="608" t="s">
        <v>100</v>
      </c>
      <c r="D150" s="609" t="s">
        <v>863</v>
      </c>
      <c r="E150" s="205"/>
      <c r="F150" s="610" t="s">
        <v>48</v>
      </c>
      <c r="G150" s="611">
        <v>5</v>
      </c>
      <c r="H150" s="17">
        <v>52.49</v>
      </c>
      <c r="I150" s="17">
        <v>14.838900000000001</v>
      </c>
      <c r="J150" s="17">
        <v>67.328900000000004</v>
      </c>
      <c r="K150" s="1056">
        <v>336.64449999999999</v>
      </c>
      <c r="L150" s="49">
        <v>6.5560961362764742E-4</v>
      </c>
      <c r="M150" s="49">
        <v>0.97097178293299158</v>
      </c>
      <c r="N150" s="1086" t="s">
        <v>2178</v>
      </c>
      <c r="O150" s="613" t="str">
        <f t="shared" si="13"/>
        <v>-</v>
      </c>
      <c r="P150" s="613">
        <f t="shared" si="12"/>
        <v>0.97097178293299158</v>
      </c>
      <c r="Q150" s="47">
        <f t="shared" si="14"/>
        <v>1</v>
      </c>
      <c r="R150" s="47">
        <f>SUMIF(ORÇAMENTO!$B$1:$B$10032,'CURVA ABC'!B150,ORÇAMENTO!$M$1:$M$10032)</f>
        <v>336.64449999999999</v>
      </c>
      <c r="S150" s="47" t="b">
        <f t="shared" si="15"/>
        <v>1</v>
      </c>
      <c r="T150" s="47"/>
      <c r="U150" s="18"/>
      <c r="AX150" s="592"/>
    </row>
    <row r="151" spans="1:50" ht="48" customHeight="1">
      <c r="A151" s="607" t="s">
        <v>29</v>
      </c>
      <c r="B151" s="134">
        <v>89698</v>
      </c>
      <c r="C151" s="608" t="s">
        <v>100</v>
      </c>
      <c r="D151" s="609" t="s">
        <v>797</v>
      </c>
      <c r="E151" s="205"/>
      <c r="F151" s="610" t="s">
        <v>48</v>
      </c>
      <c r="G151" s="611">
        <v>2</v>
      </c>
      <c r="H151" s="17">
        <v>130.32</v>
      </c>
      <c r="I151" s="17">
        <v>36.841500000000003</v>
      </c>
      <c r="J151" s="17">
        <v>167.16149999999999</v>
      </c>
      <c r="K151" s="1056">
        <v>334.32299999999998</v>
      </c>
      <c r="L151" s="49">
        <v>6.5108853065128341E-4</v>
      </c>
      <c r="M151" s="49">
        <v>0.9716228714636429</v>
      </c>
      <c r="N151" s="1086" t="s">
        <v>2178</v>
      </c>
      <c r="O151" s="613" t="str">
        <f t="shared" si="13"/>
        <v>-</v>
      </c>
      <c r="P151" s="613">
        <f t="shared" si="12"/>
        <v>0.9716228714636429</v>
      </c>
      <c r="Q151" s="47">
        <f t="shared" si="14"/>
        <v>1</v>
      </c>
      <c r="R151" s="47">
        <f>SUMIF(ORÇAMENTO!$B$1:$B$10032,'CURVA ABC'!B151,ORÇAMENTO!$M$1:$M$10032)</f>
        <v>334.32299999999998</v>
      </c>
      <c r="S151" s="47" t="b">
        <f t="shared" si="15"/>
        <v>1</v>
      </c>
      <c r="T151" s="47"/>
      <c r="U151" s="18"/>
      <c r="AX151" s="592"/>
    </row>
    <row r="152" spans="1:50" ht="52.5" customHeight="1">
      <c r="A152" s="607" t="s">
        <v>29</v>
      </c>
      <c r="B152" s="134">
        <v>97082</v>
      </c>
      <c r="C152" s="608" t="s">
        <v>100</v>
      </c>
      <c r="D152" s="609" t="s">
        <v>729</v>
      </c>
      <c r="E152" s="205"/>
      <c r="F152" s="610" t="s">
        <v>55</v>
      </c>
      <c r="G152" s="611">
        <v>6.7984</v>
      </c>
      <c r="H152" s="17">
        <v>36.96</v>
      </c>
      <c r="I152" s="17">
        <v>10.448600000000001</v>
      </c>
      <c r="J152" s="17">
        <v>47.4086</v>
      </c>
      <c r="K152" s="1056">
        <v>322.30259999999998</v>
      </c>
      <c r="L152" s="49">
        <v>6.2767899982677931E-4</v>
      </c>
      <c r="M152" s="49">
        <v>0.97225055046346964</v>
      </c>
      <c r="N152" s="1086" t="s">
        <v>2178</v>
      </c>
      <c r="O152" s="613" t="str">
        <f t="shared" si="13"/>
        <v>-</v>
      </c>
      <c r="P152" s="613">
        <f t="shared" si="12"/>
        <v>0.97225055046346964</v>
      </c>
      <c r="Q152" s="47">
        <f t="shared" si="14"/>
        <v>1</v>
      </c>
      <c r="R152" s="47">
        <f>SUMIF(ORÇAMENTO!$B$1:$B$10032,'CURVA ABC'!B152,ORÇAMENTO!$M$1:$M$10032)</f>
        <v>322.30259999999998</v>
      </c>
      <c r="S152" s="47" t="b">
        <f t="shared" si="15"/>
        <v>1</v>
      </c>
      <c r="T152" s="47"/>
      <c r="U152" s="18"/>
      <c r="AX152" s="592"/>
    </row>
    <row r="153" spans="1:50" ht="48" customHeight="1">
      <c r="A153" s="607" t="s">
        <v>29</v>
      </c>
      <c r="B153" s="134">
        <v>92004</v>
      </c>
      <c r="C153" s="608" t="s">
        <v>100</v>
      </c>
      <c r="D153" s="609" t="s">
        <v>770</v>
      </c>
      <c r="E153" s="205"/>
      <c r="F153" s="610" t="s">
        <v>48</v>
      </c>
      <c r="G153" s="611">
        <v>6</v>
      </c>
      <c r="H153" s="17">
        <v>41.43</v>
      </c>
      <c r="I153" s="17">
        <v>11.712300000000001</v>
      </c>
      <c r="J153" s="17">
        <v>53.142299999999999</v>
      </c>
      <c r="K153" s="1056">
        <v>318.85379999999998</v>
      </c>
      <c r="L153" s="49">
        <v>6.2096251868575653E-4</v>
      </c>
      <c r="M153" s="49">
        <v>0.97287151298215535</v>
      </c>
      <c r="N153" s="1086" t="s">
        <v>2178</v>
      </c>
      <c r="O153" s="613" t="str">
        <f t="shared" si="13"/>
        <v>-</v>
      </c>
      <c r="P153" s="613">
        <f t="shared" si="12"/>
        <v>0.97287151298215535</v>
      </c>
      <c r="Q153" s="47">
        <f t="shared" si="14"/>
        <v>1</v>
      </c>
      <c r="R153" s="47">
        <f>SUMIF(ORÇAMENTO!$B$1:$B$10032,'CURVA ABC'!B153,ORÇAMENTO!$M$1:$M$10032)</f>
        <v>318.85379999999998</v>
      </c>
      <c r="S153" s="47" t="b">
        <f t="shared" si="15"/>
        <v>1</v>
      </c>
      <c r="T153" s="47"/>
      <c r="U153" s="19">
        <f>G153/2</f>
        <v>3</v>
      </c>
      <c r="V153" s="18" t="s">
        <v>924</v>
      </c>
      <c r="AX153" s="592"/>
    </row>
    <row r="154" spans="1:50" ht="31.5" customHeight="1">
      <c r="A154" s="607" t="s">
        <v>29</v>
      </c>
      <c r="B154" s="134" t="s">
        <v>520</v>
      </c>
      <c r="C154" s="608" t="s">
        <v>928</v>
      </c>
      <c r="D154" s="609" t="s">
        <v>74</v>
      </c>
      <c r="E154" s="205"/>
      <c r="F154" s="610" t="s">
        <v>51</v>
      </c>
      <c r="G154" s="611">
        <v>17.054000000000002</v>
      </c>
      <c r="H154" s="17">
        <v>14.365</v>
      </c>
      <c r="I154" s="17">
        <v>4.0609999999999999</v>
      </c>
      <c r="J154" s="17">
        <v>18.425999999999998</v>
      </c>
      <c r="K154" s="1056">
        <v>314.23700000000002</v>
      </c>
      <c r="L154" s="49">
        <v>6.119713768010797E-4</v>
      </c>
      <c r="M154" s="49">
        <v>0.97348348435895649</v>
      </c>
      <c r="N154" s="1086" t="s">
        <v>2178</v>
      </c>
      <c r="O154" s="613" t="str">
        <f t="shared" si="13"/>
        <v>-</v>
      </c>
      <c r="P154" s="613">
        <f t="shared" si="12"/>
        <v>0.97348348435895649</v>
      </c>
      <c r="Q154" s="47">
        <f t="shared" si="14"/>
        <v>1</v>
      </c>
      <c r="R154" s="47">
        <f>SUMIF(ORÇAMENTO!$B$1:$B$10032,'CURVA ABC'!B154,ORÇAMENTO!$M$1:$M$10032)</f>
        <v>314.23700000000002</v>
      </c>
      <c r="S154" s="47" t="b">
        <f t="shared" si="15"/>
        <v>1</v>
      </c>
      <c r="T154" s="47"/>
      <c r="U154" s="18"/>
      <c r="V154" s="4" t="s">
        <v>925</v>
      </c>
      <c r="AX154" s="592"/>
    </row>
    <row r="155" spans="1:50" ht="48" customHeight="1">
      <c r="A155" s="607" t="s">
        <v>29</v>
      </c>
      <c r="B155" s="134">
        <v>99621</v>
      </c>
      <c r="C155" s="608" t="s">
        <v>100</v>
      </c>
      <c r="D155" s="609" t="s">
        <v>815</v>
      </c>
      <c r="E155" s="205"/>
      <c r="F155" s="610" t="s">
        <v>48</v>
      </c>
      <c r="G155" s="611">
        <v>2</v>
      </c>
      <c r="H155" s="17">
        <v>120.68</v>
      </c>
      <c r="I155" s="17">
        <v>34.116199999999999</v>
      </c>
      <c r="J155" s="17">
        <v>154.7962</v>
      </c>
      <c r="K155" s="1056">
        <v>309.5924</v>
      </c>
      <c r="L155" s="49">
        <v>6.0292609487473019E-4</v>
      </c>
      <c r="M155" s="49">
        <v>0.97408641045383126</v>
      </c>
      <c r="N155" s="1086" t="s">
        <v>2178</v>
      </c>
      <c r="O155" s="613" t="str">
        <f t="shared" si="13"/>
        <v>-</v>
      </c>
      <c r="P155" s="613">
        <f t="shared" si="12"/>
        <v>0.97408641045383126</v>
      </c>
      <c r="Q155" s="47">
        <f t="shared" si="14"/>
        <v>1</v>
      </c>
      <c r="R155" s="47">
        <f>SUMIF(ORÇAMENTO!$B$1:$B$10032,'CURVA ABC'!B155,ORÇAMENTO!$M$1:$M$10032)</f>
        <v>309.5924</v>
      </c>
      <c r="S155" s="47" t="b">
        <f t="shared" si="15"/>
        <v>1</v>
      </c>
      <c r="T155" s="47"/>
      <c r="U155" s="19">
        <f>G155/2</f>
        <v>1</v>
      </c>
      <c r="V155" s="18" t="s">
        <v>926</v>
      </c>
      <c r="AX155" s="592"/>
    </row>
    <row r="156" spans="1:50" ht="40.5" customHeight="1">
      <c r="A156" s="607" t="s">
        <v>29</v>
      </c>
      <c r="B156" s="134">
        <v>98689</v>
      </c>
      <c r="C156" s="608" t="s">
        <v>100</v>
      </c>
      <c r="D156" s="609" t="s">
        <v>846</v>
      </c>
      <c r="E156" s="205"/>
      <c r="F156" s="610" t="s">
        <v>47</v>
      </c>
      <c r="G156" s="611">
        <v>4.38</v>
      </c>
      <c r="H156" s="17">
        <v>53.59</v>
      </c>
      <c r="I156" s="17">
        <v>15.149900000000001</v>
      </c>
      <c r="J156" s="17">
        <v>68.739900000000006</v>
      </c>
      <c r="K156" s="1056">
        <v>301.08080000000001</v>
      </c>
      <c r="L156" s="49">
        <v>5.863498942020529E-4</v>
      </c>
      <c r="M156" s="49">
        <v>0.9746727603480333</v>
      </c>
      <c r="N156" s="1086" t="s">
        <v>2178</v>
      </c>
      <c r="O156" s="613" t="str">
        <f t="shared" si="13"/>
        <v>-</v>
      </c>
      <c r="P156" s="613">
        <f t="shared" si="12"/>
        <v>0.9746727603480333</v>
      </c>
      <c r="Q156" s="47">
        <f t="shared" si="14"/>
        <v>1</v>
      </c>
      <c r="R156" s="47">
        <f>SUMIF(ORÇAMENTO!$B$1:$B$10032,'CURVA ABC'!B156,ORÇAMENTO!$M$1:$M$10032)</f>
        <v>301.08080000000001</v>
      </c>
      <c r="S156" s="47" t="b">
        <f t="shared" si="15"/>
        <v>1</v>
      </c>
      <c r="T156" s="47"/>
      <c r="U156" s="18"/>
      <c r="AX156" s="592"/>
    </row>
    <row r="157" spans="1:50" ht="40.5" customHeight="1">
      <c r="A157" s="607" t="s">
        <v>29</v>
      </c>
      <c r="B157" s="134" t="s">
        <v>107</v>
      </c>
      <c r="C157" s="608" t="s">
        <v>928</v>
      </c>
      <c r="D157" s="609" t="s">
        <v>1162</v>
      </c>
      <c r="E157" s="205"/>
      <c r="F157" s="610" t="s">
        <v>47</v>
      </c>
      <c r="G157" s="611">
        <v>9.1999999999999993</v>
      </c>
      <c r="H157" s="17">
        <v>25.359100000000002</v>
      </c>
      <c r="I157" s="17">
        <v>7.1689999999999996</v>
      </c>
      <c r="J157" s="17">
        <v>32.528100000000002</v>
      </c>
      <c r="K157" s="1056">
        <v>299.25850000000003</v>
      </c>
      <c r="L157" s="49">
        <v>5.8280099499557949E-4</v>
      </c>
      <c r="M157" s="49">
        <v>0.97525556134302882</v>
      </c>
      <c r="N157" s="1086" t="s">
        <v>2178</v>
      </c>
      <c r="O157" s="613" t="str">
        <f t="shared" si="13"/>
        <v>-</v>
      </c>
      <c r="P157" s="613">
        <f t="shared" si="12"/>
        <v>0.97525556134302882</v>
      </c>
      <c r="Q157" s="47">
        <f t="shared" si="14"/>
        <v>1</v>
      </c>
      <c r="R157" s="47">
        <f>SUMIF(ORÇAMENTO!$B$1:$B$10032,'CURVA ABC'!B157,ORÇAMENTO!$M$1:$M$10032)</f>
        <v>299.25850000000003</v>
      </c>
      <c r="S157" s="47" t="b">
        <f t="shared" si="15"/>
        <v>1</v>
      </c>
      <c r="T157" s="47"/>
      <c r="U157" s="18"/>
      <c r="AX157" s="592"/>
    </row>
    <row r="158" spans="1:50" ht="40.5" customHeight="1">
      <c r="A158" s="607" t="s">
        <v>29</v>
      </c>
      <c r="B158" s="134">
        <v>89590</v>
      </c>
      <c r="C158" s="608" t="s">
        <v>100</v>
      </c>
      <c r="D158" s="609" t="s">
        <v>791</v>
      </c>
      <c r="E158" s="205"/>
      <c r="F158" s="610" t="s">
        <v>48</v>
      </c>
      <c r="G158" s="611">
        <v>3</v>
      </c>
      <c r="H158" s="17">
        <v>76.36</v>
      </c>
      <c r="I158" s="17">
        <v>21.587</v>
      </c>
      <c r="J158" s="17">
        <v>97.947000000000003</v>
      </c>
      <c r="K158" s="1056">
        <v>293.84100000000001</v>
      </c>
      <c r="L158" s="49">
        <v>5.7225050306172114E-4</v>
      </c>
      <c r="M158" s="49">
        <v>0.97582781184609058</v>
      </c>
      <c r="N158" s="1086" t="s">
        <v>2178</v>
      </c>
      <c r="O158" s="613" t="str">
        <f t="shared" si="13"/>
        <v>-</v>
      </c>
      <c r="P158" s="613">
        <f t="shared" si="12"/>
        <v>0.97582781184609058</v>
      </c>
      <c r="Q158" s="47">
        <f t="shared" si="14"/>
        <v>1</v>
      </c>
      <c r="R158" s="47">
        <f>SUMIF(ORÇAMENTO!$B$1:$B$10032,'CURVA ABC'!B158,ORÇAMENTO!$M$1:$M$10032)</f>
        <v>293.84100000000001</v>
      </c>
      <c r="S158" s="47" t="b">
        <f t="shared" si="15"/>
        <v>1</v>
      </c>
      <c r="T158" s="47"/>
      <c r="U158" s="18"/>
      <c r="AX158" s="592"/>
    </row>
    <row r="159" spans="1:50" ht="40.5" customHeight="1">
      <c r="A159" s="607" t="s">
        <v>29</v>
      </c>
      <c r="B159" s="134">
        <v>97622</v>
      </c>
      <c r="C159" s="608" t="s">
        <v>100</v>
      </c>
      <c r="D159" s="609" t="s">
        <v>855</v>
      </c>
      <c r="E159" s="205"/>
      <c r="F159" s="610" t="s">
        <v>55</v>
      </c>
      <c r="G159" s="611">
        <v>6.7101749999999996</v>
      </c>
      <c r="H159" s="17">
        <v>33.26</v>
      </c>
      <c r="I159" s="17">
        <v>9.4025999999999996</v>
      </c>
      <c r="J159" s="17">
        <v>42.662599999999998</v>
      </c>
      <c r="K159" s="1056">
        <v>286.27350000000001</v>
      </c>
      <c r="L159" s="49">
        <v>5.5751292157404724E-4</v>
      </c>
      <c r="M159" s="49">
        <v>0.9763853247676646</v>
      </c>
      <c r="N159" s="1086" t="s">
        <v>2178</v>
      </c>
      <c r="O159" s="613" t="str">
        <f t="shared" si="13"/>
        <v>-</v>
      </c>
      <c r="P159" s="613">
        <f t="shared" si="12"/>
        <v>0.9763853247676646</v>
      </c>
      <c r="Q159" s="47">
        <f t="shared" si="14"/>
        <v>1</v>
      </c>
      <c r="R159" s="47">
        <f>SUMIF(ORÇAMENTO!$B$1:$B$10032,'CURVA ABC'!B159,ORÇAMENTO!$M$1:$M$10032)</f>
        <v>286.27350000000001</v>
      </c>
      <c r="S159" s="47" t="b">
        <f t="shared" si="15"/>
        <v>1</v>
      </c>
      <c r="T159" s="47"/>
      <c r="U159" s="18"/>
      <c r="AX159" s="592"/>
    </row>
    <row r="160" spans="1:50" ht="40.5" customHeight="1">
      <c r="A160" s="607" t="s">
        <v>29</v>
      </c>
      <c r="B160" s="134" t="s">
        <v>119</v>
      </c>
      <c r="C160" s="608" t="s">
        <v>928</v>
      </c>
      <c r="D160" s="609" t="s">
        <v>998</v>
      </c>
      <c r="E160" s="205"/>
      <c r="F160" s="610" t="s">
        <v>51</v>
      </c>
      <c r="G160" s="611">
        <v>18.899999999999999</v>
      </c>
      <c r="H160" s="17">
        <v>11.4848</v>
      </c>
      <c r="I160" s="17">
        <v>3.2467999999999999</v>
      </c>
      <c r="J160" s="17">
        <v>14.7316</v>
      </c>
      <c r="K160" s="1056">
        <v>278.42720000000003</v>
      </c>
      <c r="L160" s="49">
        <v>5.4223238168283683E-4</v>
      </c>
      <c r="M160" s="49">
        <v>0.97692755714934743</v>
      </c>
      <c r="N160" s="1086" t="s">
        <v>2178</v>
      </c>
      <c r="O160" s="613" t="str">
        <f t="shared" si="13"/>
        <v>-</v>
      </c>
      <c r="P160" s="613">
        <f t="shared" si="12"/>
        <v>0.97692755714934743</v>
      </c>
      <c r="Q160" s="47">
        <f t="shared" si="14"/>
        <v>1</v>
      </c>
      <c r="R160" s="47">
        <f>SUMIF(ORÇAMENTO!$B$1:$B$10032,'CURVA ABC'!B160,ORÇAMENTO!$M$1:$M$10032)</f>
        <v>278.42720000000003</v>
      </c>
      <c r="S160" s="47" t="b">
        <f t="shared" si="15"/>
        <v>1</v>
      </c>
      <c r="T160" s="47"/>
      <c r="U160" s="18"/>
      <c r="AX160" s="592"/>
    </row>
    <row r="161" spans="1:50" ht="40.5" customHeight="1">
      <c r="A161" s="607" t="s">
        <v>29</v>
      </c>
      <c r="B161" s="134" t="s">
        <v>138</v>
      </c>
      <c r="C161" s="608" t="s">
        <v>928</v>
      </c>
      <c r="D161" s="609" t="s">
        <v>1264</v>
      </c>
      <c r="E161" s="205"/>
      <c r="F161" s="610" t="s">
        <v>96</v>
      </c>
      <c r="G161" s="611">
        <v>3</v>
      </c>
      <c r="H161" s="17">
        <v>70.819999999999993</v>
      </c>
      <c r="I161" s="17">
        <v>20.020800000000001</v>
      </c>
      <c r="J161" s="17">
        <v>90.840800000000002</v>
      </c>
      <c r="K161" s="1056">
        <v>272.5224</v>
      </c>
      <c r="L161" s="49">
        <v>5.3073288103289737E-4</v>
      </c>
      <c r="M161" s="49">
        <v>0.97745829003038032</v>
      </c>
      <c r="N161" s="1086" t="s">
        <v>2178</v>
      </c>
      <c r="O161" s="613" t="str">
        <f t="shared" si="13"/>
        <v>-</v>
      </c>
      <c r="P161" s="613">
        <f t="shared" si="12"/>
        <v>0.97745829003038032</v>
      </c>
      <c r="Q161" s="47">
        <f t="shared" si="14"/>
        <v>1</v>
      </c>
      <c r="R161" s="47">
        <f>SUMIF(ORÇAMENTO!$B$1:$B$10032,'CURVA ABC'!B161,ORÇAMENTO!$M$1:$M$10032)</f>
        <v>272.5224</v>
      </c>
      <c r="S161" s="47" t="b">
        <f t="shared" si="15"/>
        <v>1</v>
      </c>
      <c r="T161" s="47"/>
      <c r="U161" s="18"/>
      <c r="AX161" s="592"/>
    </row>
    <row r="162" spans="1:50" ht="40.5" customHeight="1">
      <c r="A162" s="607" t="s">
        <v>29</v>
      </c>
      <c r="B162" s="134">
        <v>89357</v>
      </c>
      <c r="C162" s="608" t="s">
        <v>100</v>
      </c>
      <c r="D162" s="609" t="s">
        <v>776</v>
      </c>
      <c r="E162" s="205"/>
      <c r="F162" s="610" t="s">
        <v>47</v>
      </c>
      <c r="G162" s="611">
        <v>10</v>
      </c>
      <c r="H162" s="17">
        <v>21.16</v>
      </c>
      <c r="I162" s="17">
        <v>5.9819000000000004</v>
      </c>
      <c r="J162" s="17">
        <v>27.1419</v>
      </c>
      <c r="K162" s="1056">
        <v>271.41899999999998</v>
      </c>
      <c r="L162" s="49">
        <v>5.2858402772420891E-4</v>
      </c>
      <c r="M162" s="49">
        <v>0.97798687405810447</v>
      </c>
      <c r="N162" s="1086" t="s">
        <v>2178</v>
      </c>
      <c r="O162" s="613" t="str">
        <f t="shared" si="13"/>
        <v>-</v>
      </c>
      <c r="P162" s="613">
        <f t="shared" si="12"/>
        <v>0.97798687405810447</v>
      </c>
      <c r="Q162" s="47">
        <f t="shared" si="14"/>
        <v>1</v>
      </c>
      <c r="R162" s="47">
        <f>SUMIF(ORÇAMENTO!$B$1:$B$10032,'CURVA ABC'!B162,ORÇAMENTO!$M$1:$M$10032)</f>
        <v>271.41899999999998</v>
      </c>
      <c r="S162" s="47" t="b">
        <f t="shared" si="15"/>
        <v>1</v>
      </c>
      <c r="T162" s="47"/>
      <c r="U162" s="18"/>
      <c r="AX162" s="592"/>
    </row>
    <row r="163" spans="1:50" ht="40.5" customHeight="1">
      <c r="A163" s="607" t="s">
        <v>29</v>
      </c>
      <c r="B163" s="134">
        <v>89395</v>
      </c>
      <c r="C163" s="608" t="s">
        <v>100</v>
      </c>
      <c r="D163" s="609" t="s">
        <v>784</v>
      </c>
      <c r="E163" s="205"/>
      <c r="F163" s="610" t="s">
        <v>48</v>
      </c>
      <c r="G163" s="611">
        <v>25</v>
      </c>
      <c r="H163" s="17">
        <v>8.4499999999999993</v>
      </c>
      <c r="I163" s="17">
        <v>2.3887999999999998</v>
      </c>
      <c r="J163" s="17">
        <v>10.838800000000001</v>
      </c>
      <c r="K163" s="1056">
        <v>270.97000000000003</v>
      </c>
      <c r="L163" s="49">
        <v>5.2770960762669127E-4</v>
      </c>
      <c r="M163" s="49">
        <v>0.97851458366573119</v>
      </c>
      <c r="N163" s="1086" t="s">
        <v>2178</v>
      </c>
      <c r="O163" s="613" t="str">
        <f t="shared" si="13"/>
        <v>-</v>
      </c>
      <c r="P163" s="613">
        <f t="shared" si="12"/>
        <v>0.97851458366573119</v>
      </c>
      <c r="Q163" s="47">
        <f t="shared" si="14"/>
        <v>1</v>
      </c>
      <c r="R163" s="47">
        <f>SUMIF(ORÇAMENTO!$B$1:$B$10032,'CURVA ABC'!B163,ORÇAMENTO!$M$1:$M$10032)</f>
        <v>270.97000000000003</v>
      </c>
      <c r="S163" s="47" t="b">
        <f t="shared" si="15"/>
        <v>1</v>
      </c>
      <c r="T163" s="47"/>
      <c r="U163" s="18"/>
      <c r="AX163" s="592"/>
    </row>
    <row r="164" spans="1:50" ht="40.5" customHeight="1">
      <c r="A164" s="607" t="s">
        <v>29</v>
      </c>
      <c r="B164" s="134" t="s">
        <v>152</v>
      </c>
      <c r="C164" s="608" t="s">
        <v>928</v>
      </c>
      <c r="D164" s="609" t="s">
        <v>1306</v>
      </c>
      <c r="E164" s="205"/>
      <c r="F164" s="610" t="s">
        <v>955</v>
      </c>
      <c r="G164" s="611">
        <v>7</v>
      </c>
      <c r="H164" s="17">
        <v>29.99</v>
      </c>
      <c r="I164" s="17">
        <v>8.4781999999999993</v>
      </c>
      <c r="J164" s="17">
        <v>38.468200000000003</v>
      </c>
      <c r="K164" s="1056">
        <v>269.2774</v>
      </c>
      <c r="L164" s="49">
        <v>5.2441329703190607E-4</v>
      </c>
      <c r="M164" s="49">
        <v>0.97903899696276309</v>
      </c>
      <c r="N164" s="1086" t="s">
        <v>2178</v>
      </c>
      <c r="O164" s="613" t="str">
        <f t="shared" si="13"/>
        <v>-</v>
      </c>
      <c r="P164" s="613">
        <f t="shared" si="12"/>
        <v>0.97903899696276309</v>
      </c>
      <c r="Q164" s="47">
        <f t="shared" si="14"/>
        <v>1</v>
      </c>
      <c r="R164" s="47">
        <f>SUMIF(ORÇAMENTO!$B$1:$B$10032,'CURVA ABC'!B164,ORÇAMENTO!$M$1:$M$10032)</f>
        <v>269.2774</v>
      </c>
      <c r="S164" s="47" t="b">
        <f t="shared" si="15"/>
        <v>1</v>
      </c>
      <c r="T164" s="47"/>
      <c r="U164" s="18"/>
      <c r="AX164" s="592"/>
    </row>
    <row r="165" spans="1:50" ht="40.5" customHeight="1">
      <c r="A165" s="607" t="s">
        <v>29</v>
      </c>
      <c r="B165" s="134" t="s">
        <v>246</v>
      </c>
      <c r="C165" s="608" t="s">
        <v>928</v>
      </c>
      <c r="D165" s="609" t="s">
        <v>1539</v>
      </c>
      <c r="E165" s="205"/>
      <c r="F165" s="610" t="s">
        <v>955</v>
      </c>
      <c r="G165" s="611">
        <v>1</v>
      </c>
      <c r="H165" s="17">
        <v>206.37</v>
      </c>
      <c r="I165" s="17">
        <v>58.340800000000002</v>
      </c>
      <c r="J165" s="17">
        <v>264.71080000000001</v>
      </c>
      <c r="K165" s="1056">
        <v>264.71080000000001</v>
      </c>
      <c r="L165" s="49">
        <v>5.1551991881960187E-4</v>
      </c>
      <c r="M165" s="49">
        <v>0.97955451688158268</v>
      </c>
      <c r="N165" s="1086" t="s">
        <v>2178</v>
      </c>
      <c r="O165" s="613" t="str">
        <f t="shared" si="13"/>
        <v>-</v>
      </c>
      <c r="P165" s="613">
        <f t="shared" si="12"/>
        <v>0.97955451688158268</v>
      </c>
      <c r="Q165" s="47">
        <f t="shared" si="14"/>
        <v>1</v>
      </c>
      <c r="R165" s="47">
        <f>SUMIF(ORÇAMENTO!$B$1:$B$10032,'CURVA ABC'!B165,ORÇAMENTO!$M$1:$M$10032)</f>
        <v>264.71080000000001</v>
      </c>
      <c r="S165" s="47" t="b">
        <f t="shared" si="15"/>
        <v>1</v>
      </c>
      <c r="T165" s="47"/>
      <c r="U165" s="18"/>
      <c r="AX165" s="592"/>
    </row>
    <row r="166" spans="1:50" ht="40.5" customHeight="1">
      <c r="A166" s="607" t="s">
        <v>29</v>
      </c>
      <c r="B166" s="134" t="s">
        <v>240</v>
      </c>
      <c r="C166" s="608" t="s">
        <v>928</v>
      </c>
      <c r="D166" s="609" t="s">
        <v>1688</v>
      </c>
      <c r="E166" s="205"/>
      <c r="F166" s="610" t="s">
        <v>47</v>
      </c>
      <c r="G166" s="611">
        <v>35.71</v>
      </c>
      <c r="H166" s="17">
        <v>5.6</v>
      </c>
      <c r="I166" s="17">
        <v>1.5831</v>
      </c>
      <c r="J166" s="17">
        <v>7.1830999999999996</v>
      </c>
      <c r="K166" s="1056">
        <v>256.50850000000003</v>
      </c>
      <c r="L166" s="49">
        <v>4.9954607479762016E-4</v>
      </c>
      <c r="M166" s="49">
        <v>0.98005406295638031</v>
      </c>
      <c r="N166" s="1086" t="s">
        <v>2178</v>
      </c>
      <c r="O166" s="613" t="str">
        <f t="shared" si="13"/>
        <v>-</v>
      </c>
      <c r="P166" s="613">
        <f t="shared" si="12"/>
        <v>0.98005406295638031</v>
      </c>
      <c r="Q166" s="47">
        <f t="shared" si="14"/>
        <v>1</v>
      </c>
      <c r="R166" s="47">
        <f>SUMIF(ORÇAMENTO!$B$1:$B$10032,'CURVA ABC'!B166,ORÇAMENTO!$M$1:$M$10032)</f>
        <v>256.50850000000003</v>
      </c>
      <c r="S166" s="47" t="b">
        <f t="shared" si="15"/>
        <v>1</v>
      </c>
      <c r="T166" s="47"/>
      <c r="U166" s="18"/>
      <c r="AX166" s="592"/>
    </row>
    <row r="167" spans="1:50" ht="40.5" customHeight="1">
      <c r="A167" s="607" t="s">
        <v>29</v>
      </c>
      <c r="B167" s="134" t="s">
        <v>144</v>
      </c>
      <c r="C167" s="608" t="s">
        <v>928</v>
      </c>
      <c r="D167" s="609" t="s">
        <v>1295</v>
      </c>
      <c r="E167" s="205"/>
      <c r="F167" s="610" t="s">
        <v>47</v>
      </c>
      <c r="G167" s="611">
        <v>15</v>
      </c>
      <c r="H167" s="17">
        <v>13.13</v>
      </c>
      <c r="I167" s="17">
        <v>3.7119</v>
      </c>
      <c r="J167" s="17">
        <v>16.841899999999999</v>
      </c>
      <c r="K167" s="1056">
        <v>252.6285</v>
      </c>
      <c r="L167" s="49">
        <v>4.9198983876561813E-4</v>
      </c>
      <c r="M167" s="49">
        <v>0.98054605279514595</v>
      </c>
      <c r="N167" s="1086" t="s">
        <v>2178</v>
      </c>
      <c r="O167" s="613" t="str">
        <f t="shared" si="13"/>
        <v>-</v>
      </c>
      <c r="P167" s="613">
        <f t="shared" si="12"/>
        <v>0.98054605279514595</v>
      </c>
      <c r="Q167" s="47">
        <f t="shared" si="14"/>
        <v>1</v>
      </c>
      <c r="R167" s="47">
        <f>SUMIF(ORÇAMENTO!$B$1:$B$10032,'CURVA ABC'!B167,ORÇAMENTO!$M$1:$M$10032)</f>
        <v>252.62850000000003</v>
      </c>
      <c r="S167" s="47" t="b">
        <f t="shared" si="15"/>
        <v>1</v>
      </c>
      <c r="T167" s="47"/>
      <c r="U167" s="18"/>
      <c r="AX167" s="592"/>
    </row>
    <row r="168" spans="1:50" ht="40.5" customHeight="1">
      <c r="A168" s="607" t="s">
        <v>29</v>
      </c>
      <c r="B168" s="134">
        <v>99635</v>
      </c>
      <c r="C168" s="608" t="s">
        <v>100</v>
      </c>
      <c r="D168" s="609" t="s">
        <v>816</v>
      </c>
      <c r="E168" s="205"/>
      <c r="F168" s="610" t="s">
        <v>48</v>
      </c>
      <c r="G168" s="611">
        <v>1</v>
      </c>
      <c r="H168" s="17">
        <v>190.67</v>
      </c>
      <c r="I168" s="17">
        <v>53.9024</v>
      </c>
      <c r="J168" s="17">
        <v>244.57239999999999</v>
      </c>
      <c r="K168" s="1056">
        <v>244.57239999999999</v>
      </c>
      <c r="L168" s="49">
        <v>4.7630071683329577E-4</v>
      </c>
      <c r="M168" s="49">
        <v>0.98102235351197919</v>
      </c>
      <c r="N168" s="1086" t="s">
        <v>2178</v>
      </c>
      <c r="O168" s="613" t="str">
        <f t="shared" si="13"/>
        <v>-</v>
      </c>
      <c r="P168" s="613">
        <f t="shared" si="12"/>
        <v>0.98102235351197919</v>
      </c>
      <c r="Q168" s="47">
        <f t="shared" si="14"/>
        <v>1</v>
      </c>
      <c r="R168" s="47">
        <f>SUMIF(ORÇAMENTO!$B$1:$B$10032,'CURVA ABC'!B168,ORÇAMENTO!$M$1:$M$10032)</f>
        <v>244.57239999999999</v>
      </c>
      <c r="S168" s="47" t="b">
        <f t="shared" si="15"/>
        <v>1</v>
      </c>
      <c r="T168" s="47"/>
      <c r="U168" s="18"/>
      <c r="AX168" s="592"/>
    </row>
    <row r="169" spans="1:50" ht="40.5" customHeight="1">
      <c r="A169" s="607" t="s">
        <v>29</v>
      </c>
      <c r="B169" s="134" t="s">
        <v>241</v>
      </c>
      <c r="C169" s="608" t="s">
        <v>928</v>
      </c>
      <c r="D169" s="609" t="s">
        <v>1698</v>
      </c>
      <c r="E169" s="205"/>
      <c r="F169" s="610" t="s">
        <v>47</v>
      </c>
      <c r="G169" s="611">
        <v>24.880000000000003</v>
      </c>
      <c r="H169" s="17">
        <v>7.64</v>
      </c>
      <c r="I169" s="17">
        <v>2.1598000000000002</v>
      </c>
      <c r="J169" s="17">
        <v>9.7997999999999994</v>
      </c>
      <c r="K169" s="1056">
        <v>243.81899999999999</v>
      </c>
      <c r="L169" s="49">
        <v>4.7483348275429831E-4</v>
      </c>
      <c r="M169" s="49">
        <v>0.98149718699473354</v>
      </c>
      <c r="N169" s="1086" t="s">
        <v>2178</v>
      </c>
      <c r="O169" s="613" t="str">
        <f t="shared" si="13"/>
        <v>-</v>
      </c>
      <c r="P169" s="613">
        <f t="shared" si="12"/>
        <v>0.98149718699473354</v>
      </c>
      <c r="Q169" s="47">
        <f t="shared" si="14"/>
        <v>1</v>
      </c>
      <c r="R169" s="47">
        <f>SUMIF(ORÇAMENTO!$B$1:$B$10032,'CURVA ABC'!B169,ORÇAMENTO!$M$1:$M$10032)</f>
        <v>243.81899999999999</v>
      </c>
      <c r="S169" s="47" t="b">
        <f t="shared" si="15"/>
        <v>1</v>
      </c>
      <c r="T169" s="47"/>
      <c r="U169" s="18"/>
      <c r="AX169" s="592"/>
    </row>
    <row r="170" spans="1:50" ht="40.5" customHeight="1">
      <c r="A170" s="607" t="s">
        <v>29</v>
      </c>
      <c r="B170" s="134">
        <v>95241</v>
      </c>
      <c r="C170" s="608" t="s">
        <v>100</v>
      </c>
      <c r="D170" s="609" t="s">
        <v>728</v>
      </c>
      <c r="E170" s="205"/>
      <c r="F170" s="610" t="s">
        <v>51</v>
      </c>
      <c r="G170" s="611">
        <v>9.7119999999999997</v>
      </c>
      <c r="H170" s="17">
        <v>19.149999999999999</v>
      </c>
      <c r="I170" s="17">
        <v>5.4137000000000004</v>
      </c>
      <c r="J170" s="17">
        <v>24.563700000000001</v>
      </c>
      <c r="K170" s="1056">
        <v>238.56270000000001</v>
      </c>
      <c r="L170" s="49">
        <v>4.6459692516280049E-4</v>
      </c>
      <c r="M170" s="49">
        <v>0.9819617839198963</v>
      </c>
      <c r="N170" s="1086" t="s">
        <v>2178</v>
      </c>
      <c r="O170" s="613" t="str">
        <f t="shared" si="13"/>
        <v>-</v>
      </c>
      <c r="P170" s="613">
        <f t="shared" si="12"/>
        <v>0.9819617839198963</v>
      </c>
      <c r="Q170" s="47">
        <f t="shared" si="14"/>
        <v>1</v>
      </c>
      <c r="R170" s="47">
        <f>SUMIF(ORÇAMENTO!$B$1:$B$10032,'CURVA ABC'!B170,ORÇAMENTO!$M$1:$M$10032)</f>
        <v>238.56270000000001</v>
      </c>
      <c r="S170" s="47" t="b">
        <f t="shared" si="15"/>
        <v>1</v>
      </c>
      <c r="T170" s="47"/>
      <c r="U170" s="18"/>
      <c r="AX170" s="592"/>
    </row>
    <row r="171" spans="1:50" ht="40.5" customHeight="1">
      <c r="A171" s="607" t="s">
        <v>29</v>
      </c>
      <c r="B171" s="134" t="s">
        <v>139</v>
      </c>
      <c r="C171" s="608" t="s">
        <v>928</v>
      </c>
      <c r="D171" s="609" t="s">
        <v>646</v>
      </c>
      <c r="E171" s="205"/>
      <c r="F171" s="610" t="s">
        <v>96</v>
      </c>
      <c r="G171" s="611">
        <v>3</v>
      </c>
      <c r="H171" s="17">
        <v>59.68</v>
      </c>
      <c r="I171" s="17">
        <v>16.871500000000001</v>
      </c>
      <c r="J171" s="17">
        <v>76.551500000000004</v>
      </c>
      <c r="K171" s="1056">
        <v>229.65450000000001</v>
      </c>
      <c r="L171" s="49">
        <v>4.472483525287078E-4</v>
      </c>
      <c r="M171" s="49">
        <v>0.98240903227242504</v>
      </c>
      <c r="N171" s="1086" t="s">
        <v>2178</v>
      </c>
      <c r="O171" s="613" t="str">
        <f t="shared" si="13"/>
        <v>-</v>
      </c>
      <c r="P171" s="613">
        <f t="shared" si="12"/>
        <v>0.98240903227242504</v>
      </c>
      <c r="Q171" s="47">
        <f t="shared" si="14"/>
        <v>1</v>
      </c>
      <c r="R171" s="47">
        <f>SUMIF(ORÇAMENTO!$B$1:$B$10032,'CURVA ABC'!B171,ORÇAMENTO!$M$1:$M$10032)</f>
        <v>229.65450000000001</v>
      </c>
      <c r="S171" s="47" t="b">
        <f t="shared" si="15"/>
        <v>1</v>
      </c>
      <c r="T171" s="47"/>
      <c r="U171" s="18"/>
      <c r="AX171" s="592"/>
    </row>
    <row r="172" spans="1:50" ht="40.5" customHeight="1">
      <c r="A172" s="607" t="s">
        <v>29</v>
      </c>
      <c r="B172" s="134" t="s">
        <v>223</v>
      </c>
      <c r="C172" s="608" t="s">
        <v>928</v>
      </c>
      <c r="D172" s="609" t="s">
        <v>1416</v>
      </c>
      <c r="E172" s="205"/>
      <c r="F172" s="610" t="s">
        <v>96</v>
      </c>
      <c r="G172" s="611">
        <v>2</v>
      </c>
      <c r="H172" s="17">
        <v>88.72</v>
      </c>
      <c r="I172" s="17">
        <v>25.081099999999999</v>
      </c>
      <c r="J172" s="17">
        <v>113.80110000000001</v>
      </c>
      <c r="K172" s="1056">
        <v>227.60220000000001</v>
      </c>
      <c r="L172" s="49">
        <v>4.4325153211415176E-4</v>
      </c>
      <c r="M172" s="49">
        <v>0.98285228380453915</v>
      </c>
      <c r="N172" s="1086" t="s">
        <v>2178</v>
      </c>
      <c r="O172" s="613" t="str">
        <f t="shared" si="13"/>
        <v>-</v>
      </c>
      <c r="P172" s="613">
        <f t="shared" si="12"/>
        <v>0.98285228380453915</v>
      </c>
      <c r="Q172" s="47">
        <f t="shared" si="14"/>
        <v>1</v>
      </c>
      <c r="R172" s="47">
        <f>SUMIF(ORÇAMENTO!$B$1:$B$10032,'CURVA ABC'!B172,ORÇAMENTO!$M$1:$M$10032)</f>
        <v>227.60220000000001</v>
      </c>
      <c r="S172" s="47" t="b">
        <f t="shared" si="15"/>
        <v>1</v>
      </c>
      <c r="T172" s="47"/>
      <c r="U172" s="18"/>
      <c r="AX172" s="592"/>
    </row>
    <row r="173" spans="1:50" ht="40.5" customHeight="1">
      <c r="A173" s="607" t="s">
        <v>29</v>
      </c>
      <c r="B173" s="134">
        <v>97607</v>
      </c>
      <c r="C173" s="608" t="s">
        <v>100</v>
      </c>
      <c r="D173" s="609" t="s">
        <v>774</v>
      </c>
      <c r="E173" s="205"/>
      <c r="F173" s="610" t="s">
        <v>48</v>
      </c>
      <c r="G173" s="611">
        <v>2</v>
      </c>
      <c r="H173" s="17">
        <v>88.54</v>
      </c>
      <c r="I173" s="17">
        <v>25.0303</v>
      </c>
      <c r="J173" s="17">
        <v>113.5703</v>
      </c>
      <c r="K173" s="1056">
        <v>227.14060000000001</v>
      </c>
      <c r="L173" s="49">
        <v>4.4235257372436513E-4</v>
      </c>
      <c r="M173" s="49">
        <v>0.98329463637826353</v>
      </c>
      <c r="N173" s="1086" t="s">
        <v>2178</v>
      </c>
      <c r="O173" s="613" t="str">
        <f t="shared" si="13"/>
        <v>-</v>
      </c>
      <c r="P173" s="613">
        <f t="shared" si="12"/>
        <v>0.98329463637826353</v>
      </c>
      <c r="Q173" s="47">
        <f t="shared" si="14"/>
        <v>1</v>
      </c>
      <c r="R173" s="47">
        <f>SUMIF(ORÇAMENTO!$B$1:$B$10032,'CURVA ABC'!B173,ORÇAMENTO!$M$1:$M$10032)</f>
        <v>227.14060000000001</v>
      </c>
      <c r="S173" s="47" t="b">
        <f t="shared" si="15"/>
        <v>1</v>
      </c>
      <c r="T173" s="47"/>
      <c r="U173" s="18"/>
      <c r="AX173" s="592"/>
    </row>
    <row r="174" spans="1:50" ht="40.5" customHeight="1">
      <c r="A174" s="607" t="s">
        <v>29</v>
      </c>
      <c r="B174" s="134" t="s">
        <v>169</v>
      </c>
      <c r="C174" s="608" t="s">
        <v>928</v>
      </c>
      <c r="D174" s="609" t="s">
        <v>1533</v>
      </c>
      <c r="E174" s="205"/>
      <c r="F174" s="610" t="s">
        <v>96</v>
      </c>
      <c r="G174" s="611">
        <v>6</v>
      </c>
      <c r="H174" s="17">
        <v>29.22</v>
      </c>
      <c r="I174" s="17">
        <v>8.2605000000000004</v>
      </c>
      <c r="J174" s="17">
        <v>37.480499999999999</v>
      </c>
      <c r="K174" s="1056">
        <v>224.88300000000001</v>
      </c>
      <c r="L174" s="49">
        <v>4.3795593494450752E-4</v>
      </c>
      <c r="M174" s="49">
        <v>0.98373259231320809</v>
      </c>
      <c r="N174" s="1086" t="s">
        <v>2178</v>
      </c>
      <c r="O174" s="613" t="str">
        <f t="shared" si="13"/>
        <v>-</v>
      </c>
      <c r="P174" s="613">
        <f t="shared" si="12"/>
        <v>0.98373259231320809</v>
      </c>
      <c r="Q174" s="47">
        <f t="shared" si="14"/>
        <v>1</v>
      </c>
      <c r="R174" s="47">
        <f>SUMIF(ORÇAMENTO!$B$1:$B$10032,'CURVA ABC'!B174,ORÇAMENTO!$M$1:$M$10032)</f>
        <v>224.88300000000001</v>
      </c>
      <c r="S174" s="47" t="b">
        <f t="shared" si="15"/>
        <v>1</v>
      </c>
      <c r="T174" s="47"/>
      <c r="U174" s="18"/>
      <c r="AX174" s="592"/>
    </row>
    <row r="175" spans="1:50" ht="40.5" customHeight="1">
      <c r="A175" s="607" t="s">
        <v>29</v>
      </c>
      <c r="B175" s="134" t="s">
        <v>167</v>
      </c>
      <c r="C175" s="608" t="s">
        <v>928</v>
      </c>
      <c r="D175" s="609" t="s">
        <v>1587</v>
      </c>
      <c r="E175" s="205"/>
      <c r="F175" s="610" t="s">
        <v>96</v>
      </c>
      <c r="G175" s="611">
        <v>6</v>
      </c>
      <c r="H175" s="17">
        <v>29.14</v>
      </c>
      <c r="I175" s="17">
        <v>8.2378999999999998</v>
      </c>
      <c r="J175" s="17">
        <v>37.377899999999997</v>
      </c>
      <c r="K175" s="1056">
        <v>224.26740000000001</v>
      </c>
      <c r="L175" s="49">
        <v>4.3675706409365689E-4</v>
      </c>
      <c r="M175" s="49">
        <v>0.98416934937730172</v>
      </c>
      <c r="N175" s="1086" t="s">
        <v>2178</v>
      </c>
      <c r="O175" s="613" t="str">
        <f t="shared" si="13"/>
        <v>-</v>
      </c>
      <c r="P175" s="613">
        <f t="shared" si="12"/>
        <v>0.98416934937730172</v>
      </c>
      <c r="Q175" s="47">
        <f t="shared" si="14"/>
        <v>1</v>
      </c>
      <c r="R175" s="47">
        <f>SUMIF(ORÇAMENTO!$B$1:$B$10032,'CURVA ABC'!B175,ORÇAMENTO!$M$1:$M$10032)</f>
        <v>224.26740000000001</v>
      </c>
      <c r="S175" s="47" t="b">
        <f t="shared" si="15"/>
        <v>1</v>
      </c>
      <c r="T175" s="47"/>
      <c r="U175" s="18"/>
      <c r="AX175" s="592"/>
    </row>
    <row r="176" spans="1:50" ht="40.5" customHeight="1">
      <c r="A176" s="607" t="s">
        <v>29</v>
      </c>
      <c r="B176" s="134" t="s">
        <v>128</v>
      </c>
      <c r="C176" s="608" t="s">
        <v>928</v>
      </c>
      <c r="D176" s="609" t="s">
        <v>630</v>
      </c>
      <c r="E176" s="205"/>
      <c r="F176" s="610" t="s">
        <v>96</v>
      </c>
      <c r="G176" s="611">
        <v>5</v>
      </c>
      <c r="H176" s="17">
        <v>34.39</v>
      </c>
      <c r="I176" s="17">
        <v>9.7220999999999993</v>
      </c>
      <c r="J176" s="17">
        <v>44.112099999999998</v>
      </c>
      <c r="K176" s="1056">
        <v>220.56049999999999</v>
      </c>
      <c r="L176" s="49">
        <v>4.2953793745782493E-4</v>
      </c>
      <c r="M176" s="49">
        <v>0.98459888731475953</v>
      </c>
      <c r="N176" s="1086" t="s">
        <v>2178</v>
      </c>
      <c r="O176" s="613" t="str">
        <f t="shared" si="13"/>
        <v>-</v>
      </c>
      <c r="P176" s="613">
        <f t="shared" si="12"/>
        <v>0.98459888731475953</v>
      </c>
      <c r="Q176" s="47">
        <f t="shared" si="14"/>
        <v>1</v>
      </c>
      <c r="R176" s="47">
        <f>SUMIF(ORÇAMENTO!$B$1:$B$10032,'CURVA ABC'!B176,ORÇAMENTO!$M$1:$M$10032)</f>
        <v>220.56049999999999</v>
      </c>
      <c r="S176" s="47" t="b">
        <f t="shared" si="15"/>
        <v>1</v>
      </c>
      <c r="T176" s="47"/>
      <c r="U176" s="18"/>
      <c r="AX176" s="592"/>
    </row>
    <row r="177" spans="1:50" ht="40.5" customHeight="1">
      <c r="A177" s="607" t="s">
        <v>29</v>
      </c>
      <c r="B177" s="134">
        <v>89448</v>
      </c>
      <c r="C177" s="608" t="s">
        <v>100</v>
      </c>
      <c r="D177" s="609" t="s">
        <v>777</v>
      </c>
      <c r="E177" s="205"/>
      <c r="F177" s="610" t="s">
        <v>47</v>
      </c>
      <c r="G177" s="611">
        <v>17</v>
      </c>
      <c r="H177" s="17">
        <v>9.6999999999999993</v>
      </c>
      <c r="I177" s="17">
        <v>2.7422</v>
      </c>
      <c r="J177" s="17">
        <v>12.4422</v>
      </c>
      <c r="K177" s="1056">
        <v>211.51740000000001</v>
      </c>
      <c r="L177" s="49">
        <v>4.1192664929777425E-4</v>
      </c>
      <c r="M177" s="49">
        <v>0.98501081396405732</v>
      </c>
      <c r="N177" s="1086" t="s">
        <v>2178</v>
      </c>
      <c r="O177" s="613" t="str">
        <f t="shared" si="13"/>
        <v>-</v>
      </c>
      <c r="P177" s="613">
        <f t="shared" si="12"/>
        <v>0.98501081396405732</v>
      </c>
      <c r="Q177" s="47">
        <f t="shared" si="14"/>
        <v>1</v>
      </c>
      <c r="R177" s="47">
        <f>SUMIF(ORÇAMENTO!$B$1:$B$10032,'CURVA ABC'!B177,ORÇAMENTO!$M$1:$M$10032)</f>
        <v>211.51740000000001</v>
      </c>
      <c r="S177" s="47" t="b">
        <f t="shared" si="15"/>
        <v>1</v>
      </c>
      <c r="T177" s="47"/>
      <c r="U177" s="18"/>
      <c r="AX177" s="592"/>
    </row>
    <row r="178" spans="1:50" ht="40.5" customHeight="1">
      <c r="A178" s="607" t="s">
        <v>29</v>
      </c>
      <c r="B178" s="134">
        <v>93661</v>
      </c>
      <c r="C178" s="608" t="s">
        <v>100</v>
      </c>
      <c r="D178" s="609" t="s">
        <v>759</v>
      </c>
      <c r="E178" s="205"/>
      <c r="F178" s="610" t="s">
        <v>48</v>
      </c>
      <c r="G178" s="611">
        <v>3</v>
      </c>
      <c r="H178" s="17">
        <v>53.05</v>
      </c>
      <c r="I178" s="17">
        <v>14.997199999999999</v>
      </c>
      <c r="J178" s="17">
        <v>68.047200000000004</v>
      </c>
      <c r="K178" s="1056">
        <v>204.14160000000001</v>
      </c>
      <c r="L178" s="49">
        <v>3.9756240039961967E-4</v>
      </c>
      <c r="M178" s="49">
        <v>0.98540837636445688</v>
      </c>
      <c r="N178" s="1086" t="s">
        <v>2178</v>
      </c>
      <c r="O178" s="613" t="str">
        <f t="shared" si="13"/>
        <v>-</v>
      </c>
      <c r="P178" s="613">
        <f t="shared" si="12"/>
        <v>0.98540837636445688</v>
      </c>
      <c r="Q178" s="47">
        <f t="shared" si="14"/>
        <v>1</v>
      </c>
      <c r="R178" s="47">
        <f>SUMIF(ORÇAMENTO!$B$1:$B$10032,'CURVA ABC'!B178,ORÇAMENTO!$M$1:$M$10032)</f>
        <v>204.14160000000001</v>
      </c>
      <c r="S178" s="47" t="b">
        <f t="shared" si="15"/>
        <v>1</v>
      </c>
      <c r="T178" s="47"/>
      <c r="U178" s="18"/>
      <c r="AX178" s="592"/>
    </row>
    <row r="179" spans="1:50" ht="40.5" customHeight="1">
      <c r="A179" s="607" t="s">
        <v>29</v>
      </c>
      <c r="B179" s="134">
        <v>88486</v>
      </c>
      <c r="C179" s="608" t="s">
        <v>100</v>
      </c>
      <c r="D179" s="609" t="s">
        <v>840</v>
      </c>
      <c r="E179" s="205"/>
      <c r="F179" s="610" t="s">
        <v>51</v>
      </c>
      <c r="G179" s="611">
        <v>17.330000000000002</v>
      </c>
      <c r="H179" s="17">
        <v>9.11</v>
      </c>
      <c r="I179" s="17">
        <v>2.5754000000000001</v>
      </c>
      <c r="J179" s="17">
        <v>11.6854</v>
      </c>
      <c r="K179" s="1056">
        <v>202.50800000000001</v>
      </c>
      <c r="L179" s="49">
        <v>3.9438099133212528E-4</v>
      </c>
      <c r="M179" s="49">
        <v>0.98580275735578904</v>
      </c>
      <c r="N179" s="1086" t="s">
        <v>2178</v>
      </c>
      <c r="O179" s="613" t="str">
        <f t="shared" si="13"/>
        <v>-</v>
      </c>
      <c r="P179" s="613">
        <f t="shared" si="12"/>
        <v>0.98580275735578904</v>
      </c>
      <c r="Q179" s="47">
        <f t="shared" si="14"/>
        <v>1</v>
      </c>
      <c r="R179" s="47">
        <f>SUMIF(ORÇAMENTO!$B$1:$B$10032,'CURVA ABC'!B179,ORÇAMENTO!$M$1:$M$10032)</f>
        <v>202.50800000000001</v>
      </c>
      <c r="S179" s="47" t="b">
        <f t="shared" si="15"/>
        <v>1</v>
      </c>
      <c r="T179" s="47"/>
      <c r="U179" s="18"/>
      <c r="AX179" s="592"/>
    </row>
    <row r="180" spans="1:50" ht="40.5" customHeight="1">
      <c r="A180" s="607" t="s">
        <v>29</v>
      </c>
      <c r="B180" s="134">
        <v>93382</v>
      </c>
      <c r="C180" s="608" t="s">
        <v>100</v>
      </c>
      <c r="D180" s="609" t="s">
        <v>586</v>
      </c>
      <c r="E180" s="205"/>
      <c r="F180" s="610" t="s">
        <v>55</v>
      </c>
      <c r="G180" s="611">
        <v>7.9626500000000009</v>
      </c>
      <c r="H180" s="17">
        <v>19.79</v>
      </c>
      <c r="I180" s="17">
        <v>5.5945999999999998</v>
      </c>
      <c r="J180" s="17">
        <v>25.384599999999999</v>
      </c>
      <c r="K180" s="1056">
        <v>202.12870000000001</v>
      </c>
      <c r="L180" s="49">
        <v>3.9364231083549166E-4</v>
      </c>
      <c r="M180" s="49">
        <v>0.98619639966662453</v>
      </c>
      <c r="N180" s="1086" t="s">
        <v>2178</v>
      </c>
      <c r="O180" s="613" t="str">
        <f t="shared" si="13"/>
        <v>-</v>
      </c>
      <c r="P180" s="613">
        <f t="shared" si="12"/>
        <v>0.98619639966662453</v>
      </c>
      <c r="Q180" s="47">
        <f t="shared" si="14"/>
        <v>1</v>
      </c>
      <c r="R180" s="47">
        <f>SUMIF(ORÇAMENTO!$B$1:$B$10032,'CURVA ABC'!B180,ORÇAMENTO!$M$1:$M$10032)</f>
        <v>202.12870000000001</v>
      </c>
      <c r="S180" s="47" t="b">
        <f t="shared" si="15"/>
        <v>1</v>
      </c>
      <c r="T180" s="47"/>
      <c r="U180" s="18"/>
      <c r="AX180" s="592"/>
    </row>
    <row r="181" spans="1:50" ht="40.5" customHeight="1">
      <c r="A181" s="607" t="s">
        <v>29</v>
      </c>
      <c r="B181" s="134" t="s">
        <v>162</v>
      </c>
      <c r="C181" s="608" t="s">
        <v>928</v>
      </c>
      <c r="D181" s="609" t="s">
        <v>1384</v>
      </c>
      <c r="E181" s="205"/>
      <c r="F181" s="610" t="s">
        <v>96</v>
      </c>
      <c r="G181" s="611">
        <v>20</v>
      </c>
      <c r="H181" s="17">
        <v>7.73</v>
      </c>
      <c r="I181" s="17">
        <v>2.1852999999999998</v>
      </c>
      <c r="J181" s="17">
        <v>9.9153000000000002</v>
      </c>
      <c r="K181" s="1056">
        <v>198.30600000000001</v>
      </c>
      <c r="L181" s="49">
        <v>3.8619766560880772E-4</v>
      </c>
      <c r="M181" s="49">
        <v>0.9865825973322333</v>
      </c>
      <c r="N181" s="1086" t="s">
        <v>2178</v>
      </c>
      <c r="O181" s="613" t="str">
        <f t="shared" si="13"/>
        <v>-</v>
      </c>
      <c r="P181" s="613">
        <f t="shared" si="12"/>
        <v>0.9865825973322333</v>
      </c>
      <c r="Q181" s="47">
        <f t="shared" si="14"/>
        <v>1</v>
      </c>
      <c r="R181" s="47">
        <f>SUMIF(ORÇAMENTO!$B$1:$B$10032,'CURVA ABC'!B181,ORÇAMENTO!$M$1:$M$10032)</f>
        <v>198.30600000000001</v>
      </c>
      <c r="S181" s="47" t="b">
        <f t="shared" si="15"/>
        <v>1</v>
      </c>
      <c r="T181" s="47"/>
      <c r="U181" s="18"/>
      <c r="AX181" s="592"/>
    </row>
    <row r="182" spans="1:50" ht="40.5" customHeight="1">
      <c r="A182" s="607" t="s">
        <v>29</v>
      </c>
      <c r="B182" s="134" t="s">
        <v>643</v>
      </c>
      <c r="C182" s="608" t="s">
        <v>928</v>
      </c>
      <c r="D182" s="609" t="s">
        <v>1611</v>
      </c>
      <c r="E182" s="205"/>
      <c r="F182" s="610" t="s">
        <v>955</v>
      </c>
      <c r="G182" s="611">
        <v>1</v>
      </c>
      <c r="H182" s="17">
        <v>146.37</v>
      </c>
      <c r="I182" s="17">
        <v>41.378799999999998</v>
      </c>
      <c r="J182" s="17">
        <v>187.74879999999999</v>
      </c>
      <c r="K182" s="1056">
        <v>187.74879999999999</v>
      </c>
      <c r="L182" s="49">
        <v>3.6563769266111421E-4</v>
      </c>
      <c r="M182" s="49">
        <v>0.98694823502489437</v>
      </c>
      <c r="N182" s="1086" t="s">
        <v>2178</v>
      </c>
      <c r="O182" s="613" t="str">
        <f t="shared" si="13"/>
        <v>-</v>
      </c>
      <c r="P182" s="613">
        <f t="shared" si="12"/>
        <v>0.98694823502489437</v>
      </c>
      <c r="Q182" s="47">
        <f t="shared" si="14"/>
        <v>1</v>
      </c>
      <c r="R182" s="47">
        <f>SUMIF(ORÇAMENTO!$B$1:$B$10032,'CURVA ABC'!B182,ORÇAMENTO!$M$1:$M$10032)</f>
        <v>187.74879999999999</v>
      </c>
      <c r="S182" s="47" t="b">
        <f t="shared" si="15"/>
        <v>1</v>
      </c>
      <c r="T182" s="47"/>
      <c r="U182" s="18"/>
      <c r="AX182" s="592"/>
    </row>
    <row r="183" spans="1:50" ht="40.5" customHeight="1">
      <c r="A183" s="607" t="s">
        <v>29</v>
      </c>
      <c r="B183" s="134" t="s">
        <v>163</v>
      </c>
      <c r="C183" s="608" t="s">
        <v>928</v>
      </c>
      <c r="D183" s="609" t="s">
        <v>1386</v>
      </c>
      <c r="E183" s="205"/>
      <c r="F183" s="610" t="s">
        <v>96</v>
      </c>
      <c r="G183" s="611">
        <v>14</v>
      </c>
      <c r="H183" s="17">
        <v>9.99</v>
      </c>
      <c r="I183" s="17">
        <v>2.8241999999999998</v>
      </c>
      <c r="J183" s="17">
        <v>12.8142</v>
      </c>
      <c r="K183" s="1056">
        <v>179.39879999999999</v>
      </c>
      <c r="L183" s="49">
        <v>3.4937620532420283E-4</v>
      </c>
      <c r="M183" s="49">
        <v>0.98729761123021853</v>
      </c>
      <c r="N183" s="1086" t="s">
        <v>2178</v>
      </c>
      <c r="O183" s="613" t="str">
        <f t="shared" si="13"/>
        <v>-</v>
      </c>
      <c r="P183" s="613">
        <f t="shared" si="12"/>
        <v>0.98729761123021853</v>
      </c>
      <c r="Q183" s="47">
        <f t="shared" si="14"/>
        <v>1</v>
      </c>
      <c r="R183" s="47">
        <f>SUMIF(ORÇAMENTO!$B$1:$B$10032,'CURVA ABC'!B183,ORÇAMENTO!$M$1:$M$10032)</f>
        <v>179.39879999999999</v>
      </c>
      <c r="S183" s="47" t="b">
        <f t="shared" si="15"/>
        <v>1</v>
      </c>
      <c r="T183" s="47"/>
      <c r="U183" s="18"/>
      <c r="AX183" s="592"/>
    </row>
    <row r="184" spans="1:50" ht="40.5" customHeight="1">
      <c r="A184" s="607" t="s">
        <v>29</v>
      </c>
      <c r="B184" s="134">
        <v>95675</v>
      </c>
      <c r="C184" s="608" t="s">
        <v>100</v>
      </c>
      <c r="D184" s="609" t="s">
        <v>817</v>
      </c>
      <c r="E184" s="205"/>
      <c r="F184" s="610" t="s">
        <v>48</v>
      </c>
      <c r="G184" s="611">
        <v>1</v>
      </c>
      <c r="H184" s="17">
        <v>132.19999999999999</v>
      </c>
      <c r="I184" s="17">
        <v>37.372900000000001</v>
      </c>
      <c r="J184" s="17">
        <v>169.5729</v>
      </c>
      <c r="K184" s="1056">
        <v>169.5729</v>
      </c>
      <c r="L184" s="49">
        <v>3.3024042706986069E-4</v>
      </c>
      <c r="M184" s="49">
        <v>0.98762785165728839</v>
      </c>
      <c r="N184" s="1086" t="s">
        <v>2178</v>
      </c>
      <c r="O184" s="613" t="str">
        <f t="shared" si="13"/>
        <v>-</v>
      </c>
      <c r="P184" s="613">
        <f t="shared" si="12"/>
        <v>0.98762785165728839</v>
      </c>
      <c r="Q184" s="47">
        <f t="shared" si="14"/>
        <v>1</v>
      </c>
      <c r="R184" s="47">
        <f>SUMIF(ORÇAMENTO!$B$1:$B$10032,'CURVA ABC'!B184,ORÇAMENTO!$M$1:$M$10032)</f>
        <v>169.5729</v>
      </c>
      <c r="S184" s="47" t="b">
        <f t="shared" si="15"/>
        <v>1</v>
      </c>
      <c r="T184" s="47"/>
      <c r="U184" s="18"/>
      <c r="AX184" s="592"/>
    </row>
    <row r="185" spans="1:50" ht="40.5" customHeight="1">
      <c r="A185" s="607" t="s">
        <v>29</v>
      </c>
      <c r="B185" s="134">
        <v>97640</v>
      </c>
      <c r="C185" s="608" t="s">
        <v>100</v>
      </c>
      <c r="D185" s="609" t="s">
        <v>858</v>
      </c>
      <c r="E185" s="205"/>
      <c r="F185" s="610" t="s">
        <v>51</v>
      </c>
      <c r="G185" s="611">
        <v>132.35000000000002</v>
      </c>
      <c r="H185" s="17">
        <v>0.99</v>
      </c>
      <c r="I185" s="17">
        <v>0.27989999999999998</v>
      </c>
      <c r="J185" s="17">
        <v>1.2699</v>
      </c>
      <c r="K185" s="1056">
        <v>168.07130000000001</v>
      </c>
      <c r="L185" s="49">
        <v>3.2731608582613539E-4</v>
      </c>
      <c r="M185" s="49">
        <v>0.98795516774311454</v>
      </c>
      <c r="N185" s="1086" t="s">
        <v>2178</v>
      </c>
      <c r="O185" s="613" t="str">
        <f t="shared" si="13"/>
        <v>-</v>
      </c>
      <c r="P185" s="613">
        <f t="shared" si="12"/>
        <v>0.98795516774311454</v>
      </c>
      <c r="Q185" s="47">
        <f t="shared" si="14"/>
        <v>1</v>
      </c>
      <c r="R185" s="47">
        <f>SUMIF(ORÇAMENTO!$B$1:$B$10032,'CURVA ABC'!B185,ORÇAMENTO!$M$1:$M$10032)</f>
        <v>168.07130000000001</v>
      </c>
      <c r="S185" s="47" t="b">
        <f t="shared" si="15"/>
        <v>1</v>
      </c>
      <c r="T185" s="47"/>
      <c r="U185" s="18"/>
      <c r="AX185" s="592"/>
    </row>
    <row r="186" spans="1:50" ht="40.5" customHeight="1">
      <c r="A186" s="607" t="s">
        <v>29</v>
      </c>
      <c r="B186" s="134">
        <v>97599</v>
      </c>
      <c r="C186" s="608" t="s">
        <v>100</v>
      </c>
      <c r="D186" s="609" t="s">
        <v>773</v>
      </c>
      <c r="E186" s="205"/>
      <c r="F186" s="610" t="s">
        <v>48</v>
      </c>
      <c r="G186" s="611">
        <v>3</v>
      </c>
      <c r="H186" s="17">
        <v>43.24</v>
      </c>
      <c r="I186" s="17">
        <v>12.2239</v>
      </c>
      <c r="J186" s="17">
        <v>55.463900000000002</v>
      </c>
      <c r="K186" s="1056">
        <v>166.39169999999999</v>
      </c>
      <c r="L186" s="49">
        <v>3.2404509251702439E-4</v>
      </c>
      <c r="M186" s="49">
        <v>0.98827921283563158</v>
      </c>
      <c r="N186" s="1086" t="s">
        <v>2178</v>
      </c>
      <c r="O186" s="613" t="str">
        <f t="shared" si="13"/>
        <v>-</v>
      </c>
      <c r="P186" s="613">
        <f t="shared" si="12"/>
        <v>0.98827921283563158</v>
      </c>
      <c r="Q186" s="47">
        <f t="shared" si="14"/>
        <v>1</v>
      </c>
      <c r="R186" s="47">
        <f>SUMIF(ORÇAMENTO!$B$1:$B$10032,'CURVA ABC'!B186,ORÇAMENTO!$M$1:$M$10032)</f>
        <v>166.39169999999999</v>
      </c>
      <c r="S186" s="47" t="b">
        <f t="shared" si="15"/>
        <v>1</v>
      </c>
      <c r="T186" s="47"/>
      <c r="U186" s="18"/>
      <c r="AX186" s="592"/>
    </row>
    <row r="187" spans="1:50" ht="40.5" customHeight="1">
      <c r="A187" s="607" t="s">
        <v>29</v>
      </c>
      <c r="B187" s="134">
        <v>89681</v>
      </c>
      <c r="C187" s="608" t="s">
        <v>100</v>
      </c>
      <c r="D187" s="609" t="s">
        <v>795</v>
      </c>
      <c r="E187" s="205"/>
      <c r="F187" s="610" t="s">
        <v>48</v>
      </c>
      <c r="G187" s="611">
        <v>3</v>
      </c>
      <c r="H187" s="17">
        <v>42.81</v>
      </c>
      <c r="I187" s="17">
        <v>12.102399999999999</v>
      </c>
      <c r="J187" s="17">
        <v>54.912399999999998</v>
      </c>
      <c r="K187" s="1056">
        <v>164.7372</v>
      </c>
      <c r="L187" s="49">
        <v>3.2082298104409992E-4</v>
      </c>
      <c r="M187" s="49">
        <v>0.98860003581667566</v>
      </c>
      <c r="N187" s="1086" t="s">
        <v>2178</v>
      </c>
      <c r="O187" s="613" t="str">
        <f t="shared" si="13"/>
        <v>-</v>
      </c>
      <c r="P187" s="613">
        <f t="shared" si="12"/>
        <v>0.98860003581667566</v>
      </c>
      <c r="Q187" s="47">
        <f t="shared" si="14"/>
        <v>1</v>
      </c>
      <c r="R187" s="47">
        <f>SUMIF(ORÇAMENTO!$B$1:$B$10032,'CURVA ABC'!B187,ORÇAMENTO!$M$1:$M$10032)</f>
        <v>164.7372</v>
      </c>
      <c r="S187" s="47" t="b">
        <f t="shared" si="15"/>
        <v>1</v>
      </c>
      <c r="T187" s="47"/>
      <c r="U187" s="18"/>
      <c r="AX187" s="592"/>
    </row>
    <row r="188" spans="1:50" ht="40.5" customHeight="1">
      <c r="A188" s="607" t="s">
        <v>29</v>
      </c>
      <c r="B188" s="134" t="s">
        <v>153</v>
      </c>
      <c r="C188" s="608" t="s">
        <v>928</v>
      </c>
      <c r="D188" s="609" t="s">
        <v>1309</v>
      </c>
      <c r="E188" s="205"/>
      <c r="F188" s="610" t="s">
        <v>955</v>
      </c>
      <c r="G188" s="611">
        <v>2</v>
      </c>
      <c r="H188" s="17">
        <v>63.99</v>
      </c>
      <c r="I188" s="17">
        <v>18.09</v>
      </c>
      <c r="J188" s="17">
        <v>82.08</v>
      </c>
      <c r="K188" s="1056">
        <v>164.16</v>
      </c>
      <c r="L188" s="49">
        <v>3.1969889356016395E-4</v>
      </c>
      <c r="M188" s="49">
        <v>0.98891973471023586</v>
      </c>
      <c r="N188" s="1086" t="s">
        <v>2178</v>
      </c>
      <c r="O188" s="613" t="str">
        <f t="shared" si="13"/>
        <v>-</v>
      </c>
      <c r="P188" s="613">
        <f t="shared" si="12"/>
        <v>0.98891973471023586</v>
      </c>
      <c r="Q188" s="47">
        <f t="shared" si="14"/>
        <v>1</v>
      </c>
      <c r="R188" s="47">
        <f>SUMIF(ORÇAMENTO!$B$1:$B$10032,'CURVA ABC'!B188,ORÇAMENTO!$M$1:$M$10032)</f>
        <v>164.16</v>
      </c>
      <c r="S188" s="47" t="b">
        <f t="shared" si="15"/>
        <v>1</v>
      </c>
      <c r="T188" s="47"/>
      <c r="U188" s="18"/>
      <c r="AX188" s="592"/>
    </row>
    <row r="189" spans="1:50" ht="40.5" customHeight="1">
      <c r="A189" s="607" t="s">
        <v>29</v>
      </c>
      <c r="B189" s="134">
        <v>91992</v>
      </c>
      <c r="C189" s="608" t="s">
        <v>100</v>
      </c>
      <c r="D189" s="609" t="s">
        <v>766</v>
      </c>
      <c r="E189" s="205"/>
      <c r="F189" s="610" t="s">
        <v>48</v>
      </c>
      <c r="G189" s="611">
        <v>4</v>
      </c>
      <c r="H189" s="17">
        <v>31.73</v>
      </c>
      <c r="I189" s="17">
        <v>8.9701000000000004</v>
      </c>
      <c r="J189" s="17">
        <v>40.700099999999999</v>
      </c>
      <c r="K189" s="1056">
        <v>162.8004</v>
      </c>
      <c r="L189" s="49">
        <v>3.1705109497534182E-4</v>
      </c>
      <c r="M189" s="49">
        <v>0.98923678580521124</v>
      </c>
      <c r="N189" s="1086" t="s">
        <v>2178</v>
      </c>
      <c r="O189" s="613" t="str">
        <f t="shared" si="13"/>
        <v>-</v>
      </c>
      <c r="P189" s="613">
        <f t="shared" si="12"/>
        <v>0.98923678580521124</v>
      </c>
      <c r="Q189" s="47">
        <f t="shared" si="14"/>
        <v>1</v>
      </c>
      <c r="R189" s="47">
        <f>SUMIF(ORÇAMENTO!$B$1:$B$10032,'CURVA ABC'!B189,ORÇAMENTO!$M$1:$M$10032)</f>
        <v>162.8004</v>
      </c>
      <c r="S189" s="47" t="b">
        <f t="shared" si="15"/>
        <v>1</v>
      </c>
      <c r="T189" s="47"/>
      <c r="U189" s="18"/>
      <c r="AX189" s="592"/>
    </row>
    <row r="190" spans="1:50" ht="40.5" customHeight="1">
      <c r="A190" s="607" t="s">
        <v>29</v>
      </c>
      <c r="B190" s="134" t="s">
        <v>136</v>
      </c>
      <c r="C190" s="608" t="s">
        <v>928</v>
      </c>
      <c r="D190" s="609" t="s">
        <v>1183</v>
      </c>
      <c r="E190" s="205"/>
      <c r="F190" s="610" t="s">
        <v>51</v>
      </c>
      <c r="G190" s="611">
        <v>4.5</v>
      </c>
      <c r="H190" s="17">
        <v>26.9</v>
      </c>
      <c r="I190" s="17">
        <v>7.6045999999999996</v>
      </c>
      <c r="J190" s="17">
        <v>34.504600000000003</v>
      </c>
      <c r="K190" s="1056">
        <v>155.27070000000001</v>
      </c>
      <c r="L190" s="49">
        <v>3.0238712836447458E-4</v>
      </c>
      <c r="M190" s="49">
        <v>0.98953917293357574</v>
      </c>
      <c r="N190" s="1086" t="s">
        <v>2178</v>
      </c>
      <c r="O190" s="613" t="str">
        <f t="shared" si="13"/>
        <v>-</v>
      </c>
      <c r="P190" s="613">
        <f t="shared" si="12"/>
        <v>0.98953917293357574</v>
      </c>
      <c r="Q190" s="47">
        <f t="shared" si="14"/>
        <v>1</v>
      </c>
      <c r="R190" s="47">
        <f>SUMIF(ORÇAMENTO!$B$1:$B$10032,'CURVA ABC'!B190,ORÇAMENTO!$M$1:$M$10032)</f>
        <v>155.27070000000001</v>
      </c>
      <c r="S190" s="47" t="b">
        <f t="shared" si="15"/>
        <v>1</v>
      </c>
      <c r="T190" s="47"/>
      <c r="U190" s="18"/>
      <c r="AX190" s="592"/>
    </row>
    <row r="191" spans="1:50" ht="40.5" customHeight="1">
      <c r="A191" s="607" t="s">
        <v>29</v>
      </c>
      <c r="B191" s="134" t="s">
        <v>157</v>
      </c>
      <c r="C191" s="608" t="s">
        <v>928</v>
      </c>
      <c r="D191" s="609" t="s">
        <v>1352</v>
      </c>
      <c r="E191" s="205"/>
      <c r="F191" s="610" t="s">
        <v>955</v>
      </c>
      <c r="G191" s="611">
        <v>1</v>
      </c>
      <c r="H191" s="17">
        <v>120.59</v>
      </c>
      <c r="I191" s="17">
        <v>34.090800000000002</v>
      </c>
      <c r="J191" s="17">
        <v>154.6808</v>
      </c>
      <c r="K191" s="1056">
        <v>154.6808</v>
      </c>
      <c r="L191" s="49">
        <v>3.0123830783991844E-4</v>
      </c>
      <c r="M191" s="49">
        <v>0.98984041124141564</v>
      </c>
      <c r="N191" s="1086" t="s">
        <v>2178</v>
      </c>
      <c r="O191" s="613" t="str">
        <f t="shared" si="13"/>
        <v>-</v>
      </c>
      <c r="P191" s="613">
        <f t="shared" si="12"/>
        <v>0.98984041124141564</v>
      </c>
      <c r="Q191" s="47">
        <f t="shared" si="14"/>
        <v>1</v>
      </c>
      <c r="R191" s="47">
        <f>SUMIF(ORÇAMENTO!$B$1:$B$10032,'CURVA ABC'!B191,ORÇAMENTO!$M$1:$M$10032)</f>
        <v>154.6808</v>
      </c>
      <c r="S191" s="47" t="b">
        <f t="shared" si="15"/>
        <v>1</v>
      </c>
      <c r="T191" s="47"/>
      <c r="U191" s="18"/>
      <c r="AX191" s="592"/>
    </row>
    <row r="192" spans="1:50" ht="40.5" customHeight="1">
      <c r="A192" s="607" t="s">
        <v>29</v>
      </c>
      <c r="B192" s="134">
        <v>89677</v>
      </c>
      <c r="C192" s="608" t="s">
        <v>100</v>
      </c>
      <c r="D192" s="609" t="s">
        <v>794</v>
      </c>
      <c r="E192" s="205"/>
      <c r="F192" s="610" t="s">
        <v>48</v>
      </c>
      <c r="G192" s="611">
        <v>3</v>
      </c>
      <c r="H192" s="17">
        <v>38.590000000000003</v>
      </c>
      <c r="I192" s="17">
        <v>10.9094</v>
      </c>
      <c r="J192" s="17">
        <v>49.499400000000001</v>
      </c>
      <c r="K192" s="1056">
        <v>148.4982</v>
      </c>
      <c r="L192" s="49">
        <v>2.8919779626995578E-4</v>
      </c>
      <c r="M192" s="49">
        <v>0.99012960903768554</v>
      </c>
      <c r="N192" s="1086" t="s">
        <v>2178</v>
      </c>
      <c r="O192" s="613" t="str">
        <f t="shared" si="13"/>
        <v>-</v>
      </c>
      <c r="P192" s="613">
        <f t="shared" si="12"/>
        <v>0.99012960903768554</v>
      </c>
      <c r="Q192" s="47">
        <f t="shared" si="14"/>
        <v>1</v>
      </c>
      <c r="R192" s="47">
        <f>SUMIF(ORÇAMENTO!$B$1:$B$10032,'CURVA ABC'!B192,ORÇAMENTO!$M$1:$M$10032)</f>
        <v>148.4982</v>
      </c>
      <c r="S192" s="47" t="b">
        <f t="shared" si="15"/>
        <v>1</v>
      </c>
      <c r="T192" s="47"/>
      <c r="U192" s="18"/>
      <c r="AX192" s="592"/>
    </row>
    <row r="193" spans="1:50" ht="40.5" customHeight="1">
      <c r="A193" s="607" t="s">
        <v>29</v>
      </c>
      <c r="B193" s="134">
        <v>91836</v>
      </c>
      <c r="C193" s="608" t="s">
        <v>100</v>
      </c>
      <c r="D193" s="609" t="s">
        <v>743</v>
      </c>
      <c r="E193" s="205"/>
      <c r="F193" s="610" t="s">
        <v>47</v>
      </c>
      <c r="G193" s="611">
        <v>15</v>
      </c>
      <c r="H193" s="17">
        <v>7.65</v>
      </c>
      <c r="I193" s="17">
        <v>2.1627000000000001</v>
      </c>
      <c r="J193" s="17">
        <v>9.8126999999999995</v>
      </c>
      <c r="K193" s="1056">
        <v>147.19049999999999</v>
      </c>
      <c r="L193" s="49">
        <v>2.8665107207947923E-4</v>
      </c>
      <c r="M193" s="49">
        <v>0.99041626010976502</v>
      </c>
      <c r="N193" s="1086" t="s">
        <v>2178</v>
      </c>
      <c r="O193" s="613" t="str">
        <f t="shared" si="13"/>
        <v>-</v>
      </c>
      <c r="P193" s="613">
        <f t="shared" si="12"/>
        <v>0.99041626010976502</v>
      </c>
      <c r="Q193" s="47">
        <f t="shared" si="14"/>
        <v>1</v>
      </c>
      <c r="R193" s="47">
        <f>SUMIF(ORÇAMENTO!$B$1:$B$10032,'CURVA ABC'!B193,ORÇAMENTO!$M$1:$M$10032)</f>
        <v>147.19049999999999</v>
      </c>
      <c r="S193" s="47" t="b">
        <f t="shared" si="15"/>
        <v>1</v>
      </c>
      <c r="T193" s="47"/>
      <c r="U193" s="18"/>
      <c r="AX193" s="592"/>
    </row>
    <row r="194" spans="1:50" ht="40.5" customHeight="1">
      <c r="A194" s="607" t="s">
        <v>29</v>
      </c>
      <c r="B194" s="134">
        <v>98564</v>
      </c>
      <c r="C194" s="608" t="s">
        <v>100</v>
      </c>
      <c r="D194" s="609" t="s">
        <v>739</v>
      </c>
      <c r="E194" s="205"/>
      <c r="F194" s="610" t="s">
        <v>51</v>
      </c>
      <c r="G194" s="611">
        <v>3.4520000000000004</v>
      </c>
      <c r="H194" s="17">
        <v>32.79</v>
      </c>
      <c r="I194" s="17">
        <v>9.2697000000000003</v>
      </c>
      <c r="J194" s="17">
        <v>42.059699999999999</v>
      </c>
      <c r="K194" s="1056">
        <v>145.1901</v>
      </c>
      <c r="L194" s="49">
        <v>2.8275532605926876E-4</v>
      </c>
      <c r="M194" s="49">
        <v>0.99069901543582428</v>
      </c>
      <c r="N194" s="1086" t="s">
        <v>2178</v>
      </c>
      <c r="O194" s="613" t="str">
        <f t="shared" si="13"/>
        <v>-</v>
      </c>
      <c r="P194" s="613">
        <f t="shared" si="12"/>
        <v>0.99069901543582428</v>
      </c>
      <c r="Q194" s="47">
        <f t="shared" si="14"/>
        <v>1</v>
      </c>
      <c r="R194" s="47">
        <f>SUMIF(ORÇAMENTO!$B$1:$B$10032,'CURVA ABC'!B194,ORÇAMENTO!$M$1:$M$10032)</f>
        <v>145.1901</v>
      </c>
      <c r="S194" s="47" t="b">
        <f t="shared" si="15"/>
        <v>1</v>
      </c>
      <c r="T194" s="47"/>
      <c r="U194" s="18"/>
      <c r="AX194" s="592"/>
    </row>
    <row r="195" spans="1:50" ht="40.5" customHeight="1">
      <c r="A195" s="607" t="s">
        <v>29</v>
      </c>
      <c r="B195" s="134" t="s">
        <v>854</v>
      </c>
      <c r="C195" s="608" t="s">
        <v>100</v>
      </c>
      <c r="D195" s="609" t="s">
        <v>73</v>
      </c>
      <c r="E195" s="205"/>
      <c r="F195" s="610" t="s">
        <v>51</v>
      </c>
      <c r="G195" s="611">
        <v>106.14</v>
      </c>
      <c r="H195" s="17">
        <v>1.01</v>
      </c>
      <c r="I195" s="17">
        <v>0.28549999999999998</v>
      </c>
      <c r="J195" s="17">
        <v>1.2955000000000001</v>
      </c>
      <c r="K195" s="1056">
        <v>137.5044</v>
      </c>
      <c r="L195" s="49">
        <v>2.6778755202031072E-4</v>
      </c>
      <c r="M195" s="49">
        <v>0.99096680298784456</v>
      </c>
      <c r="N195" s="1086" t="s">
        <v>2178</v>
      </c>
      <c r="O195" s="613" t="str">
        <f t="shared" si="13"/>
        <v>-</v>
      </c>
      <c r="P195" s="613">
        <f t="shared" si="12"/>
        <v>0.99096680298784456</v>
      </c>
      <c r="Q195" s="47">
        <f t="shared" si="14"/>
        <v>1</v>
      </c>
      <c r="R195" s="47">
        <f>SUMIF(ORÇAMENTO!$B$1:$B$10032,'CURVA ABC'!B195,ORÇAMENTO!$M$1:$M$10032)</f>
        <v>137.5044</v>
      </c>
      <c r="S195" s="47" t="b">
        <f t="shared" si="15"/>
        <v>1</v>
      </c>
      <c r="T195" s="47"/>
      <c r="U195" s="18"/>
      <c r="AX195" s="592"/>
    </row>
    <row r="196" spans="1:50" ht="40.5" customHeight="1">
      <c r="A196" s="607" t="s">
        <v>29</v>
      </c>
      <c r="B196" s="134">
        <v>96562</v>
      </c>
      <c r="C196" s="608" t="s">
        <v>100</v>
      </c>
      <c r="D196" s="609" t="s">
        <v>824</v>
      </c>
      <c r="E196" s="205"/>
      <c r="F196" s="610" t="s">
        <v>47</v>
      </c>
      <c r="G196" s="611">
        <v>3</v>
      </c>
      <c r="H196" s="17">
        <v>35.32</v>
      </c>
      <c r="I196" s="17">
        <v>9.9849999999999994</v>
      </c>
      <c r="J196" s="17">
        <v>45.305</v>
      </c>
      <c r="K196" s="1056">
        <v>135.91499999999999</v>
      </c>
      <c r="L196" s="49">
        <v>2.6469222172410866E-4</v>
      </c>
      <c r="M196" s="49">
        <v>0.99123149520956866</v>
      </c>
      <c r="N196" s="1086" t="s">
        <v>2178</v>
      </c>
      <c r="O196" s="613" t="str">
        <f t="shared" si="13"/>
        <v>-</v>
      </c>
      <c r="P196" s="613">
        <f t="shared" si="12"/>
        <v>0.99123149520956866</v>
      </c>
      <c r="Q196" s="47">
        <f t="shared" si="14"/>
        <v>1</v>
      </c>
      <c r="R196" s="47">
        <f>SUMIF(ORÇAMENTO!$B$1:$B$10032,'CURVA ABC'!B196,ORÇAMENTO!$M$1:$M$10032)</f>
        <v>135.91499999999999</v>
      </c>
      <c r="S196" s="47" t="b">
        <f t="shared" si="15"/>
        <v>1</v>
      </c>
      <c r="T196" s="47"/>
      <c r="U196" s="18"/>
      <c r="AX196" s="592"/>
    </row>
    <row r="197" spans="1:50" ht="40.5" customHeight="1">
      <c r="A197" s="607" t="s">
        <v>29</v>
      </c>
      <c r="B197" s="134" t="s">
        <v>160</v>
      </c>
      <c r="C197" s="608" t="s">
        <v>928</v>
      </c>
      <c r="D197" s="609" t="s">
        <v>1358</v>
      </c>
      <c r="E197" s="205"/>
      <c r="F197" s="610" t="s">
        <v>49</v>
      </c>
      <c r="G197" s="611">
        <v>1.9886363636363635</v>
      </c>
      <c r="H197" s="17">
        <v>52.31</v>
      </c>
      <c r="I197" s="17">
        <v>14.788</v>
      </c>
      <c r="J197" s="17">
        <v>67.097999999999999</v>
      </c>
      <c r="K197" s="1056">
        <v>133.43350000000001</v>
      </c>
      <c r="L197" s="49">
        <v>2.5985954138560028E-4</v>
      </c>
      <c r="M197" s="49">
        <v>0.99149135475095429</v>
      </c>
      <c r="N197" s="1086" t="s">
        <v>2178</v>
      </c>
      <c r="O197" s="613" t="str">
        <f t="shared" si="13"/>
        <v>-</v>
      </c>
      <c r="P197" s="613">
        <f t="shared" ref="P197:P261" si="16">IF(M197&lt;=50%,"-",IF(M197&lt;=80%,"-",IF(M197&lt;=100%,M197," ")))</f>
        <v>0.99149135475095429</v>
      </c>
      <c r="Q197" s="47">
        <f t="shared" si="14"/>
        <v>1</v>
      </c>
      <c r="R197" s="47">
        <f>SUMIF(ORÇAMENTO!$B$1:$B$10032,'CURVA ABC'!B197,ORÇAMENTO!$M$1:$M$10032)</f>
        <v>133.43350000000001</v>
      </c>
      <c r="S197" s="47" t="b">
        <f t="shared" si="15"/>
        <v>1</v>
      </c>
      <c r="T197" s="47"/>
      <c r="U197" s="18"/>
      <c r="AX197" s="592"/>
    </row>
    <row r="198" spans="1:50" ht="40.5" customHeight="1">
      <c r="A198" s="607" t="s">
        <v>29</v>
      </c>
      <c r="B198" s="134" t="s">
        <v>263</v>
      </c>
      <c r="C198" s="608" t="s">
        <v>928</v>
      </c>
      <c r="D198" s="609" t="s">
        <v>75</v>
      </c>
      <c r="E198" s="205"/>
      <c r="F198" s="610" t="s">
        <v>96</v>
      </c>
      <c r="G198" s="611">
        <v>1</v>
      </c>
      <c r="H198" s="17">
        <v>103.29</v>
      </c>
      <c r="I198" s="17">
        <v>29.200099999999999</v>
      </c>
      <c r="J198" s="17">
        <v>132.49010000000001</v>
      </c>
      <c r="K198" s="1056">
        <v>132.49010000000001</v>
      </c>
      <c r="L198" s="49">
        <v>2.5802228543905629E-4</v>
      </c>
      <c r="M198" s="49">
        <v>0.99174937703639332</v>
      </c>
      <c r="N198" s="1086" t="s">
        <v>2178</v>
      </c>
      <c r="O198" s="613" t="str">
        <f t="shared" ref="O198:O262" si="17">IF(M198&lt;=50%,"-",IF(M198&lt;=80%,M198,IF(M198&lt;=100%,"-"," ")))</f>
        <v>-</v>
      </c>
      <c r="P198" s="613">
        <f t="shared" si="16"/>
        <v>0.99174937703639332</v>
      </c>
      <c r="Q198" s="47">
        <f t="shared" ref="Q198:Q263" si="18">IF(B198&gt;0,COUNTIF($B$1:$B$121839,B198),"")</f>
        <v>1</v>
      </c>
      <c r="R198" s="47">
        <f>SUMIF(ORÇAMENTO!$B$1:$B$10032,'CURVA ABC'!B198,ORÇAMENTO!$M$1:$M$10032)</f>
        <v>132.49010000000001</v>
      </c>
      <c r="S198" s="47" t="b">
        <f t="shared" si="15"/>
        <v>1</v>
      </c>
      <c r="T198" s="47"/>
      <c r="U198" s="18"/>
      <c r="AX198" s="592"/>
    </row>
    <row r="199" spans="1:50" ht="40.5" customHeight="1">
      <c r="A199" s="607" t="s">
        <v>29</v>
      </c>
      <c r="B199" s="134">
        <v>97644</v>
      </c>
      <c r="C199" s="608" t="s">
        <v>100</v>
      </c>
      <c r="D199" s="609" t="s">
        <v>859</v>
      </c>
      <c r="E199" s="205"/>
      <c r="F199" s="610" t="s">
        <v>51</v>
      </c>
      <c r="G199" s="611">
        <v>18.899999999999999</v>
      </c>
      <c r="H199" s="17">
        <v>5.43</v>
      </c>
      <c r="I199" s="17">
        <v>1.5350999999999999</v>
      </c>
      <c r="J199" s="17">
        <v>6.9650999999999996</v>
      </c>
      <c r="K199" s="1056">
        <v>131.6404</v>
      </c>
      <c r="L199" s="49">
        <v>2.5636750869771814E-4</v>
      </c>
      <c r="M199" s="49">
        <v>0.99200574454509105</v>
      </c>
      <c r="N199" s="1086" t="s">
        <v>2178</v>
      </c>
      <c r="O199" s="613" t="str">
        <f t="shared" si="17"/>
        <v>-</v>
      </c>
      <c r="P199" s="613">
        <f t="shared" si="16"/>
        <v>0.99200574454509105</v>
      </c>
      <c r="Q199" s="47">
        <f t="shared" si="18"/>
        <v>1</v>
      </c>
      <c r="R199" s="47">
        <f>SUMIF(ORÇAMENTO!$B$1:$B$10032,'CURVA ABC'!B199,ORÇAMENTO!$M$1:$M$10032)</f>
        <v>131.6404</v>
      </c>
      <c r="S199" s="47" t="b">
        <f t="shared" si="15"/>
        <v>1</v>
      </c>
      <c r="T199" s="47"/>
      <c r="U199" s="18"/>
      <c r="AX199" s="592"/>
    </row>
    <row r="200" spans="1:50" ht="40.5" customHeight="1">
      <c r="A200" s="607" t="s">
        <v>29</v>
      </c>
      <c r="B200" s="134" t="s">
        <v>166</v>
      </c>
      <c r="C200" s="608" t="s">
        <v>928</v>
      </c>
      <c r="D200" s="609" t="s">
        <v>1391</v>
      </c>
      <c r="E200" s="205"/>
      <c r="F200" s="610" t="s">
        <v>96</v>
      </c>
      <c r="G200" s="611">
        <v>4</v>
      </c>
      <c r="H200" s="17">
        <v>24.55</v>
      </c>
      <c r="I200" s="17">
        <v>6.9402999999999997</v>
      </c>
      <c r="J200" s="17">
        <v>31.490300000000001</v>
      </c>
      <c r="K200" s="1056">
        <v>125.96120000000001</v>
      </c>
      <c r="L200" s="49">
        <v>2.4530736032840232E-4</v>
      </c>
      <c r="M200" s="49">
        <v>0.9922510519054194</v>
      </c>
      <c r="N200" s="1086" t="s">
        <v>2178</v>
      </c>
      <c r="O200" s="613" t="str">
        <f t="shared" si="17"/>
        <v>-</v>
      </c>
      <c r="P200" s="613">
        <f t="shared" si="16"/>
        <v>0.9922510519054194</v>
      </c>
      <c r="Q200" s="47">
        <f t="shared" si="18"/>
        <v>1</v>
      </c>
      <c r="R200" s="47">
        <f>SUMIF(ORÇAMENTO!$B$1:$B$10032,'CURVA ABC'!B200,ORÇAMENTO!$M$1:$M$10032)</f>
        <v>125.96120000000001</v>
      </c>
      <c r="S200" s="47" t="b">
        <f t="shared" si="15"/>
        <v>1</v>
      </c>
      <c r="T200" s="47"/>
      <c r="U200" s="18"/>
      <c r="AX200" s="592"/>
    </row>
    <row r="201" spans="1:50" ht="40.5" customHeight="1">
      <c r="A201" s="607" t="s">
        <v>29</v>
      </c>
      <c r="B201" s="134">
        <v>91943</v>
      </c>
      <c r="C201" s="608" t="s">
        <v>100</v>
      </c>
      <c r="D201" s="609" t="s">
        <v>756</v>
      </c>
      <c r="E201" s="205"/>
      <c r="F201" s="610" t="s">
        <v>48</v>
      </c>
      <c r="G201" s="611">
        <v>7</v>
      </c>
      <c r="H201" s="17">
        <v>13.94</v>
      </c>
      <c r="I201" s="17">
        <v>3.9407999999999999</v>
      </c>
      <c r="J201" s="17">
        <v>17.880800000000001</v>
      </c>
      <c r="K201" s="1056">
        <v>125.1656</v>
      </c>
      <c r="L201" s="49">
        <v>2.4375794244513923E-4</v>
      </c>
      <c r="M201" s="49">
        <v>0.99249480984786453</v>
      </c>
      <c r="N201" s="1086" t="s">
        <v>2178</v>
      </c>
      <c r="O201" s="613" t="str">
        <f t="shared" si="17"/>
        <v>-</v>
      </c>
      <c r="P201" s="613">
        <f t="shared" si="16"/>
        <v>0.99249480984786453</v>
      </c>
      <c r="Q201" s="47">
        <f t="shared" si="18"/>
        <v>1</v>
      </c>
      <c r="R201" s="47">
        <f>SUMIF(ORÇAMENTO!$B$1:$B$10032,'CURVA ABC'!B201,ORÇAMENTO!$M$1:$M$10032)</f>
        <v>125.1656</v>
      </c>
      <c r="S201" s="47" t="b">
        <f t="shared" ref="S201:S262" si="19">R201=K201</f>
        <v>1</v>
      </c>
      <c r="T201" s="47"/>
      <c r="U201" s="18"/>
      <c r="AX201" s="592"/>
    </row>
    <row r="202" spans="1:50" ht="40.5" customHeight="1">
      <c r="A202" s="607" t="s">
        <v>29</v>
      </c>
      <c r="B202" s="134">
        <v>86909</v>
      </c>
      <c r="C202" s="608" t="s">
        <v>100</v>
      </c>
      <c r="D202" s="609" t="s">
        <v>806</v>
      </c>
      <c r="E202" s="205"/>
      <c r="F202" s="610" t="s">
        <v>48</v>
      </c>
      <c r="G202" s="611">
        <v>1</v>
      </c>
      <c r="H202" s="17">
        <v>90.65</v>
      </c>
      <c r="I202" s="17">
        <v>25.626799999999999</v>
      </c>
      <c r="J202" s="17">
        <v>116.27679999999999</v>
      </c>
      <c r="K202" s="1056">
        <v>116.27679999999999</v>
      </c>
      <c r="L202" s="49">
        <v>2.2644715099120655E-4</v>
      </c>
      <c r="M202" s="49">
        <v>0.99272125699885572</v>
      </c>
      <c r="N202" s="1086" t="s">
        <v>2178</v>
      </c>
      <c r="O202" s="613" t="str">
        <f t="shared" si="17"/>
        <v>-</v>
      </c>
      <c r="P202" s="613">
        <f t="shared" si="16"/>
        <v>0.99272125699885572</v>
      </c>
      <c r="Q202" s="47">
        <f t="shared" si="18"/>
        <v>1</v>
      </c>
      <c r="R202" s="47">
        <f>SUMIF(ORÇAMENTO!$B$1:$B$10032,'CURVA ABC'!B202,ORÇAMENTO!$M$1:$M$10032)</f>
        <v>116.27679999999999</v>
      </c>
      <c r="S202" s="47" t="b">
        <f t="shared" si="19"/>
        <v>1</v>
      </c>
      <c r="T202" s="47"/>
      <c r="U202" s="18"/>
      <c r="AX202" s="592"/>
    </row>
    <row r="203" spans="1:50" ht="40.5" customHeight="1">
      <c r="A203" s="607" t="s">
        <v>29</v>
      </c>
      <c r="B203" s="134" t="s">
        <v>233</v>
      </c>
      <c r="C203" s="608" t="s">
        <v>928</v>
      </c>
      <c r="D203" s="609" t="s">
        <v>1563</v>
      </c>
      <c r="E203" s="205"/>
      <c r="F203" s="610" t="s">
        <v>955</v>
      </c>
      <c r="G203" s="611">
        <v>7</v>
      </c>
      <c r="H203" s="17">
        <v>12.91</v>
      </c>
      <c r="I203" s="17">
        <v>3.6497000000000002</v>
      </c>
      <c r="J203" s="17">
        <v>16.559699999999999</v>
      </c>
      <c r="K203" s="1056">
        <v>115.9179</v>
      </c>
      <c r="L203" s="49">
        <v>2.2574819915824641E-4</v>
      </c>
      <c r="M203" s="49">
        <v>0.99294700519801393</v>
      </c>
      <c r="N203" s="1086" t="s">
        <v>2178</v>
      </c>
      <c r="O203" s="613" t="str">
        <f t="shared" si="17"/>
        <v>-</v>
      </c>
      <c r="P203" s="613">
        <f t="shared" si="16"/>
        <v>0.99294700519801393</v>
      </c>
      <c r="Q203" s="47">
        <f t="shared" si="18"/>
        <v>1</v>
      </c>
      <c r="R203" s="47">
        <f>SUMIF(ORÇAMENTO!$B$1:$B$10032,'CURVA ABC'!B203,ORÇAMENTO!$M$1:$M$10032)</f>
        <v>115.9179</v>
      </c>
      <c r="S203" s="47" t="b">
        <f t="shared" si="19"/>
        <v>1</v>
      </c>
      <c r="T203" s="47"/>
      <c r="U203" s="18"/>
      <c r="AX203" s="592"/>
    </row>
    <row r="204" spans="1:50" ht="40.5" customHeight="1">
      <c r="A204" s="607" t="s">
        <v>29</v>
      </c>
      <c r="B204" s="134" t="s">
        <v>156</v>
      </c>
      <c r="C204" s="608" t="s">
        <v>928</v>
      </c>
      <c r="D204" s="609" t="s">
        <v>1350</v>
      </c>
      <c r="E204" s="205"/>
      <c r="F204" s="610" t="s">
        <v>955</v>
      </c>
      <c r="G204" s="611">
        <v>1</v>
      </c>
      <c r="H204" s="17">
        <v>85</v>
      </c>
      <c r="I204" s="17">
        <v>24.029499999999999</v>
      </c>
      <c r="J204" s="17">
        <v>109.0295</v>
      </c>
      <c r="K204" s="1056">
        <v>109.0295</v>
      </c>
      <c r="L204" s="49">
        <v>2.123331537245242E-4</v>
      </c>
      <c r="M204" s="49">
        <v>0.99315933835173842</v>
      </c>
      <c r="N204" s="1086" t="s">
        <v>2178</v>
      </c>
      <c r="O204" s="613" t="str">
        <f t="shared" si="17"/>
        <v>-</v>
      </c>
      <c r="P204" s="613">
        <f t="shared" si="16"/>
        <v>0.99315933835173842</v>
      </c>
      <c r="Q204" s="47">
        <f t="shared" si="18"/>
        <v>1</v>
      </c>
      <c r="R204" s="47">
        <f>SUMIF(ORÇAMENTO!$B$1:$B$10032,'CURVA ABC'!B204,ORÇAMENTO!$M$1:$M$10032)</f>
        <v>109.0295</v>
      </c>
      <c r="S204" s="47" t="b">
        <f t="shared" si="19"/>
        <v>1</v>
      </c>
      <c r="T204" s="47"/>
      <c r="U204" s="18"/>
      <c r="AX204" s="592"/>
    </row>
    <row r="205" spans="1:50" ht="40.5" customHeight="1">
      <c r="A205" s="607" t="s">
        <v>29</v>
      </c>
      <c r="B205" s="134" t="s">
        <v>122</v>
      </c>
      <c r="C205" s="608" t="s">
        <v>928</v>
      </c>
      <c r="D205" s="609" t="s">
        <v>1005</v>
      </c>
      <c r="E205" s="205"/>
      <c r="F205" s="610" t="s">
        <v>96</v>
      </c>
      <c r="G205" s="611">
        <v>9</v>
      </c>
      <c r="H205" s="17">
        <v>9.2729999999999997</v>
      </c>
      <c r="I205" s="17">
        <v>2.6215000000000002</v>
      </c>
      <c r="J205" s="17">
        <v>11.894500000000001</v>
      </c>
      <c r="K205" s="1056">
        <v>107.0505</v>
      </c>
      <c r="L205" s="49">
        <v>2.0847908385150055E-4</v>
      </c>
      <c r="M205" s="49">
        <v>0.99336781743558988</v>
      </c>
      <c r="N205" s="1086" t="s">
        <v>2178</v>
      </c>
      <c r="O205" s="613" t="str">
        <f t="shared" si="17"/>
        <v>-</v>
      </c>
      <c r="P205" s="613">
        <f t="shared" si="16"/>
        <v>0.99336781743558988</v>
      </c>
      <c r="Q205" s="47">
        <f t="shared" si="18"/>
        <v>1</v>
      </c>
      <c r="R205" s="47">
        <f>SUMIF(ORÇAMENTO!$B$1:$B$10032,'CURVA ABC'!B205,ORÇAMENTO!$M$1:$M$10032)</f>
        <v>107.0505</v>
      </c>
      <c r="S205" s="47" t="b">
        <f t="shared" si="19"/>
        <v>1</v>
      </c>
      <c r="T205" s="47"/>
      <c r="U205" s="18"/>
      <c r="AX205" s="592"/>
    </row>
    <row r="206" spans="1:50" ht="40.5" customHeight="1">
      <c r="A206" s="607" t="s">
        <v>29</v>
      </c>
      <c r="B206" s="134">
        <v>72897</v>
      </c>
      <c r="C206" s="608" t="s">
        <v>100</v>
      </c>
      <c r="D206" s="609" t="s">
        <v>61</v>
      </c>
      <c r="E206" s="205"/>
      <c r="F206" s="610" t="s">
        <v>55</v>
      </c>
      <c r="G206" s="611">
        <v>4.9166999999999996</v>
      </c>
      <c r="H206" s="17">
        <v>16.84</v>
      </c>
      <c r="I206" s="17">
        <v>4.7606999999999999</v>
      </c>
      <c r="J206" s="17">
        <v>21.6007</v>
      </c>
      <c r="K206" s="1056">
        <v>106.2042</v>
      </c>
      <c r="L206" s="49">
        <v>2.0683092855410798E-4</v>
      </c>
      <c r="M206" s="49">
        <v>0.993574648364144</v>
      </c>
      <c r="N206" s="1086" t="s">
        <v>2178</v>
      </c>
      <c r="O206" s="613" t="str">
        <f t="shared" si="17"/>
        <v>-</v>
      </c>
      <c r="P206" s="613">
        <f t="shared" si="16"/>
        <v>0.993574648364144</v>
      </c>
      <c r="Q206" s="47">
        <f t="shared" si="18"/>
        <v>1</v>
      </c>
      <c r="R206" s="47">
        <f>SUMIF(ORÇAMENTO!$B$1:$B$10032,'CURVA ABC'!B206,ORÇAMENTO!$M$1:$M$10032)</f>
        <v>106.2042</v>
      </c>
      <c r="S206" s="47" t="b">
        <f t="shared" si="19"/>
        <v>1</v>
      </c>
      <c r="T206" s="47"/>
      <c r="U206" s="18"/>
      <c r="AX206" s="592"/>
    </row>
    <row r="207" spans="1:50" ht="40.5" customHeight="1">
      <c r="A207" s="607" t="s">
        <v>29</v>
      </c>
      <c r="B207" s="134">
        <v>91867</v>
      </c>
      <c r="C207" s="608" t="s">
        <v>100</v>
      </c>
      <c r="D207" s="609" t="s">
        <v>745</v>
      </c>
      <c r="E207" s="205"/>
      <c r="F207" s="610" t="s">
        <v>47</v>
      </c>
      <c r="G207" s="611">
        <v>13</v>
      </c>
      <c r="H207" s="17">
        <v>6.12</v>
      </c>
      <c r="I207" s="17">
        <v>1.7301</v>
      </c>
      <c r="J207" s="17">
        <v>7.8501000000000003</v>
      </c>
      <c r="K207" s="1056">
        <v>102.0513</v>
      </c>
      <c r="L207" s="49">
        <v>1.9874322427129848E-4</v>
      </c>
      <c r="M207" s="49">
        <v>0.99377339158841527</v>
      </c>
      <c r="N207" s="1086" t="s">
        <v>2178</v>
      </c>
      <c r="O207" s="613" t="str">
        <f t="shared" si="17"/>
        <v>-</v>
      </c>
      <c r="P207" s="613">
        <f t="shared" si="16"/>
        <v>0.99377339158841527</v>
      </c>
      <c r="Q207" s="47">
        <f t="shared" si="18"/>
        <v>1</v>
      </c>
      <c r="R207" s="47">
        <f>SUMIF(ORÇAMENTO!$B$1:$B$10032,'CURVA ABC'!B207,ORÇAMENTO!$M$1:$M$10032)</f>
        <v>102.0513</v>
      </c>
      <c r="S207" s="47" t="b">
        <f t="shared" si="19"/>
        <v>1</v>
      </c>
      <c r="T207" s="47"/>
      <c r="U207" s="18"/>
      <c r="AX207" s="592"/>
    </row>
    <row r="208" spans="1:50" ht="40.5" customHeight="1">
      <c r="A208" s="607" t="s">
        <v>29</v>
      </c>
      <c r="B208" s="134" t="s">
        <v>266</v>
      </c>
      <c r="C208" s="608" t="s">
        <v>928</v>
      </c>
      <c r="D208" s="609" t="s">
        <v>1394</v>
      </c>
      <c r="E208" s="205"/>
      <c r="F208" s="610" t="s">
        <v>96</v>
      </c>
      <c r="G208" s="611">
        <v>5</v>
      </c>
      <c r="H208" s="17">
        <v>15.8</v>
      </c>
      <c r="I208" s="17">
        <v>4.4667000000000003</v>
      </c>
      <c r="J208" s="17">
        <v>20.2667</v>
      </c>
      <c r="K208" s="1056">
        <v>101.3335</v>
      </c>
      <c r="L208" s="49">
        <v>1.9734532060537813E-4</v>
      </c>
      <c r="M208" s="49">
        <v>0.9939707369090206</v>
      </c>
      <c r="N208" s="1086" t="s">
        <v>2178</v>
      </c>
      <c r="O208" s="613" t="str">
        <f t="shared" si="17"/>
        <v>-</v>
      </c>
      <c r="P208" s="613">
        <f t="shared" si="16"/>
        <v>0.9939707369090206</v>
      </c>
      <c r="Q208" s="47">
        <f t="shared" si="18"/>
        <v>1</v>
      </c>
      <c r="R208" s="47">
        <f>SUMIF(ORÇAMENTO!$B$1:$B$10032,'CURVA ABC'!B208,ORÇAMENTO!$M$1:$M$10032)</f>
        <v>101.3335</v>
      </c>
      <c r="S208" s="47" t="b">
        <f t="shared" si="19"/>
        <v>1</v>
      </c>
      <c r="T208" s="47"/>
      <c r="U208" s="18"/>
      <c r="AX208" s="592"/>
    </row>
    <row r="209" spans="1:50" ht="40.5" customHeight="1">
      <c r="A209" s="607" t="s">
        <v>29</v>
      </c>
      <c r="B209" s="134">
        <v>91957</v>
      </c>
      <c r="C209" s="608" t="s">
        <v>100</v>
      </c>
      <c r="D209" s="609" t="s">
        <v>764</v>
      </c>
      <c r="E209" s="205"/>
      <c r="F209" s="610" t="s">
        <v>48</v>
      </c>
      <c r="G209" s="611">
        <v>2</v>
      </c>
      <c r="H209" s="17">
        <v>38.72</v>
      </c>
      <c r="I209" s="17">
        <v>10.946099999999999</v>
      </c>
      <c r="J209" s="17">
        <v>49.6661</v>
      </c>
      <c r="K209" s="1056">
        <v>99.3322</v>
      </c>
      <c r="L209" s="49">
        <v>1.9344782185000558E-4</v>
      </c>
      <c r="M209" s="49">
        <v>0.99416418473087065</v>
      </c>
      <c r="N209" s="1086" t="s">
        <v>2178</v>
      </c>
      <c r="O209" s="613" t="str">
        <f t="shared" si="17"/>
        <v>-</v>
      </c>
      <c r="P209" s="613">
        <f t="shared" si="16"/>
        <v>0.99416418473087065</v>
      </c>
      <c r="Q209" s="47">
        <f t="shared" si="18"/>
        <v>1</v>
      </c>
      <c r="R209" s="47">
        <f>SUMIF(ORÇAMENTO!$B$1:$B$10032,'CURVA ABC'!B209,ORÇAMENTO!$M$1:$M$10032)</f>
        <v>99.3322</v>
      </c>
      <c r="S209" s="47" t="b">
        <f t="shared" si="19"/>
        <v>1</v>
      </c>
      <c r="T209" s="47"/>
      <c r="U209" s="18"/>
      <c r="AX209" s="592"/>
    </row>
    <row r="210" spans="1:50" ht="40.5" customHeight="1">
      <c r="A210" s="607" t="s">
        <v>29</v>
      </c>
      <c r="B210" s="134">
        <v>93672</v>
      </c>
      <c r="C210" s="608" t="s">
        <v>100</v>
      </c>
      <c r="D210" s="609" t="s">
        <v>762</v>
      </c>
      <c r="E210" s="205"/>
      <c r="F210" s="610" t="s">
        <v>48</v>
      </c>
      <c r="G210" s="611">
        <v>1</v>
      </c>
      <c r="H210" s="17">
        <v>76.44</v>
      </c>
      <c r="I210" s="17">
        <v>21.6096</v>
      </c>
      <c r="J210" s="17">
        <v>98.049599999999998</v>
      </c>
      <c r="K210" s="1056">
        <v>98.049599999999998</v>
      </c>
      <c r="L210" s="49">
        <v>1.9094997949571546E-4</v>
      </c>
      <c r="M210" s="49">
        <v>0.99435513471036641</v>
      </c>
      <c r="N210" s="1086" t="s">
        <v>2178</v>
      </c>
      <c r="O210" s="613" t="str">
        <f t="shared" si="17"/>
        <v>-</v>
      </c>
      <c r="P210" s="613">
        <f t="shared" si="16"/>
        <v>0.99435513471036641</v>
      </c>
      <c r="Q210" s="47">
        <f t="shared" si="18"/>
        <v>1</v>
      </c>
      <c r="R210" s="47">
        <f>SUMIF(ORÇAMENTO!$B$1:$B$10032,'CURVA ABC'!B210,ORÇAMENTO!$M$1:$M$10032)</f>
        <v>98.049599999999998</v>
      </c>
      <c r="S210" s="47" t="b">
        <f t="shared" si="19"/>
        <v>1</v>
      </c>
      <c r="T210" s="47"/>
      <c r="U210" s="18"/>
      <c r="AX210" s="592"/>
    </row>
    <row r="211" spans="1:50" ht="40.5" customHeight="1">
      <c r="A211" s="607" t="s">
        <v>29</v>
      </c>
      <c r="B211" s="134" t="s">
        <v>126</v>
      </c>
      <c r="C211" s="608" t="s">
        <v>928</v>
      </c>
      <c r="D211" s="609" t="s">
        <v>1024</v>
      </c>
      <c r="E211" s="205"/>
      <c r="F211" s="610" t="s">
        <v>51</v>
      </c>
      <c r="G211" s="611">
        <v>0.875</v>
      </c>
      <c r="H211" s="17">
        <v>84.6</v>
      </c>
      <c r="I211" s="17">
        <v>23.916399999999999</v>
      </c>
      <c r="J211" s="17">
        <v>108.5164</v>
      </c>
      <c r="K211" s="1056">
        <v>94.951899999999995</v>
      </c>
      <c r="L211" s="49">
        <v>1.8491725981624834E-4</v>
      </c>
      <c r="M211" s="49">
        <v>0.99454005197018269</v>
      </c>
      <c r="N211" s="1086" t="s">
        <v>2178</v>
      </c>
      <c r="O211" s="613" t="str">
        <f t="shared" si="17"/>
        <v>-</v>
      </c>
      <c r="P211" s="613">
        <f t="shared" si="16"/>
        <v>0.99454005197018269</v>
      </c>
      <c r="Q211" s="47">
        <f t="shared" si="18"/>
        <v>1</v>
      </c>
      <c r="R211" s="47">
        <f>SUMIF(ORÇAMENTO!$B$1:$B$10032,'CURVA ABC'!B211,ORÇAMENTO!$M$1:$M$10032)</f>
        <v>94.951899999999995</v>
      </c>
      <c r="S211" s="47" t="b">
        <f t="shared" si="19"/>
        <v>1</v>
      </c>
      <c r="T211" s="47"/>
      <c r="U211" s="18"/>
      <c r="AX211" s="592"/>
    </row>
    <row r="212" spans="1:50" ht="40.5" customHeight="1">
      <c r="A212" s="607" t="s">
        <v>29</v>
      </c>
      <c r="B212" s="134">
        <v>91902</v>
      </c>
      <c r="C212" s="608" t="s">
        <v>100</v>
      </c>
      <c r="D212" s="609" t="s">
        <v>748</v>
      </c>
      <c r="E212" s="205"/>
      <c r="F212" s="610" t="s">
        <v>48</v>
      </c>
      <c r="G212" s="611">
        <v>8</v>
      </c>
      <c r="H212" s="17">
        <v>9.11</v>
      </c>
      <c r="I212" s="17">
        <v>2.5754000000000001</v>
      </c>
      <c r="J212" s="17">
        <v>11.6854</v>
      </c>
      <c r="K212" s="1056">
        <v>93.483199999999997</v>
      </c>
      <c r="L212" s="49">
        <v>1.82056990780114E-4</v>
      </c>
      <c r="M212" s="49">
        <v>0.9947221089609628</v>
      </c>
      <c r="N212" s="1086" t="s">
        <v>2178</v>
      </c>
      <c r="O212" s="613" t="str">
        <f t="shared" si="17"/>
        <v>-</v>
      </c>
      <c r="P212" s="613">
        <f t="shared" si="16"/>
        <v>0.9947221089609628</v>
      </c>
      <c r="Q212" s="47">
        <f t="shared" si="18"/>
        <v>1</v>
      </c>
      <c r="R212" s="47">
        <f>SUMIF(ORÇAMENTO!$B$1:$B$10032,'CURVA ABC'!B212,ORÇAMENTO!$M$1:$M$10032)</f>
        <v>93.483199999999997</v>
      </c>
      <c r="S212" s="47" t="b">
        <f t="shared" si="19"/>
        <v>1</v>
      </c>
      <c r="T212" s="47"/>
      <c r="U212" s="18"/>
      <c r="AX212" s="592"/>
    </row>
    <row r="213" spans="1:50" ht="40.5" customHeight="1">
      <c r="A213" s="607" t="s">
        <v>29</v>
      </c>
      <c r="B213" s="134" t="s">
        <v>143</v>
      </c>
      <c r="C213" s="608" t="s">
        <v>928</v>
      </c>
      <c r="D213" s="609" t="s">
        <v>1293</v>
      </c>
      <c r="E213" s="205"/>
      <c r="F213" s="610" t="s">
        <v>955</v>
      </c>
      <c r="G213" s="611">
        <v>2</v>
      </c>
      <c r="H213" s="17">
        <v>36.36</v>
      </c>
      <c r="I213" s="17">
        <v>10.279</v>
      </c>
      <c r="J213" s="17">
        <v>46.639000000000003</v>
      </c>
      <c r="K213" s="1056">
        <v>93.278000000000006</v>
      </c>
      <c r="L213" s="49">
        <v>1.8165736716316383E-4</v>
      </c>
      <c r="M213" s="49">
        <v>0.99490376632812594</v>
      </c>
      <c r="N213" s="1086" t="s">
        <v>2178</v>
      </c>
      <c r="O213" s="613" t="str">
        <f t="shared" si="17"/>
        <v>-</v>
      </c>
      <c r="P213" s="613">
        <f t="shared" si="16"/>
        <v>0.99490376632812594</v>
      </c>
      <c r="Q213" s="47">
        <f t="shared" si="18"/>
        <v>1</v>
      </c>
      <c r="R213" s="47">
        <f>SUMIF(ORÇAMENTO!$B$1:$B$10032,'CURVA ABC'!B213,ORÇAMENTO!$M$1:$M$10032)</f>
        <v>93.278000000000006</v>
      </c>
      <c r="S213" s="47" t="b">
        <f t="shared" si="19"/>
        <v>1</v>
      </c>
      <c r="T213" s="47"/>
      <c r="U213" s="18"/>
      <c r="AX213" s="592"/>
    </row>
    <row r="214" spans="1:50" ht="40.5" customHeight="1">
      <c r="A214" s="607" t="s">
        <v>29</v>
      </c>
      <c r="B214" s="134" t="s">
        <v>235</v>
      </c>
      <c r="C214" s="608" t="s">
        <v>928</v>
      </c>
      <c r="D214" s="609" t="s">
        <v>1537</v>
      </c>
      <c r="E214" s="205"/>
      <c r="F214" s="610" t="s">
        <v>955</v>
      </c>
      <c r="G214" s="611">
        <v>9</v>
      </c>
      <c r="H214" s="17">
        <v>7.96</v>
      </c>
      <c r="I214" s="17">
        <v>2.2503000000000002</v>
      </c>
      <c r="J214" s="17">
        <v>10.2103</v>
      </c>
      <c r="K214" s="1056">
        <v>91.892700000000005</v>
      </c>
      <c r="L214" s="49">
        <v>1.7895951825204725E-4</v>
      </c>
      <c r="M214" s="49">
        <v>0.99508272584637802</v>
      </c>
      <c r="N214" s="1086" t="s">
        <v>2178</v>
      </c>
      <c r="O214" s="613" t="str">
        <f t="shared" si="17"/>
        <v>-</v>
      </c>
      <c r="P214" s="613">
        <f t="shared" si="16"/>
        <v>0.99508272584637802</v>
      </c>
      <c r="Q214" s="47">
        <f t="shared" si="18"/>
        <v>1</v>
      </c>
      <c r="R214" s="47">
        <f>SUMIF(ORÇAMENTO!$B$1:$B$10032,'CURVA ABC'!B214,ORÇAMENTO!$M$1:$M$10032)</f>
        <v>91.892700000000005</v>
      </c>
      <c r="S214" s="47" t="b">
        <f t="shared" si="19"/>
        <v>1</v>
      </c>
      <c r="T214" s="47"/>
      <c r="U214" s="18"/>
      <c r="AX214" s="592"/>
    </row>
    <row r="215" spans="1:50" ht="40.5" customHeight="1">
      <c r="A215" s="607" t="s">
        <v>29</v>
      </c>
      <c r="B215" s="134">
        <v>93194</v>
      </c>
      <c r="C215" s="608" t="s">
        <v>100</v>
      </c>
      <c r="D215" s="609" t="s">
        <v>735</v>
      </c>
      <c r="E215" s="205"/>
      <c r="F215" s="610" t="s">
        <v>47</v>
      </c>
      <c r="G215" s="611">
        <v>3</v>
      </c>
      <c r="H215" s="17">
        <v>23.67</v>
      </c>
      <c r="I215" s="17">
        <v>6.6914999999999996</v>
      </c>
      <c r="J215" s="17">
        <v>30.361499999999999</v>
      </c>
      <c r="K215" s="1056">
        <v>91.084500000000006</v>
      </c>
      <c r="L215" s="49">
        <v>1.7738556207651531E-4</v>
      </c>
      <c r="M215" s="49">
        <v>0.9952601114084545</v>
      </c>
      <c r="N215" s="1086" t="s">
        <v>2178</v>
      </c>
      <c r="O215" s="613" t="str">
        <f t="shared" si="17"/>
        <v>-</v>
      </c>
      <c r="P215" s="613">
        <f t="shared" si="16"/>
        <v>0.9952601114084545</v>
      </c>
      <c r="Q215" s="47">
        <f t="shared" si="18"/>
        <v>1</v>
      </c>
      <c r="R215" s="47">
        <f>SUMIF(ORÇAMENTO!$B$1:$B$10032,'CURVA ABC'!B215,ORÇAMENTO!$M$1:$M$10032)</f>
        <v>91.084500000000006</v>
      </c>
      <c r="S215" s="47" t="b">
        <f t="shared" si="19"/>
        <v>1</v>
      </c>
      <c r="T215" s="47"/>
      <c r="U215" s="18"/>
      <c r="AX215" s="592"/>
    </row>
    <row r="216" spans="1:50" ht="40.5" customHeight="1">
      <c r="A216" s="607" t="s">
        <v>29</v>
      </c>
      <c r="B216" s="134" t="s">
        <v>813</v>
      </c>
      <c r="C216" s="608" t="s">
        <v>100</v>
      </c>
      <c r="D216" s="609" t="s">
        <v>58</v>
      </c>
      <c r="E216" s="205"/>
      <c r="F216" s="610" t="s">
        <v>48</v>
      </c>
      <c r="G216" s="611">
        <v>1</v>
      </c>
      <c r="H216" s="17">
        <v>70.599999999999994</v>
      </c>
      <c r="I216" s="17">
        <v>19.958600000000001</v>
      </c>
      <c r="J216" s="17">
        <v>90.558599999999998</v>
      </c>
      <c r="K216" s="1056">
        <v>90.558599999999998</v>
      </c>
      <c r="L216" s="49">
        <v>1.763613804968169E-4</v>
      </c>
      <c r="M216" s="49">
        <v>0.99543647278895131</v>
      </c>
      <c r="N216" s="1086" t="s">
        <v>2178</v>
      </c>
      <c r="O216" s="613" t="str">
        <f t="shared" si="17"/>
        <v>-</v>
      </c>
      <c r="P216" s="613">
        <f t="shared" si="16"/>
        <v>0.99543647278895131</v>
      </c>
      <c r="Q216" s="47">
        <f t="shared" si="18"/>
        <v>1</v>
      </c>
      <c r="R216" s="47">
        <f>SUMIF(ORÇAMENTO!$B$1:$B$10032,'CURVA ABC'!B216,ORÇAMENTO!$M$1:$M$10032)</f>
        <v>90.558599999999998</v>
      </c>
      <c r="S216" s="47" t="b">
        <f t="shared" si="19"/>
        <v>1</v>
      </c>
      <c r="T216" s="47"/>
      <c r="U216" s="18"/>
      <c r="AX216" s="592"/>
    </row>
    <row r="217" spans="1:50" ht="40.5" customHeight="1">
      <c r="A217" s="607" t="s">
        <v>29</v>
      </c>
      <c r="B217" s="134">
        <v>86914</v>
      </c>
      <c r="C217" s="608" t="s">
        <v>100</v>
      </c>
      <c r="D217" s="609" t="s">
        <v>808</v>
      </c>
      <c r="E217" s="205"/>
      <c r="F217" s="610" t="s">
        <v>48</v>
      </c>
      <c r="G217" s="611">
        <v>2</v>
      </c>
      <c r="H217" s="17">
        <v>34.97</v>
      </c>
      <c r="I217" s="17">
        <v>9.8859999999999992</v>
      </c>
      <c r="J217" s="17">
        <v>44.856000000000002</v>
      </c>
      <c r="K217" s="1056">
        <v>89.712000000000003</v>
      </c>
      <c r="L217" s="49">
        <v>1.747126409543703E-4</v>
      </c>
      <c r="M217" s="49">
        <v>0.99561118542990568</v>
      </c>
      <c r="N217" s="1086" t="s">
        <v>2178</v>
      </c>
      <c r="O217" s="613" t="str">
        <f t="shared" si="17"/>
        <v>-</v>
      </c>
      <c r="P217" s="613">
        <f t="shared" si="16"/>
        <v>0.99561118542990568</v>
      </c>
      <c r="Q217" s="47">
        <f t="shared" si="18"/>
        <v>1</v>
      </c>
      <c r="R217" s="47">
        <f>SUMIF(ORÇAMENTO!$B$1:$B$10032,'CURVA ABC'!B217,ORÇAMENTO!$M$1:$M$10032)</f>
        <v>89.712000000000003</v>
      </c>
      <c r="S217" s="47" t="b">
        <f t="shared" si="19"/>
        <v>1</v>
      </c>
      <c r="T217" s="47"/>
      <c r="U217" s="18"/>
      <c r="AX217" s="592"/>
    </row>
    <row r="218" spans="1:50" ht="40.5" customHeight="1">
      <c r="A218" s="607" t="s">
        <v>29</v>
      </c>
      <c r="B218" s="134">
        <v>94490</v>
      </c>
      <c r="C218" s="608" t="s">
        <v>100</v>
      </c>
      <c r="D218" s="609" t="s">
        <v>814</v>
      </c>
      <c r="E218" s="205"/>
      <c r="F218" s="610" t="s">
        <v>48</v>
      </c>
      <c r="G218" s="611">
        <v>3</v>
      </c>
      <c r="H218" s="17">
        <v>22.82</v>
      </c>
      <c r="I218" s="17">
        <v>6.4512</v>
      </c>
      <c r="J218" s="17">
        <v>29.2712</v>
      </c>
      <c r="K218" s="1056">
        <v>87.813599999999994</v>
      </c>
      <c r="L218" s="49">
        <v>1.7101553825252686E-4</v>
      </c>
      <c r="M218" s="49">
        <v>0.99578220096815817</v>
      </c>
      <c r="N218" s="1086" t="s">
        <v>2178</v>
      </c>
      <c r="O218" s="613" t="str">
        <f t="shared" si="17"/>
        <v>-</v>
      </c>
      <c r="P218" s="613">
        <f t="shared" si="16"/>
        <v>0.99578220096815817</v>
      </c>
      <c r="Q218" s="47">
        <f t="shared" si="18"/>
        <v>1</v>
      </c>
      <c r="R218" s="47">
        <f>SUMIF(ORÇAMENTO!$B$1:$B$10032,'CURVA ABC'!B218,ORÇAMENTO!$M$1:$M$10032)</f>
        <v>87.813599999999994</v>
      </c>
      <c r="S218" s="47" t="b">
        <f t="shared" si="19"/>
        <v>1</v>
      </c>
      <c r="T218" s="47"/>
      <c r="U218" s="18"/>
      <c r="AX218" s="592"/>
    </row>
    <row r="219" spans="1:50" ht="40.5" customHeight="1">
      <c r="A219" s="607" t="s">
        <v>29</v>
      </c>
      <c r="B219" s="134">
        <v>91959</v>
      </c>
      <c r="C219" s="608" t="s">
        <v>100</v>
      </c>
      <c r="D219" s="609" t="s">
        <v>765</v>
      </c>
      <c r="E219" s="205"/>
      <c r="F219" s="610" t="s">
        <v>48</v>
      </c>
      <c r="G219" s="611">
        <v>2</v>
      </c>
      <c r="H219" s="17">
        <v>33.82</v>
      </c>
      <c r="I219" s="17">
        <v>9.5609000000000002</v>
      </c>
      <c r="J219" s="17">
        <v>43.380899999999997</v>
      </c>
      <c r="K219" s="1056">
        <v>86.761799999999994</v>
      </c>
      <c r="L219" s="49">
        <v>1.6896717509313006E-4</v>
      </c>
      <c r="M219" s="49">
        <v>0.99595116814325135</v>
      </c>
      <c r="N219" s="1086" t="s">
        <v>2178</v>
      </c>
      <c r="O219" s="613" t="str">
        <f t="shared" si="17"/>
        <v>-</v>
      </c>
      <c r="P219" s="613">
        <f t="shared" si="16"/>
        <v>0.99595116814325135</v>
      </c>
      <c r="Q219" s="47">
        <f t="shared" si="18"/>
        <v>1</v>
      </c>
      <c r="R219" s="47">
        <f>SUMIF(ORÇAMENTO!$B$1:$B$10032,'CURVA ABC'!B219,ORÇAMENTO!$M$1:$M$10032)</f>
        <v>86.761799999999994</v>
      </c>
      <c r="S219" s="47" t="b">
        <f t="shared" si="19"/>
        <v>1</v>
      </c>
      <c r="T219" s="47"/>
      <c r="U219" s="18"/>
      <c r="AX219" s="592"/>
    </row>
    <row r="220" spans="1:50" ht="40.5" customHeight="1">
      <c r="A220" s="607" t="s">
        <v>29</v>
      </c>
      <c r="B220" s="134">
        <v>93182</v>
      </c>
      <c r="C220" s="608" t="s">
        <v>100</v>
      </c>
      <c r="D220" s="609" t="s">
        <v>733</v>
      </c>
      <c r="E220" s="205"/>
      <c r="F220" s="610" t="s">
        <v>47</v>
      </c>
      <c r="G220" s="611">
        <v>2.8</v>
      </c>
      <c r="H220" s="17">
        <v>24.09</v>
      </c>
      <c r="I220" s="17">
        <v>6.8102</v>
      </c>
      <c r="J220" s="17">
        <v>30.900200000000002</v>
      </c>
      <c r="K220" s="1056">
        <v>86.520600000000002</v>
      </c>
      <c r="L220" s="49">
        <v>1.6849744206969737E-4</v>
      </c>
      <c r="M220" s="49">
        <v>0.99611966558532106</v>
      </c>
      <c r="N220" s="1086" t="s">
        <v>2178</v>
      </c>
      <c r="O220" s="613" t="str">
        <f t="shared" si="17"/>
        <v>-</v>
      </c>
      <c r="P220" s="613">
        <f t="shared" si="16"/>
        <v>0.99611966558532106</v>
      </c>
      <c r="Q220" s="47">
        <f t="shared" si="18"/>
        <v>1</v>
      </c>
      <c r="R220" s="47">
        <f>SUMIF(ORÇAMENTO!$B$1:$B$10032,'CURVA ABC'!B220,ORÇAMENTO!$M$1:$M$10032)</f>
        <v>86.520600000000002</v>
      </c>
      <c r="S220" s="47" t="b">
        <f t="shared" si="19"/>
        <v>1</v>
      </c>
      <c r="T220" s="47"/>
      <c r="U220" s="18"/>
      <c r="AX220" s="592"/>
    </row>
    <row r="221" spans="1:50" ht="40.5" customHeight="1">
      <c r="A221" s="607" t="s">
        <v>29</v>
      </c>
      <c r="B221" s="134">
        <v>98102</v>
      </c>
      <c r="C221" s="608" t="s">
        <v>100</v>
      </c>
      <c r="D221" s="609" t="s">
        <v>804</v>
      </c>
      <c r="E221" s="205"/>
      <c r="F221" s="610" t="s">
        <v>48</v>
      </c>
      <c r="G221" s="611">
        <v>1</v>
      </c>
      <c r="H221" s="17">
        <v>64.83</v>
      </c>
      <c r="I221" s="17">
        <v>18.327400000000001</v>
      </c>
      <c r="J221" s="17">
        <v>83.157399999999996</v>
      </c>
      <c r="K221" s="1056">
        <v>83.157399999999996</v>
      </c>
      <c r="L221" s="49">
        <v>1.6194766551742189E-4</v>
      </c>
      <c r="M221" s="49">
        <v>0.99628161325083853</v>
      </c>
      <c r="N221" s="1086" t="s">
        <v>2178</v>
      </c>
      <c r="O221" s="613" t="str">
        <f t="shared" si="17"/>
        <v>-</v>
      </c>
      <c r="P221" s="613">
        <f t="shared" si="16"/>
        <v>0.99628161325083853</v>
      </c>
      <c r="Q221" s="47">
        <f t="shared" si="18"/>
        <v>1</v>
      </c>
      <c r="R221" s="47">
        <f>SUMIF(ORÇAMENTO!$B$1:$B$10032,'CURVA ABC'!B221,ORÇAMENTO!$M$1:$M$10032)</f>
        <v>83.157399999999996</v>
      </c>
      <c r="S221" s="47" t="b">
        <f t="shared" si="19"/>
        <v>1</v>
      </c>
      <c r="T221" s="47"/>
      <c r="U221" s="18"/>
      <c r="AX221" s="592"/>
    </row>
    <row r="222" spans="1:50" ht="40.5" customHeight="1">
      <c r="A222" s="607" t="s">
        <v>29</v>
      </c>
      <c r="B222" s="134" t="s">
        <v>161</v>
      </c>
      <c r="C222" s="608" t="s">
        <v>928</v>
      </c>
      <c r="D222" s="609" t="s">
        <v>1362</v>
      </c>
      <c r="E222" s="205"/>
      <c r="F222" s="610" t="s">
        <v>955</v>
      </c>
      <c r="G222" s="611">
        <v>1</v>
      </c>
      <c r="H222" s="17">
        <v>63.37</v>
      </c>
      <c r="I222" s="17">
        <v>17.9147</v>
      </c>
      <c r="J222" s="17">
        <v>81.284700000000001</v>
      </c>
      <c r="K222" s="1056">
        <v>81.284700000000001</v>
      </c>
      <c r="L222" s="49">
        <v>1.5830061314187291E-4</v>
      </c>
      <c r="M222" s="49">
        <v>0.99643991386398045</v>
      </c>
      <c r="N222" s="1086" t="s">
        <v>2178</v>
      </c>
      <c r="O222" s="613" t="str">
        <f t="shared" si="17"/>
        <v>-</v>
      </c>
      <c r="P222" s="613">
        <f t="shared" si="16"/>
        <v>0.99643991386398045</v>
      </c>
      <c r="Q222" s="47">
        <f t="shared" si="18"/>
        <v>1</v>
      </c>
      <c r="R222" s="47">
        <f>SUMIF(ORÇAMENTO!$B$1:$B$10032,'CURVA ABC'!B222,ORÇAMENTO!$M$1:$M$10032)</f>
        <v>81.284700000000001</v>
      </c>
      <c r="S222" s="47" t="b">
        <f t="shared" si="19"/>
        <v>1</v>
      </c>
      <c r="T222" s="47"/>
      <c r="U222" s="18"/>
      <c r="AX222" s="592"/>
    </row>
    <row r="223" spans="1:50" ht="48" customHeight="1">
      <c r="A223" s="607" t="s">
        <v>29</v>
      </c>
      <c r="B223" s="134">
        <v>89544</v>
      </c>
      <c r="C223" s="608" t="s">
        <v>100</v>
      </c>
      <c r="D223" s="609" t="s">
        <v>788</v>
      </c>
      <c r="E223" s="205"/>
      <c r="F223" s="610" t="s">
        <v>48</v>
      </c>
      <c r="G223" s="611">
        <v>12</v>
      </c>
      <c r="H223" s="17">
        <v>5.22</v>
      </c>
      <c r="I223" s="17">
        <v>1.4757</v>
      </c>
      <c r="J223" s="17">
        <v>6.6957000000000004</v>
      </c>
      <c r="K223" s="1056">
        <v>80.348399999999998</v>
      </c>
      <c r="L223" s="49">
        <v>1.5647718432827411E-4</v>
      </c>
      <c r="M223" s="49">
        <v>0.99659639104830877</v>
      </c>
      <c r="N223" s="1086" t="s">
        <v>2178</v>
      </c>
      <c r="O223" s="613" t="str">
        <f t="shared" si="17"/>
        <v>-</v>
      </c>
      <c r="P223" s="613">
        <f t="shared" si="16"/>
        <v>0.99659639104830877</v>
      </c>
      <c r="Q223" s="47">
        <f t="shared" si="18"/>
        <v>1</v>
      </c>
      <c r="R223" s="47">
        <f>SUMIF(ORÇAMENTO!$B$1:$B$10032,'CURVA ABC'!B223,ORÇAMENTO!$M$1:$M$10032)</f>
        <v>80.348399999999998</v>
      </c>
      <c r="S223" s="47" t="b">
        <f t="shared" si="19"/>
        <v>1</v>
      </c>
      <c r="T223" s="47"/>
      <c r="U223" s="18"/>
      <c r="AX223" s="592"/>
    </row>
    <row r="224" spans="1:50" ht="52.5" customHeight="1">
      <c r="A224" s="607" t="s">
        <v>29</v>
      </c>
      <c r="B224" s="134">
        <v>89591</v>
      </c>
      <c r="C224" s="608" t="s">
        <v>100</v>
      </c>
      <c r="D224" s="609" t="s">
        <v>792</v>
      </c>
      <c r="E224" s="205"/>
      <c r="F224" s="610" t="s">
        <v>48</v>
      </c>
      <c r="G224" s="611">
        <v>1</v>
      </c>
      <c r="H224" s="17">
        <v>62.64</v>
      </c>
      <c r="I224" s="17">
        <v>17.708300000000001</v>
      </c>
      <c r="J224" s="17">
        <v>80.348299999999995</v>
      </c>
      <c r="K224" s="1056">
        <v>80.348299999999995</v>
      </c>
      <c r="L224" s="49">
        <v>1.5647698957992276E-4</v>
      </c>
      <c r="M224" s="49">
        <v>0.99675286803788865</v>
      </c>
      <c r="N224" s="1086" t="s">
        <v>2178</v>
      </c>
      <c r="O224" s="613" t="str">
        <f t="shared" si="17"/>
        <v>-</v>
      </c>
      <c r="P224" s="613">
        <f t="shared" si="16"/>
        <v>0.99675286803788865</v>
      </c>
      <c r="Q224" s="47">
        <f t="shared" si="18"/>
        <v>1</v>
      </c>
      <c r="R224" s="47">
        <f>SUMIF(ORÇAMENTO!$B$1:$B$10032,'CURVA ABC'!B224,ORÇAMENTO!$M$1:$M$10032)</f>
        <v>80.348299999999995</v>
      </c>
      <c r="S224" s="47" t="b">
        <f t="shared" si="19"/>
        <v>1</v>
      </c>
      <c r="T224" s="47"/>
      <c r="U224" s="18"/>
      <c r="AX224" s="592"/>
    </row>
    <row r="225" spans="1:50" ht="48" customHeight="1">
      <c r="A225" s="607" t="s">
        <v>29</v>
      </c>
      <c r="B225" s="134">
        <v>94704</v>
      </c>
      <c r="C225" s="608" t="s">
        <v>100</v>
      </c>
      <c r="D225" s="609" t="s">
        <v>801</v>
      </c>
      <c r="E225" s="205"/>
      <c r="F225" s="610" t="s">
        <v>48</v>
      </c>
      <c r="G225" s="611">
        <v>4</v>
      </c>
      <c r="H225" s="17">
        <v>15.43</v>
      </c>
      <c r="I225" s="17">
        <v>4.3620999999999999</v>
      </c>
      <c r="J225" s="17">
        <v>19.792100000000001</v>
      </c>
      <c r="K225" s="1056">
        <v>79.168400000000005</v>
      </c>
      <c r="L225" s="49">
        <v>1.541791537824591E-4</v>
      </c>
      <c r="M225" s="49">
        <v>0.99690704719167111</v>
      </c>
      <c r="N225" s="1086" t="s">
        <v>2178</v>
      </c>
      <c r="O225" s="613" t="str">
        <f t="shared" si="17"/>
        <v>-</v>
      </c>
      <c r="P225" s="613">
        <f t="shared" si="16"/>
        <v>0.99690704719167111</v>
      </c>
      <c r="Q225" s="47">
        <f t="shared" si="18"/>
        <v>1</v>
      </c>
      <c r="R225" s="47">
        <f>SUMIF(ORÇAMENTO!$B$1:$B$10032,'CURVA ABC'!B225,ORÇAMENTO!$M$1:$M$10032)</f>
        <v>79.168400000000005</v>
      </c>
      <c r="S225" s="47" t="b">
        <f t="shared" si="19"/>
        <v>1</v>
      </c>
      <c r="T225" s="47"/>
      <c r="U225" s="19">
        <f>G225/2</f>
        <v>2</v>
      </c>
      <c r="V225" s="18" t="s">
        <v>926</v>
      </c>
      <c r="AX225" s="592"/>
    </row>
    <row r="226" spans="1:50" ht="40.5" customHeight="1">
      <c r="A226" s="607" t="s">
        <v>29</v>
      </c>
      <c r="B226" s="134">
        <v>89497</v>
      </c>
      <c r="C226" s="608" t="s">
        <v>100</v>
      </c>
      <c r="D226" s="609" t="s">
        <v>787</v>
      </c>
      <c r="E226" s="205"/>
      <c r="F226" s="610" t="s">
        <v>48</v>
      </c>
      <c r="G226" s="611">
        <v>8</v>
      </c>
      <c r="H226" s="17">
        <v>7.45</v>
      </c>
      <c r="I226" s="17">
        <v>2.1061000000000001</v>
      </c>
      <c r="J226" s="17">
        <v>9.5561000000000007</v>
      </c>
      <c r="K226" s="1056">
        <v>76.448800000000006</v>
      </c>
      <c r="L226" s="49">
        <v>1.4888277761940949E-4</v>
      </c>
      <c r="M226" s="49">
        <v>0.99705592996929049</v>
      </c>
      <c r="N226" s="1086" t="s">
        <v>2178</v>
      </c>
      <c r="O226" s="613" t="str">
        <f t="shared" si="17"/>
        <v>-</v>
      </c>
      <c r="P226" s="613">
        <f t="shared" si="16"/>
        <v>0.99705592996929049</v>
      </c>
      <c r="Q226" s="47">
        <f t="shared" si="18"/>
        <v>1</v>
      </c>
      <c r="R226" s="47">
        <f>SUMIF(ORÇAMENTO!$B$1:$B$10032,'CURVA ABC'!B226,ORÇAMENTO!$M$1:$M$10032)</f>
        <v>76.448800000000006</v>
      </c>
      <c r="S226" s="47" t="b">
        <f t="shared" si="19"/>
        <v>1</v>
      </c>
      <c r="T226" s="47"/>
      <c r="U226" s="18"/>
      <c r="AX226" s="592"/>
    </row>
    <row r="227" spans="1:50" ht="40.5" customHeight="1">
      <c r="A227" s="607" t="s">
        <v>29</v>
      </c>
      <c r="B227" s="134" t="s">
        <v>121</v>
      </c>
      <c r="C227" s="608" t="s">
        <v>928</v>
      </c>
      <c r="D227" s="609" t="s">
        <v>1004</v>
      </c>
      <c r="E227" s="205"/>
      <c r="F227" s="610" t="s">
        <v>51</v>
      </c>
      <c r="G227" s="611">
        <v>3.87</v>
      </c>
      <c r="H227" s="17">
        <v>15.182499999999999</v>
      </c>
      <c r="I227" s="17">
        <v>4.2920999999999996</v>
      </c>
      <c r="J227" s="17">
        <v>19.474599999999999</v>
      </c>
      <c r="K227" s="1056">
        <v>75.366699999999994</v>
      </c>
      <c r="L227" s="49">
        <v>1.4677540570955656E-4</v>
      </c>
      <c r="M227" s="49">
        <v>0.997202705375</v>
      </c>
      <c r="N227" s="1086" t="s">
        <v>2178</v>
      </c>
      <c r="O227" s="613" t="str">
        <f t="shared" si="17"/>
        <v>-</v>
      </c>
      <c r="P227" s="613">
        <f t="shared" si="16"/>
        <v>0.997202705375</v>
      </c>
      <c r="Q227" s="47">
        <f t="shared" si="18"/>
        <v>1</v>
      </c>
      <c r="R227" s="47">
        <f>SUMIF(ORÇAMENTO!$B$1:$B$10032,'CURVA ABC'!B227,ORÇAMENTO!$M$1:$M$10032)</f>
        <v>75.366699999999994</v>
      </c>
      <c r="S227" s="47" t="b">
        <f t="shared" si="19"/>
        <v>1</v>
      </c>
      <c r="T227" s="47"/>
      <c r="U227" s="18"/>
      <c r="AX227" s="592"/>
    </row>
    <row r="228" spans="1:50" ht="40.5" customHeight="1">
      <c r="A228" s="607" t="s">
        <v>29</v>
      </c>
      <c r="B228" s="134">
        <v>96995</v>
      </c>
      <c r="C228" s="608" t="s">
        <v>100</v>
      </c>
      <c r="D228" s="609" t="s">
        <v>830</v>
      </c>
      <c r="E228" s="205"/>
      <c r="F228" s="610" t="s">
        <v>55</v>
      </c>
      <c r="G228" s="611">
        <v>1.8817000000000006</v>
      </c>
      <c r="H228" s="17">
        <v>30.53</v>
      </c>
      <c r="I228" s="17">
        <v>8.6308000000000007</v>
      </c>
      <c r="J228" s="17">
        <v>39.160800000000002</v>
      </c>
      <c r="K228" s="1056">
        <v>73.688900000000004</v>
      </c>
      <c r="L228" s="49">
        <v>1.4350791787076978E-4</v>
      </c>
      <c r="M228" s="49">
        <v>0.99734621329287076</v>
      </c>
      <c r="N228" s="1086" t="s">
        <v>2178</v>
      </c>
      <c r="O228" s="613" t="str">
        <f t="shared" si="17"/>
        <v>-</v>
      </c>
      <c r="P228" s="613">
        <f t="shared" si="16"/>
        <v>0.99734621329287076</v>
      </c>
      <c r="Q228" s="47">
        <f t="shared" si="18"/>
        <v>1</v>
      </c>
      <c r="R228" s="47">
        <f>SUMIF(ORÇAMENTO!$B$1:$B$10032,'CURVA ABC'!B228,ORÇAMENTO!$M$1:$M$10032)</f>
        <v>73.688900000000004</v>
      </c>
      <c r="S228" s="47" t="b">
        <f t="shared" si="19"/>
        <v>1</v>
      </c>
      <c r="T228" s="47"/>
      <c r="U228" s="18"/>
      <c r="AX228" s="592"/>
    </row>
    <row r="229" spans="1:50" ht="40.5" customHeight="1">
      <c r="A229" s="607" t="s">
        <v>29</v>
      </c>
      <c r="B229" s="134">
        <v>93663</v>
      </c>
      <c r="C229" s="608" t="s">
        <v>100</v>
      </c>
      <c r="D229" s="609" t="s">
        <v>761</v>
      </c>
      <c r="E229" s="205"/>
      <c r="F229" s="610" t="s">
        <v>48</v>
      </c>
      <c r="G229" s="611">
        <v>1</v>
      </c>
      <c r="H229" s="17">
        <v>54.69</v>
      </c>
      <c r="I229" s="17">
        <v>15.460900000000001</v>
      </c>
      <c r="J229" s="17">
        <v>70.150899999999993</v>
      </c>
      <c r="K229" s="1056">
        <v>70.150899999999993</v>
      </c>
      <c r="L229" s="49">
        <v>1.3661772120035151E-4</v>
      </c>
      <c r="M229" s="49">
        <v>0.99748283101407109</v>
      </c>
      <c r="N229" s="1086" t="s">
        <v>2178</v>
      </c>
      <c r="O229" s="613" t="str">
        <f t="shared" si="17"/>
        <v>-</v>
      </c>
      <c r="P229" s="613">
        <f t="shared" si="16"/>
        <v>0.99748283101407109</v>
      </c>
      <c r="Q229" s="47">
        <f t="shared" si="18"/>
        <v>1</v>
      </c>
      <c r="R229" s="47">
        <f>SUMIF(ORÇAMENTO!$B$1:$B$10032,'CURVA ABC'!B229,ORÇAMENTO!$M$1:$M$10032)</f>
        <v>70.150899999999993</v>
      </c>
      <c r="S229" s="47" t="b">
        <f t="shared" si="19"/>
        <v>1</v>
      </c>
      <c r="T229" s="47"/>
      <c r="U229" s="18"/>
      <c r="AX229" s="592"/>
    </row>
    <row r="230" spans="1:50" ht="40.5" customHeight="1">
      <c r="A230" s="607" t="s">
        <v>29</v>
      </c>
      <c r="B230" s="134" t="s">
        <v>159</v>
      </c>
      <c r="C230" s="608" t="s">
        <v>928</v>
      </c>
      <c r="D230" s="609" t="s">
        <v>1356</v>
      </c>
      <c r="E230" s="205"/>
      <c r="F230" s="610" t="s">
        <v>955</v>
      </c>
      <c r="G230" s="611">
        <v>13</v>
      </c>
      <c r="H230" s="17">
        <v>4.0999999999999996</v>
      </c>
      <c r="I230" s="17">
        <v>1.1591</v>
      </c>
      <c r="J230" s="17">
        <v>5.2591000000000001</v>
      </c>
      <c r="K230" s="1056">
        <v>68.368300000000005</v>
      </c>
      <c r="L230" s="49">
        <v>1.3314613708936013E-4</v>
      </c>
      <c r="M230" s="49">
        <v>0.99761597715116046</v>
      </c>
      <c r="N230" s="1086" t="s">
        <v>2178</v>
      </c>
      <c r="O230" s="613" t="str">
        <f t="shared" si="17"/>
        <v>-</v>
      </c>
      <c r="P230" s="613">
        <f t="shared" si="16"/>
        <v>0.99761597715116046</v>
      </c>
      <c r="Q230" s="47">
        <f t="shared" si="18"/>
        <v>1</v>
      </c>
      <c r="R230" s="47">
        <f>SUMIF(ORÇAMENTO!$B$1:$B$10032,'CURVA ABC'!B230,ORÇAMENTO!$M$1:$M$10032)</f>
        <v>68.368300000000005</v>
      </c>
      <c r="S230" s="47" t="b">
        <f t="shared" si="19"/>
        <v>1</v>
      </c>
      <c r="T230" s="47"/>
      <c r="U230" s="18"/>
      <c r="AX230" s="592"/>
    </row>
    <row r="231" spans="1:50" ht="40.5" customHeight="1">
      <c r="A231" s="607" t="s">
        <v>29</v>
      </c>
      <c r="B231" s="134" t="s">
        <v>844</v>
      </c>
      <c r="C231" s="608" t="s">
        <v>100</v>
      </c>
      <c r="D231" s="609" t="s">
        <v>64</v>
      </c>
      <c r="E231" s="205"/>
      <c r="F231" s="610" t="s">
        <v>51</v>
      </c>
      <c r="G231" s="611">
        <v>3.7800000000000002</v>
      </c>
      <c r="H231" s="17">
        <v>13.86</v>
      </c>
      <c r="I231" s="17">
        <v>3.9182000000000001</v>
      </c>
      <c r="J231" s="17">
        <v>17.778199999999998</v>
      </c>
      <c r="K231" s="1056">
        <v>67.201599999999999</v>
      </c>
      <c r="L231" s="49">
        <v>1.3087400807427335E-4</v>
      </c>
      <c r="M231" s="49">
        <v>0.99774685115923478</v>
      </c>
      <c r="N231" s="1086" t="s">
        <v>2178</v>
      </c>
      <c r="O231" s="613" t="str">
        <f t="shared" si="17"/>
        <v>-</v>
      </c>
      <c r="P231" s="613">
        <f t="shared" si="16"/>
        <v>0.99774685115923478</v>
      </c>
      <c r="Q231" s="47">
        <f t="shared" si="18"/>
        <v>1</v>
      </c>
      <c r="R231" s="47">
        <f>SUMIF(ORÇAMENTO!$B$1:$B$10032,'CURVA ABC'!B231,ORÇAMENTO!$M$1:$M$10032)</f>
        <v>67.201599999999999</v>
      </c>
      <c r="S231" s="47" t="b">
        <f t="shared" si="19"/>
        <v>1</v>
      </c>
      <c r="T231" s="47"/>
      <c r="U231" s="18"/>
      <c r="AX231" s="592"/>
    </row>
    <row r="232" spans="1:50" ht="40.5" customHeight="1">
      <c r="A232" s="607" t="s">
        <v>29</v>
      </c>
      <c r="B232" s="134">
        <v>98111</v>
      </c>
      <c r="C232" s="608" t="s">
        <v>100</v>
      </c>
      <c r="D232" s="609" t="s">
        <v>812</v>
      </c>
      <c r="E232" s="205"/>
      <c r="F232" s="610" t="s">
        <v>48</v>
      </c>
      <c r="G232" s="611">
        <v>3</v>
      </c>
      <c r="H232" s="17">
        <v>16.309999999999999</v>
      </c>
      <c r="I232" s="17">
        <v>4.6108000000000002</v>
      </c>
      <c r="J232" s="17">
        <v>20.9208</v>
      </c>
      <c r="K232" s="1056">
        <v>62.7624</v>
      </c>
      <c r="L232" s="49">
        <v>1.2222873926157673E-4</v>
      </c>
      <c r="M232" s="49">
        <v>0.99786907989849638</v>
      </c>
      <c r="N232" s="1086" t="s">
        <v>2178</v>
      </c>
      <c r="O232" s="613" t="str">
        <f t="shared" si="17"/>
        <v>-</v>
      </c>
      <c r="P232" s="613">
        <f t="shared" si="16"/>
        <v>0.99786907989849638</v>
      </c>
      <c r="Q232" s="47">
        <f t="shared" si="18"/>
        <v>1</v>
      </c>
      <c r="R232" s="47">
        <f>SUMIF(ORÇAMENTO!$B$1:$B$10032,'CURVA ABC'!B232,ORÇAMENTO!$M$1:$M$10032)</f>
        <v>62.7624</v>
      </c>
      <c r="S232" s="47" t="b">
        <f t="shared" si="19"/>
        <v>1</v>
      </c>
      <c r="T232" s="47"/>
      <c r="U232" s="18"/>
      <c r="AX232" s="592"/>
    </row>
    <row r="233" spans="1:50" ht="40.5" customHeight="1">
      <c r="A233" s="607" t="s">
        <v>29</v>
      </c>
      <c r="B233" s="134" t="s">
        <v>834</v>
      </c>
      <c r="C233" s="608" t="s">
        <v>100</v>
      </c>
      <c r="D233" s="609" t="s">
        <v>835</v>
      </c>
      <c r="E233" s="205"/>
      <c r="F233" s="610" t="s">
        <v>51</v>
      </c>
      <c r="G233" s="611">
        <v>3.7800000000000002</v>
      </c>
      <c r="H233" s="17">
        <v>12.29</v>
      </c>
      <c r="I233" s="17">
        <v>3.4744000000000002</v>
      </c>
      <c r="J233" s="17">
        <v>15.7644</v>
      </c>
      <c r="K233" s="1056">
        <v>59.589399999999998</v>
      </c>
      <c r="L233" s="49">
        <v>1.1604937407355039E-4</v>
      </c>
      <c r="M233" s="49">
        <v>0.99798512927256988</v>
      </c>
      <c r="N233" s="1086" t="s">
        <v>2178</v>
      </c>
      <c r="O233" s="613" t="str">
        <f t="shared" si="17"/>
        <v>-</v>
      </c>
      <c r="P233" s="613">
        <f t="shared" si="16"/>
        <v>0.99798512927256988</v>
      </c>
      <c r="Q233" s="47">
        <f t="shared" si="18"/>
        <v>1</v>
      </c>
      <c r="R233" s="47">
        <f>SUMIF(ORÇAMENTO!$B$1:$B$10032,'CURVA ABC'!B233,ORÇAMENTO!$M$1:$M$10032)</f>
        <v>59.589399999999998</v>
      </c>
      <c r="S233" s="47" t="b">
        <f t="shared" si="19"/>
        <v>1</v>
      </c>
      <c r="T233" s="47"/>
      <c r="U233" s="18"/>
      <c r="AX233" s="592"/>
    </row>
    <row r="234" spans="1:50" ht="40.5" customHeight="1">
      <c r="A234" s="607" t="s">
        <v>29</v>
      </c>
      <c r="B234" s="134" t="s">
        <v>232</v>
      </c>
      <c r="C234" s="608" t="s">
        <v>928</v>
      </c>
      <c r="D234" s="609" t="s">
        <v>1597</v>
      </c>
      <c r="E234" s="205"/>
      <c r="F234" s="610" t="s">
        <v>955</v>
      </c>
      <c r="G234" s="611">
        <v>1</v>
      </c>
      <c r="H234" s="17">
        <v>42.33</v>
      </c>
      <c r="I234" s="17">
        <v>11.966699999999999</v>
      </c>
      <c r="J234" s="17">
        <v>54.296700000000001</v>
      </c>
      <c r="K234" s="1056">
        <v>54.296700000000001</v>
      </c>
      <c r="L234" s="49">
        <v>1.0574192808216468E-4</v>
      </c>
      <c r="M234" s="49">
        <v>0.9980908712006521</v>
      </c>
      <c r="N234" s="1086" t="s">
        <v>2178</v>
      </c>
      <c r="O234" s="613" t="str">
        <f t="shared" si="17"/>
        <v>-</v>
      </c>
      <c r="P234" s="613">
        <f t="shared" si="16"/>
        <v>0.9980908712006521</v>
      </c>
      <c r="Q234" s="47">
        <f t="shared" si="18"/>
        <v>1</v>
      </c>
      <c r="R234" s="47">
        <f>SUMIF(ORÇAMENTO!$B$1:$B$10032,'CURVA ABC'!B234,ORÇAMENTO!$M$1:$M$10032)</f>
        <v>54.296700000000001</v>
      </c>
      <c r="S234" s="47" t="b">
        <f t="shared" si="19"/>
        <v>1</v>
      </c>
      <c r="T234" s="47"/>
      <c r="U234" s="18"/>
      <c r="AX234" s="592"/>
    </row>
    <row r="235" spans="1:50" ht="40.5" customHeight="1">
      <c r="A235" s="607" t="s">
        <v>29</v>
      </c>
      <c r="B235" s="134">
        <v>89367</v>
      </c>
      <c r="C235" s="608" t="s">
        <v>100</v>
      </c>
      <c r="D235" s="609" t="s">
        <v>783</v>
      </c>
      <c r="E235" s="205"/>
      <c r="F235" s="610" t="s">
        <v>48</v>
      </c>
      <c r="G235" s="611">
        <v>5</v>
      </c>
      <c r="H235" s="17">
        <v>8.27</v>
      </c>
      <c r="I235" s="17">
        <v>2.3378999999999999</v>
      </c>
      <c r="J235" s="17">
        <v>10.607900000000001</v>
      </c>
      <c r="K235" s="1056">
        <v>53.039499999999997</v>
      </c>
      <c r="L235" s="49">
        <v>1.0329355180911498E-4</v>
      </c>
      <c r="M235" s="49">
        <v>0.99819416475246125</v>
      </c>
      <c r="N235" s="1086" t="s">
        <v>2178</v>
      </c>
      <c r="O235" s="613" t="str">
        <f t="shared" si="17"/>
        <v>-</v>
      </c>
      <c r="P235" s="613">
        <f t="shared" si="16"/>
        <v>0.99819416475246125</v>
      </c>
      <c r="Q235" s="47">
        <f t="shared" si="18"/>
        <v>1</v>
      </c>
      <c r="R235" s="47">
        <f>SUMIF(ORÇAMENTO!$B$1:$B$10032,'CURVA ABC'!B235,ORÇAMENTO!$M$1:$M$10032)</f>
        <v>53.039499999999997</v>
      </c>
      <c r="S235" s="47" t="b">
        <f t="shared" si="19"/>
        <v>1</v>
      </c>
      <c r="T235" s="47"/>
      <c r="U235" s="18"/>
      <c r="AX235" s="592"/>
    </row>
    <row r="236" spans="1:50" ht="40.5" customHeight="1">
      <c r="A236" s="607" t="s">
        <v>29</v>
      </c>
      <c r="B236" s="134">
        <v>89435</v>
      </c>
      <c r="C236" s="608" t="s">
        <v>100</v>
      </c>
      <c r="D236" s="609" t="s">
        <v>786</v>
      </c>
      <c r="E236" s="205"/>
      <c r="F236" s="610" t="s">
        <v>48</v>
      </c>
      <c r="G236" s="611">
        <v>3</v>
      </c>
      <c r="H236" s="17">
        <v>13.16</v>
      </c>
      <c r="I236" s="17">
        <v>3.7202999999999999</v>
      </c>
      <c r="J236" s="17">
        <v>16.880299999999998</v>
      </c>
      <c r="K236" s="1056">
        <v>50.640900000000002</v>
      </c>
      <c r="L236" s="49">
        <v>9.8622317853867608E-5</v>
      </c>
      <c r="M236" s="49">
        <v>0.9982927870703151</v>
      </c>
      <c r="N236" s="1086" t="s">
        <v>2178</v>
      </c>
      <c r="O236" s="613" t="str">
        <f t="shared" si="17"/>
        <v>-</v>
      </c>
      <c r="P236" s="613">
        <f t="shared" si="16"/>
        <v>0.9982927870703151</v>
      </c>
      <c r="Q236" s="47">
        <f t="shared" si="18"/>
        <v>1</v>
      </c>
      <c r="R236" s="47">
        <f>SUMIF(ORÇAMENTO!$B$1:$B$10032,'CURVA ABC'!B236,ORÇAMENTO!$M$1:$M$10032)</f>
        <v>50.640900000000002</v>
      </c>
      <c r="S236" s="47" t="b">
        <f t="shared" si="19"/>
        <v>1</v>
      </c>
      <c r="T236" s="47"/>
      <c r="U236" s="18"/>
      <c r="AX236" s="592"/>
    </row>
    <row r="237" spans="1:50" ht="40.5" customHeight="1">
      <c r="A237" s="607" t="s">
        <v>29</v>
      </c>
      <c r="B237" s="134" t="s">
        <v>155</v>
      </c>
      <c r="C237" s="608" t="s">
        <v>928</v>
      </c>
      <c r="D237" s="609" t="s">
        <v>1318</v>
      </c>
      <c r="E237" s="205"/>
      <c r="F237" s="610" t="s">
        <v>955</v>
      </c>
      <c r="G237" s="611">
        <v>7</v>
      </c>
      <c r="H237" s="17">
        <v>5.61</v>
      </c>
      <c r="I237" s="17">
        <v>1.5859000000000001</v>
      </c>
      <c r="J237" s="17">
        <v>7.1959</v>
      </c>
      <c r="K237" s="1056">
        <v>50.371299999999998</v>
      </c>
      <c r="L237" s="49">
        <v>9.8097276298654277E-5</v>
      </c>
      <c r="M237" s="49">
        <v>0.99839088434661372</v>
      </c>
      <c r="N237" s="1086" t="s">
        <v>2178</v>
      </c>
      <c r="O237" s="613" t="str">
        <f t="shared" si="17"/>
        <v>-</v>
      </c>
      <c r="P237" s="613">
        <f t="shared" si="16"/>
        <v>0.99839088434661372</v>
      </c>
      <c r="Q237" s="47">
        <f t="shared" si="18"/>
        <v>1</v>
      </c>
      <c r="R237" s="47">
        <f>SUMIF(ORÇAMENTO!$B$1:$B$10032,'CURVA ABC'!B237,ORÇAMENTO!$M$1:$M$10032)</f>
        <v>50.371299999999998</v>
      </c>
      <c r="S237" s="47" t="b">
        <f t="shared" si="19"/>
        <v>1</v>
      </c>
      <c r="T237" s="47"/>
      <c r="U237" s="18"/>
      <c r="AX237" s="592"/>
    </row>
    <row r="238" spans="1:50" ht="40.5" customHeight="1">
      <c r="A238" s="607" t="s">
        <v>29</v>
      </c>
      <c r="B238" s="134" t="s">
        <v>118</v>
      </c>
      <c r="C238" s="608" t="s">
        <v>928</v>
      </c>
      <c r="D238" s="609" t="s">
        <v>986</v>
      </c>
      <c r="E238" s="205"/>
      <c r="F238" s="610" t="s">
        <v>51</v>
      </c>
      <c r="G238" s="611">
        <v>2.7450000000000001</v>
      </c>
      <c r="H238" s="17">
        <v>13.644</v>
      </c>
      <c r="I238" s="17">
        <v>3.8572000000000002</v>
      </c>
      <c r="J238" s="17">
        <v>17.501200000000001</v>
      </c>
      <c r="K238" s="1056">
        <v>48.040799999999997</v>
      </c>
      <c r="L238" s="49">
        <v>9.3558665970669603E-5</v>
      </c>
      <c r="M238" s="49">
        <v>0.99848444301258443</v>
      </c>
      <c r="N238" s="1086" t="s">
        <v>2178</v>
      </c>
      <c r="O238" s="613" t="str">
        <f t="shared" si="17"/>
        <v>-</v>
      </c>
      <c r="P238" s="613">
        <f t="shared" si="16"/>
        <v>0.99848444301258443</v>
      </c>
      <c r="Q238" s="47">
        <f t="shared" si="18"/>
        <v>1</v>
      </c>
      <c r="R238" s="47">
        <f>SUMIF(ORÇAMENTO!$B$1:$B$10032,'CURVA ABC'!B238,ORÇAMENTO!$M$1:$M$10032)</f>
        <v>48.040799999999997</v>
      </c>
      <c r="S238" s="47" t="b">
        <f t="shared" si="19"/>
        <v>1</v>
      </c>
      <c r="T238" s="47"/>
      <c r="U238" s="18"/>
      <c r="AX238" s="592"/>
    </row>
    <row r="239" spans="1:50" ht="40.5" customHeight="1">
      <c r="A239" s="607" t="s">
        <v>29</v>
      </c>
      <c r="B239" s="134">
        <v>94221</v>
      </c>
      <c r="C239" s="608" t="s">
        <v>100</v>
      </c>
      <c r="D239" s="609" t="s">
        <v>1949</v>
      </c>
      <c r="E239" s="205"/>
      <c r="F239" s="610" t="s">
        <v>47</v>
      </c>
      <c r="G239" s="611">
        <v>2.5</v>
      </c>
      <c r="H239" s="17">
        <v>14.03</v>
      </c>
      <c r="I239" s="17">
        <v>3.9662999999999999</v>
      </c>
      <c r="J239" s="17">
        <v>17.996300000000002</v>
      </c>
      <c r="K239" s="1056">
        <v>44.9908</v>
      </c>
      <c r="L239" s="49">
        <v>8.7618841254791808E-5</v>
      </c>
      <c r="M239" s="49">
        <v>0.99857206185383918</v>
      </c>
      <c r="N239" s="1086" t="s">
        <v>2178</v>
      </c>
      <c r="O239" s="613" t="str">
        <f t="shared" si="17"/>
        <v>-</v>
      </c>
      <c r="P239" s="613">
        <f t="shared" si="16"/>
        <v>0.99857206185383918</v>
      </c>
      <c r="Q239" s="47">
        <f t="shared" si="18"/>
        <v>1</v>
      </c>
      <c r="R239" s="47">
        <f>SUMIF(ORÇAMENTO!$B$1:$B$10032,'CURVA ABC'!B239,ORÇAMENTO!$M$1:$M$10032)</f>
        <v>44.9908</v>
      </c>
      <c r="S239" s="47" t="b">
        <f t="shared" si="19"/>
        <v>1</v>
      </c>
      <c r="T239" s="47"/>
      <c r="U239" s="18"/>
      <c r="AX239" s="592"/>
    </row>
    <row r="240" spans="1:50" ht="40.5" customHeight="1">
      <c r="A240" s="607" t="s">
        <v>29</v>
      </c>
      <c r="B240" s="134">
        <v>88484</v>
      </c>
      <c r="C240" s="608" t="s">
        <v>100</v>
      </c>
      <c r="D240" s="609" t="s">
        <v>838</v>
      </c>
      <c r="E240" s="205"/>
      <c r="F240" s="610" t="s">
        <v>51</v>
      </c>
      <c r="G240" s="611">
        <v>17.330000000000002</v>
      </c>
      <c r="H240" s="17">
        <v>2.0099999999999998</v>
      </c>
      <c r="I240" s="17">
        <v>0.56820000000000004</v>
      </c>
      <c r="J240" s="17">
        <v>2.5781999999999998</v>
      </c>
      <c r="K240" s="1056">
        <v>44.680199999999999</v>
      </c>
      <c r="L240" s="49">
        <v>8.7013952875528971E-5</v>
      </c>
      <c r="M240" s="49">
        <v>0.99865907580671476</v>
      </c>
      <c r="N240" s="1086" t="s">
        <v>2178</v>
      </c>
      <c r="O240" s="613" t="str">
        <f t="shared" si="17"/>
        <v>-</v>
      </c>
      <c r="P240" s="613">
        <f t="shared" si="16"/>
        <v>0.99865907580671476</v>
      </c>
      <c r="Q240" s="47">
        <f t="shared" si="18"/>
        <v>1</v>
      </c>
      <c r="R240" s="47">
        <f>SUMIF(ORÇAMENTO!$B$1:$B$10032,'CURVA ABC'!B240,ORÇAMENTO!$M$1:$M$10032)</f>
        <v>44.680199999999999</v>
      </c>
      <c r="S240" s="47" t="b">
        <f t="shared" si="19"/>
        <v>1</v>
      </c>
      <c r="T240" s="47"/>
      <c r="U240" s="18"/>
      <c r="AX240" s="592"/>
    </row>
    <row r="241" spans="1:50" ht="40.5" customHeight="1">
      <c r="A241" s="607" t="s">
        <v>29</v>
      </c>
      <c r="B241" s="134">
        <v>89622</v>
      </c>
      <c r="C241" s="608" t="s">
        <v>100</v>
      </c>
      <c r="D241" s="609" t="s">
        <v>793</v>
      </c>
      <c r="E241" s="205"/>
      <c r="F241" s="610" t="s">
        <v>48</v>
      </c>
      <c r="G241" s="611">
        <v>4</v>
      </c>
      <c r="H241" s="17">
        <v>8.59</v>
      </c>
      <c r="I241" s="17">
        <v>2.4283999999999999</v>
      </c>
      <c r="J241" s="17">
        <v>11.0184</v>
      </c>
      <c r="K241" s="1056">
        <v>44.073599999999999</v>
      </c>
      <c r="L241" s="49">
        <v>8.5832609376298988E-5</v>
      </c>
      <c r="M241" s="49">
        <v>0.99874490841609109</v>
      </c>
      <c r="N241" s="1086" t="s">
        <v>2178</v>
      </c>
      <c r="O241" s="613" t="str">
        <f t="shared" si="17"/>
        <v>-</v>
      </c>
      <c r="P241" s="613">
        <f t="shared" si="16"/>
        <v>0.99874490841609109</v>
      </c>
      <c r="Q241" s="47">
        <f t="shared" si="18"/>
        <v>1</v>
      </c>
      <c r="R241" s="47">
        <f>SUMIF(ORÇAMENTO!$B$1:$B$10032,'CURVA ABC'!B241,ORÇAMENTO!$M$1:$M$10032)</f>
        <v>44.073599999999999</v>
      </c>
      <c r="S241" s="47" t="b">
        <f t="shared" si="19"/>
        <v>1</v>
      </c>
      <c r="T241" s="47"/>
      <c r="U241" s="18"/>
      <c r="AX241" s="592"/>
    </row>
    <row r="242" spans="1:50" ht="40.5" customHeight="1">
      <c r="A242" s="607" t="s">
        <v>29</v>
      </c>
      <c r="B242" s="134">
        <v>93201</v>
      </c>
      <c r="C242" s="608" t="s">
        <v>100</v>
      </c>
      <c r="D242" s="609" t="s">
        <v>736</v>
      </c>
      <c r="E242" s="205"/>
      <c r="F242" s="610" t="s">
        <v>47</v>
      </c>
      <c r="G242" s="611">
        <v>8.5499999999999989</v>
      </c>
      <c r="H242" s="17">
        <v>4.01</v>
      </c>
      <c r="I242" s="17">
        <v>1.1335999999999999</v>
      </c>
      <c r="J242" s="17">
        <v>5.1436000000000002</v>
      </c>
      <c r="K242" s="1056">
        <v>43.977800000000002</v>
      </c>
      <c r="L242" s="49">
        <v>8.5646040455715031E-5</v>
      </c>
      <c r="M242" s="49">
        <v>0.99883055445654678</v>
      </c>
      <c r="N242" s="1086" t="s">
        <v>2178</v>
      </c>
      <c r="O242" s="613" t="str">
        <f t="shared" si="17"/>
        <v>-</v>
      </c>
      <c r="P242" s="613">
        <f t="shared" si="16"/>
        <v>0.99883055445654678</v>
      </c>
      <c r="Q242" s="47">
        <f t="shared" si="18"/>
        <v>1</v>
      </c>
      <c r="R242" s="47">
        <f>SUMIF(ORÇAMENTO!$B$1:$B$10032,'CURVA ABC'!B242,ORÇAMENTO!$M$1:$M$10032)</f>
        <v>43.977800000000002</v>
      </c>
      <c r="S242" s="47" t="b">
        <f t="shared" si="19"/>
        <v>1</v>
      </c>
      <c r="T242" s="47"/>
      <c r="U242" s="18"/>
      <c r="AX242" s="592"/>
    </row>
    <row r="243" spans="1:50" ht="40.5" customHeight="1">
      <c r="A243" s="607" t="s">
        <v>29</v>
      </c>
      <c r="B243" s="134">
        <v>87529</v>
      </c>
      <c r="C243" s="608" t="s">
        <v>100</v>
      </c>
      <c r="D243" s="609" t="s">
        <v>850</v>
      </c>
      <c r="E243" s="205"/>
      <c r="F243" s="610" t="s">
        <v>51</v>
      </c>
      <c r="G243" s="611">
        <v>1.4156</v>
      </c>
      <c r="H243" s="17">
        <v>23.2</v>
      </c>
      <c r="I243" s="17">
        <v>6.5586000000000002</v>
      </c>
      <c r="J243" s="17">
        <v>29.758600000000001</v>
      </c>
      <c r="K243" s="1056">
        <v>42.126300000000001</v>
      </c>
      <c r="L243" s="49">
        <v>8.2040274730650183E-5</v>
      </c>
      <c r="M243" s="49">
        <v>0.99891259473127747</v>
      </c>
      <c r="N243" s="1086" t="s">
        <v>2178</v>
      </c>
      <c r="O243" s="613" t="str">
        <f t="shared" si="17"/>
        <v>-</v>
      </c>
      <c r="P243" s="613">
        <f t="shared" si="16"/>
        <v>0.99891259473127747</v>
      </c>
      <c r="Q243" s="47">
        <f t="shared" si="18"/>
        <v>1</v>
      </c>
      <c r="R243" s="47">
        <f>SUMIF(ORÇAMENTO!$B$1:$B$10032,'CURVA ABC'!B243,ORÇAMENTO!$M$1:$M$10032)</f>
        <v>42.126300000000001</v>
      </c>
      <c r="S243" s="47" t="b">
        <f t="shared" si="19"/>
        <v>1</v>
      </c>
      <c r="T243" s="47"/>
      <c r="U243" s="18"/>
      <c r="AX243" s="592"/>
    </row>
    <row r="244" spans="1:50" ht="40.5" customHeight="1">
      <c r="A244" s="607" t="s">
        <v>29</v>
      </c>
      <c r="B244" s="134">
        <v>93018</v>
      </c>
      <c r="C244" s="608" t="s">
        <v>100</v>
      </c>
      <c r="D244" s="609" t="s">
        <v>749</v>
      </c>
      <c r="E244" s="205"/>
      <c r="F244" s="610" t="s">
        <v>48</v>
      </c>
      <c r="G244" s="611">
        <v>2</v>
      </c>
      <c r="H244" s="17">
        <v>16.04</v>
      </c>
      <c r="I244" s="17">
        <v>4.5345000000000004</v>
      </c>
      <c r="J244" s="17">
        <v>20.5745</v>
      </c>
      <c r="K244" s="1056">
        <v>41.149000000000001</v>
      </c>
      <c r="L244" s="49">
        <v>8.0136999093001872E-5</v>
      </c>
      <c r="M244" s="49">
        <v>0.99899273173037051</v>
      </c>
      <c r="N244" s="1086" t="s">
        <v>2178</v>
      </c>
      <c r="O244" s="613" t="str">
        <f t="shared" si="17"/>
        <v>-</v>
      </c>
      <c r="P244" s="613">
        <f t="shared" si="16"/>
        <v>0.99899273173037051</v>
      </c>
      <c r="Q244" s="47">
        <f t="shared" si="18"/>
        <v>1</v>
      </c>
      <c r="R244" s="47">
        <f>SUMIF(ORÇAMENTO!$B$1:$B$10032,'CURVA ABC'!B244,ORÇAMENTO!$M$1:$M$10032)</f>
        <v>41.149000000000001</v>
      </c>
      <c r="S244" s="47" t="b">
        <f t="shared" si="19"/>
        <v>1</v>
      </c>
      <c r="T244" s="47"/>
      <c r="U244" s="18"/>
      <c r="AX244" s="592"/>
    </row>
    <row r="245" spans="1:50" ht="40.5" customHeight="1">
      <c r="A245" s="607" t="s">
        <v>29</v>
      </c>
      <c r="B245" s="134" t="s">
        <v>222</v>
      </c>
      <c r="C245" s="608" t="s">
        <v>928</v>
      </c>
      <c r="D245" s="609" t="s">
        <v>1418</v>
      </c>
      <c r="E245" s="205"/>
      <c r="F245" s="610" t="s">
        <v>96</v>
      </c>
      <c r="G245" s="611">
        <v>2</v>
      </c>
      <c r="H245" s="17">
        <v>15.74</v>
      </c>
      <c r="I245" s="17">
        <v>4.4497</v>
      </c>
      <c r="J245" s="17">
        <v>20.189699999999998</v>
      </c>
      <c r="K245" s="1056">
        <v>40.379399999999997</v>
      </c>
      <c r="L245" s="49">
        <v>7.8638215781087254E-5</v>
      </c>
      <c r="M245" s="49">
        <v>0.99907136994615164</v>
      </c>
      <c r="N245" s="1086" t="s">
        <v>2178</v>
      </c>
      <c r="O245" s="613" t="str">
        <f t="shared" si="17"/>
        <v>-</v>
      </c>
      <c r="P245" s="613">
        <f t="shared" si="16"/>
        <v>0.99907136994615164</v>
      </c>
      <c r="Q245" s="47">
        <f t="shared" si="18"/>
        <v>1</v>
      </c>
      <c r="R245" s="47">
        <f>SUMIF(ORÇAMENTO!$B$1:$B$10032,'CURVA ABC'!B245,ORÇAMENTO!$M$1:$M$10032)</f>
        <v>40.379399999999997</v>
      </c>
      <c r="S245" s="47" t="b">
        <f t="shared" si="19"/>
        <v>1</v>
      </c>
      <c r="T245" s="47"/>
      <c r="U245" s="18"/>
      <c r="AX245" s="592"/>
    </row>
    <row r="246" spans="1:50" ht="40.5" customHeight="1">
      <c r="A246" s="607" t="s">
        <v>29</v>
      </c>
      <c r="B246" s="134" t="s">
        <v>236</v>
      </c>
      <c r="C246" s="608" t="s">
        <v>928</v>
      </c>
      <c r="D246" s="609" t="s">
        <v>1594</v>
      </c>
      <c r="E246" s="205"/>
      <c r="F246" s="610" t="s">
        <v>955</v>
      </c>
      <c r="G246" s="611">
        <v>2</v>
      </c>
      <c r="H246" s="17">
        <v>15.1</v>
      </c>
      <c r="I246" s="17">
        <v>4.2687999999999997</v>
      </c>
      <c r="J246" s="17">
        <v>19.3688</v>
      </c>
      <c r="K246" s="1056">
        <v>38.7376</v>
      </c>
      <c r="L246" s="49">
        <v>7.5440837348782932E-5</v>
      </c>
      <c r="M246" s="49">
        <v>0.99914681078350043</v>
      </c>
      <c r="N246" s="1086" t="s">
        <v>2178</v>
      </c>
      <c r="O246" s="613" t="str">
        <f t="shared" si="17"/>
        <v>-</v>
      </c>
      <c r="P246" s="613">
        <f t="shared" si="16"/>
        <v>0.99914681078350043</v>
      </c>
      <c r="Q246" s="47">
        <f t="shared" si="18"/>
        <v>1</v>
      </c>
      <c r="R246" s="47">
        <f>SUMIF(ORÇAMENTO!$B$1:$B$10032,'CURVA ABC'!B246,ORÇAMENTO!$M$1:$M$10032)</f>
        <v>38.7376</v>
      </c>
      <c r="S246" s="47" t="b">
        <f t="shared" si="19"/>
        <v>1</v>
      </c>
      <c r="T246" s="47"/>
      <c r="U246" s="18"/>
      <c r="AX246" s="592"/>
    </row>
    <row r="247" spans="1:50" ht="40.5" customHeight="1">
      <c r="A247" s="607" t="s">
        <v>29</v>
      </c>
      <c r="B247" s="134">
        <v>97660</v>
      </c>
      <c r="C247" s="608" t="s">
        <v>100</v>
      </c>
      <c r="D247" s="609" t="s">
        <v>865</v>
      </c>
      <c r="E247" s="205"/>
      <c r="F247" s="610" t="s">
        <v>48</v>
      </c>
      <c r="G247" s="611">
        <v>70</v>
      </c>
      <c r="H247" s="17">
        <v>0.41</v>
      </c>
      <c r="I247" s="17">
        <v>0.1159</v>
      </c>
      <c r="J247" s="17">
        <v>0.52590000000000003</v>
      </c>
      <c r="K247" s="1056">
        <v>36.813000000000002</v>
      </c>
      <c r="L247" s="49">
        <v>7.1692710578888377E-5</v>
      </c>
      <c r="M247" s="49">
        <v>0.99921850349407937</v>
      </c>
      <c r="N247" s="1086" t="s">
        <v>2178</v>
      </c>
      <c r="O247" s="613" t="str">
        <f t="shared" si="17"/>
        <v>-</v>
      </c>
      <c r="P247" s="613">
        <f t="shared" si="16"/>
        <v>0.99921850349407937</v>
      </c>
      <c r="Q247" s="47">
        <f t="shared" si="18"/>
        <v>1</v>
      </c>
      <c r="R247" s="47">
        <f>SUMIF(ORÇAMENTO!$B$1:$B$10032,'CURVA ABC'!B247,ORÇAMENTO!$M$1:$M$10032)</f>
        <v>36.813000000000002</v>
      </c>
      <c r="S247" s="47" t="b">
        <f t="shared" si="19"/>
        <v>1</v>
      </c>
      <c r="T247" s="47"/>
      <c r="U247" s="18"/>
      <c r="AX247" s="592"/>
    </row>
    <row r="248" spans="1:50" ht="40.5" customHeight="1">
      <c r="A248" s="607" t="s">
        <v>29</v>
      </c>
      <c r="B248" s="134" t="s">
        <v>1429</v>
      </c>
      <c r="C248" s="608" t="s">
        <v>928</v>
      </c>
      <c r="D248" s="609" t="s">
        <v>1013</v>
      </c>
      <c r="E248" s="205"/>
      <c r="F248" s="610" t="s">
        <v>96</v>
      </c>
      <c r="G248" s="611">
        <v>3</v>
      </c>
      <c r="H248" s="17">
        <v>9.2729999999999997</v>
      </c>
      <c r="I248" s="17">
        <v>2.6215000000000002</v>
      </c>
      <c r="J248" s="17">
        <v>11.894500000000001</v>
      </c>
      <c r="K248" s="1056">
        <v>35.683500000000002</v>
      </c>
      <c r="L248" s="49">
        <v>6.9493027950500184E-5</v>
      </c>
      <c r="M248" s="49">
        <v>0.99928799652202982</v>
      </c>
      <c r="N248" s="1086" t="s">
        <v>2178</v>
      </c>
      <c r="O248" s="613" t="str">
        <f t="shared" si="17"/>
        <v>-</v>
      </c>
      <c r="P248" s="613">
        <f t="shared" si="16"/>
        <v>0.99928799652202982</v>
      </c>
      <c r="Q248" s="47">
        <f t="shared" si="18"/>
        <v>1</v>
      </c>
      <c r="R248" s="47">
        <f>SUMIF(ORÇAMENTO!$B$1:$B$10032,'CURVA ABC'!B248,ORÇAMENTO!$M$1:$M$10032)</f>
        <v>35.683500000000002</v>
      </c>
      <c r="S248" s="47" t="b">
        <f t="shared" si="19"/>
        <v>1</v>
      </c>
      <c r="T248" s="47"/>
      <c r="U248" s="18"/>
      <c r="AX248" s="592"/>
    </row>
    <row r="249" spans="1:50" ht="40.5" customHeight="1">
      <c r="A249" s="607" t="s">
        <v>30</v>
      </c>
      <c r="B249" s="134">
        <v>91997</v>
      </c>
      <c r="C249" s="608" t="s">
        <v>100</v>
      </c>
      <c r="D249" s="609" t="s">
        <v>768</v>
      </c>
      <c r="E249" s="205"/>
      <c r="F249" s="610" t="s">
        <v>48</v>
      </c>
      <c r="G249" s="611">
        <v>1</v>
      </c>
      <c r="H249" s="17">
        <v>27.3</v>
      </c>
      <c r="I249" s="17">
        <v>7.7176999999999998</v>
      </c>
      <c r="J249" s="17">
        <v>35.017699999999998</v>
      </c>
      <c r="K249" s="1056">
        <v>35.017699999999998</v>
      </c>
      <c r="L249" s="49">
        <v>6.8196393427276755E-5</v>
      </c>
      <c r="M249" s="49">
        <v>0.99935619291545708</v>
      </c>
      <c r="N249" s="1086" t="s">
        <v>2178</v>
      </c>
      <c r="O249" s="613" t="str">
        <f t="shared" si="17"/>
        <v>-</v>
      </c>
      <c r="P249" s="613">
        <f t="shared" si="16"/>
        <v>0.99935619291545708</v>
      </c>
      <c r="Q249" s="47">
        <f t="shared" si="18"/>
        <v>1</v>
      </c>
      <c r="R249" s="47">
        <f>SUMIF(ORÇAMENTO!$B$1:$B$10032,'CURVA ABC'!B249,ORÇAMENTO!$M$1:$M$10032)</f>
        <v>35.017699999999998</v>
      </c>
      <c r="S249" s="47" t="b">
        <f t="shared" si="19"/>
        <v>1</v>
      </c>
      <c r="T249" s="47"/>
      <c r="U249" s="18"/>
      <c r="AX249" s="592"/>
    </row>
    <row r="250" spans="1:50" ht="40.5" customHeight="1">
      <c r="A250" s="607" t="s">
        <v>29</v>
      </c>
      <c r="B250" s="134">
        <v>83693</v>
      </c>
      <c r="C250" s="608" t="s">
        <v>100</v>
      </c>
      <c r="D250" s="609" t="s">
        <v>63</v>
      </c>
      <c r="E250" s="205"/>
      <c r="F250" s="610" t="s">
        <v>51</v>
      </c>
      <c r="G250" s="611">
        <v>8.8524999999999991</v>
      </c>
      <c r="H250" s="17">
        <v>3.07</v>
      </c>
      <c r="I250" s="17">
        <v>0.8679</v>
      </c>
      <c r="J250" s="17">
        <v>3.9379</v>
      </c>
      <c r="K250" s="1056">
        <v>34.860300000000002</v>
      </c>
      <c r="L250" s="49">
        <v>6.7889859522267203E-5</v>
      </c>
      <c r="M250" s="49">
        <v>0.99942408277497929</v>
      </c>
      <c r="N250" s="1086" t="s">
        <v>2178</v>
      </c>
      <c r="O250" s="613" t="str">
        <f t="shared" si="17"/>
        <v>-</v>
      </c>
      <c r="P250" s="613">
        <f t="shared" si="16"/>
        <v>0.99942408277497929</v>
      </c>
      <c r="Q250" s="47">
        <f t="shared" si="18"/>
        <v>1</v>
      </c>
      <c r="R250" s="47">
        <f>SUMIF(ORÇAMENTO!$B$1:$B$10032,'CURVA ABC'!B250,ORÇAMENTO!$M$1:$M$10032)</f>
        <v>34.860300000000002</v>
      </c>
      <c r="S250" s="47" t="b">
        <f t="shared" si="19"/>
        <v>1</v>
      </c>
      <c r="T250" s="47"/>
      <c r="U250" s="18"/>
      <c r="AX250" s="592"/>
    </row>
    <row r="251" spans="1:50" ht="40.5" customHeight="1">
      <c r="A251" s="607" t="s">
        <v>29</v>
      </c>
      <c r="B251" s="134">
        <v>89363</v>
      </c>
      <c r="C251" s="608" t="s">
        <v>100</v>
      </c>
      <c r="D251" s="609" t="s">
        <v>782</v>
      </c>
      <c r="E251" s="205"/>
      <c r="F251" s="610" t="s">
        <v>48</v>
      </c>
      <c r="G251" s="611">
        <v>4</v>
      </c>
      <c r="H251" s="17">
        <v>6.65</v>
      </c>
      <c r="I251" s="17">
        <v>1.88</v>
      </c>
      <c r="J251" s="17">
        <v>8.5299999999999994</v>
      </c>
      <c r="K251" s="1056">
        <v>34.119999999999997</v>
      </c>
      <c r="L251" s="49">
        <v>6.6448137477295279E-5</v>
      </c>
      <c r="M251" s="49">
        <v>0.99949053091245654</v>
      </c>
      <c r="N251" s="1086" t="s">
        <v>2178</v>
      </c>
      <c r="O251" s="613" t="str">
        <f t="shared" si="17"/>
        <v>-</v>
      </c>
      <c r="P251" s="613">
        <f t="shared" si="16"/>
        <v>0.99949053091245654</v>
      </c>
      <c r="Q251" s="47">
        <f t="shared" si="18"/>
        <v>1</v>
      </c>
      <c r="R251" s="47">
        <f>SUMIF(ORÇAMENTO!$B$1:$B$10032,'CURVA ABC'!B251,ORÇAMENTO!$M$1:$M$10032)</f>
        <v>34.119999999999997</v>
      </c>
      <c r="S251" s="47" t="b">
        <f t="shared" si="19"/>
        <v>1</v>
      </c>
      <c r="T251" s="47"/>
      <c r="U251" s="18"/>
      <c r="AX251" s="592"/>
    </row>
    <row r="252" spans="1:50" ht="40.5" customHeight="1">
      <c r="A252" s="607" t="s">
        <v>29</v>
      </c>
      <c r="B252" s="134">
        <v>84657</v>
      </c>
      <c r="C252" s="608" t="s">
        <v>100</v>
      </c>
      <c r="D252" s="609" t="s">
        <v>65</v>
      </c>
      <c r="E252" s="205"/>
      <c r="F252" s="610" t="s">
        <v>51</v>
      </c>
      <c r="G252" s="611">
        <v>3.7800000000000002</v>
      </c>
      <c r="H252" s="17">
        <v>6.91</v>
      </c>
      <c r="I252" s="17">
        <v>1.9535</v>
      </c>
      <c r="J252" s="17">
        <v>8.8635000000000002</v>
      </c>
      <c r="K252" s="1056">
        <v>33.503999999999998</v>
      </c>
      <c r="L252" s="49">
        <v>6.5248487633039304E-5</v>
      </c>
      <c r="M252" s="49">
        <v>0.99955577940008955</v>
      </c>
      <c r="N252" s="1086" t="s">
        <v>2178</v>
      </c>
      <c r="O252" s="613" t="str">
        <f t="shared" si="17"/>
        <v>-</v>
      </c>
      <c r="P252" s="613">
        <f t="shared" si="16"/>
        <v>0.99955577940008955</v>
      </c>
      <c r="Q252" s="47">
        <f t="shared" si="18"/>
        <v>1</v>
      </c>
      <c r="R252" s="47">
        <f>SUMIF(ORÇAMENTO!$B$1:$B$10032,'CURVA ABC'!B252,ORÇAMENTO!$M$1:$M$10032)</f>
        <v>33.503999999999998</v>
      </c>
      <c r="S252" s="47" t="b">
        <f t="shared" si="19"/>
        <v>1</v>
      </c>
      <c r="T252" s="47"/>
      <c r="U252" s="18"/>
      <c r="AX252" s="592"/>
    </row>
    <row r="253" spans="1:50" ht="40.5" customHeight="1">
      <c r="A253" s="607" t="s">
        <v>29</v>
      </c>
      <c r="B253" s="134">
        <v>89561</v>
      </c>
      <c r="C253" s="608" t="s">
        <v>100</v>
      </c>
      <c r="D253" s="609" t="s">
        <v>789</v>
      </c>
      <c r="E253" s="205"/>
      <c r="F253" s="610" t="s">
        <v>48</v>
      </c>
      <c r="G253" s="611">
        <v>3</v>
      </c>
      <c r="H253" s="17">
        <v>7.77</v>
      </c>
      <c r="I253" s="17">
        <v>2.1966000000000001</v>
      </c>
      <c r="J253" s="17">
        <v>9.9665999999999997</v>
      </c>
      <c r="K253" s="1056">
        <v>29.899799999999999</v>
      </c>
      <c r="L253" s="49">
        <v>5.8229367554033807E-5</v>
      </c>
      <c r="M253" s="49">
        <v>0.99961400876764361</v>
      </c>
      <c r="N253" s="1086" t="s">
        <v>2178</v>
      </c>
      <c r="O253" s="613" t="str">
        <f t="shared" si="17"/>
        <v>-</v>
      </c>
      <c r="P253" s="613">
        <f t="shared" si="16"/>
        <v>0.99961400876764361</v>
      </c>
      <c r="Q253" s="47">
        <f t="shared" si="18"/>
        <v>1</v>
      </c>
      <c r="R253" s="47">
        <f>SUMIF(ORÇAMENTO!$B$1:$B$10032,'CURVA ABC'!B253,ORÇAMENTO!$M$1:$M$10032)</f>
        <v>29.899799999999999</v>
      </c>
      <c r="S253" s="47" t="b">
        <f t="shared" si="19"/>
        <v>1</v>
      </c>
      <c r="T253" s="47"/>
      <c r="U253" s="18"/>
      <c r="AX253" s="592"/>
    </row>
    <row r="254" spans="1:50" ht="40.5" customHeight="1">
      <c r="A254" s="607" t="s">
        <v>29</v>
      </c>
      <c r="B254" s="134">
        <v>97645</v>
      </c>
      <c r="C254" s="608" t="s">
        <v>100</v>
      </c>
      <c r="D254" s="609" t="s">
        <v>860</v>
      </c>
      <c r="E254" s="205"/>
      <c r="F254" s="610" t="s">
        <v>51</v>
      </c>
      <c r="G254" s="611">
        <v>1.294</v>
      </c>
      <c r="H254" s="17">
        <v>16.03</v>
      </c>
      <c r="I254" s="17">
        <v>4.5316999999999998</v>
      </c>
      <c r="J254" s="17">
        <v>20.561699999999998</v>
      </c>
      <c r="K254" s="1056">
        <v>26.6068</v>
      </c>
      <c r="L254" s="49">
        <v>5.1816304344399183E-5</v>
      </c>
      <c r="M254" s="49">
        <v>0.99966582507198798</v>
      </c>
      <c r="N254" s="1086" t="s">
        <v>2178</v>
      </c>
      <c r="O254" s="613" t="str">
        <f t="shared" ref="O254" si="20">IF(M254&lt;=50%,"-",IF(M254&lt;=80%,M254,IF(M254&lt;=100%,"-"," ")))</f>
        <v>-</v>
      </c>
      <c r="P254" s="613">
        <f t="shared" ref="P254" si="21">IF(M254&lt;=50%,"-",IF(M254&lt;=80%,"-",IF(M254&lt;=100%,M254," ")))</f>
        <v>0.99966582507198798</v>
      </c>
      <c r="Q254" s="47">
        <f t="shared" si="18"/>
        <v>1</v>
      </c>
      <c r="R254" s="47">
        <f>SUMIF(ORÇAMENTO!$B$1:$B$10032,'CURVA ABC'!B254,ORÇAMENTO!$M$1:$M$10032)</f>
        <v>26.6068</v>
      </c>
      <c r="S254" s="47" t="b">
        <f t="shared" ref="S254" si="22">R254=K254</f>
        <v>1</v>
      </c>
      <c r="T254" s="47"/>
      <c r="U254" s="18"/>
      <c r="AX254" s="592"/>
    </row>
    <row r="255" spans="1:50" ht="40.5" customHeight="1">
      <c r="A255" s="607" t="s">
        <v>29</v>
      </c>
      <c r="B255" s="134">
        <v>97665</v>
      </c>
      <c r="C255" s="608" t="s">
        <v>100</v>
      </c>
      <c r="D255" s="609" t="s">
        <v>866</v>
      </c>
      <c r="E255" s="205"/>
      <c r="F255" s="610" t="s">
        <v>48</v>
      </c>
      <c r="G255" s="611">
        <v>25</v>
      </c>
      <c r="H255" s="17">
        <v>0.81</v>
      </c>
      <c r="I255" s="17">
        <v>0.22900000000000001</v>
      </c>
      <c r="J255" s="17">
        <v>1.0389999999999999</v>
      </c>
      <c r="K255" s="1056">
        <v>25.975000000000001</v>
      </c>
      <c r="L255" s="49">
        <v>5.0585884260631451E-5</v>
      </c>
      <c r="M255" s="49">
        <v>0.99971641095624864</v>
      </c>
      <c r="N255" s="1086" t="s">
        <v>2178</v>
      </c>
      <c r="O255" s="613" t="str">
        <f t="shared" si="17"/>
        <v>-</v>
      </c>
      <c r="P255" s="613">
        <f t="shared" si="16"/>
        <v>0.99971641095624864</v>
      </c>
      <c r="Q255" s="47">
        <f t="shared" si="18"/>
        <v>1</v>
      </c>
      <c r="R255" s="47">
        <f>SUMIF(ORÇAMENTO!$B$1:$B$10032,'CURVA ABC'!B255,ORÇAMENTO!$M$1:$M$10032)</f>
        <v>25.975000000000001</v>
      </c>
      <c r="S255" s="47" t="b">
        <f t="shared" si="19"/>
        <v>1</v>
      </c>
      <c r="T255" s="47"/>
      <c r="U255" s="18"/>
      <c r="AX255" s="592"/>
    </row>
    <row r="256" spans="1:50" ht="40.5" customHeight="1">
      <c r="A256" s="607" t="s">
        <v>29</v>
      </c>
      <c r="B256" s="134" t="s">
        <v>115</v>
      </c>
      <c r="C256" s="608" t="s">
        <v>928</v>
      </c>
      <c r="D256" s="609" t="s">
        <v>1530</v>
      </c>
      <c r="E256" s="205"/>
      <c r="F256" s="610" t="s">
        <v>51</v>
      </c>
      <c r="G256" s="611">
        <v>3.7800000000000002</v>
      </c>
      <c r="H256" s="17">
        <v>5.2969999999999997</v>
      </c>
      <c r="I256" s="17">
        <v>1.4975000000000001</v>
      </c>
      <c r="J256" s="17">
        <v>6.7945000000000002</v>
      </c>
      <c r="K256" s="1056">
        <v>25.683199999999999</v>
      </c>
      <c r="L256" s="49">
        <v>5.0017608571420578E-5</v>
      </c>
      <c r="M256" s="49">
        <v>0.99976642856482001</v>
      </c>
      <c r="N256" s="1086" t="s">
        <v>2178</v>
      </c>
      <c r="O256" s="613" t="str">
        <f t="shared" si="17"/>
        <v>-</v>
      </c>
      <c r="P256" s="613">
        <f t="shared" si="16"/>
        <v>0.99976642856482001</v>
      </c>
      <c r="Q256" s="47">
        <f t="shared" si="18"/>
        <v>1</v>
      </c>
      <c r="R256" s="47">
        <f>SUMIF(ORÇAMENTO!$B$1:$B$10032,'CURVA ABC'!B256,ORÇAMENTO!$M$1:$M$10032)</f>
        <v>25.683199999999999</v>
      </c>
      <c r="S256" s="47" t="b">
        <f t="shared" si="19"/>
        <v>1</v>
      </c>
      <c r="T256" s="47"/>
      <c r="U256" s="18"/>
      <c r="AX256" s="592"/>
    </row>
    <row r="257" spans="1:50" ht="40.5" customHeight="1">
      <c r="A257" s="607" t="s">
        <v>29</v>
      </c>
      <c r="B257" s="134">
        <v>89585</v>
      </c>
      <c r="C257" s="608" t="s">
        <v>100</v>
      </c>
      <c r="D257" s="609" t="s">
        <v>790</v>
      </c>
      <c r="E257" s="205"/>
      <c r="F257" s="610" t="s">
        <v>48</v>
      </c>
      <c r="G257" s="611">
        <v>1</v>
      </c>
      <c r="H257" s="17">
        <v>19.64</v>
      </c>
      <c r="I257" s="17">
        <v>5.5522</v>
      </c>
      <c r="J257" s="17">
        <v>25.1922</v>
      </c>
      <c r="K257" s="1056">
        <v>25.1922</v>
      </c>
      <c r="L257" s="49">
        <v>4.9061394166339925E-5</v>
      </c>
      <c r="M257" s="49">
        <v>0.99981548995898639</v>
      </c>
      <c r="N257" s="1086" t="s">
        <v>2178</v>
      </c>
      <c r="O257" s="613" t="str">
        <f t="shared" si="17"/>
        <v>-</v>
      </c>
      <c r="P257" s="613">
        <f t="shared" si="16"/>
        <v>0.99981548995898639</v>
      </c>
      <c r="Q257" s="47">
        <f t="shared" si="18"/>
        <v>1</v>
      </c>
      <c r="R257" s="47">
        <f>SUMIF(ORÇAMENTO!$B$1:$B$10032,'CURVA ABC'!B257,ORÇAMENTO!$M$1:$M$10032)</f>
        <v>25.1922</v>
      </c>
      <c r="S257" s="47" t="b">
        <f t="shared" si="19"/>
        <v>1</v>
      </c>
      <c r="T257" s="47"/>
      <c r="U257" s="18"/>
      <c r="AX257" s="592"/>
    </row>
    <row r="258" spans="1:50" ht="40.5" customHeight="1">
      <c r="A258" s="607" t="s">
        <v>29</v>
      </c>
      <c r="B258" s="134">
        <v>91884</v>
      </c>
      <c r="C258" s="608" t="s">
        <v>100</v>
      </c>
      <c r="D258" s="609" t="s">
        <v>747</v>
      </c>
      <c r="E258" s="205"/>
      <c r="F258" s="610" t="s">
        <v>48</v>
      </c>
      <c r="G258" s="611">
        <v>3</v>
      </c>
      <c r="H258" s="17">
        <v>6.43</v>
      </c>
      <c r="I258" s="17">
        <v>1.8178000000000001</v>
      </c>
      <c r="J258" s="17">
        <v>8.2477999999999998</v>
      </c>
      <c r="K258" s="1056">
        <v>24.743400000000001</v>
      </c>
      <c r="L258" s="49">
        <v>4.8187363565524858E-5</v>
      </c>
      <c r="M258" s="49">
        <v>0.99986367732255188</v>
      </c>
      <c r="N258" s="1086" t="s">
        <v>2178</v>
      </c>
      <c r="O258" s="613" t="str">
        <f t="shared" si="17"/>
        <v>-</v>
      </c>
      <c r="P258" s="613">
        <f t="shared" si="16"/>
        <v>0.99986367732255188</v>
      </c>
      <c r="Q258" s="47">
        <f t="shared" si="18"/>
        <v>1</v>
      </c>
      <c r="R258" s="47">
        <f>SUMIF(ORÇAMENTO!$B$1:$B$10032,'CURVA ABC'!B258,ORÇAMENTO!$M$1:$M$10032)</f>
        <v>24.743400000000001</v>
      </c>
      <c r="S258" s="47" t="b">
        <f t="shared" si="19"/>
        <v>1</v>
      </c>
      <c r="T258" s="47"/>
      <c r="U258" s="18"/>
      <c r="AX258" s="592"/>
    </row>
    <row r="259" spans="1:50" ht="40.5" customHeight="1">
      <c r="A259" s="607" t="s">
        <v>29</v>
      </c>
      <c r="B259" s="134" t="s">
        <v>225</v>
      </c>
      <c r="C259" s="608" t="s">
        <v>928</v>
      </c>
      <c r="D259" s="609" t="s">
        <v>1410</v>
      </c>
      <c r="E259" s="205"/>
      <c r="F259" s="610" t="s">
        <v>96</v>
      </c>
      <c r="G259" s="611">
        <v>4</v>
      </c>
      <c r="H259" s="17">
        <v>4.2300000000000004</v>
      </c>
      <c r="I259" s="17">
        <v>1.1958</v>
      </c>
      <c r="J259" s="17">
        <v>5.4257999999999997</v>
      </c>
      <c r="K259" s="1056">
        <v>21.703199999999999</v>
      </c>
      <c r="L259" s="49">
        <v>4.2266624188078399E-5</v>
      </c>
      <c r="M259" s="49">
        <v>0.99990594394673993</v>
      </c>
      <c r="N259" s="1086" t="s">
        <v>2178</v>
      </c>
      <c r="O259" s="613" t="str">
        <f t="shared" si="17"/>
        <v>-</v>
      </c>
      <c r="P259" s="613">
        <f t="shared" si="16"/>
        <v>0.99990594394673993</v>
      </c>
      <c r="Q259" s="47">
        <f t="shared" si="18"/>
        <v>1</v>
      </c>
      <c r="R259" s="47">
        <f>SUMIF(ORÇAMENTO!$B$1:$B$10032,'CURVA ABC'!B259,ORÇAMENTO!$M$1:$M$10032)</f>
        <v>21.703199999999999</v>
      </c>
      <c r="S259" s="47" t="b">
        <f t="shared" si="19"/>
        <v>1</v>
      </c>
      <c r="T259" s="47"/>
      <c r="U259" s="18"/>
      <c r="AX259" s="592"/>
    </row>
    <row r="260" spans="1:50" ht="40.5" customHeight="1">
      <c r="A260" s="607" t="s">
        <v>29</v>
      </c>
      <c r="B260" s="134">
        <v>89424</v>
      </c>
      <c r="C260" s="608" t="s">
        <v>100</v>
      </c>
      <c r="D260" s="609" t="s">
        <v>785</v>
      </c>
      <c r="E260" s="205"/>
      <c r="F260" s="610" t="s">
        <v>48</v>
      </c>
      <c r="G260" s="611">
        <v>5</v>
      </c>
      <c r="H260" s="17">
        <v>3.09</v>
      </c>
      <c r="I260" s="17">
        <v>0.87350000000000005</v>
      </c>
      <c r="J260" s="17">
        <v>3.9634999999999998</v>
      </c>
      <c r="K260" s="1056">
        <v>19.817499999999999</v>
      </c>
      <c r="L260" s="49">
        <v>3.8594254526855196E-5</v>
      </c>
      <c r="M260" s="49">
        <v>0.99994453820126683</v>
      </c>
      <c r="N260" s="1086" t="s">
        <v>2178</v>
      </c>
      <c r="O260" s="613" t="str">
        <f t="shared" si="17"/>
        <v>-</v>
      </c>
      <c r="P260" s="613">
        <f t="shared" si="16"/>
        <v>0.99994453820126683</v>
      </c>
      <c r="Q260" s="47">
        <f t="shared" si="18"/>
        <v>1</v>
      </c>
      <c r="R260" s="47">
        <f>SUMIF(ORÇAMENTO!$B$1:$B$10032,'CURVA ABC'!B260,ORÇAMENTO!$M$1:$M$10032)</f>
        <v>19.817499999999999</v>
      </c>
      <c r="S260" s="47" t="b">
        <f t="shared" si="19"/>
        <v>1</v>
      </c>
      <c r="T260" s="47"/>
      <c r="U260" s="18"/>
      <c r="AX260" s="592"/>
    </row>
    <row r="261" spans="1:50" ht="40.5" customHeight="1">
      <c r="A261" s="607" t="s">
        <v>29</v>
      </c>
      <c r="B261" s="134" t="s">
        <v>247</v>
      </c>
      <c r="C261" s="608" t="s">
        <v>928</v>
      </c>
      <c r="D261" s="609" t="s">
        <v>1598</v>
      </c>
      <c r="E261" s="205"/>
      <c r="F261" s="610" t="s">
        <v>955</v>
      </c>
      <c r="G261" s="611">
        <v>1</v>
      </c>
      <c r="H261" s="17">
        <v>8.4600000000000009</v>
      </c>
      <c r="I261" s="17">
        <v>2.3915999999999999</v>
      </c>
      <c r="J261" s="17">
        <v>10.851599999999999</v>
      </c>
      <c r="K261" s="1056">
        <v>10.851599999999999</v>
      </c>
      <c r="L261" s="49">
        <v>2.11333120940392E-5</v>
      </c>
      <c r="M261" s="49">
        <v>0.99996567151336091</v>
      </c>
      <c r="N261" s="1086" t="s">
        <v>2178</v>
      </c>
      <c r="O261" s="613" t="str">
        <f t="shared" si="17"/>
        <v>-</v>
      </c>
      <c r="P261" s="613">
        <f t="shared" si="16"/>
        <v>0.99996567151336091</v>
      </c>
      <c r="Q261" s="47">
        <f t="shared" si="18"/>
        <v>1</v>
      </c>
      <c r="R261" s="47">
        <f>SUMIF(ORÇAMENTO!$B$1:$B$10032,'CURVA ABC'!B261,ORÇAMENTO!$M$1:$M$10032)</f>
        <v>10.851599999999999</v>
      </c>
      <c r="S261" s="47" t="b">
        <f t="shared" si="19"/>
        <v>1</v>
      </c>
      <c r="T261" s="47"/>
      <c r="U261" s="18"/>
      <c r="AX261" s="592"/>
    </row>
    <row r="262" spans="1:50" ht="40.5" customHeight="1">
      <c r="A262" s="607" t="s">
        <v>29</v>
      </c>
      <c r="B262" s="134">
        <v>94319</v>
      </c>
      <c r="C262" s="608" t="s">
        <v>100</v>
      </c>
      <c r="D262" s="609" t="s">
        <v>828</v>
      </c>
      <c r="E262" s="205"/>
      <c r="F262" s="610" t="s">
        <v>55</v>
      </c>
      <c r="G262" s="611">
        <v>0.23500000000000001</v>
      </c>
      <c r="H262" s="17">
        <v>32.520000000000003</v>
      </c>
      <c r="I262" s="17">
        <v>9.1934000000000005</v>
      </c>
      <c r="J262" s="17">
        <v>41.7134</v>
      </c>
      <c r="K262" s="1056">
        <v>9.8026</v>
      </c>
      <c r="L262" s="49">
        <v>1.9090401888479915E-5</v>
      </c>
      <c r="M262" s="49">
        <v>0.99998476191524943</v>
      </c>
      <c r="N262" s="1086" t="s">
        <v>2178</v>
      </c>
      <c r="O262" s="613" t="str">
        <f t="shared" si="17"/>
        <v>-</v>
      </c>
      <c r="P262" s="613">
        <f t="shared" ref="P262" si="23">IF(M262&lt;=50%,"-",IF(M262&lt;=80%,"-",IF(M262&lt;=100%,M262," ")))</f>
        <v>0.99998476191524943</v>
      </c>
      <c r="Q262" s="47">
        <f t="shared" si="18"/>
        <v>1</v>
      </c>
      <c r="R262" s="47">
        <f>SUMIF(ORÇAMENTO!$B$1:$B$10032,'CURVA ABC'!B262,ORÇAMENTO!$M$1:$M$10032)</f>
        <v>9.8026</v>
      </c>
      <c r="S262" s="47" t="b">
        <f t="shared" si="19"/>
        <v>1</v>
      </c>
      <c r="T262" s="47"/>
      <c r="U262" s="18"/>
      <c r="AX262" s="592"/>
    </row>
    <row r="263" spans="1:50" ht="40.5" customHeight="1">
      <c r="A263" s="607" t="s">
        <v>29</v>
      </c>
      <c r="B263" s="134">
        <v>90375</v>
      </c>
      <c r="C263" s="608" t="s">
        <v>100</v>
      </c>
      <c r="D263" s="609" t="s">
        <v>800</v>
      </c>
      <c r="E263" s="205"/>
      <c r="F263" s="610" t="s">
        <v>48</v>
      </c>
      <c r="G263" s="611">
        <v>1</v>
      </c>
      <c r="H263" s="17">
        <v>6.1</v>
      </c>
      <c r="I263" s="17">
        <v>1.7244999999999999</v>
      </c>
      <c r="J263" s="17">
        <v>7.8244999999999996</v>
      </c>
      <c r="K263" s="1056">
        <v>7.8244999999999996</v>
      </c>
      <c r="L263" s="49">
        <v>1.5238084750618316E-5</v>
      </c>
      <c r="M263" s="49">
        <v>1</v>
      </c>
      <c r="N263" s="1086" t="s">
        <v>2178</v>
      </c>
      <c r="O263" s="613" t="str">
        <f t="shared" ref="O263" si="24">IF(M263&lt;=50%,"-",IF(M263&lt;=80%,M263,IF(M263&lt;=100%,"-"," ")))</f>
        <v>-</v>
      </c>
      <c r="P263" s="613">
        <f t="shared" ref="P263" si="25">IF(M263&lt;=50%,"-",IF(M263&lt;=80%,"-",IF(M263&lt;=100%,M263," ")))</f>
        <v>1</v>
      </c>
      <c r="Q263" s="47">
        <f t="shared" si="18"/>
        <v>1</v>
      </c>
      <c r="R263" s="47">
        <f>SUMIF(ORÇAMENTO!$B$1:$B$10032,'CURVA ABC'!B263,ORÇAMENTO!$M$1:$M$10032)</f>
        <v>7.8244999999999996</v>
      </c>
      <c r="S263" s="47" t="b">
        <f t="shared" ref="S263" si="26">R263=K263</f>
        <v>1</v>
      </c>
      <c r="T263" s="47"/>
      <c r="U263" s="18"/>
      <c r="AX263" s="592"/>
    </row>
    <row r="264" spans="1:50" ht="21.75" customHeight="1">
      <c r="A264" s="80"/>
      <c r="B264" s="80"/>
      <c r="C264" s="87"/>
      <c r="D264" s="621" t="s">
        <v>562</v>
      </c>
      <c r="E264" s="87"/>
      <c r="F264" s="87"/>
      <c r="G264" s="87"/>
      <c r="H264" s="87"/>
      <c r="I264" s="87"/>
      <c r="J264" s="622" t="s">
        <v>180</v>
      </c>
      <c r="K264" s="623">
        <v>513483.16589999967</v>
      </c>
      <c r="L264" s="1739">
        <v>1</v>
      </c>
      <c r="M264" s="1740"/>
      <c r="N264" s="624"/>
      <c r="O264" s="625"/>
      <c r="P264" s="625"/>
      <c r="Q264" s="47" t="str">
        <f>IF(B264&gt;0,COUNTIF($B$264:$B$839,B264),"")</f>
        <v/>
      </c>
      <c r="R264" s="47" t="e">
        <f>SUMIF([9]ORÇAMENTO!$B$6:$B$667,'CURVA ABC'!B264,[9]ORÇAMENTO!$I$6:$I$667)</f>
        <v>#VALUE!</v>
      </c>
      <c r="S264" s="47"/>
      <c r="T264" s="47"/>
      <c r="V264" s="18"/>
      <c r="AX264" s="592"/>
    </row>
    <row r="265" spans="1:50" s="69" customFormat="1" ht="15.75" thickBot="1">
      <c r="A265" s="214"/>
      <c r="B265" s="214"/>
      <c r="C265" s="215"/>
      <c r="D265" s="1065" t="s">
        <v>262</v>
      </c>
      <c r="E265" s="1066"/>
      <c r="F265" s="1066"/>
      <c r="G265" s="1066"/>
      <c r="H265" s="1066"/>
      <c r="I265" s="1066"/>
      <c r="J265" s="1066"/>
      <c r="K265" s="1066"/>
      <c r="L265" s="1066"/>
      <c r="M265" s="1067"/>
      <c r="N265" s="1068"/>
      <c r="O265" s="626"/>
      <c r="P265" s="626"/>
      <c r="Q265" s="4"/>
      <c r="R265" s="47" t="e">
        <f>SUMIF([9]ORÇAMENTO!$B$6:$B$667,'CURVA ABC'!B265,[9]ORÇAMENTO!$I$6:$I$667)</f>
        <v>#VALUE!</v>
      </c>
      <c r="S265" s="4"/>
      <c r="T265" s="4"/>
      <c r="W265" s="71" t="e">
        <f>COUNTIF(#REF!,B265)</f>
        <v>#REF!</v>
      </c>
      <c r="X265" s="70" t="str">
        <f>IF(D266="SINAPI","FORMULADO",IF(D266="sicro","FORMULADO",IF(D266="ORSE","SEM FÓRMULA",IF(D266="COMPOSIÇÃO","SEM FÓRMULA",IF(D266="","")))))</f>
        <v/>
      </c>
    </row>
    <row r="266" spans="1:50">
      <c r="B266" s="627"/>
      <c r="D266" s="1069"/>
      <c r="E266" s="1070"/>
      <c r="F266" s="1071"/>
      <c r="G266" s="1070"/>
      <c r="H266" s="1070"/>
      <c r="I266" s="1070"/>
      <c r="J266" s="1070"/>
      <c r="K266" s="1070"/>
      <c r="L266" s="1070"/>
      <c r="M266" s="1070"/>
      <c r="N266" s="1072"/>
      <c r="O266" s="630">
        <f>ORÇAMENTO!M335</f>
        <v>513483.16599999997</v>
      </c>
      <c r="Q266" s="19"/>
      <c r="R266" s="47" t="e">
        <f>SUMIF([9]ORÇAMENTO!$B$6:$B$667,'CURVA ABC'!B266,[9]ORÇAMENTO!$I$6:$I$667)</f>
        <v>#VALUE!</v>
      </c>
      <c r="S266" s="19"/>
      <c r="T266" s="19"/>
      <c r="AX266" s="592"/>
    </row>
    <row r="267" spans="1:50" ht="133.5" customHeight="1">
      <c r="A267" s="88" t="s">
        <v>81</v>
      </c>
      <c r="B267" s="627"/>
      <c r="C267" s="88"/>
      <c r="D267" s="632"/>
      <c r="E267" s="633"/>
      <c r="F267" s="633"/>
      <c r="G267" s="633"/>
      <c r="H267" s="633"/>
      <c r="I267" s="633"/>
      <c r="J267" s="633"/>
      <c r="L267" s="634"/>
      <c r="M267" s="21"/>
      <c r="N267" s="635"/>
      <c r="O267" s="633"/>
      <c r="P267" s="1057">
        <f>O266-K264</f>
        <v>1.000002957880497E-4</v>
      </c>
      <c r="R267" s="47" t="e">
        <f>SUMIF([9]ORÇAMENTO!$B$6:$B$667,'CURVA ABC'!B267,[9]ORÇAMENTO!$I$6:$I$667)</f>
        <v>#VALUE!</v>
      </c>
      <c r="AX267" s="592"/>
    </row>
    <row r="268" spans="1:50" ht="13.5">
      <c r="B268" s="627"/>
      <c r="M268" s="21"/>
      <c r="N268" s="631"/>
      <c r="AX268" s="10"/>
    </row>
    <row r="269" spans="1:50">
      <c r="B269" s="627"/>
      <c r="M269" s="21"/>
      <c r="N269" s="631"/>
      <c r="AX269" s="592"/>
    </row>
    <row r="270" spans="1:50">
      <c r="B270" s="627"/>
      <c r="M270" s="21"/>
      <c r="N270" s="631"/>
      <c r="AX270" s="592"/>
    </row>
    <row r="271" spans="1:50">
      <c r="B271" s="627"/>
      <c r="M271" s="21"/>
      <c r="N271" s="631"/>
      <c r="AX271" s="592"/>
    </row>
    <row r="272" spans="1:50">
      <c r="B272" s="627"/>
      <c r="M272" s="21"/>
      <c r="N272" s="631"/>
      <c r="AX272" s="592"/>
    </row>
    <row r="273" spans="2:50">
      <c r="B273" s="627"/>
      <c r="M273" s="21"/>
      <c r="N273" s="631"/>
      <c r="AX273" s="592"/>
    </row>
    <row r="274" spans="2:50" ht="13.5">
      <c r="B274" s="627"/>
      <c r="M274" s="21"/>
      <c r="N274" s="631"/>
      <c r="AX274" s="10"/>
    </row>
    <row r="275" spans="2:50">
      <c r="B275" s="627"/>
      <c r="M275" s="21"/>
      <c r="N275" s="631"/>
      <c r="AX275" s="592"/>
    </row>
    <row r="276" spans="2:50">
      <c r="B276" s="627"/>
      <c r="M276" s="21"/>
      <c r="N276" s="631"/>
      <c r="AX276" s="592"/>
    </row>
    <row r="277" spans="2:50">
      <c r="B277" s="627"/>
      <c r="M277" s="21"/>
      <c r="N277" s="631"/>
      <c r="AX277" s="592"/>
    </row>
    <row r="278" spans="2:50">
      <c r="B278" s="627"/>
      <c r="M278" s="21"/>
      <c r="N278" s="631"/>
      <c r="AX278" s="592"/>
    </row>
    <row r="279" spans="2:50">
      <c r="B279" s="627"/>
      <c r="M279" s="21"/>
      <c r="N279" s="631"/>
      <c r="AX279" s="592"/>
    </row>
    <row r="280" spans="2:50">
      <c r="B280" s="627"/>
      <c r="M280" s="21"/>
      <c r="N280" s="631"/>
      <c r="AX280" s="592"/>
    </row>
    <row r="281" spans="2:50">
      <c r="B281" s="627"/>
      <c r="M281" s="21"/>
      <c r="N281" s="631"/>
      <c r="AX281" s="592"/>
    </row>
    <row r="282" spans="2:50" ht="13.5">
      <c r="B282" s="636"/>
      <c r="M282" s="21"/>
      <c r="N282" s="631"/>
      <c r="AX282" s="13"/>
    </row>
    <row r="283" spans="2:50" ht="13.5">
      <c r="B283" s="627"/>
      <c r="M283" s="21"/>
      <c r="N283" s="631"/>
      <c r="AX283" s="12"/>
    </row>
    <row r="284" spans="2:50" ht="13.5">
      <c r="B284" s="627"/>
      <c r="M284" s="21"/>
      <c r="N284" s="631"/>
      <c r="AX284" s="10"/>
    </row>
    <row r="285" spans="2:50">
      <c r="B285" s="627"/>
      <c r="M285" s="21"/>
      <c r="N285" s="631"/>
      <c r="AX285" s="592"/>
    </row>
    <row r="286" spans="2:50">
      <c r="B286" s="627"/>
      <c r="M286" s="21"/>
      <c r="N286" s="631"/>
      <c r="AX286" s="592"/>
    </row>
    <row r="287" spans="2:50">
      <c r="B287" s="627"/>
      <c r="M287" s="21"/>
      <c r="N287" s="631"/>
      <c r="AX287" s="592"/>
    </row>
    <row r="288" spans="2:50">
      <c r="B288" s="627"/>
      <c r="M288" s="21"/>
      <c r="N288" s="631"/>
      <c r="AX288" s="592"/>
    </row>
    <row r="289" spans="1:50" ht="13.5">
      <c r="B289" s="636"/>
      <c r="M289" s="21"/>
      <c r="N289" s="631"/>
      <c r="AX289" s="592"/>
    </row>
    <row r="290" spans="1:50">
      <c r="B290" s="627"/>
      <c r="M290" s="21"/>
      <c r="N290" s="631"/>
      <c r="AX290" s="592"/>
    </row>
    <row r="291" spans="1:50">
      <c r="B291" s="627"/>
      <c r="M291" s="21"/>
      <c r="N291" s="631"/>
      <c r="AX291" s="592"/>
    </row>
    <row r="292" spans="1:50">
      <c r="B292" s="627"/>
      <c r="M292" s="21"/>
      <c r="N292" s="631"/>
      <c r="AX292" s="592"/>
    </row>
    <row r="293" spans="1:50">
      <c r="B293" s="627"/>
      <c r="M293" s="21"/>
      <c r="N293" s="631"/>
      <c r="AX293" s="592"/>
    </row>
    <row r="294" spans="1:50" ht="13.5">
      <c r="B294" s="636"/>
      <c r="M294" s="21"/>
      <c r="N294" s="631"/>
      <c r="AX294" s="592"/>
    </row>
    <row r="295" spans="1:50" ht="13.5">
      <c r="B295" s="627"/>
      <c r="M295" s="21"/>
      <c r="N295" s="631"/>
      <c r="AX295" s="10"/>
    </row>
    <row r="296" spans="1:50">
      <c r="B296" s="627"/>
      <c r="M296" s="21"/>
      <c r="N296" s="631"/>
      <c r="AX296" s="592"/>
    </row>
    <row r="297" spans="1:50">
      <c r="B297" s="627"/>
      <c r="M297" s="21"/>
      <c r="N297" s="631"/>
      <c r="AX297" s="592"/>
    </row>
    <row r="298" spans="1:50">
      <c r="B298" s="627"/>
      <c r="M298" s="21"/>
      <c r="N298" s="631"/>
      <c r="AX298" s="592"/>
    </row>
    <row r="299" spans="1:50">
      <c r="B299" s="627"/>
      <c r="M299" s="21"/>
      <c r="N299" s="631"/>
      <c r="AX299" s="592"/>
    </row>
    <row r="300" spans="1:50">
      <c r="B300" s="627"/>
      <c r="D300" s="1073"/>
      <c r="E300" s="1074"/>
      <c r="F300" s="1075"/>
      <c r="G300" s="1074"/>
      <c r="H300" s="1074"/>
      <c r="I300" s="1074"/>
      <c r="J300" s="1074"/>
      <c r="K300" s="1074"/>
      <c r="L300" s="1074"/>
      <c r="M300" s="1074"/>
      <c r="N300" s="1076"/>
      <c r="AX300" s="592"/>
    </row>
    <row r="301" spans="1:50" ht="13.5">
      <c r="B301" s="636"/>
      <c r="AX301" s="10"/>
    </row>
    <row r="302" spans="1:50">
      <c r="B302" s="627"/>
      <c r="AX302" s="592"/>
    </row>
    <row r="303" spans="1:50">
      <c r="AX303" s="592"/>
    </row>
    <row r="304" spans="1:50">
      <c r="A304" s="1741" t="s">
        <v>85</v>
      </c>
      <c r="B304" s="1741"/>
      <c r="C304" s="1741"/>
      <c r="D304" s="1741"/>
      <c r="AX304" s="592"/>
    </row>
    <row r="305" spans="1:50" ht="23.25" customHeight="1">
      <c r="A305" s="20" t="s">
        <v>82</v>
      </c>
      <c r="B305" s="95" t="s">
        <v>83</v>
      </c>
      <c r="C305" s="637" t="s">
        <v>84</v>
      </c>
      <c r="D305" s="638" t="s">
        <v>86</v>
      </c>
      <c r="AX305" s="592"/>
    </row>
    <row r="306" spans="1:50">
      <c r="A306" s="21">
        <v>1</v>
      </c>
      <c r="B306" s="96" t="s">
        <v>2177</v>
      </c>
      <c r="C306" s="90">
        <v>2421177.0845960365</v>
      </c>
      <c r="D306" s="639">
        <v>4.7152024552788516</v>
      </c>
      <c r="AX306" s="592"/>
    </row>
    <row r="307" spans="1:50">
      <c r="A307" s="22">
        <v>2</v>
      </c>
      <c r="B307" s="97" t="e">
        <v>#REF!</v>
      </c>
      <c r="C307" s="91" t="e">
        <v>#REF!</v>
      </c>
      <c r="D307" s="640" t="s">
        <v>150</v>
      </c>
      <c r="AX307" s="13"/>
    </row>
    <row r="308" spans="1:50" ht="13.5">
      <c r="A308" s="21">
        <v>3</v>
      </c>
      <c r="B308" s="96" t="e">
        <v>#REF!</v>
      </c>
      <c r="C308" s="90" t="e">
        <v>#REF!</v>
      </c>
      <c r="D308" s="639" t="s">
        <v>150</v>
      </c>
      <c r="AX308" s="12"/>
    </row>
    <row r="309" spans="1:50" ht="13.5">
      <c r="A309" s="22">
        <v>4</v>
      </c>
      <c r="B309" s="97" t="e">
        <v>#REF!</v>
      </c>
      <c r="C309" s="91" t="e">
        <v>#REF!</v>
      </c>
      <c r="D309" s="640" t="s">
        <v>150</v>
      </c>
      <c r="AX309" s="10"/>
    </row>
    <row r="310" spans="1:50">
      <c r="A310" s="21">
        <v>5</v>
      </c>
      <c r="B310" s="96" t="e">
        <v>#REF!</v>
      </c>
      <c r="C310" s="90" t="e">
        <v>#REF!</v>
      </c>
      <c r="D310" s="639" t="s">
        <v>150</v>
      </c>
      <c r="AX310" s="592"/>
    </row>
    <row r="311" spans="1:50">
      <c r="A311" s="22">
        <v>6</v>
      </c>
      <c r="B311" s="97" t="e">
        <v>#REF!</v>
      </c>
      <c r="C311" s="91" t="e">
        <v>#REF!</v>
      </c>
      <c r="D311" s="640" t="s">
        <v>150</v>
      </c>
      <c r="AX311" s="592"/>
    </row>
    <row r="312" spans="1:50" ht="13.5">
      <c r="A312" s="21">
        <v>7</v>
      </c>
      <c r="B312" s="96" t="e">
        <v>#REF!</v>
      </c>
      <c r="C312" s="90" t="e">
        <v>#REF!</v>
      </c>
      <c r="D312" s="639" t="s">
        <v>150</v>
      </c>
      <c r="AX312" s="10"/>
    </row>
    <row r="313" spans="1:50">
      <c r="A313" s="22">
        <v>8</v>
      </c>
      <c r="B313" s="97" t="e">
        <v>#REF!</v>
      </c>
      <c r="C313" s="91" t="e">
        <v>#REF!</v>
      </c>
      <c r="D313" s="640" t="s">
        <v>150</v>
      </c>
      <c r="AX313" s="592"/>
    </row>
    <row r="314" spans="1:50">
      <c r="A314" s="21">
        <v>9</v>
      </c>
      <c r="B314" s="96" t="e">
        <v>#REF!</v>
      </c>
      <c r="C314" s="90" t="e">
        <v>#REF!</v>
      </c>
      <c r="D314" s="639" t="s">
        <v>150</v>
      </c>
      <c r="AX314" s="592"/>
    </row>
    <row r="315" spans="1:50" ht="13.5">
      <c r="A315" s="22">
        <v>10</v>
      </c>
      <c r="B315" s="97" t="e">
        <v>#REF!</v>
      </c>
      <c r="C315" s="91" t="e">
        <v>#REF!</v>
      </c>
      <c r="D315" s="640" t="s">
        <v>150</v>
      </c>
      <c r="AX315" s="10"/>
    </row>
    <row r="316" spans="1:50">
      <c r="A316" s="21">
        <v>11</v>
      </c>
      <c r="B316" s="96" t="e">
        <v>#REF!</v>
      </c>
      <c r="C316" s="90" t="e">
        <v>#REF!</v>
      </c>
      <c r="D316" s="639" t="s">
        <v>150</v>
      </c>
      <c r="AX316" s="592"/>
    </row>
    <row r="317" spans="1:50">
      <c r="A317" s="22">
        <v>12</v>
      </c>
      <c r="B317" s="97" t="e">
        <v>#REF!</v>
      </c>
      <c r="C317" s="91" t="e">
        <v>#REF!</v>
      </c>
      <c r="D317" s="640" t="s">
        <v>150</v>
      </c>
      <c r="AX317" s="592"/>
    </row>
    <row r="318" spans="1:50">
      <c r="A318" s="21">
        <v>13</v>
      </c>
      <c r="B318" s="96" t="e">
        <v>#REF!</v>
      </c>
      <c r="C318" s="90" t="e">
        <v>#REF!</v>
      </c>
      <c r="D318" s="639" t="s">
        <v>150</v>
      </c>
      <c r="AX318" s="14"/>
    </row>
    <row r="319" spans="1:50" ht="13.5">
      <c r="A319" s="22">
        <v>14</v>
      </c>
      <c r="B319" s="97" t="e">
        <v>#REF!</v>
      </c>
      <c r="C319" s="91" t="e">
        <v>#REF!</v>
      </c>
      <c r="D319" s="640" t="s">
        <v>150</v>
      </c>
      <c r="AX319" s="12"/>
    </row>
    <row r="320" spans="1:50">
      <c r="A320" s="21">
        <v>15</v>
      </c>
      <c r="B320" s="96" t="e">
        <v>#REF!</v>
      </c>
      <c r="C320" s="90" t="e">
        <v>#REF!</v>
      </c>
      <c r="AX320" s="641"/>
    </row>
    <row r="321" spans="2:50">
      <c r="B321" s="98"/>
      <c r="C321" s="92" t="e">
        <v>#REF!</v>
      </c>
      <c r="D321" s="642">
        <v>4.7152024552788516</v>
      </c>
      <c r="AX321" s="641"/>
    </row>
    <row r="322" spans="2:50">
      <c r="AX322" s="641"/>
    </row>
    <row r="323" spans="2:50">
      <c r="AX323" s="641"/>
    </row>
    <row r="324" spans="2:50">
      <c r="AX324" s="641"/>
    </row>
    <row r="325" spans="2:50">
      <c r="AX325" s="641"/>
    </row>
    <row r="326" spans="2:50">
      <c r="AX326" s="641"/>
    </row>
    <row r="327" spans="2:50">
      <c r="AX327" s="641"/>
    </row>
    <row r="328" spans="2:50">
      <c r="AX328" s="641"/>
    </row>
    <row r="329" spans="2:50">
      <c r="AX329" s="641"/>
    </row>
    <row r="330" spans="2:50">
      <c r="AX330" s="641"/>
    </row>
    <row r="331" spans="2:50">
      <c r="AX331" s="641"/>
    </row>
    <row r="332" spans="2:50">
      <c r="AX332" s="641"/>
    </row>
    <row r="333" spans="2:50">
      <c r="AX333" s="641"/>
    </row>
    <row r="334" spans="2:50">
      <c r="AX334" s="641"/>
    </row>
    <row r="335" spans="2:50">
      <c r="AX335" s="641"/>
    </row>
    <row r="336" spans="2:50">
      <c r="AX336" s="641"/>
    </row>
    <row r="337" spans="50:50">
      <c r="AX337" s="592"/>
    </row>
    <row r="338" spans="50:50">
      <c r="AX338" s="592"/>
    </row>
    <row r="339" spans="50:50">
      <c r="AX339" s="592"/>
    </row>
    <row r="340" spans="50:50">
      <c r="AX340" s="592"/>
    </row>
    <row r="341" spans="50:50">
      <c r="AX341" s="592"/>
    </row>
    <row r="342" spans="50:50">
      <c r="AX342" s="592"/>
    </row>
    <row r="343" spans="50:50">
      <c r="AX343" s="592"/>
    </row>
    <row r="344" spans="50:50">
      <c r="AX344" s="592"/>
    </row>
    <row r="345" spans="50:50">
      <c r="AX345" s="592"/>
    </row>
    <row r="346" spans="50:50">
      <c r="AX346" s="592"/>
    </row>
    <row r="347" spans="50:50">
      <c r="AX347" s="592"/>
    </row>
    <row r="348" spans="50:50">
      <c r="AX348" s="592"/>
    </row>
    <row r="349" spans="50:50">
      <c r="AX349" s="592"/>
    </row>
    <row r="350" spans="50:50">
      <c r="AX350" s="592"/>
    </row>
    <row r="351" spans="50:50">
      <c r="AX351" s="592"/>
    </row>
    <row r="352" spans="50:50">
      <c r="AX352" s="592"/>
    </row>
    <row r="353" spans="50:50">
      <c r="AX353" s="592"/>
    </row>
    <row r="354" spans="50:50">
      <c r="AX354" s="592"/>
    </row>
    <row r="355" spans="50:50">
      <c r="AX355" s="592"/>
    </row>
    <row r="356" spans="50:50">
      <c r="AX356" s="592"/>
    </row>
    <row r="357" spans="50:50">
      <c r="AX357" s="592"/>
    </row>
    <row r="358" spans="50:50">
      <c r="AX358" s="592"/>
    </row>
    <row r="359" spans="50:50">
      <c r="AX359" s="592"/>
    </row>
    <row r="360" spans="50:50">
      <c r="AX360" s="592"/>
    </row>
    <row r="361" spans="50:50">
      <c r="AX361" s="592"/>
    </row>
    <row r="362" spans="50:50">
      <c r="AX362" s="592"/>
    </row>
    <row r="363" spans="50:50">
      <c r="AX363" s="13"/>
    </row>
    <row r="364" spans="50:50" ht="13.5">
      <c r="AX364" s="12"/>
    </row>
    <row r="365" spans="50:50">
      <c r="AX365" s="592"/>
    </row>
  </sheetData>
  <autoFilter ref="A1:Q365"/>
  <sortState ref="A6:M263">
    <sortCondition descending="1" ref="K6:K263"/>
  </sortState>
  <mergeCells count="3">
    <mergeCell ref="D2:M2"/>
    <mergeCell ref="L264:M264"/>
    <mergeCell ref="A304:D304"/>
  </mergeCells>
  <pageMargins left="0.39370078740157483" right="0.39370078740157483" top="0.39370078740157483" bottom="0.78740157480314965" header="0.31496062992125984" footer="0.31496062992125984"/>
  <pageSetup paperSize="9" scale="50" fitToHeight="0" orientation="landscape" r:id="rId1"/>
  <rowBreaks count="1" manualBreakCount="1">
    <brk id="265" min="3" max="13" man="1"/>
  </rowBreaks>
  <drawing r:id="rId2"/>
</worksheet>
</file>

<file path=xl/worksheets/sheet10.xml><?xml version="1.0" encoding="utf-8"?>
<worksheet xmlns="http://schemas.openxmlformats.org/spreadsheetml/2006/main" xmlns:r="http://schemas.openxmlformats.org/officeDocument/2006/relationships">
  <sheetPr codeName="Plan4" filterMode="1"/>
  <dimension ref="A1:Z1267"/>
  <sheetViews>
    <sheetView workbookViewId="0"/>
  </sheetViews>
  <sheetFormatPr defaultRowHeight="15"/>
  <cols>
    <col min="1" max="1" width="78.85546875" customWidth="1"/>
    <col min="2" max="2" width="85.85546875" style="83" customWidth="1"/>
    <col min="3" max="3" width="129.28515625" customWidth="1"/>
    <col min="4" max="4" width="145.7109375" customWidth="1"/>
    <col min="6" max="6" width="15.42578125" customWidth="1"/>
    <col min="7" max="7" width="15.85546875" customWidth="1"/>
    <col min="8" max="8" width="19" bestFit="1" customWidth="1"/>
    <col min="9" max="9" width="26" customWidth="1"/>
    <col min="10" max="10" width="28.85546875" customWidth="1"/>
    <col min="11" max="11" width="27" bestFit="1" customWidth="1"/>
    <col min="12" max="12" width="26.85546875" customWidth="1"/>
    <col min="14" max="14" width="52.28515625" style="83" customWidth="1"/>
    <col min="15" max="15" width="27.7109375" bestFit="1" customWidth="1"/>
    <col min="16" max="16" width="29.85546875" bestFit="1" customWidth="1"/>
    <col min="17" max="17" width="18.42578125" bestFit="1" customWidth="1"/>
    <col min="18" max="18" width="21.28515625" bestFit="1" customWidth="1"/>
    <col min="19" max="19" width="26.28515625" bestFit="1" customWidth="1"/>
    <col min="20" max="20" width="24.28515625" customWidth="1"/>
    <col min="21" max="21" width="13" bestFit="1" customWidth="1"/>
  </cols>
  <sheetData>
    <row r="1" spans="1:26" ht="23.25">
      <c r="P1" s="129" t="s">
        <v>68</v>
      </c>
      <c r="Q1" s="129" t="s">
        <v>69</v>
      </c>
      <c r="R1" s="129" t="s">
        <v>273</v>
      </c>
      <c r="S1" s="129" t="s">
        <v>70</v>
      </c>
      <c r="T1" s="129" t="s">
        <v>265</v>
      </c>
    </row>
    <row r="2" spans="1:26" ht="39">
      <c r="D2" s="160" t="s">
        <v>489</v>
      </c>
      <c r="P2" s="133">
        <f>K532</f>
        <v>5532.2772874999982</v>
      </c>
      <c r="Q2" s="133">
        <f>N533</f>
        <v>3695.8349499999986</v>
      </c>
      <c r="R2" s="133">
        <f>J349+J213+J204</f>
        <v>3695.834949999999</v>
      </c>
      <c r="S2" s="133">
        <f>N725</f>
        <v>1836.4423374999999</v>
      </c>
      <c r="T2" s="133">
        <f>J402</f>
        <v>1836.4423374999999</v>
      </c>
    </row>
    <row r="3" spans="1:26">
      <c r="P3" s="1"/>
    </row>
    <row r="5" spans="1:26" s="150" customFormat="1" ht="40.5" customHeight="1">
      <c r="A5" s="152"/>
      <c r="B5" s="153"/>
      <c r="C5" s="153"/>
      <c r="D5" s="156" t="s">
        <v>355</v>
      </c>
      <c r="E5" s="154"/>
      <c r="F5" s="155"/>
      <c r="G5" s="144"/>
      <c r="H5" s="144"/>
      <c r="I5" s="144"/>
      <c r="J5" s="154"/>
      <c r="K5" s="145" t="s">
        <v>487</v>
      </c>
      <c r="L5" s="145" t="s">
        <v>488</v>
      </c>
      <c r="M5" s="146">
        <f>SUM(J6:J117)</f>
        <v>3658.1733874999991</v>
      </c>
      <c r="N5" s="147"/>
      <c r="O5" s="147"/>
      <c r="P5" s="148"/>
      <c r="Q5" s="147"/>
      <c r="R5" s="147"/>
      <c r="S5" s="147"/>
      <c r="T5" s="147"/>
      <c r="U5" s="147"/>
      <c r="V5" s="147"/>
      <c r="W5" s="149"/>
      <c r="X5" s="149"/>
      <c r="Y5" s="149"/>
      <c r="Z5" s="149"/>
    </row>
    <row r="6" spans="1:26" s="25" customFormat="1" ht="30.75" customHeight="1">
      <c r="A6" s="120"/>
      <c r="B6" s="121" t="s">
        <v>490</v>
      </c>
      <c r="C6" s="121"/>
      <c r="D6" s="122" t="s">
        <v>331</v>
      </c>
      <c r="E6" s="115"/>
      <c r="F6" s="116"/>
      <c r="G6" s="113"/>
      <c r="H6" s="117"/>
      <c r="I6" s="118"/>
      <c r="J6" s="114"/>
      <c r="K6" s="119"/>
      <c r="L6" s="114"/>
      <c r="M6" s="112"/>
      <c r="N6" s="72" t="s">
        <v>264</v>
      </c>
      <c r="O6" s="72" t="s">
        <v>354</v>
      </c>
      <c r="P6" s="102" t="s">
        <v>150</v>
      </c>
      <c r="Q6" s="101"/>
      <c r="R6" s="101"/>
      <c r="S6" s="101"/>
      <c r="T6" s="101"/>
      <c r="U6" s="101"/>
      <c r="V6" s="101"/>
      <c r="W6" s="101"/>
      <c r="X6" s="101"/>
      <c r="Y6" s="101"/>
      <c r="Z6" s="101"/>
    </row>
    <row r="7" spans="1:26" s="25" customFormat="1" ht="30.75" customHeight="1">
      <c r="A7" s="120"/>
      <c r="B7" s="121" t="e">
        <f>VLOOKUP(O7,#REF!,2,FALSE)</f>
        <v>#REF!</v>
      </c>
      <c r="C7" s="121"/>
      <c r="D7" s="123" t="s">
        <v>314</v>
      </c>
      <c r="E7" s="115"/>
      <c r="F7" s="116">
        <v>1</v>
      </c>
      <c r="G7" s="113">
        <v>95.99</v>
      </c>
      <c r="H7" s="117"/>
      <c r="I7" s="118">
        <v>0.72</v>
      </c>
      <c r="J7" s="114">
        <f>I7*G7*F7</f>
        <v>69.112799999999993</v>
      </c>
      <c r="K7" s="119">
        <f>IFERROR(IF(VLOOKUP(O7,#REF!,4,FALSE)="TETO",I7,IF(VLOOKUP(O7,#REF!,4,FALSE)&gt;I7,I7,VLOOKUP(O7,#REF!,4,FALSE))),0)</f>
        <v>0</v>
      </c>
      <c r="L7" s="114">
        <f>IF(K7&gt;I7,0,I7-K7)</f>
        <v>0.72</v>
      </c>
      <c r="M7" s="112"/>
      <c r="N7" s="72" t="s">
        <v>54</v>
      </c>
      <c r="O7" s="72">
        <v>1</v>
      </c>
      <c r="P7" s="102" t="s">
        <v>150</v>
      </c>
      <c r="Q7" s="101"/>
      <c r="R7" s="101"/>
      <c r="S7" s="101"/>
      <c r="T7" s="101"/>
      <c r="U7" s="101"/>
      <c r="V7" s="101"/>
      <c r="W7" s="101"/>
      <c r="X7" s="101"/>
      <c r="Y7" s="101"/>
      <c r="Z7" s="101"/>
    </row>
    <row r="8" spans="1:26" s="25" customFormat="1" ht="23.25">
      <c r="A8" s="120"/>
      <c r="B8" s="121" t="e">
        <f>VLOOKUP(O8,#REF!,2,FALSE)</f>
        <v>#REF!</v>
      </c>
      <c r="C8" s="121"/>
      <c r="D8" s="122" t="s">
        <v>315</v>
      </c>
      <c r="E8" s="115"/>
      <c r="F8" s="116"/>
      <c r="G8" s="113"/>
      <c r="H8" s="113"/>
      <c r="I8" s="113"/>
      <c r="J8" s="114"/>
      <c r="K8" s="119">
        <f>IFERROR(IF(VLOOKUP(O8,#REF!,4,FALSE)="TETO",I8,IF(VLOOKUP(O8,#REF!,4,FALSE)&gt;I8,I8,VLOOKUP(O8,#REF!,4,FALSE))),0)</f>
        <v>0</v>
      </c>
      <c r="L8" s="114">
        <f t="shared" ref="L8:L71" si="0">IF(K8&gt;I8,0,I8-K8)</f>
        <v>0</v>
      </c>
      <c r="M8" s="112"/>
      <c r="N8" s="72"/>
      <c r="O8" s="72"/>
      <c r="P8" s="102" t="s">
        <v>150</v>
      </c>
      <c r="Q8" s="101"/>
      <c r="R8" s="101"/>
      <c r="S8" s="101"/>
      <c r="T8" s="101"/>
      <c r="U8" s="101"/>
      <c r="V8" s="101"/>
      <c r="W8" s="101"/>
      <c r="X8" s="101"/>
      <c r="Y8" s="101"/>
      <c r="Z8" s="101"/>
    </row>
    <row r="9" spans="1:26" s="25" customFormat="1" ht="23.25">
      <c r="A9" s="120"/>
      <c r="B9" s="121" t="e">
        <f>VLOOKUP(O9,#REF!,2,FALSE)</f>
        <v>#REF!</v>
      </c>
      <c r="C9" s="121"/>
      <c r="D9" s="123" t="s">
        <v>359</v>
      </c>
      <c r="E9" s="115"/>
      <c r="F9" s="116">
        <v>1</v>
      </c>
      <c r="G9" s="113">
        <f>8.15+26.45+1.85</f>
        <v>36.450000000000003</v>
      </c>
      <c r="H9" s="117"/>
      <c r="I9" s="118">
        <v>2.91</v>
      </c>
      <c r="J9" s="114">
        <f t="shared" ref="J9:J72" si="1">I9*G9*F9</f>
        <v>106.06950000000002</v>
      </c>
      <c r="K9" s="119">
        <f>IFERROR(IF(VLOOKUP(O9,#REF!,4,FALSE)="TETO",I9,IF(VLOOKUP(O9,#REF!,4,FALSE)&gt;I9,I9,VLOOKUP(O9,#REF!,4,FALSE))),0)</f>
        <v>0</v>
      </c>
      <c r="L9" s="114">
        <f t="shared" si="0"/>
        <v>2.91</v>
      </c>
      <c r="M9" s="112"/>
      <c r="N9" s="72"/>
      <c r="O9" s="72">
        <v>1</v>
      </c>
      <c r="P9" s="102"/>
    </row>
    <row r="10" spans="1:26" s="24" customFormat="1" ht="41.25" customHeight="1">
      <c r="A10" s="120"/>
      <c r="B10" s="121" t="e">
        <f>VLOOKUP(O10,#REF!,2,FALSE)</f>
        <v>#REF!</v>
      </c>
      <c r="C10" s="121"/>
      <c r="D10" s="123" t="s">
        <v>360</v>
      </c>
      <c r="E10" s="115"/>
      <c r="F10" s="116">
        <v>1</v>
      </c>
      <c r="G10" s="113">
        <f>0.15+3.15+1.85+1+0.15</f>
        <v>6.3000000000000007</v>
      </c>
      <c r="H10" s="117"/>
      <c r="I10" s="113">
        <f>21.73/(0.15+3.15+1.85+1+0.15)</f>
        <v>3.4492063492063489</v>
      </c>
      <c r="J10" s="114">
        <f t="shared" si="1"/>
        <v>21.73</v>
      </c>
      <c r="K10" s="119">
        <f>IFERROR(IF(VLOOKUP(O10,#REF!,4,FALSE)="TETO",I10,IF(VLOOKUP(O10,#REF!,4,FALSE)&gt;I10,I10,VLOOKUP(O10,#REF!,4,FALSE))),0)</f>
        <v>0</v>
      </c>
      <c r="L10" s="114">
        <f t="shared" si="0"/>
        <v>3.4492063492063489</v>
      </c>
      <c r="M10" s="112"/>
      <c r="N10" s="72"/>
      <c r="O10" s="72">
        <v>1</v>
      </c>
      <c r="P10" s="102"/>
      <c r="Q10" s="25"/>
      <c r="R10" s="25"/>
      <c r="S10" s="25"/>
      <c r="T10" s="25"/>
      <c r="U10" s="25"/>
      <c r="V10" s="25"/>
      <c r="W10" s="25"/>
      <c r="X10" s="25"/>
      <c r="Y10" s="25"/>
      <c r="Z10" s="25"/>
    </row>
    <row r="11" spans="1:26" s="25" customFormat="1" ht="23.25">
      <c r="A11" s="120"/>
      <c r="B11" s="121" t="e">
        <f>VLOOKUP(O11,#REF!,2,FALSE)</f>
        <v>#REF!</v>
      </c>
      <c r="C11" s="121"/>
      <c r="D11" s="123" t="s">
        <v>361</v>
      </c>
      <c r="E11" s="115"/>
      <c r="F11" s="116">
        <v>1</v>
      </c>
      <c r="G11" s="113">
        <v>5.9</v>
      </c>
      <c r="H11" s="113"/>
      <c r="I11" s="113">
        <v>3.44</v>
      </c>
      <c r="J11" s="114">
        <f t="shared" si="1"/>
        <v>20.295999999999999</v>
      </c>
      <c r="K11" s="119">
        <f>IFERROR(IF(VLOOKUP(O11,#REF!,4,FALSE)="TETO",I11,IF(VLOOKUP(O11,#REF!,4,FALSE)&gt;I11,I11,VLOOKUP(O11,#REF!,4,FALSE))),0)</f>
        <v>0</v>
      </c>
      <c r="L11" s="114">
        <f t="shared" si="0"/>
        <v>3.44</v>
      </c>
      <c r="M11" s="112"/>
      <c r="N11" s="72"/>
      <c r="O11" s="72">
        <v>1</v>
      </c>
      <c r="P11" s="102"/>
    </row>
    <row r="12" spans="1:26" s="25" customFormat="1" ht="23.25">
      <c r="A12" s="120"/>
      <c r="B12" s="121" t="e">
        <f>VLOOKUP(O12,#REF!,2,FALSE)</f>
        <v>#REF!</v>
      </c>
      <c r="C12" s="121"/>
      <c r="D12" s="123" t="s">
        <v>362</v>
      </c>
      <c r="E12" s="115"/>
      <c r="F12" s="116">
        <v>1</v>
      </c>
      <c r="G12" s="113">
        <v>1.1000000000000001</v>
      </c>
      <c r="H12" s="117"/>
      <c r="I12" s="118">
        <f>3.44+0.75*0.25</f>
        <v>3.6274999999999999</v>
      </c>
      <c r="J12" s="114">
        <f t="shared" si="1"/>
        <v>3.9902500000000001</v>
      </c>
      <c r="K12" s="119">
        <f>IFERROR(IF(VLOOKUP(O12,#REF!,4,FALSE)="TETO",I12,IF(VLOOKUP(O12,#REF!,4,FALSE)&gt;I12,I12,VLOOKUP(O12,#REF!,4,FALSE))),0)</f>
        <v>0</v>
      </c>
      <c r="L12" s="114">
        <f t="shared" si="0"/>
        <v>3.6274999999999999</v>
      </c>
      <c r="M12" s="112"/>
      <c r="N12" s="72"/>
      <c r="O12" s="72">
        <v>1</v>
      </c>
      <c r="P12" s="102"/>
    </row>
    <row r="13" spans="1:26" s="24" customFormat="1" ht="39" customHeight="1">
      <c r="A13" s="120"/>
      <c r="B13" s="121" t="e">
        <f>VLOOKUP(O13,#REF!,2,FALSE)</f>
        <v>#REF!</v>
      </c>
      <c r="C13" s="121"/>
      <c r="D13" s="123" t="s">
        <v>363</v>
      </c>
      <c r="E13" s="115"/>
      <c r="F13" s="116">
        <v>2</v>
      </c>
      <c r="G13" s="113">
        <v>0.9</v>
      </c>
      <c r="H13" s="117"/>
      <c r="I13" s="118">
        <f>(3.44+3.63)/2</f>
        <v>3.5350000000000001</v>
      </c>
      <c r="J13" s="114">
        <f t="shared" si="1"/>
        <v>6.3630000000000004</v>
      </c>
      <c r="K13" s="119">
        <f>IFERROR(IF(VLOOKUP(O13,#REF!,4,FALSE)="TETO",I13,IF(VLOOKUP(O13,#REF!,4,FALSE)&gt;I13,I13,VLOOKUP(O13,#REF!,4,FALSE))),0)</f>
        <v>0</v>
      </c>
      <c r="L13" s="114">
        <f t="shared" si="0"/>
        <v>3.5350000000000001</v>
      </c>
      <c r="M13" s="112"/>
      <c r="N13" s="72"/>
      <c r="O13" s="72">
        <v>1</v>
      </c>
      <c r="P13" s="102"/>
      <c r="Q13" s="25"/>
      <c r="R13" s="25"/>
      <c r="S13" s="25"/>
      <c r="T13" s="25"/>
      <c r="U13" s="25"/>
      <c r="V13" s="25"/>
      <c r="W13" s="25"/>
      <c r="X13" s="25"/>
      <c r="Y13" s="25"/>
      <c r="Z13" s="25"/>
    </row>
    <row r="14" spans="1:26" s="25" customFormat="1" ht="23.25">
      <c r="A14" s="120"/>
      <c r="B14" s="121" t="e">
        <f>VLOOKUP(O14,#REF!,2,FALSE)</f>
        <v>#REF!</v>
      </c>
      <c r="C14" s="121"/>
      <c r="D14" s="123" t="s">
        <v>364</v>
      </c>
      <c r="E14" s="115"/>
      <c r="F14" s="116">
        <v>1</v>
      </c>
      <c r="G14" s="113">
        <f>2.9+0.15+1.8</f>
        <v>4.8499999999999996</v>
      </c>
      <c r="H14" s="113"/>
      <c r="I14" s="118">
        <f>3.44+0.75*0.25</f>
        <v>3.6274999999999999</v>
      </c>
      <c r="J14" s="114">
        <f t="shared" si="1"/>
        <v>17.593374999999998</v>
      </c>
      <c r="K14" s="119">
        <f>IFERROR(IF(VLOOKUP(O14,#REF!,4,FALSE)="TETO",I14,IF(VLOOKUP(O14,#REF!,4,FALSE)&gt;I14,I14,VLOOKUP(O14,#REF!,4,FALSE))),0)</f>
        <v>0</v>
      </c>
      <c r="L14" s="114">
        <f t="shared" si="0"/>
        <v>3.6274999999999999</v>
      </c>
      <c r="M14" s="112"/>
      <c r="N14" s="72"/>
      <c r="O14" s="72">
        <v>1</v>
      </c>
      <c r="P14" s="102"/>
    </row>
    <row r="15" spans="1:26" s="25" customFormat="1" ht="23.25">
      <c r="A15" s="120"/>
      <c r="B15" s="121" t="e">
        <f>VLOOKUP(O15,#REF!,2,FALSE)</f>
        <v>#REF!</v>
      </c>
      <c r="C15" s="121"/>
      <c r="D15" s="123" t="s">
        <v>365</v>
      </c>
      <c r="E15" s="115"/>
      <c r="F15" s="116">
        <v>2</v>
      </c>
      <c r="G15" s="113">
        <v>0.9</v>
      </c>
      <c r="H15" s="113"/>
      <c r="I15" s="118">
        <f>(3.44+3.63)/2</f>
        <v>3.5350000000000001</v>
      </c>
      <c r="J15" s="114">
        <f t="shared" si="1"/>
        <v>6.3630000000000004</v>
      </c>
      <c r="K15" s="119">
        <f>IFERROR(IF(VLOOKUP(O15,#REF!,4,FALSE)="TETO",I15,IF(VLOOKUP(O15,#REF!,4,FALSE)&gt;I15,I15,VLOOKUP(O15,#REF!,4,FALSE))),0)</f>
        <v>0</v>
      </c>
      <c r="L15" s="114">
        <f t="shared" si="0"/>
        <v>3.5350000000000001</v>
      </c>
      <c r="M15" s="112"/>
      <c r="N15" s="72"/>
      <c r="O15" s="72">
        <v>1</v>
      </c>
      <c r="P15" s="102"/>
    </row>
    <row r="16" spans="1:26" s="24" customFormat="1" ht="41.25" customHeight="1">
      <c r="A16" s="120"/>
      <c r="B16" s="121" t="e">
        <f>VLOOKUP(O16,#REF!,2,FALSE)</f>
        <v>#REF!</v>
      </c>
      <c r="C16" s="121"/>
      <c r="D16" s="123" t="s">
        <v>366</v>
      </c>
      <c r="E16" s="115"/>
      <c r="F16" s="116">
        <v>1</v>
      </c>
      <c r="G16" s="113">
        <v>11.15</v>
      </c>
      <c r="H16" s="117"/>
      <c r="I16" s="118">
        <v>3.44</v>
      </c>
      <c r="J16" s="114">
        <f t="shared" si="1"/>
        <v>38.356000000000002</v>
      </c>
      <c r="K16" s="119">
        <f>IFERROR(IF(VLOOKUP(O16,#REF!,4,FALSE)="TETO",I16,IF(VLOOKUP(O16,#REF!,4,FALSE)&gt;I16,I16,VLOOKUP(O16,#REF!,4,FALSE))),0)</f>
        <v>0</v>
      </c>
      <c r="L16" s="114">
        <f t="shared" si="0"/>
        <v>3.44</v>
      </c>
      <c r="M16" s="112"/>
      <c r="N16" s="72"/>
      <c r="O16" s="72">
        <v>1</v>
      </c>
      <c r="P16" s="102"/>
      <c r="Q16" s="25"/>
      <c r="R16" s="25"/>
      <c r="S16" s="25"/>
      <c r="T16" s="25"/>
      <c r="U16" s="25"/>
      <c r="V16" s="25"/>
      <c r="W16" s="25"/>
      <c r="X16" s="25"/>
      <c r="Y16" s="25"/>
      <c r="Z16" s="25"/>
    </row>
    <row r="17" spans="1:26" s="25" customFormat="1" ht="23.25">
      <c r="A17" s="120"/>
      <c r="B17" s="121" t="e">
        <f>VLOOKUP(O17,#REF!,2,FALSE)</f>
        <v>#REF!</v>
      </c>
      <c r="C17" s="121"/>
      <c r="D17" s="157" t="s">
        <v>316</v>
      </c>
      <c r="E17" s="115"/>
      <c r="F17" s="116">
        <v>1</v>
      </c>
      <c r="G17" s="113">
        <v>25.4</v>
      </c>
      <c r="H17" s="117"/>
      <c r="I17" s="118">
        <v>2.7</v>
      </c>
      <c r="J17" s="114">
        <f t="shared" si="1"/>
        <v>68.58</v>
      </c>
      <c r="K17" s="119">
        <f>IFERROR(IF(VLOOKUP(O17,#REF!,4,FALSE)="TETO",I17,IF(VLOOKUP(O17,#REF!,4,FALSE)&gt;I17,I17,VLOOKUP(O17,#REF!,4,FALSE))),0)</f>
        <v>0</v>
      </c>
      <c r="L17" s="114">
        <f t="shared" si="0"/>
        <v>2.7</v>
      </c>
      <c r="M17" s="112"/>
      <c r="N17" s="72"/>
      <c r="O17" s="72">
        <v>8</v>
      </c>
      <c r="P17" s="102" t="s">
        <v>150</v>
      </c>
      <c r="Q17" s="101"/>
      <c r="R17" s="101"/>
      <c r="S17" s="101"/>
      <c r="T17" s="101"/>
      <c r="U17" s="101"/>
      <c r="V17" s="101"/>
      <c r="W17" s="101"/>
      <c r="X17" s="101"/>
      <c r="Y17" s="101"/>
      <c r="Z17" s="101"/>
    </row>
    <row r="18" spans="1:26" s="24" customFormat="1" ht="30" customHeight="1">
      <c r="A18" s="120"/>
      <c r="B18" s="121" t="e">
        <f>VLOOKUP(O18,#REF!,2,FALSE)</f>
        <v>#REF!</v>
      </c>
      <c r="C18" s="121"/>
      <c r="D18" s="157" t="s">
        <v>181</v>
      </c>
      <c r="E18" s="115"/>
      <c r="F18" s="116">
        <v>1</v>
      </c>
      <c r="G18" s="113">
        <v>13.5</v>
      </c>
      <c r="H18" s="117"/>
      <c r="I18" s="118">
        <v>2.7</v>
      </c>
      <c r="J18" s="114">
        <f t="shared" si="1"/>
        <v>36.450000000000003</v>
      </c>
      <c r="K18" s="119">
        <f>IFERROR(IF(VLOOKUP(O18,#REF!,4,FALSE)="TETO",I18,IF(VLOOKUP(O18,#REF!,4,FALSE)&gt;I18,I18,VLOOKUP(O18,#REF!,4,FALSE))),0)</f>
        <v>0</v>
      </c>
      <c r="L18" s="114">
        <f t="shared" si="0"/>
        <v>2.7</v>
      </c>
      <c r="M18" s="112"/>
      <c r="N18" s="72"/>
      <c r="O18" s="72">
        <v>8</v>
      </c>
      <c r="P18" s="102" t="s">
        <v>150</v>
      </c>
      <c r="Q18" s="101"/>
      <c r="R18" s="101"/>
      <c r="S18" s="101"/>
      <c r="T18" s="101"/>
      <c r="U18" s="101"/>
      <c r="V18" s="101"/>
      <c r="W18" s="101"/>
      <c r="X18" s="101"/>
      <c r="Y18" s="101"/>
      <c r="Z18" s="101"/>
    </row>
    <row r="19" spans="1:26" s="25" customFormat="1" ht="29.25" customHeight="1">
      <c r="A19" s="120"/>
      <c r="B19" s="121" t="e">
        <f>VLOOKUP(O19,#REF!,2,FALSE)</f>
        <v>#REF!</v>
      </c>
      <c r="C19" s="121"/>
      <c r="D19" s="157" t="s">
        <v>194</v>
      </c>
      <c r="E19" s="115"/>
      <c r="F19" s="116">
        <v>1</v>
      </c>
      <c r="G19" s="113">
        <v>15.7</v>
      </c>
      <c r="H19" s="113"/>
      <c r="I19" s="113">
        <v>2.7</v>
      </c>
      <c r="J19" s="114">
        <f t="shared" si="1"/>
        <v>42.39</v>
      </c>
      <c r="K19" s="119">
        <f>IFERROR(IF(VLOOKUP(O19,#REF!,4,FALSE)="TETO",I19,IF(VLOOKUP(O19,#REF!,4,FALSE)&gt;I19,I19,VLOOKUP(O19,#REF!,4,FALSE))),0)</f>
        <v>0</v>
      </c>
      <c r="L19" s="114">
        <f t="shared" si="0"/>
        <v>2.7</v>
      </c>
      <c r="M19" s="112"/>
      <c r="N19" s="72"/>
      <c r="O19" s="72">
        <v>8</v>
      </c>
      <c r="P19" s="102" t="s">
        <v>150</v>
      </c>
      <c r="Q19" s="101"/>
      <c r="R19" s="101"/>
      <c r="S19" s="101"/>
      <c r="T19" s="101"/>
      <c r="U19" s="101"/>
      <c r="V19" s="101"/>
      <c r="W19" s="101"/>
      <c r="X19" s="101"/>
      <c r="Y19" s="101"/>
      <c r="Z19" s="101"/>
    </row>
    <row r="20" spans="1:26" s="25" customFormat="1" ht="23.25">
      <c r="A20" s="120"/>
      <c r="B20" s="121" t="e">
        <f>VLOOKUP(O20,#REF!,2,FALSE)</f>
        <v>#REF!</v>
      </c>
      <c r="C20" s="121"/>
      <c r="D20" s="157" t="s">
        <v>341</v>
      </c>
      <c r="E20" s="115"/>
      <c r="F20" s="116">
        <v>1</v>
      </c>
      <c r="G20" s="113">
        <v>7</v>
      </c>
      <c r="H20" s="117"/>
      <c r="I20" s="118">
        <v>2.7</v>
      </c>
      <c r="J20" s="114">
        <f t="shared" si="1"/>
        <v>18.900000000000002</v>
      </c>
      <c r="K20" s="119">
        <f>IFERROR(IF(VLOOKUP(O20,#REF!,4,FALSE)="TETO",I20,IF(VLOOKUP(O20,#REF!,4,FALSE)&gt;I20,I20,VLOOKUP(O20,#REF!,4,FALSE))),0)</f>
        <v>0</v>
      </c>
      <c r="L20" s="114">
        <f t="shared" si="0"/>
        <v>2.7</v>
      </c>
      <c r="M20" s="112"/>
      <c r="N20" s="72"/>
      <c r="O20" s="72">
        <v>8</v>
      </c>
      <c r="P20" s="102" t="s">
        <v>150</v>
      </c>
      <c r="Q20" s="101"/>
      <c r="R20" s="101"/>
      <c r="S20" s="101"/>
      <c r="T20" s="101"/>
      <c r="U20" s="101"/>
      <c r="V20" s="101"/>
      <c r="W20" s="101"/>
      <c r="X20" s="101"/>
      <c r="Y20" s="101"/>
      <c r="Z20" s="101"/>
    </row>
    <row r="21" spans="1:26" s="24" customFormat="1" ht="39" customHeight="1">
      <c r="A21" s="120"/>
      <c r="B21" s="121" t="e">
        <f>VLOOKUP(O21,#REF!,2,FALSE)</f>
        <v>#REF!</v>
      </c>
      <c r="C21" s="121"/>
      <c r="D21" s="157" t="s">
        <v>317</v>
      </c>
      <c r="E21" s="115"/>
      <c r="F21" s="116">
        <v>1</v>
      </c>
      <c r="G21" s="113">
        <f>19+3.8*1</f>
        <v>22.8</v>
      </c>
      <c r="H21" s="117"/>
      <c r="I21" s="118">
        <v>2.7</v>
      </c>
      <c r="J21" s="114">
        <f t="shared" si="1"/>
        <v>61.560000000000009</v>
      </c>
      <c r="K21" s="119">
        <f>IFERROR(IF(VLOOKUP(O21,#REF!,4,FALSE)="TETO",I21,IF(VLOOKUP(O21,#REF!,4,FALSE)&gt;I21,I21,VLOOKUP(O21,#REF!,4,FALSE))),0)</f>
        <v>0</v>
      </c>
      <c r="L21" s="114">
        <f t="shared" si="0"/>
        <v>2.7</v>
      </c>
      <c r="M21" s="112"/>
      <c r="N21" s="72"/>
      <c r="O21" s="72">
        <v>8</v>
      </c>
      <c r="P21" s="102" t="s">
        <v>150</v>
      </c>
      <c r="Q21" s="101"/>
      <c r="R21" s="101"/>
      <c r="S21" s="101"/>
      <c r="T21" s="101"/>
      <c r="U21" s="101"/>
      <c r="V21" s="101"/>
      <c r="W21" s="101"/>
      <c r="X21" s="101"/>
      <c r="Y21" s="101"/>
      <c r="Z21" s="101"/>
    </row>
    <row r="22" spans="1:26" s="24" customFormat="1" ht="39" customHeight="1">
      <c r="A22" s="120"/>
      <c r="B22" s="121" t="e">
        <f>VLOOKUP(O22,#REF!,2,FALSE)</f>
        <v>#REF!</v>
      </c>
      <c r="C22" s="121"/>
      <c r="D22" s="157" t="s">
        <v>379</v>
      </c>
      <c r="E22" s="115"/>
      <c r="F22" s="116">
        <v>1</v>
      </c>
      <c r="G22" s="113">
        <v>3.08</v>
      </c>
      <c r="H22" s="117"/>
      <c r="I22" s="118">
        <v>2.7</v>
      </c>
      <c r="J22" s="114">
        <f t="shared" si="1"/>
        <v>8.3160000000000007</v>
      </c>
      <c r="K22" s="119">
        <f>IFERROR(IF(VLOOKUP(O22,#REF!,4,FALSE)="TETO",I22,IF(VLOOKUP(O22,#REF!,4,FALSE)&gt;I22,I22,VLOOKUP(O22,#REF!,4,FALSE))),0)</f>
        <v>0</v>
      </c>
      <c r="L22" s="114">
        <f t="shared" si="0"/>
        <v>2.7</v>
      </c>
      <c r="M22" s="112"/>
      <c r="N22" s="72"/>
      <c r="O22" s="72">
        <v>4</v>
      </c>
      <c r="P22" s="102" t="s">
        <v>150</v>
      </c>
      <c r="Q22" s="101"/>
      <c r="R22" s="101"/>
      <c r="S22" s="101"/>
      <c r="T22" s="101"/>
      <c r="U22" s="101"/>
      <c r="V22" s="101"/>
      <c r="W22" s="101"/>
      <c r="X22" s="101"/>
      <c r="Y22" s="101"/>
      <c r="Z22" s="101"/>
    </row>
    <row r="23" spans="1:26" s="25" customFormat="1" ht="23.25">
      <c r="A23" s="120"/>
      <c r="B23" s="121" t="e">
        <f>VLOOKUP(O23,#REF!,2,FALSE)</f>
        <v>#REF!</v>
      </c>
      <c r="C23" s="121"/>
      <c r="D23" s="157" t="s">
        <v>319</v>
      </c>
      <c r="E23" s="115"/>
      <c r="F23" s="116">
        <v>1</v>
      </c>
      <c r="G23" s="113">
        <v>9.9</v>
      </c>
      <c r="H23" s="113"/>
      <c r="I23" s="113">
        <v>2.7</v>
      </c>
      <c r="J23" s="114">
        <f t="shared" si="1"/>
        <v>26.730000000000004</v>
      </c>
      <c r="K23" s="119">
        <f>IFERROR(IF(VLOOKUP(O23,#REF!,4,FALSE)="TETO",I23,IF(VLOOKUP(O23,#REF!,4,FALSE)&gt;I23,I23,VLOOKUP(O23,#REF!,4,FALSE))),0)</f>
        <v>0</v>
      </c>
      <c r="L23" s="114">
        <f t="shared" si="0"/>
        <v>2.7</v>
      </c>
      <c r="M23" s="112"/>
      <c r="N23" s="72"/>
      <c r="O23" s="72">
        <v>8</v>
      </c>
      <c r="P23" s="102" t="s">
        <v>150</v>
      </c>
      <c r="Q23" s="101"/>
      <c r="R23" s="101"/>
      <c r="S23" s="101"/>
      <c r="T23" s="101"/>
      <c r="U23" s="101"/>
      <c r="V23" s="101"/>
      <c r="W23" s="101"/>
      <c r="X23" s="101"/>
      <c r="Y23" s="101"/>
      <c r="Z23" s="101"/>
    </row>
    <row r="24" spans="1:26" s="25" customFormat="1" ht="23.25">
      <c r="A24" s="120"/>
      <c r="B24" s="121" t="e">
        <f>VLOOKUP(O24,#REF!,2,FALSE)</f>
        <v>#REF!</v>
      </c>
      <c r="C24" s="121"/>
      <c r="D24" s="157" t="s">
        <v>320</v>
      </c>
      <c r="E24" s="115"/>
      <c r="F24" s="116">
        <v>1</v>
      </c>
      <c r="G24" s="113">
        <v>9.9</v>
      </c>
      <c r="H24" s="113"/>
      <c r="I24" s="113">
        <v>2.7</v>
      </c>
      <c r="J24" s="114">
        <f t="shared" si="1"/>
        <v>26.730000000000004</v>
      </c>
      <c r="K24" s="119">
        <f>IFERROR(IF(VLOOKUP(O24,#REF!,4,FALSE)="TETO",I24,IF(VLOOKUP(O24,#REF!,4,FALSE)&gt;I24,I24,VLOOKUP(O24,#REF!,4,FALSE))),0)</f>
        <v>0</v>
      </c>
      <c r="L24" s="114">
        <f t="shared" si="0"/>
        <v>2.7</v>
      </c>
      <c r="M24" s="112"/>
      <c r="N24" s="72"/>
      <c r="O24" s="72">
        <v>8</v>
      </c>
      <c r="P24" s="102" t="s">
        <v>150</v>
      </c>
      <c r="Q24" s="101"/>
      <c r="R24" s="101"/>
      <c r="S24" s="101"/>
      <c r="T24" s="101"/>
      <c r="U24" s="101"/>
      <c r="V24" s="101"/>
      <c r="W24" s="101"/>
      <c r="X24" s="101"/>
      <c r="Y24" s="101"/>
      <c r="Z24" s="101"/>
    </row>
    <row r="25" spans="1:26" s="24" customFormat="1" ht="41.25" customHeight="1">
      <c r="A25" s="120"/>
      <c r="B25" s="121" t="e">
        <f>VLOOKUP(O25,#REF!,2,FALSE)</f>
        <v>#REF!</v>
      </c>
      <c r="C25" s="121"/>
      <c r="D25" s="157" t="s">
        <v>321</v>
      </c>
      <c r="E25" s="115"/>
      <c r="F25" s="116">
        <v>1</v>
      </c>
      <c r="G25" s="113">
        <f>7.1</f>
        <v>7.1</v>
      </c>
      <c r="H25" s="117"/>
      <c r="I25" s="118">
        <v>2.7</v>
      </c>
      <c r="J25" s="114">
        <f t="shared" si="1"/>
        <v>19.170000000000002</v>
      </c>
      <c r="K25" s="119">
        <f>IFERROR(IF(VLOOKUP(O25,#REF!,4,FALSE)="TETO",I25,IF(VLOOKUP(O25,#REF!,4,FALSE)&gt;I25,I25,VLOOKUP(O25,#REF!,4,FALSE))),0)</f>
        <v>0</v>
      </c>
      <c r="L25" s="114">
        <f t="shared" si="0"/>
        <v>2.7</v>
      </c>
      <c r="M25" s="112"/>
      <c r="N25" s="72"/>
      <c r="O25" s="72">
        <v>8</v>
      </c>
      <c r="P25" s="102" t="s">
        <v>150</v>
      </c>
      <c r="Q25" s="101"/>
      <c r="R25" s="101"/>
      <c r="S25" s="101"/>
      <c r="T25" s="101"/>
      <c r="U25" s="101"/>
      <c r="V25" s="101"/>
      <c r="W25" s="101"/>
      <c r="X25" s="101"/>
      <c r="Y25" s="101"/>
      <c r="Z25" s="101"/>
    </row>
    <row r="26" spans="1:26" s="25" customFormat="1" ht="23.25">
      <c r="A26" s="120"/>
      <c r="B26" s="121" t="e">
        <f>VLOOKUP(O26,#REF!,2,FALSE)</f>
        <v>#REF!</v>
      </c>
      <c r="C26" s="121"/>
      <c r="D26" s="157" t="s">
        <v>318</v>
      </c>
      <c r="E26" s="115"/>
      <c r="F26" s="116">
        <v>1</v>
      </c>
      <c r="G26" s="113">
        <f>19.1+3.8</f>
        <v>22.900000000000002</v>
      </c>
      <c r="H26" s="117"/>
      <c r="I26" s="118">
        <v>2.7</v>
      </c>
      <c r="J26" s="114">
        <f t="shared" si="1"/>
        <v>61.830000000000013</v>
      </c>
      <c r="K26" s="119">
        <f>IFERROR(IF(VLOOKUP(O26,#REF!,4,FALSE)="TETO",I26,IF(VLOOKUP(O26,#REF!,4,FALSE)&gt;I26,I26,VLOOKUP(O26,#REF!,4,FALSE))),0)</f>
        <v>0</v>
      </c>
      <c r="L26" s="114">
        <f t="shared" si="0"/>
        <v>2.7</v>
      </c>
      <c r="M26" s="112"/>
      <c r="N26" s="72"/>
      <c r="O26" s="72">
        <v>4</v>
      </c>
      <c r="P26" s="102" t="s">
        <v>150</v>
      </c>
      <c r="Q26" s="101"/>
      <c r="R26" s="101"/>
      <c r="S26" s="101"/>
      <c r="T26" s="101"/>
      <c r="U26" s="101"/>
      <c r="V26" s="101"/>
      <c r="W26" s="101"/>
      <c r="X26" s="101"/>
      <c r="Y26" s="101"/>
      <c r="Z26" s="101"/>
    </row>
    <row r="27" spans="1:26" s="25" customFormat="1" ht="23.25">
      <c r="A27" s="120"/>
      <c r="B27" s="121" t="e">
        <f>VLOOKUP(O27,#REF!,2,FALSE)</f>
        <v>#REF!</v>
      </c>
      <c r="C27" s="121"/>
      <c r="D27" s="157" t="s">
        <v>380</v>
      </c>
      <c r="E27" s="115"/>
      <c r="F27" s="116">
        <v>1</v>
      </c>
      <c r="G27" s="113">
        <v>3.08</v>
      </c>
      <c r="H27" s="117"/>
      <c r="I27" s="118">
        <v>2.7</v>
      </c>
      <c r="J27" s="114">
        <f t="shared" si="1"/>
        <v>8.3160000000000007</v>
      </c>
      <c r="K27" s="119">
        <f>IFERROR(IF(VLOOKUP(O27,#REF!,4,FALSE)="TETO",I27,IF(VLOOKUP(O27,#REF!,4,FALSE)&gt;I27,I27,VLOOKUP(O27,#REF!,4,FALSE))),0)</f>
        <v>0</v>
      </c>
      <c r="L27" s="114">
        <f t="shared" si="0"/>
        <v>2.7</v>
      </c>
      <c r="M27" s="112"/>
      <c r="N27" s="72"/>
      <c r="O27" s="72">
        <v>5</v>
      </c>
      <c r="P27" s="102" t="s">
        <v>150</v>
      </c>
      <c r="Q27" s="101"/>
      <c r="R27" s="101"/>
      <c r="S27" s="101"/>
      <c r="T27" s="101"/>
      <c r="U27" s="101"/>
      <c r="V27" s="101"/>
      <c r="W27" s="101"/>
      <c r="X27" s="101"/>
      <c r="Y27" s="101"/>
      <c r="Z27" s="101"/>
    </row>
    <row r="28" spans="1:26" s="25" customFormat="1" ht="23.25">
      <c r="A28" s="120"/>
      <c r="B28" s="121" t="e">
        <f>VLOOKUP(O28,#REF!,2,FALSE)</f>
        <v>#REF!</v>
      </c>
      <c r="C28" s="121"/>
      <c r="D28" s="122" t="s">
        <v>478</v>
      </c>
      <c r="E28" s="115"/>
      <c r="F28" s="116"/>
      <c r="G28" s="113"/>
      <c r="H28" s="117"/>
      <c r="I28" s="118"/>
      <c r="J28" s="114"/>
      <c r="K28" s="119">
        <f>IFERROR(IF(VLOOKUP(O28,#REF!,4,FALSE)="TETO",I28,IF(VLOOKUP(O28,#REF!,4,FALSE)&gt;I28,I28,VLOOKUP(O28,#REF!,4,FALSE))),0)</f>
        <v>0</v>
      </c>
      <c r="L28" s="114">
        <f t="shared" si="0"/>
        <v>0</v>
      </c>
      <c r="M28" s="112"/>
      <c r="N28" s="72"/>
      <c r="O28" s="72"/>
      <c r="P28" s="102"/>
      <c r="Q28" s="101"/>
      <c r="R28" s="101"/>
      <c r="S28" s="101"/>
      <c r="T28" s="101"/>
      <c r="U28" s="101"/>
      <c r="V28" s="101"/>
      <c r="W28" s="101"/>
      <c r="X28" s="101"/>
      <c r="Y28" s="101"/>
      <c r="Z28" s="101"/>
    </row>
    <row r="29" spans="1:26" s="25" customFormat="1" ht="23.25">
      <c r="A29" s="120"/>
      <c r="B29" s="121" t="e">
        <f>VLOOKUP(O29,#REF!,2,FALSE)</f>
        <v>#REF!</v>
      </c>
      <c r="C29" s="121"/>
      <c r="D29" s="157" t="s">
        <v>296</v>
      </c>
      <c r="E29" s="115"/>
      <c r="F29" s="116">
        <v>1</v>
      </c>
      <c r="G29" s="113">
        <v>44.3</v>
      </c>
      <c r="H29" s="117"/>
      <c r="I29" s="118">
        <v>2.7</v>
      </c>
      <c r="J29" s="114">
        <f t="shared" si="1"/>
        <v>119.61</v>
      </c>
      <c r="K29" s="119">
        <f>IFERROR(IF(VLOOKUP(O29,#REF!,4,FALSE)="TETO",I29,IF(VLOOKUP(O29,#REF!,4,FALSE)&gt;I29,I29,VLOOKUP(O29,#REF!,4,FALSE))),0)</f>
        <v>0</v>
      </c>
      <c r="L29" s="114">
        <f t="shared" si="0"/>
        <v>2.7</v>
      </c>
      <c r="M29" s="112"/>
      <c r="N29" s="72"/>
      <c r="O29" s="72">
        <v>6</v>
      </c>
      <c r="P29" s="102" t="s">
        <v>150</v>
      </c>
      <c r="Q29" s="101"/>
      <c r="R29" s="101"/>
      <c r="S29" s="101"/>
      <c r="T29" s="101"/>
      <c r="U29" s="101"/>
      <c r="V29" s="101"/>
      <c r="W29" s="101"/>
      <c r="X29" s="101"/>
      <c r="Y29" s="101"/>
      <c r="Z29" s="101"/>
    </row>
    <row r="30" spans="1:26" s="24" customFormat="1" ht="41.25" customHeight="1">
      <c r="A30" s="120"/>
      <c r="B30" s="121" t="e">
        <f>VLOOKUP(O30,#REF!,2,FALSE)</f>
        <v>#REF!</v>
      </c>
      <c r="C30" s="121"/>
      <c r="D30" s="157" t="s">
        <v>323</v>
      </c>
      <c r="E30" s="115"/>
      <c r="F30" s="116">
        <v>1</v>
      </c>
      <c r="G30" s="113">
        <v>44.3</v>
      </c>
      <c r="H30" s="117"/>
      <c r="I30" s="118">
        <v>2.7</v>
      </c>
      <c r="J30" s="114">
        <f t="shared" si="1"/>
        <v>119.61</v>
      </c>
      <c r="K30" s="119">
        <f>IFERROR(IF(VLOOKUP(O30,#REF!,4,FALSE)="TETO",I30,IF(VLOOKUP(O30,#REF!,4,FALSE)&gt;I30,I30,VLOOKUP(O30,#REF!,4,FALSE))),0)</f>
        <v>0</v>
      </c>
      <c r="L30" s="114">
        <f t="shared" si="0"/>
        <v>2.7</v>
      </c>
      <c r="M30" s="112"/>
      <c r="N30" s="72"/>
      <c r="O30" s="72">
        <v>6</v>
      </c>
      <c r="P30" s="102" t="s">
        <v>150</v>
      </c>
      <c r="Q30" s="101"/>
      <c r="R30" s="101"/>
      <c r="S30" s="101"/>
      <c r="T30" s="101"/>
      <c r="U30" s="101"/>
      <c r="V30" s="101"/>
      <c r="W30" s="101"/>
      <c r="X30" s="101"/>
      <c r="Y30" s="101"/>
      <c r="Z30" s="101"/>
    </row>
    <row r="31" spans="1:26" s="24" customFormat="1" ht="41.25" customHeight="1">
      <c r="A31" s="120"/>
      <c r="B31" s="121" t="e">
        <f>VLOOKUP(O31,#REF!,2,FALSE)</f>
        <v>#REF!</v>
      </c>
      <c r="C31" s="121"/>
      <c r="D31" s="157" t="s">
        <v>304</v>
      </c>
      <c r="E31" s="115"/>
      <c r="F31" s="116">
        <v>1</v>
      </c>
      <c r="G31" s="113">
        <v>28</v>
      </c>
      <c r="H31" s="117"/>
      <c r="I31" s="118">
        <v>2.7</v>
      </c>
      <c r="J31" s="114">
        <f t="shared" si="1"/>
        <v>75.600000000000009</v>
      </c>
      <c r="K31" s="119">
        <f>IFERROR(IF(VLOOKUP(O31,#REF!,4,FALSE)="TETO",I31,IF(VLOOKUP(O31,#REF!,4,FALSE)&gt;I31,I31,VLOOKUP(O31,#REF!,4,FALSE))),0)</f>
        <v>0</v>
      </c>
      <c r="L31" s="114">
        <f t="shared" si="0"/>
        <v>2.7</v>
      </c>
      <c r="M31" s="112"/>
      <c r="N31" s="72"/>
      <c r="O31" s="72">
        <v>6</v>
      </c>
      <c r="P31" s="102" t="s">
        <v>150</v>
      </c>
      <c r="Q31" s="101"/>
      <c r="R31" s="101"/>
      <c r="S31" s="101"/>
      <c r="T31" s="101"/>
      <c r="U31" s="101"/>
      <c r="V31" s="101"/>
      <c r="W31" s="101"/>
      <c r="X31" s="101"/>
      <c r="Y31" s="101"/>
      <c r="Z31" s="101"/>
    </row>
    <row r="32" spans="1:26" s="25" customFormat="1" ht="23.25">
      <c r="A32" s="120"/>
      <c r="B32" s="121" t="e">
        <f>VLOOKUP(O32,#REF!,2,FALSE)</f>
        <v>#REF!</v>
      </c>
      <c r="C32" s="121"/>
      <c r="D32" s="157" t="s">
        <v>342</v>
      </c>
      <c r="E32" s="115"/>
      <c r="F32" s="116">
        <v>1</v>
      </c>
      <c r="G32" s="113">
        <v>28</v>
      </c>
      <c r="H32" s="117"/>
      <c r="I32" s="118">
        <v>2.7</v>
      </c>
      <c r="J32" s="114">
        <f t="shared" si="1"/>
        <v>75.600000000000009</v>
      </c>
      <c r="K32" s="119">
        <f>IFERROR(IF(VLOOKUP(O32,#REF!,4,FALSE)="TETO",I32,IF(VLOOKUP(O32,#REF!,4,FALSE)&gt;I32,I32,VLOOKUP(O32,#REF!,4,FALSE))),0)</f>
        <v>0</v>
      </c>
      <c r="L32" s="114">
        <f t="shared" si="0"/>
        <v>2.7</v>
      </c>
      <c r="M32" s="112"/>
      <c r="N32" s="72"/>
      <c r="O32" s="72">
        <v>6</v>
      </c>
      <c r="P32" s="102" t="s">
        <v>150</v>
      </c>
      <c r="Q32" s="101"/>
      <c r="R32" s="101"/>
      <c r="S32" s="101"/>
      <c r="T32" s="101"/>
      <c r="U32" s="101"/>
      <c r="V32" s="101"/>
      <c r="W32" s="101"/>
      <c r="X32" s="101"/>
      <c r="Y32" s="101"/>
      <c r="Z32" s="101"/>
    </row>
    <row r="33" spans="1:26" s="25" customFormat="1" ht="23.25">
      <c r="A33" s="120"/>
      <c r="B33" s="121" t="e">
        <f>VLOOKUP(O33,#REF!,2,FALSE)</f>
        <v>#REF!</v>
      </c>
      <c r="C33" s="121"/>
      <c r="D33" s="157" t="s">
        <v>193</v>
      </c>
      <c r="E33" s="115"/>
      <c r="F33" s="116">
        <v>1</v>
      </c>
      <c r="G33" s="113">
        <v>45.5</v>
      </c>
      <c r="H33" s="117"/>
      <c r="I33" s="118">
        <v>2.7</v>
      </c>
      <c r="J33" s="114">
        <f t="shared" si="1"/>
        <v>122.85000000000001</v>
      </c>
      <c r="K33" s="119">
        <f>IFERROR(IF(VLOOKUP(O33,#REF!,4,FALSE)="TETO",I33,IF(VLOOKUP(O33,#REF!,4,FALSE)&gt;I33,I33,VLOOKUP(O33,#REF!,4,FALSE))),0)</f>
        <v>0</v>
      </c>
      <c r="L33" s="114">
        <f t="shared" si="0"/>
        <v>2.7</v>
      </c>
      <c r="M33" s="112"/>
      <c r="N33" s="72"/>
      <c r="O33" s="72">
        <v>6</v>
      </c>
      <c r="P33" s="102" t="s">
        <v>150</v>
      </c>
      <c r="Q33" s="101"/>
      <c r="R33" s="101"/>
      <c r="S33" s="101"/>
      <c r="T33" s="101"/>
      <c r="U33" s="101"/>
      <c r="V33" s="101"/>
      <c r="W33" s="101"/>
      <c r="X33" s="101"/>
      <c r="Y33" s="101"/>
      <c r="Z33" s="101"/>
    </row>
    <row r="34" spans="1:26" s="25" customFormat="1" ht="23.25">
      <c r="A34" s="120"/>
      <c r="B34" s="121" t="e">
        <f>VLOOKUP(O34,#REF!,2,FALSE)</f>
        <v>#REF!</v>
      </c>
      <c r="C34" s="121"/>
      <c r="D34" s="122" t="s">
        <v>313</v>
      </c>
      <c r="E34" s="115"/>
      <c r="F34" s="116"/>
      <c r="G34" s="113"/>
      <c r="H34" s="117"/>
      <c r="I34" s="118"/>
      <c r="J34" s="114"/>
      <c r="K34" s="119">
        <f>IFERROR(IF(VLOOKUP(O34,#REF!,4,FALSE)="TETO",I34,IF(VLOOKUP(O34,#REF!,4,FALSE)&gt;I34,I34,VLOOKUP(O34,#REF!,4,FALSE))),0)</f>
        <v>0</v>
      </c>
      <c r="L34" s="114">
        <f t="shared" si="0"/>
        <v>0</v>
      </c>
      <c r="M34" s="112"/>
      <c r="N34" s="72"/>
      <c r="O34" s="72"/>
      <c r="P34" s="102"/>
      <c r="Q34" s="101"/>
      <c r="R34" s="101"/>
      <c r="S34" s="101"/>
      <c r="T34" s="101"/>
      <c r="U34" s="101"/>
      <c r="V34" s="101"/>
      <c r="W34" s="101"/>
      <c r="X34" s="101"/>
      <c r="Y34" s="101"/>
      <c r="Z34" s="101"/>
    </row>
    <row r="35" spans="1:26" s="24" customFormat="1" ht="41.25" customHeight="1">
      <c r="A35" s="120"/>
      <c r="B35" s="121" t="e">
        <f>VLOOKUP(O35,#REF!,2,FALSE)</f>
        <v>#REF!</v>
      </c>
      <c r="C35" s="121"/>
      <c r="D35" s="157" t="s">
        <v>190</v>
      </c>
      <c r="E35" s="115"/>
      <c r="F35" s="116">
        <v>1</v>
      </c>
      <c r="G35" s="113">
        <v>30.6</v>
      </c>
      <c r="H35" s="117"/>
      <c r="I35" s="118">
        <v>2.7</v>
      </c>
      <c r="J35" s="114">
        <f t="shared" si="1"/>
        <v>82.62</v>
      </c>
      <c r="K35" s="119">
        <f>IFERROR(IF(VLOOKUP(O35,#REF!,4,FALSE)="TETO",I35,IF(VLOOKUP(O35,#REF!,4,FALSE)&gt;I35,I35,VLOOKUP(O35,#REF!,4,FALSE))),0)</f>
        <v>0</v>
      </c>
      <c r="L35" s="114">
        <f t="shared" si="0"/>
        <v>2.7</v>
      </c>
      <c r="M35" s="112"/>
      <c r="N35" s="72"/>
      <c r="O35" s="72">
        <v>3</v>
      </c>
      <c r="P35" s="102" t="s">
        <v>150</v>
      </c>
      <c r="Q35" s="101"/>
      <c r="R35" s="101"/>
      <c r="S35" s="101"/>
      <c r="T35" s="101"/>
      <c r="U35" s="101"/>
      <c r="V35" s="101"/>
      <c r="W35" s="101"/>
      <c r="X35" s="101"/>
      <c r="Y35" s="101"/>
      <c r="Z35" s="101"/>
    </row>
    <row r="36" spans="1:26" s="24" customFormat="1" ht="41.25" customHeight="1">
      <c r="A36" s="120"/>
      <c r="B36" s="121" t="e">
        <f>VLOOKUP(O36,#REF!,2,FALSE)</f>
        <v>#REF!</v>
      </c>
      <c r="C36" s="121"/>
      <c r="D36" s="157" t="s">
        <v>191</v>
      </c>
      <c r="E36" s="115"/>
      <c r="F36" s="116">
        <v>1</v>
      </c>
      <c r="G36" s="113">
        <v>30.6</v>
      </c>
      <c r="H36" s="117"/>
      <c r="I36" s="118">
        <v>2.7</v>
      </c>
      <c r="J36" s="114">
        <f t="shared" si="1"/>
        <v>82.62</v>
      </c>
      <c r="K36" s="119">
        <f>IFERROR(IF(VLOOKUP(O36,#REF!,4,FALSE)="TETO",I36,IF(VLOOKUP(O36,#REF!,4,FALSE)&gt;I36,I36,VLOOKUP(O36,#REF!,4,FALSE))),0)</f>
        <v>0</v>
      </c>
      <c r="L36" s="114">
        <f t="shared" si="0"/>
        <v>2.7</v>
      </c>
      <c r="M36" s="112"/>
      <c r="N36" s="72"/>
      <c r="O36" s="72">
        <v>3</v>
      </c>
      <c r="P36" s="102" t="s">
        <v>150</v>
      </c>
      <c r="Q36" s="101"/>
      <c r="R36" s="101"/>
      <c r="S36" s="101"/>
      <c r="T36" s="101"/>
      <c r="U36" s="101"/>
      <c r="V36" s="101"/>
      <c r="W36" s="101"/>
      <c r="X36" s="101"/>
      <c r="Y36" s="101"/>
      <c r="Z36" s="101"/>
    </row>
    <row r="37" spans="1:26" s="25" customFormat="1" ht="23.25">
      <c r="A37" s="120"/>
      <c r="B37" s="121" t="e">
        <f>VLOOKUP(O37,#REF!,2,FALSE)</f>
        <v>#REF!</v>
      </c>
      <c r="C37" s="121"/>
      <c r="D37" s="157" t="s">
        <v>189</v>
      </c>
      <c r="E37" s="115"/>
      <c r="F37" s="116">
        <v>1</v>
      </c>
      <c r="G37" s="113">
        <v>28</v>
      </c>
      <c r="H37" s="113"/>
      <c r="I37" s="113">
        <v>2.7</v>
      </c>
      <c r="J37" s="114">
        <f t="shared" si="1"/>
        <v>75.600000000000009</v>
      </c>
      <c r="K37" s="119">
        <f>IFERROR(IF(VLOOKUP(O37,#REF!,4,FALSE)="TETO",I37,IF(VLOOKUP(O37,#REF!,4,FALSE)&gt;I37,I37,VLOOKUP(O37,#REF!,4,FALSE))),0)</f>
        <v>0</v>
      </c>
      <c r="L37" s="114">
        <f t="shared" si="0"/>
        <v>2.7</v>
      </c>
      <c r="M37" s="112"/>
      <c r="N37" s="72"/>
      <c r="O37" s="72">
        <v>3</v>
      </c>
      <c r="P37" s="102" t="s">
        <v>150</v>
      </c>
      <c r="Q37" s="101"/>
      <c r="R37" s="101"/>
      <c r="S37" s="101"/>
      <c r="T37" s="101"/>
      <c r="U37" s="101"/>
      <c r="V37" s="101"/>
      <c r="W37" s="101"/>
      <c r="X37" s="101"/>
      <c r="Y37" s="101"/>
      <c r="Z37" s="101"/>
    </row>
    <row r="38" spans="1:26" s="25" customFormat="1" ht="23.25">
      <c r="A38" s="120"/>
      <c r="B38" s="121" t="e">
        <f>VLOOKUP(O38,#REF!,2,FALSE)</f>
        <v>#REF!</v>
      </c>
      <c r="C38" s="121"/>
      <c r="D38" s="157" t="s">
        <v>188</v>
      </c>
      <c r="E38" s="115"/>
      <c r="F38" s="116">
        <v>1</v>
      </c>
      <c r="G38" s="113">
        <v>28</v>
      </c>
      <c r="H38" s="117"/>
      <c r="I38" s="118">
        <v>2.7</v>
      </c>
      <c r="J38" s="114">
        <f t="shared" si="1"/>
        <v>75.600000000000009</v>
      </c>
      <c r="K38" s="119">
        <f>IFERROR(IF(VLOOKUP(O38,#REF!,4,FALSE)="TETO",I38,IF(VLOOKUP(O38,#REF!,4,FALSE)&gt;I38,I38,VLOOKUP(O38,#REF!,4,FALSE))),0)</f>
        <v>0</v>
      </c>
      <c r="L38" s="114">
        <f t="shared" si="0"/>
        <v>2.7</v>
      </c>
      <c r="M38" s="112"/>
      <c r="N38" s="72"/>
      <c r="O38" s="72">
        <v>3</v>
      </c>
      <c r="P38" s="102" t="s">
        <v>150</v>
      </c>
      <c r="Q38" s="101"/>
      <c r="R38" s="101"/>
      <c r="S38" s="101"/>
      <c r="T38" s="101"/>
      <c r="U38" s="101"/>
      <c r="V38" s="101"/>
      <c r="W38" s="101"/>
      <c r="X38" s="101"/>
      <c r="Y38" s="101"/>
      <c r="Z38" s="101"/>
    </row>
    <row r="39" spans="1:26" s="24" customFormat="1" ht="41.25" customHeight="1">
      <c r="A39" s="120"/>
      <c r="B39" s="121" t="e">
        <f>VLOOKUP(O39,#REF!,2,FALSE)</f>
        <v>#REF!</v>
      </c>
      <c r="C39" s="121"/>
      <c r="D39" s="157" t="s">
        <v>185</v>
      </c>
      <c r="E39" s="115"/>
      <c r="F39" s="116">
        <v>1</v>
      </c>
      <c r="G39" s="113">
        <v>28</v>
      </c>
      <c r="H39" s="117"/>
      <c r="I39" s="118">
        <v>2.7</v>
      </c>
      <c r="J39" s="114">
        <f t="shared" si="1"/>
        <v>75.600000000000009</v>
      </c>
      <c r="K39" s="119">
        <f>IFERROR(IF(VLOOKUP(O39,#REF!,4,FALSE)="TETO",I39,IF(VLOOKUP(O39,#REF!,4,FALSE)&gt;I39,I39,VLOOKUP(O39,#REF!,4,FALSE))),0)</f>
        <v>0</v>
      </c>
      <c r="L39" s="114">
        <f t="shared" si="0"/>
        <v>2.7</v>
      </c>
      <c r="M39" s="112"/>
      <c r="N39" s="72"/>
      <c r="O39" s="72">
        <v>3</v>
      </c>
      <c r="P39" s="102" t="s">
        <v>150</v>
      </c>
      <c r="Q39" s="101"/>
      <c r="R39" s="101"/>
      <c r="S39" s="101"/>
      <c r="T39" s="101"/>
      <c r="U39" s="101"/>
      <c r="V39" s="101"/>
      <c r="W39" s="101"/>
      <c r="X39" s="101"/>
      <c r="Y39" s="101"/>
      <c r="Z39" s="101"/>
    </row>
    <row r="40" spans="1:26" s="24" customFormat="1" ht="41.25" customHeight="1">
      <c r="A40" s="120"/>
      <c r="B40" s="121" t="e">
        <f>VLOOKUP(O40,#REF!,2,FALSE)</f>
        <v>#REF!</v>
      </c>
      <c r="C40" s="121"/>
      <c r="D40" s="157" t="s">
        <v>184</v>
      </c>
      <c r="E40" s="115"/>
      <c r="F40" s="116">
        <v>1</v>
      </c>
      <c r="G40" s="113">
        <v>28</v>
      </c>
      <c r="H40" s="117"/>
      <c r="I40" s="118">
        <v>2.7</v>
      </c>
      <c r="J40" s="114">
        <f t="shared" si="1"/>
        <v>75.600000000000009</v>
      </c>
      <c r="K40" s="119">
        <f>IFERROR(IF(VLOOKUP(O40,#REF!,4,FALSE)="TETO",I40,IF(VLOOKUP(O40,#REF!,4,FALSE)&gt;I40,I40,VLOOKUP(O40,#REF!,4,FALSE))),0)</f>
        <v>0</v>
      </c>
      <c r="L40" s="114">
        <f t="shared" si="0"/>
        <v>2.7</v>
      </c>
      <c r="M40" s="112"/>
      <c r="N40" s="72"/>
      <c r="O40" s="72">
        <v>3</v>
      </c>
      <c r="P40" s="102" t="s">
        <v>150</v>
      </c>
      <c r="Q40" s="101"/>
      <c r="R40" s="101"/>
      <c r="S40" s="101"/>
      <c r="T40" s="101"/>
      <c r="U40" s="101"/>
      <c r="V40" s="101"/>
      <c r="W40" s="101"/>
      <c r="X40" s="101"/>
      <c r="Y40" s="101"/>
      <c r="Z40" s="101"/>
    </row>
    <row r="41" spans="1:26" s="25" customFormat="1" ht="23.25">
      <c r="A41" s="120"/>
      <c r="B41" s="121" t="e">
        <f>VLOOKUP(O41,#REF!,2,FALSE)</f>
        <v>#REF!</v>
      </c>
      <c r="C41" s="121"/>
      <c r="D41" s="157" t="s">
        <v>186</v>
      </c>
      <c r="E41" s="115"/>
      <c r="F41" s="116">
        <v>1</v>
      </c>
      <c r="G41" s="113">
        <v>30.6</v>
      </c>
      <c r="H41" s="117"/>
      <c r="I41" s="118">
        <v>2.7</v>
      </c>
      <c r="J41" s="114">
        <f t="shared" si="1"/>
        <v>82.62</v>
      </c>
      <c r="K41" s="119">
        <f>IFERROR(IF(VLOOKUP(O41,#REF!,4,FALSE)="TETO",I41,IF(VLOOKUP(O41,#REF!,4,FALSE)&gt;I41,I41,VLOOKUP(O41,#REF!,4,FALSE))),0)</f>
        <v>0</v>
      </c>
      <c r="L41" s="114">
        <f t="shared" si="0"/>
        <v>2.7</v>
      </c>
      <c r="M41" s="112"/>
      <c r="N41" s="72"/>
      <c r="O41" s="72">
        <v>3</v>
      </c>
      <c r="P41" s="102" t="s">
        <v>150</v>
      </c>
      <c r="Q41" s="101"/>
      <c r="R41" s="101"/>
      <c r="S41" s="101"/>
      <c r="T41" s="101"/>
      <c r="U41" s="101"/>
      <c r="V41" s="101"/>
      <c r="W41" s="101"/>
      <c r="X41" s="101"/>
      <c r="Y41" s="101"/>
      <c r="Z41" s="101"/>
    </row>
    <row r="42" spans="1:26" s="25" customFormat="1" ht="23.25">
      <c r="A42" s="120"/>
      <c r="B42" s="121" t="e">
        <f>VLOOKUP(O42,#REF!,2,FALSE)</f>
        <v>#REF!</v>
      </c>
      <c r="C42" s="121"/>
      <c r="D42" s="157" t="s">
        <v>187</v>
      </c>
      <c r="E42" s="115"/>
      <c r="F42" s="116">
        <v>1</v>
      </c>
      <c r="G42" s="113">
        <v>30.6</v>
      </c>
      <c r="H42" s="117"/>
      <c r="I42" s="118">
        <v>2.7</v>
      </c>
      <c r="J42" s="114">
        <f t="shared" si="1"/>
        <v>82.62</v>
      </c>
      <c r="K42" s="119">
        <f>IFERROR(IF(VLOOKUP(O42,#REF!,4,FALSE)="TETO",I42,IF(VLOOKUP(O42,#REF!,4,FALSE)&gt;I42,I42,VLOOKUP(O42,#REF!,4,FALSE))),0)</f>
        <v>0</v>
      </c>
      <c r="L42" s="114">
        <f t="shared" si="0"/>
        <v>2.7</v>
      </c>
      <c r="M42" s="112"/>
      <c r="N42" s="72"/>
      <c r="O42" s="72">
        <v>3</v>
      </c>
      <c r="P42" s="102" t="s">
        <v>150</v>
      </c>
      <c r="Q42" s="101"/>
      <c r="R42" s="101"/>
      <c r="S42" s="101"/>
      <c r="T42" s="101"/>
      <c r="U42" s="101"/>
      <c r="V42" s="101"/>
      <c r="W42" s="101"/>
      <c r="X42" s="101"/>
      <c r="Y42" s="101"/>
      <c r="Z42" s="101"/>
    </row>
    <row r="43" spans="1:26" s="25" customFormat="1" ht="23.25">
      <c r="A43" s="120"/>
      <c r="B43" s="121" t="e">
        <f>VLOOKUP(O43,#REF!,2,FALSE)</f>
        <v>#REF!</v>
      </c>
      <c r="C43" s="121"/>
      <c r="D43" s="122" t="s">
        <v>479</v>
      </c>
      <c r="E43" s="115"/>
      <c r="F43" s="116"/>
      <c r="G43" s="113"/>
      <c r="H43" s="117"/>
      <c r="I43" s="118"/>
      <c r="J43" s="114"/>
      <c r="K43" s="119">
        <f>IFERROR(IF(VLOOKUP(O43,#REF!,4,FALSE)="TETO",I43,IF(VLOOKUP(O43,#REF!,4,FALSE)&gt;I43,I43,VLOOKUP(O43,#REF!,4,FALSE))),0)</f>
        <v>0</v>
      </c>
      <c r="L43" s="114">
        <f t="shared" si="0"/>
        <v>0</v>
      </c>
      <c r="M43" s="112"/>
      <c r="N43" s="72"/>
      <c r="O43" s="72"/>
      <c r="P43" s="102"/>
      <c r="Q43" s="101"/>
      <c r="R43" s="101"/>
      <c r="S43" s="101"/>
      <c r="T43" s="101"/>
      <c r="U43" s="101"/>
      <c r="V43" s="101"/>
      <c r="W43" s="101"/>
      <c r="X43" s="101"/>
      <c r="Y43" s="101"/>
      <c r="Z43" s="101"/>
    </row>
    <row r="44" spans="1:26" s="25" customFormat="1" ht="23.25">
      <c r="A44" s="120"/>
      <c r="B44" s="121" t="e">
        <f>VLOOKUP(O44,#REF!,2,FALSE)</f>
        <v>#REF!</v>
      </c>
      <c r="C44" s="121"/>
      <c r="D44" s="123" t="s">
        <v>367</v>
      </c>
      <c r="E44" s="115"/>
      <c r="F44" s="116">
        <v>1</v>
      </c>
      <c r="G44" s="113">
        <f>8.8-1.6-2.8*2</f>
        <v>1.6000000000000014</v>
      </c>
      <c r="H44" s="117"/>
      <c r="I44" s="118">
        <v>4.12</v>
      </c>
      <c r="J44" s="114">
        <f t="shared" si="1"/>
        <v>6.5920000000000059</v>
      </c>
      <c r="K44" s="119">
        <f>IFERROR(IF(VLOOKUP(O44,#REF!,4,FALSE)="TETO",I44,IF(VLOOKUP(O44,#REF!,4,FALSE)&gt;I44,I44,VLOOKUP(O44,#REF!,4,FALSE))),0)</f>
        <v>0</v>
      </c>
      <c r="L44" s="114">
        <f t="shared" si="0"/>
        <v>4.12</v>
      </c>
      <c r="M44" s="112"/>
      <c r="N44" s="72"/>
      <c r="O44" s="72">
        <v>8</v>
      </c>
      <c r="P44" s="102" t="s">
        <v>150</v>
      </c>
      <c r="Q44" s="101"/>
      <c r="R44" s="101"/>
      <c r="S44" s="101"/>
      <c r="T44" s="101"/>
      <c r="U44" s="101"/>
      <c r="V44" s="101"/>
      <c r="W44" s="101"/>
      <c r="X44" s="101"/>
      <c r="Y44" s="101"/>
      <c r="Z44" s="101"/>
    </row>
    <row r="45" spans="1:26" s="25" customFormat="1" ht="23.25">
      <c r="A45" s="120"/>
      <c r="B45" s="121" t="e">
        <f>VLOOKUP(O45,#REF!,2,FALSE)</f>
        <v>#REF!</v>
      </c>
      <c r="C45" s="121"/>
      <c r="D45" s="123" t="s">
        <v>368</v>
      </c>
      <c r="E45" s="115"/>
      <c r="F45" s="116">
        <v>1</v>
      </c>
      <c r="G45" s="113">
        <f>2.8*2</f>
        <v>5.6</v>
      </c>
      <c r="H45" s="117"/>
      <c r="I45" s="118">
        <f>10.44/1.6</f>
        <v>6.5249999999999995</v>
      </c>
      <c r="J45" s="114">
        <f t="shared" si="1"/>
        <v>36.539999999999992</v>
      </c>
      <c r="K45" s="119">
        <f>IFERROR(IF(VLOOKUP(O45,#REF!,4,FALSE)="TETO",I45,IF(VLOOKUP(O45,#REF!,4,FALSE)&gt;I45,I45,VLOOKUP(O45,#REF!,4,FALSE))),0)</f>
        <v>0</v>
      </c>
      <c r="L45" s="114">
        <f t="shared" si="0"/>
        <v>6.5249999999999995</v>
      </c>
      <c r="M45" s="112"/>
      <c r="N45" s="72"/>
      <c r="O45" s="72">
        <v>8</v>
      </c>
      <c r="P45" s="102" t="s">
        <v>150</v>
      </c>
      <c r="Q45" s="101"/>
      <c r="R45" s="101"/>
      <c r="S45" s="101"/>
      <c r="T45" s="101"/>
      <c r="U45" s="101"/>
      <c r="V45" s="101"/>
      <c r="W45" s="101"/>
      <c r="X45" s="101"/>
      <c r="Y45" s="101"/>
      <c r="Z45" s="101"/>
    </row>
    <row r="46" spans="1:26" s="25" customFormat="1" ht="23.25">
      <c r="A46" s="120"/>
      <c r="B46" s="121" t="e">
        <f>VLOOKUP(O46,#REF!,2,FALSE)</f>
        <v>#REF!</v>
      </c>
      <c r="C46" s="121"/>
      <c r="D46" s="123" t="s">
        <v>369</v>
      </c>
      <c r="E46" s="115"/>
      <c r="F46" s="116">
        <v>1</v>
      </c>
      <c r="G46" s="113">
        <v>1.6</v>
      </c>
      <c r="H46" s="117"/>
      <c r="I46" s="118">
        <v>3.34</v>
      </c>
      <c r="J46" s="114">
        <f t="shared" si="1"/>
        <v>5.3440000000000003</v>
      </c>
      <c r="K46" s="119">
        <f>IFERROR(IF(VLOOKUP(O46,#REF!,4,FALSE)="TETO",I46,IF(VLOOKUP(O46,#REF!,4,FALSE)&gt;I46,I46,VLOOKUP(O46,#REF!,4,FALSE))),0)</f>
        <v>0</v>
      </c>
      <c r="L46" s="114">
        <f t="shared" si="0"/>
        <v>3.34</v>
      </c>
      <c r="M46" s="112"/>
      <c r="N46" s="72"/>
      <c r="O46" s="72">
        <v>8</v>
      </c>
      <c r="P46" s="102" t="s">
        <v>150</v>
      </c>
      <c r="Q46" s="101"/>
      <c r="R46" s="101"/>
      <c r="S46" s="101"/>
      <c r="T46" s="101"/>
      <c r="U46" s="101"/>
      <c r="V46" s="101"/>
      <c r="W46" s="101"/>
      <c r="X46" s="101"/>
      <c r="Y46" s="101"/>
      <c r="Z46" s="101"/>
    </row>
    <row r="47" spans="1:26" s="24" customFormat="1" ht="41.25" customHeight="1">
      <c r="A47" s="120"/>
      <c r="B47" s="121" t="e">
        <f>VLOOKUP(O47,#REF!,2,FALSE)</f>
        <v>#REF!</v>
      </c>
      <c r="C47" s="121"/>
      <c r="D47" s="123" t="s">
        <v>370</v>
      </c>
      <c r="E47" s="115"/>
      <c r="F47" s="116">
        <v>1</v>
      </c>
      <c r="G47" s="113">
        <f>9.1-2.8*2-1.75</f>
        <v>1.75</v>
      </c>
      <c r="H47" s="117"/>
      <c r="I47" s="118">
        <v>4.12</v>
      </c>
      <c r="J47" s="114">
        <f t="shared" si="1"/>
        <v>7.21</v>
      </c>
      <c r="K47" s="119">
        <f>IFERROR(IF(VLOOKUP(O47,#REF!,4,FALSE)="TETO",I47,IF(VLOOKUP(O47,#REF!,4,FALSE)&gt;I47,I47,VLOOKUP(O47,#REF!,4,FALSE))),0)</f>
        <v>0</v>
      </c>
      <c r="L47" s="114">
        <f t="shared" si="0"/>
        <v>4.12</v>
      </c>
      <c r="M47" s="112"/>
      <c r="N47" s="72"/>
      <c r="O47" s="72">
        <v>8</v>
      </c>
      <c r="P47" s="102" t="s">
        <v>150</v>
      </c>
      <c r="Q47" s="101"/>
      <c r="R47" s="101"/>
      <c r="S47" s="101"/>
      <c r="T47" s="101"/>
      <c r="U47" s="101"/>
      <c r="V47" s="101"/>
      <c r="W47" s="101"/>
      <c r="X47" s="101"/>
      <c r="Y47" s="101"/>
      <c r="Z47" s="101"/>
    </row>
    <row r="48" spans="1:26" s="24" customFormat="1" ht="41.25" customHeight="1">
      <c r="A48" s="120"/>
      <c r="B48" s="121" t="e">
        <f>VLOOKUP(O48,#REF!,2,FALSE)</f>
        <v>#REF!</v>
      </c>
      <c r="C48" s="121"/>
      <c r="D48" s="123" t="s">
        <v>371</v>
      </c>
      <c r="E48" s="115"/>
      <c r="F48" s="116">
        <v>1</v>
      </c>
      <c r="G48" s="113">
        <f>2.8*2</f>
        <v>5.6</v>
      </c>
      <c r="H48" s="117"/>
      <c r="I48" s="118">
        <f>10.44/1.6</f>
        <v>6.5249999999999995</v>
      </c>
      <c r="J48" s="114">
        <f t="shared" si="1"/>
        <v>36.539999999999992</v>
      </c>
      <c r="K48" s="119">
        <f>IFERROR(IF(VLOOKUP(O48,#REF!,4,FALSE)="TETO",I48,IF(VLOOKUP(O48,#REF!,4,FALSE)&gt;I48,I48,VLOOKUP(O48,#REF!,4,FALSE))),0)</f>
        <v>0</v>
      </c>
      <c r="L48" s="114">
        <f t="shared" si="0"/>
        <v>6.5249999999999995</v>
      </c>
      <c r="M48" s="112"/>
      <c r="N48" s="72"/>
      <c r="O48" s="72">
        <v>8</v>
      </c>
      <c r="P48" s="102" t="s">
        <v>150</v>
      </c>
      <c r="Q48" s="101"/>
      <c r="R48" s="101"/>
      <c r="S48" s="101"/>
      <c r="T48" s="101"/>
      <c r="U48" s="101"/>
      <c r="V48" s="101"/>
      <c r="W48" s="101"/>
      <c r="X48" s="101"/>
      <c r="Y48" s="101"/>
      <c r="Z48" s="101"/>
    </row>
    <row r="49" spans="1:26" s="24" customFormat="1" ht="41.25" customHeight="1">
      <c r="A49" s="120"/>
      <c r="B49" s="121" t="e">
        <f>VLOOKUP(O49,#REF!,2,FALSE)</f>
        <v>#REF!</v>
      </c>
      <c r="C49" s="121"/>
      <c r="D49" s="123" t="s">
        <v>372</v>
      </c>
      <c r="E49" s="115"/>
      <c r="F49" s="116">
        <v>1</v>
      </c>
      <c r="G49" s="113">
        <v>9.1</v>
      </c>
      <c r="H49" s="117"/>
      <c r="I49" s="118">
        <v>3.34</v>
      </c>
      <c r="J49" s="114">
        <f t="shared" si="1"/>
        <v>30.393999999999998</v>
      </c>
      <c r="K49" s="119">
        <f>IFERROR(IF(VLOOKUP(O49,#REF!,4,FALSE)="TETO",I49,IF(VLOOKUP(O49,#REF!,4,FALSE)&gt;I49,I49,VLOOKUP(O49,#REF!,4,FALSE))),0)</f>
        <v>0</v>
      </c>
      <c r="L49" s="114">
        <f t="shared" si="0"/>
        <v>3.34</v>
      </c>
      <c r="M49" s="112"/>
      <c r="N49" s="72"/>
      <c r="O49" s="72">
        <v>8</v>
      </c>
      <c r="P49" s="102" t="s">
        <v>150</v>
      </c>
      <c r="Q49" s="101"/>
      <c r="R49" s="101"/>
      <c r="S49" s="101"/>
      <c r="T49" s="101"/>
      <c r="U49" s="101"/>
      <c r="V49" s="101"/>
      <c r="W49" s="101"/>
      <c r="X49" s="101"/>
      <c r="Y49" s="101"/>
      <c r="Z49" s="101"/>
    </row>
    <row r="50" spans="1:26" s="25" customFormat="1" ht="23.25">
      <c r="A50" s="120"/>
      <c r="B50" s="121" t="e">
        <f>VLOOKUP(O50,#REF!,2,FALSE)</f>
        <v>#REF!</v>
      </c>
      <c r="C50" s="121"/>
      <c r="D50" s="123" t="s">
        <v>373</v>
      </c>
      <c r="E50" s="115"/>
      <c r="F50" s="116">
        <v>1</v>
      </c>
      <c r="G50" s="113">
        <f>34.27-10.965*2-4-2.17*2</f>
        <v>4.0000000000000036</v>
      </c>
      <c r="H50" s="113"/>
      <c r="I50" s="113">
        <f>15.51/4</f>
        <v>3.8774999999999999</v>
      </c>
      <c r="J50" s="114">
        <f t="shared" si="1"/>
        <v>15.510000000000014</v>
      </c>
      <c r="K50" s="119">
        <f>IFERROR(IF(VLOOKUP(O50,#REF!,4,FALSE)="TETO",I50,IF(VLOOKUP(O50,#REF!,4,FALSE)&gt;I50,I50,VLOOKUP(O50,#REF!,4,FALSE))),0)</f>
        <v>0</v>
      </c>
      <c r="L50" s="114">
        <f t="shared" si="0"/>
        <v>3.8774999999999999</v>
      </c>
      <c r="M50" s="112"/>
      <c r="N50" s="72"/>
      <c r="O50" s="72">
        <v>13</v>
      </c>
      <c r="P50" s="102" t="s">
        <v>150</v>
      </c>
      <c r="Q50" s="101"/>
      <c r="R50" s="101"/>
      <c r="S50" s="101"/>
      <c r="T50" s="101"/>
      <c r="U50" s="101"/>
      <c r="V50" s="101"/>
      <c r="W50" s="101"/>
      <c r="X50" s="101"/>
      <c r="Y50" s="101"/>
      <c r="Z50" s="101"/>
    </row>
    <row r="51" spans="1:26" s="25" customFormat="1" ht="23.25">
      <c r="A51" s="120"/>
      <c r="B51" s="121" t="e">
        <f>VLOOKUP(O51,#REF!,2,FALSE)</f>
        <v>#REF!</v>
      </c>
      <c r="C51" s="121"/>
      <c r="D51" s="123" t="s">
        <v>374</v>
      </c>
      <c r="E51" s="115"/>
      <c r="F51" s="116">
        <v>1</v>
      </c>
      <c r="G51" s="113">
        <v>10.96</v>
      </c>
      <c r="H51" s="113"/>
      <c r="I51" s="113">
        <v>4.42</v>
      </c>
      <c r="J51" s="114">
        <f t="shared" si="1"/>
        <v>48.443200000000004</v>
      </c>
      <c r="K51" s="119">
        <f>IFERROR(IF(VLOOKUP(O51,#REF!,4,FALSE)="TETO",I51,IF(VLOOKUP(O51,#REF!,4,FALSE)&gt;I51,I51,VLOOKUP(O51,#REF!,4,FALSE))),0)</f>
        <v>0</v>
      </c>
      <c r="L51" s="114">
        <f t="shared" si="0"/>
        <v>4.42</v>
      </c>
      <c r="M51" s="112"/>
      <c r="N51" s="72"/>
      <c r="O51" s="72">
        <v>13</v>
      </c>
      <c r="P51" s="102" t="s">
        <v>150</v>
      </c>
      <c r="Q51" s="101"/>
      <c r="R51" s="101"/>
      <c r="S51" s="101"/>
      <c r="T51" s="101"/>
      <c r="U51" s="101"/>
      <c r="V51" s="101"/>
      <c r="W51" s="101"/>
      <c r="X51" s="101"/>
      <c r="Y51" s="101"/>
      <c r="Z51" s="101"/>
    </row>
    <row r="52" spans="1:26" s="25" customFormat="1" ht="23.25">
      <c r="A52" s="120"/>
      <c r="B52" s="121" t="e">
        <f>VLOOKUP(O52,#REF!,2,FALSE)</f>
        <v>#REF!</v>
      </c>
      <c r="C52" s="121"/>
      <c r="D52" s="123" t="s">
        <v>375</v>
      </c>
      <c r="E52" s="115"/>
      <c r="F52" s="116">
        <v>1</v>
      </c>
      <c r="G52" s="113">
        <f>2.75+4.42+0.15</f>
        <v>7.32</v>
      </c>
      <c r="H52" s="113"/>
      <c r="I52" s="113">
        <v>3.34</v>
      </c>
      <c r="J52" s="114">
        <f t="shared" si="1"/>
        <v>24.448799999999999</v>
      </c>
      <c r="K52" s="119">
        <f>IFERROR(IF(VLOOKUP(O52,#REF!,4,FALSE)="TETO",I52,IF(VLOOKUP(O52,#REF!,4,FALSE)&gt;I52,I52,VLOOKUP(O52,#REF!,4,FALSE))),0)</f>
        <v>0</v>
      </c>
      <c r="L52" s="114">
        <f t="shared" si="0"/>
        <v>3.34</v>
      </c>
      <c r="M52" s="112"/>
      <c r="N52" s="72"/>
      <c r="O52" s="72">
        <v>13</v>
      </c>
      <c r="P52" s="102" t="s">
        <v>150</v>
      </c>
      <c r="Q52" s="101"/>
      <c r="R52" s="101"/>
      <c r="S52" s="101"/>
      <c r="T52" s="101"/>
      <c r="U52" s="101"/>
      <c r="V52" s="101"/>
      <c r="W52" s="101"/>
      <c r="X52" s="101"/>
      <c r="Y52" s="101"/>
      <c r="Z52" s="101"/>
    </row>
    <row r="53" spans="1:26" s="25" customFormat="1" ht="23.25">
      <c r="A53" s="120"/>
      <c r="B53" s="121" t="e">
        <f>VLOOKUP(O53,#REF!,2,FALSE)</f>
        <v>#REF!</v>
      </c>
      <c r="C53" s="121"/>
      <c r="D53" s="123" t="s">
        <v>376</v>
      </c>
      <c r="E53" s="115"/>
      <c r="F53" s="116">
        <v>1</v>
      </c>
      <c r="G53" s="113">
        <f>2.17</f>
        <v>2.17</v>
      </c>
      <c r="H53" s="113"/>
      <c r="I53" s="113">
        <f>(3.34+3.34+2.17*0.25)/2</f>
        <v>3.6112500000000001</v>
      </c>
      <c r="J53" s="114">
        <f t="shared" si="1"/>
        <v>7.8364124999999998</v>
      </c>
      <c r="K53" s="119">
        <f>IFERROR(IF(VLOOKUP(O53,#REF!,4,FALSE)="TETO",I53,IF(VLOOKUP(O53,#REF!,4,FALSE)&gt;I53,I53,VLOOKUP(O53,#REF!,4,FALSE))),0)</f>
        <v>0</v>
      </c>
      <c r="L53" s="114">
        <f t="shared" si="0"/>
        <v>3.6112500000000001</v>
      </c>
      <c r="M53" s="112"/>
      <c r="N53" s="72"/>
      <c r="O53" s="72">
        <v>13</v>
      </c>
      <c r="P53" s="102" t="s">
        <v>150</v>
      </c>
      <c r="Q53" s="101"/>
      <c r="R53" s="101"/>
      <c r="S53" s="101"/>
      <c r="T53" s="101"/>
      <c r="U53" s="101"/>
      <c r="V53" s="101"/>
      <c r="W53" s="101"/>
      <c r="X53" s="101"/>
      <c r="Y53" s="101"/>
      <c r="Z53" s="101"/>
    </row>
    <row r="54" spans="1:26" s="25" customFormat="1" ht="46.5">
      <c r="A54" s="120"/>
      <c r="B54" s="121" t="e">
        <f>VLOOKUP(O54,#REF!,2,FALSE)</f>
        <v>#REF!</v>
      </c>
      <c r="C54" s="121"/>
      <c r="D54" s="123" t="s">
        <v>381</v>
      </c>
      <c r="E54" s="115"/>
      <c r="F54" s="116">
        <v>1</v>
      </c>
      <c r="G54" s="113">
        <f>2.17</f>
        <v>2.17</v>
      </c>
      <c r="H54" s="113"/>
      <c r="I54" s="113">
        <f>(3.34+3.34+2.17*0.25)/2</f>
        <v>3.6112500000000001</v>
      </c>
      <c r="J54" s="114">
        <f t="shared" si="1"/>
        <v>7.8364124999999998</v>
      </c>
      <c r="K54" s="119">
        <f>IFERROR(IF(VLOOKUP(O54,#REF!,4,FALSE)="TETO",I54,IF(VLOOKUP(O54,#REF!,4,FALSE)&gt;I54,I54,VLOOKUP(O54,#REF!,4,FALSE))),0)</f>
        <v>0</v>
      </c>
      <c r="L54" s="114">
        <f t="shared" si="0"/>
        <v>3.6112500000000001</v>
      </c>
      <c r="M54" s="112"/>
      <c r="N54" s="72"/>
      <c r="O54" s="72">
        <v>8</v>
      </c>
      <c r="P54" s="102" t="s">
        <v>150</v>
      </c>
      <c r="Q54" s="101"/>
      <c r="R54" s="101"/>
      <c r="S54" s="101"/>
      <c r="T54" s="101"/>
      <c r="U54" s="101"/>
      <c r="V54" s="101"/>
      <c r="W54" s="101"/>
      <c r="X54" s="101"/>
      <c r="Y54" s="101"/>
      <c r="Z54" s="101"/>
    </row>
    <row r="55" spans="1:26" s="25" customFormat="1" ht="23.25">
      <c r="A55" s="120"/>
      <c r="B55" s="121" t="e">
        <f>VLOOKUP(O55,#REF!,2,FALSE)</f>
        <v>#REF!</v>
      </c>
      <c r="C55" s="121"/>
      <c r="D55" s="123" t="s">
        <v>377</v>
      </c>
      <c r="E55" s="115"/>
      <c r="F55" s="116">
        <v>1</v>
      </c>
      <c r="G55" s="113">
        <f>2.05+1.6</f>
        <v>3.65</v>
      </c>
      <c r="H55" s="113"/>
      <c r="I55" s="113">
        <f>3.34+2.95*0.25</f>
        <v>4.0774999999999997</v>
      </c>
      <c r="J55" s="114">
        <f t="shared" si="1"/>
        <v>14.882874999999999</v>
      </c>
      <c r="K55" s="119">
        <f>IFERROR(IF(VLOOKUP(O55,#REF!,4,FALSE)="TETO",I55,IF(VLOOKUP(O55,#REF!,4,FALSE)&gt;I55,I55,VLOOKUP(O55,#REF!,4,FALSE))),0)</f>
        <v>0</v>
      </c>
      <c r="L55" s="114">
        <f t="shared" si="0"/>
        <v>4.0774999999999997</v>
      </c>
      <c r="M55" s="112"/>
      <c r="N55" s="72"/>
      <c r="O55" s="72">
        <v>13</v>
      </c>
      <c r="P55" s="102" t="s">
        <v>150</v>
      </c>
      <c r="Q55" s="101"/>
      <c r="R55" s="101"/>
      <c r="S55" s="101"/>
      <c r="T55" s="101"/>
      <c r="U55" s="101"/>
      <c r="V55" s="101"/>
      <c r="W55" s="101"/>
      <c r="X55" s="101"/>
      <c r="Y55" s="101"/>
      <c r="Z55" s="101"/>
    </row>
    <row r="56" spans="1:26" s="25" customFormat="1" ht="23.25">
      <c r="A56" s="120"/>
      <c r="B56" s="121" t="e">
        <f>VLOOKUP(O56,#REF!,2,FALSE)</f>
        <v>#REF!</v>
      </c>
      <c r="C56" s="121"/>
      <c r="D56" s="123" t="s">
        <v>378</v>
      </c>
      <c r="E56" s="115"/>
      <c r="F56" s="116">
        <v>1</v>
      </c>
      <c r="G56" s="113">
        <f>2.95+1.05</f>
        <v>4</v>
      </c>
      <c r="H56" s="113"/>
      <c r="I56" s="113">
        <f>(3.34+4.42)/2</f>
        <v>3.88</v>
      </c>
      <c r="J56" s="114">
        <f t="shared" si="1"/>
        <v>15.52</v>
      </c>
      <c r="K56" s="119">
        <f>IFERROR(IF(VLOOKUP(O56,#REF!,4,FALSE)="TETO",I56,IF(VLOOKUP(O56,#REF!,4,FALSE)&gt;I56,I56,VLOOKUP(O56,#REF!,4,FALSE))),0)</f>
        <v>0</v>
      </c>
      <c r="L56" s="114">
        <f t="shared" si="0"/>
        <v>3.88</v>
      </c>
      <c r="M56" s="112"/>
      <c r="N56" s="72"/>
      <c r="O56" s="72">
        <v>13</v>
      </c>
      <c r="P56" s="102" t="s">
        <v>150</v>
      </c>
      <c r="Q56" s="101"/>
      <c r="R56" s="101"/>
      <c r="S56" s="101"/>
      <c r="T56" s="101"/>
      <c r="U56" s="101"/>
      <c r="V56" s="101"/>
      <c r="W56" s="101"/>
      <c r="X56" s="101"/>
      <c r="Y56" s="101"/>
      <c r="Z56" s="101"/>
    </row>
    <row r="57" spans="1:26" s="25" customFormat="1" ht="23.25">
      <c r="A57" s="120"/>
      <c r="B57" s="121" t="e">
        <f>VLOOKUP(O57,#REF!,2,FALSE)</f>
        <v>#REF!</v>
      </c>
      <c r="C57" s="121"/>
      <c r="D57" s="157" t="s">
        <v>194</v>
      </c>
      <c r="E57" s="115"/>
      <c r="F57" s="116">
        <v>1</v>
      </c>
      <c r="G57" s="113">
        <v>14.09</v>
      </c>
      <c r="H57" s="113"/>
      <c r="I57" s="113">
        <v>2.7</v>
      </c>
      <c r="J57" s="114">
        <f t="shared" si="1"/>
        <v>38.042999999999999</v>
      </c>
      <c r="K57" s="119">
        <f>IFERROR(IF(VLOOKUP(O57,#REF!,4,FALSE)="TETO",I57,IF(VLOOKUP(O57,#REF!,4,FALSE)&gt;I57,I57,VLOOKUP(O57,#REF!,4,FALSE))),0)</f>
        <v>0</v>
      </c>
      <c r="L57" s="114">
        <f t="shared" si="0"/>
        <v>2.7</v>
      </c>
      <c r="M57" s="112"/>
      <c r="N57" s="72"/>
      <c r="O57" s="72">
        <v>16</v>
      </c>
      <c r="P57" s="102" t="s">
        <v>150</v>
      </c>
      <c r="Q57" s="101"/>
      <c r="R57" s="101"/>
      <c r="S57" s="101"/>
      <c r="T57" s="101"/>
      <c r="U57" s="101"/>
      <c r="V57" s="101"/>
      <c r="W57" s="101"/>
      <c r="X57" s="101"/>
      <c r="Y57" s="101"/>
      <c r="Z57" s="101"/>
    </row>
    <row r="58" spans="1:26" s="25" customFormat="1" ht="23.25">
      <c r="A58" s="120"/>
      <c r="B58" s="121" t="e">
        <f>VLOOKUP(O58,#REF!,2,FALSE)</f>
        <v>#REF!</v>
      </c>
      <c r="C58" s="121"/>
      <c r="D58" s="157" t="s">
        <v>269</v>
      </c>
      <c r="E58" s="115"/>
      <c r="F58" s="116">
        <v>1</v>
      </c>
      <c r="G58" s="113">
        <v>11.68</v>
      </c>
      <c r="H58" s="117"/>
      <c r="I58" s="118">
        <v>2.7</v>
      </c>
      <c r="J58" s="114">
        <f t="shared" si="1"/>
        <v>31.536000000000001</v>
      </c>
      <c r="K58" s="119">
        <f>IFERROR(IF(VLOOKUP(O58,#REF!,4,FALSE)="TETO",I58,IF(VLOOKUP(O58,#REF!,4,FALSE)&gt;I58,I58,VLOOKUP(O58,#REF!,4,FALSE))),0)</f>
        <v>0</v>
      </c>
      <c r="L58" s="114">
        <f t="shared" si="0"/>
        <v>2.7</v>
      </c>
      <c r="M58" s="112"/>
      <c r="N58" s="72"/>
      <c r="O58" s="72">
        <v>16</v>
      </c>
      <c r="P58" s="102" t="s">
        <v>150</v>
      </c>
      <c r="Q58" s="101"/>
      <c r="R58" s="101"/>
      <c r="S58" s="101"/>
      <c r="T58" s="101"/>
      <c r="U58" s="101"/>
      <c r="V58" s="101"/>
      <c r="W58" s="101"/>
      <c r="X58" s="101"/>
      <c r="Y58" s="101"/>
      <c r="Z58" s="101"/>
    </row>
    <row r="59" spans="1:26" s="24" customFormat="1" ht="41.25" customHeight="1">
      <c r="A59" s="120"/>
      <c r="B59" s="121" t="e">
        <f>VLOOKUP(O59,#REF!,2,FALSE)</f>
        <v>#REF!</v>
      </c>
      <c r="C59" s="121"/>
      <c r="D59" s="157" t="s">
        <v>346</v>
      </c>
      <c r="E59" s="115"/>
      <c r="F59" s="116">
        <v>1</v>
      </c>
      <c r="G59" s="113">
        <v>13.8</v>
      </c>
      <c r="H59" s="117"/>
      <c r="I59" s="118">
        <v>2.7</v>
      </c>
      <c r="J59" s="114">
        <f t="shared" si="1"/>
        <v>37.260000000000005</v>
      </c>
      <c r="K59" s="119">
        <f>IFERROR(IF(VLOOKUP(O59,#REF!,4,FALSE)="TETO",I59,IF(VLOOKUP(O59,#REF!,4,FALSE)&gt;I59,I59,VLOOKUP(O59,#REF!,4,FALSE))),0)</f>
        <v>0</v>
      </c>
      <c r="L59" s="114">
        <f t="shared" si="0"/>
        <v>2.7</v>
      </c>
      <c r="M59" s="112"/>
      <c r="N59" s="72"/>
      <c r="O59" s="72">
        <v>8</v>
      </c>
      <c r="P59" s="102" t="s">
        <v>150</v>
      </c>
      <c r="Q59" s="101"/>
      <c r="R59" s="101"/>
      <c r="S59" s="101"/>
      <c r="T59" s="101"/>
      <c r="U59" s="101"/>
      <c r="V59" s="101"/>
      <c r="W59" s="101"/>
      <c r="X59" s="101"/>
      <c r="Y59" s="101"/>
      <c r="Z59" s="101"/>
    </row>
    <row r="60" spans="1:26" s="25" customFormat="1" ht="23.25">
      <c r="A60" s="120"/>
      <c r="B60" s="121" t="e">
        <f>VLOOKUP(O60,#REF!,2,FALSE)</f>
        <v>#REF!</v>
      </c>
      <c r="C60" s="121"/>
      <c r="D60" s="157" t="s">
        <v>347</v>
      </c>
      <c r="E60" s="115"/>
      <c r="F60" s="116">
        <v>1</v>
      </c>
      <c r="G60" s="113">
        <f>11.9</f>
        <v>11.9</v>
      </c>
      <c r="H60" s="113"/>
      <c r="I60" s="113">
        <v>2.7</v>
      </c>
      <c r="J60" s="114">
        <f t="shared" si="1"/>
        <v>32.130000000000003</v>
      </c>
      <c r="K60" s="119">
        <f>IFERROR(IF(VLOOKUP(O60,#REF!,4,FALSE)="TETO",I60,IF(VLOOKUP(O60,#REF!,4,FALSE)&gt;I60,I60,VLOOKUP(O60,#REF!,4,FALSE))),0)</f>
        <v>0</v>
      </c>
      <c r="L60" s="114">
        <f t="shared" si="0"/>
        <v>2.7</v>
      </c>
      <c r="M60" s="112"/>
      <c r="N60" s="72"/>
      <c r="O60" s="72">
        <v>8</v>
      </c>
      <c r="P60" s="102" t="s">
        <v>150</v>
      </c>
      <c r="Q60" s="101"/>
      <c r="R60" s="101"/>
      <c r="S60" s="101"/>
      <c r="T60" s="101"/>
      <c r="U60" s="101"/>
      <c r="V60" s="101"/>
      <c r="W60" s="101"/>
      <c r="X60" s="101"/>
      <c r="Y60" s="101"/>
      <c r="Z60" s="101"/>
    </row>
    <row r="61" spans="1:26" s="25" customFormat="1" ht="23.25">
      <c r="A61" s="120"/>
      <c r="B61" s="121" t="e">
        <f>VLOOKUP(O61,#REF!,2,FALSE)</f>
        <v>#REF!</v>
      </c>
      <c r="C61" s="121"/>
      <c r="D61" s="123" t="s">
        <v>384</v>
      </c>
      <c r="E61" s="115"/>
      <c r="F61" s="116">
        <v>1</v>
      </c>
      <c r="G61" s="113">
        <v>5.01</v>
      </c>
      <c r="H61" s="113"/>
      <c r="I61" s="118">
        <f>20.05/5.01</f>
        <v>4.0019960079840322</v>
      </c>
      <c r="J61" s="114">
        <f t="shared" si="1"/>
        <v>20.05</v>
      </c>
      <c r="K61" s="119">
        <f>IFERROR(IF(VLOOKUP(O61,#REF!,4,FALSE)="TETO",I61,IF(VLOOKUP(O61,#REF!,4,FALSE)&gt;I61,I61,VLOOKUP(O61,#REF!,4,FALSE))),0)</f>
        <v>0</v>
      </c>
      <c r="L61" s="114">
        <f t="shared" si="0"/>
        <v>4.0019960079840322</v>
      </c>
      <c r="M61" s="112"/>
      <c r="N61" s="72"/>
      <c r="O61" s="72">
        <v>13</v>
      </c>
      <c r="P61" s="102" t="s">
        <v>150</v>
      </c>
      <c r="Q61" s="101"/>
      <c r="R61" s="101"/>
      <c r="S61" s="101"/>
      <c r="T61" s="101"/>
      <c r="U61" s="101"/>
      <c r="V61" s="101"/>
      <c r="W61" s="101"/>
      <c r="X61" s="101"/>
      <c r="Y61" s="101"/>
      <c r="Z61" s="101"/>
    </row>
    <row r="62" spans="1:26" s="25" customFormat="1" ht="23.25">
      <c r="A62" s="120"/>
      <c r="B62" s="121" t="e">
        <f>VLOOKUP(O62,#REF!,2,FALSE)</f>
        <v>#REF!</v>
      </c>
      <c r="C62" s="121"/>
      <c r="D62" s="123" t="s">
        <v>385</v>
      </c>
      <c r="E62" s="115"/>
      <c r="F62" s="116">
        <v>1</v>
      </c>
      <c r="G62" s="113">
        <v>5.28</v>
      </c>
      <c r="H62" s="117"/>
      <c r="I62" s="118">
        <v>3.34</v>
      </c>
      <c r="J62" s="114">
        <f t="shared" si="1"/>
        <v>17.635200000000001</v>
      </c>
      <c r="K62" s="119">
        <f>IFERROR(IF(VLOOKUP(O62,#REF!,4,FALSE)="TETO",I62,IF(VLOOKUP(O62,#REF!,4,FALSE)&gt;I62,I62,VLOOKUP(O62,#REF!,4,FALSE))),0)</f>
        <v>0</v>
      </c>
      <c r="L62" s="114">
        <f t="shared" si="0"/>
        <v>3.34</v>
      </c>
      <c r="M62" s="112"/>
      <c r="N62" s="72"/>
      <c r="O62" s="72">
        <v>13</v>
      </c>
      <c r="P62" s="102" t="s">
        <v>150</v>
      </c>
      <c r="Q62" s="101"/>
      <c r="R62" s="101"/>
      <c r="S62" s="101"/>
      <c r="T62" s="101"/>
      <c r="U62" s="101"/>
      <c r="V62" s="101"/>
      <c r="W62" s="101"/>
      <c r="X62" s="101"/>
      <c r="Y62" s="101"/>
      <c r="Z62" s="101"/>
    </row>
    <row r="63" spans="1:26" s="25" customFormat="1" ht="23.25">
      <c r="A63" s="120"/>
      <c r="B63" s="121" t="e">
        <f>VLOOKUP(O63,#REF!,2,FALSE)</f>
        <v>#REF!</v>
      </c>
      <c r="C63" s="121"/>
      <c r="D63" s="123" t="s">
        <v>386</v>
      </c>
      <c r="E63" s="115"/>
      <c r="F63" s="116">
        <v>1</v>
      </c>
      <c r="G63" s="113">
        <v>5.01</v>
      </c>
      <c r="H63" s="117"/>
      <c r="I63" s="118">
        <f>20.05/5.01</f>
        <v>4.0019960079840322</v>
      </c>
      <c r="J63" s="114">
        <f t="shared" si="1"/>
        <v>20.05</v>
      </c>
      <c r="K63" s="119">
        <f>IFERROR(IF(VLOOKUP(O63,#REF!,4,FALSE)="TETO",I63,IF(VLOOKUP(O63,#REF!,4,FALSE)&gt;I63,I63,VLOOKUP(O63,#REF!,4,FALSE))),0)</f>
        <v>0</v>
      </c>
      <c r="L63" s="114">
        <f t="shared" si="0"/>
        <v>4.0019960079840322</v>
      </c>
      <c r="M63" s="112"/>
      <c r="N63" s="72"/>
      <c r="O63" s="72">
        <v>13</v>
      </c>
      <c r="P63" s="102" t="s">
        <v>150</v>
      </c>
      <c r="Q63" s="101"/>
      <c r="R63" s="101"/>
      <c r="S63" s="101"/>
      <c r="T63" s="101"/>
      <c r="U63" s="101"/>
      <c r="V63" s="101"/>
      <c r="W63" s="101"/>
      <c r="X63" s="101"/>
      <c r="Y63" s="101"/>
      <c r="Z63" s="101"/>
    </row>
    <row r="64" spans="1:26" s="25" customFormat="1" ht="23.25">
      <c r="A64" s="120"/>
      <c r="B64" s="121" t="e">
        <f>VLOOKUP(O64,#REF!,2,FALSE)</f>
        <v>#REF!</v>
      </c>
      <c r="C64" s="121"/>
      <c r="D64" s="123" t="s">
        <v>387</v>
      </c>
      <c r="E64" s="115"/>
      <c r="F64" s="116">
        <v>1</v>
      </c>
      <c r="G64" s="113">
        <v>5.28</v>
      </c>
      <c r="H64" s="117"/>
      <c r="I64" s="118">
        <v>4.67</v>
      </c>
      <c r="J64" s="114">
        <f t="shared" si="1"/>
        <v>24.657600000000002</v>
      </c>
      <c r="K64" s="119">
        <f>IFERROR(IF(VLOOKUP(O64,#REF!,4,FALSE)="TETO",I64,IF(VLOOKUP(O64,#REF!,4,FALSE)&gt;I64,I64,VLOOKUP(O64,#REF!,4,FALSE))),0)</f>
        <v>0</v>
      </c>
      <c r="L64" s="114">
        <f t="shared" si="0"/>
        <v>4.67</v>
      </c>
      <c r="M64" s="112"/>
      <c r="N64" s="72"/>
      <c r="O64" s="72">
        <v>13</v>
      </c>
      <c r="P64" s="102" t="s">
        <v>150</v>
      </c>
      <c r="Q64" s="101"/>
      <c r="R64" s="101"/>
      <c r="S64" s="101"/>
      <c r="T64" s="101"/>
      <c r="U64" s="101"/>
      <c r="V64" s="101"/>
      <c r="W64" s="101"/>
      <c r="X64" s="101"/>
      <c r="Y64" s="101"/>
      <c r="Z64" s="101"/>
    </row>
    <row r="65" spans="1:26" s="24" customFormat="1" ht="41.25" customHeight="1">
      <c r="A65" s="120"/>
      <c r="B65" s="121" t="e">
        <f>VLOOKUP(O65,#REF!,2,FALSE)</f>
        <v>#REF!</v>
      </c>
      <c r="C65" s="121"/>
      <c r="D65" s="123" t="s">
        <v>388</v>
      </c>
      <c r="E65" s="115"/>
      <c r="F65" s="116">
        <v>1</v>
      </c>
      <c r="G65" s="113">
        <v>3.46</v>
      </c>
      <c r="H65" s="113"/>
      <c r="I65" s="118">
        <f>13.18/3.46</f>
        <v>3.8092485549132946</v>
      </c>
      <c r="J65" s="114">
        <f t="shared" si="1"/>
        <v>13.18</v>
      </c>
      <c r="K65" s="119">
        <f>IFERROR(IF(VLOOKUP(O65,#REF!,4,FALSE)="TETO",I65,IF(VLOOKUP(O65,#REF!,4,FALSE)&gt;I65,I65,VLOOKUP(O65,#REF!,4,FALSE))),0)</f>
        <v>0</v>
      </c>
      <c r="L65" s="114">
        <f t="shared" si="0"/>
        <v>3.8092485549132946</v>
      </c>
      <c r="M65" s="112"/>
      <c r="N65" s="72"/>
      <c r="O65" s="72">
        <v>13</v>
      </c>
      <c r="P65" s="102" t="s">
        <v>150</v>
      </c>
      <c r="Q65" s="101"/>
      <c r="R65" s="101"/>
      <c r="S65" s="101"/>
      <c r="T65" s="101"/>
      <c r="U65" s="101"/>
      <c r="V65" s="101"/>
      <c r="W65" s="101"/>
      <c r="X65" s="101"/>
      <c r="Y65" s="101"/>
      <c r="Z65" s="101"/>
    </row>
    <row r="66" spans="1:26" s="24" customFormat="1" ht="41.25" customHeight="1">
      <c r="A66" s="120"/>
      <c r="B66" s="121" t="e">
        <f>VLOOKUP(O66,#REF!,2,FALSE)</f>
        <v>#REF!</v>
      </c>
      <c r="C66" s="121"/>
      <c r="D66" s="123" t="s">
        <v>389</v>
      </c>
      <c r="E66" s="115"/>
      <c r="F66" s="116">
        <v>1</v>
      </c>
      <c r="G66" s="113">
        <v>7.07</v>
      </c>
      <c r="H66" s="117"/>
      <c r="I66" s="118">
        <v>3.34</v>
      </c>
      <c r="J66" s="114">
        <f t="shared" si="1"/>
        <v>23.613800000000001</v>
      </c>
      <c r="K66" s="119">
        <f>IFERROR(IF(VLOOKUP(O66,#REF!,4,FALSE)="TETO",I66,IF(VLOOKUP(O66,#REF!,4,FALSE)&gt;I66,I66,VLOOKUP(O66,#REF!,4,FALSE))),0)</f>
        <v>0</v>
      </c>
      <c r="L66" s="114">
        <f t="shared" si="0"/>
        <v>3.34</v>
      </c>
      <c r="M66" s="112"/>
      <c r="N66" s="72"/>
      <c r="O66" s="72">
        <v>13</v>
      </c>
      <c r="P66" s="102" t="s">
        <v>150</v>
      </c>
      <c r="Q66" s="101"/>
      <c r="R66" s="101"/>
      <c r="S66" s="101"/>
      <c r="T66" s="101"/>
      <c r="U66" s="101"/>
      <c r="V66" s="101"/>
      <c r="W66" s="101"/>
      <c r="X66" s="101"/>
      <c r="Y66" s="101"/>
      <c r="Z66" s="101"/>
    </row>
    <row r="67" spans="1:26" s="24" customFormat="1" ht="41.25" customHeight="1">
      <c r="A67" s="120"/>
      <c r="B67" s="121" t="e">
        <f>VLOOKUP(O67,#REF!,2,FALSE)</f>
        <v>#REF!</v>
      </c>
      <c r="C67" s="121"/>
      <c r="D67" s="123" t="s">
        <v>390</v>
      </c>
      <c r="E67" s="115"/>
      <c r="F67" s="116">
        <v>1</v>
      </c>
      <c r="G67" s="113">
        <v>3.46</v>
      </c>
      <c r="H67" s="117"/>
      <c r="I67" s="118">
        <f>13.18/3.46</f>
        <v>3.8092485549132946</v>
      </c>
      <c r="J67" s="114">
        <f t="shared" si="1"/>
        <v>13.18</v>
      </c>
      <c r="K67" s="119">
        <f>IFERROR(IF(VLOOKUP(O67,#REF!,4,FALSE)="TETO",I67,IF(VLOOKUP(O67,#REF!,4,FALSE)&gt;I67,I67,VLOOKUP(O67,#REF!,4,FALSE))),0)</f>
        <v>0</v>
      </c>
      <c r="L67" s="114">
        <f t="shared" si="0"/>
        <v>3.8092485549132946</v>
      </c>
      <c r="M67" s="112"/>
      <c r="N67" s="72"/>
      <c r="O67" s="72">
        <v>13</v>
      </c>
      <c r="P67" s="102" t="s">
        <v>150</v>
      </c>
      <c r="Q67" s="101"/>
      <c r="R67" s="101"/>
      <c r="S67" s="101"/>
      <c r="T67" s="101"/>
      <c r="U67" s="101"/>
      <c r="V67" s="101"/>
      <c r="W67" s="101"/>
      <c r="X67" s="101"/>
      <c r="Y67" s="101"/>
      <c r="Z67" s="101"/>
    </row>
    <row r="68" spans="1:26" s="24" customFormat="1" ht="41.25" customHeight="1">
      <c r="A68" s="120"/>
      <c r="B68" s="121" t="e">
        <f>VLOOKUP(O68,#REF!,2,FALSE)</f>
        <v>#REF!</v>
      </c>
      <c r="C68" s="121"/>
      <c r="D68" s="123" t="s">
        <v>391</v>
      </c>
      <c r="E68" s="115"/>
      <c r="F68" s="116">
        <v>1</v>
      </c>
      <c r="G68" s="113">
        <v>7.07</v>
      </c>
      <c r="H68" s="117"/>
      <c r="I68" s="118">
        <v>3.34</v>
      </c>
      <c r="J68" s="114">
        <f t="shared" si="1"/>
        <v>23.613800000000001</v>
      </c>
      <c r="K68" s="119">
        <f>IFERROR(IF(VLOOKUP(O68,#REF!,4,FALSE)="TETO",I68,IF(VLOOKUP(O68,#REF!,4,FALSE)&gt;I68,I68,VLOOKUP(O68,#REF!,4,FALSE))),0)</f>
        <v>0</v>
      </c>
      <c r="L68" s="114">
        <f t="shared" si="0"/>
        <v>3.34</v>
      </c>
      <c r="M68" s="112"/>
      <c r="N68" s="72"/>
      <c r="O68" s="72">
        <v>13</v>
      </c>
      <c r="P68" s="102" t="s">
        <v>150</v>
      </c>
      <c r="Q68" s="101"/>
      <c r="R68" s="101"/>
      <c r="S68" s="101"/>
      <c r="T68" s="101"/>
      <c r="U68" s="101"/>
      <c r="V68" s="101"/>
      <c r="W68" s="101"/>
      <c r="X68" s="101"/>
      <c r="Y68" s="101"/>
      <c r="Z68" s="101"/>
    </row>
    <row r="69" spans="1:26" s="25" customFormat="1" ht="23.25">
      <c r="A69" s="120"/>
      <c r="B69" s="121" t="e">
        <f>VLOOKUP(O69,#REF!,2,FALSE)</f>
        <v>#REF!</v>
      </c>
      <c r="C69" s="121"/>
      <c r="D69" s="123" t="s">
        <v>392</v>
      </c>
      <c r="E69" s="115"/>
      <c r="F69" s="116">
        <v>1</v>
      </c>
      <c r="G69" s="113">
        <f>3.46+6.3</f>
        <v>9.76</v>
      </c>
      <c r="H69" s="113"/>
      <c r="I69" s="113">
        <f>43.19/9.76</f>
        <v>4.4252049180327866</v>
      </c>
      <c r="J69" s="114">
        <f t="shared" si="1"/>
        <v>43.19</v>
      </c>
      <c r="K69" s="119">
        <f>IFERROR(IF(VLOOKUP(O69,#REF!,4,FALSE)="TETO",I69,IF(VLOOKUP(O69,#REF!,4,FALSE)&gt;I69,I69,VLOOKUP(O69,#REF!,4,FALSE))),0)</f>
        <v>0</v>
      </c>
      <c r="L69" s="114">
        <f t="shared" si="0"/>
        <v>4.4252049180327866</v>
      </c>
      <c r="M69" s="112"/>
      <c r="N69" s="72"/>
      <c r="O69" s="72">
        <v>13</v>
      </c>
      <c r="P69" s="102" t="s">
        <v>150</v>
      </c>
      <c r="Q69" s="101"/>
      <c r="R69" s="101"/>
      <c r="S69" s="101"/>
      <c r="T69" s="101"/>
      <c r="U69" s="101"/>
      <c r="V69" s="101"/>
      <c r="W69" s="101"/>
      <c r="X69" s="101"/>
      <c r="Y69" s="101"/>
      <c r="Z69" s="101"/>
    </row>
    <row r="70" spans="1:26" s="25" customFormat="1" ht="23.25">
      <c r="A70" s="120"/>
      <c r="B70" s="121" t="e">
        <f>VLOOKUP(O70,#REF!,2,FALSE)</f>
        <v>#REF!</v>
      </c>
      <c r="C70" s="121"/>
      <c r="D70" s="123" t="s">
        <v>393</v>
      </c>
      <c r="E70" s="115"/>
      <c r="F70" s="116">
        <v>1</v>
      </c>
      <c r="G70" s="113">
        <v>3.5</v>
      </c>
      <c r="H70" s="113"/>
      <c r="I70" s="113">
        <f>42.69/3.5</f>
        <v>12.197142857142856</v>
      </c>
      <c r="J70" s="114">
        <f t="shared" si="1"/>
        <v>42.69</v>
      </c>
      <c r="K70" s="119">
        <f>IFERROR(IF(VLOOKUP(O70,#REF!,4,FALSE)="TETO",I70,IF(VLOOKUP(O70,#REF!,4,FALSE)&gt;I70,I70,VLOOKUP(O70,#REF!,4,FALSE))),0)</f>
        <v>0</v>
      </c>
      <c r="L70" s="114">
        <f t="shared" si="0"/>
        <v>12.197142857142856</v>
      </c>
      <c r="M70" s="112"/>
      <c r="N70" s="72"/>
      <c r="O70" s="72">
        <v>13</v>
      </c>
      <c r="P70" s="102" t="s">
        <v>150</v>
      </c>
      <c r="Q70" s="101"/>
      <c r="R70" s="101"/>
      <c r="S70" s="101"/>
      <c r="T70" s="101"/>
      <c r="U70" s="101"/>
      <c r="V70" s="101"/>
      <c r="W70" s="101"/>
      <c r="X70" s="101"/>
      <c r="Y70" s="101"/>
      <c r="Z70" s="101"/>
    </row>
    <row r="71" spans="1:26" s="25" customFormat="1" ht="23.25">
      <c r="A71" s="120"/>
      <c r="B71" s="121" t="e">
        <f>VLOOKUP(O71,#REF!,2,FALSE)</f>
        <v>#REF!</v>
      </c>
      <c r="C71" s="121"/>
      <c r="D71" s="123" t="s">
        <v>395</v>
      </c>
      <c r="E71" s="115"/>
      <c r="F71" s="116">
        <v>1</v>
      </c>
      <c r="G71" s="113">
        <f>3.46+6.3-3.15</f>
        <v>6.6099999999999994</v>
      </c>
      <c r="H71" s="113"/>
      <c r="I71" s="113">
        <v>3.34</v>
      </c>
      <c r="J71" s="114">
        <f t="shared" si="1"/>
        <v>22.077399999999997</v>
      </c>
      <c r="K71" s="119">
        <f>IFERROR(IF(VLOOKUP(O71,#REF!,4,FALSE)="TETO",I71,IF(VLOOKUP(O71,#REF!,4,FALSE)&gt;I71,I71,VLOOKUP(O71,#REF!,4,FALSE))),0)</f>
        <v>0</v>
      </c>
      <c r="L71" s="114">
        <f t="shared" si="0"/>
        <v>3.34</v>
      </c>
      <c r="M71" s="112"/>
      <c r="N71" s="72"/>
      <c r="O71" s="72">
        <v>13</v>
      </c>
      <c r="P71" s="102" t="s">
        <v>150</v>
      </c>
      <c r="Q71" s="101"/>
      <c r="R71" s="101"/>
      <c r="S71" s="101"/>
      <c r="T71" s="101"/>
      <c r="U71" s="101"/>
      <c r="V71" s="101"/>
      <c r="W71" s="101"/>
      <c r="X71" s="101"/>
      <c r="Y71" s="101"/>
      <c r="Z71" s="101"/>
    </row>
    <row r="72" spans="1:26" s="25" customFormat="1" ht="23.25">
      <c r="A72" s="120"/>
      <c r="B72" s="121" t="e">
        <f>VLOOKUP(O72,#REF!,2,FALSE)</f>
        <v>#REF!</v>
      </c>
      <c r="C72" s="121"/>
      <c r="D72" s="123" t="s">
        <v>394</v>
      </c>
      <c r="E72" s="115"/>
      <c r="F72" s="116">
        <v>1</v>
      </c>
      <c r="G72" s="113">
        <v>3.15</v>
      </c>
      <c r="H72" s="113"/>
      <c r="I72" s="113">
        <f>3.34+1.75*0.25</f>
        <v>3.7774999999999999</v>
      </c>
      <c r="J72" s="114">
        <f t="shared" si="1"/>
        <v>11.899125</v>
      </c>
      <c r="K72" s="119">
        <f>IFERROR(IF(VLOOKUP(O72,#REF!,4,FALSE)="TETO",I72,IF(VLOOKUP(O72,#REF!,4,FALSE)&gt;I72,I72,VLOOKUP(O72,#REF!,4,FALSE))),0)</f>
        <v>0</v>
      </c>
      <c r="L72" s="114">
        <f t="shared" ref="L72:L135" si="2">IF(K72&gt;I72,0,I72-K72)</f>
        <v>3.7774999999999999</v>
      </c>
      <c r="M72" s="112"/>
      <c r="N72" s="72"/>
      <c r="O72" s="72">
        <v>13</v>
      </c>
      <c r="P72" s="102" t="s">
        <v>150</v>
      </c>
      <c r="Q72" s="101"/>
      <c r="R72" s="101"/>
      <c r="S72" s="101"/>
      <c r="T72" s="101"/>
      <c r="U72" s="101"/>
      <c r="V72" s="101"/>
      <c r="W72" s="101"/>
      <c r="X72" s="101"/>
      <c r="Y72" s="101"/>
      <c r="Z72" s="101"/>
    </row>
    <row r="73" spans="1:26" s="25" customFormat="1" ht="23.25">
      <c r="A73" s="120"/>
      <c r="B73" s="121" t="e">
        <f>VLOOKUP(O73,#REF!,2,FALSE)</f>
        <v>#REF!</v>
      </c>
      <c r="C73" s="121"/>
      <c r="D73" s="123" t="s">
        <v>396</v>
      </c>
      <c r="E73" s="115"/>
      <c r="F73" s="116">
        <v>1</v>
      </c>
      <c r="G73" s="113">
        <v>3.5</v>
      </c>
      <c r="H73" s="113"/>
      <c r="I73" s="113">
        <v>4.42</v>
      </c>
      <c r="J73" s="114">
        <f t="shared" ref="J73:J119" si="3">I73*G73*F73</f>
        <v>15.469999999999999</v>
      </c>
      <c r="K73" s="119">
        <f>IFERROR(IF(VLOOKUP(O73,#REF!,4,FALSE)="TETO",I73,IF(VLOOKUP(O73,#REF!,4,FALSE)&gt;I73,I73,VLOOKUP(O73,#REF!,4,FALSE))),0)</f>
        <v>0</v>
      </c>
      <c r="L73" s="114">
        <f t="shared" si="2"/>
        <v>4.42</v>
      </c>
      <c r="M73" s="112"/>
      <c r="N73" s="72"/>
      <c r="O73" s="72">
        <v>13</v>
      </c>
      <c r="P73" s="102" t="s">
        <v>150</v>
      </c>
      <c r="Q73" s="101"/>
      <c r="R73" s="101"/>
      <c r="S73" s="101"/>
      <c r="T73" s="101"/>
      <c r="U73" s="101"/>
      <c r="V73" s="101"/>
      <c r="W73" s="101"/>
      <c r="X73" s="101"/>
      <c r="Y73" s="101"/>
      <c r="Z73" s="101"/>
    </row>
    <row r="74" spans="1:26" s="25" customFormat="1" ht="23.25">
      <c r="A74" s="120"/>
      <c r="B74" s="121" t="e">
        <f>VLOOKUP(O74,#REF!,2,FALSE)</f>
        <v>#REF!</v>
      </c>
      <c r="C74" s="121"/>
      <c r="D74" s="123" t="s">
        <v>397</v>
      </c>
      <c r="E74" s="115"/>
      <c r="F74" s="116">
        <v>1</v>
      </c>
      <c r="G74" s="113">
        <v>3</v>
      </c>
      <c r="H74" s="113"/>
      <c r="I74" s="118">
        <f>14.14/3</f>
        <v>4.7133333333333338</v>
      </c>
      <c r="J74" s="114">
        <f t="shared" si="3"/>
        <v>14.14</v>
      </c>
      <c r="K74" s="119">
        <f>IFERROR(IF(VLOOKUP(O74,#REF!,4,FALSE)="TETO",I74,IF(VLOOKUP(O74,#REF!,4,FALSE)&gt;I74,I74,VLOOKUP(O74,#REF!,4,FALSE))),0)</f>
        <v>0</v>
      </c>
      <c r="L74" s="114">
        <f t="shared" si="2"/>
        <v>4.7133333333333338</v>
      </c>
      <c r="M74" s="112"/>
      <c r="N74" s="72"/>
      <c r="O74" s="72">
        <v>8</v>
      </c>
      <c r="P74" s="102" t="s">
        <v>150</v>
      </c>
      <c r="Q74" s="101"/>
      <c r="R74" s="101"/>
      <c r="S74" s="101"/>
      <c r="T74" s="101"/>
      <c r="U74" s="101"/>
      <c r="V74" s="101"/>
      <c r="W74" s="101"/>
      <c r="X74" s="101"/>
      <c r="Y74" s="101"/>
      <c r="Z74" s="101"/>
    </row>
    <row r="75" spans="1:26" s="25" customFormat="1" ht="23.25">
      <c r="A75" s="120"/>
      <c r="B75" s="121" t="e">
        <f>VLOOKUP(O75,#REF!,2,FALSE)</f>
        <v>#REF!</v>
      </c>
      <c r="C75" s="121"/>
      <c r="D75" s="123" t="s">
        <v>398</v>
      </c>
      <c r="E75" s="115"/>
      <c r="F75" s="116">
        <v>1</v>
      </c>
      <c r="G75" s="113">
        <v>1.6</v>
      </c>
      <c r="H75" s="117"/>
      <c r="I75" s="118">
        <v>5.07</v>
      </c>
      <c r="J75" s="114">
        <f t="shared" si="3"/>
        <v>8.1120000000000001</v>
      </c>
      <c r="K75" s="119">
        <f>IFERROR(IF(VLOOKUP(O75,#REF!,4,FALSE)="TETO",I75,IF(VLOOKUP(O75,#REF!,4,FALSE)&gt;I75,I75,VLOOKUP(O75,#REF!,4,FALSE))),0)</f>
        <v>0</v>
      </c>
      <c r="L75" s="114">
        <f t="shared" si="2"/>
        <v>5.07</v>
      </c>
      <c r="M75" s="112"/>
      <c r="N75" s="72"/>
      <c r="O75" s="72">
        <v>8</v>
      </c>
      <c r="P75" s="102" t="s">
        <v>150</v>
      </c>
      <c r="Q75" s="101"/>
      <c r="R75" s="101"/>
      <c r="S75" s="101"/>
      <c r="T75" s="101"/>
      <c r="U75" s="101"/>
      <c r="V75" s="101"/>
      <c r="W75" s="101"/>
      <c r="X75" s="101"/>
      <c r="Y75" s="101"/>
      <c r="Z75" s="101"/>
    </row>
    <row r="76" spans="1:26" s="25" customFormat="1" ht="23.25">
      <c r="A76" s="120"/>
      <c r="B76" s="121" t="e">
        <f>VLOOKUP(O76,#REF!,2,FALSE)</f>
        <v>#REF!</v>
      </c>
      <c r="C76" s="121"/>
      <c r="D76" s="123" t="s">
        <v>399</v>
      </c>
      <c r="E76" s="115"/>
      <c r="F76" s="116">
        <v>1</v>
      </c>
      <c r="G76" s="113">
        <v>1.6</v>
      </c>
      <c r="H76" s="117"/>
      <c r="I76" s="118">
        <v>4.42</v>
      </c>
      <c r="J76" s="114">
        <f t="shared" si="3"/>
        <v>7.0720000000000001</v>
      </c>
      <c r="K76" s="119">
        <f>IFERROR(IF(VLOOKUP(O76,#REF!,4,FALSE)="TETO",I76,IF(VLOOKUP(O76,#REF!,4,FALSE)&gt;I76,I76,VLOOKUP(O76,#REF!,4,FALSE))),0)</f>
        <v>0</v>
      </c>
      <c r="L76" s="114">
        <f t="shared" si="2"/>
        <v>4.42</v>
      </c>
      <c r="M76" s="112"/>
      <c r="N76" s="72"/>
      <c r="O76" s="72">
        <v>8</v>
      </c>
      <c r="P76" s="102" t="s">
        <v>150</v>
      </c>
      <c r="Q76" s="101"/>
      <c r="R76" s="101"/>
      <c r="S76" s="101"/>
      <c r="T76" s="101"/>
      <c r="U76" s="101"/>
      <c r="V76" s="101"/>
      <c r="W76" s="101"/>
      <c r="X76" s="101"/>
      <c r="Y76" s="101"/>
      <c r="Z76" s="101"/>
    </row>
    <row r="77" spans="1:26" s="25" customFormat="1" ht="23.25">
      <c r="A77" s="120"/>
      <c r="B77" s="121" t="e">
        <f>VLOOKUP(O77,#REF!,2,FALSE)</f>
        <v>#REF!</v>
      </c>
      <c r="C77" s="121"/>
      <c r="D77" s="123" t="s">
        <v>400</v>
      </c>
      <c r="E77" s="115"/>
      <c r="F77" s="116">
        <v>1</v>
      </c>
      <c r="G77" s="113">
        <v>3</v>
      </c>
      <c r="H77" s="117"/>
      <c r="I77" s="118">
        <v>3.34</v>
      </c>
      <c r="J77" s="114">
        <f t="shared" si="3"/>
        <v>10.02</v>
      </c>
      <c r="K77" s="119">
        <f>IFERROR(IF(VLOOKUP(O77,#REF!,4,FALSE)="TETO",I77,IF(VLOOKUP(O77,#REF!,4,FALSE)&gt;I77,I77,VLOOKUP(O77,#REF!,4,FALSE))),0)</f>
        <v>0</v>
      </c>
      <c r="L77" s="114">
        <f t="shared" si="2"/>
        <v>3.34</v>
      </c>
      <c r="M77" s="112"/>
      <c r="N77" s="72"/>
      <c r="O77" s="72">
        <v>8</v>
      </c>
      <c r="P77" s="102" t="s">
        <v>150</v>
      </c>
      <c r="Q77" s="101"/>
      <c r="R77" s="101"/>
      <c r="S77" s="101"/>
      <c r="T77" s="101"/>
      <c r="U77" s="101"/>
      <c r="V77" s="101"/>
      <c r="W77" s="101"/>
      <c r="X77" s="101"/>
      <c r="Y77" s="101"/>
      <c r="Z77" s="101"/>
    </row>
    <row r="78" spans="1:26" s="25" customFormat="1" ht="23.25">
      <c r="A78" s="120"/>
      <c r="B78" s="121" t="e">
        <f>VLOOKUP(O78,#REF!,2,FALSE)</f>
        <v>#REF!</v>
      </c>
      <c r="C78" s="121"/>
      <c r="D78" s="123" t="s">
        <v>452</v>
      </c>
      <c r="E78" s="115"/>
      <c r="F78" s="116">
        <v>1</v>
      </c>
      <c r="G78" s="113">
        <f>12.8-0.15</f>
        <v>12.65</v>
      </c>
      <c r="H78" s="113"/>
      <c r="I78" s="118">
        <v>4.42</v>
      </c>
      <c r="J78" s="114">
        <f t="shared" si="3"/>
        <v>55.913000000000004</v>
      </c>
      <c r="K78" s="119">
        <f>IFERROR(IF(VLOOKUP(O78,#REF!,4,FALSE)="TETO",I78,IF(VLOOKUP(O78,#REF!,4,FALSE)&gt;I78,I78,VLOOKUP(O78,#REF!,4,FALSE))),0)</f>
        <v>0</v>
      </c>
      <c r="L78" s="114">
        <f t="shared" si="2"/>
        <v>4.42</v>
      </c>
      <c r="M78" s="112"/>
      <c r="N78" s="72"/>
      <c r="O78" s="72">
        <v>3</v>
      </c>
      <c r="P78" s="102"/>
      <c r="Q78" s="101"/>
      <c r="R78" s="101"/>
      <c r="S78" s="101"/>
      <c r="T78" s="101"/>
      <c r="U78" s="101"/>
      <c r="V78" s="101"/>
      <c r="W78" s="101"/>
      <c r="X78" s="101"/>
      <c r="Y78" s="101"/>
      <c r="Z78" s="101"/>
    </row>
    <row r="79" spans="1:26" s="25" customFormat="1" ht="23.25">
      <c r="A79" s="120"/>
      <c r="B79" s="121" t="e">
        <f>VLOOKUP(O79,#REF!,2,FALSE)</f>
        <v>#REF!</v>
      </c>
      <c r="C79" s="121"/>
      <c r="D79" s="123" t="s">
        <v>453</v>
      </c>
      <c r="E79" s="115"/>
      <c r="F79" s="116">
        <v>1</v>
      </c>
      <c r="G79" s="113">
        <v>6.15</v>
      </c>
      <c r="H79" s="117"/>
      <c r="I79" s="118">
        <f>28.87/6.15</f>
        <v>4.6943089430894309</v>
      </c>
      <c r="J79" s="114">
        <f t="shared" si="3"/>
        <v>28.87</v>
      </c>
      <c r="K79" s="119">
        <f>IFERROR(IF(VLOOKUP(O79,#REF!,4,FALSE)="TETO",I79,IF(VLOOKUP(O79,#REF!,4,FALSE)&gt;I79,I79,VLOOKUP(O79,#REF!,4,FALSE))),0)</f>
        <v>0</v>
      </c>
      <c r="L79" s="114">
        <f t="shared" si="2"/>
        <v>4.6943089430894309</v>
      </c>
      <c r="M79" s="112"/>
      <c r="N79" s="72"/>
      <c r="O79" s="72">
        <v>3</v>
      </c>
      <c r="P79" s="102"/>
      <c r="Q79" s="101"/>
      <c r="R79" s="101"/>
      <c r="S79" s="101"/>
      <c r="T79" s="101"/>
      <c r="U79" s="101"/>
      <c r="V79" s="101"/>
      <c r="W79" s="101"/>
      <c r="X79" s="101"/>
      <c r="Y79" s="101"/>
      <c r="Z79" s="101"/>
    </row>
    <row r="80" spans="1:26" s="25" customFormat="1" ht="23.25">
      <c r="A80" s="120"/>
      <c r="B80" s="121" t="e">
        <f>VLOOKUP(O80,#REF!,2,FALSE)</f>
        <v>#REF!</v>
      </c>
      <c r="C80" s="121"/>
      <c r="D80" s="123" t="s">
        <v>454</v>
      </c>
      <c r="E80" s="115"/>
      <c r="F80" s="116">
        <v>1</v>
      </c>
      <c r="G80" s="113">
        <v>7.07</v>
      </c>
      <c r="H80" s="117"/>
      <c r="I80" s="118">
        <v>4.28</v>
      </c>
      <c r="J80" s="114">
        <f t="shared" si="3"/>
        <v>30.259600000000002</v>
      </c>
      <c r="K80" s="119">
        <f>IFERROR(IF(VLOOKUP(O80,#REF!,4,FALSE)="TETO",I80,IF(VLOOKUP(O80,#REF!,4,FALSE)&gt;I80,I80,VLOOKUP(O80,#REF!,4,FALSE))),0)</f>
        <v>0</v>
      </c>
      <c r="L80" s="114">
        <f t="shared" si="2"/>
        <v>4.28</v>
      </c>
      <c r="M80" s="112"/>
      <c r="N80" s="72"/>
      <c r="O80" s="72">
        <v>3</v>
      </c>
      <c r="P80" s="102"/>
      <c r="Q80" s="101"/>
      <c r="R80" s="101"/>
      <c r="S80" s="101"/>
      <c r="T80" s="101"/>
      <c r="U80" s="101"/>
      <c r="V80" s="101"/>
      <c r="W80" s="101"/>
      <c r="X80" s="101"/>
      <c r="Y80" s="101"/>
      <c r="Z80" s="101"/>
    </row>
    <row r="81" spans="1:26" s="25" customFormat="1" ht="23.25">
      <c r="A81" s="120"/>
      <c r="B81" s="121" t="e">
        <f>VLOOKUP(O81,#REF!,2,FALSE)</f>
        <v>#REF!</v>
      </c>
      <c r="C81" s="121"/>
      <c r="D81" s="123" t="s">
        <v>455</v>
      </c>
      <c r="E81" s="115"/>
      <c r="F81" s="116">
        <v>1</v>
      </c>
      <c r="G81" s="113">
        <v>4.1500000000000004</v>
      </c>
      <c r="H81" s="117"/>
      <c r="I81" s="118">
        <f>19.68/4.15</f>
        <v>4.742168674698795</v>
      </c>
      <c r="J81" s="114">
        <f t="shared" si="3"/>
        <v>19.68</v>
      </c>
      <c r="K81" s="119">
        <f>IFERROR(IF(VLOOKUP(O81,#REF!,4,FALSE)="TETO",I81,IF(VLOOKUP(O81,#REF!,4,FALSE)&gt;I81,I81,VLOOKUP(O81,#REF!,4,FALSE))),0)</f>
        <v>0</v>
      </c>
      <c r="L81" s="114">
        <f t="shared" si="2"/>
        <v>4.742168674698795</v>
      </c>
      <c r="M81" s="112"/>
      <c r="N81" s="72"/>
      <c r="O81" s="72">
        <v>3</v>
      </c>
      <c r="P81" s="102"/>
      <c r="Q81" s="101"/>
      <c r="R81" s="101"/>
      <c r="S81" s="101"/>
      <c r="T81" s="101"/>
      <c r="U81" s="101"/>
      <c r="V81" s="101"/>
      <c r="W81" s="101"/>
      <c r="X81" s="101"/>
      <c r="Y81" s="101"/>
      <c r="Z81" s="101"/>
    </row>
    <row r="82" spans="1:26" s="25" customFormat="1" ht="23.25">
      <c r="A82" s="120"/>
      <c r="B82" s="121" t="e">
        <f>VLOOKUP(O82,#REF!,2,FALSE)</f>
        <v>#REF!</v>
      </c>
      <c r="C82" s="121"/>
      <c r="D82" s="123" t="s">
        <v>456</v>
      </c>
      <c r="E82" s="115"/>
      <c r="F82" s="116">
        <v>1</v>
      </c>
      <c r="G82" s="113">
        <f>7.3-0.94*2</f>
        <v>5.42</v>
      </c>
      <c r="H82" s="117"/>
      <c r="I82" s="118">
        <v>4.84</v>
      </c>
      <c r="J82" s="114">
        <f t="shared" si="3"/>
        <v>26.232799999999997</v>
      </c>
      <c r="K82" s="119">
        <f>IFERROR(IF(VLOOKUP(O82,#REF!,4,FALSE)="TETO",I82,IF(VLOOKUP(O82,#REF!,4,FALSE)&gt;I82,I82,VLOOKUP(O82,#REF!,4,FALSE))),0)</f>
        <v>0</v>
      </c>
      <c r="L82" s="114">
        <f t="shared" si="2"/>
        <v>4.84</v>
      </c>
      <c r="M82" s="112"/>
      <c r="N82" s="72"/>
      <c r="O82" s="72">
        <v>3</v>
      </c>
      <c r="P82" s="102"/>
      <c r="Q82" s="101"/>
      <c r="R82" s="101"/>
      <c r="S82" s="101"/>
      <c r="T82" s="101"/>
      <c r="U82" s="101"/>
      <c r="V82" s="101"/>
      <c r="W82" s="101"/>
      <c r="X82" s="101"/>
      <c r="Y82" s="101"/>
      <c r="Z82" s="101"/>
    </row>
    <row r="83" spans="1:26" s="25" customFormat="1" ht="23.25">
      <c r="A83" s="120"/>
      <c r="B83" s="121" t="e">
        <f>VLOOKUP(O83,#REF!,2,FALSE)</f>
        <v>#REF!</v>
      </c>
      <c r="C83" s="121"/>
      <c r="D83" s="123" t="s">
        <v>457</v>
      </c>
      <c r="E83" s="115"/>
      <c r="F83" s="116">
        <v>4</v>
      </c>
      <c r="G83" s="113">
        <v>0.76</v>
      </c>
      <c r="H83" s="117"/>
      <c r="I83" s="118">
        <f>(4.84+4.84+0.76*0.25)/2</f>
        <v>4.9349999999999996</v>
      </c>
      <c r="J83" s="114">
        <f t="shared" si="3"/>
        <v>15.0024</v>
      </c>
      <c r="K83" s="119">
        <f>IFERROR(IF(VLOOKUP(O83,#REF!,4,FALSE)="TETO",I83,IF(VLOOKUP(O83,#REF!,4,FALSE)&gt;I83,I83,VLOOKUP(O83,#REF!,4,FALSE))),0)</f>
        <v>0</v>
      </c>
      <c r="L83" s="114">
        <f t="shared" si="2"/>
        <v>4.9349999999999996</v>
      </c>
      <c r="M83" s="112"/>
      <c r="N83" s="72"/>
      <c r="O83" s="72">
        <v>3</v>
      </c>
      <c r="P83" s="102"/>
      <c r="Q83" s="101"/>
      <c r="R83" s="101"/>
      <c r="S83" s="101"/>
      <c r="T83" s="101"/>
      <c r="U83" s="101"/>
      <c r="V83" s="101"/>
      <c r="W83" s="101"/>
      <c r="X83" s="101"/>
      <c r="Y83" s="101"/>
      <c r="Z83" s="101"/>
    </row>
    <row r="84" spans="1:26" s="25" customFormat="1" ht="23.25">
      <c r="A84" s="120"/>
      <c r="B84" s="121" t="e">
        <f>VLOOKUP(O84,#REF!,2,FALSE)</f>
        <v>#REF!</v>
      </c>
      <c r="C84" s="121"/>
      <c r="D84" s="123" t="s">
        <v>458</v>
      </c>
      <c r="E84" s="115"/>
      <c r="F84" s="116">
        <v>2</v>
      </c>
      <c r="G84" s="113">
        <v>0.94</v>
      </c>
      <c r="H84" s="117"/>
      <c r="I84" s="118">
        <f>4.84+0.76*0.25</f>
        <v>5.03</v>
      </c>
      <c r="J84" s="114">
        <f t="shared" si="3"/>
        <v>9.4564000000000004</v>
      </c>
      <c r="K84" s="119">
        <f>IFERROR(IF(VLOOKUP(O84,#REF!,4,FALSE)="TETO",I84,IF(VLOOKUP(O84,#REF!,4,FALSE)&gt;I84,I84,VLOOKUP(O84,#REF!,4,FALSE))),0)</f>
        <v>0</v>
      </c>
      <c r="L84" s="114">
        <f t="shared" si="2"/>
        <v>5.03</v>
      </c>
      <c r="M84" s="112"/>
      <c r="N84" s="72"/>
      <c r="O84" s="72">
        <v>3</v>
      </c>
      <c r="P84" s="102"/>
      <c r="Q84" s="101"/>
      <c r="R84" s="101"/>
      <c r="S84" s="101"/>
      <c r="T84" s="101"/>
      <c r="U84" s="101"/>
      <c r="V84" s="101"/>
      <c r="W84" s="101"/>
      <c r="X84" s="101"/>
      <c r="Y84" s="101"/>
      <c r="Z84" s="101"/>
    </row>
    <row r="85" spans="1:26" s="25" customFormat="1" ht="23.25">
      <c r="A85" s="120"/>
      <c r="B85" s="121" t="e">
        <f>VLOOKUP(O85,#REF!,2,FALSE)</f>
        <v>#REF!</v>
      </c>
      <c r="C85" s="121"/>
      <c r="D85" s="123" t="s">
        <v>459</v>
      </c>
      <c r="E85" s="115"/>
      <c r="F85" s="116">
        <v>1</v>
      </c>
      <c r="G85" s="113">
        <v>1.87</v>
      </c>
      <c r="H85" s="117"/>
      <c r="I85" s="118">
        <v>4.63</v>
      </c>
      <c r="J85" s="114">
        <f t="shared" si="3"/>
        <v>8.658100000000001</v>
      </c>
      <c r="K85" s="119">
        <f>IFERROR(IF(VLOOKUP(O85,#REF!,4,FALSE)="TETO",I85,IF(VLOOKUP(O85,#REF!,4,FALSE)&gt;I85,I85,VLOOKUP(O85,#REF!,4,FALSE))),0)</f>
        <v>0</v>
      </c>
      <c r="L85" s="114">
        <f t="shared" si="2"/>
        <v>4.63</v>
      </c>
      <c r="M85" s="112"/>
      <c r="N85" s="72"/>
      <c r="O85" s="72">
        <v>3</v>
      </c>
      <c r="P85" s="102"/>
      <c r="Q85" s="101"/>
      <c r="R85" s="101"/>
      <c r="S85" s="101"/>
      <c r="T85" s="101"/>
      <c r="U85" s="101"/>
      <c r="V85" s="101"/>
      <c r="W85" s="101"/>
      <c r="X85" s="101"/>
      <c r="Y85" s="101"/>
      <c r="Z85" s="101"/>
    </row>
    <row r="86" spans="1:26" s="24" customFormat="1" ht="41.25" customHeight="1">
      <c r="A86" s="120"/>
      <c r="B86" s="121" t="e">
        <f>VLOOKUP(O86,#REF!,2,FALSE)</f>
        <v>#REF!</v>
      </c>
      <c r="C86" s="121"/>
      <c r="D86" s="157" t="s">
        <v>254</v>
      </c>
      <c r="E86" s="115"/>
      <c r="F86" s="116">
        <v>1</v>
      </c>
      <c r="G86" s="113">
        <v>24.09</v>
      </c>
      <c r="H86" s="117"/>
      <c r="I86" s="118">
        <v>2.7</v>
      </c>
      <c r="J86" s="114">
        <f t="shared" si="3"/>
        <v>65.043000000000006</v>
      </c>
      <c r="K86" s="119">
        <f>IFERROR(IF(VLOOKUP(O86,#REF!,4,FALSE)="TETO",I86,IF(VLOOKUP(O86,#REF!,4,FALSE)&gt;I86,I86,VLOOKUP(O86,#REF!,4,FALSE))),0)</f>
        <v>0</v>
      </c>
      <c r="L86" s="114">
        <f t="shared" si="2"/>
        <v>2.7</v>
      </c>
      <c r="M86" s="112"/>
      <c r="N86" s="72"/>
      <c r="O86" s="72">
        <v>16</v>
      </c>
      <c r="P86" s="102" t="s">
        <v>150</v>
      </c>
      <c r="Q86" s="101"/>
      <c r="R86" s="101"/>
      <c r="S86" s="101"/>
      <c r="T86" s="101"/>
      <c r="U86" s="101"/>
      <c r="V86" s="101"/>
      <c r="W86" s="101"/>
      <c r="X86" s="101"/>
      <c r="Y86" s="101"/>
      <c r="Z86" s="101"/>
    </row>
    <row r="87" spans="1:26" s="25" customFormat="1" ht="23.25">
      <c r="A87" s="120"/>
      <c r="B87" s="121" t="e">
        <f>VLOOKUP(O87,#REF!,2,FALSE)</f>
        <v>#REF!</v>
      </c>
      <c r="C87" s="121"/>
      <c r="D87" s="157" t="s">
        <v>348</v>
      </c>
      <c r="E87" s="115"/>
      <c r="F87" s="116">
        <v>1</v>
      </c>
      <c r="G87" s="113">
        <v>8.51</v>
      </c>
      <c r="H87" s="113"/>
      <c r="I87" s="113">
        <v>2.7</v>
      </c>
      <c r="J87" s="114">
        <f t="shared" si="3"/>
        <v>22.977</v>
      </c>
      <c r="K87" s="119">
        <f>IFERROR(IF(VLOOKUP(O87,#REF!,4,FALSE)="TETO",I87,IF(VLOOKUP(O87,#REF!,4,FALSE)&gt;I87,I87,VLOOKUP(O87,#REF!,4,FALSE))),0)</f>
        <v>0</v>
      </c>
      <c r="L87" s="114">
        <f t="shared" si="2"/>
        <v>2.7</v>
      </c>
      <c r="M87" s="112"/>
      <c r="N87" s="72"/>
      <c r="O87" s="72">
        <v>8</v>
      </c>
      <c r="P87" s="102" t="s">
        <v>150</v>
      </c>
      <c r="Q87" s="101"/>
      <c r="R87" s="101"/>
      <c r="S87" s="101"/>
      <c r="T87" s="101"/>
      <c r="U87" s="101"/>
      <c r="V87" s="101"/>
      <c r="W87" s="101"/>
      <c r="X87" s="101"/>
      <c r="Y87" s="101"/>
      <c r="Z87" s="101"/>
    </row>
    <row r="88" spans="1:26" s="25" customFormat="1" ht="23.25">
      <c r="A88" s="120"/>
      <c r="B88" s="121" t="e">
        <f>VLOOKUP(O88,#REF!,2,FALSE)</f>
        <v>#REF!</v>
      </c>
      <c r="C88" s="121"/>
      <c r="D88" s="157" t="s">
        <v>324</v>
      </c>
      <c r="E88" s="115"/>
      <c r="F88" s="116">
        <v>1</v>
      </c>
      <c r="G88" s="113">
        <f>14.74-2.3</f>
        <v>12.440000000000001</v>
      </c>
      <c r="H88" s="117"/>
      <c r="I88" s="118">
        <v>2.7</v>
      </c>
      <c r="J88" s="114">
        <f t="shared" si="3"/>
        <v>33.588000000000008</v>
      </c>
      <c r="K88" s="119">
        <f>IFERROR(IF(VLOOKUP(O88,#REF!,4,FALSE)="TETO",I88,IF(VLOOKUP(O88,#REF!,4,FALSE)&gt;I88,I88,VLOOKUP(O88,#REF!,4,FALSE))),0)</f>
        <v>0</v>
      </c>
      <c r="L88" s="114">
        <f t="shared" si="2"/>
        <v>2.7</v>
      </c>
      <c r="M88" s="112"/>
      <c r="N88" s="72"/>
      <c r="O88" s="72">
        <v>8</v>
      </c>
      <c r="P88" s="102" t="s">
        <v>150</v>
      </c>
      <c r="Q88" s="101"/>
      <c r="R88" s="101"/>
      <c r="S88" s="101"/>
      <c r="T88" s="101"/>
      <c r="U88" s="101"/>
      <c r="V88" s="101"/>
      <c r="W88" s="101"/>
      <c r="X88" s="101"/>
      <c r="Y88" s="101"/>
      <c r="Z88" s="101"/>
    </row>
    <row r="89" spans="1:26" s="25" customFormat="1" ht="23.25">
      <c r="A89" s="120"/>
      <c r="B89" s="121" t="e">
        <f>VLOOKUP(O89,#REF!,2,FALSE)</f>
        <v>#REF!</v>
      </c>
      <c r="C89" s="121"/>
      <c r="D89" s="157" t="s">
        <v>383</v>
      </c>
      <c r="E89" s="115"/>
      <c r="F89" s="116">
        <v>1</v>
      </c>
      <c r="G89" s="113">
        <v>2.2999999999999998</v>
      </c>
      <c r="H89" s="117"/>
      <c r="I89" s="118">
        <v>2.7</v>
      </c>
      <c r="J89" s="114">
        <f t="shared" si="3"/>
        <v>6.21</v>
      </c>
      <c r="K89" s="119">
        <f>IFERROR(IF(VLOOKUP(O89,#REF!,4,FALSE)="TETO",I89,IF(VLOOKUP(O89,#REF!,4,FALSE)&gt;I89,I89,VLOOKUP(O89,#REF!,4,FALSE))),0)</f>
        <v>0</v>
      </c>
      <c r="L89" s="114">
        <f t="shared" si="2"/>
        <v>2.7</v>
      </c>
      <c r="M89" s="112"/>
      <c r="N89" s="72"/>
      <c r="O89" s="72">
        <v>4</v>
      </c>
      <c r="P89" s="102" t="s">
        <v>150</v>
      </c>
      <c r="Q89" s="101"/>
      <c r="R89" s="101"/>
      <c r="S89" s="101"/>
      <c r="T89" s="101"/>
      <c r="U89" s="101"/>
      <c r="V89" s="101"/>
      <c r="W89" s="101"/>
      <c r="X89" s="101"/>
      <c r="Y89" s="101"/>
      <c r="Z89" s="101"/>
    </row>
    <row r="90" spans="1:26" s="24" customFormat="1" ht="41.25" customHeight="1">
      <c r="A90" s="120"/>
      <c r="B90" s="121" t="e">
        <f>VLOOKUP(O90,#REF!,2,FALSE)</f>
        <v>#REF!</v>
      </c>
      <c r="C90" s="121"/>
      <c r="D90" s="157" t="s">
        <v>326</v>
      </c>
      <c r="E90" s="115"/>
      <c r="F90" s="116">
        <v>1</v>
      </c>
      <c r="G90" s="113">
        <f>14.74-2.3</f>
        <v>12.440000000000001</v>
      </c>
      <c r="H90" s="117"/>
      <c r="I90" s="118">
        <v>2.7</v>
      </c>
      <c r="J90" s="114">
        <f t="shared" si="3"/>
        <v>33.588000000000008</v>
      </c>
      <c r="K90" s="119">
        <f>IFERROR(IF(VLOOKUP(O90,#REF!,4,FALSE)="TETO",I90,IF(VLOOKUP(O90,#REF!,4,FALSE)&gt;I90,I90,VLOOKUP(O90,#REF!,4,FALSE))),0)</f>
        <v>0</v>
      </c>
      <c r="L90" s="114">
        <f t="shared" si="2"/>
        <v>2.7</v>
      </c>
      <c r="M90" s="112"/>
      <c r="N90" s="72"/>
      <c r="O90" s="72">
        <v>8</v>
      </c>
      <c r="P90" s="102" t="s">
        <v>150</v>
      </c>
      <c r="Q90" s="101"/>
      <c r="R90" s="101"/>
      <c r="S90" s="101"/>
      <c r="T90" s="101"/>
      <c r="U90" s="101"/>
      <c r="V90" s="101"/>
      <c r="W90" s="101"/>
      <c r="X90" s="101"/>
      <c r="Y90" s="101"/>
      <c r="Z90" s="101"/>
    </row>
    <row r="91" spans="1:26" s="24" customFormat="1" ht="41.25" customHeight="1">
      <c r="A91" s="120"/>
      <c r="B91" s="121" t="e">
        <f>VLOOKUP(O91,#REF!,2,FALSE)</f>
        <v>#REF!</v>
      </c>
      <c r="C91" s="121"/>
      <c r="D91" s="157" t="s">
        <v>382</v>
      </c>
      <c r="E91" s="115"/>
      <c r="F91" s="116">
        <v>1</v>
      </c>
      <c r="G91" s="113">
        <v>2.2999999999999998</v>
      </c>
      <c r="H91" s="117"/>
      <c r="I91" s="118">
        <v>2.7</v>
      </c>
      <c r="J91" s="114">
        <f t="shared" si="3"/>
        <v>6.21</v>
      </c>
      <c r="K91" s="119">
        <f>IFERROR(IF(VLOOKUP(O91,#REF!,4,FALSE)="TETO",I91,IF(VLOOKUP(O91,#REF!,4,FALSE)&gt;I91,I91,VLOOKUP(O91,#REF!,4,FALSE))),0)</f>
        <v>0</v>
      </c>
      <c r="L91" s="114">
        <f t="shared" si="2"/>
        <v>2.7</v>
      </c>
      <c r="M91" s="112"/>
      <c r="N91" s="72"/>
      <c r="O91" s="72">
        <v>5</v>
      </c>
      <c r="P91" s="102" t="s">
        <v>150</v>
      </c>
      <c r="Q91" s="101"/>
      <c r="R91" s="101"/>
      <c r="S91" s="101"/>
      <c r="T91" s="101"/>
      <c r="U91" s="101"/>
      <c r="V91" s="101"/>
      <c r="W91" s="101"/>
      <c r="X91" s="101"/>
      <c r="Y91" s="101"/>
      <c r="Z91" s="101"/>
    </row>
    <row r="92" spans="1:26" s="24" customFormat="1" ht="41.25" customHeight="1">
      <c r="A92" s="120"/>
      <c r="B92" s="121" t="e">
        <f>VLOOKUP(O92,#REF!,2,FALSE)</f>
        <v>#REF!</v>
      </c>
      <c r="C92" s="121"/>
      <c r="D92" s="157" t="s">
        <v>305</v>
      </c>
      <c r="E92" s="115"/>
      <c r="F92" s="116">
        <v>1</v>
      </c>
      <c r="G92" s="113">
        <v>8.51</v>
      </c>
      <c r="H92" s="117"/>
      <c r="I92" s="118">
        <v>2.7</v>
      </c>
      <c r="J92" s="114">
        <f t="shared" si="3"/>
        <v>22.977</v>
      </c>
      <c r="K92" s="119">
        <f>IFERROR(IF(VLOOKUP(O92,#REF!,4,FALSE)="TETO",I92,IF(VLOOKUP(O92,#REF!,4,FALSE)&gt;I92,I92,VLOOKUP(O92,#REF!,4,FALSE))),0)</f>
        <v>0</v>
      </c>
      <c r="L92" s="114">
        <f t="shared" si="2"/>
        <v>2.7</v>
      </c>
      <c r="M92" s="112"/>
      <c r="N92" s="72"/>
      <c r="O92" s="72">
        <v>8</v>
      </c>
      <c r="P92" s="102" t="s">
        <v>150</v>
      </c>
      <c r="Q92" s="101"/>
      <c r="R92" s="101"/>
      <c r="S92" s="101"/>
      <c r="T92" s="101"/>
      <c r="U92" s="101"/>
      <c r="V92" s="101"/>
      <c r="W92" s="101"/>
      <c r="X92" s="101"/>
      <c r="Y92" s="101"/>
      <c r="Z92" s="101"/>
    </row>
    <row r="93" spans="1:26" s="25" customFormat="1" ht="46.5">
      <c r="A93" s="120"/>
      <c r="B93" s="121" t="e">
        <f>VLOOKUP(O93,#REF!,2,FALSE)</f>
        <v>#REF!</v>
      </c>
      <c r="C93" s="121"/>
      <c r="D93" s="123" t="s">
        <v>401</v>
      </c>
      <c r="E93" s="115"/>
      <c r="F93" s="116">
        <v>1</v>
      </c>
      <c r="G93" s="113">
        <v>3.56</v>
      </c>
      <c r="H93" s="113"/>
      <c r="I93" s="113">
        <f>14.47/3.56</f>
        <v>4.0646067415730336</v>
      </c>
      <c r="J93" s="114">
        <f t="shared" si="3"/>
        <v>14.47</v>
      </c>
      <c r="K93" s="119">
        <f>IFERROR(IF(VLOOKUP(O93,#REF!,4,FALSE)="TETO",I93,IF(VLOOKUP(O93,#REF!,4,FALSE)&gt;I93,I93,VLOOKUP(O93,#REF!,4,FALSE))),0)</f>
        <v>0</v>
      </c>
      <c r="L93" s="114">
        <f t="shared" si="2"/>
        <v>4.0646067415730336</v>
      </c>
      <c r="M93" s="112"/>
      <c r="N93" s="72"/>
      <c r="O93" s="72">
        <v>8</v>
      </c>
      <c r="P93" s="102" t="s">
        <v>150</v>
      </c>
      <c r="Q93" s="101"/>
      <c r="R93" s="101"/>
      <c r="S93" s="101"/>
      <c r="T93" s="101"/>
      <c r="U93" s="101"/>
      <c r="V93" s="101"/>
      <c r="W93" s="101"/>
      <c r="X93" s="101"/>
      <c r="Y93" s="101"/>
      <c r="Z93" s="101"/>
    </row>
    <row r="94" spans="1:26" s="25" customFormat="1" ht="46.5">
      <c r="A94" s="120"/>
      <c r="B94" s="121" t="e">
        <f>VLOOKUP(O94,#REF!,2,FALSE)</f>
        <v>#REF!</v>
      </c>
      <c r="C94" s="121"/>
      <c r="D94" s="123" t="s">
        <v>402</v>
      </c>
      <c r="E94" s="115"/>
      <c r="F94" s="116">
        <v>1</v>
      </c>
      <c r="G94" s="113">
        <v>1.1499999999999999</v>
      </c>
      <c r="H94" s="113"/>
      <c r="I94" s="113">
        <f>4.85/1.15</f>
        <v>4.2173913043478262</v>
      </c>
      <c r="J94" s="114">
        <f t="shared" si="3"/>
        <v>4.8499999999999996</v>
      </c>
      <c r="K94" s="119">
        <f>IFERROR(IF(VLOOKUP(O94,#REF!,4,FALSE)="TETO",I94,IF(VLOOKUP(O94,#REF!,4,FALSE)&gt;I94,I94,VLOOKUP(O94,#REF!,4,FALSE))),0)</f>
        <v>0</v>
      </c>
      <c r="L94" s="114">
        <f t="shared" si="2"/>
        <v>4.2173913043478262</v>
      </c>
      <c r="M94" s="112"/>
      <c r="N94" s="72"/>
      <c r="O94" s="72">
        <v>8</v>
      </c>
      <c r="P94" s="102" t="s">
        <v>150</v>
      </c>
      <c r="Q94" s="101"/>
      <c r="R94" s="101"/>
      <c r="S94" s="101"/>
      <c r="T94" s="101"/>
      <c r="U94" s="101"/>
      <c r="V94" s="101"/>
      <c r="W94" s="101"/>
      <c r="X94" s="101"/>
      <c r="Y94" s="101"/>
      <c r="Z94" s="101"/>
    </row>
    <row r="95" spans="1:26" s="25" customFormat="1" ht="23.25">
      <c r="A95" s="120"/>
      <c r="B95" s="121" t="e">
        <f>VLOOKUP(O95,#REF!,2,FALSE)</f>
        <v>#REF!</v>
      </c>
      <c r="C95" s="121"/>
      <c r="D95" s="123" t="s">
        <v>403</v>
      </c>
      <c r="E95" s="115"/>
      <c r="F95" s="116">
        <v>1</v>
      </c>
      <c r="G95" s="113">
        <v>3.56</v>
      </c>
      <c r="H95" s="113"/>
      <c r="I95" s="113">
        <f>14.08/3.56</f>
        <v>3.9550561797752808</v>
      </c>
      <c r="J95" s="114">
        <f t="shared" si="3"/>
        <v>14.08</v>
      </c>
      <c r="K95" s="119">
        <f>IFERROR(IF(VLOOKUP(O95,#REF!,4,FALSE)="TETO",I95,IF(VLOOKUP(O95,#REF!,4,FALSE)&gt;I95,I95,VLOOKUP(O95,#REF!,4,FALSE))),0)</f>
        <v>0</v>
      </c>
      <c r="L95" s="114">
        <f t="shared" si="2"/>
        <v>3.9550561797752808</v>
      </c>
      <c r="M95" s="112"/>
      <c r="N95" s="72"/>
      <c r="O95" s="72">
        <v>8</v>
      </c>
      <c r="P95" s="102" t="s">
        <v>150</v>
      </c>
      <c r="Q95" s="101"/>
      <c r="R95" s="101"/>
      <c r="S95" s="101"/>
      <c r="T95" s="101"/>
      <c r="U95" s="101"/>
      <c r="V95" s="101"/>
      <c r="W95" s="101"/>
      <c r="X95" s="101"/>
      <c r="Y95" s="101"/>
      <c r="Z95" s="101"/>
    </row>
    <row r="96" spans="1:26" s="25" customFormat="1" ht="46.5">
      <c r="A96" s="120"/>
      <c r="B96" s="121" t="e">
        <f>VLOOKUP(O96,#REF!,2,FALSE)</f>
        <v>#REF!</v>
      </c>
      <c r="C96" s="121"/>
      <c r="D96" s="123" t="s">
        <v>404</v>
      </c>
      <c r="E96" s="115"/>
      <c r="F96" s="116">
        <v>1</v>
      </c>
      <c r="G96" s="113">
        <v>1.1499999999999999</v>
      </c>
      <c r="H96" s="113"/>
      <c r="I96" s="113">
        <v>3.51</v>
      </c>
      <c r="J96" s="114">
        <f t="shared" si="3"/>
        <v>4.0364999999999993</v>
      </c>
      <c r="K96" s="119">
        <f>IFERROR(IF(VLOOKUP(O96,#REF!,4,FALSE)="TETO",I96,IF(VLOOKUP(O96,#REF!,4,FALSE)&gt;I96,I96,VLOOKUP(O96,#REF!,4,FALSE))),0)</f>
        <v>0</v>
      </c>
      <c r="L96" s="114">
        <f t="shared" si="2"/>
        <v>3.51</v>
      </c>
      <c r="M96" s="112"/>
      <c r="N96" s="72"/>
      <c r="O96" s="72">
        <v>8</v>
      </c>
      <c r="P96" s="102" t="s">
        <v>150</v>
      </c>
      <c r="Q96" s="101"/>
      <c r="R96" s="101"/>
      <c r="S96" s="101"/>
      <c r="T96" s="101"/>
      <c r="U96" s="101"/>
      <c r="V96" s="101"/>
      <c r="W96" s="101"/>
      <c r="X96" s="101"/>
      <c r="Y96" s="101"/>
      <c r="Z96" s="101"/>
    </row>
    <row r="97" spans="1:26" s="25" customFormat="1" ht="23.25">
      <c r="A97" s="120"/>
      <c r="B97" s="121" t="e">
        <f>VLOOKUP(O97,#REF!,2,FALSE)</f>
        <v>#REF!</v>
      </c>
      <c r="C97" s="121"/>
      <c r="D97" s="123" t="s">
        <v>407</v>
      </c>
      <c r="E97" s="115"/>
      <c r="F97" s="116">
        <v>1</v>
      </c>
      <c r="G97" s="113">
        <v>3.2</v>
      </c>
      <c r="H97" s="113"/>
      <c r="I97" s="118">
        <v>3.51</v>
      </c>
      <c r="J97" s="114">
        <f t="shared" si="3"/>
        <v>11.231999999999999</v>
      </c>
      <c r="K97" s="119">
        <f>IFERROR(IF(VLOOKUP(O97,#REF!,4,FALSE)="TETO",I97,IF(VLOOKUP(O97,#REF!,4,FALSE)&gt;I97,I97,VLOOKUP(O97,#REF!,4,FALSE))),0)</f>
        <v>0</v>
      </c>
      <c r="L97" s="114">
        <f t="shared" si="2"/>
        <v>3.51</v>
      </c>
      <c r="M97" s="112"/>
      <c r="N97" s="72"/>
      <c r="O97" s="72">
        <v>8</v>
      </c>
      <c r="P97" s="102" t="s">
        <v>150</v>
      </c>
      <c r="Q97" s="101"/>
      <c r="R97" s="101"/>
      <c r="S97" s="101"/>
      <c r="T97" s="101"/>
      <c r="U97" s="101"/>
      <c r="V97" s="101"/>
      <c r="W97" s="101"/>
      <c r="X97" s="101"/>
      <c r="Y97" s="101"/>
      <c r="Z97" s="101"/>
    </row>
    <row r="98" spans="1:26" s="25" customFormat="1" ht="23.25">
      <c r="A98" s="120"/>
      <c r="B98" s="121" t="e">
        <f>VLOOKUP(O98,#REF!,2,FALSE)</f>
        <v>#REF!</v>
      </c>
      <c r="C98" s="121"/>
      <c r="D98" s="123" t="s">
        <v>405</v>
      </c>
      <c r="E98" s="115"/>
      <c r="F98" s="116">
        <v>1</v>
      </c>
      <c r="G98" s="113">
        <v>2.25</v>
      </c>
      <c r="H98" s="117"/>
      <c r="I98" s="118">
        <f>(3.51+3.51+2.25*0.25)/2</f>
        <v>3.7912499999999998</v>
      </c>
      <c r="J98" s="114">
        <f t="shared" si="3"/>
        <v>8.5303124999999991</v>
      </c>
      <c r="K98" s="119">
        <f>IFERROR(IF(VLOOKUP(O98,#REF!,4,FALSE)="TETO",I98,IF(VLOOKUP(O98,#REF!,4,FALSE)&gt;I98,I98,VLOOKUP(O98,#REF!,4,FALSE))),0)</f>
        <v>0</v>
      </c>
      <c r="L98" s="114">
        <f t="shared" si="2"/>
        <v>3.7912499999999998</v>
      </c>
      <c r="M98" s="112"/>
      <c r="N98" s="72"/>
      <c r="O98" s="72">
        <v>8</v>
      </c>
      <c r="P98" s="102" t="s">
        <v>150</v>
      </c>
      <c r="Q98" s="101"/>
      <c r="R98" s="101"/>
      <c r="S98" s="101"/>
      <c r="T98" s="101"/>
      <c r="U98" s="101"/>
      <c r="V98" s="101"/>
      <c r="W98" s="101"/>
      <c r="X98" s="101"/>
      <c r="Y98" s="101"/>
      <c r="Z98" s="101"/>
    </row>
    <row r="99" spans="1:26" s="25" customFormat="1" ht="23.25">
      <c r="A99" s="120"/>
      <c r="B99" s="121" t="e">
        <f>VLOOKUP(O99,#REF!,2,FALSE)</f>
        <v>#REF!</v>
      </c>
      <c r="C99" s="121"/>
      <c r="D99" s="123" t="s">
        <v>406</v>
      </c>
      <c r="E99" s="115"/>
      <c r="F99" s="116">
        <v>1</v>
      </c>
      <c r="G99" s="113">
        <v>3.2</v>
      </c>
      <c r="H99" s="117"/>
      <c r="I99" s="118">
        <f>11.87/3.2</f>
        <v>3.7093749999999996</v>
      </c>
      <c r="J99" s="114">
        <f t="shared" si="3"/>
        <v>11.87</v>
      </c>
      <c r="K99" s="119">
        <f>IFERROR(IF(VLOOKUP(O99,#REF!,4,FALSE)="TETO",I99,IF(VLOOKUP(O99,#REF!,4,FALSE)&gt;I99,I99,VLOOKUP(O99,#REF!,4,FALSE))),0)</f>
        <v>0</v>
      </c>
      <c r="L99" s="114">
        <f t="shared" si="2"/>
        <v>3.7093749999999996</v>
      </c>
      <c r="M99" s="112"/>
      <c r="N99" s="72"/>
      <c r="O99" s="72">
        <v>8</v>
      </c>
      <c r="P99" s="102" t="s">
        <v>150</v>
      </c>
      <c r="Q99" s="101"/>
      <c r="R99" s="101"/>
      <c r="S99" s="101"/>
      <c r="T99" s="101"/>
      <c r="U99" s="101"/>
      <c r="V99" s="101"/>
      <c r="W99" s="101"/>
      <c r="X99" s="101"/>
      <c r="Y99" s="101"/>
      <c r="Z99" s="101"/>
    </row>
    <row r="100" spans="1:26" s="25" customFormat="1" ht="23.25">
      <c r="A100" s="120"/>
      <c r="B100" s="121" t="e">
        <f>VLOOKUP(O100,#REF!,2,FALSE)</f>
        <v>#REF!</v>
      </c>
      <c r="C100" s="121"/>
      <c r="D100" s="123" t="s">
        <v>408</v>
      </c>
      <c r="E100" s="115"/>
      <c r="F100" s="116">
        <v>1</v>
      </c>
      <c r="G100" s="113">
        <v>2.25</v>
      </c>
      <c r="H100" s="117"/>
      <c r="I100" s="118">
        <v>3.51</v>
      </c>
      <c r="J100" s="114">
        <f t="shared" si="3"/>
        <v>7.8974999999999991</v>
      </c>
      <c r="K100" s="119">
        <f>IFERROR(IF(VLOOKUP(O100,#REF!,4,FALSE)="TETO",I100,IF(VLOOKUP(O100,#REF!,4,FALSE)&gt;I100,I100,VLOOKUP(O100,#REF!,4,FALSE))),0)</f>
        <v>0</v>
      </c>
      <c r="L100" s="114">
        <f t="shared" si="2"/>
        <v>3.51</v>
      </c>
      <c r="M100" s="112"/>
      <c r="N100" s="72"/>
      <c r="O100" s="72">
        <v>8</v>
      </c>
      <c r="P100" s="102" t="s">
        <v>150</v>
      </c>
      <c r="Q100" s="101"/>
      <c r="R100" s="101"/>
      <c r="S100" s="101"/>
      <c r="T100" s="101"/>
      <c r="U100" s="101"/>
      <c r="V100" s="101"/>
      <c r="W100" s="101"/>
      <c r="X100" s="101"/>
      <c r="Y100" s="101"/>
      <c r="Z100" s="101"/>
    </row>
    <row r="101" spans="1:26" s="24" customFormat="1" ht="41.25" customHeight="1">
      <c r="A101" s="120"/>
      <c r="B101" s="121" t="e">
        <f>VLOOKUP(O101,#REF!,2,FALSE)</f>
        <v>#REF!</v>
      </c>
      <c r="C101" s="121"/>
      <c r="D101" s="123" t="s">
        <v>409</v>
      </c>
      <c r="E101" s="115"/>
      <c r="F101" s="116">
        <v>1</v>
      </c>
      <c r="G101" s="113">
        <v>1.9</v>
      </c>
      <c r="H101" s="113"/>
      <c r="I101" s="118">
        <v>3.51</v>
      </c>
      <c r="J101" s="114">
        <f t="shared" si="3"/>
        <v>6.6689999999999996</v>
      </c>
      <c r="K101" s="119">
        <f>IFERROR(IF(VLOOKUP(O101,#REF!,4,FALSE)="TETO",I101,IF(VLOOKUP(O101,#REF!,4,FALSE)&gt;I101,I101,VLOOKUP(O101,#REF!,4,FALSE))),0)</f>
        <v>0</v>
      </c>
      <c r="L101" s="114">
        <f t="shared" si="2"/>
        <v>3.51</v>
      </c>
      <c r="M101" s="112"/>
      <c r="N101" s="72"/>
      <c r="O101" s="72">
        <v>8</v>
      </c>
      <c r="P101" s="102" t="s">
        <v>150</v>
      </c>
      <c r="Q101" s="101"/>
      <c r="R101" s="101"/>
      <c r="S101" s="101"/>
      <c r="T101" s="101"/>
      <c r="U101" s="101"/>
      <c r="V101" s="101"/>
      <c r="W101" s="101"/>
      <c r="X101" s="101"/>
      <c r="Y101" s="101"/>
      <c r="Z101" s="101"/>
    </row>
    <row r="102" spans="1:26" s="24" customFormat="1" ht="41.25" customHeight="1">
      <c r="A102" s="120"/>
      <c r="B102" s="121" t="e">
        <f>VLOOKUP(O102,#REF!,2,FALSE)</f>
        <v>#REF!</v>
      </c>
      <c r="C102" s="121"/>
      <c r="D102" s="123" t="s">
        <v>410</v>
      </c>
      <c r="E102" s="115"/>
      <c r="F102" s="116">
        <v>1</v>
      </c>
      <c r="G102" s="113">
        <v>2.25</v>
      </c>
      <c r="H102" s="117"/>
      <c r="I102" s="118">
        <f>(3.51+3.51+2.25*0.25)/2</f>
        <v>3.7912499999999998</v>
      </c>
      <c r="J102" s="114">
        <f t="shared" si="3"/>
        <v>8.5303124999999991</v>
      </c>
      <c r="K102" s="119">
        <f>IFERROR(IF(VLOOKUP(O102,#REF!,4,FALSE)="TETO",I102,IF(VLOOKUP(O102,#REF!,4,FALSE)&gt;I102,I102,VLOOKUP(O102,#REF!,4,FALSE))),0)</f>
        <v>0</v>
      </c>
      <c r="L102" s="114">
        <f t="shared" si="2"/>
        <v>3.7912499999999998</v>
      </c>
      <c r="M102" s="112"/>
      <c r="N102" s="72"/>
      <c r="O102" s="72">
        <v>8</v>
      </c>
      <c r="P102" s="102" t="s">
        <v>150</v>
      </c>
      <c r="Q102" s="101"/>
      <c r="R102" s="101"/>
      <c r="S102" s="101"/>
      <c r="T102" s="101"/>
      <c r="U102" s="101"/>
      <c r="V102" s="101"/>
      <c r="W102" s="101"/>
      <c r="X102" s="101"/>
      <c r="Y102" s="101"/>
      <c r="Z102" s="101"/>
    </row>
    <row r="103" spans="1:26" s="24" customFormat="1" ht="41.25" customHeight="1">
      <c r="A103" s="120"/>
      <c r="B103" s="121" t="e">
        <f>VLOOKUP(O103,#REF!,2,FALSE)</f>
        <v>#REF!</v>
      </c>
      <c r="C103" s="121"/>
      <c r="D103" s="123" t="s">
        <v>411</v>
      </c>
      <c r="E103" s="115"/>
      <c r="F103" s="116">
        <v>1</v>
      </c>
      <c r="G103" s="113">
        <v>1.9</v>
      </c>
      <c r="H103" s="117"/>
      <c r="I103" s="118">
        <f>3.51+2.25*0.25</f>
        <v>4.0724999999999998</v>
      </c>
      <c r="J103" s="114">
        <f t="shared" si="3"/>
        <v>7.7377499999999992</v>
      </c>
      <c r="K103" s="119">
        <f>IFERROR(IF(VLOOKUP(O103,#REF!,4,FALSE)="TETO",I103,IF(VLOOKUP(O103,#REF!,4,FALSE)&gt;I103,I103,VLOOKUP(O103,#REF!,4,FALSE))),0)</f>
        <v>0</v>
      </c>
      <c r="L103" s="114">
        <f t="shared" si="2"/>
        <v>4.0724999999999998</v>
      </c>
      <c r="M103" s="112"/>
      <c r="N103" s="72"/>
      <c r="O103" s="72">
        <v>8</v>
      </c>
      <c r="P103" s="102" t="s">
        <v>150</v>
      </c>
      <c r="Q103" s="101"/>
      <c r="R103" s="101"/>
      <c r="S103" s="101"/>
      <c r="T103" s="101"/>
      <c r="U103" s="101"/>
      <c r="V103" s="101"/>
      <c r="W103" s="101"/>
      <c r="X103" s="101"/>
      <c r="Y103" s="101"/>
      <c r="Z103" s="101"/>
    </row>
    <row r="104" spans="1:26" s="24" customFormat="1" ht="41.25" customHeight="1">
      <c r="A104" s="120"/>
      <c r="B104" s="121" t="e">
        <f>VLOOKUP(O104,#REF!,2,FALSE)</f>
        <v>#REF!</v>
      </c>
      <c r="C104" s="121"/>
      <c r="D104" s="123" t="s">
        <v>412</v>
      </c>
      <c r="E104" s="115"/>
      <c r="F104" s="116">
        <v>1</v>
      </c>
      <c r="G104" s="113">
        <v>2.25</v>
      </c>
      <c r="H104" s="117"/>
      <c r="I104" s="118">
        <f>(3.51+3.51+2.25*0.25)/2</f>
        <v>3.7912499999999998</v>
      </c>
      <c r="J104" s="114">
        <f t="shared" si="3"/>
        <v>8.5303124999999991</v>
      </c>
      <c r="K104" s="119">
        <f>IFERROR(IF(VLOOKUP(O104,#REF!,4,FALSE)="TETO",I104,IF(VLOOKUP(O104,#REF!,4,FALSE)&gt;I104,I104,VLOOKUP(O104,#REF!,4,FALSE))),0)</f>
        <v>0</v>
      </c>
      <c r="L104" s="114">
        <f t="shared" si="2"/>
        <v>3.7912499999999998</v>
      </c>
      <c r="M104" s="112"/>
      <c r="N104" s="72"/>
      <c r="O104" s="72">
        <v>8</v>
      </c>
      <c r="P104" s="102" t="s">
        <v>150</v>
      </c>
      <c r="Q104" s="101"/>
      <c r="R104" s="101"/>
      <c r="S104" s="101"/>
      <c r="T104" s="101"/>
      <c r="U104" s="101"/>
      <c r="V104" s="101"/>
      <c r="W104" s="101"/>
      <c r="X104" s="101"/>
      <c r="Y104" s="101"/>
      <c r="Z104" s="101"/>
    </row>
    <row r="105" spans="1:26" s="25" customFormat="1" ht="23.25">
      <c r="A105" s="120"/>
      <c r="B105" s="121" t="e">
        <f>VLOOKUP(O105,#REF!,2,FALSE)</f>
        <v>#REF!</v>
      </c>
      <c r="C105" s="121"/>
      <c r="D105" s="123" t="s">
        <v>351</v>
      </c>
      <c r="E105" s="115"/>
      <c r="F105" s="116">
        <v>1</v>
      </c>
      <c r="G105" s="113">
        <v>6.5</v>
      </c>
      <c r="H105" s="113"/>
      <c r="I105" s="113">
        <v>5.12</v>
      </c>
      <c r="J105" s="114">
        <f t="shared" si="3"/>
        <v>33.28</v>
      </c>
      <c r="K105" s="119">
        <f>IFERROR(IF(VLOOKUP(O105,#REF!,4,FALSE)="TETO",I105,IF(VLOOKUP(O105,#REF!,4,FALSE)&gt;I105,I105,VLOOKUP(O105,#REF!,4,FALSE))),0)</f>
        <v>0</v>
      </c>
      <c r="L105" s="114">
        <f t="shared" si="2"/>
        <v>5.12</v>
      </c>
      <c r="M105" s="112"/>
      <c r="N105" s="72"/>
      <c r="O105" s="72">
        <v>8</v>
      </c>
      <c r="P105" s="102" t="s">
        <v>150</v>
      </c>
      <c r="Q105" s="101"/>
      <c r="R105" s="101"/>
      <c r="S105" s="101"/>
      <c r="T105" s="101"/>
      <c r="U105" s="101"/>
      <c r="V105" s="101"/>
      <c r="W105" s="101"/>
      <c r="X105" s="101"/>
      <c r="Y105" s="101"/>
      <c r="Z105" s="101"/>
    </row>
    <row r="106" spans="1:26" s="25" customFormat="1" ht="23.25">
      <c r="A106" s="120"/>
      <c r="B106" s="121" t="e">
        <f>VLOOKUP(O106,#REF!,2,FALSE)</f>
        <v>#REF!</v>
      </c>
      <c r="C106" s="121"/>
      <c r="D106" s="123" t="s">
        <v>352</v>
      </c>
      <c r="E106" s="115"/>
      <c r="F106" s="116">
        <v>1</v>
      </c>
      <c r="G106" s="113">
        <v>8.3000000000000007</v>
      </c>
      <c r="H106" s="117"/>
      <c r="I106" s="118">
        <v>5.12</v>
      </c>
      <c r="J106" s="114">
        <f t="shared" si="3"/>
        <v>42.496000000000002</v>
      </c>
      <c r="K106" s="119">
        <f>IFERROR(IF(VLOOKUP(O106,#REF!,4,FALSE)="TETO",I106,IF(VLOOKUP(O106,#REF!,4,FALSE)&gt;I106,I106,VLOOKUP(O106,#REF!,4,FALSE))),0)</f>
        <v>0</v>
      </c>
      <c r="L106" s="114">
        <f t="shared" si="2"/>
        <v>5.12</v>
      </c>
      <c r="M106" s="112"/>
      <c r="N106" s="72"/>
      <c r="O106" s="72">
        <v>8</v>
      </c>
      <c r="P106" s="102" t="s">
        <v>150</v>
      </c>
      <c r="Q106" s="101"/>
      <c r="R106" s="101"/>
      <c r="S106" s="101"/>
      <c r="T106" s="101"/>
      <c r="U106" s="101"/>
      <c r="V106" s="101"/>
      <c r="W106" s="101"/>
      <c r="X106" s="101"/>
      <c r="Y106" s="101"/>
      <c r="Z106" s="101"/>
    </row>
    <row r="107" spans="1:26" s="24" customFormat="1" ht="41.25" customHeight="1">
      <c r="A107" s="120"/>
      <c r="B107" s="121" t="e">
        <f>VLOOKUP(O107,#REF!,2,FALSE)</f>
        <v>#REF!</v>
      </c>
      <c r="C107" s="121"/>
      <c r="D107" s="123" t="s">
        <v>268</v>
      </c>
      <c r="E107" s="115"/>
      <c r="F107" s="116">
        <v>1</v>
      </c>
      <c r="G107" s="113">
        <v>30.79</v>
      </c>
      <c r="H107" s="117"/>
      <c r="I107" s="118">
        <v>5.12</v>
      </c>
      <c r="J107" s="114">
        <f t="shared" si="3"/>
        <v>157.6448</v>
      </c>
      <c r="K107" s="119">
        <f>IFERROR(IF(VLOOKUP(O107,#REF!,4,FALSE)="TETO",I107,IF(VLOOKUP(O107,#REF!,4,FALSE)&gt;I107,I107,VLOOKUP(O107,#REF!,4,FALSE))),0)</f>
        <v>0</v>
      </c>
      <c r="L107" s="114">
        <f t="shared" si="2"/>
        <v>5.12</v>
      </c>
      <c r="M107" s="112"/>
      <c r="N107" s="72"/>
      <c r="O107" s="72">
        <v>8</v>
      </c>
      <c r="P107" s="102" t="s">
        <v>150</v>
      </c>
      <c r="Q107" s="101"/>
      <c r="R107" s="101"/>
      <c r="S107" s="101"/>
      <c r="T107" s="101"/>
      <c r="U107" s="101"/>
      <c r="V107" s="101"/>
      <c r="W107" s="101"/>
      <c r="X107" s="101"/>
      <c r="Y107" s="101"/>
      <c r="Z107" s="101"/>
    </row>
    <row r="108" spans="1:26" s="24" customFormat="1" ht="41.25" customHeight="1">
      <c r="A108" s="120"/>
      <c r="B108" s="121" t="e">
        <f>VLOOKUP(O108,#REF!,2,FALSE)</f>
        <v>#REF!</v>
      </c>
      <c r="C108" s="121"/>
      <c r="D108" s="123" t="s">
        <v>413</v>
      </c>
      <c r="E108" s="115"/>
      <c r="F108" s="116">
        <v>1</v>
      </c>
      <c r="G108" s="113">
        <v>7.29</v>
      </c>
      <c r="H108" s="113"/>
      <c r="I108" s="118">
        <v>3.51</v>
      </c>
      <c r="J108" s="114">
        <f t="shared" si="3"/>
        <v>25.587899999999998</v>
      </c>
      <c r="K108" s="119">
        <f>IFERROR(IF(VLOOKUP(O108,#REF!,4,FALSE)="TETO",I108,IF(VLOOKUP(O108,#REF!,4,FALSE)&gt;I108,I108,VLOOKUP(O108,#REF!,4,FALSE))),0)</f>
        <v>0</v>
      </c>
      <c r="L108" s="114">
        <f t="shared" si="2"/>
        <v>3.51</v>
      </c>
      <c r="M108" s="112"/>
      <c r="N108" s="72"/>
      <c r="O108" s="72">
        <v>8</v>
      </c>
      <c r="P108" s="102" t="s">
        <v>150</v>
      </c>
      <c r="Q108" s="101"/>
      <c r="R108" s="101"/>
      <c r="S108" s="101"/>
      <c r="T108" s="101"/>
      <c r="U108" s="101"/>
      <c r="V108" s="101"/>
      <c r="W108" s="101"/>
      <c r="X108" s="101"/>
      <c r="Y108" s="101"/>
      <c r="Z108" s="101"/>
    </row>
    <row r="109" spans="1:26" s="24" customFormat="1" ht="41.25" customHeight="1">
      <c r="A109" s="120"/>
      <c r="B109" s="121" t="e">
        <f>VLOOKUP(O109,#REF!,2,FALSE)</f>
        <v>#REF!</v>
      </c>
      <c r="C109" s="121"/>
      <c r="D109" s="123" t="s">
        <v>417</v>
      </c>
      <c r="E109" s="115"/>
      <c r="F109" s="116">
        <v>1</v>
      </c>
      <c r="G109" s="113">
        <f>2.5+0.15</f>
        <v>2.65</v>
      </c>
      <c r="H109" s="113"/>
      <c r="I109" s="118">
        <f>3.51+2.4*0.25</f>
        <v>4.1099999999999994</v>
      </c>
      <c r="J109" s="114">
        <f t="shared" si="3"/>
        <v>10.891499999999999</v>
      </c>
      <c r="K109" s="119">
        <f>IFERROR(IF(VLOOKUP(O109,#REF!,4,FALSE)="TETO",I109,IF(VLOOKUP(O109,#REF!,4,FALSE)&gt;I109,I109,VLOOKUP(O109,#REF!,4,FALSE))),0)</f>
        <v>0</v>
      </c>
      <c r="L109" s="114">
        <f t="shared" si="2"/>
        <v>4.1099999999999994</v>
      </c>
      <c r="M109" s="112"/>
      <c r="N109" s="72"/>
      <c r="O109" s="72">
        <v>8</v>
      </c>
      <c r="P109" s="102" t="s">
        <v>150</v>
      </c>
      <c r="Q109" s="101"/>
      <c r="R109" s="101"/>
      <c r="S109" s="101"/>
      <c r="T109" s="101"/>
      <c r="U109" s="101"/>
      <c r="V109" s="101"/>
      <c r="W109" s="101"/>
      <c r="X109" s="101"/>
      <c r="Y109" s="101"/>
      <c r="Z109" s="101"/>
    </row>
    <row r="110" spans="1:26" s="24" customFormat="1" ht="41.25" customHeight="1">
      <c r="A110" s="120"/>
      <c r="B110" s="121" t="e">
        <f>VLOOKUP(O110,#REF!,2,FALSE)</f>
        <v>#REF!</v>
      </c>
      <c r="C110" s="121"/>
      <c r="D110" s="123" t="s">
        <v>414</v>
      </c>
      <c r="E110" s="115"/>
      <c r="F110" s="116">
        <v>1</v>
      </c>
      <c r="G110" s="113">
        <f>2.4+4.85</f>
        <v>7.25</v>
      </c>
      <c r="H110" s="117"/>
      <c r="I110" s="118">
        <f>(3.51+5.36)/2</f>
        <v>4.4350000000000005</v>
      </c>
      <c r="J110" s="114">
        <f t="shared" si="3"/>
        <v>32.153750000000002</v>
      </c>
      <c r="K110" s="119">
        <f>IFERROR(IF(VLOOKUP(O110,#REF!,4,FALSE)="TETO",I110,IF(VLOOKUP(O110,#REF!,4,FALSE)&gt;I110,I110,VLOOKUP(O110,#REF!,4,FALSE))),0)</f>
        <v>0</v>
      </c>
      <c r="L110" s="114">
        <f t="shared" si="2"/>
        <v>4.4350000000000005</v>
      </c>
      <c r="M110" s="112"/>
      <c r="N110" s="72"/>
      <c r="O110" s="72">
        <v>8</v>
      </c>
      <c r="P110" s="102" t="s">
        <v>150</v>
      </c>
      <c r="Q110" s="101"/>
      <c r="R110" s="101"/>
      <c r="S110" s="101"/>
      <c r="T110" s="101"/>
      <c r="U110" s="101"/>
      <c r="V110" s="101"/>
      <c r="W110" s="101"/>
      <c r="X110" s="101"/>
      <c r="Y110" s="101"/>
      <c r="Z110" s="101"/>
    </row>
    <row r="111" spans="1:26" s="24" customFormat="1" ht="41.25" customHeight="1">
      <c r="A111" s="120"/>
      <c r="B111" s="121" t="e">
        <f>VLOOKUP(O111,#REF!,2,FALSE)</f>
        <v>#REF!</v>
      </c>
      <c r="C111" s="121"/>
      <c r="D111" s="123" t="s">
        <v>415</v>
      </c>
      <c r="E111" s="115"/>
      <c r="F111" s="116">
        <v>1</v>
      </c>
      <c r="G111" s="113">
        <v>9.9499999999999993</v>
      </c>
      <c r="H111" s="117"/>
      <c r="I111" s="118">
        <v>5.36</v>
      </c>
      <c r="J111" s="114">
        <f t="shared" si="3"/>
        <v>53.332000000000001</v>
      </c>
      <c r="K111" s="119">
        <f>IFERROR(IF(VLOOKUP(O111,#REF!,4,FALSE)="TETO",I111,IF(VLOOKUP(O111,#REF!,4,FALSE)&gt;I111,I111,VLOOKUP(O111,#REF!,4,FALSE))),0)</f>
        <v>0</v>
      </c>
      <c r="L111" s="114">
        <f t="shared" si="2"/>
        <v>5.36</v>
      </c>
      <c r="M111" s="112"/>
      <c r="N111" s="72"/>
      <c r="O111" s="72">
        <v>8</v>
      </c>
      <c r="P111" s="102" t="s">
        <v>150</v>
      </c>
      <c r="Q111" s="101"/>
      <c r="R111" s="101"/>
      <c r="S111" s="101"/>
      <c r="T111" s="101"/>
      <c r="U111" s="101"/>
      <c r="V111" s="101"/>
      <c r="W111" s="101"/>
      <c r="X111" s="101"/>
      <c r="Y111" s="101"/>
      <c r="Z111" s="101"/>
    </row>
    <row r="112" spans="1:26" s="24" customFormat="1" ht="41.25" customHeight="1">
      <c r="A112" s="120"/>
      <c r="B112" s="121" t="e">
        <f>VLOOKUP(O112,#REF!,2,FALSE)</f>
        <v>#REF!</v>
      </c>
      <c r="C112" s="121"/>
      <c r="D112" s="123" t="s">
        <v>416</v>
      </c>
      <c r="E112" s="115"/>
      <c r="F112" s="116">
        <v>1</v>
      </c>
      <c r="G112" s="113">
        <f>2.4+4.85</f>
        <v>7.25</v>
      </c>
      <c r="H112" s="117"/>
      <c r="I112" s="118">
        <f>(3.51+5.36)/2</f>
        <v>4.4350000000000005</v>
      </c>
      <c r="J112" s="114">
        <f t="shared" si="3"/>
        <v>32.153750000000002</v>
      </c>
      <c r="K112" s="119">
        <f>IFERROR(IF(VLOOKUP(O112,#REF!,4,FALSE)="TETO",I112,IF(VLOOKUP(O112,#REF!,4,FALSE)&gt;I112,I112,VLOOKUP(O112,#REF!,4,FALSE))),0)</f>
        <v>0</v>
      </c>
      <c r="L112" s="114">
        <f t="shared" si="2"/>
        <v>4.4350000000000005</v>
      </c>
      <c r="M112" s="112"/>
      <c r="N112" s="72"/>
      <c r="O112" s="72">
        <v>8</v>
      </c>
      <c r="P112" s="102" t="s">
        <v>150</v>
      </c>
      <c r="Q112" s="101"/>
      <c r="R112" s="101"/>
      <c r="S112" s="101"/>
      <c r="T112" s="101"/>
      <c r="U112" s="101"/>
      <c r="V112" s="101"/>
      <c r="W112" s="101"/>
      <c r="X112" s="101"/>
      <c r="Y112" s="101"/>
      <c r="Z112" s="101"/>
    </row>
    <row r="113" spans="1:26" s="25" customFormat="1" ht="23.25">
      <c r="A113" s="120"/>
      <c r="B113" s="121" t="e">
        <f>VLOOKUP(O113,#REF!,2,FALSE)</f>
        <v>#REF!</v>
      </c>
      <c r="C113" s="121"/>
      <c r="D113" s="123" t="s">
        <v>418</v>
      </c>
      <c r="E113" s="115"/>
      <c r="F113" s="116">
        <v>1</v>
      </c>
      <c r="G113" s="113">
        <v>5.37</v>
      </c>
      <c r="H113" s="113"/>
      <c r="I113" s="113">
        <v>3.51</v>
      </c>
      <c r="J113" s="114">
        <f t="shared" si="3"/>
        <v>18.848700000000001</v>
      </c>
      <c r="K113" s="119">
        <f>IFERROR(IF(VLOOKUP(O113,#REF!,4,FALSE)="TETO",I113,IF(VLOOKUP(O113,#REF!,4,FALSE)&gt;I113,I113,VLOOKUP(O113,#REF!,4,FALSE))),0)</f>
        <v>0</v>
      </c>
      <c r="L113" s="114">
        <f t="shared" si="2"/>
        <v>3.51</v>
      </c>
      <c r="M113" s="112"/>
      <c r="N113" s="72"/>
      <c r="O113" s="72">
        <v>8</v>
      </c>
      <c r="P113" s="102" t="s">
        <v>150</v>
      </c>
      <c r="Q113" s="101"/>
      <c r="R113" s="101"/>
      <c r="S113" s="101"/>
      <c r="T113" s="101"/>
      <c r="U113" s="101"/>
      <c r="V113" s="101"/>
      <c r="W113" s="101"/>
      <c r="X113" s="101"/>
      <c r="Y113" s="101"/>
      <c r="Z113" s="101"/>
    </row>
    <row r="114" spans="1:26" s="25" customFormat="1" ht="23.25">
      <c r="A114" s="120"/>
      <c r="B114" s="121" t="e">
        <f>VLOOKUP(O114,#REF!,2,FALSE)</f>
        <v>#REF!</v>
      </c>
      <c r="C114" s="121"/>
      <c r="D114" s="123" t="s">
        <v>419</v>
      </c>
      <c r="E114" s="115"/>
      <c r="F114" s="116">
        <v>1</v>
      </c>
      <c r="G114" s="113">
        <v>2.25</v>
      </c>
      <c r="H114" s="113"/>
      <c r="I114" s="113">
        <f>(3.51+3.51+2.55*0.25)/2</f>
        <v>3.8287499999999999</v>
      </c>
      <c r="J114" s="114">
        <f t="shared" si="3"/>
        <v>8.6146875000000005</v>
      </c>
      <c r="K114" s="119">
        <f>IFERROR(IF(VLOOKUP(O114,#REF!,4,FALSE)="TETO",I114,IF(VLOOKUP(O114,#REF!,4,FALSE)&gt;I114,I114,VLOOKUP(O114,#REF!,4,FALSE))),0)</f>
        <v>0</v>
      </c>
      <c r="L114" s="114">
        <f t="shared" si="2"/>
        <v>3.8287499999999999</v>
      </c>
      <c r="M114" s="112"/>
      <c r="N114" s="72"/>
      <c r="O114" s="72">
        <v>8</v>
      </c>
      <c r="P114" s="102" t="s">
        <v>150</v>
      </c>
      <c r="Q114" s="101"/>
      <c r="R114" s="101"/>
      <c r="S114" s="101"/>
      <c r="T114" s="101"/>
      <c r="U114" s="101"/>
      <c r="V114" s="101"/>
      <c r="W114" s="101"/>
      <c r="X114" s="101"/>
      <c r="Y114" s="101"/>
      <c r="Z114" s="101"/>
    </row>
    <row r="115" spans="1:26" s="25" customFormat="1" ht="23.25">
      <c r="A115" s="120"/>
      <c r="B115" s="121" t="e">
        <f>VLOOKUP(O115,#REF!,2,FALSE)</f>
        <v>#REF!</v>
      </c>
      <c r="C115" s="121"/>
      <c r="D115" s="123" t="s">
        <v>420</v>
      </c>
      <c r="E115" s="115"/>
      <c r="F115" s="116">
        <v>1</v>
      </c>
      <c r="G115" s="113">
        <v>5.37</v>
      </c>
      <c r="H115" s="113"/>
      <c r="I115" s="113">
        <f>3.51+2.55*0.25</f>
        <v>4.1475</v>
      </c>
      <c r="J115" s="114">
        <f t="shared" si="3"/>
        <v>22.272075000000001</v>
      </c>
      <c r="K115" s="119">
        <f>IFERROR(IF(VLOOKUP(O115,#REF!,4,FALSE)="TETO",I115,IF(VLOOKUP(O115,#REF!,4,FALSE)&gt;I115,I115,VLOOKUP(O115,#REF!,4,FALSE))),0)</f>
        <v>0</v>
      </c>
      <c r="L115" s="114">
        <f t="shared" si="2"/>
        <v>4.1475</v>
      </c>
      <c r="M115" s="112"/>
      <c r="N115" s="72"/>
      <c r="O115" s="72">
        <v>8</v>
      </c>
      <c r="P115" s="102" t="s">
        <v>150</v>
      </c>
      <c r="Q115" s="101"/>
      <c r="R115" s="101"/>
      <c r="S115" s="101"/>
      <c r="T115" s="101"/>
      <c r="U115" s="101"/>
      <c r="V115" s="101"/>
      <c r="W115" s="101"/>
      <c r="X115" s="101"/>
      <c r="Y115" s="101"/>
      <c r="Z115" s="101"/>
    </row>
    <row r="116" spans="1:26" s="25" customFormat="1" ht="23.25">
      <c r="A116" s="120"/>
      <c r="B116" s="121" t="e">
        <f>VLOOKUP(O116,#REF!,2,FALSE)</f>
        <v>#REF!</v>
      </c>
      <c r="C116" s="121"/>
      <c r="D116" s="123" t="s">
        <v>421</v>
      </c>
      <c r="E116" s="115"/>
      <c r="F116" s="116">
        <v>1</v>
      </c>
      <c r="G116" s="113">
        <v>2.25</v>
      </c>
      <c r="H116" s="113"/>
      <c r="I116" s="113">
        <f>(3.51+3.51+2.55*0.25)/2</f>
        <v>3.8287499999999999</v>
      </c>
      <c r="J116" s="114">
        <f t="shared" si="3"/>
        <v>8.6146875000000005</v>
      </c>
      <c r="K116" s="119">
        <f>IFERROR(IF(VLOOKUP(O116,#REF!,4,FALSE)="TETO",I116,IF(VLOOKUP(O116,#REF!,4,FALSE)&gt;I116,I116,VLOOKUP(O116,#REF!,4,FALSE))),0)</f>
        <v>0</v>
      </c>
      <c r="L116" s="114">
        <f t="shared" si="2"/>
        <v>3.8287499999999999</v>
      </c>
      <c r="M116" s="112"/>
      <c r="N116" s="72"/>
      <c r="O116" s="72">
        <v>8</v>
      </c>
      <c r="P116" s="102" t="s">
        <v>150</v>
      </c>
      <c r="Q116" s="101"/>
      <c r="R116" s="101"/>
      <c r="S116" s="101"/>
      <c r="T116" s="101"/>
      <c r="U116" s="101"/>
      <c r="V116" s="101"/>
      <c r="W116" s="101"/>
      <c r="X116" s="101"/>
      <c r="Y116" s="101"/>
      <c r="Z116" s="101"/>
    </row>
    <row r="117" spans="1:26" s="25" customFormat="1" ht="23.25">
      <c r="A117" s="120"/>
      <c r="B117" s="121" t="e">
        <f>VLOOKUP(O117,#REF!,2,FALSE)</f>
        <v>#REF!</v>
      </c>
      <c r="C117" s="121"/>
      <c r="D117" s="123" t="s">
        <v>257</v>
      </c>
      <c r="E117" s="115"/>
      <c r="F117" s="116">
        <v>1</v>
      </c>
      <c r="G117" s="113">
        <v>65.73</v>
      </c>
      <c r="H117" s="113"/>
      <c r="I117" s="118">
        <v>2.7</v>
      </c>
      <c r="J117" s="114">
        <f t="shared" si="3"/>
        <v>177.47100000000003</v>
      </c>
      <c r="K117" s="119">
        <f>IFERROR(IF(VLOOKUP(O117,#REF!,4,FALSE)="TETO",I117,IF(VLOOKUP(O117,#REF!,4,FALSE)&gt;I117,I117,VLOOKUP(O117,#REF!,4,FALSE))),0)</f>
        <v>0</v>
      </c>
      <c r="L117" s="114">
        <f t="shared" si="2"/>
        <v>2.7</v>
      </c>
      <c r="M117" s="112"/>
      <c r="N117" s="72"/>
      <c r="O117" s="72">
        <v>16</v>
      </c>
      <c r="P117" s="102" t="s">
        <v>150</v>
      </c>
      <c r="Q117" s="101"/>
      <c r="R117" s="101"/>
      <c r="S117" s="101"/>
      <c r="T117" s="101"/>
      <c r="U117" s="101"/>
      <c r="V117" s="101"/>
      <c r="W117" s="101"/>
      <c r="X117" s="101"/>
      <c r="Y117" s="101"/>
      <c r="Z117" s="101"/>
    </row>
    <row r="118" spans="1:26" s="25" customFormat="1" ht="23.25">
      <c r="A118" s="120"/>
      <c r="B118" s="121" t="e">
        <f>VLOOKUP(O118,#REF!,2,FALSE)</f>
        <v>#REF!</v>
      </c>
      <c r="C118" s="121"/>
      <c r="D118" s="123" t="s">
        <v>422</v>
      </c>
      <c r="E118" s="115"/>
      <c r="F118" s="116">
        <v>-1</v>
      </c>
      <c r="G118" s="113">
        <v>3.6</v>
      </c>
      <c r="H118" s="117"/>
      <c r="I118" s="118">
        <v>1.2</v>
      </c>
      <c r="J118" s="114">
        <f t="shared" si="3"/>
        <v>-4.32</v>
      </c>
      <c r="K118" s="119">
        <f>IFERROR(IF(VLOOKUP(O118,#REF!,4,FALSE)="TETO",I118,IF(VLOOKUP(O118,#REF!,4,FALSE)&gt;I118,I118,VLOOKUP(O118,#REF!,4,FALSE))),0)</f>
        <v>0</v>
      </c>
      <c r="L118" s="114">
        <f t="shared" si="2"/>
        <v>1.2</v>
      </c>
      <c r="M118" s="112"/>
      <c r="N118" s="72"/>
      <c r="O118" s="72">
        <v>16</v>
      </c>
      <c r="P118" s="102" t="s">
        <v>150</v>
      </c>
      <c r="Q118" s="101"/>
      <c r="R118" s="101"/>
      <c r="S118" s="101"/>
      <c r="T118" s="101"/>
      <c r="U118" s="101"/>
      <c r="V118" s="101"/>
      <c r="W118" s="101"/>
      <c r="X118" s="101"/>
      <c r="Y118" s="101"/>
      <c r="Z118" s="101"/>
    </row>
    <row r="119" spans="1:26" s="25" customFormat="1" ht="23.25">
      <c r="A119" s="120"/>
      <c r="B119" s="121" t="e">
        <f>VLOOKUP(O119,#REF!,2,FALSE)</f>
        <v>#REF!</v>
      </c>
      <c r="C119" s="121"/>
      <c r="D119" s="123" t="s">
        <v>423</v>
      </c>
      <c r="E119" s="115"/>
      <c r="F119" s="116">
        <v>-2</v>
      </c>
      <c r="G119" s="113">
        <v>2</v>
      </c>
      <c r="H119" s="117"/>
      <c r="I119" s="118">
        <v>2.1</v>
      </c>
      <c r="J119" s="114">
        <f t="shared" si="3"/>
        <v>-8.4</v>
      </c>
      <c r="K119" s="119">
        <f>IFERROR(IF(VLOOKUP(O119,#REF!,4,FALSE)="TETO",I119,IF(VLOOKUP(O119,#REF!,4,FALSE)&gt;I119,I119,VLOOKUP(O119,#REF!,4,FALSE))),0)</f>
        <v>0</v>
      </c>
      <c r="L119" s="114">
        <f t="shared" si="2"/>
        <v>2.1</v>
      </c>
      <c r="M119" s="112"/>
      <c r="N119" s="72"/>
      <c r="O119" s="72">
        <v>16</v>
      </c>
      <c r="P119" s="102" t="s">
        <v>150</v>
      </c>
      <c r="Q119" s="101"/>
      <c r="R119" s="101"/>
      <c r="S119" s="101"/>
      <c r="T119" s="101"/>
      <c r="U119" s="101"/>
      <c r="V119" s="101"/>
      <c r="W119" s="101"/>
      <c r="X119" s="101"/>
      <c r="Y119" s="101"/>
      <c r="Z119" s="101"/>
    </row>
    <row r="120" spans="1:26" s="25" customFormat="1" ht="30.75" customHeight="1">
      <c r="A120" s="120"/>
      <c r="B120" s="121" t="e">
        <f>VLOOKUP(O120,#REF!,2,FALSE)</f>
        <v>#REF!</v>
      </c>
      <c r="C120" s="121"/>
      <c r="D120" s="122" t="s">
        <v>303</v>
      </c>
      <c r="E120" s="115"/>
      <c r="F120" s="116"/>
      <c r="G120" s="113"/>
      <c r="H120" s="117"/>
      <c r="I120" s="118"/>
      <c r="J120" s="114"/>
      <c r="K120" s="119">
        <f>IFERROR(IF(VLOOKUP(O120,#REF!,4,FALSE)="TETO",I120,IF(VLOOKUP(O120,#REF!,4,FALSE)&gt;I120,I120,VLOOKUP(O120,#REF!,4,FALSE))),0)</f>
        <v>0</v>
      </c>
      <c r="L120" s="114">
        <f t="shared" si="2"/>
        <v>0</v>
      </c>
      <c r="M120" s="112"/>
      <c r="N120" s="72" t="s">
        <v>264</v>
      </c>
      <c r="O120" s="72" t="s">
        <v>354</v>
      </c>
      <c r="P120" s="102" t="s">
        <v>150</v>
      </c>
      <c r="Q120" s="101"/>
      <c r="R120" s="101"/>
      <c r="S120" s="101"/>
      <c r="T120" s="101"/>
      <c r="U120" s="101"/>
      <c r="V120" s="101"/>
      <c r="W120" s="101"/>
      <c r="X120" s="101"/>
      <c r="Y120" s="101"/>
      <c r="Z120" s="101"/>
    </row>
    <row r="121" spans="1:26" s="25" customFormat="1" ht="23.25">
      <c r="A121" s="120"/>
      <c r="B121" s="121" t="e">
        <f>VLOOKUP(O121,#REF!,2,FALSE)</f>
        <v>#REF!</v>
      </c>
      <c r="C121" s="121"/>
      <c r="D121" s="122" t="s">
        <v>315</v>
      </c>
      <c r="E121" s="115"/>
      <c r="F121" s="116"/>
      <c r="G121" s="113"/>
      <c r="H121" s="117"/>
      <c r="I121" s="118"/>
      <c r="J121" s="114"/>
      <c r="K121" s="119">
        <f>IFERROR(IF(VLOOKUP(O121,#REF!,4,FALSE)="TETO",I121,IF(VLOOKUP(O121,#REF!,4,FALSE)&gt;I121,I121,VLOOKUP(O121,#REF!,4,FALSE))),0)</f>
        <v>0</v>
      </c>
      <c r="L121" s="114">
        <f t="shared" si="2"/>
        <v>0</v>
      </c>
      <c r="M121" s="112"/>
      <c r="N121" s="72"/>
      <c r="O121" s="158" t="s">
        <v>259</v>
      </c>
      <c r="P121" s="102" t="s">
        <v>150</v>
      </c>
      <c r="Q121" s="101"/>
      <c r="R121" s="101"/>
      <c r="S121" s="101"/>
      <c r="T121" s="101"/>
      <c r="U121" s="101"/>
      <c r="V121" s="101"/>
      <c r="W121" s="101"/>
      <c r="X121" s="101"/>
      <c r="Y121" s="101"/>
      <c r="Z121" s="101"/>
    </row>
    <row r="122" spans="1:26" s="25" customFormat="1" ht="23.25">
      <c r="A122" s="120"/>
      <c r="B122" s="121" t="e">
        <f>VLOOKUP(O122,#REF!,2,FALSE)</f>
        <v>#REF!</v>
      </c>
      <c r="C122" s="121"/>
      <c r="D122" s="123" t="s">
        <v>424</v>
      </c>
      <c r="E122" s="115"/>
      <c r="F122" s="116">
        <v>2</v>
      </c>
      <c r="G122" s="113">
        <f>7.85+0.15*2</f>
        <v>8.15</v>
      </c>
      <c r="H122" s="117"/>
      <c r="I122" s="118">
        <v>2.91</v>
      </c>
      <c r="J122" s="114">
        <f t="shared" ref="J122:J183" si="4">I122*G122*F122</f>
        <v>47.433000000000007</v>
      </c>
      <c r="K122" s="119">
        <f>IFERROR(IF(VLOOKUP(O122,#REF!,4,FALSE)="TETO",I122,IF(VLOOKUP(O122,#REF!,4,FALSE)&gt;I122,I122,VLOOKUP(O122,#REF!,4,FALSE))),0)</f>
        <v>0</v>
      </c>
      <c r="L122" s="114">
        <f t="shared" si="2"/>
        <v>2.91</v>
      </c>
      <c r="M122" s="112"/>
      <c r="N122" s="72"/>
      <c r="O122" s="72">
        <v>7</v>
      </c>
      <c r="P122" s="102" t="s">
        <v>150</v>
      </c>
      <c r="Q122" s="101"/>
      <c r="R122" s="101"/>
      <c r="S122" s="101"/>
      <c r="T122" s="101"/>
      <c r="U122" s="101"/>
      <c r="V122" s="101"/>
      <c r="W122" s="101"/>
      <c r="X122" s="101"/>
      <c r="Y122" s="101"/>
      <c r="Z122" s="101"/>
    </row>
    <row r="123" spans="1:26" s="25" customFormat="1" ht="23.25">
      <c r="A123" s="120"/>
      <c r="B123" s="121" t="e">
        <f>VLOOKUP(O123,#REF!,2,FALSE)</f>
        <v>#REF!</v>
      </c>
      <c r="C123" s="121"/>
      <c r="D123" s="123" t="s">
        <v>425</v>
      </c>
      <c r="E123" s="115"/>
      <c r="F123" s="116">
        <v>1</v>
      </c>
      <c r="G123" s="113">
        <f>26.45*2-3</f>
        <v>49.9</v>
      </c>
      <c r="H123" s="117"/>
      <c r="I123" s="118">
        <v>2.91</v>
      </c>
      <c r="J123" s="114">
        <f t="shared" si="4"/>
        <v>145.209</v>
      </c>
      <c r="K123" s="119">
        <f>IFERROR(IF(VLOOKUP(O123,#REF!,4,FALSE)="TETO",I123,IF(VLOOKUP(O123,#REF!,4,FALSE)&gt;I123,I123,VLOOKUP(O123,#REF!,4,FALSE))),0)</f>
        <v>0</v>
      </c>
      <c r="L123" s="114">
        <f t="shared" si="2"/>
        <v>2.91</v>
      </c>
      <c r="M123" s="112"/>
      <c r="N123" s="72"/>
      <c r="O123" s="72">
        <v>7</v>
      </c>
      <c r="P123" s="102" t="s">
        <v>150</v>
      </c>
      <c r="Q123" s="101"/>
      <c r="R123" s="101"/>
      <c r="S123" s="101"/>
      <c r="T123" s="101"/>
      <c r="U123" s="101"/>
      <c r="V123" s="101"/>
      <c r="W123" s="101"/>
      <c r="X123" s="101"/>
      <c r="Y123" s="101"/>
      <c r="Z123" s="101"/>
    </row>
    <row r="124" spans="1:26" s="25" customFormat="1" ht="23.25">
      <c r="A124" s="120"/>
      <c r="B124" s="121" t="e">
        <f>VLOOKUP(O124,#REF!,2,FALSE)</f>
        <v>#REF!</v>
      </c>
      <c r="C124" s="121"/>
      <c r="D124" s="123" t="s">
        <v>426</v>
      </c>
      <c r="E124" s="115"/>
      <c r="F124" s="116">
        <v>1</v>
      </c>
      <c r="G124" s="113">
        <v>3</v>
      </c>
      <c r="H124" s="117"/>
      <c r="I124" s="118">
        <v>2.91</v>
      </c>
      <c r="J124" s="114">
        <f t="shared" si="4"/>
        <v>8.73</v>
      </c>
      <c r="K124" s="119">
        <f>IFERROR(IF(VLOOKUP(O124,#REF!,4,FALSE)="TETO",I124,IF(VLOOKUP(O124,#REF!,4,FALSE)&gt;I124,I124,VLOOKUP(O124,#REF!,4,FALSE))),0)</f>
        <v>0</v>
      </c>
      <c r="L124" s="114">
        <f t="shared" si="2"/>
        <v>2.91</v>
      </c>
      <c r="M124" s="112"/>
      <c r="N124" s="72"/>
      <c r="O124" s="72">
        <v>7</v>
      </c>
      <c r="P124" s="102" t="s">
        <v>150</v>
      </c>
      <c r="Q124" s="101"/>
      <c r="R124" s="101"/>
      <c r="S124" s="101"/>
      <c r="T124" s="101"/>
      <c r="U124" s="101"/>
      <c r="V124" s="101"/>
      <c r="W124" s="101"/>
      <c r="X124" s="101"/>
      <c r="Y124" s="101"/>
      <c r="Z124" s="101"/>
    </row>
    <row r="125" spans="1:26" s="25" customFormat="1" ht="23.25">
      <c r="A125" s="120"/>
      <c r="B125" s="121" t="e">
        <f>VLOOKUP(O125,#REF!,2,FALSE)</f>
        <v>#REF!</v>
      </c>
      <c r="C125" s="121"/>
      <c r="D125" s="123" t="s">
        <v>427</v>
      </c>
      <c r="E125" s="115"/>
      <c r="F125" s="116">
        <v>1</v>
      </c>
      <c r="G125" s="113">
        <v>8.15</v>
      </c>
      <c r="H125" s="117"/>
      <c r="I125" s="118">
        <f>0.31/2</f>
        <v>0.155</v>
      </c>
      <c r="J125" s="114">
        <f t="shared" si="4"/>
        <v>1.26325</v>
      </c>
      <c r="K125" s="119">
        <f>IFERROR(IF(VLOOKUP(O125,#REF!,4,FALSE)="TETO",I125,IF(VLOOKUP(O125,#REF!,4,FALSE)&gt;I125,I125,VLOOKUP(O125,#REF!,4,FALSE))),0)</f>
        <v>0</v>
      </c>
      <c r="L125" s="114">
        <f t="shared" si="2"/>
        <v>0.155</v>
      </c>
      <c r="M125" s="112"/>
      <c r="N125" s="72"/>
      <c r="O125" s="72">
        <v>7</v>
      </c>
      <c r="P125" s="102" t="s">
        <v>150</v>
      </c>
      <c r="Q125" s="101"/>
      <c r="R125" s="101"/>
      <c r="S125" s="101"/>
      <c r="T125" s="101"/>
      <c r="U125" s="101"/>
      <c r="V125" s="101"/>
      <c r="W125" s="101"/>
      <c r="X125" s="101"/>
      <c r="Y125" s="101"/>
      <c r="Z125" s="101"/>
    </row>
    <row r="126" spans="1:26" s="25" customFormat="1" ht="23.25">
      <c r="A126" s="120"/>
      <c r="B126" s="121" t="e">
        <f>VLOOKUP(O126,#REF!,2,FALSE)</f>
        <v>#REF!</v>
      </c>
      <c r="C126" s="121"/>
      <c r="D126" s="123" t="s">
        <v>428</v>
      </c>
      <c r="E126" s="115"/>
      <c r="F126" s="116">
        <v>1</v>
      </c>
      <c r="G126" s="113">
        <v>26.45</v>
      </c>
      <c r="H126" s="117"/>
      <c r="I126" s="118">
        <v>0.31</v>
      </c>
      <c r="J126" s="114">
        <f t="shared" si="4"/>
        <v>8.1995000000000005</v>
      </c>
      <c r="K126" s="119">
        <f>IFERROR(IF(VLOOKUP(O126,#REF!,4,FALSE)="TETO",I126,IF(VLOOKUP(O126,#REF!,4,FALSE)&gt;I126,I126,VLOOKUP(O126,#REF!,4,FALSE))),0)</f>
        <v>0</v>
      </c>
      <c r="L126" s="114">
        <f t="shared" si="2"/>
        <v>0.31</v>
      </c>
      <c r="M126" s="112"/>
      <c r="N126" s="72"/>
      <c r="O126" s="72">
        <v>7</v>
      </c>
      <c r="P126" s="102" t="s">
        <v>150</v>
      </c>
      <c r="Q126" s="101"/>
      <c r="R126" s="101"/>
      <c r="S126" s="101"/>
      <c r="T126" s="101"/>
      <c r="U126" s="101"/>
      <c r="V126" s="101"/>
      <c r="W126" s="101"/>
      <c r="X126" s="101"/>
      <c r="Y126" s="101"/>
      <c r="Z126" s="101"/>
    </row>
    <row r="127" spans="1:26" s="25" customFormat="1" ht="23.25">
      <c r="A127" s="120"/>
      <c r="B127" s="121" t="e">
        <f>VLOOKUP(O127,#REF!,2,FALSE)</f>
        <v>#REF!</v>
      </c>
      <c r="C127" s="121"/>
      <c r="D127" s="122" t="s">
        <v>429</v>
      </c>
      <c r="E127" s="115"/>
      <c r="F127" s="116"/>
      <c r="G127" s="113"/>
      <c r="H127" s="117"/>
      <c r="I127" s="118"/>
      <c r="J127" s="114"/>
      <c r="K127" s="119">
        <f>IFERROR(IF(VLOOKUP(O127,#REF!,4,FALSE)="TETO",I127,IF(VLOOKUP(O127,#REF!,4,FALSE)&gt;I127,I127,VLOOKUP(O127,#REF!,4,FALSE))),0)</f>
        <v>0</v>
      </c>
      <c r="L127" s="114">
        <f t="shared" si="2"/>
        <v>0</v>
      </c>
      <c r="M127" s="112"/>
      <c r="N127" s="72"/>
      <c r="O127" s="158" t="s">
        <v>259</v>
      </c>
      <c r="P127" s="102" t="s">
        <v>150</v>
      </c>
      <c r="Q127" s="101"/>
      <c r="R127" s="101"/>
      <c r="S127" s="101"/>
      <c r="T127" s="101"/>
      <c r="U127" s="101"/>
      <c r="V127" s="101"/>
      <c r="W127" s="101"/>
      <c r="X127" s="101"/>
      <c r="Y127" s="101"/>
      <c r="Z127" s="101"/>
    </row>
    <row r="128" spans="1:26" s="25" customFormat="1" ht="23.25">
      <c r="A128" s="120"/>
      <c r="B128" s="121" t="e">
        <f>VLOOKUP(O128,#REF!,2,FALSE)</f>
        <v>#REF!</v>
      </c>
      <c r="C128" s="121"/>
      <c r="D128" s="123" t="s">
        <v>430</v>
      </c>
      <c r="E128" s="115"/>
      <c r="F128" s="116">
        <v>1</v>
      </c>
      <c r="G128" s="113">
        <v>6.3</v>
      </c>
      <c r="H128" s="117"/>
      <c r="I128" s="118">
        <f>(3.34+5.27)/2</f>
        <v>4.3049999999999997</v>
      </c>
      <c r="J128" s="114">
        <f t="shared" si="4"/>
        <v>27.121499999999997</v>
      </c>
      <c r="K128" s="119">
        <f>IFERROR(IF(VLOOKUP(O128,#REF!,4,FALSE)="TETO",I128,IF(VLOOKUP(O128,#REF!,4,FALSE)&gt;I128,I128,VLOOKUP(O128,#REF!,4,FALSE))),0)</f>
        <v>0</v>
      </c>
      <c r="L128" s="114">
        <f t="shared" si="2"/>
        <v>4.3049999999999997</v>
      </c>
      <c r="M128" s="112"/>
      <c r="N128" s="72"/>
      <c r="O128" s="72">
        <v>1</v>
      </c>
      <c r="P128" s="102" t="s">
        <v>150</v>
      </c>
      <c r="Q128" s="101"/>
      <c r="R128" s="101"/>
      <c r="S128" s="101"/>
      <c r="T128" s="101"/>
      <c r="U128" s="101"/>
      <c r="V128" s="101"/>
      <c r="W128" s="101"/>
      <c r="X128" s="101"/>
      <c r="Y128" s="101"/>
      <c r="Z128" s="101"/>
    </row>
    <row r="129" spans="1:26" s="25" customFormat="1" ht="23.25">
      <c r="A129" s="120"/>
      <c r="B129" s="121" t="e">
        <f>VLOOKUP(O129,#REF!,2,FALSE)</f>
        <v>#REF!</v>
      </c>
      <c r="C129" s="121"/>
      <c r="D129" s="123" t="s">
        <v>431</v>
      </c>
      <c r="E129" s="115"/>
      <c r="F129" s="116">
        <v>1</v>
      </c>
      <c r="G129" s="113">
        <v>6.3</v>
      </c>
      <c r="H129" s="117"/>
      <c r="I129" s="118">
        <f>(3.34+5.27)/2</f>
        <v>4.3049999999999997</v>
      </c>
      <c r="J129" s="114">
        <f t="shared" si="4"/>
        <v>27.121499999999997</v>
      </c>
      <c r="K129" s="119">
        <f>IFERROR(IF(VLOOKUP(O129,#REF!,4,FALSE)="TETO",I129,IF(VLOOKUP(O129,#REF!,4,FALSE)&gt;I129,I129,VLOOKUP(O129,#REF!,4,FALSE))),0)</f>
        <v>0</v>
      </c>
      <c r="L129" s="114">
        <f t="shared" si="2"/>
        <v>4.3049999999999997</v>
      </c>
      <c r="M129" s="112"/>
      <c r="N129" s="72"/>
      <c r="O129" s="72">
        <v>1</v>
      </c>
      <c r="P129" s="102" t="s">
        <v>150</v>
      </c>
      <c r="Q129" s="101"/>
      <c r="R129" s="101"/>
      <c r="S129" s="101"/>
      <c r="T129" s="101"/>
      <c r="U129" s="101"/>
      <c r="V129" s="101"/>
      <c r="W129" s="101"/>
      <c r="X129" s="101"/>
      <c r="Y129" s="101"/>
      <c r="Z129" s="101"/>
    </row>
    <row r="130" spans="1:26" s="25" customFormat="1" ht="23.25">
      <c r="A130" s="120"/>
      <c r="B130" s="121" t="e">
        <f>VLOOKUP(O130,#REF!,2,FALSE)</f>
        <v>#REF!</v>
      </c>
      <c r="C130" s="121"/>
      <c r="D130" s="123" t="s">
        <v>432</v>
      </c>
      <c r="E130" s="115"/>
      <c r="F130" s="116">
        <v>1</v>
      </c>
      <c r="G130" s="113">
        <v>6.3</v>
      </c>
      <c r="H130" s="117"/>
      <c r="I130" s="118">
        <f>(3.34+5.27)/2</f>
        <v>4.3049999999999997</v>
      </c>
      <c r="J130" s="114">
        <f t="shared" si="4"/>
        <v>27.121499999999997</v>
      </c>
      <c r="K130" s="119">
        <f>IFERROR(IF(VLOOKUP(O130,#REF!,4,FALSE)="TETO",I130,IF(VLOOKUP(O130,#REF!,4,FALSE)&gt;I130,I130,VLOOKUP(O130,#REF!,4,FALSE))),0)</f>
        <v>0</v>
      </c>
      <c r="L130" s="114">
        <f t="shared" si="2"/>
        <v>4.3049999999999997</v>
      </c>
      <c r="M130" s="112"/>
      <c r="N130" s="72"/>
      <c r="O130" s="72">
        <v>1</v>
      </c>
      <c r="P130" s="102" t="s">
        <v>150</v>
      </c>
      <c r="Q130" s="101"/>
      <c r="R130" s="101"/>
      <c r="S130" s="101"/>
      <c r="T130" s="101"/>
      <c r="U130" s="101"/>
      <c r="V130" s="101"/>
      <c r="W130" s="101"/>
      <c r="X130" s="101"/>
      <c r="Y130" s="101"/>
      <c r="Z130" s="101"/>
    </row>
    <row r="131" spans="1:26" s="25" customFormat="1" ht="23.25">
      <c r="A131" s="120"/>
      <c r="B131" s="121" t="e">
        <f>VLOOKUP(O131,#REF!,2,FALSE)</f>
        <v>#REF!</v>
      </c>
      <c r="C131" s="121"/>
      <c r="D131" s="123" t="s">
        <v>433</v>
      </c>
      <c r="E131" s="115"/>
      <c r="F131" s="116">
        <v>1</v>
      </c>
      <c r="G131" s="113">
        <v>6.3</v>
      </c>
      <c r="H131" s="117"/>
      <c r="I131" s="118">
        <f>(3.34+5.27)/2</f>
        <v>4.3049999999999997</v>
      </c>
      <c r="J131" s="114">
        <f t="shared" si="4"/>
        <v>27.121499999999997</v>
      </c>
      <c r="K131" s="119">
        <f>IFERROR(IF(VLOOKUP(O131,#REF!,4,FALSE)="TETO",I131,IF(VLOOKUP(O131,#REF!,4,FALSE)&gt;I131,I131,VLOOKUP(O131,#REF!,4,FALSE))),0)</f>
        <v>0</v>
      </c>
      <c r="L131" s="114">
        <f t="shared" si="2"/>
        <v>4.3049999999999997</v>
      </c>
      <c r="M131" s="112"/>
      <c r="N131" s="72"/>
      <c r="O131" s="72">
        <v>1</v>
      </c>
      <c r="P131" s="102" t="s">
        <v>150</v>
      </c>
      <c r="Q131" s="101"/>
      <c r="R131" s="101"/>
      <c r="S131" s="101"/>
      <c r="T131" s="101"/>
      <c r="U131" s="101"/>
      <c r="V131" s="101"/>
      <c r="W131" s="101"/>
      <c r="X131" s="101"/>
      <c r="Y131" s="101"/>
      <c r="Z131" s="101"/>
    </row>
    <row r="132" spans="1:26" s="25" customFormat="1" ht="46.5">
      <c r="A132" s="120"/>
      <c r="B132" s="121" t="e">
        <f>VLOOKUP(O132,#REF!,2,FALSE)</f>
        <v>#REF!</v>
      </c>
      <c r="C132" s="121"/>
      <c r="D132" s="123" t="s">
        <v>439</v>
      </c>
      <c r="E132" s="115"/>
      <c r="F132" s="116">
        <v>2</v>
      </c>
      <c r="G132" s="113">
        <v>6.9</v>
      </c>
      <c r="H132" s="117"/>
      <c r="I132" s="118">
        <v>6</v>
      </c>
      <c r="J132" s="114">
        <f t="shared" si="4"/>
        <v>82.800000000000011</v>
      </c>
      <c r="K132" s="119">
        <f>IFERROR(IF(VLOOKUP(O132,#REF!,4,FALSE)="TETO",I132,IF(VLOOKUP(O132,#REF!,4,FALSE)&gt;I132,I132,VLOOKUP(O132,#REF!,4,FALSE))),0)</f>
        <v>0</v>
      </c>
      <c r="L132" s="114">
        <f t="shared" si="2"/>
        <v>6</v>
      </c>
      <c r="M132" s="112"/>
      <c r="N132" s="72"/>
      <c r="O132" s="72">
        <v>1</v>
      </c>
      <c r="P132" s="102" t="s">
        <v>150</v>
      </c>
      <c r="Q132" s="101"/>
      <c r="R132" s="101"/>
      <c r="S132" s="101"/>
      <c r="T132" s="101"/>
      <c r="U132" s="101"/>
      <c r="V132" s="101"/>
      <c r="W132" s="101"/>
      <c r="X132" s="101"/>
      <c r="Y132" s="101"/>
      <c r="Z132" s="101"/>
    </row>
    <row r="133" spans="1:26" s="25" customFormat="1" ht="46.5">
      <c r="A133" s="120"/>
      <c r="B133" s="121" t="e">
        <f>VLOOKUP(O133,#REF!,2,FALSE)</f>
        <v>#REF!</v>
      </c>
      <c r="C133" s="121"/>
      <c r="D133" s="123" t="s">
        <v>440</v>
      </c>
      <c r="E133" s="115"/>
      <c r="F133" s="116">
        <v>2</v>
      </c>
      <c r="G133" s="113">
        <v>2.4500000000000002</v>
      </c>
      <c r="H133" s="117"/>
      <c r="I133" s="118">
        <f>(5.59+5.28)/2</f>
        <v>5.4350000000000005</v>
      </c>
      <c r="J133" s="114">
        <f t="shared" si="4"/>
        <v>26.631500000000003</v>
      </c>
      <c r="K133" s="119">
        <f>IFERROR(IF(VLOOKUP(O133,#REF!,4,FALSE)="TETO",I133,IF(VLOOKUP(O133,#REF!,4,FALSE)&gt;I133,I133,VLOOKUP(O133,#REF!,4,FALSE))),0)</f>
        <v>0</v>
      </c>
      <c r="L133" s="114">
        <f t="shared" si="2"/>
        <v>5.4350000000000005</v>
      </c>
      <c r="M133" s="112"/>
      <c r="N133" s="72"/>
      <c r="O133" s="72">
        <v>1</v>
      </c>
      <c r="P133" s="102" t="s">
        <v>150</v>
      </c>
      <c r="Q133" s="101"/>
      <c r="R133" s="101"/>
      <c r="S133" s="101"/>
      <c r="T133" s="101"/>
      <c r="U133" s="101"/>
      <c r="V133" s="101"/>
      <c r="W133" s="101"/>
      <c r="X133" s="101"/>
      <c r="Y133" s="101"/>
      <c r="Z133" s="101"/>
    </row>
    <row r="134" spans="1:26" s="25" customFormat="1" ht="23.25">
      <c r="A134" s="120"/>
      <c r="B134" s="121" t="e">
        <f>VLOOKUP(O134,#REF!,2,FALSE)</f>
        <v>#REF!</v>
      </c>
      <c r="C134" s="121"/>
      <c r="D134" s="123" t="s">
        <v>446</v>
      </c>
      <c r="E134" s="115"/>
      <c r="F134" s="116">
        <v>4</v>
      </c>
      <c r="G134" s="113">
        <v>1.1000000000000001</v>
      </c>
      <c r="H134" s="117"/>
      <c r="I134" s="118">
        <f>3.34+5.29*0.25</f>
        <v>4.6624999999999996</v>
      </c>
      <c r="J134" s="114">
        <f t="shared" si="4"/>
        <v>20.515000000000001</v>
      </c>
      <c r="K134" s="119">
        <f>IFERROR(IF(VLOOKUP(O134,#REF!,4,FALSE)="TETO",I134,IF(VLOOKUP(O134,#REF!,4,FALSE)&gt;I134,I134,VLOOKUP(O134,#REF!,4,FALSE))),0)</f>
        <v>0</v>
      </c>
      <c r="L134" s="114">
        <f t="shared" si="2"/>
        <v>4.6624999999999996</v>
      </c>
      <c r="M134" s="112"/>
      <c r="N134" s="72"/>
      <c r="O134" s="72">
        <v>1</v>
      </c>
      <c r="P134" s="102" t="s">
        <v>150</v>
      </c>
      <c r="Q134" s="101"/>
      <c r="R134" s="101"/>
      <c r="S134" s="101"/>
      <c r="T134" s="101"/>
      <c r="U134" s="101"/>
      <c r="V134" s="101"/>
      <c r="W134" s="101"/>
      <c r="X134" s="101"/>
      <c r="Y134" s="101"/>
      <c r="Z134" s="101"/>
    </row>
    <row r="135" spans="1:26" s="25" customFormat="1" ht="23.25">
      <c r="A135" s="120"/>
      <c r="B135" s="121" t="e">
        <f>VLOOKUP(O135,#REF!,2,FALSE)</f>
        <v>#REF!</v>
      </c>
      <c r="C135" s="121"/>
      <c r="D135" s="123" t="s">
        <v>447</v>
      </c>
      <c r="E135" s="115"/>
      <c r="F135" s="116">
        <f>4*2</f>
        <v>8</v>
      </c>
      <c r="G135" s="113">
        <v>0.86</v>
      </c>
      <c r="H135" s="117"/>
      <c r="I135" s="118">
        <f>(3.34+3.34+6*0.25)/2</f>
        <v>4.09</v>
      </c>
      <c r="J135" s="114">
        <f t="shared" si="4"/>
        <v>28.139199999999999</v>
      </c>
      <c r="K135" s="119">
        <f>IFERROR(IF(VLOOKUP(O135,#REF!,4,FALSE)="TETO",I135,IF(VLOOKUP(O135,#REF!,4,FALSE)&gt;I135,I135,VLOOKUP(O135,#REF!,4,FALSE))),0)</f>
        <v>0</v>
      </c>
      <c r="L135" s="114">
        <f t="shared" si="2"/>
        <v>4.09</v>
      </c>
      <c r="M135" s="112"/>
      <c r="N135" s="72"/>
      <c r="O135" s="72">
        <v>1</v>
      </c>
      <c r="P135" s="102" t="s">
        <v>150</v>
      </c>
      <c r="Q135" s="101"/>
      <c r="R135" s="101"/>
      <c r="S135" s="101"/>
      <c r="T135" s="101"/>
      <c r="U135" s="101"/>
      <c r="V135" s="101"/>
      <c r="W135" s="101"/>
      <c r="X135" s="101"/>
      <c r="Y135" s="101"/>
      <c r="Z135" s="101"/>
    </row>
    <row r="136" spans="1:26" s="25" customFormat="1" ht="36.75" customHeight="1">
      <c r="A136" s="120"/>
      <c r="B136" s="121" t="e">
        <f>VLOOKUP(O136,#REF!,2,FALSE)</f>
        <v>#REF!</v>
      </c>
      <c r="C136" s="121"/>
      <c r="D136" s="123" t="s">
        <v>448</v>
      </c>
      <c r="E136" s="115"/>
      <c r="F136" s="116">
        <v>2</v>
      </c>
      <c r="G136" s="113">
        <v>2.5</v>
      </c>
      <c r="H136" s="117"/>
      <c r="I136" s="118">
        <f>6-5.28+0.15</f>
        <v>0.86999999999999977</v>
      </c>
      <c r="J136" s="114">
        <f t="shared" si="4"/>
        <v>4.3499999999999988</v>
      </c>
      <c r="K136" s="119">
        <f>IFERROR(IF(VLOOKUP(O136,#REF!,4,FALSE)="TETO",I136,IF(VLOOKUP(O136,#REF!,4,FALSE)&gt;I136,I136,VLOOKUP(O136,#REF!,4,FALSE))),0)</f>
        <v>0</v>
      </c>
      <c r="L136" s="114">
        <f>IF(K136&gt;I136,0,I136-K136)</f>
        <v>0.86999999999999977</v>
      </c>
      <c r="M136" s="112"/>
      <c r="N136" s="72"/>
      <c r="O136" s="72">
        <v>7</v>
      </c>
      <c r="P136" s="102" t="s">
        <v>150</v>
      </c>
      <c r="Q136" s="101"/>
      <c r="R136" s="101"/>
      <c r="S136" s="101"/>
      <c r="T136" s="101"/>
      <c r="U136" s="101"/>
      <c r="V136" s="101"/>
      <c r="W136" s="101"/>
      <c r="X136" s="101"/>
      <c r="Y136" s="101"/>
      <c r="Z136" s="101"/>
    </row>
    <row r="137" spans="1:26" s="25" customFormat="1" ht="23.25">
      <c r="A137" s="120"/>
      <c r="B137" s="121" t="e">
        <f>VLOOKUP(O137,#REF!,2,FALSE)</f>
        <v>#REF!</v>
      </c>
      <c r="C137" s="121"/>
      <c r="D137" s="122" t="s">
        <v>434</v>
      </c>
      <c r="E137" s="115"/>
      <c r="F137" s="116"/>
      <c r="G137" s="113"/>
      <c r="H137" s="117"/>
      <c r="I137" s="118"/>
      <c r="J137" s="114"/>
      <c r="K137" s="119">
        <f>IFERROR(IF(VLOOKUP(O137,#REF!,4,FALSE)="TETO",I137,IF(VLOOKUP(O137,#REF!,4,FALSE)&gt;I137,I137,VLOOKUP(O137,#REF!,4,FALSE))),0)</f>
        <v>0</v>
      </c>
      <c r="L137" s="114">
        <f t="shared" ref="L137:L200" si="5">IF(K137&gt;I137,0,I137-K137)</f>
        <v>0</v>
      </c>
      <c r="M137" s="112"/>
      <c r="N137" s="72"/>
      <c r="O137" s="158" t="s">
        <v>259</v>
      </c>
      <c r="P137" s="102" t="s">
        <v>150</v>
      </c>
      <c r="Q137" s="101"/>
      <c r="R137" s="101"/>
      <c r="S137" s="101"/>
      <c r="T137" s="101"/>
      <c r="U137" s="101"/>
      <c r="V137" s="101"/>
      <c r="W137" s="101"/>
      <c r="X137" s="101"/>
      <c r="Y137" s="101"/>
      <c r="Z137" s="101"/>
    </row>
    <row r="138" spans="1:26" s="25" customFormat="1" ht="23.25">
      <c r="A138" s="120"/>
      <c r="B138" s="121" t="e">
        <f>VLOOKUP(O138,#REF!,2,FALSE)</f>
        <v>#REF!</v>
      </c>
      <c r="C138" s="121"/>
      <c r="D138" s="123" t="s">
        <v>435</v>
      </c>
      <c r="E138" s="115"/>
      <c r="F138" s="116">
        <v>1</v>
      </c>
      <c r="G138" s="113">
        <v>6.3</v>
      </c>
      <c r="H138" s="117"/>
      <c r="I138" s="118">
        <f>(3.34+5.27)/2</f>
        <v>4.3049999999999997</v>
      </c>
      <c r="J138" s="114">
        <f t="shared" ref="J138:J146" si="6">I138*G138*F138</f>
        <v>27.121499999999997</v>
      </c>
      <c r="K138" s="119">
        <f>IFERROR(IF(VLOOKUP(O138,#REF!,4,FALSE)="TETO",I138,IF(VLOOKUP(O138,#REF!,4,FALSE)&gt;I138,I138,VLOOKUP(O138,#REF!,4,FALSE))),0)</f>
        <v>0</v>
      </c>
      <c r="L138" s="114">
        <f t="shared" si="5"/>
        <v>4.3049999999999997</v>
      </c>
      <c r="M138" s="112"/>
      <c r="N138" s="72"/>
      <c r="O138" s="72">
        <v>1</v>
      </c>
      <c r="P138" s="102" t="s">
        <v>150</v>
      </c>
      <c r="Q138" s="101"/>
      <c r="R138" s="101"/>
      <c r="S138" s="101"/>
      <c r="T138" s="101"/>
      <c r="U138" s="101"/>
      <c r="V138" s="101"/>
      <c r="W138" s="101"/>
      <c r="X138" s="101"/>
      <c r="Y138" s="101"/>
      <c r="Z138" s="101"/>
    </row>
    <row r="139" spans="1:26" s="25" customFormat="1" ht="23.25">
      <c r="A139" s="120"/>
      <c r="B139" s="121" t="e">
        <f>VLOOKUP(O139,#REF!,2,FALSE)</f>
        <v>#REF!</v>
      </c>
      <c r="C139" s="121"/>
      <c r="D139" s="123" t="s">
        <v>436</v>
      </c>
      <c r="E139" s="115"/>
      <c r="F139" s="116">
        <v>1</v>
      </c>
      <c r="G139" s="113">
        <v>6.3</v>
      </c>
      <c r="H139" s="117"/>
      <c r="I139" s="118">
        <f>(3.34+5.27)/2</f>
        <v>4.3049999999999997</v>
      </c>
      <c r="J139" s="114">
        <f t="shared" si="6"/>
        <v>27.121499999999997</v>
      </c>
      <c r="K139" s="119">
        <f>IFERROR(IF(VLOOKUP(O139,#REF!,4,FALSE)="TETO",I139,IF(VLOOKUP(O139,#REF!,4,FALSE)&gt;I139,I139,VLOOKUP(O139,#REF!,4,FALSE))),0)</f>
        <v>0</v>
      </c>
      <c r="L139" s="114">
        <f t="shared" si="5"/>
        <v>4.3049999999999997</v>
      </c>
      <c r="M139" s="112"/>
      <c r="N139" s="72"/>
      <c r="O139" s="72">
        <v>1</v>
      </c>
      <c r="P139" s="102" t="s">
        <v>150</v>
      </c>
      <c r="Q139" s="101"/>
      <c r="R139" s="101"/>
      <c r="S139" s="101"/>
      <c r="T139" s="101"/>
      <c r="U139" s="101"/>
      <c r="V139" s="101"/>
      <c r="W139" s="101"/>
      <c r="X139" s="101"/>
      <c r="Y139" s="101"/>
      <c r="Z139" s="101"/>
    </row>
    <row r="140" spans="1:26" s="25" customFormat="1" ht="23.25">
      <c r="A140" s="120"/>
      <c r="B140" s="121" t="e">
        <f>VLOOKUP(O140,#REF!,2,FALSE)</f>
        <v>#REF!</v>
      </c>
      <c r="C140" s="121"/>
      <c r="D140" s="123" t="s">
        <v>437</v>
      </c>
      <c r="E140" s="115"/>
      <c r="F140" s="116">
        <v>1</v>
      </c>
      <c r="G140" s="113">
        <v>6.3</v>
      </c>
      <c r="H140" s="117"/>
      <c r="I140" s="118">
        <f>(3.34+5.27)/2</f>
        <v>4.3049999999999997</v>
      </c>
      <c r="J140" s="114">
        <f t="shared" si="6"/>
        <v>27.121499999999997</v>
      </c>
      <c r="K140" s="119">
        <f>IFERROR(IF(VLOOKUP(O140,#REF!,4,FALSE)="TETO",I140,IF(VLOOKUP(O140,#REF!,4,FALSE)&gt;I140,I140,VLOOKUP(O140,#REF!,4,FALSE))),0)</f>
        <v>0</v>
      </c>
      <c r="L140" s="114">
        <f t="shared" si="5"/>
        <v>4.3049999999999997</v>
      </c>
      <c r="M140" s="112"/>
      <c r="N140" s="72"/>
      <c r="O140" s="72">
        <v>1</v>
      </c>
      <c r="P140" s="102" t="s">
        <v>150</v>
      </c>
      <c r="Q140" s="101"/>
      <c r="R140" s="101"/>
      <c r="S140" s="101"/>
      <c r="T140" s="101"/>
      <c r="U140" s="101"/>
      <c r="V140" s="101"/>
      <c r="W140" s="101"/>
      <c r="X140" s="101"/>
      <c r="Y140" s="101"/>
      <c r="Z140" s="101"/>
    </row>
    <row r="141" spans="1:26" s="25" customFormat="1" ht="23.25">
      <c r="A141" s="120"/>
      <c r="B141" s="121" t="e">
        <f>VLOOKUP(O141,#REF!,2,FALSE)</f>
        <v>#REF!</v>
      </c>
      <c r="C141" s="121"/>
      <c r="D141" s="123" t="s">
        <v>438</v>
      </c>
      <c r="E141" s="115"/>
      <c r="F141" s="116">
        <v>1</v>
      </c>
      <c r="G141" s="113">
        <v>6.3</v>
      </c>
      <c r="H141" s="117"/>
      <c r="I141" s="118">
        <f>(3.34+5.27)/2</f>
        <v>4.3049999999999997</v>
      </c>
      <c r="J141" s="114">
        <f t="shared" si="6"/>
        <v>27.121499999999997</v>
      </c>
      <c r="K141" s="119">
        <f>IFERROR(IF(VLOOKUP(O141,#REF!,4,FALSE)="TETO",I141,IF(VLOOKUP(O141,#REF!,4,FALSE)&gt;I141,I141,VLOOKUP(O141,#REF!,4,FALSE))),0)</f>
        <v>0</v>
      </c>
      <c r="L141" s="114">
        <f t="shared" si="5"/>
        <v>4.3049999999999997</v>
      </c>
      <c r="M141" s="112"/>
      <c r="N141" s="72"/>
      <c r="O141" s="72">
        <v>1</v>
      </c>
      <c r="P141" s="102" t="s">
        <v>150</v>
      </c>
      <c r="Q141" s="101"/>
      <c r="R141" s="101"/>
      <c r="S141" s="101"/>
      <c r="T141" s="101"/>
      <c r="U141" s="101"/>
      <c r="V141" s="101"/>
      <c r="W141" s="101"/>
      <c r="X141" s="101"/>
      <c r="Y141" s="101"/>
      <c r="Z141" s="101"/>
    </row>
    <row r="142" spans="1:26" s="25" customFormat="1" ht="23.25">
      <c r="A142" s="120"/>
      <c r="B142" s="121" t="e">
        <f>VLOOKUP(O142,#REF!,2,FALSE)</f>
        <v>#REF!</v>
      </c>
      <c r="C142" s="121"/>
      <c r="D142" s="123" t="s">
        <v>441</v>
      </c>
      <c r="E142" s="115"/>
      <c r="F142" s="116">
        <v>2</v>
      </c>
      <c r="G142" s="113">
        <v>6.9</v>
      </c>
      <c r="H142" s="117"/>
      <c r="I142" s="118">
        <v>6</v>
      </c>
      <c r="J142" s="114">
        <f t="shared" si="6"/>
        <v>82.800000000000011</v>
      </c>
      <c r="K142" s="119">
        <f>IFERROR(IF(VLOOKUP(O142,#REF!,4,FALSE)="TETO",I142,IF(VLOOKUP(O142,#REF!,4,FALSE)&gt;I142,I142,VLOOKUP(O142,#REF!,4,FALSE))),0)</f>
        <v>0</v>
      </c>
      <c r="L142" s="114">
        <f t="shared" si="5"/>
        <v>6</v>
      </c>
      <c r="M142" s="112"/>
      <c r="N142" s="72"/>
      <c r="O142" s="72">
        <v>1</v>
      </c>
      <c r="P142" s="102" t="s">
        <v>150</v>
      </c>
      <c r="Q142" s="101"/>
      <c r="R142" s="101"/>
      <c r="S142" s="101"/>
      <c r="T142" s="101"/>
      <c r="U142" s="101"/>
      <c r="V142" s="101"/>
      <c r="W142" s="101"/>
      <c r="X142" s="101"/>
      <c r="Y142" s="101"/>
      <c r="Z142" s="101"/>
    </row>
    <row r="143" spans="1:26" s="25" customFormat="1" ht="23.25">
      <c r="A143" s="120"/>
      <c r="B143" s="121" t="e">
        <f>VLOOKUP(O143,#REF!,2,FALSE)</f>
        <v>#REF!</v>
      </c>
      <c r="C143" s="121"/>
      <c r="D143" s="123" t="s">
        <v>442</v>
      </c>
      <c r="E143" s="115"/>
      <c r="F143" s="116">
        <v>2</v>
      </c>
      <c r="G143" s="113">
        <v>2.4500000000000002</v>
      </c>
      <c r="H143" s="117"/>
      <c r="I143" s="118">
        <f>(5.59+5.28)/2</f>
        <v>5.4350000000000005</v>
      </c>
      <c r="J143" s="114">
        <f t="shared" si="6"/>
        <v>26.631500000000003</v>
      </c>
      <c r="K143" s="119">
        <f>IFERROR(IF(VLOOKUP(O143,#REF!,4,FALSE)="TETO",I143,IF(VLOOKUP(O143,#REF!,4,FALSE)&gt;I143,I143,VLOOKUP(O143,#REF!,4,FALSE))),0)</f>
        <v>0</v>
      </c>
      <c r="L143" s="114">
        <f t="shared" si="5"/>
        <v>5.4350000000000005</v>
      </c>
      <c r="M143" s="112"/>
      <c r="N143" s="72"/>
      <c r="O143" s="72">
        <v>1</v>
      </c>
      <c r="P143" s="102" t="s">
        <v>150</v>
      </c>
      <c r="Q143" s="101"/>
      <c r="R143" s="101"/>
      <c r="S143" s="101"/>
      <c r="T143" s="101"/>
      <c r="U143" s="101"/>
      <c r="V143" s="101"/>
      <c r="W143" s="101"/>
      <c r="X143" s="101"/>
      <c r="Y143" s="101"/>
      <c r="Z143" s="101"/>
    </row>
    <row r="144" spans="1:26" s="25" customFormat="1" ht="23.25">
      <c r="A144" s="120"/>
      <c r="B144" s="121" t="e">
        <f>VLOOKUP(O144,#REF!,2,FALSE)</f>
        <v>#REF!</v>
      </c>
      <c r="C144" s="121"/>
      <c r="D144" s="123" t="s">
        <v>446</v>
      </c>
      <c r="E144" s="115"/>
      <c r="F144" s="116">
        <v>4</v>
      </c>
      <c r="G144" s="113">
        <v>1.1000000000000001</v>
      </c>
      <c r="H144" s="117"/>
      <c r="I144" s="118">
        <f>3.34+5.29*0.25</f>
        <v>4.6624999999999996</v>
      </c>
      <c r="J144" s="114">
        <f t="shared" si="6"/>
        <v>20.515000000000001</v>
      </c>
      <c r="K144" s="119">
        <f>IFERROR(IF(VLOOKUP(O144,#REF!,4,FALSE)="TETO",I144,IF(VLOOKUP(O144,#REF!,4,FALSE)&gt;I144,I144,VLOOKUP(O144,#REF!,4,FALSE))),0)</f>
        <v>0</v>
      </c>
      <c r="L144" s="114">
        <f t="shared" si="5"/>
        <v>4.6624999999999996</v>
      </c>
      <c r="M144" s="112"/>
      <c r="N144" s="72"/>
      <c r="O144" s="72">
        <v>1</v>
      </c>
      <c r="P144" s="102" t="s">
        <v>150</v>
      </c>
      <c r="Q144" s="101"/>
      <c r="R144" s="101"/>
      <c r="S144" s="101"/>
      <c r="T144" s="101"/>
      <c r="U144" s="101"/>
      <c r="V144" s="101"/>
      <c r="W144" s="101"/>
      <c r="X144" s="101"/>
      <c r="Y144" s="101"/>
      <c r="Z144" s="101"/>
    </row>
    <row r="145" spans="1:26" s="25" customFormat="1" ht="23.25">
      <c r="A145" s="120"/>
      <c r="B145" s="121" t="e">
        <f>VLOOKUP(O145,#REF!,2,FALSE)</f>
        <v>#REF!</v>
      </c>
      <c r="C145" s="121"/>
      <c r="D145" s="123" t="s">
        <v>447</v>
      </c>
      <c r="E145" s="115"/>
      <c r="F145" s="116">
        <f>4*2</f>
        <v>8</v>
      </c>
      <c r="G145" s="113">
        <v>0.86</v>
      </c>
      <c r="H145" s="117"/>
      <c r="I145" s="118">
        <f>(3.34+3.34+6*0.25)/2</f>
        <v>4.09</v>
      </c>
      <c r="J145" s="114">
        <f t="shared" si="6"/>
        <v>28.139199999999999</v>
      </c>
      <c r="K145" s="119">
        <f>IFERROR(IF(VLOOKUP(O145,#REF!,4,FALSE)="TETO",I145,IF(VLOOKUP(O145,#REF!,4,FALSE)&gt;I145,I145,VLOOKUP(O145,#REF!,4,FALSE))),0)</f>
        <v>0</v>
      </c>
      <c r="L145" s="114">
        <f t="shared" si="5"/>
        <v>4.09</v>
      </c>
      <c r="M145" s="112"/>
      <c r="N145" s="72"/>
      <c r="O145" s="72">
        <v>1</v>
      </c>
      <c r="P145" s="102" t="s">
        <v>150</v>
      </c>
      <c r="Q145" s="101"/>
      <c r="R145" s="101"/>
      <c r="S145" s="101"/>
      <c r="T145" s="101"/>
      <c r="U145" s="101"/>
      <c r="V145" s="101"/>
      <c r="W145" s="101"/>
      <c r="X145" s="101"/>
      <c r="Y145" s="101"/>
      <c r="Z145" s="101"/>
    </row>
    <row r="146" spans="1:26" s="25" customFormat="1" ht="36.75" customHeight="1">
      <c r="A146" s="120"/>
      <c r="B146" s="121" t="e">
        <f>VLOOKUP(O146,#REF!,2,FALSE)</f>
        <v>#REF!</v>
      </c>
      <c r="C146" s="121"/>
      <c r="D146" s="123" t="s">
        <v>448</v>
      </c>
      <c r="E146" s="115"/>
      <c r="F146" s="116">
        <v>2</v>
      </c>
      <c r="G146" s="113">
        <v>2.5</v>
      </c>
      <c r="H146" s="117"/>
      <c r="I146" s="118">
        <f>6-5.28+0.15</f>
        <v>0.86999999999999977</v>
      </c>
      <c r="J146" s="114">
        <f t="shared" si="6"/>
        <v>4.3499999999999988</v>
      </c>
      <c r="K146" s="119">
        <f>IFERROR(IF(VLOOKUP(O146,#REF!,4,FALSE)="TETO",I146,IF(VLOOKUP(O146,#REF!,4,FALSE)&gt;I146,I146,VLOOKUP(O146,#REF!,4,FALSE))),0)</f>
        <v>0</v>
      </c>
      <c r="L146" s="114">
        <f t="shared" si="5"/>
        <v>0.86999999999999977</v>
      </c>
      <c r="M146" s="112"/>
      <c r="N146" s="72"/>
      <c r="O146" s="72">
        <v>7</v>
      </c>
      <c r="P146" s="102" t="s">
        <v>150</v>
      </c>
      <c r="Q146" s="101"/>
      <c r="R146" s="101"/>
      <c r="S146" s="101"/>
      <c r="T146" s="101"/>
      <c r="U146" s="101"/>
      <c r="V146" s="101"/>
      <c r="W146" s="101"/>
      <c r="X146" s="101"/>
      <c r="Y146" s="101"/>
      <c r="Z146" s="101"/>
    </row>
    <row r="147" spans="1:26" s="25" customFormat="1" ht="34.5" customHeight="1">
      <c r="A147" s="120"/>
      <c r="B147" s="121" t="e">
        <f>VLOOKUP(O147,#REF!,2,FALSE)</f>
        <v>#REF!</v>
      </c>
      <c r="C147" s="121"/>
      <c r="D147" s="122" t="s">
        <v>443</v>
      </c>
      <c r="E147" s="115"/>
      <c r="F147" s="116"/>
      <c r="G147" s="113"/>
      <c r="H147" s="117"/>
      <c r="I147" s="118"/>
      <c r="J147" s="114">
        <f t="shared" si="4"/>
        <v>0</v>
      </c>
      <c r="K147" s="119">
        <f>IFERROR(IF(VLOOKUP(O147,#REF!,4,FALSE)="TETO",I147,IF(VLOOKUP(O147,#REF!,4,FALSE)&gt;I147,I147,VLOOKUP(O147,#REF!,4,FALSE))),0)</f>
        <v>0</v>
      </c>
      <c r="L147" s="114">
        <f t="shared" si="5"/>
        <v>0</v>
      </c>
      <c r="M147" s="112"/>
      <c r="N147" s="72"/>
      <c r="O147" s="72" t="s">
        <v>259</v>
      </c>
      <c r="P147" s="102" t="s">
        <v>150</v>
      </c>
      <c r="Q147" s="101"/>
      <c r="R147" s="101"/>
      <c r="S147" s="101"/>
      <c r="T147" s="101"/>
      <c r="U147" s="101"/>
      <c r="V147" s="101"/>
      <c r="W147" s="101"/>
      <c r="X147" s="101"/>
      <c r="Y147" s="101"/>
      <c r="Z147" s="101"/>
    </row>
    <row r="148" spans="1:26" s="25" customFormat="1" ht="23.25">
      <c r="A148" s="120"/>
      <c r="B148" s="121" t="e">
        <f>VLOOKUP(O148,#REF!,2,FALSE)</f>
        <v>#REF!</v>
      </c>
      <c r="C148" s="121"/>
      <c r="D148" s="123" t="s">
        <v>444</v>
      </c>
      <c r="E148" s="115"/>
      <c r="F148" s="116">
        <v>1</v>
      </c>
      <c r="G148" s="113">
        <v>6.45</v>
      </c>
      <c r="H148" s="117"/>
      <c r="I148" s="118">
        <f>(3.51+5.11)/2</f>
        <v>4.3100000000000005</v>
      </c>
      <c r="J148" s="114">
        <f t="shared" si="4"/>
        <v>27.799500000000005</v>
      </c>
      <c r="K148" s="119">
        <f>IFERROR(IF(VLOOKUP(O148,#REF!,4,FALSE)="TETO",I148,IF(VLOOKUP(O148,#REF!,4,FALSE)&gt;I148,I148,VLOOKUP(O148,#REF!,4,FALSE))),0)</f>
        <v>0</v>
      </c>
      <c r="L148" s="114">
        <f t="shared" si="5"/>
        <v>4.3100000000000005</v>
      </c>
      <c r="M148" s="112"/>
      <c r="N148" s="72"/>
      <c r="O148" s="72">
        <v>1</v>
      </c>
      <c r="P148" s="102" t="s">
        <v>150</v>
      </c>
      <c r="Q148" s="101"/>
      <c r="R148" s="101"/>
      <c r="S148" s="101"/>
      <c r="T148" s="101"/>
      <c r="U148" s="101"/>
      <c r="V148" s="101"/>
      <c r="W148" s="101"/>
      <c r="X148" s="101"/>
      <c r="Y148" s="101"/>
      <c r="Z148" s="101"/>
    </row>
    <row r="149" spans="1:26" s="25" customFormat="1" ht="23.25">
      <c r="A149" s="120"/>
      <c r="B149" s="121" t="e">
        <f>VLOOKUP(O149,#REF!,2,FALSE)</f>
        <v>#REF!</v>
      </c>
      <c r="C149" s="121"/>
      <c r="D149" s="123" t="s">
        <v>451</v>
      </c>
      <c r="E149" s="115"/>
      <c r="F149" s="116">
        <v>1</v>
      </c>
      <c r="G149" s="113">
        <v>0.86</v>
      </c>
      <c r="H149" s="117"/>
      <c r="I149" s="118">
        <v>3.51</v>
      </c>
      <c r="J149" s="114">
        <f t="shared" si="4"/>
        <v>3.0185999999999997</v>
      </c>
      <c r="K149" s="119">
        <f>IFERROR(IF(VLOOKUP(O149,#REF!,4,FALSE)="TETO",I149,IF(VLOOKUP(O149,#REF!,4,FALSE)&gt;I149,I149,VLOOKUP(O149,#REF!,4,FALSE))),0)</f>
        <v>0</v>
      </c>
      <c r="L149" s="114">
        <f t="shared" si="5"/>
        <v>3.51</v>
      </c>
      <c r="M149" s="112"/>
      <c r="N149" s="72"/>
      <c r="O149" s="72">
        <v>1</v>
      </c>
      <c r="P149" s="102" t="s">
        <v>150</v>
      </c>
      <c r="Q149" s="101"/>
      <c r="R149" s="101"/>
      <c r="S149" s="101"/>
      <c r="T149" s="101"/>
      <c r="U149" s="101"/>
      <c r="V149" s="101"/>
      <c r="W149" s="101"/>
      <c r="X149" s="101"/>
      <c r="Y149" s="101"/>
      <c r="Z149" s="101"/>
    </row>
    <row r="150" spans="1:26" s="25" customFormat="1" ht="23.25">
      <c r="A150" s="120"/>
      <c r="B150" s="121" t="e">
        <f>VLOOKUP(O150,#REF!,2,FALSE)</f>
        <v>#REF!</v>
      </c>
      <c r="C150" s="121"/>
      <c r="D150" s="123" t="s">
        <v>450</v>
      </c>
      <c r="E150" s="115"/>
      <c r="F150" s="116">
        <v>1</v>
      </c>
      <c r="G150" s="113">
        <v>0.86</v>
      </c>
      <c r="H150" s="117"/>
      <c r="I150" s="118">
        <f>3.51+1.25*0.25</f>
        <v>3.8224999999999998</v>
      </c>
      <c r="J150" s="114">
        <f t="shared" si="4"/>
        <v>3.2873499999999996</v>
      </c>
      <c r="K150" s="119">
        <f>IFERROR(IF(VLOOKUP(O150,#REF!,4,FALSE)="TETO",I150,IF(VLOOKUP(O150,#REF!,4,FALSE)&gt;I150,I150,VLOOKUP(O150,#REF!,4,FALSE))),0)</f>
        <v>0</v>
      </c>
      <c r="L150" s="114">
        <f t="shared" si="5"/>
        <v>3.8224999999999998</v>
      </c>
      <c r="M150" s="112"/>
      <c r="N150" s="72"/>
      <c r="O150" s="72">
        <v>1</v>
      </c>
      <c r="P150" s="102" t="s">
        <v>150</v>
      </c>
      <c r="Q150" s="101"/>
      <c r="R150" s="101"/>
      <c r="S150" s="101"/>
      <c r="T150" s="101"/>
      <c r="U150" s="101"/>
      <c r="V150" s="101"/>
      <c r="W150" s="101"/>
      <c r="X150" s="101"/>
      <c r="Y150" s="101"/>
      <c r="Z150" s="101"/>
    </row>
    <row r="151" spans="1:26" s="25" customFormat="1" ht="23.25">
      <c r="A151" s="120"/>
      <c r="B151" s="121" t="e">
        <f>VLOOKUP(O151,#REF!,2,FALSE)</f>
        <v>#REF!</v>
      </c>
      <c r="C151" s="121"/>
      <c r="D151" s="123" t="s">
        <v>445</v>
      </c>
      <c r="E151" s="115"/>
      <c r="F151" s="116">
        <v>1</v>
      </c>
      <c r="G151" s="113">
        <v>4.3</v>
      </c>
      <c r="H151" s="117"/>
      <c r="I151" s="118">
        <f>(3.34+4.42)/2</f>
        <v>3.88</v>
      </c>
      <c r="J151" s="114">
        <f t="shared" si="4"/>
        <v>16.683999999999997</v>
      </c>
      <c r="K151" s="119">
        <f>IFERROR(IF(VLOOKUP(O151,#REF!,4,FALSE)="TETO",I151,IF(VLOOKUP(O151,#REF!,4,FALSE)&gt;I151,I151,VLOOKUP(O151,#REF!,4,FALSE))),0)</f>
        <v>0</v>
      </c>
      <c r="L151" s="114">
        <f t="shared" si="5"/>
        <v>3.88</v>
      </c>
      <c r="M151" s="112"/>
      <c r="N151" s="72"/>
      <c r="O151" s="72">
        <v>1</v>
      </c>
      <c r="P151" s="102" t="s">
        <v>150</v>
      </c>
      <c r="Q151" s="101"/>
      <c r="R151" s="101"/>
      <c r="S151" s="101"/>
      <c r="T151" s="101"/>
      <c r="U151" s="101"/>
      <c r="V151" s="101"/>
      <c r="W151" s="101"/>
      <c r="X151" s="101"/>
      <c r="Y151" s="101"/>
      <c r="Z151" s="101"/>
    </row>
    <row r="152" spans="1:26" s="25" customFormat="1" ht="23.25">
      <c r="A152" s="120"/>
      <c r="B152" s="121" t="e">
        <f>VLOOKUP(O152,#REF!,2,FALSE)</f>
        <v>#REF!</v>
      </c>
      <c r="C152" s="121"/>
      <c r="D152" s="123" t="s">
        <v>449</v>
      </c>
      <c r="E152" s="115"/>
      <c r="F152" s="116">
        <v>1</v>
      </c>
      <c r="G152" s="113">
        <v>7.91</v>
      </c>
      <c r="H152" s="117"/>
      <c r="I152" s="118">
        <f>34/7.91</f>
        <v>4.298356510745891</v>
      </c>
      <c r="J152" s="114">
        <f t="shared" si="4"/>
        <v>34</v>
      </c>
      <c r="K152" s="119">
        <f>IFERROR(IF(VLOOKUP(O152,#REF!,4,FALSE)="TETO",I152,IF(VLOOKUP(O152,#REF!,4,FALSE)&gt;I152,I152,VLOOKUP(O152,#REF!,4,FALSE))),0)</f>
        <v>0</v>
      </c>
      <c r="L152" s="114">
        <f t="shared" si="5"/>
        <v>4.298356510745891</v>
      </c>
      <c r="M152" s="112"/>
      <c r="N152" s="72"/>
      <c r="O152" s="72">
        <v>1</v>
      </c>
      <c r="P152" s="102" t="s">
        <v>150</v>
      </c>
      <c r="Q152" s="101"/>
      <c r="R152" s="101"/>
      <c r="S152" s="101"/>
      <c r="T152" s="101"/>
      <c r="U152" s="101"/>
      <c r="V152" s="101"/>
      <c r="W152" s="101"/>
      <c r="X152" s="101"/>
      <c r="Y152" s="101"/>
      <c r="Z152" s="101"/>
    </row>
    <row r="153" spans="1:26" s="25" customFormat="1" ht="23.25">
      <c r="A153" s="120"/>
      <c r="B153" s="121" t="e">
        <f>VLOOKUP(O153,#REF!,2,FALSE)</f>
        <v>#REF!</v>
      </c>
      <c r="C153" s="121"/>
      <c r="D153" s="122" t="s">
        <v>257</v>
      </c>
      <c r="E153" s="115"/>
      <c r="F153" s="116"/>
      <c r="G153" s="113"/>
      <c r="H153" s="117"/>
      <c r="I153" s="118"/>
      <c r="J153" s="114">
        <f t="shared" si="4"/>
        <v>0</v>
      </c>
      <c r="K153" s="119">
        <f>IFERROR(IF(VLOOKUP(O153,#REF!,4,FALSE)="TETO",I153,IF(VLOOKUP(O153,#REF!,4,FALSE)&gt;I153,I153,VLOOKUP(O153,#REF!,4,FALSE))),0)</f>
        <v>0</v>
      </c>
      <c r="L153" s="114">
        <f t="shared" si="5"/>
        <v>0</v>
      </c>
      <c r="M153" s="112"/>
      <c r="N153" s="72"/>
      <c r="O153" s="72" t="s">
        <v>259</v>
      </c>
      <c r="P153" s="102" t="s">
        <v>150</v>
      </c>
      <c r="Q153" s="101"/>
      <c r="R153" s="101"/>
      <c r="S153" s="101"/>
      <c r="T153" s="101"/>
      <c r="U153" s="101"/>
      <c r="V153" s="101"/>
      <c r="W153" s="101"/>
      <c r="X153" s="101"/>
      <c r="Y153" s="101"/>
      <c r="Z153" s="101"/>
    </row>
    <row r="154" spans="1:26" s="25" customFormat="1" ht="23.25">
      <c r="A154" s="120"/>
      <c r="B154" s="121" t="e">
        <f>VLOOKUP(O154,#REF!,2,FALSE)</f>
        <v>#REF!</v>
      </c>
      <c r="C154" s="121"/>
      <c r="D154" s="123" t="s">
        <v>460</v>
      </c>
      <c r="E154" s="115"/>
      <c r="F154" s="116">
        <v>1</v>
      </c>
      <c r="G154" s="113">
        <v>18.22</v>
      </c>
      <c r="H154" s="117"/>
      <c r="I154" s="118">
        <v>5.3</v>
      </c>
      <c r="J154" s="114">
        <f t="shared" si="4"/>
        <v>96.565999999999988</v>
      </c>
      <c r="K154" s="119">
        <f>IFERROR(IF(VLOOKUP(O154,#REF!,4,FALSE)="TETO",I154,IF(VLOOKUP(O154,#REF!,4,FALSE)&gt;I154,I154,VLOOKUP(O154,#REF!,4,FALSE))),0)</f>
        <v>0</v>
      </c>
      <c r="L154" s="114">
        <f t="shared" si="5"/>
        <v>5.3</v>
      </c>
      <c r="M154" s="112"/>
      <c r="N154" s="72"/>
      <c r="O154" s="72">
        <v>1</v>
      </c>
      <c r="P154" s="102" t="s">
        <v>150</v>
      </c>
      <c r="Q154" s="101"/>
      <c r="R154" s="101"/>
      <c r="S154" s="101"/>
      <c r="T154" s="101"/>
      <c r="U154" s="101"/>
      <c r="V154" s="101"/>
      <c r="W154" s="101"/>
      <c r="X154" s="101"/>
      <c r="Y154" s="101"/>
      <c r="Z154" s="101"/>
    </row>
    <row r="155" spans="1:26" s="25" customFormat="1" ht="23.25">
      <c r="A155" s="120"/>
      <c r="B155" s="121" t="e">
        <f>VLOOKUP(O155,#REF!,2,FALSE)</f>
        <v>#REF!</v>
      </c>
      <c r="C155" s="121"/>
      <c r="D155" s="123" t="s">
        <v>461</v>
      </c>
      <c r="E155" s="115"/>
      <c r="F155" s="116">
        <v>1</v>
      </c>
      <c r="G155" s="113">
        <v>18.22</v>
      </c>
      <c r="H155" s="117"/>
      <c r="I155" s="118">
        <f>2.36/2</f>
        <v>1.18</v>
      </c>
      <c r="J155" s="114">
        <f t="shared" si="4"/>
        <v>21.499599999999997</v>
      </c>
      <c r="K155" s="119">
        <f>IFERROR(IF(VLOOKUP(O155,#REF!,4,FALSE)="TETO",I155,IF(VLOOKUP(O155,#REF!,4,FALSE)&gt;I155,I155,VLOOKUP(O155,#REF!,4,FALSE))),0)</f>
        <v>0</v>
      </c>
      <c r="L155" s="114">
        <f t="shared" si="5"/>
        <v>1.18</v>
      </c>
      <c r="M155" s="112"/>
      <c r="N155" s="72"/>
      <c r="O155" s="72">
        <v>1</v>
      </c>
      <c r="P155" s="102" t="s">
        <v>150</v>
      </c>
      <c r="Q155" s="101"/>
      <c r="R155" s="101"/>
      <c r="S155" s="101"/>
      <c r="T155" s="101"/>
      <c r="U155" s="101"/>
      <c r="V155" s="101"/>
      <c r="W155" s="101"/>
      <c r="X155" s="101"/>
      <c r="Y155" s="101"/>
      <c r="Z155" s="101"/>
    </row>
    <row r="156" spans="1:26" s="25" customFormat="1" ht="23.25">
      <c r="A156" s="120"/>
      <c r="B156" s="121" t="e">
        <f>VLOOKUP(O156,#REF!,2,FALSE)</f>
        <v>#REF!</v>
      </c>
      <c r="C156" s="121"/>
      <c r="D156" s="123" t="s">
        <v>462</v>
      </c>
      <c r="E156" s="115"/>
      <c r="F156" s="116">
        <v>-2</v>
      </c>
      <c r="G156" s="113">
        <v>2</v>
      </c>
      <c r="H156" s="117"/>
      <c r="I156" s="118">
        <v>2.1</v>
      </c>
      <c r="J156" s="114">
        <f t="shared" si="4"/>
        <v>-8.4</v>
      </c>
      <c r="K156" s="119">
        <f>IFERROR(IF(VLOOKUP(O156,#REF!,4,FALSE)="TETO",I156,IF(VLOOKUP(O156,#REF!,4,FALSE)&gt;I156,I156,VLOOKUP(O156,#REF!,4,FALSE))),0)</f>
        <v>0</v>
      </c>
      <c r="L156" s="114">
        <f t="shared" si="5"/>
        <v>2.1</v>
      </c>
      <c r="M156" s="112"/>
      <c r="N156" s="72"/>
      <c r="O156" s="72">
        <v>1</v>
      </c>
      <c r="P156" s="102" t="s">
        <v>150</v>
      </c>
      <c r="Q156" s="101"/>
      <c r="R156" s="101"/>
      <c r="S156" s="101"/>
      <c r="T156" s="101"/>
      <c r="U156" s="101"/>
      <c r="V156" s="101"/>
      <c r="W156" s="101"/>
      <c r="X156" s="101"/>
      <c r="Y156" s="101"/>
      <c r="Z156" s="101"/>
    </row>
    <row r="157" spans="1:26" s="25" customFormat="1" ht="23.25">
      <c r="A157" s="120"/>
      <c r="B157" s="121" t="e">
        <f>VLOOKUP(O157,#REF!,2,FALSE)</f>
        <v>#REF!</v>
      </c>
      <c r="C157" s="121"/>
      <c r="D157" s="123" t="s">
        <v>482</v>
      </c>
      <c r="E157" s="115"/>
      <c r="F157" s="116">
        <v>1</v>
      </c>
      <c r="G157" s="113">
        <v>9.8000000000000007</v>
      </c>
      <c r="H157" s="117"/>
      <c r="I157" s="118">
        <v>5.3</v>
      </c>
      <c r="J157" s="114">
        <f t="shared" si="4"/>
        <v>51.940000000000005</v>
      </c>
      <c r="K157" s="119">
        <f>IFERROR(IF(VLOOKUP(O157,#REF!,4,FALSE)="TETO",I157,IF(VLOOKUP(O157,#REF!,4,FALSE)&gt;I157,I157,VLOOKUP(O157,#REF!,4,FALSE))),0)</f>
        <v>0</v>
      </c>
      <c r="L157" s="114">
        <f t="shared" si="5"/>
        <v>5.3</v>
      </c>
      <c r="M157" s="112"/>
      <c r="N157" s="72"/>
      <c r="O157" s="72">
        <v>1</v>
      </c>
      <c r="P157" s="102" t="s">
        <v>150</v>
      </c>
      <c r="Q157" s="101"/>
      <c r="R157" s="101"/>
      <c r="S157" s="101"/>
      <c r="T157" s="101"/>
      <c r="U157" s="101"/>
      <c r="V157" s="101"/>
      <c r="W157" s="101"/>
      <c r="X157" s="101"/>
      <c r="Y157" s="101"/>
      <c r="Z157" s="101"/>
    </row>
    <row r="158" spans="1:26" s="25" customFormat="1" ht="23.25">
      <c r="A158" s="120"/>
      <c r="B158" s="121" t="e">
        <f>VLOOKUP(O158,#REF!,2,FALSE)</f>
        <v>#REF!</v>
      </c>
      <c r="C158" s="121"/>
      <c r="D158" s="123" t="s">
        <v>483</v>
      </c>
      <c r="E158" s="115"/>
      <c r="F158" s="116">
        <v>1</v>
      </c>
      <c r="G158" s="113">
        <v>5</v>
      </c>
      <c r="H158" s="117"/>
      <c r="I158" s="118">
        <f>23.04/5</f>
        <v>4.6079999999999997</v>
      </c>
      <c r="J158" s="114">
        <f t="shared" si="4"/>
        <v>23.04</v>
      </c>
      <c r="K158" s="119">
        <f>IFERROR(IF(VLOOKUP(O158,#REF!,4,FALSE)="TETO",I158,IF(VLOOKUP(O158,#REF!,4,FALSE)&gt;I158,I158,VLOOKUP(O158,#REF!,4,FALSE))),0)</f>
        <v>0</v>
      </c>
      <c r="L158" s="114">
        <f t="shared" si="5"/>
        <v>4.6079999999999997</v>
      </c>
      <c r="M158" s="112"/>
      <c r="N158" s="72"/>
      <c r="O158" s="72">
        <v>1</v>
      </c>
      <c r="P158" s="102" t="s">
        <v>150</v>
      </c>
      <c r="Q158" s="101"/>
      <c r="R158" s="101"/>
      <c r="S158" s="101"/>
      <c r="T158" s="101"/>
      <c r="U158" s="101"/>
      <c r="V158" s="101"/>
      <c r="W158" s="101"/>
      <c r="X158" s="101"/>
      <c r="Y158" s="101"/>
      <c r="Z158" s="101"/>
    </row>
    <row r="159" spans="1:26" s="25" customFormat="1" ht="23.25">
      <c r="A159" s="120"/>
      <c r="B159" s="121" t="e">
        <f>VLOOKUP(O159,#REF!,2,FALSE)</f>
        <v>#REF!</v>
      </c>
      <c r="C159" s="121"/>
      <c r="D159" s="122" t="s">
        <v>255</v>
      </c>
      <c r="E159" s="115"/>
      <c r="F159" s="116"/>
      <c r="G159" s="113"/>
      <c r="H159" s="117"/>
      <c r="I159" s="118"/>
      <c r="J159" s="114">
        <f t="shared" si="4"/>
        <v>0</v>
      </c>
      <c r="K159" s="119">
        <f>IFERROR(IF(VLOOKUP(O159,#REF!,4,FALSE)="TETO",I159,IF(VLOOKUP(O159,#REF!,4,FALSE)&gt;I159,I159,VLOOKUP(O159,#REF!,4,FALSE))),0)</f>
        <v>0</v>
      </c>
      <c r="L159" s="114">
        <f t="shared" si="5"/>
        <v>0</v>
      </c>
      <c r="M159" s="112"/>
      <c r="N159" s="72"/>
      <c r="O159" s="72" t="s">
        <v>259</v>
      </c>
      <c r="P159" s="102" t="s">
        <v>150</v>
      </c>
      <c r="Q159" s="101"/>
      <c r="R159" s="101"/>
      <c r="S159" s="101"/>
      <c r="T159" s="101"/>
      <c r="U159" s="101"/>
      <c r="V159" s="101"/>
      <c r="W159" s="101"/>
      <c r="X159" s="101"/>
      <c r="Y159" s="101"/>
      <c r="Z159" s="101"/>
    </row>
    <row r="160" spans="1:26" s="25" customFormat="1" ht="23.25">
      <c r="A160" s="120"/>
      <c r="B160" s="121" t="e">
        <f>VLOOKUP(O160,#REF!,2,FALSE)</f>
        <v>#REF!</v>
      </c>
      <c r="C160" s="121"/>
      <c r="D160" s="123" t="s">
        <v>463</v>
      </c>
      <c r="E160" s="115"/>
      <c r="F160" s="116">
        <v>1</v>
      </c>
      <c r="G160" s="113">
        <v>2.5499999999999998</v>
      </c>
      <c r="H160" s="117"/>
      <c r="I160" s="118">
        <f>9.76/2.55</f>
        <v>3.827450980392157</v>
      </c>
      <c r="J160" s="114">
        <f t="shared" si="4"/>
        <v>9.76</v>
      </c>
      <c r="K160" s="119">
        <f>IFERROR(IF(VLOOKUP(O160,#REF!,4,FALSE)="TETO",I160,IF(VLOOKUP(O160,#REF!,4,FALSE)&gt;I160,I160,VLOOKUP(O160,#REF!,4,FALSE))),0)</f>
        <v>0</v>
      </c>
      <c r="L160" s="114">
        <f t="shared" si="5"/>
        <v>3.827450980392157</v>
      </c>
      <c r="M160" s="112"/>
      <c r="N160" s="72"/>
      <c r="O160" s="72">
        <v>1</v>
      </c>
      <c r="P160" s="102" t="s">
        <v>150</v>
      </c>
      <c r="Q160" s="101"/>
      <c r="R160" s="101"/>
      <c r="S160" s="101"/>
      <c r="T160" s="101"/>
      <c r="U160" s="101"/>
      <c r="V160" s="101"/>
      <c r="W160" s="101"/>
      <c r="X160" s="101"/>
      <c r="Y160" s="101"/>
      <c r="Z160" s="101"/>
    </row>
    <row r="161" spans="1:26" s="25" customFormat="1" ht="23.25">
      <c r="A161" s="120"/>
      <c r="B161" s="121" t="e">
        <f>VLOOKUP(O161,#REF!,2,FALSE)</f>
        <v>#REF!</v>
      </c>
      <c r="C161" s="121"/>
      <c r="D161" s="123" t="s">
        <v>464</v>
      </c>
      <c r="E161" s="115"/>
      <c r="F161" s="116">
        <v>1</v>
      </c>
      <c r="G161" s="113">
        <v>5.51</v>
      </c>
      <c r="H161" s="117"/>
      <c r="I161" s="118">
        <v>3.51</v>
      </c>
      <c r="J161" s="114">
        <f t="shared" si="4"/>
        <v>19.3401</v>
      </c>
      <c r="K161" s="119">
        <f>IFERROR(IF(VLOOKUP(O161,#REF!,4,FALSE)="TETO",I161,IF(VLOOKUP(O161,#REF!,4,FALSE)&gt;I161,I161,VLOOKUP(O161,#REF!,4,FALSE))),0)</f>
        <v>0</v>
      </c>
      <c r="L161" s="114">
        <f t="shared" si="5"/>
        <v>3.51</v>
      </c>
      <c r="M161" s="112"/>
      <c r="N161" s="72"/>
      <c r="O161" s="72">
        <v>1</v>
      </c>
      <c r="P161" s="102" t="s">
        <v>150</v>
      </c>
      <c r="Q161" s="101"/>
      <c r="R161" s="101"/>
      <c r="S161" s="101"/>
      <c r="T161" s="101"/>
      <c r="U161" s="101"/>
      <c r="V161" s="101"/>
      <c r="W161" s="101"/>
      <c r="X161" s="101"/>
      <c r="Y161" s="101"/>
      <c r="Z161" s="101"/>
    </row>
    <row r="162" spans="1:26" s="25" customFormat="1" ht="23.25">
      <c r="A162" s="120"/>
      <c r="B162" s="121" t="e">
        <f>VLOOKUP(O162,#REF!,2,FALSE)</f>
        <v>#REF!</v>
      </c>
      <c r="C162" s="121"/>
      <c r="D162" s="122" t="s">
        <v>192</v>
      </c>
      <c r="E162" s="115"/>
      <c r="F162" s="116"/>
      <c r="G162" s="113"/>
      <c r="H162" s="117"/>
      <c r="I162" s="118"/>
      <c r="J162" s="114">
        <f t="shared" si="4"/>
        <v>0</v>
      </c>
      <c r="K162" s="119">
        <f>IFERROR(IF(VLOOKUP(O162,#REF!,4,FALSE)="TETO",I162,IF(VLOOKUP(O162,#REF!,4,FALSE)&gt;I162,I162,VLOOKUP(O162,#REF!,4,FALSE))),0)</f>
        <v>0</v>
      </c>
      <c r="L162" s="114">
        <f t="shared" si="5"/>
        <v>0</v>
      </c>
      <c r="M162" s="112"/>
      <c r="N162" s="72"/>
      <c r="O162" s="72" t="s">
        <v>259</v>
      </c>
      <c r="P162" s="102" t="s">
        <v>150</v>
      </c>
      <c r="Q162" s="101"/>
      <c r="R162" s="101"/>
      <c r="S162" s="101"/>
      <c r="T162" s="101"/>
      <c r="U162" s="101"/>
      <c r="V162" s="101"/>
      <c r="W162" s="101"/>
      <c r="X162" s="101"/>
      <c r="Y162" s="101"/>
      <c r="Z162" s="101"/>
    </row>
    <row r="163" spans="1:26" s="25" customFormat="1" ht="23.25">
      <c r="A163" s="120"/>
      <c r="B163" s="121" t="e">
        <f>VLOOKUP(O163,#REF!,2,FALSE)</f>
        <v>#REF!</v>
      </c>
      <c r="C163" s="121"/>
      <c r="D163" s="123" t="s">
        <v>258</v>
      </c>
      <c r="E163" s="115"/>
      <c r="F163" s="116">
        <v>1</v>
      </c>
      <c r="G163" s="113">
        <v>7.6</v>
      </c>
      <c r="H163" s="117"/>
      <c r="I163" s="118">
        <v>3.51</v>
      </c>
      <c r="J163" s="114">
        <f t="shared" si="4"/>
        <v>26.675999999999998</v>
      </c>
      <c r="K163" s="119">
        <f>IFERROR(IF(VLOOKUP(O163,#REF!,4,FALSE)="TETO",I163,IF(VLOOKUP(O163,#REF!,4,FALSE)&gt;I163,I163,VLOOKUP(O163,#REF!,4,FALSE))),0)</f>
        <v>0</v>
      </c>
      <c r="L163" s="114">
        <f t="shared" si="5"/>
        <v>3.51</v>
      </c>
      <c r="M163" s="112"/>
      <c r="N163" s="72"/>
      <c r="O163" s="72">
        <v>1</v>
      </c>
      <c r="P163" s="102" t="s">
        <v>150</v>
      </c>
      <c r="Q163" s="101"/>
      <c r="R163" s="101"/>
      <c r="S163" s="101"/>
      <c r="T163" s="101"/>
      <c r="U163" s="101"/>
      <c r="V163" s="101"/>
      <c r="W163" s="101"/>
      <c r="X163" s="101"/>
      <c r="Y163" s="101"/>
      <c r="Z163" s="101"/>
    </row>
    <row r="164" spans="1:26" s="25" customFormat="1" ht="23.25">
      <c r="A164" s="120"/>
      <c r="B164" s="121" t="e">
        <f>VLOOKUP(O164,#REF!,2,FALSE)</f>
        <v>#REF!</v>
      </c>
      <c r="C164" s="121"/>
      <c r="D164" s="122" t="s">
        <v>311</v>
      </c>
      <c r="E164" s="115"/>
      <c r="F164" s="116"/>
      <c r="G164" s="113"/>
      <c r="H164" s="117"/>
      <c r="I164" s="118"/>
      <c r="J164" s="114">
        <f t="shared" si="4"/>
        <v>0</v>
      </c>
      <c r="K164" s="119">
        <f>IFERROR(IF(VLOOKUP(O164,#REF!,4,FALSE)="TETO",I164,IF(VLOOKUP(O164,#REF!,4,FALSE)&gt;I164,I164,VLOOKUP(O164,#REF!,4,FALSE))),0)</f>
        <v>0</v>
      </c>
      <c r="L164" s="114">
        <f t="shared" si="5"/>
        <v>0</v>
      </c>
      <c r="M164" s="112"/>
      <c r="N164" s="72"/>
      <c r="O164" s="72" t="s">
        <v>259</v>
      </c>
      <c r="P164" s="102" t="s">
        <v>150</v>
      </c>
      <c r="Q164" s="101"/>
      <c r="R164" s="101"/>
      <c r="S164" s="101"/>
      <c r="T164" s="101"/>
      <c r="U164" s="101"/>
      <c r="V164" s="101"/>
      <c r="W164" s="101"/>
      <c r="X164" s="101"/>
      <c r="Y164" s="101"/>
      <c r="Z164" s="101"/>
    </row>
    <row r="165" spans="1:26" s="25" customFormat="1" ht="23.25">
      <c r="A165" s="120"/>
      <c r="B165" s="121" t="e">
        <f>VLOOKUP(O165,#REF!,2,FALSE)</f>
        <v>#REF!</v>
      </c>
      <c r="C165" s="121"/>
      <c r="D165" s="123" t="s">
        <v>258</v>
      </c>
      <c r="E165" s="115"/>
      <c r="F165" s="116">
        <v>1</v>
      </c>
      <c r="G165" s="113">
        <v>2.95</v>
      </c>
      <c r="H165" s="117"/>
      <c r="I165" s="118">
        <f>3.51+1.25*0.25</f>
        <v>3.8224999999999998</v>
      </c>
      <c r="J165" s="114">
        <f t="shared" si="4"/>
        <v>11.276375</v>
      </c>
      <c r="K165" s="119">
        <f>IFERROR(IF(VLOOKUP(O165,#REF!,4,FALSE)="TETO",I165,IF(VLOOKUP(O165,#REF!,4,FALSE)&gt;I165,I165,VLOOKUP(O165,#REF!,4,FALSE))),0)</f>
        <v>0</v>
      </c>
      <c r="L165" s="114">
        <f t="shared" si="5"/>
        <v>3.8224999999999998</v>
      </c>
      <c r="M165" s="112"/>
      <c r="N165" s="72"/>
      <c r="O165" s="72">
        <v>1</v>
      </c>
      <c r="P165" s="102" t="s">
        <v>150</v>
      </c>
      <c r="Q165" s="101"/>
      <c r="R165" s="101"/>
      <c r="S165" s="101"/>
      <c r="T165" s="101"/>
      <c r="U165" s="101"/>
      <c r="V165" s="101"/>
      <c r="W165" s="101"/>
      <c r="X165" s="101"/>
      <c r="Y165" s="101"/>
      <c r="Z165" s="101"/>
    </row>
    <row r="166" spans="1:26" s="25" customFormat="1" ht="23.25">
      <c r="A166" s="120"/>
      <c r="B166" s="121" t="e">
        <f>VLOOKUP(O166,#REF!,2,FALSE)</f>
        <v>#REF!</v>
      </c>
      <c r="C166" s="121"/>
      <c r="D166" s="122" t="s">
        <v>465</v>
      </c>
      <c r="E166" s="115"/>
      <c r="F166" s="116"/>
      <c r="G166" s="113"/>
      <c r="H166" s="117"/>
      <c r="I166" s="118"/>
      <c r="J166" s="114">
        <f t="shared" si="4"/>
        <v>0</v>
      </c>
      <c r="K166" s="119">
        <f>IFERROR(IF(VLOOKUP(O166,#REF!,4,FALSE)="TETO",I166,IF(VLOOKUP(O166,#REF!,4,FALSE)&gt;I166,I166,VLOOKUP(O166,#REF!,4,FALSE))),0)</f>
        <v>0</v>
      </c>
      <c r="L166" s="114">
        <f t="shared" si="5"/>
        <v>0</v>
      </c>
      <c r="M166" s="112"/>
      <c r="N166" s="72"/>
      <c r="O166" s="72" t="s">
        <v>259</v>
      </c>
      <c r="P166" s="102" t="s">
        <v>150</v>
      </c>
      <c r="Q166" s="101"/>
      <c r="R166" s="101"/>
      <c r="S166" s="101"/>
      <c r="T166" s="101"/>
      <c r="U166" s="101"/>
      <c r="V166" s="101"/>
      <c r="W166" s="101"/>
      <c r="X166" s="101"/>
      <c r="Y166" s="101"/>
      <c r="Z166" s="101"/>
    </row>
    <row r="167" spans="1:26" s="25" customFormat="1" ht="23.25">
      <c r="A167" s="120"/>
      <c r="B167" s="121" t="e">
        <f>VLOOKUP(O167,#REF!,2,FALSE)</f>
        <v>#REF!</v>
      </c>
      <c r="C167" s="121"/>
      <c r="D167" s="123" t="s">
        <v>258</v>
      </c>
      <c r="E167" s="115"/>
      <c r="F167" s="116">
        <v>1</v>
      </c>
      <c r="G167" s="113">
        <f>2.2+1.15+1.9</f>
        <v>5.25</v>
      </c>
      <c r="H167" s="117"/>
      <c r="I167" s="118">
        <v>3.51</v>
      </c>
      <c r="J167" s="114">
        <f t="shared" si="4"/>
        <v>18.427499999999998</v>
      </c>
      <c r="K167" s="119">
        <f>IFERROR(IF(VLOOKUP(O167,#REF!,4,FALSE)="TETO",I167,IF(VLOOKUP(O167,#REF!,4,FALSE)&gt;I167,I167,VLOOKUP(O167,#REF!,4,FALSE))),0)</f>
        <v>0</v>
      </c>
      <c r="L167" s="114">
        <f t="shared" si="5"/>
        <v>3.51</v>
      </c>
      <c r="M167" s="112"/>
      <c r="N167" s="72"/>
      <c r="O167" s="72">
        <v>1</v>
      </c>
      <c r="P167" s="102" t="s">
        <v>150</v>
      </c>
      <c r="Q167" s="101"/>
      <c r="R167" s="101"/>
      <c r="S167" s="101"/>
      <c r="T167" s="101"/>
      <c r="U167" s="101"/>
      <c r="V167" s="101"/>
      <c r="W167" s="101"/>
      <c r="X167" s="101"/>
      <c r="Y167" s="101"/>
      <c r="Z167" s="101"/>
    </row>
    <row r="168" spans="1:26" s="25" customFormat="1" ht="23.25">
      <c r="A168" s="120"/>
      <c r="B168" s="121" t="e">
        <f>VLOOKUP(O168,#REF!,2,FALSE)</f>
        <v>#REF!</v>
      </c>
      <c r="C168" s="121"/>
      <c r="D168" s="122" t="s">
        <v>328</v>
      </c>
      <c r="E168" s="115"/>
      <c r="F168" s="116"/>
      <c r="G168" s="113"/>
      <c r="H168" s="117"/>
      <c r="I168" s="118"/>
      <c r="J168" s="114">
        <f t="shared" si="4"/>
        <v>0</v>
      </c>
      <c r="K168" s="119">
        <f>IFERROR(IF(VLOOKUP(O168,#REF!,4,FALSE)="TETO",I168,IF(VLOOKUP(O168,#REF!,4,FALSE)&gt;I168,I168,VLOOKUP(O168,#REF!,4,FALSE))),0)</f>
        <v>0</v>
      </c>
      <c r="L168" s="114">
        <f t="shared" si="5"/>
        <v>0</v>
      </c>
      <c r="M168" s="112"/>
      <c r="N168" s="72"/>
      <c r="O168" s="72" t="s">
        <v>259</v>
      </c>
      <c r="P168" s="102" t="s">
        <v>150</v>
      </c>
      <c r="Q168" s="101"/>
      <c r="R168" s="101"/>
      <c r="S168" s="101"/>
      <c r="T168" s="101"/>
      <c r="U168" s="101"/>
      <c r="V168" s="101"/>
      <c r="W168" s="101"/>
      <c r="X168" s="101"/>
      <c r="Y168" s="101"/>
      <c r="Z168" s="101"/>
    </row>
    <row r="169" spans="1:26" s="25" customFormat="1" ht="23.25">
      <c r="A169" s="120"/>
      <c r="B169" s="121" t="e">
        <f>VLOOKUP(O169,#REF!,2,FALSE)</f>
        <v>#REF!</v>
      </c>
      <c r="C169" s="121"/>
      <c r="D169" s="123" t="s">
        <v>464</v>
      </c>
      <c r="E169" s="115"/>
      <c r="F169" s="116">
        <v>1</v>
      </c>
      <c r="G169" s="113">
        <f>3.5+2.55</f>
        <v>6.05</v>
      </c>
      <c r="H169" s="117"/>
      <c r="I169" s="118">
        <v>3.51</v>
      </c>
      <c r="J169" s="114">
        <f t="shared" si="4"/>
        <v>21.235499999999998</v>
      </c>
      <c r="K169" s="119">
        <f>IFERROR(IF(VLOOKUP(O169,#REF!,4,FALSE)="TETO",I169,IF(VLOOKUP(O169,#REF!,4,FALSE)&gt;I169,I169,VLOOKUP(O169,#REF!,4,FALSE))),0)</f>
        <v>0</v>
      </c>
      <c r="L169" s="114">
        <f t="shared" si="5"/>
        <v>3.51</v>
      </c>
      <c r="M169" s="112"/>
      <c r="N169" s="72"/>
      <c r="O169" s="72">
        <v>1</v>
      </c>
      <c r="P169" s="102" t="s">
        <v>150</v>
      </c>
      <c r="Q169" s="101"/>
      <c r="R169" s="101"/>
      <c r="S169" s="101"/>
      <c r="T169" s="101"/>
      <c r="U169" s="101"/>
      <c r="V169" s="101"/>
      <c r="W169" s="101"/>
      <c r="X169" s="101"/>
      <c r="Y169" s="101"/>
      <c r="Z169" s="101"/>
    </row>
    <row r="170" spans="1:26" s="25" customFormat="1" ht="23.25">
      <c r="A170" s="120"/>
      <c r="B170" s="121" t="e">
        <f>VLOOKUP(O170,#REF!,2,FALSE)</f>
        <v>#REF!</v>
      </c>
      <c r="C170" s="121"/>
      <c r="D170" s="123" t="s">
        <v>463</v>
      </c>
      <c r="E170" s="115"/>
      <c r="F170" s="116">
        <v>1</v>
      </c>
      <c r="G170" s="113">
        <v>1.69</v>
      </c>
      <c r="H170" s="117"/>
      <c r="I170" s="118">
        <f>(3.51+3.51+1.69*0.25)/2</f>
        <v>3.7212499999999999</v>
      </c>
      <c r="J170" s="114">
        <f t="shared" si="4"/>
        <v>6.2889124999999995</v>
      </c>
      <c r="K170" s="119">
        <f>IFERROR(IF(VLOOKUP(O170,#REF!,4,FALSE)="TETO",I170,IF(VLOOKUP(O170,#REF!,4,FALSE)&gt;I170,I170,VLOOKUP(O170,#REF!,4,FALSE))),0)</f>
        <v>0</v>
      </c>
      <c r="L170" s="114">
        <f t="shared" si="5"/>
        <v>3.7212499999999999</v>
      </c>
      <c r="M170" s="112"/>
      <c r="N170" s="72"/>
      <c r="O170" s="72">
        <v>1</v>
      </c>
      <c r="P170" s="102" t="s">
        <v>150</v>
      </c>
      <c r="Q170" s="101"/>
      <c r="R170" s="101"/>
      <c r="S170" s="101"/>
      <c r="T170" s="101"/>
      <c r="U170" s="101"/>
      <c r="V170" s="101"/>
      <c r="W170" s="101"/>
      <c r="X170" s="101"/>
      <c r="Y170" s="101"/>
      <c r="Z170" s="101"/>
    </row>
    <row r="171" spans="1:26" s="25" customFormat="1" ht="23.25">
      <c r="A171" s="120"/>
      <c r="B171" s="121" t="e">
        <f>VLOOKUP(O171,#REF!,2,FALSE)</f>
        <v>#REF!</v>
      </c>
      <c r="C171" s="121"/>
      <c r="D171" s="122" t="s">
        <v>349</v>
      </c>
      <c r="E171" s="115"/>
      <c r="F171" s="116"/>
      <c r="G171" s="113"/>
      <c r="H171" s="117"/>
      <c r="I171" s="118"/>
      <c r="J171" s="114">
        <f t="shared" si="4"/>
        <v>0</v>
      </c>
      <c r="K171" s="119">
        <f>IFERROR(IF(VLOOKUP(O171,#REF!,4,FALSE)="TETO",I171,IF(VLOOKUP(O171,#REF!,4,FALSE)&gt;I171,I171,VLOOKUP(O171,#REF!,4,FALSE))),0)</f>
        <v>0</v>
      </c>
      <c r="L171" s="114">
        <f t="shared" si="5"/>
        <v>0</v>
      </c>
      <c r="M171" s="112"/>
      <c r="N171" s="72"/>
      <c r="O171" s="72" t="s">
        <v>259</v>
      </c>
      <c r="P171" s="102" t="s">
        <v>150</v>
      </c>
      <c r="Q171" s="101"/>
      <c r="R171" s="101"/>
      <c r="S171" s="101"/>
      <c r="T171" s="101"/>
      <c r="U171" s="101"/>
      <c r="V171" s="101"/>
      <c r="W171" s="101"/>
      <c r="X171" s="101"/>
      <c r="Y171" s="101"/>
      <c r="Z171" s="101"/>
    </row>
    <row r="172" spans="1:26" s="25" customFormat="1" ht="23.25">
      <c r="A172" s="120"/>
      <c r="B172" s="121" t="e">
        <f>VLOOKUP(O172,#REF!,2,FALSE)</f>
        <v>#REF!</v>
      </c>
      <c r="C172" s="121"/>
      <c r="D172" s="123" t="s">
        <v>258</v>
      </c>
      <c r="E172" s="115"/>
      <c r="F172" s="116">
        <v>1</v>
      </c>
      <c r="G172" s="113"/>
      <c r="H172" s="117"/>
      <c r="I172" s="118">
        <f>3.51+1.69*0.25</f>
        <v>3.9324999999999997</v>
      </c>
      <c r="J172" s="114">
        <f t="shared" si="4"/>
        <v>0</v>
      </c>
      <c r="K172" s="119">
        <f>IFERROR(IF(VLOOKUP(O172,#REF!,4,FALSE)="TETO",I172,IF(VLOOKUP(O172,#REF!,4,FALSE)&gt;I172,I172,VLOOKUP(O172,#REF!,4,FALSE))),0)</f>
        <v>0</v>
      </c>
      <c r="L172" s="114">
        <f t="shared" si="5"/>
        <v>3.9324999999999997</v>
      </c>
      <c r="M172" s="112"/>
      <c r="N172" s="72"/>
      <c r="O172" s="72">
        <v>1</v>
      </c>
      <c r="P172" s="102" t="s">
        <v>150</v>
      </c>
      <c r="Q172" s="101"/>
      <c r="R172" s="101"/>
      <c r="S172" s="101"/>
      <c r="T172" s="101"/>
      <c r="U172" s="101"/>
      <c r="V172" s="101"/>
      <c r="W172" s="101"/>
      <c r="X172" s="101"/>
      <c r="Y172" s="101"/>
      <c r="Z172" s="101"/>
    </row>
    <row r="173" spans="1:26" s="25" customFormat="1" ht="23.25">
      <c r="A173" s="120"/>
      <c r="B173" s="121" t="e">
        <f>VLOOKUP(O173,#REF!,2,FALSE)</f>
        <v>#REF!</v>
      </c>
      <c r="C173" s="121"/>
      <c r="D173" s="122" t="s">
        <v>327</v>
      </c>
      <c r="E173" s="115"/>
      <c r="F173" s="116"/>
      <c r="G173" s="113"/>
      <c r="H173" s="117"/>
      <c r="I173" s="118"/>
      <c r="J173" s="114">
        <f t="shared" si="4"/>
        <v>0</v>
      </c>
      <c r="K173" s="119">
        <f>IFERROR(IF(VLOOKUP(O173,#REF!,4,FALSE)="TETO",I173,IF(VLOOKUP(O173,#REF!,4,FALSE)&gt;I173,I173,VLOOKUP(O173,#REF!,4,FALSE))),0)</f>
        <v>0</v>
      </c>
      <c r="L173" s="114">
        <f t="shared" si="5"/>
        <v>0</v>
      </c>
      <c r="M173" s="112"/>
      <c r="N173" s="72"/>
      <c r="O173" s="72" t="s">
        <v>259</v>
      </c>
      <c r="P173" s="102" t="s">
        <v>150</v>
      </c>
      <c r="Q173" s="101"/>
      <c r="R173" s="101"/>
      <c r="S173" s="101"/>
      <c r="T173" s="101"/>
      <c r="U173" s="101"/>
      <c r="V173" s="101"/>
      <c r="W173" s="101"/>
      <c r="X173" s="101"/>
      <c r="Y173" s="101"/>
      <c r="Z173" s="101"/>
    </row>
    <row r="174" spans="1:26" s="25" customFormat="1" ht="23.25">
      <c r="A174" s="120"/>
      <c r="B174" s="121" t="e">
        <f>VLOOKUP(O174,#REF!,2,FALSE)</f>
        <v>#REF!</v>
      </c>
      <c r="C174" s="121"/>
      <c r="D174" s="123" t="s">
        <v>463</v>
      </c>
      <c r="E174" s="115"/>
      <c r="F174" s="116">
        <v>1</v>
      </c>
      <c r="G174" s="113">
        <v>1.69</v>
      </c>
      <c r="H174" s="117"/>
      <c r="I174" s="118">
        <f>(3.51+3.51+1.69*0.25)/2</f>
        <v>3.7212499999999999</v>
      </c>
      <c r="J174" s="114">
        <f t="shared" si="4"/>
        <v>6.2889124999999995</v>
      </c>
      <c r="K174" s="119">
        <f>IFERROR(IF(VLOOKUP(O174,#REF!,4,FALSE)="TETO",I174,IF(VLOOKUP(O174,#REF!,4,FALSE)&gt;I174,I174,VLOOKUP(O174,#REF!,4,FALSE))),0)</f>
        <v>0</v>
      </c>
      <c r="L174" s="114">
        <f t="shared" si="5"/>
        <v>3.7212499999999999</v>
      </c>
      <c r="M174" s="112"/>
      <c r="N174" s="72"/>
      <c r="O174" s="72">
        <v>1</v>
      </c>
      <c r="P174" s="102" t="s">
        <v>150</v>
      </c>
      <c r="Q174" s="101"/>
      <c r="R174" s="101"/>
      <c r="S174" s="101"/>
      <c r="T174" s="101"/>
      <c r="U174" s="101"/>
      <c r="V174" s="101"/>
      <c r="W174" s="101"/>
      <c r="X174" s="101"/>
      <c r="Y174" s="101"/>
      <c r="Z174" s="101"/>
    </row>
    <row r="175" spans="1:26" s="25" customFormat="1" ht="23.25">
      <c r="A175" s="120"/>
      <c r="B175" s="121" t="e">
        <f>VLOOKUP(O175,#REF!,2,FALSE)</f>
        <v>#REF!</v>
      </c>
      <c r="C175" s="121"/>
      <c r="D175" s="123" t="s">
        <v>464</v>
      </c>
      <c r="E175" s="115"/>
      <c r="F175" s="116">
        <v>1</v>
      </c>
      <c r="G175" s="113">
        <v>2.38</v>
      </c>
      <c r="H175" s="117"/>
      <c r="I175" s="118">
        <v>3.51</v>
      </c>
      <c r="J175" s="114">
        <f t="shared" si="4"/>
        <v>8.3537999999999997</v>
      </c>
      <c r="K175" s="119">
        <f>IFERROR(IF(VLOOKUP(O175,#REF!,4,FALSE)="TETO",I175,IF(VLOOKUP(O175,#REF!,4,FALSE)&gt;I175,I175,VLOOKUP(O175,#REF!,4,FALSE))),0)</f>
        <v>0</v>
      </c>
      <c r="L175" s="114">
        <f t="shared" si="5"/>
        <v>3.51</v>
      </c>
      <c r="M175" s="112"/>
      <c r="N175" s="72"/>
      <c r="O175" s="72">
        <v>1</v>
      </c>
      <c r="P175" s="102" t="s">
        <v>150</v>
      </c>
      <c r="Q175" s="101"/>
      <c r="R175" s="101"/>
      <c r="S175" s="101"/>
      <c r="T175" s="101"/>
      <c r="U175" s="101"/>
      <c r="V175" s="101"/>
      <c r="W175" s="101"/>
      <c r="X175" s="101"/>
      <c r="Y175" s="101"/>
      <c r="Z175" s="101"/>
    </row>
    <row r="176" spans="1:26" s="25" customFormat="1" ht="23.25">
      <c r="A176" s="120"/>
      <c r="B176" s="121" t="e">
        <f>VLOOKUP(O176,#REF!,2,FALSE)</f>
        <v>#REF!</v>
      </c>
      <c r="C176" s="121"/>
      <c r="D176" s="122" t="s">
        <v>466</v>
      </c>
      <c r="E176" s="115"/>
      <c r="F176" s="116"/>
      <c r="G176" s="113"/>
      <c r="H176" s="117"/>
      <c r="I176" s="118"/>
      <c r="J176" s="114"/>
      <c r="K176" s="119">
        <f>IFERROR(IF(VLOOKUP(O176,#REF!,4,FALSE)="TETO",I176,IF(VLOOKUP(O176,#REF!,4,FALSE)&gt;I176,I176,VLOOKUP(O176,#REF!,4,FALSE))),0)</f>
        <v>0</v>
      </c>
      <c r="L176" s="114">
        <f t="shared" si="5"/>
        <v>0</v>
      </c>
      <c r="M176" s="112"/>
      <c r="N176" s="72"/>
      <c r="O176" s="72" t="s">
        <v>259</v>
      </c>
      <c r="P176" s="102" t="s">
        <v>150</v>
      </c>
      <c r="Q176" s="101"/>
      <c r="R176" s="101"/>
      <c r="S176" s="101"/>
      <c r="T176" s="101"/>
      <c r="U176" s="101"/>
      <c r="V176" s="101"/>
      <c r="W176" s="101"/>
      <c r="X176" s="101"/>
      <c r="Y176" s="101"/>
      <c r="Z176" s="101"/>
    </row>
    <row r="177" spans="1:26" s="25" customFormat="1" ht="23.25">
      <c r="A177" s="120"/>
      <c r="B177" s="121" t="e">
        <f>VLOOKUP(O177,#REF!,2,FALSE)</f>
        <v>#REF!</v>
      </c>
      <c r="C177" s="121"/>
      <c r="D177" s="123" t="s">
        <v>463</v>
      </c>
      <c r="E177" s="115"/>
      <c r="F177" s="116">
        <v>2</v>
      </c>
      <c r="G177" s="113">
        <v>2.33</v>
      </c>
      <c r="H177" s="117"/>
      <c r="I177" s="118">
        <f>(3.51+3.51+2.33*0.25)/2</f>
        <v>3.8012499999999996</v>
      </c>
      <c r="J177" s="114">
        <f>I177*G177*F177</f>
        <v>17.713825</v>
      </c>
      <c r="K177" s="119">
        <f>IFERROR(IF(VLOOKUP(O177,#REF!,4,FALSE)="TETO",I177,IF(VLOOKUP(O177,#REF!,4,FALSE)&gt;I177,I177,VLOOKUP(O177,#REF!,4,FALSE))),0)</f>
        <v>0</v>
      </c>
      <c r="L177" s="114">
        <f t="shared" si="5"/>
        <v>3.8012499999999996</v>
      </c>
      <c r="M177" s="112"/>
      <c r="N177" s="72"/>
      <c r="O177" s="72">
        <v>1</v>
      </c>
      <c r="P177" s="102" t="s">
        <v>150</v>
      </c>
      <c r="Q177" s="101"/>
      <c r="R177" s="101"/>
      <c r="S177" s="101"/>
      <c r="T177" s="101"/>
      <c r="U177" s="101"/>
      <c r="V177" s="101"/>
      <c r="W177" s="101"/>
      <c r="X177" s="101"/>
      <c r="Y177" s="101"/>
      <c r="Z177" s="101"/>
    </row>
    <row r="178" spans="1:26" s="25" customFormat="1" ht="23.25">
      <c r="A178" s="120"/>
      <c r="B178" s="121" t="e">
        <f>VLOOKUP(O178,#REF!,2,FALSE)</f>
        <v>#REF!</v>
      </c>
      <c r="C178" s="121"/>
      <c r="D178" s="123" t="s">
        <v>464</v>
      </c>
      <c r="E178" s="115"/>
      <c r="F178" s="116">
        <v>1</v>
      </c>
      <c r="G178" s="113">
        <v>2.8</v>
      </c>
      <c r="H178" s="117"/>
      <c r="I178" s="118">
        <f>3.51+2.33*0.25</f>
        <v>4.0924999999999994</v>
      </c>
      <c r="J178" s="114">
        <f t="shared" si="4"/>
        <v>11.458999999999998</v>
      </c>
      <c r="K178" s="119">
        <f>IFERROR(IF(VLOOKUP(O178,#REF!,4,FALSE)="TETO",I178,IF(VLOOKUP(O178,#REF!,4,FALSE)&gt;I178,I178,VLOOKUP(O178,#REF!,4,FALSE))),0)</f>
        <v>0</v>
      </c>
      <c r="L178" s="114">
        <f t="shared" si="5"/>
        <v>4.0924999999999994</v>
      </c>
      <c r="M178" s="112"/>
      <c r="N178" s="72"/>
      <c r="O178" s="72">
        <v>1</v>
      </c>
      <c r="P178" s="102" t="s">
        <v>150</v>
      </c>
      <c r="Q178" s="101"/>
      <c r="R178" s="101"/>
      <c r="S178" s="101"/>
      <c r="T178" s="101"/>
      <c r="U178" s="101"/>
      <c r="V178" s="101"/>
      <c r="W178" s="101"/>
      <c r="X178" s="101"/>
      <c r="Y178" s="101"/>
      <c r="Z178" s="101"/>
    </row>
    <row r="179" spans="1:26" s="25" customFormat="1" ht="23.25">
      <c r="A179" s="120"/>
      <c r="B179" s="121" t="e">
        <f>VLOOKUP(O179,#REF!,2,FALSE)</f>
        <v>#REF!</v>
      </c>
      <c r="C179" s="121"/>
      <c r="D179" s="122" t="s">
        <v>325</v>
      </c>
      <c r="E179" s="115"/>
      <c r="F179" s="116"/>
      <c r="G179" s="113"/>
      <c r="H179" s="117"/>
      <c r="I179" s="118"/>
      <c r="J179" s="114">
        <f t="shared" si="4"/>
        <v>0</v>
      </c>
      <c r="K179" s="119">
        <f>IFERROR(IF(VLOOKUP(O179,#REF!,4,FALSE)="TETO",I179,IF(VLOOKUP(O179,#REF!,4,FALSE)&gt;I179,I179,VLOOKUP(O179,#REF!,4,FALSE))),0)</f>
        <v>0</v>
      </c>
      <c r="L179" s="114">
        <f t="shared" si="5"/>
        <v>0</v>
      </c>
      <c r="M179" s="112"/>
      <c r="N179" s="72"/>
      <c r="O179" s="72" t="s">
        <v>259</v>
      </c>
      <c r="P179" s="102" t="s">
        <v>150</v>
      </c>
      <c r="Q179" s="101"/>
      <c r="R179" s="101"/>
      <c r="S179" s="101"/>
      <c r="T179" s="101"/>
      <c r="U179" s="101"/>
      <c r="V179" s="101"/>
      <c r="W179" s="101"/>
      <c r="X179" s="101"/>
      <c r="Y179" s="101"/>
      <c r="Z179" s="101"/>
    </row>
    <row r="180" spans="1:26" s="25" customFormat="1" ht="23.25">
      <c r="A180" s="120"/>
      <c r="B180" s="121" t="e">
        <f>VLOOKUP(O180,#REF!,2,FALSE)</f>
        <v>#REF!</v>
      </c>
      <c r="C180" s="121"/>
      <c r="D180" s="123" t="s">
        <v>258</v>
      </c>
      <c r="E180" s="115"/>
      <c r="F180" s="116">
        <v>1</v>
      </c>
      <c r="G180" s="113">
        <v>2.23</v>
      </c>
      <c r="H180" s="117"/>
      <c r="I180" s="118">
        <v>3.51</v>
      </c>
      <c r="J180" s="114">
        <f t="shared" si="4"/>
        <v>7.8272999999999993</v>
      </c>
      <c r="K180" s="119">
        <f>IFERROR(IF(VLOOKUP(O180,#REF!,4,FALSE)="TETO",I180,IF(VLOOKUP(O180,#REF!,4,FALSE)&gt;I180,I180,VLOOKUP(O180,#REF!,4,FALSE))),0)</f>
        <v>0</v>
      </c>
      <c r="L180" s="114">
        <f t="shared" si="5"/>
        <v>3.51</v>
      </c>
      <c r="M180" s="112"/>
      <c r="N180" s="72"/>
      <c r="O180" s="72">
        <v>1</v>
      </c>
      <c r="P180" s="102" t="s">
        <v>150</v>
      </c>
      <c r="Q180" s="101"/>
      <c r="R180" s="101"/>
      <c r="S180" s="101"/>
      <c r="T180" s="101"/>
      <c r="U180" s="101"/>
      <c r="V180" s="101"/>
      <c r="W180" s="101"/>
      <c r="X180" s="101"/>
      <c r="Y180" s="101"/>
      <c r="Z180" s="101"/>
    </row>
    <row r="181" spans="1:26" s="25" customFormat="1" ht="23.25">
      <c r="A181" s="120"/>
      <c r="B181" s="121" t="e">
        <f>VLOOKUP(O181,#REF!,2,FALSE)</f>
        <v>#REF!</v>
      </c>
      <c r="C181" s="121"/>
      <c r="D181" s="122" t="s">
        <v>254</v>
      </c>
      <c r="E181" s="115"/>
      <c r="F181" s="116"/>
      <c r="G181" s="113"/>
      <c r="H181" s="117"/>
      <c r="I181" s="118"/>
      <c r="J181" s="114">
        <f t="shared" si="4"/>
        <v>0</v>
      </c>
      <c r="K181" s="119">
        <f>IFERROR(IF(VLOOKUP(O181,#REF!,4,FALSE)="TETO",I181,IF(VLOOKUP(O181,#REF!,4,FALSE)&gt;I181,I181,VLOOKUP(O181,#REF!,4,FALSE))),0)</f>
        <v>0</v>
      </c>
      <c r="L181" s="114">
        <f t="shared" si="5"/>
        <v>0</v>
      </c>
      <c r="M181" s="112"/>
      <c r="N181" s="72"/>
      <c r="O181" s="72" t="s">
        <v>259</v>
      </c>
      <c r="P181" s="102" t="s">
        <v>150</v>
      </c>
      <c r="Q181" s="101"/>
      <c r="R181" s="101"/>
      <c r="S181" s="101"/>
      <c r="T181" s="101"/>
      <c r="U181" s="101"/>
      <c r="V181" s="101"/>
      <c r="W181" s="101"/>
      <c r="X181" s="101"/>
      <c r="Y181" s="101"/>
      <c r="Z181" s="101"/>
    </row>
    <row r="182" spans="1:26" s="25" customFormat="1" ht="23.25">
      <c r="A182" s="120"/>
      <c r="B182" s="121" t="e">
        <f>VLOOKUP(O182,#REF!,2,FALSE)</f>
        <v>#REF!</v>
      </c>
      <c r="C182" s="121"/>
      <c r="D182" s="123" t="s">
        <v>258</v>
      </c>
      <c r="E182" s="115"/>
      <c r="F182" s="116">
        <v>1</v>
      </c>
      <c r="G182" s="113">
        <v>6.25</v>
      </c>
      <c r="H182" s="117"/>
      <c r="I182" s="118">
        <v>3.51</v>
      </c>
      <c r="J182" s="114">
        <f t="shared" si="4"/>
        <v>21.9375</v>
      </c>
      <c r="K182" s="119">
        <f>IFERROR(IF(VLOOKUP(O182,#REF!,4,FALSE)="TETO",I182,IF(VLOOKUP(O182,#REF!,4,FALSE)&gt;I182,I182,VLOOKUP(O182,#REF!,4,FALSE))),0)</f>
        <v>0</v>
      </c>
      <c r="L182" s="114">
        <f t="shared" si="5"/>
        <v>3.51</v>
      </c>
      <c r="M182" s="112"/>
      <c r="N182" s="72"/>
      <c r="O182" s="72">
        <v>1</v>
      </c>
      <c r="P182" s="102" t="s">
        <v>150</v>
      </c>
      <c r="Q182" s="101"/>
      <c r="R182" s="101"/>
      <c r="S182" s="101"/>
      <c r="T182" s="101"/>
      <c r="U182" s="101"/>
      <c r="V182" s="101"/>
      <c r="W182" s="101"/>
      <c r="X182" s="101"/>
      <c r="Y182" s="101"/>
      <c r="Z182" s="101"/>
    </row>
    <row r="183" spans="1:26" s="25" customFormat="1" ht="23.25">
      <c r="A183" s="120"/>
      <c r="B183" s="121" t="e">
        <f>VLOOKUP(O183,#REF!,2,FALSE)</f>
        <v>#REF!</v>
      </c>
      <c r="C183" s="121"/>
      <c r="D183" s="123" t="s">
        <v>307</v>
      </c>
      <c r="E183" s="115"/>
      <c r="F183" s="116"/>
      <c r="G183" s="113"/>
      <c r="H183" s="117"/>
      <c r="I183" s="118"/>
      <c r="J183" s="114">
        <f t="shared" si="4"/>
        <v>0</v>
      </c>
      <c r="K183" s="119">
        <f>IFERROR(IF(VLOOKUP(O183,#REF!,4,FALSE)="TETO",I183,IF(VLOOKUP(O183,#REF!,4,FALSE)&gt;I183,I183,VLOOKUP(O183,#REF!,4,FALSE))),0)</f>
        <v>0</v>
      </c>
      <c r="L183" s="114">
        <f t="shared" si="5"/>
        <v>0</v>
      </c>
      <c r="M183" s="112"/>
      <c r="N183" s="72"/>
      <c r="O183" s="72">
        <v>1</v>
      </c>
      <c r="P183" s="102" t="s">
        <v>150</v>
      </c>
      <c r="Q183" s="101"/>
      <c r="R183" s="101"/>
      <c r="S183" s="101"/>
      <c r="T183" s="101"/>
      <c r="U183" s="101"/>
      <c r="V183" s="101"/>
      <c r="W183" s="101"/>
      <c r="X183" s="101"/>
      <c r="Y183" s="101"/>
      <c r="Z183" s="101"/>
    </row>
    <row r="184" spans="1:26" s="25" customFormat="1" ht="23.25">
      <c r="A184" s="120"/>
      <c r="B184" s="121" t="e">
        <f>VLOOKUP(O184,#REF!,2,FALSE)</f>
        <v>#REF!</v>
      </c>
      <c r="C184" s="121"/>
      <c r="D184" s="122" t="s">
        <v>473</v>
      </c>
      <c r="E184" s="115"/>
      <c r="F184" s="116"/>
      <c r="G184" s="113"/>
      <c r="H184" s="117"/>
      <c r="I184" s="118"/>
      <c r="J184" s="114">
        <f>I184*G184*F184</f>
        <v>0</v>
      </c>
      <c r="K184" s="119">
        <f>IFERROR(IF(VLOOKUP(O184,#REF!,4,FALSE)="TETO",I184,IF(VLOOKUP(O184,#REF!,4,FALSE)&gt;I184,I184,VLOOKUP(O184,#REF!,4,FALSE))),0)</f>
        <v>0</v>
      </c>
      <c r="L184" s="114">
        <f t="shared" si="5"/>
        <v>0</v>
      </c>
      <c r="M184" s="112"/>
      <c r="N184" s="72"/>
      <c r="O184" s="72" t="s">
        <v>259</v>
      </c>
      <c r="P184" s="102" t="s">
        <v>150</v>
      </c>
      <c r="Q184" s="101"/>
      <c r="R184" s="101"/>
      <c r="S184" s="101"/>
      <c r="T184" s="101"/>
      <c r="U184" s="101"/>
      <c r="V184" s="101"/>
      <c r="W184" s="101"/>
      <c r="X184" s="101"/>
      <c r="Y184" s="101"/>
      <c r="Z184" s="101"/>
    </row>
    <row r="185" spans="1:26" s="25" customFormat="1" ht="23.25">
      <c r="A185" s="120"/>
      <c r="B185" s="121" t="e">
        <f>VLOOKUP(O185,#REF!,2,FALSE)</f>
        <v>#REF!</v>
      </c>
      <c r="C185" s="121"/>
      <c r="D185" s="123" t="s">
        <v>314</v>
      </c>
      <c r="E185" s="115"/>
      <c r="F185" s="116">
        <v>2</v>
      </c>
      <c r="G185" s="123">
        <f>19.94+0.21+25.41+23.19+6.31+3+0.1+3+0.1</f>
        <v>81.259999999999991</v>
      </c>
      <c r="H185" s="117"/>
      <c r="I185" s="118">
        <v>0.72</v>
      </c>
      <c r="J185" s="114">
        <f>I185*G185*F185</f>
        <v>117.01439999999998</v>
      </c>
      <c r="K185" s="119">
        <f>IFERROR(IF(VLOOKUP(O185,#REF!,4,FALSE)="TETO",I185,IF(VLOOKUP(O185,#REF!,4,FALSE)&gt;I185,I185,VLOOKUP(O185,#REF!,4,FALSE))),0)</f>
        <v>0</v>
      </c>
      <c r="L185" s="114">
        <f t="shared" si="5"/>
        <v>0.72</v>
      </c>
      <c r="M185" s="112"/>
      <c r="N185" s="72"/>
      <c r="O185" s="72">
        <v>1</v>
      </c>
      <c r="P185" s="102" t="s">
        <v>150</v>
      </c>
      <c r="Q185" s="101"/>
      <c r="R185" s="101"/>
      <c r="S185" s="101"/>
      <c r="T185" s="101"/>
      <c r="U185" s="101"/>
      <c r="V185" s="101"/>
      <c r="W185" s="101"/>
      <c r="X185" s="101"/>
      <c r="Y185" s="101"/>
      <c r="Z185" s="101"/>
    </row>
    <row r="186" spans="1:26" s="25" customFormat="1" ht="23.25">
      <c r="A186" s="120"/>
      <c r="B186" s="121" t="e">
        <f>VLOOKUP(O186,#REF!,2,FALSE)</f>
        <v>#REF!</v>
      </c>
      <c r="C186" s="121"/>
      <c r="D186" s="123" t="s">
        <v>467</v>
      </c>
      <c r="E186" s="115"/>
      <c r="F186" s="116">
        <v>2</v>
      </c>
      <c r="G186" s="113">
        <f>4-0.93</f>
        <v>3.07</v>
      </c>
      <c r="H186" s="117"/>
      <c r="I186" s="118">
        <v>0.72</v>
      </c>
      <c r="J186" s="114">
        <f t="shared" ref="J186:J202" si="7">I186*G186*F186</f>
        <v>4.4207999999999998</v>
      </c>
      <c r="K186" s="119">
        <f>IFERROR(IF(VLOOKUP(O186,#REF!,4,FALSE)="TETO",I186,IF(VLOOKUP(O186,#REF!,4,FALSE)&gt;I186,I186,VLOOKUP(O186,#REF!,4,FALSE))),0)</f>
        <v>0</v>
      </c>
      <c r="L186" s="114">
        <f t="shared" si="5"/>
        <v>0.72</v>
      </c>
      <c r="M186" s="112"/>
      <c r="N186" s="72"/>
      <c r="O186" s="72">
        <v>1</v>
      </c>
      <c r="P186" s="102" t="s">
        <v>150</v>
      </c>
      <c r="Q186" s="101"/>
      <c r="R186" s="101"/>
      <c r="S186" s="101"/>
      <c r="T186" s="101"/>
      <c r="U186" s="101"/>
      <c r="V186" s="101"/>
      <c r="W186" s="101"/>
      <c r="X186" s="101"/>
      <c r="Y186" s="101"/>
      <c r="Z186" s="101"/>
    </row>
    <row r="187" spans="1:26" s="25" customFormat="1" ht="23.25">
      <c r="A187" s="120"/>
      <c r="B187" s="121" t="e">
        <f>VLOOKUP(O187,#REF!,2,FALSE)</f>
        <v>#REF!</v>
      </c>
      <c r="C187" s="121"/>
      <c r="D187" s="123" t="s">
        <v>468</v>
      </c>
      <c r="E187" s="115"/>
      <c r="F187" s="116">
        <v>2</v>
      </c>
      <c r="G187" s="113">
        <f>4-0.93</f>
        <v>3.07</v>
      </c>
      <c r="H187" s="117"/>
      <c r="I187" s="118">
        <v>0.72</v>
      </c>
      <c r="J187" s="114">
        <f t="shared" si="7"/>
        <v>4.4207999999999998</v>
      </c>
      <c r="K187" s="119">
        <f>IFERROR(IF(VLOOKUP(O187,#REF!,4,FALSE)="TETO",I187,IF(VLOOKUP(O187,#REF!,4,FALSE)&gt;I187,I187,VLOOKUP(O187,#REF!,4,FALSE))),0)</f>
        <v>0</v>
      </c>
      <c r="L187" s="114">
        <f t="shared" si="5"/>
        <v>0.72</v>
      </c>
      <c r="M187" s="112"/>
      <c r="N187" s="72"/>
      <c r="O187" s="72">
        <v>1</v>
      </c>
      <c r="P187" s="102" t="s">
        <v>150</v>
      </c>
      <c r="Q187" s="101"/>
      <c r="R187" s="101"/>
      <c r="S187" s="101"/>
      <c r="T187" s="101"/>
      <c r="U187" s="101"/>
      <c r="V187" s="101"/>
      <c r="W187" s="101"/>
      <c r="X187" s="101"/>
      <c r="Y187" s="101"/>
      <c r="Z187" s="101"/>
    </row>
    <row r="188" spans="1:26" s="25" customFormat="1" ht="23.25">
      <c r="A188" s="120"/>
      <c r="B188" s="121" t="e">
        <f>VLOOKUP(O188,#REF!,2,FALSE)</f>
        <v>#REF!</v>
      </c>
      <c r="C188" s="121"/>
      <c r="D188" s="123" t="s">
        <v>469</v>
      </c>
      <c r="E188" s="115"/>
      <c r="F188" s="116">
        <v>2</v>
      </c>
      <c r="G188" s="113">
        <f>4-0.93</f>
        <v>3.07</v>
      </c>
      <c r="H188" s="117"/>
      <c r="I188" s="118">
        <v>0.72</v>
      </c>
      <c r="J188" s="114">
        <f t="shared" si="7"/>
        <v>4.4207999999999998</v>
      </c>
      <c r="K188" s="119">
        <f>IFERROR(IF(VLOOKUP(O188,#REF!,4,FALSE)="TETO",I188,IF(VLOOKUP(O188,#REF!,4,FALSE)&gt;I188,I188,VLOOKUP(O188,#REF!,4,FALSE))),0)</f>
        <v>0</v>
      </c>
      <c r="L188" s="114">
        <f t="shared" si="5"/>
        <v>0.72</v>
      </c>
      <c r="M188" s="112"/>
      <c r="N188" s="72"/>
      <c r="O188" s="72">
        <v>1</v>
      </c>
      <c r="P188" s="102" t="s">
        <v>150</v>
      </c>
      <c r="Q188" s="101"/>
      <c r="R188" s="101"/>
      <c r="S188" s="101"/>
      <c r="T188" s="101"/>
      <c r="U188" s="101"/>
      <c r="V188" s="101"/>
      <c r="W188" s="101"/>
      <c r="X188" s="101"/>
      <c r="Y188" s="101"/>
      <c r="Z188" s="101"/>
    </row>
    <row r="189" spans="1:26" s="25" customFormat="1" ht="23.25">
      <c r="A189" s="120"/>
      <c r="B189" s="121" t="e">
        <f>VLOOKUP(O189,#REF!,2,FALSE)</f>
        <v>#REF!</v>
      </c>
      <c r="C189" s="121"/>
      <c r="D189" s="123" t="s">
        <v>470</v>
      </c>
      <c r="E189" s="115"/>
      <c r="F189" s="116">
        <v>2</v>
      </c>
      <c r="G189" s="113">
        <v>18.440000000000001</v>
      </c>
      <c r="H189" s="117"/>
      <c r="I189" s="118">
        <v>0.72</v>
      </c>
      <c r="J189" s="114">
        <f t="shared" si="7"/>
        <v>26.553599999999999</v>
      </c>
      <c r="K189" s="119">
        <f>IFERROR(IF(VLOOKUP(O189,#REF!,4,FALSE)="TETO",I189,IF(VLOOKUP(O189,#REF!,4,FALSE)&gt;I189,I189,VLOOKUP(O189,#REF!,4,FALSE))),0)</f>
        <v>0</v>
      </c>
      <c r="L189" s="114">
        <f t="shared" si="5"/>
        <v>0.72</v>
      </c>
      <c r="M189" s="112"/>
      <c r="N189" s="72"/>
      <c r="O189" s="72">
        <v>1</v>
      </c>
      <c r="P189" s="102" t="s">
        <v>150</v>
      </c>
      <c r="Q189" s="101"/>
      <c r="R189" s="101"/>
      <c r="S189" s="101"/>
      <c r="T189" s="101"/>
      <c r="U189" s="101"/>
      <c r="V189" s="101"/>
      <c r="W189" s="101"/>
      <c r="X189" s="101"/>
      <c r="Y189" s="101"/>
      <c r="Z189" s="101"/>
    </row>
    <row r="190" spans="1:26" s="25" customFormat="1" ht="23.25">
      <c r="A190" s="120"/>
      <c r="B190" s="121" t="e">
        <f>VLOOKUP(O190,#REF!,2,FALSE)</f>
        <v>#REF!</v>
      </c>
      <c r="C190" s="121"/>
      <c r="D190" s="123" t="s">
        <v>471</v>
      </c>
      <c r="E190" s="115"/>
      <c r="F190" s="116">
        <v>2</v>
      </c>
      <c r="G190" s="113">
        <v>18.440000000000001</v>
      </c>
      <c r="H190" s="117"/>
      <c r="I190" s="118">
        <v>0.72</v>
      </c>
      <c r="J190" s="114">
        <f t="shared" si="7"/>
        <v>26.553599999999999</v>
      </c>
      <c r="K190" s="119">
        <f>IFERROR(IF(VLOOKUP(O190,#REF!,4,FALSE)="TETO",I190,IF(VLOOKUP(O190,#REF!,4,FALSE)&gt;I190,I190,VLOOKUP(O190,#REF!,4,FALSE))),0)</f>
        <v>0</v>
      </c>
      <c r="L190" s="114">
        <f t="shared" si="5"/>
        <v>0.72</v>
      </c>
      <c r="M190" s="112"/>
      <c r="N190" s="72"/>
      <c r="O190" s="72">
        <v>1</v>
      </c>
      <c r="P190" s="102" t="s">
        <v>150</v>
      </c>
      <c r="Q190" s="101"/>
      <c r="R190" s="101"/>
      <c r="S190" s="101"/>
      <c r="T190" s="101"/>
      <c r="U190" s="101"/>
      <c r="V190" s="101"/>
      <c r="W190" s="101"/>
      <c r="X190" s="101"/>
      <c r="Y190" s="101"/>
      <c r="Z190" s="101"/>
    </row>
    <row r="191" spans="1:26" s="25" customFormat="1" ht="23.25">
      <c r="A191" s="120"/>
      <c r="B191" s="121" t="e">
        <f>VLOOKUP(O191,#REF!,2,FALSE)</f>
        <v>#REF!</v>
      </c>
      <c r="C191" s="121"/>
      <c r="D191" s="123" t="s">
        <v>310</v>
      </c>
      <c r="E191" s="115"/>
      <c r="F191" s="116">
        <v>2</v>
      </c>
      <c r="G191" s="113">
        <v>28.17</v>
      </c>
      <c r="H191" s="117"/>
      <c r="I191" s="118">
        <v>0.72</v>
      </c>
      <c r="J191" s="114">
        <f t="shared" si="7"/>
        <v>40.564799999999998</v>
      </c>
      <c r="K191" s="119">
        <f>IFERROR(IF(VLOOKUP(O191,#REF!,4,FALSE)="TETO",I191,IF(VLOOKUP(O191,#REF!,4,FALSE)&gt;I191,I191,VLOOKUP(O191,#REF!,4,FALSE))),0)</f>
        <v>0</v>
      </c>
      <c r="L191" s="114">
        <f t="shared" si="5"/>
        <v>0.72</v>
      </c>
      <c r="M191" s="112"/>
      <c r="N191" s="72"/>
      <c r="O191" s="72">
        <v>1</v>
      </c>
      <c r="P191" s="102" t="s">
        <v>150</v>
      </c>
      <c r="Q191" s="101"/>
      <c r="R191" s="101"/>
      <c r="S191" s="101"/>
      <c r="T191" s="101"/>
      <c r="U191" s="101"/>
      <c r="V191" s="101"/>
      <c r="W191" s="101"/>
      <c r="X191" s="101"/>
      <c r="Y191" s="101"/>
      <c r="Z191" s="101"/>
    </row>
    <row r="192" spans="1:26" s="25" customFormat="1" ht="23.25">
      <c r="A192" s="120"/>
      <c r="B192" s="121" t="e">
        <f>VLOOKUP(O192,#REF!,2,FALSE)</f>
        <v>#REF!</v>
      </c>
      <c r="C192" s="121"/>
      <c r="D192" s="123" t="s">
        <v>472</v>
      </c>
      <c r="E192" s="115"/>
      <c r="F192" s="116">
        <v>2</v>
      </c>
      <c r="G192" s="113">
        <f>2.1-0.93</f>
        <v>1.17</v>
      </c>
      <c r="H192" s="117"/>
      <c r="I192" s="118">
        <v>0.72</v>
      </c>
      <c r="J192" s="114">
        <f t="shared" si="7"/>
        <v>1.6847999999999999</v>
      </c>
      <c r="K192" s="119">
        <f>IFERROR(IF(VLOOKUP(O192,#REF!,4,FALSE)="TETO",I192,IF(VLOOKUP(O192,#REF!,4,FALSE)&gt;I192,I192,VLOOKUP(O192,#REF!,4,FALSE))),0)</f>
        <v>0</v>
      </c>
      <c r="L192" s="114">
        <f t="shared" si="5"/>
        <v>0.72</v>
      </c>
      <c r="M192" s="112"/>
      <c r="N192" s="72"/>
      <c r="O192" s="72">
        <v>1</v>
      </c>
      <c r="P192" s="102" t="s">
        <v>150</v>
      </c>
      <c r="Q192" s="101"/>
      <c r="R192" s="101"/>
      <c r="S192" s="101"/>
      <c r="T192" s="101"/>
      <c r="U192" s="101"/>
      <c r="V192" s="101"/>
      <c r="W192" s="101"/>
      <c r="X192" s="101"/>
      <c r="Y192" s="101"/>
      <c r="Z192" s="101"/>
    </row>
    <row r="193" spans="1:26" s="25" customFormat="1" ht="23.25">
      <c r="A193" s="120"/>
      <c r="B193" s="121" t="e">
        <f>VLOOKUP(O193,#REF!,2,FALSE)</f>
        <v>#REF!</v>
      </c>
      <c r="C193" s="121"/>
      <c r="D193" s="123" t="s">
        <v>485</v>
      </c>
      <c r="E193" s="115"/>
      <c r="F193" s="116">
        <v>1</v>
      </c>
      <c r="G193" s="113">
        <f>26.59+19.85+4.51</f>
        <v>50.949999999999996</v>
      </c>
      <c r="H193" s="117"/>
      <c r="I193" s="118">
        <f>1-0.6</f>
        <v>0.4</v>
      </c>
      <c r="J193" s="114">
        <f t="shared" si="7"/>
        <v>20.38</v>
      </c>
      <c r="K193" s="119">
        <f>IFERROR(IF(VLOOKUP(O193,#REF!,4,FALSE)="TETO",I193,IF(VLOOKUP(O193,#REF!,4,FALSE)&gt;I193,I193,VLOOKUP(O193,#REF!,4,FALSE))),0)</f>
        <v>0</v>
      </c>
      <c r="L193" s="114">
        <f t="shared" si="5"/>
        <v>0.4</v>
      </c>
      <c r="M193" s="112"/>
      <c r="N193" s="72"/>
      <c r="O193" s="72">
        <v>1</v>
      </c>
      <c r="P193" s="102" t="s">
        <v>150</v>
      </c>
      <c r="Q193" s="101"/>
      <c r="R193" s="101"/>
      <c r="S193" s="101"/>
      <c r="T193" s="101"/>
      <c r="U193" s="101"/>
      <c r="V193" s="101"/>
      <c r="W193" s="101"/>
      <c r="X193" s="101"/>
      <c r="Y193" s="101"/>
      <c r="Z193" s="101"/>
    </row>
    <row r="194" spans="1:26" s="25" customFormat="1" ht="23.25">
      <c r="A194" s="120"/>
      <c r="B194" s="121" t="e">
        <f>VLOOKUP(O194,#REF!,2,FALSE)</f>
        <v>#REF!</v>
      </c>
      <c r="C194" s="121"/>
      <c r="D194" s="123" t="s">
        <v>486</v>
      </c>
      <c r="E194" s="115"/>
      <c r="F194" s="116">
        <v>1</v>
      </c>
      <c r="G194" s="113">
        <f>26.59+19.85+4.51</f>
        <v>50.949999999999996</v>
      </c>
      <c r="H194" s="117"/>
      <c r="I194" s="118">
        <v>1</v>
      </c>
      <c r="J194" s="114">
        <f t="shared" si="7"/>
        <v>50.949999999999996</v>
      </c>
      <c r="K194" s="119">
        <f>IFERROR(IF(VLOOKUP(O194,#REF!,4,FALSE)="TETO",I194,IF(VLOOKUP(O194,#REF!,4,FALSE)&gt;I194,I194,VLOOKUP(O194,#REF!,4,FALSE))),0)</f>
        <v>0</v>
      </c>
      <c r="L194" s="114">
        <f t="shared" si="5"/>
        <v>1</v>
      </c>
      <c r="M194" s="112"/>
      <c r="N194" s="72"/>
      <c r="O194" s="72">
        <v>1</v>
      </c>
      <c r="P194" s="102" t="s">
        <v>150</v>
      </c>
      <c r="Q194" s="101"/>
      <c r="R194" s="101"/>
      <c r="S194" s="101"/>
      <c r="T194" s="101"/>
      <c r="U194" s="101"/>
      <c r="V194" s="101"/>
      <c r="W194" s="101"/>
      <c r="X194" s="101"/>
      <c r="Y194" s="101"/>
      <c r="Z194" s="101"/>
    </row>
    <row r="195" spans="1:26" s="25" customFormat="1" ht="23.25">
      <c r="A195" s="120"/>
      <c r="B195" s="121" t="e">
        <f>VLOOKUP(O195,#REF!,2,FALSE)</f>
        <v>#REF!</v>
      </c>
      <c r="C195" s="121"/>
      <c r="D195" s="123" t="s">
        <v>484</v>
      </c>
      <c r="E195" s="115"/>
      <c r="F195" s="116">
        <v>1</v>
      </c>
      <c r="G195" s="113">
        <f>26.59+19.85+4.51</f>
        <v>50.949999999999996</v>
      </c>
      <c r="H195" s="117"/>
      <c r="I195" s="118">
        <v>0.6</v>
      </c>
      <c r="J195" s="114">
        <f t="shared" si="7"/>
        <v>30.569999999999997</v>
      </c>
      <c r="K195" s="119">
        <f>IFERROR(IF(VLOOKUP(O195,#REF!,4,FALSE)="TETO",I195,IF(VLOOKUP(O195,#REF!,4,FALSE)&gt;I195,I195,VLOOKUP(O195,#REF!,4,FALSE))),0)</f>
        <v>0</v>
      </c>
      <c r="L195" s="114">
        <f t="shared" si="5"/>
        <v>0.6</v>
      </c>
      <c r="M195" s="112"/>
      <c r="N195" s="72"/>
      <c r="O195" s="72">
        <v>12</v>
      </c>
      <c r="P195" s="102" t="s">
        <v>150</v>
      </c>
      <c r="Q195" s="101"/>
      <c r="R195" s="101"/>
      <c r="S195" s="101"/>
      <c r="T195" s="101"/>
      <c r="U195" s="101"/>
      <c r="V195" s="101"/>
      <c r="W195" s="101"/>
      <c r="X195" s="101"/>
      <c r="Y195" s="101"/>
      <c r="Z195" s="101"/>
    </row>
    <row r="196" spans="1:26" s="25" customFormat="1" ht="23.25">
      <c r="A196" s="120"/>
      <c r="B196" s="121" t="e">
        <f>VLOOKUP(O196,#REF!,2,FALSE)</f>
        <v>#REF!</v>
      </c>
      <c r="C196" s="121"/>
      <c r="D196" s="122" t="s">
        <v>474</v>
      </c>
      <c r="E196" s="115"/>
      <c r="F196" s="116"/>
      <c r="G196" s="113"/>
      <c r="H196" s="117"/>
      <c r="I196" s="118"/>
      <c r="J196" s="114">
        <f t="shared" si="7"/>
        <v>0</v>
      </c>
      <c r="K196" s="119">
        <f>IFERROR(IF(VLOOKUP(O196,#REF!,4,FALSE)="TETO",I196,IF(VLOOKUP(O196,#REF!,4,FALSE)&gt;I196,I196,VLOOKUP(O196,#REF!,4,FALSE))),0)</f>
        <v>0</v>
      </c>
      <c r="L196" s="114">
        <f t="shared" si="5"/>
        <v>0</v>
      </c>
      <c r="M196" s="112"/>
      <c r="N196" s="72"/>
      <c r="O196" s="72" t="s">
        <v>259</v>
      </c>
      <c r="P196" s="102" t="s">
        <v>150</v>
      </c>
      <c r="Q196" s="101"/>
      <c r="R196" s="101"/>
      <c r="S196" s="101"/>
      <c r="T196" s="101"/>
      <c r="U196" s="101"/>
      <c r="V196" s="101"/>
      <c r="W196" s="101"/>
      <c r="X196" s="101"/>
      <c r="Y196" s="101"/>
      <c r="Z196" s="101"/>
    </row>
    <row r="197" spans="1:26" s="25" customFormat="1" ht="23.25">
      <c r="A197" s="120"/>
      <c r="B197" s="121" t="e">
        <f>VLOOKUP(O197,#REF!,2,FALSE)</f>
        <v>#REF!</v>
      </c>
      <c r="C197" s="121"/>
      <c r="D197" s="123" t="s">
        <v>475</v>
      </c>
      <c r="E197" s="115"/>
      <c r="F197" s="116">
        <v>20</v>
      </c>
      <c r="G197" s="113">
        <f>0.2*4</f>
        <v>0.8</v>
      </c>
      <c r="H197" s="117"/>
      <c r="I197" s="118">
        <f>3.11-0.6-0.1</f>
        <v>2.4099999999999997</v>
      </c>
      <c r="J197" s="114">
        <f>I197*G197*F197</f>
        <v>38.56</v>
      </c>
      <c r="K197" s="119">
        <f>IFERROR(IF(VLOOKUP(O197,#REF!,4,FALSE)="TETO",I197,IF(VLOOKUP(O197,#REF!,4,FALSE)&gt;I197,I197,VLOOKUP(O197,#REF!,4,FALSE))),0)</f>
        <v>0</v>
      </c>
      <c r="L197" s="114">
        <f t="shared" si="5"/>
        <v>2.4099999999999997</v>
      </c>
      <c r="M197" s="112"/>
      <c r="N197" s="72"/>
      <c r="O197" s="72">
        <v>1</v>
      </c>
      <c r="P197" s="102" t="s">
        <v>150</v>
      </c>
      <c r="Q197" s="101"/>
      <c r="R197" s="101"/>
      <c r="S197" s="101"/>
      <c r="T197" s="101"/>
      <c r="U197" s="101"/>
      <c r="V197" s="101"/>
      <c r="W197" s="101"/>
      <c r="X197" s="101"/>
      <c r="Y197" s="101"/>
      <c r="Z197" s="101"/>
    </row>
    <row r="198" spans="1:26" s="25" customFormat="1" ht="23.25">
      <c r="A198" s="120"/>
      <c r="B198" s="121" t="e">
        <f>VLOOKUP(O198,#REF!,2,FALSE)</f>
        <v>#REF!</v>
      </c>
      <c r="C198" s="121"/>
      <c r="D198" s="123" t="s">
        <v>476</v>
      </c>
      <c r="E198" s="115"/>
      <c r="F198" s="116">
        <v>2</v>
      </c>
      <c r="G198" s="113">
        <f>0.4*2+0.2*2</f>
        <v>1.2000000000000002</v>
      </c>
      <c r="H198" s="117"/>
      <c r="I198" s="118">
        <f>3.6-1</f>
        <v>2.6</v>
      </c>
      <c r="J198" s="114">
        <f t="shared" si="7"/>
        <v>6.2400000000000011</v>
      </c>
      <c r="K198" s="119">
        <f>IFERROR(IF(VLOOKUP(O198,#REF!,4,FALSE)="TETO",I198,IF(VLOOKUP(O198,#REF!,4,FALSE)&gt;I198,I198,VLOOKUP(O198,#REF!,4,FALSE))),0)</f>
        <v>0</v>
      </c>
      <c r="L198" s="114">
        <f t="shared" si="5"/>
        <v>2.6</v>
      </c>
      <c r="M198" s="112"/>
      <c r="N198" s="72"/>
      <c r="O198" s="72">
        <v>1</v>
      </c>
      <c r="P198" s="102" t="s">
        <v>150</v>
      </c>
      <c r="Q198" s="101"/>
      <c r="R198" s="101"/>
      <c r="S198" s="101"/>
      <c r="T198" s="101"/>
      <c r="U198" s="101"/>
      <c r="V198" s="101"/>
      <c r="W198" s="101"/>
      <c r="X198" s="101"/>
      <c r="Y198" s="101"/>
      <c r="Z198" s="101"/>
    </row>
    <row r="199" spans="1:26" s="25" customFormat="1" ht="23.25">
      <c r="A199" s="120"/>
      <c r="B199" s="121" t="e">
        <f>VLOOKUP(O199,#REF!,2,FALSE)</f>
        <v>#REF!</v>
      </c>
      <c r="C199" s="121"/>
      <c r="D199" s="123" t="s">
        <v>477</v>
      </c>
      <c r="E199" s="115"/>
      <c r="F199" s="116">
        <v>19</v>
      </c>
      <c r="G199" s="113">
        <f>0.15*4</f>
        <v>0.6</v>
      </c>
      <c r="H199" s="117"/>
      <c r="I199" s="118">
        <f>3.15-1</f>
        <v>2.15</v>
      </c>
      <c r="J199" s="114">
        <f t="shared" si="7"/>
        <v>24.509999999999998</v>
      </c>
      <c r="K199" s="119">
        <f>IFERROR(IF(VLOOKUP(O199,#REF!,4,FALSE)="TETO",I199,IF(VLOOKUP(O199,#REF!,4,FALSE)&gt;I199,I199,VLOOKUP(O199,#REF!,4,FALSE))),0)</f>
        <v>0</v>
      </c>
      <c r="L199" s="114">
        <f t="shared" si="5"/>
        <v>2.15</v>
      </c>
      <c r="M199" s="112"/>
      <c r="N199" s="72"/>
      <c r="O199" s="72">
        <v>1</v>
      </c>
      <c r="P199" s="102" t="s">
        <v>150</v>
      </c>
      <c r="Q199" s="101"/>
      <c r="R199" s="101"/>
      <c r="S199" s="101"/>
      <c r="T199" s="101"/>
      <c r="U199" s="101"/>
      <c r="V199" s="101"/>
      <c r="W199" s="101"/>
      <c r="X199" s="101"/>
      <c r="Y199" s="101"/>
      <c r="Z199" s="101"/>
    </row>
    <row r="200" spans="1:26" s="25" customFormat="1" ht="23.25">
      <c r="A200" s="120"/>
      <c r="B200" s="121" t="e">
        <f>VLOOKUP(O200,#REF!,2,FALSE)</f>
        <v>#REF!</v>
      </c>
      <c r="C200" s="121"/>
      <c r="D200" s="122" t="s">
        <v>306</v>
      </c>
      <c r="E200" s="115"/>
      <c r="F200" s="116"/>
      <c r="G200" s="113"/>
      <c r="H200" s="117"/>
      <c r="I200" s="118"/>
      <c r="J200" s="114">
        <f t="shared" si="7"/>
        <v>0</v>
      </c>
      <c r="K200" s="119">
        <f>IFERROR(IF(VLOOKUP(O200,#REF!,4,FALSE)="TETO",I200,IF(VLOOKUP(O200,#REF!,4,FALSE)&gt;I200,I200,VLOOKUP(O200,#REF!,4,FALSE))),0)</f>
        <v>0</v>
      </c>
      <c r="L200" s="114">
        <f t="shared" si="5"/>
        <v>0</v>
      </c>
      <c r="M200" s="112"/>
      <c r="N200" s="72"/>
      <c r="O200" s="72" t="s">
        <v>259</v>
      </c>
      <c r="P200" s="102" t="s">
        <v>150</v>
      </c>
      <c r="Q200" s="101"/>
      <c r="R200" s="101"/>
      <c r="S200" s="101"/>
      <c r="T200" s="101"/>
      <c r="U200" s="101"/>
      <c r="V200" s="101"/>
      <c r="W200" s="101"/>
      <c r="X200" s="101"/>
      <c r="Y200" s="101"/>
      <c r="Z200" s="101"/>
    </row>
    <row r="201" spans="1:26" s="25" customFormat="1" ht="23.25">
      <c r="A201" s="120"/>
      <c r="B201" s="121" t="e">
        <f>VLOOKUP(O201,#REF!,2,FALSE)</f>
        <v>#REF!</v>
      </c>
      <c r="C201" s="121"/>
      <c r="D201" s="123" t="s">
        <v>480</v>
      </c>
      <c r="E201" s="115"/>
      <c r="F201" s="116">
        <f>2*2</f>
        <v>4</v>
      </c>
      <c r="G201" s="113">
        <v>25.7</v>
      </c>
      <c r="H201" s="117"/>
      <c r="I201" s="118">
        <v>2</v>
      </c>
      <c r="J201" s="114">
        <f t="shared" si="7"/>
        <v>205.6</v>
      </c>
      <c r="K201" s="119">
        <f>IFERROR(IF(VLOOKUP(O201,#REF!,4,FALSE)="TETO",I201,IF(VLOOKUP(O201,#REF!,4,FALSE)&gt;I201,I201,VLOOKUP(O201,#REF!,4,FALSE))),0)</f>
        <v>0</v>
      </c>
      <c r="L201" s="114">
        <f>IF(K201&gt;I201,0,I201-K201)</f>
        <v>2</v>
      </c>
      <c r="M201" s="112"/>
      <c r="N201" s="72"/>
      <c r="O201" s="72">
        <v>1</v>
      </c>
      <c r="P201" s="102" t="s">
        <v>150</v>
      </c>
      <c r="Q201" s="101"/>
      <c r="R201" s="101"/>
      <c r="S201" s="101"/>
      <c r="T201" s="101"/>
      <c r="U201" s="101"/>
      <c r="V201" s="101"/>
      <c r="W201" s="101"/>
      <c r="X201" s="101"/>
      <c r="Y201" s="101"/>
      <c r="Z201" s="101"/>
    </row>
    <row r="202" spans="1:26" s="25" customFormat="1" ht="23.25">
      <c r="A202" s="120"/>
      <c r="B202" s="121" t="e">
        <f>VLOOKUP(O202,#REF!,2,FALSE)</f>
        <v>#REF!</v>
      </c>
      <c r="C202" s="121"/>
      <c r="D202" s="123" t="s">
        <v>481</v>
      </c>
      <c r="E202" s="115"/>
      <c r="F202" s="116">
        <f>2*2</f>
        <v>4</v>
      </c>
      <c r="G202" s="113">
        <v>2</v>
      </c>
      <c r="H202" s="117"/>
      <c r="I202" s="118">
        <f>2.4/2</f>
        <v>1.2</v>
      </c>
      <c r="J202" s="114">
        <f t="shared" si="7"/>
        <v>9.6</v>
      </c>
      <c r="K202" s="119">
        <f>IFERROR(IF(VLOOKUP(O202,#REF!,4,FALSE)="TETO",I202,IF(VLOOKUP(O202,#REF!,4,FALSE)&gt;I202,I202,VLOOKUP(O202,#REF!,4,FALSE))),0)</f>
        <v>0</v>
      </c>
      <c r="L202" s="114">
        <f>IF(K202&gt;I202,0,I202-K202)</f>
        <v>1.2</v>
      </c>
      <c r="M202" s="112"/>
      <c r="N202" s="72"/>
      <c r="O202" s="72">
        <v>1</v>
      </c>
      <c r="P202" s="102" t="s">
        <v>150</v>
      </c>
      <c r="Q202" s="101"/>
      <c r="R202" s="101"/>
      <c r="S202" s="101"/>
      <c r="T202" s="101"/>
      <c r="U202" s="101"/>
      <c r="V202" s="101"/>
      <c r="W202" s="101"/>
      <c r="X202" s="101"/>
      <c r="Y202" s="101"/>
      <c r="Z202" s="101"/>
    </row>
    <row r="204" spans="1:26" s="172" customFormat="1" ht="36" customHeight="1">
      <c r="B204" s="173"/>
      <c r="D204" s="161" t="s">
        <v>491</v>
      </c>
      <c r="J204" s="178">
        <f>SUM(J205:J211)</f>
        <v>90.882000000000005</v>
      </c>
      <c r="N204" s="173"/>
    </row>
    <row r="205" spans="1:26" s="25" customFormat="1" ht="23.25">
      <c r="A205" s="120"/>
      <c r="B205" s="121" t="e">
        <v>#N/A</v>
      </c>
      <c r="C205" s="121"/>
      <c r="D205" s="122" t="s">
        <v>315</v>
      </c>
      <c r="E205" s="115"/>
      <c r="F205" s="116"/>
      <c r="G205" s="113"/>
      <c r="H205" s="113"/>
      <c r="I205" s="162">
        <v>0</v>
      </c>
      <c r="J205" s="114" t="str">
        <f t="shared" ref="J205:J268" si="8">IF(F205=0,"",IF(AND(F205&lt;0,G205*I205&gt;2),(ABS((2-(I205*G205)))*F205),IF(F205&gt;0,F205*G205*I205,0)))</f>
        <v/>
      </c>
      <c r="K205" s="119"/>
      <c r="L205" s="114"/>
      <c r="M205" s="112"/>
      <c r="N205" s="72"/>
      <c r="O205" s="72"/>
      <c r="P205" s="102" t="s">
        <v>150</v>
      </c>
      <c r="Q205" s="101"/>
      <c r="R205" s="101"/>
      <c r="S205" s="101"/>
      <c r="T205" s="101"/>
      <c r="U205" s="101"/>
      <c r="V205" s="101"/>
      <c r="W205" s="101"/>
      <c r="X205" s="101"/>
      <c r="Y205" s="101"/>
      <c r="Z205" s="101"/>
    </row>
    <row r="206" spans="1:26" s="24" customFormat="1" ht="39" customHeight="1">
      <c r="A206" s="120"/>
      <c r="B206" s="121" t="s">
        <v>281</v>
      </c>
      <c r="C206" s="121"/>
      <c r="D206" s="157" t="s">
        <v>379</v>
      </c>
      <c r="E206" s="115"/>
      <c r="F206" s="116">
        <v>1</v>
      </c>
      <c r="G206" s="113">
        <v>3.08</v>
      </c>
      <c r="H206" s="117"/>
      <c r="I206" s="163">
        <v>2.7</v>
      </c>
      <c r="J206" s="114">
        <f t="shared" si="8"/>
        <v>8.3160000000000007</v>
      </c>
      <c r="K206" s="119"/>
      <c r="L206" s="114"/>
      <c r="M206" s="112"/>
      <c r="N206" s="72"/>
      <c r="O206" s="72">
        <v>4</v>
      </c>
      <c r="P206" s="102" t="s">
        <v>150</v>
      </c>
      <c r="Q206" s="101"/>
      <c r="R206" s="101"/>
      <c r="S206" s="101"/>
      <c r="T206" s="101"/>
      <c r="U206" s="101"/>
      <c r="V206" s="101"/>
      <c r="W206" s="101"/>
      <c r="X206" s="101"/>
      <c r="Y206" s="101"/>
      <c r="Z206" s="101"/>
    </row>
    <row r="207" spans="1:26" s="25" customFormat="1" ht="23.25">
      <c r="A207" s="120"/>
      <c r="B207" s="121" t="s">
        <v>281</v>
      </c>
      <c r="C207" s="121"/>
      <c r="D207" s="157" t="s">
        <v>318</v>
      </c>
      <c r="E207" s="115"/>
      <c r="F207" s="116">
        <v>1</v>
      </c>
      <c r="G207" s="113">
        <v>22.900000000000002</v>
      </c>
      <c r="H207" s="117"/>
      <c r="I207" s="163">
        <v>2.7</v>
      </c>
      <c r="J207" s="114">
        <f t="shared" si="8"/>
        <v>61.830000000000013</v>
      </c>
      <c r="K207" s="119"/>
      <c r="L207" s="114"/>
      <c r="M207" s="112"/>
      <c r="N207" s="72"/>
      <c r="O207" s="72">
        <v>4</v>
      </c>
      <c r="P207" s="102" t="s">
        <v>150</v>
      </c>
      <c r="Q207" s="101"/>
      <c r="R207" s="101"/>
      <c r="S207" s="101"/>
      <c r="T207" s="101"/>
      <c r="U207" s="101"/>
      <c r="V207" s="101"/>
      <c r="W207" s="101"/>
      <c r="X207" s="101"/>
      <c r="Y207" s="101"/>
      <c r="Z207" s="101"/>
    </row>
    <row r="208" spans="1:26" s="25" customFormat="1" ht="23.25">
      <c r="A208" s="120"/>
      <c r="B208" s="121" t="s">
        <v>282</v>
      </c>
      <c r="C208" s="121"/>
      <c r="D208" s="157" t="s">
        <v>380</v>
      </c>
      <c r="E208" s="115"/>
      <c r="F208" s="116">
        <v>1</v>
      </c>
      <c r="G208" s="113">
        <v>3.08</v>
      </c>
      <c r="H208" s="117"/>
      <c r="I208" s="163">
        <v>2.7</v>
      </c>
      <c r="J208" s="114">
        <f t="shared" si="8"/>
        <v>8.3160000000000007</v>
      </c>
      <c r="K208" s="119"/>
      <c r="L208" s="114"/>
      <c r="M208" s="112"/>
      <c r="N208" s="72"/>
      <c r="O208" s="72">
        <v>5</v>
      </c>
      <c r="P208" s="102" t="s">
        <v>150</v>
      </c>
      <c r="Q208" s="101"/>
      <c r="R208" s="101"/>
      <c r="S208" s="101"/>
      <c r="T208" s="101"/>
      <c r="U208" s="101"/>
      <c r="V208" s="101"/>
      <c r="W208" s="101"/>
      <c r="X208" s="101"/>
      <c r="Y208" s="101"/>
      <c r="Z208" s="101"/>
    </row>
    <row r="209" spans="1:26" s="25" customFormat="1" ht="23.25">
      <c r="A209" s="120"/>
      <c r="B209" s="121" t="e">
        <v>#N/A</v>
      </c>
      <c r="C209" s="121"/>
      <c r="D209" s="122" t="s">
        <v>479</v>
      </c>
      <c r="E209" s="115"/>
      <c r="F209" s="116"/>
      <c r="G209" s="113"/>
      <c r="H209" s="117"/>
      <c r="I209" s="163">
        <v>0</v>
      </c>
      <c r="J209" s="114" t="str">
        <f t="shared" si="8"/>
        <v/>
      </c>
      <c r="K209" s="119"/>
      <c r="L209" s="114"/>
      <c r="M209" s="112"/>
      <c r="N209" s="72"/>
      <c r="O209" s="72"/>
      <c r="P209" s="102"/>
      <c r="Q209" s="101"/>
      <c r="R209" s="101"/>
      <c r="S209" s="101"/>
      <c r="T209" s="101"/>
      <c r="U209" s="101"/>
      <c r="V209" s="101"/>
      <c r="W209" s="101"/>
      <c r="X209" s="101"/>
      <c r="Y209" s="101"/>
      <c r="Z209" s="101"/>
    </row>
    <row r="210" spans="1:26" s="25" customFormat="1" ht="23.25">
      <c r="A210" s="120"/>
      <c r="B210" s="121" t="s">
        <v>281</v>
      </c>
      <c r="C210" s="121"/>
      <c r="D210" s="157" t="s">
        <v>383</v>
      </c>
      <c r="E210" s="115"/>
      <c r="F210" s="116">
        <v>1</v>
      </c>
      <c r="G210" s="113">
        <v>2.2999999999999998</v>
      </c>
      <c r="H210" s="117"/>
      <c r="I210" s="163">
        <v>2.7</v>
      </c>
      <c r="J210" s="114">
        <f t="shared" si="8"/>
        <v>6.21</v>
      </c>
      <c r="K210" s="119"/>
      <c r="L210" s="114"/>
      <c r="M210" s="112"/>
      <c r="N210" s="72"/>
      <c r="O210" s="72">
        <v>4</v>
      </c>
      <c r="P210" s="102" t="s">
        <v>150</v>
      </c>
      <c r="Q210" s="101"/>
      <c r="R210" s="101"/>
      <c r="S210" s="101"/>
      <c r="T210" s="101"/>
      <c r="U210" s="101"/>
      <c r="V210" s="101"/>
      <c r="W210" s="101"/>
      <c r="X210" s="101"/>
      <c r="Y210" s="101"/>
      <c r="Z210" s="101"/>
    </row>
    <row r="211" spans="1:26" s="24" customFormat="1" ht="41.25" customHeight="1">
      <c r="A211" s="120"/>
      <c r="B211" s="121" t="s">
        <v>282</v>
      </c>
      <c r="C211" s="121"/>
      <c r="D211" s="157" t="s">
        <v>382</v>
      </c>
      <c r="E211" s="115"/>
      <c r="F211" s="116">
        <v>1</v>
      </c>
      <c r="G211" s="113">
        <v>2.2999999999999998</v>
      </c>
      <c r="H211" s="117"/>
      <c r="I211" s="163">
        <v>2.7</v>
      </c>
      <c r="J211" s="114">
        <f t="shared" si="8"/>
        <v>6.21</v>
      </c>
      <c r="K211" s="119"/>
      <c r="L211" s="114"/>
      <c r="M211" s="112"/>
      <c r="N211" s="72"/>
      <c r="O211" s="72">
        <v>5</v>
      </c>
      <c r="P211" s="102" t="s">
        <v>150</v>
      </c>
      <c r="Q211" s="101"/>
      <c r="R211" s="101"/>
      <c r="S211" s="101"/>
      <c r="T211" s="101"/>
      <c r="U211" s="101"/>
      <c r="V211" s="101"/>
      <c r="W211" s="101"/>
      <c r="X211" s="101"/>
      <c r="Y211" s="101"/>
      <c r="Z211" s="101"/>
    </row>
    <row r="212" spans="1:26" ht="23.25">
      <c r="I212" s="174"/>
      <c r="J212" s="114" t="str">
        <f t="shared" si="8"/>
        <v/>
      </c>
    </row>
    <row r="213" spans="1:26" ht="37.5">
      <c r="D213" s="161" t="s">
        <v>492</v>
      </c>
      <c r="I213" s="174"/>
      <c r="J213" s="179">
        <f>SUM(J214:J346)</f>
        <v>2397.7989999999991</v>
      </c>
    </row>
    <row r="214" spans="1:26" s="25" customFormat="1" ht="30.75" customHeight="1">
      <c r="A214" s="120"/>
      <c r="B214" s="121" t="s">
        <v>280</v>
      </c>
      <c r="C214" s="121"/>
      <c r="D214" s="123" t="s">
        <v>314</v>
      </c>
      <c r="E214" s="115"/>
      <c r="F214" s="116">
        <v>1</v>
      </c>
      <c r="G214" s="113">
        <v>95.99</v>
      </c>
      <c r="H214" s="117"/>
      <c r="I214" s="163">
        <v>0.72</v>
      </c>
      <c r="J214" s="114">
        <f t="shared" si="8"/>
        <v>69.112799999999993</v>
      </c>
      <c r="K214" s="119"/>
      <c r="L214" s="114"/>
      <c r="M214" s="112"/>
      <c r="N214" s="72" t="s">
        <v>54</v>
      </c>
      <c r="O214" s="72">
        <v>1</v>
      </c>
      <c r="P214" s="102" t="s">
        <v>150</v>
      </c>
      <c r="Q214" s="101"/>
      <c r="R214" s="101"/>
      <c r="S214" s="101"/>
      <c r="T214" s="101"/>
      <c r="U214" s="101"/>
      <c r="V214" s="101"/>
      <c r="W214" s="101"/>
      <c r="X214" s="101"/>
      <c r="Y214" s="101"/>
      <c r="Z214" s="101"/>
    </row>
    <row r="215" spans="1:26" s="25" customFormat="1" ht="23.25">
      <c r="A215" s="120"/>
      <c r="B215" s="121" t="e">
        <v>#N/A</v>
      </c>
      <c r="C215" s="121"/>
      <c r="D215" s="122" t="s">
        <v>315</v>
      </c>
      <c r="E215" s="115"/>
      <c r="F215" s="116"/>
      <c r="G215" s="113"/>
      <c r="H215" s="113"/>
      <c r="I215" s="162">
        <v>0</v>
      </c>
      <c r="J215" s="114" t="str">
        <f t="shared" si="8"/>
        <v/>
      </c>
      <c r="K215" s="119"/>
      <c r="L215" s="114"/>
      <c r="M215" s="112"/>
      <c r="N215" s="72"/>
      <c r="O215" s="72"/>
      <c r="P215" s="102" t="s">
        <v>150</v>
      </c>
      <c r="Q215" s="101"/>
      <c r="R215" s="101"/>
      <c r="S215" s="101"/>
      <c r="T215" s="101"/>
      <c r="U215" s="101"/>
      <c r="V215" s="101"/>
      <c r="W215" s="101"/>
      <c r="X215" s="101"/>
      <c r="Y215" s="101"/>
      <c r="Z215" s="101"/>
    </row>
    <row r="216" spans="1:26" s="25" customFormat="1" ht="23.25">
      <c r="A216" s="120"/>
      <c r="B216" s="121" t="s">
        <v>280</v>
      </c>
      <c r="C216" s="121"/>
      <c r="D216" s="123" t="s">
        <v>359</v>
      </c>
      <c r="E216" s="115"/>
      <c r="F216" s="116">
        <v>1</v>
      </c>
      <c r="G216" s="113">
        <v>36.450000000000003</v>
      </c>
      <c r="H216" s="117"/>
      <c r="I216" s="163">
        <v>1.8</v>
      </c>
      <c r="J216" s="114">
        <f t="shared" si="8"/>
        <v>65.610000000000014</v>
      </c>
      <c r="K216" s="119"/>
      <c r="L216" s="114"/>
      <c r="M216" s="112"/>
      <c r="N216" s="72"/>
      <c r="O216" s="72">
        <v>1</v>
      </c>
      <c r="P216" s="102"/>
    </row>
    <row r="217" spans="1:26" s="24" customFormat="1" ht="41.25" customHeight="1">
      <c r="A217" s="120"/>
      <c r="B217" s="121" t="s">
        <v>280</v>
      </c>
      <c r="C217" s="121"/>
      <c r="D217" s="123" t="s">
        <v>360</v>
      </c>
      <c r="E217" s="115"/>
      <c r="F217" s="116">
        <v>1</v>
      </c>
      <c r="G217" s="113">
        <v>6.3000000000000007</v>
      </c>
      <c r="H217" s="117"/>
      <c r="I217" s="162">
        <v>1.8</v>
      </c>
      <c r="J217" s="114">
        <f t="shared" si="8"/>
        <v>11.340000000000002</v>
      </c>
      <c r="K217" s="119"/>
      <c r="L217" s="114"/>
      <c r="M217" s="112"/>
      <c r="N217" s="72"/>
      <c r="O217" s="72">
        <v>1</v>
      </c>
      <c r="P217" s="102"/>
      <c r="Q217" s="25"/>
      <c r="R217" s="25"/>
      <c r="S217" s="25"/>
      <c r="T217" s="25"/>
      <c r="U217" s="25"/>
      <c r="V217" s="25"/>
      <c r="W217" s="25"/>
      <c r="X217" s="25"/>
      <c r="Y217" s="25"/>
      <c r="Z217" s="25"/>
    </row>
    <row r="218" spans="1:26" s="25" customFormat="1" ht="23.25">
      <c r="A218" s="120"/>
      <c r="B218" s="121" t="s">
        <v>280</v>
      </c>
      <c r="C218" s="121"/>
      <c r="D218" s="123" t="s">
        <v>361</v>
      </c>
      <c r="E218" s="115"/>
      <c r="F218" s="116">
        <v>1</v>
      </c>
      <c r="G218" s="113">
        <v>5.9</v>
      </c>
      <c r="H218" s="113"/>
      <c r="I218" s="162">
        <v>1.8</v>
      </c>
      <c r="J218" s="114">
        <f t="shared" si="8"/>
        <v>10.620000000000001</v>
      </c>
      <c r="K218" s="119"/>
      <c r="L218" s="114"/>
      <c r="M218" s="112"/>
      <c r="N218" s="72"/>
      <c r="O218" s="72">
        <v>1</v>
      </c>
      <c r="P218" s="102"/>
    </row>
    <row r="219" spans="1:26" s="25" customFormat="1" ht="23.25">
      <c r="A219" s="120"/>
      <c r="B219" s="121" t="s">
        <v>280</v>
      </c>
      <c r="C219" s="121"/>
      <c r="D219" s="123" t="s">
        <v>362</v>
      </c>
      <c r="E219" s="115"/>
      <c r="F219" s="116">
        <v>1</v>
      </c>
      <c r="G219" s="113">
        <v>1.1000000000000001</v>
      </c>
      <c r="H219" s="117"/>
      <c r="I219" s="163">
        <v>1.8</v>
      </c>
      <c r="J219" s="114">
        <f t="shared" si="8"/>
        <v>1.9800000000000002</v>
      </c>
      <c r="K219" s="119"/>
      <c r="L219" s="114"/>
      <c r="M219" s="112"/>
      <c r="N219" s="72"/>
      <c r="O219" s="72">
        <v>1</v>
      </c>
      <c r="P219" s="102"/>
    </row>
    <row r="220" spans="1:26" s="24" customFormat="1" ht="39" customHeight="1">
      <c r="A220" s="120"/>
      <c r="B220" s="121" t="s">
        <v>280</v>
      </c>
      <c r="C220" s="121"/>
      <c r="D220" s="123" t="s">
        <v>363</v>
      </c>
      <c r="E220" s="115"/>
      <c r="F220" s="116">
        <v>2</v>
      </c>
      <c r="G220" s="113">
        <v>0.9</v>
      </c>
      <c r="H220" s="117"/>
      <c r="I220" s="163">
        <v>1.8</v>
      </c>
      <c r="J220" s="114">
        <f t="shared" si="8"/>
        <v>3.24</v>
      </c>
      <c r="K220" s="119"/>
      <c r="L220" s="114"/>
      <c r="M220" s="112"/>
      <c r="N220" s="72"/>
      <c r="O220" s="72">
        <v>1</v>
      </c>
      <c r="P220" s="102"/>
      <c r="Q220" s="25"/>
      <c r="R220" s="25"/>
      <c r="S220" s="25"/>
      <c r="T220" s="25"/>
      <c r="U220" s="25"/>
      <c r="V220" s="25"/>
      <c r="W220" s="25"/>
      <c r="X220" s="25"/>
      <c r="Y220" s="25"/>
      <c r="Z220" s="25"/>
    </row>
    <row r="221" spans="1:26" s="25" customFormat="1" ht="23.25">
      <c r="A221" s="120"/>
      <c r="B221" s="121" t="s">
        <v>280</v>
      </c>
      <c r="C221" s="121"/>
      <c r="D221" s="123" t="s">
        <v>364</v>
      </c>
      <c r="E221" s="115"/>
      <c r="F221" s="116">
        <v>1</v>
      </c>
      <c r="G221" s="113">
        <v>4.8499999999999996</v>
      </c>
      <c r="H221" s="113"/>
      <c r="I221" s="163">
        <v>1.8</v>
      </c>
      <c r="J221" s="114">
        <f t="shared" si="8"/>
        <v>8.73</v>
      </c>
      <c r="K221" s="119"/>
      <c r="L221" s="114"/>
      <c r="M221" s="112"/>
      <c r="N221" s="72"/>
      <c r="O221" s="72">
        <v>1</v>
      </c>
      <c r="P221" s="102"/>
    </row>
    <row r="222" spans="1:26" s="25" customFormat="1" ht="23.25">
      <c r="A222" s="120"/>
      <c r="B222" s="121" t="s">
        <v>280</v>
      </c>
      <c r="C222" s="121"/>
      <c r="D222" s="123" t="s">
        <v>365</v>
      </c>
      <c r="E222" s="115"/>
      <c r="F222" s="116">
        <v>2</v>
      </c>
      <c r="G222" s="113">
        <v>0.9</v>
      </c>
      <c r="H222" s="113"/>
      <c r="I222" s="163">
        <v>1.8</v>
      </c>
      <c r="J222" s="114">
        <f t="shared" si="8"/>
        <v>3.24</v>
      </c>
      <c r="K222" s="119"/>
      <c r="L222" s="114"/>
      <c r="M222" s="112"/>
      <c r="N222" s="72"/>
      <c r="O222" s="72">
        <v>1</v>
      </c>
      <c r="P222" s="102"/>
    </row>
    <row r="223" spans="1:26" s="24" customFormat="1" ht="41.25" customHeight="1">
      <c r="A223" s="120"/>
      <c r="B223" s="121" t="s">
        <v>280</v>
      </c>
      <c r="C223" s="121"/>
      <c r="D223" s="123" t="s">
        <v>366</v>
      </c>
      <c r="E223" s="115"/>
      <c r="F223" s="116">
        <v>1</v>
      </c>
      <c r="G223" s="113">
        <v>11.15</v>
      </c>
      <c r="H223" s="117"/>
      <c r="I223" s="163">
        <v>1.8</v>
      </c>
      <c r="J223" s="114">
        <f t="shared" si="8"/>
        <v>20.07</v>
      </c>
      <c r="K223" s="119"/>
      <c r="L223" s="114"/>
      <c r="M223" s="112"/>
      <c r="N223" s="72"/>
      <c r="O223" s="72">
        <v>1</v>
      </c>
      <c r="P223" s="102"/>
      <c r="Q223" s="25"/>
      <c r="R223" s="25"/>
      <c r="S223" s="25"/>
      <c r="T223" s="25"/>
      <c r="U223" s="25"/>
      <c r="V223" s="25"/>
      <c r="W223" s="25"/>
      <c r="X223" s="25"/>
      <c r="Y223" s="25"/>
      <c r="Z223" s="25"/>
    </row>
    <row r="224" spans="1:26" s="25" customFormat="1" ht="23.25">
      <c r="A224" s="120"/>
      <c r="B224" s="121" t="e">
        <v>#N/A</v>
      </c>
      <c r="C224" s="121"/>
      <c r="D224" s="122" t="s">
        <v>478</v>
      </c>
      <c r="E224" s="115"/>
      <c r="F224" s="116"/>
      <c r="G224" s="113"/>
      <c r="H224" s="117"/>
      <c r="I224" s="163">
        <v>0</v>
      </c>
      <c r="J224" s="114" t="str">
        <f t="shared" si="8"/>
        <v/>
      </c>
      <c r="K224" s="119"/>
      <c r="L224" s="114"/>
      <c r="M224" s="112"/>
      <c r="N224" s="72"/>
      <c r="O224" s="72"/>
      <c r="P224" s="102"/>
      <c r="Q224" s="101"/>
      <c r="R224" s="101"/>
      <c r="S224" s="101"/>
      <c r="T224" s="101"/>
      <c r="U224" s="101"/>
      <c r="V224" s="101"/>
      <c r="W224" s="101"/>
      <c r="X224" s="101"/>
      <c r="Y224" s="101"/>
      <c r="Z224" s="101"/>
    </row>
    <row r="225" spans="1:26" s="25" customFormat="1" ht="23.25">
      <c r="A225" s="120"/>
      <c r="B225" s="121" t="s">
        <v>283</v>
      </c>
      <c r="C225" s="121"/>
      <c r="D225" s="157" t="s">
        <v>296</v>
      </c>
      <c r="E225" s="115"/>
      <c r="F225" s="116">
        <v>1</v>
      </c>
      <c r="G225" s="113">
        <v>44.3</v>
      </c>
      <c r="H225" s="117"/>
      <c r="I225" s="163">
        <v>1.8</v>
      </c>
      <c r="J225" s="114">
        <f t="shared" si="8"/>
        <v>79.739999999999995</v>
      </c>
      <c r="K225" s="119"/>
      <c r="L225" s="114"/>
      <c r="M225" s="112"/>
      <c r="N225" s="72"/>
      <c r="O225" s="72">
        <v>6</v>
      </c>
      <c r="P225" s="102" t="s">
        <v>150</v>
      </c>
      <c r="Q225" s="101"/>
      <c r="R225" s="101"/>
      <c r="S225" s="101"/>
      <c r="T225" s="101"/>
      <c r="U225" s="101"/>
      <c r="V225" s="101"/>
      <c r="W225" s="101"/>
      <c r="X225" s="101"/>
      <c r="Y225" s="101"/>
      <c r="Z225" s="101"/>
    </row>
    <row r="226" spans="1:26" s="24" customFormat="1" ht="41.25" customHeight="1">
      <c r="A226" s="120"/>
      <c r="B226" s="121" t="s">
        <v>283</v>
      </c>
      <c r="C226" s="121"/>
      <c r="D226" s="157" t="s">
        <v>323</v>
      </c>
      <c r="E226" s="115"/>
      <c r="F226" s="116">
        <v>1</v>
      </c>
      <c r="G226" s="113">
        <v>44.3</v>
      </c>
      <c r="H226" s="117"/>
      <c r="I226" s="163">
        <v>1.8</v>
      </c>
      <c r="J226" s="114">
        <f t="shared" si="8"/>
        <v>79.739999999999995</v>
      </c>
      <c r="K226" s="119"/>
      <c r="L226" s="114"/>
      <c r="M226" s="112"/>
      <c r="N226" s="72"/>
      <c r="O226" s="72">
        <v>6</v>
      </c>
      <c r="P226" s="102" t="s">
        <v>150</v>
      </c>
      <c r="Q226" s="101"/>
      <c r="R226" s="101"/>
      <c r="S226" s="101"/>
      <c r="T226" s="101"/>
      <c r="U226" s="101"/>
      <c r="V226" s="101"/>
      <c r="W226" s="101"/>
      <c r="X226" s="101"/>
      <c r="Y226" s="101"/>
      <c r="Z226" s="101"/>
    </row>
    <row r="227" spans="1:26" s="24" customFormat="1" ht="41.25" customHeight="1">
      <c r="A227" s="120"/>
      <c r="B227" s="121" t="s">
        <v>283</v>
      </c>
      <c r="C227" s="121"/>
      <c r="D227" s="157" t="s">
        <v>304</v>
      </c>
      <c r="E227" s="115"/>
      <c r="F227" s="116">
        <v>1</v>
      </c>
      <c r="G227" s="113">
        <v>28</v>
      </c>
      <c r="H227" s="117"/>
      <c r="I227" s="163">
        <v>1.8</v>
      </c>
      <c r="J227" s="114">
        <f t="shared" si="8"/>
        <v>50.4</v>
      </c>
      <c r="K227" s="119"/>
      <c r="L227" s="114"/>
      <c r="M227" s="112"/>
      <c r="N227" s="72"/>
      <c r="O227" s="72">
        <v>6</v>
      </c>
      <c r="P227" s="102" t="s">
        <v>150</v>
      </c>
      <c r="Q227" s="101"/>
      <c r="R227" s="101"/>
      <c r="S227" s="101"/>
      <c r="T227" s="101"/>
      <c r="U227" s="101"/>
      <c r="V227" s="101"/>
      <c r="W227" s="101"/>
      <c r="X227" s="101"/>
      <c r="Y227" s="101"/>
      <c r="Z227" s="101"/>
    </row>
    <row r="228" spans="1:26" s="25" customFormat="1" ht="23.25">
      <c r="A228" s="120"/>
      <c r="B228" s="121" t="s">
        <v>283</v>
      </c>
      <c r="C228" s="121"/>
      <c r="D228" s="157" t="s">
        <v>342</v>
      </c>
      <c r="E228" s="115"/>
      <c r="F228" s="116">
        <v>1</v>
      </c>
      <c r="G228" s="113">
        <v>28</v>
      </c>
      <c r="H228" s="117"/>
      <c r="I228" s="163">
        <v>1.8</v>
      </c>
      <c r="J228" s="114">
        <f t="shared" si="8"/>
        <v>50.4</v>
      </c>
      <c r="K228" s="119"/>
      <c r="L228" s="114"/>
      <c r="M228" s="112"/>
      <c r="N228" s="72"/>
      <c r="O228" s="72">
        <v>6</v>
      </c>
      <c r="P228" s="102" t="s">
        <v>150</v>
      </c>
      <c r="Q228" s="101"/>
      <c r="R228" s="101"/>
      <c r="S228" s="101"/>
      <c r="T228" s="101"/>
      <c r="U228" s="101"/>
      <c r="V228" s="101"/>
      <c r="W228" s="101"/>
      <c r="X228" s="101"/>
      <c r="Y228" s="101"/>
      <c r="Z228" s="101"/>
    </row>
    <row r="229" spans="1:26" s="25" customFormat="1" ht="23.25">
      <c r="A229" s="120"/>
      <c r="B229" s="121" t="s">
        <v>283</v>
      </c>
      <c r="C229" s="121"/>
      <c r="D229" s="157" t="s">
        <v>193</v>
      </c>
      <c r="E229" s="115"/>
      <c r="F229" s="116">
        <v>1</v>
      </c>
      <c r="G229" s="113">
        <v>45.5</v>
      </c>
      <c r="H229" s="117"/>
      <c r="I229" s="163">
        <v>1.8</v>
      </c>
      <c r="J229" s="114">
        <f t="shared" si="8"/>
        <v>81.900000000000006</v>
      </c>
      <c r="K229" s="119"/>
      <c r="L229" s="114"/>
      <c r="M229" s="112"/>
      <c r="N229" s="72"/>
      <c r="O229" s="72">
        <v>6</v>
      </c>
      <c r="P229" s="102" t="s">
        <v>150</v>
      </c>
      <c r="Q229" s="101"/>
      <c r="R229" s="101"/>
      <c r="S229" s="101"/>
      <c r="T229" s="101"/>
      <c r="U229" s="101"/>
      <c r="V229" s="101"/>
      <c r="W229" s="101"/>
      <c r="X229" s="101"/>
      <c r="Y229" s="101"/>
      <c r="Z229" s="101"/>
    </row>
    <row r="230" spans="1:26" s="25" customFormat="1" ht="23.25">
      <c r="A230" s="120"/>
      <c r="B230" s="121" t="e">
        <v>#N/A</v>
      </c>
      <c r="C230" s="121"/>
      <c r="D230" s="122" t="s">
        <v>313</v>
      </c>
      <c r="E230" s="115"/>
      <c r="F230" s="116"/>
      <c r="G230" s="113"/>
      <c r="H230" s="117"/>
      <c r="I230" s="163">
        <v>0</v>
      </c>
      <c r="J230" s="114" t="str">
        <f t="shared" si="8"/>
        <v/>
      </c>
      <c r="K230" s="119"/>
      <c r="L230" s="114"/>
      <c r="M230" s="112"/>
      <c r="N230" s="72"/>
      <c r="O230" s="72"/>
      <c r="P230" s="102"/>
      <c r="Q230" s="101"/>
      <c r="R230" s="101"/>
      <c r="S230" s="101"/>
      <c r="T230" s="101"/>
      <c r="U230" s="101"/>
      <c r="V230" s="101"/>
      <c r="W230" s="101"/>
      <c r="X230" s="101"/>
      <c r="Y230" s="101"/>
      <c r="Z230" s="101"/>
    </row>
    <row r="231" spans="1:26" s="24" customFormat="1" ht="41.25" customHeight="1">
      <c r="A231" s="120"/>
      <c r="B231" s="121" t="s">
        <v>297</v>
      </c>
      <c r="C231" s="121"/>
      <c r="D231" s="157" t="s">
        <v>190</v>
      </c>
      <c r="E231" s="115"/>
      <c r="F231" s="116">
        <v>1</v>
      </c>
      <c r="G231" s="113">
        <v>30.6</v>
      </c>
      <c r="H231" s="117"/>
      <c r="I231" s="163">
        <v>1.6</v>
      </c>
      <c r="J231" s="114">
        <f t="shared" si="8"/>
        <v>48.960000000000008</v>
      </c>
      <c r="K231" s="119"/>
      <c r="L231" s="114"/>
      <c r="M231" s="112"/>
      <c r="N231" s="72"/>
      <c r="O231" s="72">
        <v>3</v>
      </c>
      <c r="P231" s="102" t="s">
        <v>150</v>
      </c>
      <c r="Q231" s="101"/>
      <c r="R231" s="101"/>
      <c r="S231" s="101"/>
      <c r="T231" s="101"/>
      <c r="U231" s="101"/>
      <c r="V231" s="101"/>
      <c r="W231" s="101"/>
      <c r="X231" s="101"/>
      <c r="Y231" s="101"/>
      <c r="Z231" s="101"/>
    </row>
    <row r="232" spans="1:26" s="24" customFormat="1" ht="41.25" customHeight="1">
      <c r="A232" s="120"/>
      <c r="B232" s="121" t="s">
        <v>297</v>
      </c>
      <c r="C232" s="121"/>
      <c r="D232" s="157" t="s">
        <v>191</v>
      </c>
      <c r="E232" s="115"/>
      <c r="F232" s="116">
        <v>1</v>
      </c>
      <c r="G232" s="113">
        <v>30.6</v>
      </c>
      <c r="H232" s="117"/>
      <c r="I232" s="163">
        <v>1.6</v>
      </c>
      <c r="J232" s="114">
        <f t="shared" si="8"/>
        <v>48.960000000000008</v>
      </c>
      <c r="K232" s="119"/>
      <c r="L232" s="114"/>
      <c r="M232" s="112"/>
      <c r="N232" s="72"/>
      <c r="O232" s="72">
        <v>3</v>
      </c>
      <c r="P232" s="102" t="s">
        <v>150</v>
      </c>
      <c r="Q232" s="101"/>
      <c r="R232" s="101"/>
      <c r="S232" s="101"/>
      <c r="T232" s="101"/>
      <c r="U232" s="101"/>
      <c r="V232" s="101"/>
      <c r="W232" s="101"/>
      <c r="X232" s="101"/>
      <c r="Y232" s="101"/>
      <c r="Z232" s="101"/>
    </row>
    <row r="233" spans="1:26" s="25" customFormat="1" ht="23.25">
      <c r="A233" s="120"/>
      <c r="B233" s="121" t="s">
        <v>297</v>
      </c>
      <c r="C233" s="121"/>
      <c r="D233" s="157" t="s">
        <v>189</v>
      </c>
      <c r="E233" s="115"/>
      <c r="F233" s="116">
        <v>1</v>
      </c>
      <c r="G233" s="113">
        <v>28</v>
      </c>
      <c r="H233" s="113"/>
      <c r="I233" s="162">
        <v>1.6</v>
      </c>
      <c r="J233" s="114">
        <f t="shared" si="8"/>
        <v>44.800000000000004</v>
      </c>
      <c r="K233" s="119"/>
      <c r="L233" s="114"/>
      <c r="M233" s="112"/>
      <c r="N233" s="72"/>
      <c r="O233" s="72">
        <v>3</v>
      </c>
      <c r="P233" s="102" t="s">
        <v>150</v>
      </c>
      <c r="Q233" s="101"/>
      <c r="R233" s="101"/>
      <c r="S233" s="101"/>
      <c r="T233" s="101"/>
      <c r="U233" s="101"/>
      <c r="V233" s="101"/>
      <c r="W233" s="101"/>
      <c r="X233" s="101"/>
      <c r="Y233" s="101"/>
      <c r="Z233" s="101"/>
    </row>
    <row r="234" spans="1:26" s="25" customFormat="1" ht="23.25">
      <c r="A234" s="120"/>
      <c r="B234" s="121" t="s">
        <v>297</v>
      </c>
      <c r="C234" s="121"/>
      <c r="D234" s="157" t="s">
        <v>188</v>
      </c>
      <c r="E234" s="115"/>
      <c r="F234" s="116">
        <v>1</v>
      </c>
      <c r="G234" s="113">
        <v>28</v>
      </c>
      <c r="H234" s="117"/>
      <c r="I234" s="163">
        <v>1.6</v>
      </c>
      <c r="J234" s="114">
        <f t="shared" si="8"/>
        <v>44.800000000000004</v>
      </c>
      <c r="K234" s="119"/>
      <c r="L234" s="114"/>
      <c r="M234" s="112"/>
      <c r="N234" s="72"/>
      <c r="O234" s="72">
        <v>3</v>
      </c>
      <c r="P234" s="102" t="s">
        <v>150</v>
      </c>
      <c r="Q234" s="101"/>
      <c r="R234" s="101"/>
      <c r="S234" s="101"/>
      <c r="T234" s="101"/>
      <c r="U234" s="101"/>
      <c r="V234" s="101"/>
      <c r="W234" s="101"/>
      <c r="X234" s="101"/>
      <c r="Y234" s="101"/>
      <c r="Z234" s="101"/>
    </row>
    <row r="235" spans="1:26" s="24" customFormat="1" ht="41.25" customHeight="1">
      <c r="A235" s="120"/>
      <c r="B235" s="121" t="s">
        <v>297</v>
      </c>
      <c r="C235" s="121"/>
      <c r="D235" s="157" t="s">
        <v>185</v>
      </c>
      <c r="E235" s="115"/>
      <c r="F235" s="116">
        <v>1</v>
      </c>
      <c r="G235" s="113">
        <v>28</v>
      </c>
      <c r="H235" s="117"/>
      <c r="I235" s="163">
        <v>1.6</v>
      </c>
      <c r="J235" s="114">
        <f t="shared" si="8"/>
        <v>44.800000000000004</v>
      </c>
      <c r="K235" s="119"/>
      <c r="L235" s="114"/>
      <c r="M235" s="112"/>
      <c r="N235" s="72"/>
      <c r="O235" s="72">
        <v>3</v>
      </c>
      <c r="P235" s="102" t="s">
        <v>150</v>
      </c>
      <c r="Q235" s="101"/>
      <c r="R235" s="101"/>
      <c r="S235" s="101"/>
      <c r="T235" s="101"/>
      <c r="U235" s="101"/>
      <c r="V235" s="101"/>
      <c r="W235" s="101"/>
      <c r="X235" s="101"/>
      <c r="Y235" s="101"/>
      <c r="Z235" s="101"/>
    </row>
    <row r="236" spans="1:26" s="24" customFormat="1" ht="41.25" customHeight="1">
      <c r="A236" s="120"/>
      <c r="B236" s="121" t="s">
        <v>297</v>
      </c>
      <c r="C236" s="121"/>
      <c r="D236" s="157" t="s">
        <v>184</v>
      </c>
      <c r="E236" s="115"/>
      <c r="F236" s="116">
        <v>1</v>
      </c>
      <c r="G236" s="113">
        <v>28</v>
      </c>
      <c r="H236" s="117"/>
      <c r="I236" s="163">
        <v>1.6</v>
      </c>
      <c r="J236" s="114">
        <f t="shared" si="8"/>
        <v>44.800000000000004</v>
      </c>
      <c r="K236" s="119"/>
      <c r="L236" s="114"/>
      <c r="M236" s="112"/>
      <c r="N236" s="72"/>
      <c r="O236" s="72">
        <v>3</v>
      </c>
      <c r="P236" s="102" t="s">
        <v>150</v>
      </c>
      <c r="Q236" s="101"/>
      <c r="R236" s="101"/>
      <c r="S236" s="101"/>
      <c r="T236" s="101"/>
      <c r="U236" s="101"/>
      <c r="V236" s="101"/>
      <c r="W236" s="101"/>
      <c r="X236" s="101"/>
      <c r="Y236" s="101"/>
      <c r="Z236" s="101"/>
    </row>
    <row r="237" spans="1:26" s="25" customFormat="1" ht="23.25">
      <c r="A237" s="120"/>
      <c r="B237" s="121" t="s">
        <v>297</v>
      </c>
      <c r="C237" s="121"/>
      <c r="D237" s="157" t="s">
        <v>186</v>
      </c>
      <c r="E237" s="115"/>
      <c r="F237" s="116">
        <v>1</v>
      </c>
      <c r="G237" s="113">
        <v>30.6</v>
      </c>
      <c r="H237" s="117"/>
      <c r="I237" s="163">
        <v>1.6</v>
      </c>
      <c r="J237" s="114">
        <f t="shared" si="8"/>
        <v>48.960000000000008</v>
      </c>
      <c r="K237" s="119"/>
      <c r="L237" s="114"/>
      <c r="M237" s="112"/>
      <c r="N237" s="72"/>
      <c r="O237" s="72">
        <v>3</v>
      </c>
      <c r="P237" s="102" t="s">
        <v>150</v>
      </c>
      <c r="Q237" s="101"/>
      <c r="R237" s="101"/>
      <c r="S237" s="101"/>
      <c r="T237" s="101"/>
      <c r="U237" s="101"/>
      <c r="V237" s="101"/>
      <c r="W237" s="101"/>
      <c r="X237" s="101"/>
      <c r="Y237" s="101"/>
      <c r="Z237" s="101"/>
    </row>
    <row r="238" spans="1:26" s="25" customFormat="1" ht="23.25">
      <c r="A238" s="120"/>
      <c r="B238" s="121" t="s">
        <v>297</v>
      </c>
      <c r="C238" s="121"/>
      <c r="D238" s="157" t="s">
        <v>187</v>
      </c>
      <c r="E238" s="115"/>
      <c r="F238" s="116">
        <v>1</v>
      </c>
      <c r="G238" s="113">
        <v>30.6</v>
      </c>
      <c r="H238" s="117"/>
      <c r="I238" s="163">
        <v>1.6</v>
      </c>
      <c r="J238" s="114">
        <f t="shared" si="8"/>
        <v>48.960000000000008</v>
      </c>
      <c r="K238" s="119"/>
      <c r="L238" s="114"/>
      <c r="M238" s="112"/>
      <c r="N238" s="72"/>
      <c r="O238" s="72">
        <v>3</v>
      </c>
      <c r="P238" s="102" t="s">
        <v>150</v>
      </c>
      <c r="Q238" s="101"/>
      <c r="R238" s="101"/>
      <c r="S238" s="101"/>
      <c r="T238" s="101"/>
      <c r="U238" s="101"/>
      <c r="V238" s="101"/>
      <c r="W238" s="101"/>
      <c r="X238" s="101"/>
      <c r="Y238" s="101"/>
      <c r="Z238" s="101"/>
    </row>
    <row r="239" spans="1:26" s="25" customFormat="1" ht="23.25">
      <c r="A239" s="120"/>
      <c r="B239" s="121" t="e">
        <v>#N/A</v>
      </c>
      <c r="C239" s="121"/>
      <c r="D239" s="122" t="s">
        <v>479</v>
      </c>
      <c r="E239" s="115"/>
      <c r="F239" s="116"/>
      <c r="G239" s="113"/>
      <c r="H239" s="117"/>
      <c r="I239" s="163">
        <v>0</v>
      </c>
      <c r="J239" s="114" t="str">
        <f t="shared" si="8"/>
        <v/>
      </c>
      <c r="K239" s="119"/>
      <c r="L239" s="114"/>
      <c r="M239" s="112"/>
      <c r="N239" s="72"/>
      <c r="O239" s="72"/>
      <c r="P239" s="102"/>
      <c r="Q239" s="101"/>
      <c r="R239" s="101"/>
      <c r="S239" s="101"/>
      <c r="T239" s="101"/>
      <c r="U239" s="101"/>
      <c r="V239" s="101"/>
      <c r="W239" s="101"/>
      <c r="X239" s="101"/>
      <c r="Y239" s="101"/>
      <c r="Z239" s="101"/>
    </row>
    <row r="240" spans="1:26" s="25" customFormat="1" ht="23.25">
      <c r="A240" s="120"/>
      <c r="B240" s="121" t="s">
        <v>286</v>
      </c>
      <c r="C240" s="121"/>
      <c r="D240" s="123" t="s">
        <v>373</v>
      </c>
      <c r="E240" s="115"/>
      <c r="F240" s="116">
        <v>1</v>
      </c>
      <c r="G240" s="113">
        <v>4.0000000000000036</v>
      </c>
      <c r="H240" s="113"/>
      <c r="I240" s="162">
        <v>1.6</v>
      </c>
      <c r="J240" s="114">
        <f t="shared" si="8"/>
        <v>6.4000000000000057</v>
      </c>
      <c r="K240" s="119"/>
      <c r="L240" s="114"/>
      <c r="M240" s="112"/>
      <c r="N240" s="72"/>
      <c r="O240" s="72">
        <v>13</v>
      </c>
      <c r="P240" s="102" t="s">
        <v>150</v>
      </c>
      <c r="Q240" s="101"/>
      <c r="R240" s="101"/>
      <c r="S240" s="101"/>
      <c r="T240" s="101"/>
      <c r="U240" s="101"/>
      <c r="V240" s="101"/>
      <c r="W240" s="101"/>
      <c r="X240" s="101"/>
      <c r="Y240" s="101"/>
      <c r="Z240" s="101"/>
    </row>
    <row r="241" spans="1:26" s="25" customFormat="1" ht="23.25">
      <c r="A241" s="120"/>
      <c r="B241" s="121" t="s">
        <v>286</v>
      </c>
      <c r="C241" s="121"/>
      <c r="D241" s="123" t="s">
        <v>374</v>
      </c>
      <c r="E241" s="115"/>
      <c r="F241" s="116">
        <v>1</v>
      </c>
      <c r="G241" s="113">
        <v>10.96</v>
      </c>
      <c r="H241" s="113"/>
      <c r="I241" s="162">
        <v>1.6</v>
      </c>
      <c r="J241" s="114">
        <f t="shared" si="8"/>
        <v>17.536000000000001</v>
      </c>
      <c r="K241" s="119"/>
      <c r="L241" s="114"/>
      <c r="M241" s="112"/>
      <c r="N241" s="72"/>
      <c r="O241" s="72">
        <v>13</v>
      </c>
      <c r="P241" s="102" t="s">
        <v>150</v>
      </c>
      <c r="Q241" s="101"/>
      <c r="R241" s="101"/>
      <c r="S241" s="101"/>
      <c r="T241" s="101"/>
      <c r="U241" s="101"/>
      <c r="V241" s="101"/>
      <c r="W241" s="101"/>
      <c r="X241" s="101"/>
      <c r="Y241" s="101"/>
      <c r="Z241" s="101"/>
    </row>
    <row r="242" spans="1:26" s="25" customFormat="1" ht="23.25">
      <c r="A242" s="120"/>
      <c r="B242" s="121" t="s">
        <v>286</v>
      </c>
      <c r="C242" s="121"/>
      <c r="D242" s="123" t="s">
        <v>375</v>
      </c>
      <c r="E242" s="115"/>
      <c r="F242" s="116">
        <v>1</v>
      </c>
      <c r="G242" s="113">
        <v>7.32</v>
      </c>
      <c r="H242" s="113"/>
      <c r="I242" s="162">
        <v>1.6</v>
      </c>
      <c r="J242" s="114">
        <f t="shared" si="8"/>
        <v>11.712000000000002</v>
      </c>
      <c r="K242" s="119"/>
      <c r="L242" s="114"/>
      <c r="M242" s="112"/>
      <c r="N242" s="72"/>
      <c r="O242" s="72">
        <v>13</v>
      </c>
      <c r="P242" s="102" t="s">
        <v>150</v>
      </c>
      <c r="Q242" s="101"/>
      <c r="R242" s="101"/>
      <c r="S242" s="101"/>
      <c r="T242" s="101"/>
      <c r="U242" s="101"/>
      <c r="V242" s="101"/>
      <c r="W242" s="101"/>
      <c r="X242" s="101"/>
      <c r="Y242" s="101"/>
      <c r="Z242" s="101"/>
    </row>
    <row r="243" spans="1:26" s="25" customFormat="1" ht="23.25">
      <c r="A243" s="120"/>
      <c r="B243" s="121" t="s">
        <v>286</v>
      </c>
      <c r="C243" s="121"/>
      <c r="D243" s="123" t="s">
        <v>376</v>
      </c>
      <c r="E243" s="115"/>
      <c r="F243" s="116">
        <v>1</v>
      </c>
      <c r="G243" s="113">
        <v>2.17</v>
      </c>
      <c r="H243" s="113"/>
      <c r="I243" s="162">
        <v>1.6</v>
      </c>
      <c r="J243" s="114">
        <f t="shared" si="8"/>
        <v>3.472</v>
      </c>
      <c r="K243" s="119"/>
      <c r="L243" s="114"/>
      <c r="M243" s="112"/>
      <c r="N243" s="72"/>
      <c r="O243" s="72">
        <v>13</v>
      </c>
      <c r="P243" s="102" t="s">
        <v>150</v>
      </c>
      <c r="Q243" s="101"/>
      <c r="R243" s="101"/>
      <c r="S243" s="101"/>
      <c r="T243" s="101"/>
      <c r="U243" s="101"/>
      <c r="V243" s="101"/>
      <c r="W243" s="101"/>
      <c r="X243" s="101"/>
      <c r="Y243" s="101"/>
      <c r="Z243" s="101"/>
    </row>
    <row r="244" spans="1:26" s="25" customFormat="1" ht="23.25">
      <c r="A244" s="120"/>
      <c r="B244" s="121" t="s">
        <v>286</v>
      </c>
      <c r="C244" s="121"/>
      <c r="D244" s="123" t="s">
        <v>377</v>
      </c>
      <c r="E244" s="115"/>
      <c r="F244" s="116">
        <v>1</v>
      </c>
      <c r="G244" s="113">
        <v>3.65</v>
      </c>
      <c r="H244" s="113"/>
      <c r="I244" s="162">
        <v>1.6</v>
      </c>
      <c r="J244" s="114">
        <f t="shared" si="8"/>
        <v>5.84</v>
      </c>
      <c r="K244" s="119"/>
      <c r="L244" s="114"/>
      <c r="M244" s="112"/>
      <c r="N244" s="72"/>
      <c r="O244" s="72">
        <v>13</v>
      </c>
      <c r="P244" s="102" t="s">
        <v>150</v>
      </c>
      <c r="Q244" s="101"/>
      <c r="R244" s="101"/>
      <c r="S244" s="101"/>
      <c r="T244" s="101"/>
      <c r="U244" s="101"/>
      <c r="V244" s="101"/>
      <c r="W244" s="101"/>
      <c r="X244" s="101"/>
      <c r="Y244" s="101"/>
      <c r="Z244" s="101"/>
    </row>
    <row r="245" spans="1:26" s="25" customFormat="1" ht="23.25">
      <c r="A245" s="120"/>
      <c r="B245" s="121" t="s">
        <v>286</v>
      </c>
      <c r="C245" s="121"/>
      <c r="D245" s="123" t="s">
        <v>378</v>
      </c>
      <c r="E245" s="115"/>
      <c r="F245" s="116">
        <v>1</v>
      </c>
      <c r="G245" s="113">
        <v>4</v>
      </c>
      <c r="H245" s="113"/>
      <c r="I245" s="162">
        <v>1.6</v>
      </c>
      <c r="J245" s="114">
        <f t="shared" si="8"/>
        <v>6.4</v>
      </c>
      <c r="K245" s="119"/>
      <c r="L245" s="114"/>
      <c r="M245" s="112"/>
      <c r="N245" s="72"/>
      <c r="O245" s="72">
        <v>13</v>
      </c>
      <c r="P245" s="102" t="s">
        <v>150</v>
      </c>
      <c r="Q245" s="101"/>
      <c r="R245" s="101"/>
      <c r="S245" s="101"/>
      <c r="T245" s="101"/>
      <c r="U245" s="101"/>
      <c r="V245" s="101"/>
      <c r="W245" s="101"/>
      <c r="X245" s="101"/>
      <c r="Y245" s="101"/>
      <c r="Z245" s="101"/>
    </row>
    <row r="246" spans="1:26" s="25" customFormat="1" ht="23.25">
      <c r="A246" s="120"/>
      <c r="B246" s="121" t="s">
        <v>287</v>
      </c>
      <c r="C246" s="121"/>
      <c r="D246" s="157" t="s">
        <v>194</v>
      </c>
      <c r="E246" s="115"/>
      <c r="F246" s="116">
        <v>1</v>
      </c>
      <c r="G246" s="113">
        <v>14.09</v>
      </c>
      <c r="H246" s="113"/>
      <c r="I246" s="162">
        <v>2.7</v>
      </c>
      <c r="J246" s="114">
        <f t="shared" si="8"/>
        <v>38.042999999999999</v>
      </c>
      <c r="K246" s="119"/>
      <c r="L246" s="114"/>
      <c r="M246" s="112"/>
      <c r="N246" s="72"/>
      <c r="O246" s="72">
        <v>16</v>
      </c>
      <c r="P246" s="102" t="s">
        <v>150</v>
      </c>
      <c r="Q246" s="101"/>
      <c r="R246" s="101"/>
      <c r="S246" s="101"/>
      <c r="T246" s="101"/>
      <c r="U246" s="101"/>
      <c r="V246" s="101"/>
      <c r="W246" s="101"/>
      <c r="X246" s="101"/>
      <c r="Y246" s="101"/>
      <c r="Z246" s="101"/>
    </row>
    <row r="247" spans="1:26" s="25" customFormat="1" ht="23.25">
      <c r="A247" s="120"/>
      <c r="B247" s="121" t="s">
        <v>287</v>
      </c>
      <c r="C247" s="121"/>
      <c r="D247" s="157" t="s">
        <v>269</v>
      </c>
      <c r="E247" s="115"/>
      <c r="F247" s="116">
        <v>1</v>
      </c>
      <c r="G247" s="113">
        <v>11.68</v>
      </c>
      <c r="H247" s="117"/>
      <c r="I247" s="163">
        <v>2.7</v>
      </c>
      <c r="J247" s="114">
        <f t="shared" si="8"/>
        <v>31.536000000000001</v>
      </c>
      <c r="K247" s="119"/>
      <c r="L247" s="114"/>
      <c r="M247" s="112"/>
      <c r="N247" s="72"/>
      <c r="O247" s="72">
        <v>16</v>
      </c>
      <c r="P247" s="102" t="s">
        <v>150</v>
      </c>
      <c r="Q247" s="101"/>
      <c r="R247" s="101"/>
      <c r="S247" s="101"/>
      <c r="T247" s="101"/>
      <c r="U247" s="101"/>
      <c r="V247" s="101"/>
      <c r="W247" s="101"/>
      <c r="X247" s="101"/>
      <c r="Y247" s="101"/>
      <c r="Z247" s="101"/>
    </row>
    <row r="248" spans="1:26" s="25" customFormat="1" ht="23.25">
      <c r="A248" s="120"/>
      <c r="B248" s="121" t="s">
        <v>286</v>
      </c>
      <c r="C248" s="121"/>
      <c r="D248" s="123" t="s">
        <v>384</v>
      </c>
      <c r="E248" s="115"/>
      <c r="F248" s="116">
        <v>1</v>
      </c>
      <c r="G248" s="113">
        <v>5.01</v>
      </c>
      <c r="H248" s="113"/>
      <c r="I248" s="163">
        <v>1.6</v>
      </c>
      <c r="J248" s="114">
        <f t="shared" si="8"/>
        <v>8.016</v>
      </c>
      <c r="K248" s="119"/>
      <c r="L248" s="114"/>
      <c r="M248" s="112"/>
      <c r="N248" s="72"/>
      <c r="O248" s="72">
        <v>13</v>
      </c>
      <c r="P248" s="102" t="s">
        <v>150</v>
      </c>
      <c r="Q248" s="101"/>
      <c r="R248" s="101"/>
      <c r="S248" s="101"/>
      <c r="T248" s="101"/>
      <c r="U248" s="101"/>
      <c r="V248" s="101"/>
      <c r="W248" s="101"/>
      <c r="X248" s="101"/>
      <c r="Y248" s="101"/>
      <c r="Z248" s="101"/>
    </row>
    <row r="249" spans="1:26" s="25" customFormat="1" ht="23.25">
      <c r="A249" s="120"/>
      <c r="B249" s="121" t="s">
        <v>286</v>
      </c>
      <c r="C249" s="121"/>
      <c r="D249" s="123" t="s">
        <v>385</v>
      </c>
      <c r="E249" s="115"/>
      <c r="F249" s="116">
        <v>1</v>
      </c>
      <c r="G249" s="113">
        <v>5.28</v>
      </c>
      <c r="H249" s="117"/>
      <c r="I249" s="163">
        <v>1.6</v>
      </c>
      <c r="J249" s="114">
        <f t="shared" si="8"/>
        <v>8.4480000000000004</v>
      </c>
      <c r="K249" s="119"/>
      <c r="L249" s="114"/>
      <c r="M249" s="112"/>
      <c r="N249" s="72"/>
      <c r="O249" s="72">
        <v>13</v>
      </c>
      <c r="P249" s="102" t="s">
        <v>150</v>
      </c>
      <c r="Q249" s="101"/>
      <c r="R249" s="101"/>
      <c r="S249" s="101"/>
      <c r="T249" s="101"/>
      <c r="U249" s="101"/>
      <c r="V249" s="101"/>
      <c r="W249" s="101"/>
      <c r="X249" s="101"/>
      <c r="Y249" s="101"/>
      <c r="Z249" s="101"/>
    </row>
    <row r="250" spans="1:26" s="25" customFormat="1" ht="23.25">
      <c r="A250" s="120"/>
      <c r="B250" s="121" t="s">
        <v>286</v>
      </c>
      <c r="C250" s="121"/>
      <c r="D250" s="123" t="s">
        <v>386</v>
      </c>
      <c r="E250" s="115"/>
      <c r="F250" s="116">
        <v>1</v>
      </c>
      <c r="G250" s="113">
        <v>5.01</v>
      </c>
      <c r="H250" s="117"/>
      <c r="I250" s="163">
        <v>1.6</v>
      </c>
      <c r="J250" s="114">
        <f t="shared" si="8"/>
        <v>8.016</v>
      </c>
      <c r="K250" s="119"/>
      <c r="L250" s="114"/>
      <c r="M250" s="112"/>
      <c r="N250" s="72"/>
      <c r="O250" s="72">
        <v>13</v>
      </c>
      <c r="P250" s="102" t="s">
        <v>150</v>
      </c>
      <c r="Q250" s="101"/>
      <c r="R250" s="101"/>
      <c r="S250" s="101"/>
      <c r="T250" s="101"/>
      <c r="U250" s="101"/>
      <c r="V250" s="101"/>
      <c r="W250" s="101"/>
      <c r="X250" s="101"/>
      <c r="Y250" s="101"/>
      <c r="Z250" s="101"/>
    </row>
    <row r="251" spans="1:26" s="25" customFormat="1" ht="23.25">
      <c r="A251" s="120"/>
      <c r="B251" s="121" t="s">
        <v>286</v>
      </c>
      <c r="C251" s="121"/>
      <c r="D251" s="123" t="s">
        <v>387</v>
      </c>
      <c r="E251" s="115"/>
      <c r="F251" s="116">
        <v>1</v>
      </c>
      <c r="G251" s="113">
        <v>5.28</v>
      </c>
      <c r="H251" s="117"/>
      <c r="I251" s="163">
        <v>1.6</v>
      </c>
      <c r="J251" s="114">
        <f t="shared" si="8"/>
        <v>8.4480000000000004</v>
      </c>
      <c r="K251" s="119"/>
      <c r="L251" s="114"/>
      <c r="M251" s="112"/>
      <c r="N251" s="72"/>
      <c r="O251" s="72">
        <v>13</v>
      </c>
      <c r="P251" s="102" t="s">
        <v>150</v>
      </c>
      <c r="Q251" s="101"/>
      <c r="R251" s="101"/>
      <c r="S251" s="101"/>
      <c r="T251" s="101"/>
      <c r="U251" s="101"/>
      <c r="V251" s="101"/>
      <c r="W251" s="101"/>
      <c r="X251" s="101"/>
      <c r="Y251" s="101"/>
      <c r="Z251" s="101"/>
    </row>
    <row r="252" spans="1:26" s="24" customFormat="1" ht="41.25" customHeight="1">
      <c r="A252" s="120"/>
      <c r="B252" s="121" t="s">
        <v>286</v>
      </c>
      <c r="C252" s="121"/>
      <c r="D252" s="123" t="s">
        <v>388</v>
      </c>
      <c r="E252" s="115"/>
      <c r="F252" s="116">
        <v>1</v>
      </c>
      <c r="G252" s="113">
        <v>3.46</v>
      </c>
      <c r="H252" s="113"/>
      <c r="I252" s="163">
        <v>1.6</v>
      </c>
      <c r="J252" s="114">
        <f t="shared" si="8"/>
        <v>5.5360000000000005</v>
      </c>
      <c r="K252" s="119"/>
      <c r="L252" s="114"/>
      <c r="M252" s="112"/>
      <c r="N252" s="72"/>
      <c r="O252" s="72">
        <v>13</v>
      </c>
      <c r="P252" s="102" t="s">
        <v>150</v>
      </c>
      <c r="Q252" s="101"/>
      <c r="R252" s="101"/>
      <c r="S252" s="101"/>
      <c r="T252" s="101"/>
      <c r="U252" s="101"/>
      <c r="V252" s="101"/>
      <c r="W252" s="101"/>
      <c r="X252" s="101"/>
      <c r="Y252" s="101"/>
      <c r="Z252" s="101"/>
    </row>
    <row r="253" spans="1:26" s="24" customFormat="1" ht="41.25" customHeight="1">
      <c r="A253" s="120"/>
      <c r="B253" s="121" t="s">
        <v>286</v>
      </c>
      <c r="C253" s="121"/>
      <c r="D253" s="123" t="s">
        <v>389</v>
      </c>
      <c r="E253" s="115"/>
      <c r="F253" s="116">
        <v>1</v>
      </c>
      <c r="G253" s="113">
        <v>7.07</v>
      </c>
      <c r="H253" s="117"/>
      <c r="I253" s="163">
        <v>1.6</v>
      </c>
      <c r="J253" s="114">
        <f t="shared" si="8"/>
        <v>11.312000000000001</v>
      </c>
      <c r="K253" s="119"/>
      <c r="L253" s="114"/>
      <c r="M253" s="112"/>
      <c r="N253" s="72"/>
      <c r="O253" s="72">
        <v>13</v>
      </c>
      <c r="P253" s="102" t="s">
        <v>150</v>
      </c>
      <c r="Q253" s="101"/>
      <c r="R253" s="101"/>
      <c r="S253" s="101"/>
      <c r="T253" s="101"/>
      <c r="U253" s="101"/>
      <c r="V253" s="101"/>
      <c r="W253" s="101"/>
      <c r="X253" s="101"/>
      <c r="Y253" s="101"/>
      <c r="Z253" s="101"/>
    </row>
    <row r="254" spans="1:26" s="24" customFormat="1" ht="41.25" customHeight="1">
      <c r="A254" s="120"/>
      <c r="B254" s="121" t="s">
        <v>286</v>
      </c>
      <c r="C254" s="121"/>
      <c r="D254" s="123" t="s">
        <v>390</v>
      </c>
      <c r="E254" s="115"/>
      <c r="F254" s="116">
        <v>1</v>
      </c>
      <c r="G254" s="113">
        <v>3.46</v>
      </c>
      <c r="H254" s="117"/>
      <c r="I254" s="163">
        <v>1.6</v>
      </c>
      <c r="J254" s="114">
        <f t="shared" si="8"/>
        <v>5.5360000000000005</v>
      </c>
      <c r="K254" s="119"/>
      <c r="L254" s="114"/>
      <c r="M254" s="112"/>
      <c r="N254" s="72"/>
      <c r="O254" s="72">
        <v>13</v>
      </c>
      <c r="P254" s="102" t="s">
        <v>150</v>
      </c>
      <c r="Q254" s="101"/>
      <c r="R254" s="101"/>
      <c r="S254" s="101"/>
      <c r="T254" s="101"/>
      <c r="U254" s="101"/>
      <c r="V254" s="101"/>
      <c r="W254" s="101"/>
      <c r="X254" s="101"/>
      <c r="Y254" s="101"/>
      <c r="Z254" s="101"/>
    </row>
    <row r="255" spans="1:26" s="24" customFormat="1" ht="41.25" customHeight="1">
      <c r="A255" s="120"/>
      <c r="B255" s="121" t="s">
        <v>286</v>
      </c>
      <c r="C255" s="121"/>
      <c r="D255" s="123" t="s">
        <v>391</v>
      </c>
      <c r="E255" s="115"/>
      <c r="F255" s="116">
        <v>1</v>
      </c>
      <c r="G255" s="113">
        <v>7.07</v>
      </c>
      <c r="H255" s="117"/>
      <c r="I255" s="163">
        <v>1.6</v>
      </c>
      <c r="J255" s="114">
        <f t="shared" si="8"/>
        <v>11.312000000000001</v>
      </c>
      <c r="K255" s="119"/>
      <c r="L255" s="114"/>
      <c r="M255" s="112"/>
      <c r="N255" s="72"/>
      <c r="O255" s="72">
        <v>13</v>
      </c>
      <c r="P255" s="102" t="s">
        <v>150</v>
      </c>
      <c r="Q255" s="101"/>
      <c r="R255" s="101"/>
      <c r="S255" s="101"/>
      <c r="T255" s="101"/>
      <c r="U255" s="101"/>
      <c r="V255" s="101"/>
      <c r="W255" s="101"/>
      <c r="X255" s="101"/>
      <c r="Y255" s="101"/>
      <c r="Z255" s="101"/>
    </row>
    <row r="256" spans="1:26" s="25" customFormat="1" ht="23.25">
      <c r="A256" s="120"/>
      <c r="B256" s="121" t="s">
        <v>286</v>
      </c>
      <c r="C256" s="121"/>
      <c r="D256" s="123" t="s">
        <v>392</v>
      </c>
      <c r="E256" s="115"/>
      <c r="F256" s="116">
        <v>1</v>
      </c>
      <c r="G256" s="113">
        <v>9.76</v>
      </c>
      <c r="H256" s="113"/>
      <c r="I256" s="162">
        <v>1.6</v>
      </c>
      <c r="J256" s="114">
        <f t="shared" si="8"/>
        <v>15.616</v>
      </c>
      <c r="K256" s="119"/>
      <c r="L256" s="114"/>
      <c r="M256" s="112"/>
      <c r="N256" s="72"/>
      <c r="O256" s="72">
        <v>13</v>
      </c>
      <c r="P256" s="102" t="s">
        <v>150</v>
      </c>
      <c r="Q256" s="101"/>
      <c r="R256" s="101"/>
      <c r="S256" s="101"/>
      <c r="T256" s="101"/>
      <c r="U256" s="101"/>
      <c r="V256" s="101"/>
      <c r="W256" s="101"/>
      <c r="X256" s="101"/>
      <c r="Y256" s="101"/>
      <c r="Z256" s="101"/>
    </row>
    <row r="257" spans="1:26" s="25" customFormat="1" ht="23.25">
      <c r="A257" s="120"/>
      <c r="B257" s="121" t="s">
        <v>286</v>
      </c>
      <c r="C257" s="121"/>
      <c r="D257" s="123" t="s">
        <v>393</v>
      </c>
      <c r="E257" s="115"/>
      <c r="F257" s="116">
        <v>1</v>
      </c>
      <c r="G257" s="113">
        <v>3.5</v>
      </c>
      <c r="H257" s="113"/>
      <c r="I257" s="162">
        <v>1.6</v>
      </c>
      <c r="J257" s="114">
        <f t="shared" si="8"/>
        <v>5.6000000000000005</v>
      </c>
      <c r="K257" s="119"/>
      <c r="L257" s="114"/>
      <c r="M257" s="112"/>
      <c r="N257" s="72"/>
      <c r="O257" s="72">
        <v>13</v>
      </c>
      <c r="P257" s="102" t="s">
        <v>150</v>
      </c>
      <c r="Q257" s="101"/>
      <c r="R257" s="101"/>
      <c r="S257" s="101"/>
      <c r="T257" s="101"/>
      <c r="U257" s="101"/>
      <c r="V257" s="101"/>
      <c r="W257" s="101"/>
      <c r="X257" s="101"/>
      <c r="Y257" s="101"/>
      <c r="Z257" s="101"/>
    </row>
    <row r="258" spans="1:26" s="25" customFormat="1" ht="23.25">
      <c r="A258" s="120"/>
      <c r="B258" s="121" t="s">
        <v>286</v>
      </c>
      <c r="C258" s="121"/>
      <c r="D258" s="123" t="s">
        <v>395</v>
      </c>
      <c r="E258" s="115"/>
      <c r="F258" s="116">
        <v>1</v>
      </c>
      <c r="G258" s="113">
        <v>6.6099999999999994</v>
      </c>
      <c r="H258" s="113"/>
      <c r="I258" s="162">
        <v>1.6</v>
      </c>
      <c r="J258" s="114">
        <f t="shared" si="8"/>
        <v>10.576000000000001</v>
      </c>
      <c r="K258" s="119"/>
      <c r="L258" s="114"/>
      <c r="M258" s="112"/>
      <c r="N258" s="72"/>
      <c r="O258" s="72">
        <v>13</v>
      </c>
      <c r="P258" s="102" t="s">
        <v>150</v>
      </c>
      <c r="Q258" s="101"/>
      <c r="R258" s="101"/>
      <c r="S258" s="101"/>
      <c r="T258" s="101"/>
      <c r="U258" s="101"/>
      <c r="V258" s="101"/>
      <c r="W258" s="101"/>
      <c r="X258" s="101"/>
      <c r="Y258" s="101"/>
      <c r="Z258" s="101"/>
    </row>
    <row r="259" spans="1:26" s="25" customFormat="1" ht="23.25">
      <c r="A259" s="120"/>
      <c r="B259" s="121" t="s">
        <v>286</v>
      </c>
      <c r="C259" s="121"/>
      <c r="D259" s="123" t="s">
        <v>394</v>
      </c>
      <c r="E259" s="115"/>
      <c r="F259" s="116">
        <v>1</v>
      </c>
      <c r="G259" s="113">
        <v>3.15</v>
      </c>
      <c r="H259" s="113"/>
      <c r="I259" s="162">
        <v>1.6</v>
      </c>
      <c r="J259" s="114">
        <f t="shared" si="8"/>
        <v>5.04</v>
      </c>
      <c r="K259" s="119"/>
      <c r="L259" s="114"/>
      <c r="M259" s="112"/>
      <c r="N259" s="72"/>
      <c r="O259" s="72">
        <v>13</v>
      </c>
      <c r="P259" s="102" t="s">
        <v>150</v>
      </c>
      <c r="Q259" s="101"/>
      <c r="R259" s="101"/>
      <c r="S259" s="101"/>
      <c r="T259" s="101"/>
      <c r="U259" s="101"/>
      <c r="V259" s="101"/>
      <c r="W259" s="101"/>
      <c r="X259" s="101"/>
      <c r="Y259" s="101"/>
      <c r="Z259" s="101"/>
    </row>
    <row r="260" spans="1:26" s="25" customFormat="1" ht="23.25">
      <c r="A260" s="120"/>
      <c r="B260" s="121" t="s">
        <v>286</v>
      </c>
      <c r="C260" s="121"/>
      <c r="D260" s="123" t="s">
        <v>396</v>
      </c>
      <c r="E260" s="115"/>
      <c r="F260" s="116">
        <v>1</v>
      </c>
      <c r="G260" s="113">
        <v>3.5</v>
      </c>
      <c r="H260" s="113"/>
      <c r="I260" s="162">
        <v>1.6</v>
      </c>
      <c r="J260" s="114">
        <f t="shared" si="8"/>
        <v>5.6000000000000005</v>
      </c>
      <c r="K260" s="119"/>
      <c r="L260" s="114"/>
      <c r="M260" s="112"/>
      <c r="N260" s="72"/>
      <c r="O260" s="72">
        <v>13</v>
      </c>
      <c r="P260" s="102" t="s">
        <v>150</v>
      </c>
      <c r="Q260" s="101"/>
      <c r="R260" s="101"/>
      <c r="S260" s="101"/>
      <c r="T260" s="101"/>
      <c r="U260" s="101"/>
      <c r="V260" s="101"/>
      <c r="W260" s="101"/>
      <c r="X260" s="101"/>
      <c r="Y260" s="101"/>
      <c r="Z260" s="101"/>
    </row>
    <row r="261" spans="1:26" s="25" customFormat="1" ht="23.25">
      <c r="A261" s="120"/>
      <c r="B261" s="121" t="s">
        <v>297</v>
      </c>
      <c r="C261" s="121"/>
      <c r="D261" s="123" t="s">
        <v>452</v>
      </c>
      <c r="E261" s="115"/>
      <c r="F261" s="116">
        <v>1</v>
      </c>
      <c r="G261" s="113">
        <v>12.65</v>
      </c>
      <c r="H261" s="113"/>
      <c r="I261" s="163">
        <v>1.6</v>
      </c>
      <c r="J261" s="114">
        <f t="shared" si="8"/>
        <v>20.240000000000002</v>
      </c>
      <c r="K261" s="119"/>
      <c r="L261" s="114"/>
      <c r="M261" s="112"/>
      <c r="N261" s="72"/>
      <c r="O261" s="72">
        <v>3</v>
      </c>
      <c r="P261" s="102"/>
      <c r="Q261" s="101"/>
      <c r="R261" s="101"/>
      <c r="S261" s="101"/>
      <c r="T261" s="101"/>
      <c r="U261" s="101"/>
      <c r="V261" s="101"/>
      <c r="W261" s="101"/>
      <c r="X261" s="101"/>
      <c r="Y261" s="101"/>
      <c r="Z261" s="101"/>
    </row>
    <row r="262" spans="1:26" s="25" customFormat="1" ht="23.25">
      <c r="A262" s="120"/>
      <c r="B262" s="121" t="s">
        <v>297</v>
      </c>
      <c r="C262" s="121"/>
      <c r="D262" s="123" t="s">
        <v>453</v>
      </c>
      <c r="E262" s="115"/>
      <c r="F262" s="116">
        <v>1</v>
      </c>
      <c r="G262" s="113">
        <v>6.15</v>
      </c>
      <c r="H262" s="117"/>
      <c r="I262" s="163">
        <v>1.6</v>
      </c>
      <c r="J262" s="114">
        <f t="shared" si="8"/>
        <v>9.8400000000000016</v>
      </c>
      <c r="K262" s="119"/>
      <c r="L262" s="114"/>
      <c r="M262" s="112"/>
      <c r="N262" s="72"/>
      <c r="O262" s="72">
        <v>3</v>
      </c>
      <c r="P262" s="102"/>
      <c r="Q262" s="101"/>
      <c r="R262" s="101"/>
      <c r="S262" s="101"/>
      <c r="T262" s="101"/>
      <c r="U262" s="101"/>
      <c r="V262" s="101"/>
      <c r="W262" s="101"/>
      <c r="X262" s="101"/>
      <c r="Y262" s="101"/>
      <c r="Z262" s="101"/>
    </row>
    <row r="263" spans="1:26" s="25" customFormat="1" ht="23.25">
      <c r="A263" s="120"/>
      <c r="B263" s="121" t="s">
        <v>297</v>
      </c>
      <c r="C263" s="121"/>
      <c r="D263" s="123" t="s">
        <v>454</v>
      </c>
      <c r="E263" s="115"/>
      <c r="F263" s="116">
        <v>1</v>
      </c>
      <c r="G263" s="113">
        <v>7.07</v>
      </c>
      <c r="H263" s="117"/>
      <c r="I263" s="163">
        <v>1.6</v>
      </c>
      <c r="J263" s="114">
        <f t="shared" si="8"/>
        <v>11.312000000000001</v>
      </c>
      <c r="K263" s="119"/>
      <c r="L263" s="114"/>
      <c r="M263" s="112"/>
      <c r="N263" s="72"/>
      <c r="O263" s="72">
        <v>3</v>
      </c>
      <c r="P263" s="102"/>
      <c r="Q263" s="101"/>
      <c r="R263" s="101"/>
      <c r="S263" s="101"/>
      <c r="T263" s="101"/>
      <c r="U263" s="101"/>
      <c r="V263" s="101"/>
      <c r="W263" s="101"/>
      <c r="X263" s="101"/>
      <c r="Y263" s="101"/>
      <c r="Z263" s="101"/>
    </row>
    <row r="264" spans="1:26" s="25" customFormat="1" ht="23.25">
      <c r="A264" s="120"/>
      <c r="B264" s="121" t="s">
        <v>297</v>
      </c>
      <c r="C264" s="121"/>
      <c r="D264" s="123" t="s">
        <v>455</v>
      </c>
      <c r="E264" s="115"/>
      <c r="F264" s="116">
        <v>1</v>
      </c>
      <c r="G264" s="113">
        <v>4.1500000000000004</v>
      </c>
      <c r="H264" s="117"/>
      <c r="I264" s="163">
        <v>1.6</v>
      </c>
      <c r="J264" s="114">
        <f t="shared" si="8"/>
        <v>6.6400000000000006</v>
      </c>
      <c r="K264" s="119"/>
      <c r="L264" s="114"/>
      <c r="M264" s="112"/>
      <c r="N264" s="72"/>
      <c r="O264" s="72">
        <v>3</v>
      </c>
      <c r="P264" s="102"/>
      <c r="Q264" s="101"/>
      <c r="R264" s="101"/>
      <c r="S264" s="101"/>
      <c r="T264" s="101"/>
      <c r="U264" s="101"/>
      <c r="V264" s="101"/>
      <c r="W264" s="101"/>
      <c r="X264" s="101"/>
      <c r="Y264" s="101"/>
      <c r="Z264" s="101"/>
    </row>
    <row r="265" spans="1:26" s="25" customFormat="1" ht="23.25">
      <c r="A265" s="120"/>
      <c r="B265" s="121" t="s">
        <v>297</v>
      </c>
      <c r="C265" s="121"/>
      <c r="D265" s="123" t="s">
        <v>456</v>
      </c>
      <c r="E265" s="115"/>
      <c r="F265" s="116">
        <v>1</v>
      </c>
      <c r="G265" s="113">
        <v>5.42</v>
      </c>
      <c r="H265" s="117"/>
      <c r="I265" s="163">
        <v>1.6</v>
      </c>
      <c r="J265" s="114">
        <f t="shared" si="8"/>
        <v>8.6720000000000006</v>
      </c>
      <c r="K265" s="119"/>
      <c r="L265" s="114"/>
      <c r="M265" s="112"/>
      <c r="N265" s="72"/>
      <c r="O265" s="72">
        <v>3</v>
      </c>
      <c r="P265" s="102"/>
      <c r="Q265" s="101"/>
      <c r="R265" s="101"/>
      <c r="S265" s="101"/>
      <c r="T265" s="101"/>
      <c r="U265" s="101"/>
      <c r="V265" s="101"/>
      <c r="W265" s="101"/>
      <c r="X265" s="101"/>
      <c r="Y265" s="101"/>
      <c r="Z265" s="101"/>
    </row>
    <row r="266" spans="1:26" s="25" customFormat="1" ht="23.25">
      <c r="A266" s="120"/>
      <c r="B266" s="121" t="s">
        <v>297</v>
      </c>
      <c r="C266" s="121"/>
      <c r="D266" s="123" t="s">
        <v>457</v>
      </c>
      <c r="E266" s="115"/>
      <c r="F266" s="116">
        <v>4</v>
      </c>
      <c r="G266" s="113">
        <v>0.76</v>
      </c>
      <c r="H266" s="117"/>
      <c r="I266" s="163">
        <v>1.6</v>
      </c>
      <c r="J266" s="114">
        <f t="shared" si="8"/>
        <v>4.8640000000000008</v>
      </c>
      <c r="K266" s="119"/>
      <c r="L266" s="114"/>
      <c r="M266" s="112"/>
      <c r="N266" s="72"/>
      <c r="O266" s="72">
        <v>3</v>
      </c>
      <c r="P266" s="102"/>
      <c r="Q266" s="101"/>
      <c r="R266" s="101"/>
      <c r="S266" s="101"/>
      <c r="T266" s="101"/>
      <c r="U266" s="101"/>
      <c r="V266" s="101"/>
      <c r="W266" s="101"/>
      <c r="X266" s="101"/>
      <c r="Y266" s="101"/>
      <c r="Z266" s="101"/>
    </row>
    <row r="267" spans="1:26" s="25" customFormat="1" ht="23.25">
      <c r="A267" s="120"/>
      <c r="B267" s="121" t="s">
        <v>297</v>
      </c>
      <c r="C267" s="121"/>
      <c r="D267" s="123" t="s">
        <v>458</v>
      </c>
      <c r="E267" s="115"/>
      <c r="F267" s="116">
        <v>2</v>
      </c>
      <c r="G267" s="113">
        <v>0.94</v>
      </c>
      <c r="H267" s="117"/>
      <c r="I267" s="163">
        <v>1.6</v>
      </c>
      <c r="J267" s="114">
        <f t="shared" si="8"/>
        <v>3.008</v>
      </c>
      <c r="K267" s="119"/>
      <c r="L267" s="114"/>
      <c r="M267" s="112"/>
      <c r="N267" s="72"/>
      <c r="O267" s="72">
        <v>3</v>
      </c>
      <c r="P267" s="102"/>
      <c r="Q267" s="101"/>
      <c r="R267" s="101"/>
      <c r="S267" s="101"/>
      <c r="T267" s="101"/>
      <c r="U267" s="101"/>
      <c r="V267" s="101"/>
      <c r="W267" s="101"/>
      <c r="X267" s="101"/>
      <c r="Y267" s="101"/>
      <c r="Z267" s="101"/>
    </row>
    <row r="268" spans="1:26" s="25" customFormat="1" ht="23.25">
      <c r="A268" s="120"/>
      <c r="B268" s="121" t="s">
        <v>297</v>
      </c>
      <c r="C268" s="121"/>
      <c r="D268" s="123" t="s">
        <v>459</v>
      </c>
      <c r="E268" s="115"/>
      <c r="F268" s="116">
        <v>1</v>
      </c>
      <c r="G268" s="113">
        <v>1.87</v>
      </c>
      <c r="H268" s="117"/>
      <c r="I268" s="163">
        <v>1.6</v>
      </c>
      <c r="J268" s="114">
        <f t="shared" si="8"/>
        <v>2.9920000000000004</v>
      </c>
      <c r="K268" s="119"/>
      <c r="L268" s="114"/>
      <c r="M268" s="112"/>
      <c r="N268" s="72"/>
      <c r="O268" s="72">
        <v>3</v>
      </c>
      <c r="P268" s="102"/>
      <c r="Q268" s="101"/>
      <c r="R268" s="101"/>
      <c r="S268" s="101"/>
      <c r="T268" s="101"/>
      <c r="U268" s="101"/>
      <c r="V268" s="101"/>
      <c r="W268" s="101"/>
      <c r="X268" s="101"/>
      <c r="Y268" s="101"/>
      <c r="Z268" s="101"/>
    </row>
    <row r="269" spans="1:26" s="24" customFormat="1" ht="41.25" customHeight="1">
      <c r="A269" s="120"/>
      <c r="B269" s="121" t="s">
        <v>287</v>
      </c>
      <c r="C269" s="121"/>
      <c r="D269" s="157" t="s">
        <v>254</v>
      </c>
      <c r="E269" s="115"/>
      <c r="F269" s="116">
        <v>1</v>
      </c>
      <c r="G269" s="113">
        <v>24.09</v>
      </c>
      <c r="H269" s="117"/>
      <c r="I269" s="163">
        <v>2.7</v>
      </c>
      <c r="J269" s="114">
        <f t="shared" ref="J269:J332" si="9">IF(F269=0,"",IF(AND(F269&lt;0,G269*I269&gt;2),(ABS((2-(I269*G269)))*F269),IF(F269&gt;0,F269*G269*I269,0)))</f>
        <v>65.043000000000006</v>
      </c>
      <c r="K269" s="119"/>
      <c r="L269" s="114"/>
      <c r="M269" s="112"/>
      <c r="N269" s="72"/>
      <c r="O269" s="72">
        <v>16</v>
      </c>
      <c r="P269" s="102" t="s">
        <v>150</v>
      </c>
      <c r="Q269" s="101"/>
      <c r="R269" s="101"/>
      <c r="S269" s="101"/>
      <c r="T269" s="101"/>
      <c r="U269" s="101"/>
      <c r="V269" s="101"/>
      <c r="W269" s="101"/>
      <c r="X269" s="101"/>
      <c r="Y269" s="101"/>
      <c r="Z269" s="101"/>
    </row>
    <row r="270" spans="1:26" s="25" customFormat="1" ht="23.25">
      <c r="A270" s="120"/>
      <c r="B270" s="121" t="s">
        <v>287</v>
      </c>
      <c r="C270" s="121"/>
      <c r="D270" s="123" t="s">
        <v>257</v>
      </c>
      <c r="E270" s="115"/>
      <c r="F270" s="116">
        <v>1</v>
      </c>
      <c r="G270" s="113">
        <v>65.73</v>
      </c>
      <c r="H270" s="113"/>
      <c r="I270" s="163">
        <v>2.7</v>
      </c>
      <c r="J270" s="114">
        <f t="shared" si="9"/>
        <v>177.47100000000003</v>
      </c>
      <c r="K270" s="119"/>
      <c r="L270" s="114"/>
      <c r="M270" s="112"/>
      <c r="N270" s="72"/>
      <c r="O270" s="72">
        <v>16</v>
      </c>
      <c r="P270" s="102" t="s">
        <v>150</v>
      </c>
      <c r="Q270" s="101"/>
      <c r="R270" s="101"/>
      <c r="S270" s="101"/>
      <c r="T270" s="101"/>
      <c r="U270" s="101"/>
      <c r="V270" s="101"/>
      <c r="W270" s="101"/>
      <c r="X270" s="101"/>
      <c r="Y270" s="101"/>
      <c r="Z270" s="101"/>
    </row>
    <row r="271" spans="1:26" s="25" customFormat="1" ht="23.25">
      <c r="A271" s="120"/>
      <c r="B271" s="121" t="s">
        <v>287</v>
      </c>
      <c r="C271" s="121"/>
      <c r="D271" s="123" t="s">
        <v>422</v>
      </c>
      <c r="E271" s="115"/>
      <c r="F271" s="116">
        <v>-1</v>
      </c>
      <c r="G271" s="113">
        <v>3.6</v>
      </c>
      <c r="H271" s="117"/>
      <c r="I271" s="163">
        <v>1.2</v>
      </c>
      <c r="J271" s="114">
        <f t="shared" si="9"/>
        <v>-2.3200000000000003</v>
      </c>
      <c r="K271" s="119"/>
      <c r="L271" s="114"/>
      <c r="M271" s="112"/>
      <c r="N271" s="72"/>
      <c r="O271" s="72">
        <v>16</v>
      </c>
      <c r="P271" s="102" t="s">
        <v>150</v>
      </c>
      <c r="Q271" s="101"/>
      <c r="R271" s="101"/>
      <c r="S271" s="101"/>
      <c r="T271" s="101"/>
      <c r="U271" s="101"/>
      <c r="V271" s="101"/>
      <c r="W271" s="101"/>
      <c r="X271" s="101"/>
      <c r="Y271" s="101"/>
      <c r="Z271" s="101"/>
    </row>
    <row r="272" spans="1:26" s="25" customFormat="1" ht="23.25">
      <c r="A272" s="120"/>
      <c r="B272" s="121" t="s">
        <v>287</v>
      </c>
      <c r="C272" s="121"/>
      <c r="D272" s="123" t="s">
        <v>423</v>
      </c>
      <c r="E272" s="115"/>
      <c r="F272" s="116">
        <v>-2</v>
      </c>
      <c r="G272" s="113">
        <v>2</v>
      </c>
      <c r="H272" s="117"/>
      <c r="I272" s="163">
        <v>2.1</v>
      </c>
      <c r="J272" s="114">
        <f t="shared" si="9"/>
        <v>-4.4000000000000004</v>
      </c>
      <c r="K272" s="119"/>
      <c r="L272" s="114"/>
      <c r="M272" s="112"/>
      <c r="N272" s="72"/>
      <c r="O272" s="72">
        <v>16</v>
      </c>
      <c r="P272" s="102" t="s">
        <v>150</v>
      </c>
      <c r="Q272" s="101"/>
      <c r="R272" s="101"/>
      <c r="S272" s="101"/>
      <c r="T272" s="101"/>
      <c r="U272" s="101"/>
      <c r="V272" s="101"/>
      <c r="W272" s="101"/>
      <c r="X272" s="101"/>
      <c r="Y272" s="101"/>
      <c r="Z272" s="101"/>
    </row>
    <row r="273" spans="1:26" s="25" customFormat="1" ht="30.75" customHeight="1">
      <c r="A273" s="120"/>
      <c r="B273" s="121" t="e">
        <v>#N/A</v>
      </c>
      <c r="C273" s="121"/>
      <c r="D273" s="122" t="s">
        <v>303</v>
      </c>
      <c r="E273" s="115"/>
      <c r="F273" s="116"/>
      <c r="G273" s="113"/>
      <c r="H273" s="117"/>
      <c r="I273" s="163">
        <v>0</v>
      </c>
      <c r="J273" s="114" t="str">
        <f t="shared" si="9"/>
        <v/>
      </c>
      <c r="K273" s="119"/>
      <c r="L273" s="114"/>
      <c r="M273" s="112"/>
      <c r="N273" s="72" t="s">
        <v>264</v>
      </c>
      <c r="O273" s="72" t="s">
        <v>354</v>
      </c>
      <c r="P273" s="102" t="s">
        <v>150</v>
      </c>
      <c r="Q273" s="101"/>
      <c r="R273" s="101"/>
      <c r="S273" s="101"/>
      <c r="T273" s="101"/>
      <c r="U273" s="101"/>
      <c r="V273" s="101"/>
      <c r="W273" s="101"/>
      <c r="X273" s="101"/>
      <c r="Y273" s="101"/>
      <c r="Z273" s="101"/>
    </row>
    <row r="274" spans="1:26" s="25" customFormat="1" ht="23.25">
      <c r="A274" s="120"/>
      <c r="B274" s="121" t="e">
        <v>#N/A</v>
      </c>
      <c r="C274" s="121"/>
      <c r="D274" s="122" t="s">
        <v>429</v>
      </c>
      <c r="E274" s="115"/>
      <c r="F274" s="116"/>
      <c r="G274" s="113"/>
      <c r="H274" s="117"/>
      <c r="I274" s="163">
        <v>0</v>
      </c>
      <c r="J274" s="114" t="str">
        <f t="shared" si="9"/>
        <v/>
      </c>
      <c r="K274" s="119"/>
      <c r="L274" s="114"/>
      <c r="M274" s="112"/>
      <c r="N274" s="72"/>
      <c r="O274" s="158" t="s">
        <v>259</v>
      </c>
      <c r="P274" s="102" t="s">
        <v>150</v>
      </c>
      <c r="Q274" s="101"/>
      <c r="R274" s="101"/>
      <c r="S274" s="101"/>
      <c r="T274" s="101"/>
      <c r="U274" s="101"/>
      <c r="V274" s="101"/>
      <c r="W274" s="101"/>
      <c r="X274" s="101"/>
      <c r="Y274" s="101"/>
      <c r="Z274" s="101"/>
    </row>
    <row r="275" spans="1:26" s="25" customFormat="1" ht="23.25">
      <c r="A275" s="120"/>
      <c r="B275" s="121" t="s">
        <v>280</v>
      </c>
      <c r="C275" s="121"/>
      <c r="D275" s="123" t="s">
        <v>430</v>
      </c>
      <c r="E275" s="115"/>
      <c r="F275" s="116">
        <v>1</v>
      </c>
      <c r="G275" s="113">
        <v>6.3</v>
      </c>
      <c r="H275" s="117"/>
      <c r="I275" s="163">
        <v>1.8</v>
      </c>
      <c r="J275" s="114">
        <f t="shared" si="9"/>
        <v>11.34</v>
      </c>
      <c r="K275" s="119"/>
      <c r="L275" s="114"/>
      <c r="M275" s="112"/>
      <c r="N275" s="72"/>
      <c r="O275" s="72">
        <v>1</v>
      </c>
      <c r="P275" s="102" t="s">
        <v>150</v>
      </c>
      <c r="Q275" s="101"/>
      <c r="R275" s="101"/>
      <c r="S275" s="101"/>
      <c r="T275" s="101"/>
      <c r="U275" s="101"/>
      <c r="V275" s="101"/>
      <c r="W275" s="101"/>
      <c r="X275" s="101"/>
      <c r="Y275" s="101"/>
      <c r="Z275" s="101"/>
    </row>
    <row r="276" spans="1:26" s="25" customFormat="1" ht="23.25">
      <c r="A276" s="120"/>
      <c r="B276" s="121" t="s">
        <v>280</v>
      </c>
      <c r="C276" s="121"/>
      <c r="D276" s="123" t="s">
        <v>431</v>
      </c>
      <c r="E276" s="115"/>
      <c r="F276" s="116">
        <v>1</v>
      </c>
      <c r="G276" s="113">
        <v>6.3</v>
      </c>
      <c r="H276" s="117"/>
      <c r="I276" s="163">
        <v>1.8</v>
      </c>
      <c r="J276" s="114">
        <f t="shared" si="9"/>
        <v>11.34</v>
      </c>
      <c r="K276" s="119"/>
      <c r="L276" s="114"/>
      <c r="M276" s="112"/>
      <c r="N276" s="72"/>
      <c r="O276" s="72">
        <v>1</v>
      </c>
      <c r="P276" s="102" t="s">
        <v>150</v>
      </c>
      <c r="Q276" s="101"/>
      <c r="R276" s="101"/>
      <c r="S276" s="101"/>
      <c r="T276" s="101"/>
      <c r="U276" s="101"/>
      <c r="V276" s="101"/>
      <c r="W276" s="101"/>
      <c r="X276" s="101"/>
      <c r="Y276" s="101"/>
      <c r="Z276" s="101"/>
    </row>
    <row r="277" spans="1:26" s="25" customFormat="1" ht="23.25">
      <c r="A277" s="120"/>
      <c r="B277" s="121" t="s">
        <v>280</v>
      </c>
      <c r="C277" s="121"/>
      <c r="D277" s="123" t="s">
        <v>432</v>
      </c>
      <c r="E277" s="115"/>
      <c r="F277" s="116">
        <v>1</v>
      </c>
      <c r="G277" s="113">
        <v>6.3</v>
      </c>
      <c r="H277" s="117"/>
      <c r="I277" s="163">
        <v>1.8</v>
      </c>
      <c r="J277" s="114">
        <f t="shared" si="9"/>
        <v>11.34</v>
      </c>
      <c r="K277" s="119"/>
      <c r="L277" s="114"/>
      <c r="M277" s="112"/>
      <c r="N277" s="72"/>
      <c r="O277" s="72">
        <v>1</v>
      </c>
      <c r="P277" s="102" t="s">
        <v>150</v>
      </c>
      <c r="Q277" s="101"/>
      <c r="R277" s="101"/>
      <c r="S277" s="101"/>
      <c r="T277" s="101"/>
      <c r="U277" s="101"/>
      <c r="V277" s="101"/>
      <c r="W277" s="101"/>
      <c r="X277" s="101"/>
      <c r="Y277" s="101"/>
      <c r="Z277" s="101"/>
    </row>
    <row r="278" spans="1:26" s="25" customFormat="1" ht="23.25">
      <c r="A278" s="120"/>
      <c r="B278" s="121" t="s">
        <v>280</v>
      </c>
      <c r="C278" s="121"/>
      <c r="D278" s="123" t="s">
        <v>433</v>
      </c>
      <c r="E278" s="115"/>
      <c r="F278" s="116">
        <v>1</v>
      </c>
      <c r="G278" s="113">
        <v>6.3</v>
      </c>
      <c r="H278" s="117"/>
      <c r="I278" s="163">
        <v>1.8</v>
      </c>
      <c r="J278" s="114">
        <f t="shared" si="9"/>
        <v>11.34</v>
      </c>
      <c r="K278" s="119"/>
      <c r="L278" s="114"/>
      <c r="M278" s="112"/>
      <c r="N278" s="72"/>
      <c r="O278" s="72">
        <v>1</v>
      </c>
      <c r="P278" s="102" t="s">
        <v>150</v>
      </c>
      <c r="Q278" s="101"/>
      <c r="R278" s="101"/>
      <c r="S278" s="101"/>
      <c r="T278" s="101"/>
      <c r="U278" s="101"/>
      <c r="V278" s="101"/>
      <c r="W278" s="101"/>
      <c r="X278" s="101"/>
      <c r="Y278" s="101"/>
      <c r="Z278" s="101"/>
    </row>
    <row r="279" spans="1:26" s="25" customFormat="1" ht="46.5">
      <c r="A279" s="120"/>
      <c r="B279" s="121" t="s">
        <v>280</v>
      </c>
      <c r="C279" s="121"/>
      <c r="D279" s="123" t="s">
        <v>439</v>
      </c>
      <c r="E279" s="115"/>
      <c r="F279" s="116">
        <v>2</v>
      </c>
      <c r="G279" s="113">
        <v>6.9</v>
      </c>
      <c r="H279" s="117"/>
      <c r="I279" s="163">
        <v>1.8</v>
      </c>
      <c r="J279" s="114">
        <f t="shared" si="9"/>
        <v>24.840000000000003</v>
      </c>
      <c r="K279" s="119"/>
      <c r="L279" s="114"/>
      <c r="M279" s="112"/>
      <c r="N279" s="72"/>
      <c r="O279" s="72">
        <v>1</v>
      </c>
      <c r="P279" s="102" t="s">
        <v>150</v>
      </c>
      <c r="Q279" s="101"/>
      <c r="R279" s="101"/>
      <c r="S279" s="101"/>
      <c r="T279" s="101"/>
      <c r="U279" s="101"/>
      <c r="V279" s="101"/>
      <c r="W279" s="101"/>
      <c r="X279" s="101"/>
      <c r="Y279" s="101"/>
      <c r="Z279" s="101"/>
    </row>
    <row r="280" spans="1:26" s="25" customFormat="1" ht="46.5">
      <c r="A280" s="120"/>
      <c r="B280" s="121" t="s">
        <v>280</v>
      </c>
      <c r="C280" s="121"/>
      <c r="D280" s="123" t="s">
        <v>440</v>
      </c>
      <c r="E280" s="115"/>
      <c r="F280" s="116">
        <v>2</v>
      </c>
      <c r="G280" s="113">
        <v>2.4500000000000002</v>
      </c>
      <c r="H280" s="117"/>
      <c r="I280" s="163">
        <v>1.8</v>
      </c>
      <c r="J280" s="114">
        <f t="shared" si="9"/>
        <v>8.82</v>
      </c>
      <c r="K280" s="119"/>
      <c r="L280" s="114"/>
      <c r="M280" s="112"/>
      <c r="N280" s="72"/>
      <c r="O280" s="72">
        <v>1</v>
      </c>
      <c r="P280" s="102" t="s">
        <v>150</v>
      </c>
      <c r="Q280" s="101"/>
      <c r="R280" s="101"/>
      <c r="S280" s="101"/>
      <c r="T280" s="101"/>
      <c r="U280" s="101"/>
      <c r="V280" s="101"/>
      <c r="W280" s="101"/>
      <c r="X280" s="101"/>
      <c r="Y280" s="101"/>
      <c r="Z280" s="101"/>
    </row>
    <row r="281" spans="1:26" s="25" customFormat="1" ht="23.25">
      <c r="A281" s="120"/>
      <c r="B281" s="121" t="s">
        <v>280</v>
      </c>
      <c r="C281" s="121"/>
      <c r="D281" s="123" t="s">
        <v>446</v>
      </c>
      <c r="E281" s="115"/>
      <c r="F281" s="116">
        <v>4</v>
      </c>
      <c r="G281" s="113">
        <v>1.1000000000000001</v>
      </c>
      <c r="H281" s="117"/>
      <c r="I281" s="163">
        <v>1.8</v>
      </c>
      <c r="J281" s="114">
        <f t="shared" si="9"/>
        <v>7.9200000000000008</v>
      </c>
      <c r="K281" s="119"/>
      <c r="L281" s="114"/>
      <c r="M281" s="112"/>
      <c r="N281" s="72"/>
      <c r="O281" s="72">
        <v>1</v>
      </c>
      <c r="P281" s="102" t="s">
        <v>150</v>
      </c>
      <c r="Q281" s="101"/>
      <c r="R281" s="101"/>
      <c r="S281" s="101"/>
      <c r="T281" s="101"/>
      <c r="U281" s="101"/>
      <c r="V281" s="101"/>
      <c r="W281" s="101"/>
      <c r="X281" s="101"/>
      <c r="Y281" s="101"/>
      <c r="Z281" s="101"/>
    </row>
    <row r="282" spans="1:26" s="25" customFormat="1" ht="23.25">
      <c r="A282" s="120"/>
      <c r="B282" s="121" t="s">
        <v>280</v>
      </c>
      <c r="C282" s="121"/>
      <c r="D282" s="123" t="s">
        <v>447</v>
      </c>
      <c r="E282" s="115"/>
      <c r="F282" s="116">
        <v>8</v>
      </c>
      <c r="G282" s="113">
        <v>0.86</v>
      </c>
      <c r="H282" s="117"/>
      <c r="I282" s="163">
        <v>1.8</v>
      </c>
      <c r="J282" s="114">
        <f t="shared" si="9"/>
        <v>12.384</v>
      </c>
      <c r="K282" s="119"/>
      <c r="L282" s="114"/>
      <c r="M282" s="112"/>
      <c r="N282" s="72"/>
      <c r="O282" s="72">
        <v>1</v>
      </c>
      <c r="P282" s="102" t="s">
        <v>150</v>
      </c>
      <c r="Q282" s="101"/>
      <c r="R282" s="101"/>
      <c r="S282" s="101"/>
      <c r="T282" s="101"/>
      <c r="U282" s="101"/>
      <c r="V282" s="101"/>
      <c r="W282" s="101"/>
      <c r="X282" s="101"/>
      <c r="Y282" s="101"/>
      <c r="Z282" s="101"/>
    </row>
    <row r="283" spans="1:26" s="25" customFormat="1" ht="23.25">
      <c r="A283" s="120"/>
      <c r="B283" s="121" t="e">
        <v>#N/A</v>
      </c>
      <c r="C283" s="121"/>
      <c r="D283" s="122" t="s">
        <v>434</v>
      </c>
      <c r="E283" s="115"/>
      <c r="F283" s="116"/>
      <c r="G283" s="113"/>
      <c r="H283" s="117"/>
      <c r="I283" s="163">
        <v>0</v>
      </c>
      <c r="J283" s="114" t="str">
        <f t="shared" si="9"/>
        <v/>
      </c>
      <c r="K283" s="119"/>
      <c r="L283" s="114"/>
      <c r="M283" s="112"/>
      <c r="N283" s="72"/>
      <c r="O283" s="158" t="s">
        <v>259</v>
      </c>
      <c r="P283" s="102" t="s">
        <v>150</v>
      </c>
      <c r="Q283" s="101"/>
      <c r="R283" s="101"/>
      <c r="S283" s="101"/>
      <c r="T283" s="101"/>
      <c r="U283" s="101"/>
      <c r="V283" s="101"/>
      <c r="W283" s="101"/>
      <c r="X283" s="101"/>
      <c r="Y283" s="101"/>
      <c r="Z283" s="101"/>
    </row>
    <row r="284" spans="1:26" s="25" customFormat="1" ht="23.25">
      <c r="A284" s="120"/>
      <c r="B284" s="121" t="s">
        <v>280</v>
      </c>
      <c r="C284" s="121"/>
      <c r="D284" s="123" t="s">
        <v>435</v>
      </c>
      <c r="E284" s="115"/>
      <c r="F284" s="116">
        <v>1</v>
      </c>
      <c r="G284" s="113">
        <v>6.3</v>
      </c>
      <c r="H284" s="117"/>
      <c r="I284" s="163">
        <v>1.8</v>
      </c>
      <c r="J284" s="114">
        <f t="shared" si="9"/>
        <v>11.34</v>
      </c>
      <c r="K284" s="119"/>
      <c r="L284" s="114"/>
      <c r="M284" s="112"/>
      <c r="N284" s="72"/>
      <c r="O284" s="72">
        <v>1</v>
      </c>
      <c r="P284" s="102" t="s">
        <v>150</v>
      </c>
      <c r="Q284" s="101"/>
      <c r="R284" s="101"/>
      <c r="S284" s="101"/>
      <c r="T284" s="101"/>
      <c r="U284" s="101"/>
      <c r="V284" s="101"/>
      <c r="W284" s="101"/>
      <c r="X284" s="101"/>
      <c r="Y284" s="101"/>
      <c r="Z284" s="101"/>
    </row>
    <row r="285" spans="1:26" s="25" customFormat="1" ht="23.25">
      <c r="A285" s="120"/>
      <c r="B285" s="121" t="s">
        <v>280</v>
      </c>
      <c r="C285" s="121"/>
      <c r="D285" s="123" t="s">
        <v>436</v>
      </c>
      <c r="E285" s="115"/>
      <c r="F285" s="116">
        <v>1</v>
      </c>
      <c r="G285" s="113">
        <v>6.3</v>
      </c>
      <c r="H285" s="117"/>
      <c r="I285" s="163">
        <v>1.8</v>
      </c>
      <c r="J285" s="114">
        <f t="shared" si="9"/>
        <v>11.34</v>
      </c>
      <c r="K285" s="119"/>
      <c r="L285" s="114"/>
      <c r="M285" s="112"/>
      <c r="N285" s="72"/>
      <c r="O285" s="72">
        <v>1</v>
      </c>
      <c r="P285" s="102" t="s">
        <v>150</v>
      </c>
      <c r="Q285" s="101"/>
      <c r="R285" s="101"/>
      <c r="S285" s="101"/>
      <c r="T285" s="101"/>
      <c r="U285" s="101"/>
      <c r="V285" s="101"/>
      <c r="W285" s="101"/>
      <c r="X285" s="101"/>
      <c r="Y285" s="101"/>
      <c r="Z285" s="101"/>
    </row>
    <row r="286" spans="1:26" s="25" customFormat="1" ht="23.25">
      <c r="A286" s="120"/>
      <c r="B286" s="121" t="s">
        <v>280</v>
      </c>
      <c r="C286" s="121"/>
      <c r="D286" s="123" t="s">
        <v>437</v>
      </c>
      <c r="E286" s="115"/>
      <c r="F286" s="116">
        <v>1</v>
      </c>
      <c r="G286" s="113">
        <v>6.3</v>
      </c>
      <c r="H286" s="117"/>
      <c r="I286" s="163">
        <v>1.8</v>
      </c>
      <c r="J286" s="114">
        <f t="shared" si="9"/>
        <v>11.34</v>
      </c>
      <c r="K286" s="119"/>
      <c r="L286" s="114"/>
      <c r="M286" s="112"/>
      <c r="N286" s="72"/>
      <c r="O286" s="72">
        <v>1</v>
      </c>
      <c r="P286" s="102" t="s">
        <v>150</v>
      </c>
      <c r="Q286" s="101"/>
      <c r="R286" s="101"/>
      <c r="S286" s="101"/>
      <c r="T286" s="101"/>
      <c r="U286" s="101"/>
      <c r="V286" s="101"/>
      <c r="W286" s="101"/>
      <c r="X286" s="101"/>
      <c r="Y286" s="101"/>
      <c r="Z286" s="101"/>
    </row>
    <row r="287" spans="1:26" s="25" customFormat="1" ht="23.25">
      <c r="A287" s="120"/>
      <c r="B287" s="121" t="s">
        <v>280</v>
      </c>
      <c r="C287" s="121"/>
      <c r="D287" s="123" t="s">
        <v>438</v>
      </c>
      <c r="E287" s="115"/>
      <c r="F287" s="116">
        <v>1</v>
      </c>
      <c r="G287" s="113">
        <v>6.3</v>
      </c>
      <c r="H287" s="117"/>
      <c r="I287" s="163">
        <v>1.8</v>
      </c>
      <c r="J287" s="114">
        <f t="shared" si="9"/>
        <v>11.34</v>
      </c>
      <c r="K287" s="119"/>
      <c r="L287" s="114"/>
      <c r="M287" s="112"/>
      <c r="N287" s="72"/>
      <c r="O287" s="72">
        <v>1</v>
      </c>
      <c r="P287" s="102" t="s">
        <v>150</v>
      </c>
      <c r="Q287" s="101"/>
      <c r="R287" s="101"/>
      <c r="S287" s="101"/>
      <c r="T287" s="101"/>
      <c r="U287" s="101"/>
      <c r="V287" s="101"/>
      <c r="W287" s="101"/>
      <c r="X287" s="101"/>
      <c r="Y287" s="101"/>
      <c r="Z287" s="101"/>
    </row>
    <row r="288" spans="1:26" s="25" customFormat="1" ht="23.25">
      <c r="A288" s="120"/>
      <c r="B288" s="121" t="s">
        <v>280</v>
      </c>
      <c r="C288" s="121"/>
      <c r="D288" s="123" t="s">
        <v>441</v>
      </c>
      <c r="E288" s="115"/>
      <c r="F288" s="116">
        <v>2</v>
      </c>
      <c r="G288" s="113">
        <v>6.9</v>
      </c>
      <c r="H288" s="117"/>
      <c r="I288" s="163">
        <v>1.8</v>
      </c>
      <c r="J288" s="114">
        <f t="shared" si="9"/>
        <v>24.840000000000003</v>
      </c>
      <c r="K288" s="119"/>
      <c r="L288" s="114"/>
      <c r="M288" s="112"/>
      <c r="N288" s="72"/>
      <c r="O288" s="72">
        <v>1</v>
      </c>
      <c r="P288" s="102" t="s">
        <v>150</v>
      </c>
      <c r="Q288" s="101"/>
      <c r="R288" s="101"/>
      <c r="S288" s="101"/>
      <c r="T288" s="101"/>
      <c r="U288" s="101"/>
      <c r="V288" s="101"/>
      <c r="W288" s="101"/>
      <c r="X288" s="101"/>
      <c r="Y288" s="101"/>
      <c r="Z288" s="101"/>
    </row>
    <row r="289" spans="1:26" s="25" customFormat="1" ht="23.25">
      <c r="A289" s="120"/>
      <c r="B289" s="121" t="s">
        <v>280</v>
      </c>
      <c r="C289" s="121"/>
      <c r="D289" s="123" t="s">
        <v>442</v>
      </c>
      <c r="E289" s="115"/>
      <c r="F289" s="116">
        <v>2</v>
      </c>
      <c r="G289" s="113">
        <v>2.4500000000000002</v>
      </c>
      <c r="H289" s="117"/>
      <c r="I289" s="163">
        <v>1.8</v>
      </c>
      <c r="J289" s="114">
        <f t="shared" si="9"/>
        <v>8.82</v>
      </c>
      <c r="K289" s="119"/>
      <c r="L289" s="114"/>
      <c r="M289" s="112"/>
      <c r="N289" s="72"/>
      <c r="O289" s="72">
        <v>1</v>
      </c>
      <c r="P289" s="102" t="s">
        <v>150</v>
      </c>
      <c r="Q289" s="101"/>
      <c r="R289" s="101"/>
      <c r="S289" s="101"/>
      <c r="T289" s="101"/>
      <c r="U289" s="101"/>
      <c r="V289" s="101"/>
      <c r="W289" s="101"/>
      <c r="X289" s="101"/>
      <c r="Y289" s="101"/>
      <c r="Z289" s="101"/>
    </row>
    <row r="290" spans="1:26" s="25" customFormat="1" ht="23.25">
      <c r="A290" s="120"/>
      <c r="B290" s="121" t="s">
        <v>280</v>
      </c>
      <c r="C290" s="121"/>
      <c r="D290" s="123" t="s">
        <v>446</v>
      </c>
      <c r="E290" s="115"/>
      <c r="F290" s="116">
        <v>4</v>
      </c>
      <c r="G290" s="113">
        <v>1.1000000000000001</v>
      </c>
      <c r="H290" s="117"/>
      <c r="I290" s="163">
        <v>1.8</v>
      </c>
      <c r="J290" s="114">
        <f t="shared" si="9"/>
        <v>7.9200000000000008</v>
      </c>
      <c r="K290" s="119"/>
      <c r="L290" s="114"/>
      <c r="M290" s="112"/>
      <c r="N290" s="72"/>
      <c r="O290" s="72">
        <v>1</v>
      </c>
      <c r="P290" s="102" t="s">
        <v>150</v>
      </c>
      <c r="Q290" s="101"/>
      <c r="R290" s="101"/>
      <c r="S290" s="101"/>
      <c r="T290" s="101"/>
      <c r="U290" s="101"/>
      <c r="V290" s="101"/>
      <c r="W290" s="101"/>
      <c r="X290" s="101"/>
      <c r="Y290" s="101"/>
      <c r="Z290" s="101"/>
    </row>
    <row r="291" spans="1:26" s="25" customFormat="1" ht="23.25">
      <c r="A291" s="120"/>
      <c r="B291" s="121" t="s">
        <v>280</v>
      </c>
      <c r="C291" s="121"/>
      <c r="D291" s="123" t="s">
        <v>447</v>
      </c>
      <c r="E291" s="115"/>
      <c r="F291" s="116">
        <v>8</v>
      </c>
      <c r="G291" s="113">
        <v>0.86</v>
      </c>
      <c r="H291" s="117"/>
      <c r="I291" s="163">
        <v>1.8</v>
      </c>
      <c r="J291" s="114">
        <f t="shared" si="9"/>
        <v>12.384</v>
      </c>
      <c r="K291" s="119"/>
      <c r="L291" s="114"/>
      <c r="M291" s="112"/>
      <c r="N291" s="72"/>
      <c r="O291" s="72">
        <v>1</v>
      </c>
      <c r="P291" s="102" t="s">
        <v>150</v>
      </c>
      <c r="Q291" s="101"/>
      <c r="R291" s="101"/>
      <c r="S291" s="101"/>
      <c r="T291" s="101"/>
      <c r="U291" s="101"/>
      <c r="V291" s="101"/>
      <c r="W291" s="101"/>
      <c r="X291" s="101"/>
      <c r="Y291" s="101"/>
      <c r="Z291" s="101"/>
    </row>
    <row r="292" spans="1:26" s="25" customFormat="1" ht="34.5" customHeight="1">
      <c r="A292" s="120"/>
      <c r="B292" s="121" t="e">
        <v>#N/A</v>
      </c>
      <c r="C292" s="121"/>
      <c r="D292" s="122" t="s">
        <v>443</v>
      </c>
      <c r="E292" s="115"/>
      <c r="F292" s="116"/>
      <c r="G292" s="113"/>
      <c r="H292" s="117"/>
      <c r="I292" s="163">
        <v>0</v>
      </c>
      <c r="J292" s="114" t="str">
        <f t="shared" si="9"/>
        <v/>
      </c>
      <c r="K292" s="119"/>
      <c r="L292" s="114"/>
      <c r="M292" s="112"/>
      <c r="N292" s="72"/>
      <c r="O292" s="72" t="s">
        <v>259</v>
      </c>
      <c r="P292" s="102" t="s">
        <v>150</v>
      </c>
      <c r="Q292" s="101"/>
      <c r="R292" s="101"/>
      <c r="S292" s="101"/>
      <c r="T292" s="101"/>
      <c r="U292" s="101"/>
      <c r="V292" s="101"/>
      <c r="W292" s="101"/>
      <c r="X292" s="101"/>
      <c r="Y292" s="101"/>
      <c r="Z292" s="101"/>
    </row>
    <row r="293" spans="1:26" s="25" customFormat="1" ht="23.25">
      <c r="A293" s="120"/>
      <c r="B293" s="121" t="s">
        <v>280</v>
      </c>
      <c r="C293" s="121"/>
      <c r="D293" s="123" t="s">
        <v>444</v>
      </c>
      <c r="E293" s="115"/>
      <c r="F293" s="116">
        <v>1</v>
      </c>
      <c r="G293" s="113">
        <v>6.45</v>
      </c>
      <c r="H293" s="117"/>
      <c r="I293" s="163">
        <v>1.8</v>
      </c>
      <c r="J293" s="114">
        <f t="shared" si="9"/>
        <v>11.610000000000001</v>
      </c>
      <c r="K293" s="119"/>
      <c r="L293" s="114"/>
      <c r="M293" s="112"/>
      <c r="N293" s="72"/>
      <c r="O293" s="72">
        <v>1</v>
      </c>
      <c r="P293" s="102" t="s">
        <v>150</v>
      </c>
      <c r="Q293" s="101"/>
      <c r="R293" s="101"/>
      <c r="S293" s="101"/>
      <c r="T293" s="101"/>
      <c r="U293" s="101"/>
      <c r="V293" s="101"/>
      <c r="W293" s="101"/>
      <c r="X293" s="101"/>
      <c r="Y293" s="101"/>
      <c r="Z293" s="101"/>
    </row>
    <row r="294" spans="1:26" s="25" customFormat="1" ht="23.25">
      <c r="A294" s="120"/>
      <c r="B294" s="121" t="s">
        <v>280</v>
      </c>
      <c r="C294" s="121"/>
      <c r="D294" s="123" t="s">
        <v>451</v>
      </c>
      <c r="E294" s="115"/>
      <c r="F294" s="116">
        <v>1</v>
      </c>
      <c r="G294" s="113">
        <v>0.86</v>
      </c>
      <c r="H294" s="117"/>
      <c r="I294" s="163">
        <v>1.8</v>
      </c>
      <c r="J294" s="114">
        <f t="shared" si="9"/>
        <v>1.548</v>
      </c>
      <c r="K294" s="119"/>
      <c r="L294" s="114"/>
      <c r="M294" s="112"/>
      <c r="N294" s="72"/>
      <c r="O294" s="72">
        <v>1</v>
      </c>
      <c r="P294" s="102" t="s">
        <v>150</v>
      </c>
      <c r="Q294" s="101"/>
      <c r="R294" s="101"/>
      <c r="S294" s="101"/>
      <c r="T294" s="101"/>
      <c r="U294" s="101"/>
      <c r="V294" s="101"/>
      <c r="W294" s="101"/>
      <c r="X294" s="101"/>
      <c r="Y294" s="101"/>
      <c r="Z294" s="101"/>
    </row>
    <row r="295" spans="1:26" s="25" customFormat="1" ht="23.25">
      <c r="A295" s="120"/>
      <c r="B295" s="121" t="s">
        <v>280</v>
      </c>
      <c r="C295" s="121"/>
      <c r="D295" s="123" t="s">
        <v>450</v>
      </c>
      <c r="E295" s="115"/>
      <c r="F295" s="116">
        <v>1</v>
      </c>
      <c r="G295" s="113">
        <v>0.86</v>
      </c>
      <c r="H295" s="117"/>
      <c r="I295" s="163">
        <v>1.8</v>
      </c>
      <c r="J295" s="114">
        <f t="shared" si="9"/>
        <v>1.548</v>
      </c>
      <c r="K295" s="119"/>
      <c r="L295" s="114"/>
      <c r="M295" s="112"/>
      <c r="N295" s="72"/>
      <c r="O295" s="72">
        <v>1</v>
      </c>
      <c r="P295" s="102" t="s">
        <v>150</v>
      </c>
      <c r="Q295" s="101"/>
      <c r="R295" s="101"/>
      <c r="S295" s="101"/>
      <c r="T295" s="101"/>
      <c r="U295" s="101"/>
      <c r="V295" s="101"/>
      <c r="W295" s="101"/>
      <c r="X295" s="101"/>
      <c r="Y295" s="101"/>
      <c r="Z295" s="101"/>
    </row>
    <row r="296" spans="1:26" s="25" customFormat="1" ht="23.25">
      <c r="A296" s="120"/>
      <c r="B296" s="121" t="s">
        <v>280</v>
      </c>
      <c r="C296" s="121"/>
      <c r="D296" s="123" t="s">
        <v>445</v>
      </c>
      <c r="E296" s="115"/>
      <c r="F296" s="116">
        <v>1</v>
      </c>
      <c r="G296" s="113">
        <v>4.3</v>
      </c>
      <c r="H296" s="117"/>
      <c r="I296" s="163">
        <v>1.8</v>
      </c>
      <c r="J296" s="114">
        <f t="shared" si="9"/>
        <v>7.74</v>
      </c>
      <c r="K296" s="119"/>
      <c r="L296" s="114"/>
      <c r="M296" s="112"/>
      <c r="N296" s="72"/>
      <c r="O296" s="72">
        <v>1</v>
      </c>
      <c r="P296" s="102" t="s">
        <v>150</v>
      </c>
      <c r="Q296" s="101"/>
      <c r="R296" s="101"/>
      <c r="S296" s="101"/>
      <c r="T296" s="101"/>
      <c r="U296" s="101"/>
      <c r="V296" s="101"/>
      <c r="W296" s="101"/>
      <c r="X296" s="101"/>
      <c r="Y296" s="101"/>
      <c r="Z296" s="101"/>
    </row>
    <row r="297" spans="1:26" s="25" customFormat="1" ht="23.25">
      <c r="A297" s="120"/>
      <c r="B297" s="121" t="s">
        <v>280</v>
      </c>
      <c r="C297" s="121"/>
      <c r="D297" s="123" t="s">
        <v>449</v>
      </c>
      <c r="E297" s="115"/>
      <c r="F297" s="116">
        <v>1</v>
      </c>
      <c r="G297" s="113">
        <v>7.91</v>
      </c>
      <c r="H297" s="117"/>
      <c r="I297" s="163">
        <v>1.8</v>
      </c>
      <c r="J297" s="114">
        <f t="shared" si="9"/>
        <v>14.238000000000001</v>
      </c>
      <c r="K297" s="119"/>
      <c r="L297" s="114"/>
      <c r="M297" s="112"/>
      <c r="N297" s="72"/>
      <c r="O297" s="72">
        <v>1</v>
      </c>
      <c r="P297" s="102" t="s">
        <v>150</v>
      </c>
      <c r="Q297" s="101"/>
      <c r="R297" s="101"/>
      <c r="S297" s="101"/>
      <c r="T297" s="101"/>
      <c r="U297" s="101"/>
      <c r="V297" s="101"/>
      <c r="W297" s="101"/>
      <c r="X297" s="101"/>
      <c r="Y297" s="101"/>
      <c r="Z297" s="101"/>
    </row>
    <row r="298" spans="1:26" s="25" customFormat="1" ht="23.25">
      <c r="A298" s="120"/>
      <c r="B298" s="121" t="e">
        <v>#N/A</v>
      </c>
      <c r="C298" s="121"/>
      <c r="D298" s="122" t="s">
        <v>257</v>
      </c>
      <c r="E298" s="115"/>
      <c r="F298" s="116"/>
      <c r="G298" s="113"/>
      <c r="H298" s="117"/>
      <c r="I298" s="163">
        <v>0</v>
      </c>
      <c r="J298" s="114" t="str">
        <f t="shared" si="9"/>
        <v/>
      </c>
      <c r="K298" s="119"/>
      <c r="L298" s="114"/>
      <c r="M298" s="112"/>
      <c r="N298" s="72"/>
      <c r="O298" s="72" t="s">
        <v>259</v>
      </c>
      <c r="P298" s="102" t="s">
        <v>150</v>
      </c>
      <c r="Q298" s="101"/>
      <c r="R298" s="101"/>
      <c r="S298" s="101"/>
      <c r="T298" s="101"/>
      <c r="U298" s="101"/>
      <c r="V298" s="101"/>
      <c r="W298" s="101"/>
      <c r="X298" s="101"/>
      <c r="Y298" s="101"/>
      <c r="Z298" s="101"/>
    </row>
    <row r="299" spans="1:26" s="25" customFormat="1" ht="23.25">
      <c r="A299" s="120"/>
      <c r="B299" s="121" t="s">
        <v>280</v>
      </c>
      <c r="C299" s="121"/>
      <c r="D299" s="123" t="s">
        <v>460</v>
      </c>
      <c r="E299" s="115"/>
      <c r="F299" s="116">
        <v>1</v>
      </c>
      <c r="G299" s="113">
        <v>18.22</v>
      </c>
      <c r="H299" s="117"/>
      <c r="I299" s="163">
        <v>1.8</v>
      </c>
      <c r="J299" s="114">
        <f t="shared" si="9"/>
        <v>32.795999999999999</v>
      </c>
      <c r="K299" s="119"/>
      <c r="L299" s="114"/>
      <c r="M299" s="112"/>
      <c r="N299" s="72"/>
      <c r="O299" s="72">
        <v>1</v>
      </c>
      <c r="P299" s="102" t="s">
        <v>150</v>
      </c>
      <c r="Q299" s="101"/>
      <c r="R299" s="101"/>
      <c r="S299" s="101"/>
      <c r="T299" s="101"/>
      <c r="U299" s="101"/>
      <c r="V299" s="101"/>
      <c r="W299" s="101"/>
      <c r="X299" s="101"/>
      <c r="Y299" s="101"/>
      <c r="Z299" s="101"/>
    </row>
    <row r="300" spans="1:26" s="25" customFormat="1" ht="23.25">
      <c r="A300" s="120"/>
      <c r="B300" s="121" t="s">
        <v>280</v>
      </c>
      <c r="C300" s="121"/>
      <c r="D300" s="123" t="s">
        <v>461</v>
      </c>
      <c r="E300" s="115"/>
      <c r="F300" s="116">
        <v>1</v>
      </c>
      <c r="G300" s="113">
        <v>18.22</v>
      </c>
      <c r="H300" s="117"/>
      <c r="I300" s="163">
        <v>1.18</v>
      </c>
      <c r="J300" s="114">
        <f t="shared" si="9"/>
        <v>21.499599999999997</v>
      </c>
      <c r="K300" s="119"/>
      <c r="L300" s="114"/>
      <c r="M300" s="112"/>
      <c r="N300" s="72"/>
      <c r="O300" s="72">
        <v>1</v>
      </c>
      <c r="P300" s="102" t="s">
        <v>150</v>
      </c>
      <c r="Q300" s="101"/>
      <c r="R300" s="101"/>
      <c r="S300" s="101"/>
      <c r="T300" s="101"/>
      <c r="U300" s="101"/>
      <c r="V300" s="101"/>
      <c r="W300" s="101"/>
      <c r="X300" s="101"/>
      <c r="Y300" s="101"/>
      <c r="Z300" s="101"/>
    </row>
    <row r="301" spans="1:26" s="25" customFormat="1" ht="23.25">
      <c r="A301" s="120"/>
      <c r="B301" s="121" t="s">
        <v>280</v>
      </c>
      <c r="C301" s="121"/>
      <c r="D301" s="123" t="s">
        <v>462</v>
      </c>
      <c r="E301" s="115"/>
      <c r="F301" s="116">
        <v>-2</v>
      </c>
      <c r="G301" s="113">
        <v>2</v>
      </c>
      <c r="H301" s="117"/>
      <c r="I301" s="163">
        <v>1.8</v>
      </c>
      <c r="J301" s="114">
        <f t="shared" si="9"/>
        <v>-3.2</v>
      </c>
      <c r="K301" s="119"/>
      <c r="L301" s="114"/>
      <c r="M301" s="112"/>
      <c r="N301" s="72"/>
      <c r="O301" s="72">
        <v>1</v>
      </c>
      <c r="P301" s="102" t="s">
        <v>150</v>
      </c>
      <c r="Q301" s="101"/>
      <c r="R301" s="101"/>
      <c r="S301" s="101"/>
      <c r="T301" s="101"/>
      <c r="U301" s="101"/>
      <c r="V301" s="101"/>
      <c r="W301" s="101"/>
      <c r="X301" s="101"/>
      <c r="Y301" s="101"/>
      <c r="Z301" s="101"/>
    </row>
    <row r="302" spans="1:26" s="25" customFormat="1" ht="23.25">
      <c r="A302" s="120"/>
      <c r="B302" s="121" t="s">
        <v>280</v>
      </c>
      <c r="C302" s="121"/>
      <c r="D302" s="123" t="s">
        <v>482</v>
      </c>
      <c r="E302" s="115"/>
      <c r="F302" s="116">
        <v>1</v>
      </c>
      <c r="G302" s="113">
        <v>9.8000000000000007</v>
      </c>
      <c r="H302" s="117"/>
      <c r="I302" s="163">
        <v>1.8</v>
      </c>
      <c r="J302" s="114">
        <f t="shared" si="9"/>
        <v>17.64</v>
      </c>
      <c r="K302" s="119"/>
      <c r="L302" s="114"/>
      <c r="M302" s="112"/>
      <c r="N302" s="72"/>
      <c r="O302" s="72">
        <v>1</v>
      </c>
      <c r="P302" s="102" t="s">
        <v>150</v>
      </c>
      <c r="Q302" s="101"/>
      <c r="R302" s="101"/>
      <c r="S302" s="101"/>
      <c r="T302" s="101"/>
      <c r="U302" s="101"/>
      <c r="V302" s="101"/>
      <c r="W302" s="101"/>
      <c r="X302" s="101"/>
      <c r="Y302" s="101"/>
      <c r="Z302" s="101"/>
    </row>
    <row r="303" spans="1:26" s="25" customFormat="1" ht="23.25">
      <c r="A303" s="120"/>
      <c r="B303" s="121" t="s">
        <v>280</v>
      </c>
      <c r="C303" s="121"/>
      <c r="D303" s="123" t="s">
        <v>483</v>
      </c>
      <c r="E303" s="115"/>
      <c r="F303" s="116">
        <v>1</v>
      </c>
      <c r="G303" s="113">
        <v>5</v>
      </c>
      <c r="H303" s="117"/>
      <c r="I303" s="163">
        <v>1.8</v>
      </c>
      <c r="J303" s="114">
        <f t="shared" si="9"/>
        <v>9</v>
      </c>
      <c r="K303" s="119"/>
      <c r="L303" s="114"/>
      <c r="M303" s="112"/>
      <c r="N303" s="72"/>
      <c r="O303" s="72">
        <v>1</v>
      </c>
      <c r="P303" s="102" t="s">
        <v>150</v>
      </c>
      <c r="Q303" s="101"/>
      <c r="R303" s="101"/>
      <c r="S303" s="101"/>
      <c r="T303" s="101"/>
      <c r="U303" s="101"/>
      <c r="V303" s="101"/>
      <c r="W303" s="101"/>
      <c r="X303" s="101"/>
      <c r="Y303" s="101"/>
      <c r="Z303" s="101"/>
    </row>
    <row r="304" spans="1:26" s="25" customFormat="1" ht="23.25">
      <c r="A304" s="120"/>
      <c r="B304" s="121" t="e">
        <v>#N/A</v>
      </c>
      <c r="C304" s="121"/>
      <c r="D304" s="122" t="s">
        <v>255</v>
      </c>
      <c r="E304" s="115"/>
      <c r="F304" s="116"/>
      <c r="G304" s="113"/>
      <c r="H304" s="117"/>
      <c r="I304" s="163">
        <v>0</v>
      </c>
      <c r="J304" s="114" t="str">
        <f t="shared" si="9"/>
        <v/>
      </c>
      <c r="K304" s="119"/>
      <c r="L304" s="114"/>
      <c r="M304" s="112"/>
      <c r="N304" s="72"/>
      <c r="O304" s="72" t="s">
        <v>259</v>
      </c>
      <c r="P304" s="102" t="s">
        <v>150</v>
      </c>
      <c r="Q304" s="101"/>
      <c r="R304" s="101"/>
      <c r="S304" s="101"/>
      <c r="T304" s="101"/>
      <c r="U304" s="101"/>
      <c r="V304" s="101"/>
      <c r="W304" s="101"/>
      <c r="X304" s="101"/>
      <c r="Y304" s="101"/>
      <c r="Z304" s="101"/>
    </row>
    <row r="305" spans="1:26" s="25" customFormat="1" ht="23.25">
      <c r="A305" s="120"/>
      <c r="B305" s="121" t="s">
        <v>280</v>
      </c>
      <c r="C305" s="121"/>
      <c r="D305" s="123" t="s">
        <v>463</v>
      </c>
      <c r="E305" s="115"/>
      <c r="F305" s="116">
        <v>1</v>
      </c>
      <c r="G305" s="113">
        <v>2.5499999999999998</v>
      </c>
      <c r="H305" s="117"/>
      <c r="I305" s="163">
        <v>1.8</v>
      </c>
      <c r="J305" s="114">
        <f t="shared" si="9"/>
        <v>4.59</v>
      </c>
      <c r="K305" s="119"/>
      <c r="L305" s="114"/>
      <c r="M305" s="112"/>
      <c r="N305" s="72"/>
      <c r="O305" s="72">
        <v>1</v>
      </c>
      <c r="P305" s="102" t="s">
        <v>150</v>
      </c>
      <c r="Q305" s="101"/>
      <c r="R305" s="101"/>
      <c r="S305" s="101"/>
      <c r="T305" s="101"/>
      <c r="U305" s="101"/>
      <c r="V305" s="101"/>
      <c r="W305" s="101"/>
      <c r="X305" s="101"/>
      <c r="Y305" s="101"/>
      <c r="Z305" s="101"/>
    </row>
    <row r="306" spans="1:26" s="25" customFormat="1" ht="23.25">
      <c r="A306" s="120"/>
      <c r="B306" s="121" t="s">
        <v>280</v>
      </c>
      <c r="C306" s="121"/>
      <c r="D306" s="123" t="s">
        <v>464</v>
      </c>
      <c r="E306" s="115"/>
      <c r="F306" s="116">
        <v>1</v>
      </c>
      <c r="G306" s="113">
        <v>5.51</v>
      </c>
      <c r="H306" s="117"/>
      <c r="I306" s="163">
        <v>1.8</v>
      </c>
      <c r="J306" s="114">
        <f t="shared" si="9"/>
        <v>9.9179999999999993</v>
      </c>
      <c r="K306" s="119"/>
      <c r="L306" s="114"/>
      <c r="M306" s="112"/>
      <c r="N306" s="72"/>
      <c r="O306" s="72">
        <v>1</v>
      </c>
      <c r="P306" s="102" t="s">
        <v>150</v>
      </c>
      <c r="Q306" s="101"/>
      <c r="R306" s="101"/>
      <c r="S306" s="101"/>
      <c r="T306" s="101"/>
      <c r="U306" s="101"/>
      <c r="V306" s="101"/>
      <c r="W306" s="101"/>
      <c r="X306" s="101"/>
      <c r="Y306" s="101"/>
      <c r="Z306" s="101"/>
    </row>
    <row r="307" spans="1:26" s="25" customFormat="1" ht="23.25">
      <c r="A307" s="120"/>
      <c r="B307" s="121" t="e">
        <v>#N/A</v>
      </c>
      <c r="C307" s="121"/>
      <c r="D307" s="122" t="s">
        <v>192</v>
      </c>
      <c r="E307" s="115"/>
      <c r="F307" s="116"/>
      <c r="G307" s="113"/>
      <c r="H307" s="117"/>
      <c r="I307" s="163">
        <v>0</v>
      </c>
      <c r="J307" s="114" t="str">
        <f t="shared" si="9"/>
        <v/>
      </c>
      <c r="K307" s="119"/>
      <c r="L307" s="114"/>
      <c r="M307" s="112"/>
      <c r="N307" s="72"/>
      <c r="O307" s="72" t="s">
        <v>259</v>
      </c>
      <c r="P307" s="102" t="s">
        <v>150</v>
      </c>
      <c r="Q307" s="101"/>
      <c r="R307" s="101"/>
      <c r="S307" s="101"/>
      <c r="T307" s="101"/>
      <c r="U307" s="101"/>
      <c r="V307" s="101"/>
      <c r="W307" s="101"/>
      <c r="X307" s="101"/>
      <c r="Y307" s="101"/>
      <c r="Z307" s="101"/>
    </row>
    <row r="308" spans="1:26" s="25" customFormat="1" ht="23.25">
      <c r="A308" s="120"/>
      <c r="B308" s="121" t="s">
        <v>280</v>
      </c>
      <c r="C308" s="121"/>
      <c r="D308" s="123" t="s">
        <v>258</v>
      </c>
      <c r="E308" s="115"/>
      <c r="F308" s="116">
        <v>1</v>
      </c>
      <c r="G308" s="113">
        <v>7.6</v>
      </c>
      <c r="H308" s="117"/>
      <c r="I308" s="163">
        <v>1.8</v>
      </c>
      <c r="J308" s="114">
        <f t="shared" si="9"/>
        <v>13.68</v>
      </c>
      <c r="K308" s="119"/>
      <c r="L308" s="114"/>
      <c r="M308" s="112"/>
      <c r="N308" s="72"/>
      <c r="O308" s="72">
        <v>1</v>
      </c>
      <c r="P308" s="102" t="s">
        <v>150</v>
      </c>
      <c r="Q308" s="101"/>
      <c r="R308" s="101"/>
      <c r="S308" s="101"/>
      <c r="T308" s="101"/>
      <c r="U308" s="101"/>
      <c r="V308" s="101"/>
      <c r="W308" s="101"/>
      <c r="X308" s="101"/>
      <c r="Y308" s="101"/>
      <c r="Z308" s="101"/>
    </row>
    <row r="309" spans="1:26" s="25" customFormat="1" ht="23.25">
      <c r="A309" s="120"/>
      <c r="B309" s="121" t="e">
        <v>#N/A</v>
      </c>
      <c r="C309" s="121"/>
      <c r="D309" s="122" t="s">
        <v>311</v>
      </c>
      <c r="E309" s="115"/>
      <c r="F309" s="116"/>
      <c r="G309" s="113"/>
      <c r="H309" s="117"/>
      <c r="I309" s="163">
        <v>0</v>
      </c>
      <c r="J309" s="114" t="str">
        <f t="shared" si="9"/>
        <v/>
      </c>
      <c r="K309" s="119"/>
      <c r="L309" s="114"/>
      <c r="M309" s="112"/>
      <c r="N309" s="72"/>
      <c r="O309" s="72" t="s">
        <v>259</v>
      </c>
      <c r="P309" s="102" t="s">
        <v>150</v>
      </c>
      <c r="Q309" s="101"/>
      <c r="R309" s="101"/>
      <c r="S309" s="101"/>
      <c r="T309" s="101"/>
      <c r="U309" s="101"/>
      <c r="V309" s="101"/>
      <c r="W309" s="101"/>
      <c r="X309" s="101"/>
      <c r="Y309" s="101"/>
      <c r="Z309" s="101"/>
    </row>
    <row r="310" spans="1:26" s="25" customFormat="1" ht="23.25">
      <c r="A310" s="120"/>
      <c r="B310" s="121" t="s">
        <v>280</v>
      </c>
      <c r="C310" s="121"/>
      <c r="D310" s="123" t="s">
        <v>258</v>
      </c>
      <c r="E310" s="115"/>
      <c r="F310" s="116">
        <v>1</v>
      </c>
      <c r="G310" s="113">
        <v>2.95</v>
      </c>
      <c r="H310" s="117"/>
      <c r="I310" s="163">
        <v>1.8</v>
      </c>
      <c r="J310" s="114">
        <f t="shared" si="9"/>
        <v>5.3100000000000005</v>
      </c>
      <c r="K310" s="119"/>
      <c r="L310" s="114"/>
      <c r="M310" s="112"/>
      <c r="N310" s="72"/>
      <c r="O310" s="72">
        <v>1</v>
      </c>
      <c r="P310" s="102" t="s">
        <v>150</v>
      </c>
      <c r="Q310" s="101"/>
      <c r="R310" s="101"/>
      <c r="S310" s="101"/>
      <c r="T310" s="101"/>
      <c r="U310" s="101"/>
      <c r="V310" s="101"/>
      <c r="W310" s="101"/>
      <c r="X310" s="101"/>
      <c r="Y310" s="101"/>
      <c r="Z310" s="101"/>
    </row>
    <row r="311" spans="1:26" s="25" customFormat="1" ht="23.25">
      <c r="A311" s="120"/>
      <c r="B311" s="121" t="e">
        <v>#N/A</v>
      </c>
      <c r="C311" s="121"/>
      <c r="D311" s="122" t="s">
        <v>465</v>
      </c>
      <c r="E311" s="115"/>
      <c r="F311" s="116"/>
      <c r="G311" s="113"/>
      <c r="H311" s="117"/>
      <c r="I311" s="163">
        <v>0</v>
      </c>
      <c r="J311" s="114" t="str">
        <f t="shared" si="9"/>
        <v/>
      </c>
      <c r="K311" s="119"/>
      <c r="L311" s="114"/>
      <c r="M311" s="112"/>
      <c r="N311" s="72"/>
      <c r="O311" s="72" t="s">
        <v>259</v>
      </c>
      <c r="P311" s="102" t="s">
        <v>150</v>
      </c>
      <c r="Q311" s="101"/>
      <c r="R311" s="101"/>
      <c r="S311" s="101"/>
      <c r="T311" s="101"/>
      <c r="U311" s="101"/>
      <c r="V311" s="101"/>
      <c r="W311" s="101"/>
      <c r="X311" s="101"/>
      <c r="Y311" s="101"/>
      <c r="Z311" s="101"/>
    </row>
    <row r="312" spans="1:26" s="25" customFormat="1" ht="23.25">
      <c r="A312" s="120"/>
      <c r="B312" s="121" t="s">
        <v>280</v>
      </c>
      <c r="C312" s="121"/>
      <c r="D312" s="123" t="s">
        <v>258</v>
      </c>
      <c r="E312" s="115"/>
      <c r="F312" s="116">
        <v>1</v>
      </c>
      <c r="G312" s="113">
        <v>5.25</v>
      </c>
      <c r="H312" s="117"/>
      <c r="I312" s="163">
        <v>1.8</v>
      </c>
      <c r="J312" s="114">
        <f t="shared" si="9"/>
        <v>9.4500000000000011</v>
      </c>
      <c r="K312" s="119"/>
      <c r="L312" s="114"/>
      <c r="M312" s="112"/>
      <c r="N312" s="72"/>
      <c r="O312" s="72">
        <v>1</v>
      </c>
      <c r="P312" s="102" t="s">
        <v>150</v>
      </c>
      <c r="Q312" s="101"/>
      <c r="R312" s="101"/>
      <c r="S312" s="101"/>
      <c r="T312" s="101"/>
      <c r="U312" s="101"/>
      <c r="V312" s="101"/>
      <c r="W312" s="101"/>
      <c r="X312" s="101"/>
      <c r="Y312" s="101"/>
      <c r="Z312" s="101"/>
    </row>
    <row r="313" spans="1:26" s="25" customFormat="1" ht="23.25">
      <c r="A313" s="120"/>
      <c r="B313" s="121" t="e">
        <v>#N/A</v>
      </c>
      <c r="C313" s="121"/>
      <c r="D313" s="122" t="s">
        <v>328</v>
      </c>
      <c r="E313" s="115"/>
      <c r="F313" s="116"/>
      <c r="G313" s="113"/>
      <c r="H313" s="117"/>
      <c r="I313" s="163">
        <v>0</v>
      </c>
      <c r="J313" s="114" t="str">
        <f t="shared" si="9"/>
        <v/>
      </c>
      <c r="K313" s="119"/>
      <c r="L313" s="114"/>
      <c r="M313" s="112"/>
      <c r="N313" s="72"/>
      <c r="O313" s="72" t="s">
        <v>259</v>
      </c>
      <c r="P313" s="102" t="s">
        <v>150</v>
      </c>
      <c r="Q313" s="101"/>
      <c r="R313" s="101"/>
      <c r="S313" s="101"/>
      <c r="T313" s="101"/>
      <c r="U313" s="101"/>
      <c r="V313" s="101"/>
      <c r="W313" s="101"/>
      <c r="X313" s="101"/>
      <c r="Y313" s="101"/>
      <c r="Z313" s="101"/>
    </row>
    <row r="314" spans="1:26" s="25" customFormat="1" ht="23.25">
      <c r="A314" s="120"/>
      <c r="B314" s="121" t="s">
        <v>280</v>
      </c>
      <c r="C314" s="121"/>
      <c r="D314" s="123" t="s">
        <v>464</v>
      </c>
      <c r="E314" s="115"/>
      <c r="F314" s="116">
        <v>1</v>
      </c>
      <c r="G314" s="113">
        <v>6.05</v>
      </c>
      <c r="H314" s="117"/>
      <c r="I314" s="163">
        <v>1.8</v>
      </c>
      <c r="J314" s="114">
        <f t="shared" si="9"/>
        <v>10.89</v>
      </c>
      <c r="K314" s="119"/>
      <c r="L314" s="114"/>
      <c r="M314" s="112"/>
      <c r="N314" s="72"/>
      <c r="O314" s="72">
        <v>1</v>
      </c>
      <c r="P314" s="102" t="s">
        <v>150</v>
      </c>
      <c r="Q314" s="101"/>
      <c r="R314" s="101"/>
      <c r="S314" s="101"/>
      <c r="T314" s="101"/>
      <c r="U314" s="101"/>
      <c r="V314" s="101"/>
      <c r="W314" s="101"/>
      <c r="X314" s="101"/>
      <c r="Y314" s="101"/>
      <c r="Z314" s="101"/>
    </row>
    <row r="315" spans="1:26" s="25" customFormat="1" ht="23.25">
      <c r="A315" s="120"/>
      <c r="B315" s="121" t="s">
        <v>280</v>
      </c>
      <c r="C315" s="121"/>
      <c r="D315" s="123" t="s">
        <v>463</v>
      </c>
      <c r="E315" s="115"/>
      <c r="F315" s="116">
        <v>1</v>
      </c>
      <c r="G315" s="113">
        <v>1.69</v>
      </c>
      <c r="H315" s="117"/>
      <c r="I315" s="163">
        <v>1.8</v>
      </c>
      <c r="J315" s="114">
        <f t="shared" si="9"/>
        <v>3.0419999999999998</v>
      </c>
      <c r="K315" s="119"/>
      <c r="L315" s="114"/>
      <c r="M315" s="112"/>
      <c r="N315" s="72"/>
      <c r="O315" s="72">
        <v>1</v>
      </c>
      <c r="P315" s="102" t="s">
        <v>150</v>
      </c>
      <c r="Q315" s="101"/>
      <c r="R315" s="101"/>
      <c r="S315" s="101"/>
      <c r="T315" s="101"/>
      <c r="U315" s="101"/>
      <c r="V315" s="101"/>
      <c r="W315" s="101"/>
      <c r="X315" s="101"/>
      <c r="Y315" s="101"/>
      <c r="Z315" s="101"/>
    </row>
    <row r="316" spans="1:26" s="25" customFormat="1" ht="23.25">
      <c r="A316" s="120"/>
      <c r="B316" s="121" t="e">
        <v>#N/A</v>
      </c>
      <c r="C316" s="121"/>
      <c r="D316" s="122" t="s">
        <v>349</v>
      </c>
      <c r="E316" s="115"/>
      <c r="F316" s="116"/>
      <c r="G316" s="113"/>
      <c r="H316" s="117"/>
      <c r="I316" s="163">
        <v>0</v>
      </c>
      <c r="J316" s="114" t="str">
        <f t="shared" si="9"/>
        <v/>
      </c>
      <c r="K316" s="119"/>
      <c r="L316" s="114"/>
      <c r="M316" s="112"/>
      <c r="N316" s="72"/>
      <c r="O316" s="72" t="s">
        <v>259</v>
      </c>
      <c r="P316" s="102" t="s">
        <v>150</v>
      </c>
      <c r="Q316" s="101"/>
      <c r="R316" s="101"/>
      <c r="S316" s="101"/>
      <c r="T316" s="101"/>
      <c r="U316" s="101"/>
      <c r="V316" s="101"/>
      <c r="W316" s="101"/>
      <c r="X316" s="101"/>
      <c r="Y316" s="101"/>
      <c r="Z316" s="101"/>
    </row>
    <row r="317" spans="1:26" s="25" customFormat="1" ht="23.25">
      <c r="A317" s="120"/>
      <c r="B317" s="121" t="s">
        <v>280</v>
      </c>
      <c r="C317" s="121"/>
      <c r="D317" s="123" t="s">
        <v>258</v>
      </c>
      <c r="E317" s="115"/>
      <c r="F317" s="116">
        <v>1</v>
      </c>
      <c r="G317" s="113">
        <v>1.1499999999999999</v>
      </c>
      <c r="H317" s="117"/>
      <c r="I317" s="163">
        <v>1.8</v>
      </c>
      <c r="J317" s="114">
        <f t="shared" si="9"/>
        <v>2.0699999999999998</v>
      </c>
      <c r="K317" s="119"/>
      <c r="L317" s="114"/>
      <c r="M317" s="112"/>
      <c r="N317" s="72"/>
      <c r="O317" s="72">
        <v>1</v>
      </c>
      <c r="P317" s="102" t="s">
        <v>150</v>
      </c>
      <c r="Q317" s="101"/>
      <c r="R317" s="101"/>
      <c r="S317" s="101"/>
      <c r="T317" s="101"/>
      <c r="U317" s="101"/>
      <c r="V317" s="101"/>
      <c r="W317" s="101"/>
      <c r="X317" s="101"/>
      <c r="Y317" s="101"/>
      <c r="Z317" s="101"/>
    </row>
    <row r="318" spans="1:26" s="25" customFormat="1" ht="23.25">
      <c r="A318" s="120"/>
      <c r="B318" s="121" t="e">
        <v>#N/A</v>
      </c>
      <c r="C318" s="121"/>
      <c r="D318" s="122" t="s">
        <v>327</v>
      </c>
      <c r="E318" s="115"/>
      <c r="F318" s="116"/>
      <c r="G318" s="113"/>
      <c r="H318" s="117"/>
      <c r="I318" s="163">
        <v>0</v>
      </c>
      <c r="J318" s="114" t="str">
        <f t="shared" si="9"/>
        <v/>
      </c>
      <c r="K318" s="119"/>
      <c r="L318" s="114"/>
      <c r="M318" s="112"/>
      <c r="N318" s="72"/>
      <c r="O318" s="72" t="s">
        <v>259</v>
      </c>
      <c r="P318" s="102" t="s">
        <v>150</v>
      </c>
      <c r="Q318" s="101"/>
      <c r="R318" s="101"/>
      <c r="S318" s="101"/>
      <c r="T318" s="101"/>
      <c r="U318" s="101"/>
      <c r="V318" s="101"/>
      <c r="W318" s="101"/>
      <c r="X318" s="101"/>
      <c r="Y318" s="101"/>
      <c r="Z318" s="101"/>
    </row>
    <row r="319" spans="1:26" s="25" customFormat="1" ht="23.25">
      <c r="A319" s="120"/>
      <c r="B319" s="121" t="s">
        <v>280</v>
      </c>
      <c r="C319" s="121"/>
      <c r="D319" s="123" t="s">
        <v>463</v>
      </c>
      <c r="E319" s="115"/>
      <c r="F319" s="116">
        <v>1</v>
      </c>
      <c r="G319" s="113">
        <v>1.69</v>
      </c>
      <c r="H319" s="117"/>
      <c r="I319" s="163">
        <v>1.8</v>
      </c>
      <c r="J319" s="114">
        <f t="shared" si="9"/>
        <v>3.0419999999999998</v>
      </c>
      <c r="K319" s="119"/>
      <c r="L319" s="114"/>
      <c r="M319" s="112"/>
      <c r="N319" s="72"/>
      <c r="O319" s="72">
        <v>1</v>
      </c>
      <c r="P319" s="102" t="s">
        <v>150</v>
      </c>
      <c r="Q319" s="101"/>
      <c r="R319" s="101"/>
      <c r="S319" s="101"/>
      <c r="T319" s="101"/>
      <c r="U319" s="101"/>
      <c r="V319" s="101"/>
      <c r="W319" s="101"/>
      <c r="X319" s="101"/>
      <c r="Y319" s="101"/>
      <c r="Z319" s="101"/>
    </row>
    <row r="320" spans="1:26" s="25" customFormat="1" ht="23.25">
      <c r="A320" s="120"/>
      <c r="B320" s="121" t="s">
        <v>280</v>
      </c>
      <c r="C320" s="121"/>
      <c r="D320" s="123" t="s">
        <v>464</v>
      </c>
      <c r="E320" s="115"/>
      <c r="F320" s="116">
        <v>1</v>
      </c>
      <c r="G320" s="113">
        <v>2.38</v>
      </c>
      <c r="H320" s="117"/>
      <c r="I320" s="163">
        <v>1.8</v>
      </c>
      <c r="J320" s="114">
        <f t="shared" si="9"/>
        <v>4.2839999999999998</v>
      </c>
      <c r="K320" s="119"/>
      <c r="L320" s="114"/>
      <c r="M320" s="112"/>
      <c r="N320" s="72"/>
      <c r="O320" s="72">
        <v>1</v>
      </c>
      <c r="P320" s="102" t="s">
        <v>150</v>
      </c>
      <c r="Q320" s="101"/>
      <c r="R320" s="101"/>
      <c r="S320" s="101"/>
      <c r="T320" s="101"/>
      <c r="U320" s="101"/>
      <c r="V320" s="101"/>
      <c r="W320" s="101"/>
      <c r="X320" s="101"/>
      <c r="Y320" s="101"/>
      <c r="Z320" s="101"/>
    </row>
    <row r="321" spans="1:26" s="25" customFormat="1" ht="23.25">
      <c r="A321" s="120"/>
      <c r="B321" s="121" t="e">
        <v>#N/A</v>
      </c>
      <c r="C321" s="121"/>
      <c r="D321" s="122" t="s">
        <v>466</v>
      </c>
      <c r="E321" s="115"/>
      <c r="F321" s="116"/>
      <c r="G321" s="113"/>
      <c r="H321" s="117"/>
      <c r="I321" s="163">
        <v>0</v>
      </c>
      <c r="J321" s="114" t="str">
        <f t="shared" si="9"/>
        <v/>
      </c>
      <c r="K321" s="119"/>
      <c r="L321" s="114"/>
      <c r="M321" s="112"/>
      <c r="N321" s="72"/>
      <c r="O321" s="72" t="s">
        <v>259</v>
      </c>
      <c r="P321" s="102" t="s">
        <v>150</v>
      </c>
      <c r="Q321" s="101"/>
      <c r="R321" s="101"/>
      <c r="S321" s="101"/>
      <c r="T321" s="101"/>
      <c r="U321" s="101"/>
      <c r="V321" s="101"/>
      <c r="W321" s="101"/>
      <c r="X321" s="101"/>
      <c r="Y321" s="101"/>
      <c r="Z321" s="101"/>
    </row>
    <row r="322" spans="1:26" s="25" customFormat="1" ht="23.25">
      <c r="A322" s="120"/>
      <c r="B322" s="121" t="s">
        <v>280</v>
      </c>
      <c r="C322" s="121"/>
      <c r="D322" s="123" t="s">
        <v>463</v>
      </c>
      <c r="E322" s="115"/>
      <c r="F322" s="116">
        <v>2</v>
      </c>
      <c r="G322" s="113">
        <v>2.33</v>
      </c>
      <c r="H322" s="117"/>
      <c r="I322" s="163">
        <v>1.8</v>
      </c>
      <c r="J322" s="114">
        <f t="shared" si="9"/>
        <v>8.3879999999999999</v>
      </c>
      <c r="K322" s="119"/>
      <c r="L322" s="114"/>
      <c r="M322" s="112"/>
      <c r="N322" s="72"/>
      <c r="O322" s="72">
        <v>1</v>
      </c>
      <c r="P322" s="102" t="s">
        <v>150</v>
      </c>
      <c r="Q322" s="101"/>
      <c r="R322" s="101"/>
      <c r="S322" s="101"/>
      <c r="T322" s="101"/>
      <c r="U322" s="101"/>
      <c r="V322" s="101"/>
      <c r="W322" s="101"/>
      <c r="X322" s="101"/>
      <c r="Y322" s="101"/>
      <c r="Z322" s="101"/>
    </row>
    <row r="323" spans="1:26" s="25" customFormat="1" ht="23.25">
      <c r="A323" s="120"/>
      <c r="B323" s="121" t="s">
        <v>280</v>
      </c>
      <c r="C323" s="121"/>
      <c r="D323" s="123" t="s">
        <v>464</v>
      </c>
      <c r="E323" s="115"/>
      <c r="F323" s="116">
        <v>1</v>
      </c>
      <c r="G323" s="113">
        <v>2.8</v>
      </c>
      <c r="H323" s="117"/>
      <c r="I323" s="163">
        <v>1.8</v>
      </c>
      <c r="J323" s="114">
        <f t="shared" si="9"/>
        <v>5.04</v>
      </c>
      <c r="K323" s="119"/>
      <c r="L323" s="114"/>
      <c r="M323" s="112"/>
      <c r="N323" s="72"/>
      <c r="O323" s="72">
        <v>1</v>
      </c>
      <c r="P323" s="102" t="s">
        <v>150</v>
      </c>
      <c r="Q323" s="101"/>
      <c r="R323" s="101"/>
      <c r="S323" s="101"/>
      <c r="T323" s="101"/>
      <c r="U323" s="101"/>
      <c r="V323" s="101"/>
      <c r="W323" s="101"/>
      <c r="X323" s="101"/>
      <c r="Y323" s="101"/>
      <c r="Z323" s="101"/>
    </row>
    <row r="324" spans="1:26" s="25" customFormat="1" ht="23.25">
      <c r="A324" s="120"/>
      <c r="B324" s="121" t="e">
        <v>#N/A</v>
      </c>
      <c r="C324" s="121"/>
      <c r="D324" s="122" t="s">
        <v>325</v>
      </c>
      <c r="E324" s="115"/>
      <c r="F324" s="116"/>
      <c r="G324" s="113"/>
      <c r="H324" s="117"/>
      <c r="I324" s="163">
        <v>0</v>
      </c>
      <c r="J324" s="114" t="str">
        <f t="shared" si="9"/>
        <v/>
      </c>
      <c r="K324" s="119"/>
      <c r="L324" s="114"/>
      <c r="M324" s="112"/>
      <c r="N324" s="72"/>
      <c r="O324" s="72" t="s">
        <v>259</v>
      </c>
      <c r="P324" s="102" t="s">
        <v>150</v>
      </c>
      <c r="Q324" s="101"/>
      <c r="R324" s="101"/>
      <c r="S324" s="101"/>
      <c r="T324" s="101"/>
      <c r="U324" s="101"/>
      <c r="V324" s="101"/>
      <c r="W324" s="101"/>
      <c r="X324" s="101"/>
      <c r="Y324" s="101"/>
      <c r="Z324" s="101"/>
    </row>
    <row r="325" spans="1:26" s="25" customFormat="1" ht="23.25">
      <c r="A325" s="120"/>
      <c r="B325" s="121" t="s">
        <v>280</v>
      </c>
      <c r="C325" s="121"/>
      <c r="D325" s="123" t="s">
        <v>258</v>
      </c>
      <c r="E325" s="115"/>
      <c r="F325" s="116">
        <v>1</v>
      </c>
      <c r="G325" s="113">
        <v>2.23</v>
      </c>
      <c r="H325" s="117"/>
      <c r="I325" s="163">
        <v>1.8</v>
      </c>
      <c r="J325" s="114">
        <f t="shared" si="9"/>
        <v>4.0140000000000002</v>
      </c>
      <c r="K325" s="119"/>
      <c r="L325" s="114"/>
      <c r="M325" s="112"/>
      <c r="N325" s="72"/>
      <c r="O325" s="72">
        <v>1</v>
      </c>
      <c r="P325" s="102" t="s">
        <v>150</v>
      </c>
      <c r="Q325" s="101"/>
      <c r="R325" s="101"/>
      <c r="S325" s="101"/>
      <c r="T325" s="101"/>
      <c r="U325" s="101"/>
      <c r="V325" s="101"/>
      <c r="W325" s="101"/>
      <c r="X325" s="101"/>
      <c r="Y325" s="101"/>
      <c r="Z325" s="101"/>
    </row>
    <row r="326" spans="1:26" s="25" customFormat="1" ht="23.25">
      <c r="A326" s="120"/>
      <c r="B326" s="121" t="e">
        <v>#N/A</v>
      </c>
      <c r="C326" s="121"/>
      <c r="D326" s="122" t="s">
        <v>254</v>
      </c>
      <c r="E326" s="115"/>
      <c r="F326" s="116"/>
      <c r="G326" s="113"/>
      <c r="H326" s="117"/>
      <c r="I326" s="163">
        <v>0</v>
      </c>
      <c r="J326" s="114" t="str">
        <f t="shared" si="9"/>
        <v/>
      </c>
      <c r="K326" s="119"/>
      <c r="L326" s="114"/>
      <c r="M326" s="112"/>
      <c r="N326" s="72"/>
      <c r="O326" s="72" t="s">
        <v>259</v>
      </c>
      <c r="P326" s="102" t="s">
        <v>150</v>
      </c>
      <c r="Q326" s="101"/>
      <c r="R326" s="101"/>
      <c r="S326" s="101"/>
      <c r="T326" s="101"/>
      <c r="U326" s="101"/>
      <c r="V326" s="101"/>
      <c r="W326" s="101"/>
      <c r="X326" s="101"/>
      <c r="Y326" s="101"/>
      <c r="Z326" s="101"/>
    </row>
    <row r="327" spans="1:26" s="25" customFormat="1" ht="23.25">
      <c r="A327" s="120"/>
      <c r="B327" s="121" t="s">
        <v>280</v>
      </c>
      <c r="C327" s="121"/>
      <c r="D327" s="123" t="s">
        <v>258</v>
      </c>
      <c r="E327" s="115"/>
      <c r="F327" s="116">
        <v>1</v>
      </c>
      <c r="G327" s="113">
        <v>6.25</v>
      </c>
      <c r="H327" s="117"/>
      <c r="I327" s="163">
        <v>1.8</v>
      </c>
      <c r="J327" s="114">
        <f t="shared" si="9"/>
        <v>11.25</v>
      </c>
      <c r="K327" s="119"/>
      <c r="L327" s="114"/>
      <c r="M327" s="112"/>
      <c r="N327" s="72"/>
      <c r="O327" s="72">
        <v>1</v>
      </c>
      <c r="P327" s="102" t="s">
        <v>150</v>
      </c>
      <c r="Q327" s="101"/>
      <c r="R327" s="101"/>
      <c r="S327" s="101"/>
      <c r="T327" s="101"/>
      <c r="U327" s="101"/>
      <c r="V327" s="101"/>
      <c r="W327" s="101"/>
      <c r="X327" s="101"/>
      <c r="Y327" s="101"/>
      <c r="Z327" s="101"/>
    </row>
    <row r="328" spans="1:26" s="25" customFormat="1" ht="23.25">
      <c r="A328" s="120"/>
      <c r="B328" s="121" t="s">
        <v>280</v>
      </c>
      <c r="C328" s="121"/>
      <c r="D328" s="123" t="s">
        <v>307</v>
      </c>
      <c r="E328" s="115"/>
      <c r="F328" s="116"/>
      <c r="G328" s="113"/>
      <c r="H328" s="117"/>
      <c r="I328" s="163">
        <v>0</v>
      </c>
      <c r="J328" s="114" t="str">
        <f t="shared" si="9"/>
        <v/>
      </c>
      <c r="K328" s="119"/>
      <c r="L328" s="114"/>
      <c r="M328" s="112"/>
      <c r="N328" s="72"/>
      <c r="O328" s="72">
        <v>1</v>
      </c>
      <c r="P328" s="102" t="s">
        <v>150</v>
      </c>
      <c r="Q328" s="101"/>
      <c r="R328" s="101"/>
      <c r="S328" s="101"/>
      <c r="T328" s="101"/>
      <c r="U328" s="101"/>
      <c r="V328" s="101"/>
      <c r="W328" s="101"/>
      <c r="X328" s="101"/>
      <c r="Y328" s="101"/>
      <c r="Z328" s="101"/>
    </row>
    <row r="329" spans="1:26" s="25" customFormat="1" ht="23.25">
      <c r="A329" s="120"/>
      <c r="B329" s="121" t="e">
        <v>#N/A</v>
      </c>
      <c r="C329" s="121"/>
      <c r="D329" s="122" t="s">
        <v>473</v>
      </c>
      <c r="E329" s="115"/>
      <c r="F329" s="116"/>
      <c r="G329" s="113"/>
      <c r="H329" s="117"/>
      <c r="I329" s="163">
        <v>0</v>
      </c>
      <c r="J329" s="114" t="str">
        <f t="shared" si="9"/>
        <v/>
      </c>
      <c r="K329" s="119"/>
      <c r="L329" s="114"/>
      <c r="M329" s="112"/>
      <c r="N329" s="72"/>
      <c r="O329" s="72" t="s">
        <v>259</v>
      </c>
      <c r="P329" s="102" t="s">
        <v>150</v>
      </c>
      <c r="Q329" s="101"/>
      <c r="R329" s="101"/>
      <c r="S329" s="101"/>
      <c r="T329" s="101"/>
      <c r="U329" s="101"/>
      <c r="V329" s="101"/>
      <c r="W329" s="101"/>
      <c r="X329" s="101"/>
      <c r="Y329" s="101"/>
      <c r="Z329" s="101"/>
    </row>
    <row r="330" spans="1:26" s="25" customFormat="1" ht="23.25">
      <c r="A330" s="120"/>
      <c r="B330" s="121" t="s">
        <v>280</v>
      </c>
      <c r="C330" s="121"/>
      <c r="D330" s="123" t="s">
        <v>314</v>
      </c>
      <c r="E330" s="115"/>
      <c r="F330" s="116">
        <v>2</v>
      </c>
      <c r="G330" s="123">
        <v>81.259999999999991</v>
      </c>
      <c r="H330" s="117"/>
      <c r="I330" s="163">
        <v>0.72</v>
      </c>
      <c r="J330" s="114">
        <f t="shared" si="9"/>
        <v>117.01439999999998</v>
      </c>
      <c r="K330" s="119"/>
      <c r="L330" s="114"/>
      <c r="M330" s="112"/>
      <c r="N330" s="72"/>
      <c r="O330" s="72">
        <v>1</v>
      </c>
      <c r="P330" s="102" t="s">
        <v>150</v>
      </c>
      <c r="Q330" s="101"/>
      <c r="R330" s="101"/>
      <c r="S330" s="101"/>
      <c r="T330" s="101"/>
      <c r="U330" s="101"/>
      <c r="V330" s="101"/>
      <c r="W330" s="101"/>
      <c r="X330" s="101"/>
      <c r="Y330" s="101"/>
      <c r="Z330" s="101"/>
    </row>
    <row r="331" spans="1:26" s="25" customFormat="1" ht="23.25">
      <c r="A331" s="120"/>
      <c r="B331" s="121" t="s">
        <v>280</v>
      </c>
      <c r="C331" s="121"/>
      <c r="D331" s="123" t="s">
        <v>467</v>
      </c>
      <c r="E331" s="115"/>
      <c r="F331" s="116">
        <v>2</v>
      </c>
      <c r="G331" s="113">
        <v>3.07</v>
      </c>
      <c r="H331" s="117"/>
      <c r="I331" s="163">
        <v>0.72</v>
      </c>
      <c r="J331" s="114">
        <f t="shared" si="9"/>
        <v>4.4207999999999998</v>
      </c>
      <c r="K331" s="119"/>
      <c r="L331" s="114"/>
      <c r="M331" s="112"/>
      <c r="N331" s="72"/>
      <c r="O331" s="72">
        <v>1</v>
      </c>
      <c r="P331" s="102" t="s">
        <v>150</v>
      </c>
      <c r="Q331" s="101"/>
      <c r="R331" s="101"/>
      <c r="S331" s="101"/>
      <c r="T331" s="101"/>
      <c r="U331" s="101"/>
      <c r="V331" s="101"/>
      <c r="W331" s="101"/>
      <c r="X331" s="101"/>
      <c r="Y331" s="101"/>
      <c r="Z331" s="101"/>
    </row>
    <row r="332" spans="1:26" s="25" customFormat="1" ht="23.25">
      <c r="A332" s="120"/>
      <c r="B332" s="121" t="s">
        <v>280</v>
      </c>
      <c r="C332" s="121"/>
      <c r="D332" s="123" t="s">
        <v>468</v>
      </c>
      <c r="E332" s="115"/>
      <c r="F332" s="116">
        <v>2</v>
      </c>
      <c r="G332" s="113">
        <v>3.07</v>
      </c>
      <c r="H332" s="117"/>
      <c r="I332" s="163">
        <v>0.72</v>
      </c>
      <c r="J332" s="114">
        <f t="shared" si="9"/>
        <v>4.4207999999999998</v>
      </c>
      <c r="K332" s="119"/>
      <c r="L332" s="114"/>
      <c r="M332" s="112"/>
      <c r="N332" s="72"/>
      <c r="O332" s="72">
        <v>1</v>
      </c>
      <c r="P332" s="102" t="s">
        <v>150</v>
      </c>
      <c r="Q332" s="101"/>
      <c r="R332" s="101"/>
      <c r="S332" s="101"/>
      <c r="T332" s="101"/>
      <c r="U332" s="101"/>
      <c r="V332" s="101"/>
      <c r="W332" s="101"/>
      <c r="X332" s="101"/>
      <c r="Y332" s="101"/>
      <c r="Z332" s="101"/>
    </row>
    <row r="333" spans="1:26" s="25" customFormat="1" ht="23.25">
      <c r="A333" s="120"/>
      <c r="B333" s="121" t="s">
        <v>280</v>
      </c>
      <c r="C333" s="121"/>
      <c r="D333" s="123" t="s">
        <v>469</v>
      </c>
      <c r="E333" s="115"/>
      <c r="F333" s="116">
        <v>2</v>
      </c>
      <c r="G333" s="113">
        <v>3.07</v>
      </c>
      <c r="H333" s="117"/>
      <c r="I333" s="163">
        <v>0.72</v>
      </c>
      <c r="J333" s="114">
        <f t="shared" ref="J333:J396" si="10">IF(F333=0,"",IF(AND(F333&lt;0,G333*I333&gt;2),(ABS((2-(I333*G333)))*F333),IF(F333&gt;0,F333*G333*I333,0)))</f>
        <v>4.4207999999999998</v>
      </c>
      <c r="K333" s="119"/>
      <c r="L333" s="114"/>
      <c r="M333" s="112"/>
      <c r="N333" s="72"/>
      <c r="O333" s="72">
        <v>1</v>
      </c>
      <c r="P333" s="102" t="s">
        <v>150</v>
      </c>
      <c r="Q333" s="101"/>
      <c r="R333" s="101"/>
      <c r="S333" s="101"/>
      <c r="T333" s="101"/>
      <c r="U333" s="101"/>
      <c r="V333" s="101"/>
      <c r="W333" s="101"/>
      <c r="X333" s="101"/>
      <c r="Y333" s="101"/>
      <c r="Z333" s="101"/>
    </row>
    <row r="334" spans="1:26" s="25" customFormat="1" ht="23.25">
      <c r="A334" s="120"/>
      <c r="B334" s="121" t="s">
        <v>280</v>
      </c>
      <c r="C334" s="121"/>
      <c r="D334" s="123" t="s">
        <v>470</v>
      </c>
      <c r="E334" s="115"/>
      <c r="F334" s="116">
        <v>2</v>
      </c>
      <c r="G334" s="113">
        <v>18.440000000000001</v>
      </c>
      <c r="H334" s="117"/>
      <c r="I334" s="163">
        <v>0.72</v>
      </c>
      <c r="J334" s="114">
        <f t="shared" si="10"/>
        <v>26.553599999999999</v>
      </c>
      <c r="K334" s="119"/>
      <c r="L334" s="114"/>
      <c r="M334" s="112"/>
      <c r="N334" s="72"/>
      <c r="O334" s="72">
        <v>1</v>
      </c>
      <c r="P334" s="102" t="s">
        <v>150</v>
      </c>
      <c r="Q334" s="101"/>
      <c r="R334" s="101"/>
      <c r="S334" s="101"/>
      <c r="T334" s="101"/>
      <c r="U334" s="101"/>
      <c r="V334" s="101"/>
      <c r="W334" s="101"/>
      <c r="X334" s="101"/>
      <c r="Y334" s="101"/>
      <c r="Z334" s="101"/>
    </row>
    <row r="335" spans="1:26" s="25" customFormat="1" ht="23.25">
      <c r="A335" s="120"/>
      <c r="B335" s="121" t="s">
        <v>280</v>
      </c>
      <c r="C335" s="121"/>
      <c r="D335" s="123" t="s">
        <v>471</v>
      </c>
      <c r="E335" s="115"/>
      <c r="F335" s="116">
        <v>2</v>
      </c>
      <c r="G335" s="113">
        <v>18.440000000000001</v>
      </c>
      <c r="H335" s="117"/>
      <c r="I335" s="163">
        <v>0.72</v>
      </c>
      <c r="J335" s="114">
        <f t="shared" si="10"/>
        <v>26.553599999999999</v>
      </c>
      <c r="K335" s="119"/>
      <c r="L335" s="114"/>
      <c r="M335" s="112"/>
      <c r="N335" s="72"/>
      <c r="O335" s="72">
        <v>1</v>
      </c>
      <c r="P335" s="102" t="s">
        <v>150</v>
      </c>
      <c r="Q335" s="101"/>
      <c r="R335" s="101"/>
      <c r="S335" s="101"/>
      <c r="T335" s="101"/>
      <c r="U335" s="101"/>
      <c r="V335" s="101"/>
      <c r="W335" s="101"/>
      <c r="X335" s="101"/>
      <c r="Y335" s="101"/>
      <c r="Z335" s="101"/>
    </row>
    <row r="336" spans="1:26" s="25" customFormat="1" ht="23.25">
      <c r="A336" s="120"/>
      <c r="B336" s="121" t="s">
        <v>280</v>
      </c>
      <c r="C336" s="121"/>
      <c r="D336" s="123" t="s">
        <v>310</v>
      </c>
      <c r="E336" s="115"/>
      <c r="F336" s="116">
        <v>2</v>
      </c>
      <c r="G336" s="113">
        <v>28.17</v>
      </c>
      <c r="H336" s="117"/>
      <c r="I336" s="163">
        <v>0.72</v>
      </c>
      <c r="J336" s="114">
        <f t="shared" si="10"/>
        <v>40.564799999999998</v>
      </c>
      <c r="K336" s="119"/>
      <c r="L336" s="114"/>
      <c r="M336" s="112"/>
      <c r="N336" s="72"/>
      <c r="O336" s="72">
        <v>1</v>
      </c>
      <c r="P336" s="102" t="s">
        <v>150</v>
      </c>
      <c r="Q336" s="101"/>
      <c r="R336" s="101"/>
      <c r="S336" s="101"/>
      <c r="T336" s="101"/>
      <c r="U336" s="101"/>
      <c r="V336" s="101"/>
      <c r="W336" s="101"/>
      <c r="X336" s="101"/>
      <c r="Y336" s="101"/>
      <c r="Z336" s="101"/>
    </row>
    <row r="337" spans="1:26" s="25" customFormat="1" ht="23.25">
      <c r="A337" s="120"/>
      <c r="B337" s="121" t="s">
        <v>280</v>
      </c>
      <c r="C337" s="121"/>
      <c r="D337" s="123" t="s">
        <v>472</v>
      </c>
      <c r="E337" s="115"/>
      <c r="F337" s="116">
        <v>2</v>
      </c>
      <c r="G337" s="113">
        <v>1.17</v>
      </c>
      <c r="H337" s="117"/>
      <c r="I337" s="163">
        <v>0.72</v>
      </c>
      <c r="J337" s="114">
        <f t="shared" si="10"/>
        <v>1.6847999999999999</v>
      </c>
      <c r="K337" s="119"/>
      <c r="L337" s="114"/>
      <c r="M337" s="112"/>
      <c r="N337" s="72"/>
      <c r="O337" s="72">
        <v>1</v>
      </c>
      <c r="P337" s="102" t="s">
        <v>150</v>
      </c>
      <c r="Q337" s="101"/>
      <c r="R337" s="101"/>
      <c r="S337" s="101"/>
      <c r="T337" s="101"/>
      <c r="U337" s="101"/>
      <c r="V337" s="101"/>
      <c r="W337" s="101"/>
      <c r="X337" s="101"/>
      <c r="Y337" s="101"/>
      <c r="Z337" s="101"/>
    </row>
    <row r="338" spans="1:26" s="25" customFormat="1" ht="23.25">
      <c r="A338" s="120"/>
      <c r="B338" s="121" t="s">
        <v>280</v>
      </c>
      <c r="C338" s="121"/>
      <c r="D338" s="123" t="s">
        <v>485</v>
      </c>
      <c r="E338" s="115"/>
      <c r="F338" s="116">
        <v>1</v>
      </c>
      <c r="G338" s="113">
        <v>50.949999999999996</v>
      </c>
      <c r="H338" s="117"/>
      <c r="I338" s="163">
        <v>0.4</v>
      </c>
      <c r="J338" s="114">
        <f t="shared" si="10"/>
        <v>20.38</v>
      </c>
      <c r="K338" s="119"/>
      <c r="L338" s="114"/>
      <c r="M338" s="112"/>
      <c r="N338" s="72"/>
      <c r="O338" s="72">
        <v>1</v>
      </c>
      <c r="P338" s="102" t="s">
        <v>150</v>
      </c>
      <c r="Q338" s="101"/>
      <c r="R338" s="101"/>
      <c r="S338" s="101"/>
      <c r="T338" s="101"/>
      <c r="U338" s="101"/>
      <c r="V338" s="101"/>
      <c r="W338" s="101"/>
      <c r="X338" s="101"/>
      <c r="Y338" s="101"/>
      <c r="Z338" s="101"/>
    </row>
    <row r="339" spans="1:26" s="25" customFormat="1" ht="23.25">
      <c r="A339" s="120"/>
      <c r="B339" s="121" t="s">
        <v>280</v>
      </c>
      <c r="C339" s="121"/>
      <c r="D339" s="123" t="s">
        <v>486</v>
      </c>
      <c r="E339" s="115"/>
      <c r="F339" s="116">
        <v>1</v>
      </c>
      <c r="G339" s="113">
        <v>50.949999999999996</v>
      </c>
      <c r="H339" s="117"/>
      <c r="I339" s="163">
        <v>1</v>
      </c>
      <c r="J339" s="114">
        <f t="shared" si="10"/>
        <v>50.949999999999996</v>
      </c>
      <c r="K339" s="119"/>
      <c r="L339" s="114"/>
      <c r="M339" s="112"/>
      <c r="N339" s="72"/>
      <c r="O339" s="72">
        <v>1</v>
      </c>
      <c r="P339" s="102" t="s">
        <v>150</v>
      </c>
      <c r="Q339" s="101"/>
      <c r="R339" s="101"/>
      <c r="S339" s="101"/>
      <c r="T339" s="101"/>
      <c r="U339" s="101"/>
      <c r="V339" s="101"/>
      <c r="W339" s="101"/>
      <c r="X339" s="101"/>
      <c r="Y339" s="101"/>
      <c r="Z339" s="101"/>
    </row>
    <row r="340" spans="1:26" s="25" customFormat="1" ht="23.25">
      <c r="A340" s="120"/>
      <c r="B340" s="121" t="e">
        <v>#N/A</v>
      </c>
      <c r="C340" s="121"/>
      <c r="D340" s="122" t="s">
        <v>474</v>
      </c>
      <c r="E340" s="115"/>
      <c r="F340" s="116"/>
      <c r="G340" s="113"/>
      <c r="H340" s="117"/>
      <c r="I340" s="163">
        <v>0</v>
      </c>
      <c r="J340" s="114" t="str">
        <f t="shared" si="10"/>
        <v/>
      </c>
      <c r="K340" s="119"/>
      <c r="L340" s="114"/>
      <c r="M340" s="112"/>
      <c r="N340" s="72"/>
      <c r="O340" s="72" t="s">
        <v>259</v>
      </c>
      <c r="P340" s="102" t="s">
        <v>150</v>
      </c>
      <c r="Q340" s="101"/>
      <c r="R340" s="101"/>
      <c r="S340" s="101"/>
      <c r="T340" s="101"/>
      <c r="U340" s="101"/>
      <c r="V340" s="101"/>
      <c r="W340" s="101"/>
      <c r="X340" s="101"/>
      <c r="Y340" s="101"/>
      <c r="Z340" s="101"/>
    </row>
    <row r="341" spans="1:26" s="25" customFormat="1" ht="23.25">
      <c r="A341" s="120"/>
      <c r="B341" s="121" t="s">
        <v>280</v>
      </c>
      <c r="C341" s="121"/>
      <c r="D341" s="123" t="s">
        <v>475</v>
      </c>
      <c r="E341" s="115"/>
      <c r="F341" s="116">
        <v>20</v>
      </c>
      <c r="G341" s="113">
        <v>0.8</v>
      </c>
      <c r="H341" s="117"/>
      <c r="I341" s="163">
        <v>1.8</v>
      </c>
      <c r="J341" s="114">
        <f t="shared" si="10"/>
        <v>28.8</v>
      </c>
      <c r="K341" s="119"/>
      <c r="L341" s="114"/>
      <c r="M341" s="112"/>
      <c r="N341" s="72"/>
      <c r="O341" s="72">
        <v>1</v>
      </c>
      <c r="P341" s="102" t="s">
        <v>150</v>
      </c>
      <c r="Q341" s="101"/>
      <c r="R341" s="101"/>
      <c r="S341" s="101"/>
      <c r="T341" s="101"/>
      <c r="U341" s="101"/>
      <c r="V341" s="101"/>
      <c r="W341" s="101"/>
      <c r="X341" s="101"/>
      <c r="Y341" s="101"/>
      <c r="Z341" s="101"/>
    </row>
    <row r="342" spans="1:26" s="25" customFormat="1" ht="23.25">
      <c r="A342" s="120"/>
      <c r="B342" s="121" t="s">
        <v>280</v>
      </c>
      <c r="C342" s="121"/>
      <c r="D342" s="123" t="s">
        <v>476</v>
      </c>
      <c r="E342" s="115"/>
      <c r="F342" s="116">
        <v>2</v>
      </c>
      <c r="G342" s="113">
        <v>1.2000000000000002</v>
      </c>
      <c r="H342" s="117"/>
      <c r="I342" s="163">
        <v>1.8</v>
      </c>
      <c r="J342" s="114">
        <f t="shared" si="10"/>
        <v>4.3200000000000012</v>
      </c>
      <c r="K342" s="119"/>
      <c r="L342" s="114"/>
      <c r="M342" s="112"/>
      <c r="N342" s="72"/>
      <c r="O342" s="72">
        <v>1</v>
      </c>
      <c r="P342" s="102" t="s">
        <v>150</v>
      </c>
      <c r="Q342" s="101"/>
      <c r="R342" s="101"/>
      <c r="S342" s="101"/>
      <c r="T342" s="101"/>
      <c r="U342" s="101"/>
      <c r="V342" s="101"/>
      <c r="W342" s="101"/>
      <c r="X342" s="101"/>
      <c r="Y342" s="101"/>
      <c r="Z342" s="101"/>
    </row>
    <row r="343" spans="1:26" s="25" customFormat="1" ht="23.25">
      <c r="A343" s="120"/>
      <c r="B343" s="121" t="s">
        <v>280</v>
      </c>
      <c r="C343" s="121"/>
      <c r="D343" s="123" t="s">
        <v>477</v>
      </c>
      <c r="E343" s="115"/>
      <c r="F343" s="116">
        <v>19</v>
      </c>
      <c r="G343" s="113">
        <v>0.6</v>
      </c>
      <c r="H343" s="117"/>
      <c r="I343" s="163">
        <v>1.8</v>
      </c>
      <c r="J343" s="114">
        <f t="shared" si="10"/>
        <v>20.52</v>
      </c>
      <c r="K343" s="119"/>
      <c r="L343" s="114"/>
      <c r="M343" s="112"/>
      <c r="N343" s="72"/>
      <c r="O343" s="72">
        <v>1</v>
      </c>
      <c r="P343" s="102" t="s">
        <v>150</v>
      </c>
      <c r="Q343" s="101"/>
      <c r="R343" s="101"/>
      <c r="S343" s="101"/>
      <c r="T343" s="101"/>
      <c r="U343" s="101"/>
      <c r="V343" s="101"/>
      <c r="W343" s="101"/>
      <c r="X343" s="101"/>
      <c r="Y343" s="101"/>
      <c r="Z343" s="101"/>
    </row>
    <row r="344" spans="1:26" s="25" customFormat="1" ht="23.25">
      <c r="A344" s="120"/>
      <c r="B344" s="121" t="e">
        <v>#N/A</v>
      </c>
      <c r="C344" s="121"/>
      <c r="D344" s="122" t="s">
        <v>306</v>
      </c>
      <c r="E344" s="115"/>
      <c r="F344" s="116"/>
      <c r="G344" s="113"/>
      <c r="H344" s="117"/>
      <c r="I344" s="163">
        <v>0</v>
      </c>
      <c r="J344" s="114" t="str">
        <f t="shared" si="10"/>
        <v/>
      </c>
      <c r="K344" s="119"/>
      <c r="L344" s="114"/>
      <c r="M344" s="112"/>
      <c r="N344" s="72"/>
      <c r="O344" s="72" t="s">
        <v>259</v>
      </c>
      <c r="P344" s="102" t="s">
        <v>150</v>
      </c>
      <c r="Q344" s="101"/>
      <c r="R344" s="101"/>
      <c r="S344" s="101"/>
      <c r="T344" s="101"/>
      <c r="U344" s="101"/>
      <c r="V344" s="101"/>
      <c r="W344" s="101"/>
      <c r="X344" s="101"/>
      <c r="Y344" s="101"/>
      <c r="Z344" s="101"/>
    </row>
    <row r="345" spans="1:26" s="25" customFormat="1" ht="23.25">
      <c r="A345" s="120"/>
      <c r="B345" s="121" t="s">
        <v>280</v>
      </c>
      <c r="C345" s="121"/>
      <c r="D345" s="123" t="s">
        <v>480</v>
      </c>
      <c r="E345" s="115"/>
      <c r="F345" s="116">
        <v>4</v>
      </c>
      <c r="G345" s="113">
        <v>25.7</v>
      </c>
      <c r="H345" s="117"/>
      <c r="I345" s="163">
        <v>1.8</v>
      </c>
      <c r="J345" s="114">
        <f t="shared" si="10"/>
        <v>185.04</v>
      </c>
      <c r="K345" s="119"/>
      <c r="L345" s="114"/>
      <c r="M345" s="112"/>
      <c r="N345" s="72"/>
      <c r="O345" s="72">
        <v>1</v>
      </c>
      <c r="P345" s="102" t="s">
        <v>150</v>
      </c>
      <c r="Q345" s="101"/>
      <c r="R345" s="101"/>
      <c r="S345" s="101"/>
      <c r="T345" s="101"/>
      <c r="U345" s="101"/>
      <c r="V345" s="101"/>
      <c r="W345" s="101"/>
      <c r="X345" s="101"/>
      <c r="Y345" s="101"/>
      <c r="Z345" s="101"/>
    </row>
    <row r="346" spans="1:26" s="25" customFormat="1" ht="23.25">
      <c r="A346" s="120"/>
      <c r="B346" s="121" t="s">
        <v>280</v>
      </c>
      <c r="C346" s="121"/>
      <c r="D346" s="123" t="s">
        <v>481</v>
      </c>
      <c r="E346" s="115"/>
      <c r="F346" s="116">
        <v>4</v>
      </c>
      <c r="G346" s="113">
        <v>2</v>
      </c>
      <c r="H346" s="117"/>
      <c r="I346" s="163">
        <v>1.2</v>
      </c>
      <c r="J346" s="114">
        <f t="shared" si="10"/>
        <v>9.6</v>
      </c>
      <c r="K346" s="119"/>
      <c r="L346" s="114"/>
      <c r="M346" s="112"/>
      <c r="N346" s="72"/>
      <c r="O346" s="72">
        <v>1</v>
      </c>
      <c r="P346" s="102" t="s">
        <v>150</v>
      </c>
      <c r="Q346" s="101"/>
      <c r="R346" s="101"/>
      <c r="S346" s="101"/>
      <c r="T346" s="101"/>
      <c r="U346" s="101"/>
      <c r="V346" s="101"/>
      <c r="W346" s="101"/>
      <c r="X346" s="101"/>
      <c r="Y346" s="101"/>
      <c r="Z346" s="101"/>
    </row>
    <row r="347" spans="1:26" ht="23.25">
      <c r="I347" s="174"/>
      <c r="J347" s="114" t="str">
        <f t="shared" si="10"/>
        <v/>
      </c>
    </row>
    <row r="348" spans="1:26" ht="23.25">
      <c r="I348" s="174"/>
      <c r="J348" s="114" t="str">
        <f t="shared" si="10"/>
        <v/>
      </c>
    </row>
    <row r="349" spans="1:26" ht="37.5">
      <c r="D349" s="161" t="s">
        <v>493</v>
      </c>
      <c r="I349" s="174"/>
      <c r="J349" s="179">
        <f>SUM(J350:J400)</f>
        <v>1207.1539500000001</v>
      </c>
    </row>
    <row r="350" spans="1:26" s="25" customFormat="1" ht="23.25">
      <c r="A350" s="120"/>
      <c r="B350" s="121" t="e">
        <v>#N/A</v>
      </c>
      <c r="C350" s="121"/>
      <c r="D350" s="122" t="s">
        <v>315</v>
      </c>
      <c r="E350" s="115"/>
      <c r="F350" s="116"/>
      <c r="G350" s="113"/>
      <c r="H350" s="113"/>
      <c r="I350" s="162">
        <v>0</v>
      </c>
      <c r="J350" s="114" t="str">
        <f t="shared" si="10"/>
        <v/>
      </c>
      <c r="K350" s="119"/>
      <c r="L350" s="114"/>
      <c r="M350" s="112"/>
      <c r="N350" s="72"/>
      <c r="O350" s="72"/>
      <c r="P350" s="102" t="s">
        <v>150</v>
      </c>
      <c r="Q350" s="101"/>
      <c r="R350" s="101"/>
      <c r="S350" s="101"/>
      <c r="T350" s="101"/>
      <c r="U350" s="101"/>
      <c r="V350" s="101"/>
      <c r="W350" s="101"/>
      <c r="X350" s="101"/>
      <c r="Y350" s="101"/>
      <c r="Z350" s="101"/>
    </row>
    <row r="351" spans="1:26" s="25" customFormat="1" ht="23.25">
      <c r="A351" s="120"/>
      <c r="B351" s="121" t="s">
        <v>285</v>
      </c>
      <c r="C351" s="121"/>
      <c r="D351" s="157" t="s">
        <v>316</v>
      </c>
      <c r="E351" s="115"/>
      <c r="F351" s="116">
        <v>1</v>
      </c>
      <c r="G351" s="113">
        <v>25.4</v>
      </c>
      <c r="H351" s="117"/>
      <c r="I351" s="163">
        <v>2.7</v>
      </c>
      <c r="J351" s="114">
        <f t="shared" si="10"/>
        <v>68.58</v>
      </c>
      <c r="K351" s="119"/>
      <c r="L351" s="114"/>
      <c r="M351" s="112"/>
      <c r="N351" s="72"/>
      <c r="O351" s="72">
        <v>8</v>
      </c>
      <c r="P351" s="102" t="s">
        <v>150</v>
      </c>
      <c r="Q351" s="101"/>
      <c r="R351" s="101"/>
      <c r="S351" s="101"/>
      <c r="T351" s="101"/>
      <c r="U351" s="101"/>
      <c r="V351" s="101"/>
      <c r="W351" s="101"/>
      <c r="X351" s="101"/>
      <c r="Y351" s="101"/>
      <c r="Z351" s="101"/>
    </row>
    <row r="352" spans="1:26" s="24" customFormat="1" ht="30" customHeight="1">
      <c r="A352" s="120"/>
      <c r="B352" s="121" t="s">
        <v>285</v>
      </c>
      <c r="C352" s="121"/>
      <c r="D352" s="157" t="s">
        <v>181</v>
      </c>
      <c r="E352" s="115"/>
      <c r="F352" s="116">
        <v>1</v>
      </c>
      <c r="G352" s="113">
        <v>13.5</v>
      </c>
      <c r="H352" s="117"/>
      <c r="I352" s="163">
        <v>2.7</v>
      </c>
      <c r="J352" s="114">
        <f t="shared" si="10"/>
        <v>36.450000000000003</v>
      </c>
      <c r="K352" s="119"/>
      <c r="L352" s="114"/>
      <c r="M352" s="112"/>
      <c r="N352" s="72"/>
      <c r="O352" s="72">
        <v>8</v>
      </c>
      <c r="P352" s="102" t="s">
        <v>150</v>
      </c>
      <c r="Q352" s="101"/>
      <c r="R352" s="101"/>
      <c r="S352" s="101"/>
      <c r="T352" s="101"/>
      <c r="U352" s="101"/>
      <c r="V352" s="101"/>
      <c r="W352" s="101"/>
      <c r="X352" s="101"/>
      <c r="Y352" s="101"/>
      <c r="Z352" s="101"/>
    </row>
    <row r="353" spans="1:26" s="25" customFormat="1" ht="29.25" customHeight="1">
      <c r="A353" s="120"/>
      <c r="B353" s="121" t="s">
        <v>285</v>
      </c>
      <c r="C353" s="121"/>
      <c r="D353" s="157" t="s">
        <v>194</v>
      </c>
      <c r="E353" s="115"/>
      <c r="F353" s="116">
        <v>1</v>
      </c>
      <c r="G353" s="113">
        <v>15.7</v>
      </c>
      <c r="H353" s="113"/>
      <c r="I353" s="162">
        <v>2.7</v>
      </c>
      <c r="J353" s="114">
        <f t="shared" si="10"/>
        <v>42.39</v>
      </c>
      <c r="K353" s="119"/>
      <c r="L353" s="114"/>
      <c r="M353" s="112"/>
      <c r="N353" s="72"/>
      <c r="O353" s="72">
        <v>8</v>
      </c>
      <c r="P353" s="102" t="s">
        <v>150</v>
      </c>
      <c r="Q353" s="101"/>
      <c r="R353" s="101"/>
      <c r="S353" s="101"/>
      <c r="T353" s="101"/>
      <c r="U353" s="101"/>
      <c r="V353" s="101"/>
      <c r="W353" s="101"/>
      <c r="X353" s="101"/>
      <c r="Y353" s="101"/>
      <c r="Z353" s="101"/>
    </row>
    <row r="354" spans="1:26" s="25" customFormat="1" ht="23.25">
      <c r="A354" s="120"/>
      <c r="B354" s="121" t="s">
        <v>285</v>
      </c>
      <c r="C354" s="121"/>
      <c r="D354" s="157" t="s">
        <v>341</v>
      </c>
      <c r="E354" s="115"/>
      <c r="F354" s="116">
        <v>1</v>
      </c>
      <c r="G354" s="113">
        <v>7</v>
      </c>
      <c r="H354" s="117"/>
      <c r="I354" s="163">
        <v>2.7</v>
      </c>
      <c r="J354" s="114">
        <f t="shared" si="10"/>
        <v>18.900000000000002</v>
      </c>
      <c r="K354" s="119"/>
      <c r="L354" s="114"/>
      <c r="M354" s="112"/>
      <c r="N354" s="72"/>
      <c r="O354" s="72">
        <v>8</v>
      </c>
      <c r="P354" s="102" t="s">
        <v>150</v>
      </c>
      <c r="Q354" s="101"/>
      <c r="R354" s="101"/>
      <c r="S354" s="101"/>
      <c r="T354" s="101"/>
      <c r="U354" s="101"/>
      <c r="V354" s="101"/>
      <c r="W354" s="101"/>
      <c r="X354" s="101"/>
      <c r="Y354" s="101"/>
      <c r="Z354" s="101"/>
    </row>
    <row r="355" spans="1:26" s="24" customFormat="1" ht="39" customHeight="1">
      <c r="A355" s="120"/>
      <c r="B355" s="121" t="s">
        <v>285</v>
      </c>
      <c r="C355" s="121"/>
      <c r="D355" s="157" t="s">
        <v>317</v>
      </c>
      <c r="E355" s="115"/>
      <c r="F355" s="116">
        <v>1</v>
      </c>
      <c r="G355" s="113">
        <v>22.8</v>
      </c>
      <c r="H355" s="117"/>
      <c r="I355" s="163">
        <v>2.7</v>
      </c>
      <c r="J355" s="114">
        <f t="shared" si="10"/>
        <v>61.560000000000009</v>
      </c>
      <c r="K355" s="119"/>
      <c r="L355" s="114"/>
      <c r="M355" s="112"/>
      <c r="N355" s="72"/>
      <c r="O355" s="72">
        <v>8</v>
      </c>
      <c r="P355" s="102" t="s">
        <v>150</v>
      </c>
      <c r="Q355" s="101"/>
      <c r="R355" s="101"/>
      <c r="S355" s="101"/>
      <c r="T355" s="101"/>
      <c r="U355" s="101"/>
      <c r="V355" s="101"/>
      <c r="W355" s="101"/>
      <c r="X355" s="101"/>
      <c r="Y355" s="101"/>
      <c r="Z355" s="101"/>
    </row>
    <row r="356" spans="1:26" s="25" customFormat="1" ht="23.25">
      <c r="A356" s="120"/>
      <c r="B356" s="121" t="s">
        <v>285</v>
      </c>
      <c r="C356" s="121"/>
      <c r="D356" s="157" t="s">
        <v>319</v>
      </c>
      <c r="E356" s="115"/>
      <c r="F356" s="116">
        <v>1</v>
      </c>
      <c r="G356" s="113">
        <v>9.9</v>
      </c>
      <c r="H356" s="113"/>
      <c r="I356" s="162">
        <v>2.7</v>
      </c>
      <c r="J356" s="114">
        <f t="shared" si="10"/>
        <v>26.730000000000004</v>
      </c>
      <c r="K356" s="119"/>
      <c r="L356" s="114"/>
      <c r="M356" s="112"/>
      <c r="N356" s="72"/>
      <c r="O356" s="72">
        <v>8</v>
      </c>
      <c r="P356" s="102" t="s">
        <v>150</v>
      </c>
      <c r="Q356" s="101"/>
      <c r="R356" s="101"/>
      <c r="S356" s="101"/>
      <c r="T356" s="101"/>
      <c r="U356" s="101"/>
      <c r="V356" s="101"/>
      <c r="W356" s="101"/>
      <c r="X356" s="101"/>
      <c r="Y356" s="101"/>
      <c r="Z356" s="101"/>
    </row>
    <row r="357" spans="1:26" s="25" customFormat="1" ht="23.25">
      <c r="A357" s="120"/>
      <c r="B357" s="121" t="s">
        <v>285</v>
      </c>
      <c r="C357" s="121"/>
      <c r="D357" s="157" t="s">
        <v>320</v>
      </c>
      <c r="E357" s="115"/>
      <c r="F357" s="116">
        <v>1</v>
      </c>
      <c r="G357" s="113">
        <v>9.9</v>
      </c>
      <c r="H357" s="113"/>
      <c r="I357" s="162">
        <v>2.7</v>
      </c>
      <c r="J357" s="114">
        <f t="shared" si="10"/>
        <v>26.730000000000004</v>
      </c>
      <c r="K357" s="119"/>
      <c r="L357" s="114"/>
      <c r="M357" s="112"/>
      <c r="N357" s="72"/>
      <c r="O357" s="72">
        <v>8</v>
      </c>
      <c r="P357" s="102" t="s">
        <v>150</v>
      </c>
      <c r="Q357" s="101"/>
      <c r="R357" s="101"/>
      <c r="S357" s="101"/>
      <c r="T357" s="101"/>
      <c r="U357" s="101"/>
      <c r="V357" s="101"/>
      <c r="W357" s="101"/>
      <c r="X357" s="101"/>
      <c r="Y357" s="101"/>
      <c r="Z357" s="101"/>
    </row>
    <row r="358" spans="1:26" s="24" customFormat="1" ht="41.25" customHeight="1">
      <c r="A358" s="120"/>
      <c r="B358" s="121" t="s">
        <v>285</v>
      </c>
      <c r="C358" s="121"/>
      <c r="D358" s="157" t="s">
        <v>321</v>
      </c>
      <c r="E358" s="115"/>
      <c r="F358" s="116">
        <v>1</v>
      </c>
      <c r="G358" s="113">
        <v>7.1</v>
      </c>
      <c r="H358" s="117"/>
      <c r="I358" s="163">
        <v>2.7</v>
      </c>
      <c r="J358" s="114">
        <f t="shared" si="10"/>
        <v>19.170000000000002</v>
      </c>
      <c r="K358" s="119"/>
      <c r="L358" s="114"/>
      <c r="M358" s="112"/>
      <c r="N358" s="72"/>
      <c r="O358" s="72">
        <v>8</v>
      </c>
      <c r="P358" s="102" t="s">
        <v>150</v>
      </c>
      <c r="Q358" s="101"/>
      <c r="R358" s="101"/>
      <c r="S358" s="101"/>
      <c r="T358" s="101"/>
      <c r="U358" s="101"/>
      <c r="V358" s="101"/>
      <c r="W358" s="101"/>
      <c r="X358" s="101"/>
      <c r="Y358" s="101"/>
      <c r="Z358" s="101"/>
    </row>
    <row r="359" spans="1:26" s="25" customFormat="1" ht="23.25">
      <c r="A359" s="120"/>
      <c r="B359" s="121" t="e">
        <v>#N/A</v>
      </c>
      <c r="C359" s="121"/>
      <c r="D359" s="122" t="s">
        <v>479</v>
      </c>
      <c r="E359" s="115"/>
      <c r="F359" s="116"/>
      <c r="G359" s="113"/>
      <c r="H359" s="117"/>
      <c r="I359" s="163">
        <v>0</v>
      </c>
      <c r="J359" s="114" t="str">
        <f t="shared" si="10"/>
        <v/>
      </c>
      <c r="K359" s="119"/>
      <c r="L359" s="114"/>
      <c r="M359" s="112"/>
      <c r="N359" s="72"/>
      <c r="O359" s="72"/>
      <c r="P359" s="102"/>
      <c r="Q359" s="101"/>
      <c r="R359" s="101"/>
      <c r="S359" s="101"/>
      <c r="T359" s="101"/>
      <c r="U359" s="101"/>
      <c r="V359" s="101"/>
      <c r="W359" s="101"/>
      <c r="X359" s="101"/>
      <c r="Y359" s="101"/>
      <c r="Z359" s="101"/>
    </row>
    <row r="360" spans="1:26" s="25" customFormat="1" ht="23.25">
      <c r="A360" s="120"/>
      <c r="B360" s="121" t="s">
        <v>285</v>
      </c>
      <c r="C360" s="121"/>
      <c r="D360" s="123" t="s">
        <v>367</v>
      </c>
      <c r="E360" s="115"/>
      <c r="F360" s="116">
        <v>1</v>
      </c>
      <c r="G360" s="113">
        <v>1.6000000000000014</v>
      </c>
      <c r="H360" s="117"/>
      <c r="I360" s="163">
        <v>4.12</v>
      </c>
      <c r="J360" s="114">
        <f t="shared" si="10"/>
        <v>6.5920000000000059</v>
      </c>
      <c r="K360" s="119"/>
      <c r="L360" s="114"/>
      <c r="M360" s="112"/>
      <c r="N360" s="72"/>
      <c r="O360" s="72">
        <v>8</v>
      </c>
      <c r="P360" s="102" t="s">
        <v>150</v>
      </c>
      <c r="Q360" s="101"/>
      <c r="R360" s="101"/>
      <c r="S360" s="101"/>
      <c r="T360" s="101"/>
      <c r="U360" s="101"/>
      <c r="V360" s="101"/>
      <c r="W360" s="101"/>
      <c r="X360" s="101"/>
      <c r="Y360" s="101"/>
      <c r="Z360" s="101"/>
    </row>
    <row r="361" spans="1:26" s="25" customFormat="1" ht="23.25">
      <c r="A361" s="120"/>
      <c r="B361" s="121" t="s">
        <v>285</v>
      </c>
      <c r="C361" s="121"/>
      <c r="D361" s="123" t="s">
        <v>368</v>
      </c>
      <c r="E361" s="115"/>
      <c r="F361" s="116">
        <v>1</v>
      </c>
      <c r="G361" s="113">
        <v>5.6</v>
      </c>
      <c r="H361" s="117"/>
      <c r="I361" s="163">
        <v>6.5249999999999995</v>
      </c>
      <c r="J361" s="114">
        <f t="shared" si="10"/>
        <v>36.539999999999992</v>
      </c>
      <c r="K361" s="119"/>
      <c r="L361" s="114"/>
      <c r="M361" s="112"/>
      <c r="N361" s="72"/>
      <c r="O361" s="72">
        <v>8</v>
      </c>
      <c r="P361" s="102" t="s">
        <v>150</v>
      </c>
      <c r="Q361" s="101"/>
      <c r="R361" s="101"/>
      <c r="S361" s="101"/>
      <c r="T361" s="101"/>
      <c r="U361" s="101"/>
      <c r="V361" s="101"/>
      <c r="W361" s="101"/>
      <c r="X361" s="101"/>
      <c r="Y361" s="101"/>
      <c r="Z361" s="101"/>
    </row>
    <row r="362" spans="1:26" s="25" customFormat="1" ht="23.25">
      <c r="A362" s="120"/>
      <c r="B362" s="121" t="s">
        <v>285</v>
      </c>
      <c r="C362" s="121"/>
      <c r="D362" s="123" t="s">
        <v>369</v>
      </c>
      <c r="E362" s="115"/>
      <c r="F362" s="116">
        <v>1</v>
      </c>
      <c r="G362" s="113">
        <v>1.6</v>
      </c>
      <c r="H362" s="117"/>
      <c r="I362" s="163">
        <v>3.34</v>
      </c>
      <c r="J362" s="114">
        <f t="shared" si="10"/>
        <v>5.3440000000000003</v>
      </c>
      <c r="K362" s="119"/>
      <c r="L362" s="114"/>
      <c r="M362" s="112"/>
      <c r="N362" s="72"/>
      <c r="O362" s="72">
        <v>8</v>
      </c>
      <c r="P362" s="102" t="s">
        <v>150</v>
      </c>
      <c r="Q362" s="101"/>
      <c r="R362" s="101"/>
      <c r="S362" s="101"/>
      <c r="T362" s="101"/>
      <c r="U362" s="101"/>
      <c r="V362" s="101"/>
      <c r="W362" s="101"/>
      <c r="X362" s="101"/>
      <c r="Y362" s="101"/>
      <c r="Z362" s="101"/>
    </row>
    <row r="363" spans="1:26" s="24" customFormat="1" ht="41.25" customHeight="1">
      <c r="A363" s="120"/>
      <c r="B363" s="121" t="s">
        <v>285</v>
      </c>
      <c r="C363" s="121"/>
      <c r="D363" s="123" t="s">
        <v>370</v>
      </c>
      <c r="E363" s="115"/>
      <c r="F363" s="116">
        <v>1</v>
      </c>
      <c r="G363" s="113">
        <v>1.75</v>
      </c>
      <c r="H363" s="117"/>
      <c r="I363" s="163">
        <v>4.12</v>
      </c>
      <c r="J363" s="114">
        <f t="shared" si="10"/>
        <v>7.21</v>
      </c>
      <c r="K363" s="119"/>
      <c r="L363" s="114"/>
      <c r="M363" s="112"/>
      <c r="N363" s="72"/>
      <c r="O363" s="72">
        <v>8</v>
      </c>
      <c r="P363" s="102" t="s">
        <v>150</v>
      </c>
      <c r="Q363" s="101"/>
      <c r="R363" s="101"/>
      <c r="S363" s="101"/>
      <c r="T363" s="101"/>
      <c r="U363" s="101"/>
      <c r="V363" s="101"/>
      <c r="W363" s="101"/>
      <c r="X363" s="101"/>
      <c r="Y363" s="101"/>
      <c r="Z363" s="101"/>
    </row>
    <row r="364" spans="1:26" s="24" customFormat="1" ht="41.25" customHeight="1">
      <c r="A364" s="120"/>
      <c r="B364" s="121" t="s">
        <v>285</v>
      </c>
      <c r="C364" s="121"/>
      <c r="D364" s="123" t="s">
        <v>371</v>
      </c>
      <c r="E364" s="115"/>
      <c r="F364" s="116">
        <v>1</v>
      </c>
      <c r="G364" s="113">
        <v>5.6</v>
      </c>
      <c r="H364" s="117"/>
      <c r="I364" s="163">
        <v>6.5249999999999995</v>
      </c>
      <c r="J364" s="114">
        <f t="shared" si="10"/>
        <v>36.539999999999992</v>
      </c>
      <c r="K364" s="119"/>
      <c r="L364" s="114"/>
      <c r="M364" s="112"/>
      <c r="N364" s="72"/>
      <c r="O364" s="72">
        <v>8</v>
      </c>
      <c r="P364" s="102" t="s">
        <v>150</v>
      </c>
      <c r="Q364" s="101"/>
      <c r="R364" s="101"/>
      <c r="S364" s="101"/>
      <c r="T364" s="101"/>
      <c r="U364" s="101"/>
      <c r="V364" s="101"/>
      <c r="W364" s="101"/>
      <c r="X364" s="101"/>
      <c r="Y364" s="101"/>
      <c r="Z364" s="101"/>
    </row>
    <row r="365" spans="1:26" s="24" customFormat="1" ht="41.25" customHeight="1">
      <c r="A365" s="120"/>
      <c r="B365" s="121" t="s">
        <v>285</v>
      </c>
      <c r="C365" s="121"/>
      <c r="D365" s="123" t="s">
        <v>372</v>
      </c>
      <c r="E365" s="115"/>
      <c r="F365" s="116">
        <v>1</v>
      </c>
      <c r="G365" s="113">
        <v>9.1</v>
      </c>
      <c r="H365" s="117"/>
      <c r="I365" s="163">
        <v>3.34</v>
      </c>
      <c r="J365" s="114">
        <f t="shared" si="10"/>
        <v>30.393999999999998</v>
      </c>
      <c r="K365" s="119"/>
      <c r="L365" s="114"/>
      <c r="M365" s="112"/>
      <c r="N365" s="72"/>
      <c r="O365" s="72">
        <v>8</v>
      </c>
      <c r="P365" s="102" t="s">
        <v>150</v>
      </c>
      <c r="Q365" s="101"/>
      <c r="R365" s="101"/>
      <c r="S365" s="101"/>
      <c r="T365" s="101"/>
      <c r="U365" s="101"/>
      <c r="V365" s="101"/>
      <c r="W365" s="101"/>
      <c r="X365" s="101"/>
      <c r="Y365" s="101"/>
      <c r="Z365" s="101"/>
    </row>
    <row r="366" spans="1:26" s="25" customFormat="1" ht="46.5">
      <c r="A366" s="120"/>
      <c r="B366" s="121" t="s">
        <v>285</v>
      </c>
      <c r="C366" s="121"/>
      <c r="D366" s="123" t="s">
        <v>381</v>
      </c>
      <c r="E366" s="115"/>
      <c r="F366" s="116">
        <v>1</v>
      </c>
      <c r="G366" s="113">
        <v>2.17</v>
      </c>
      <c r="H366" s="113"/>
      <c r="I366" s="162">
        <v>3.6112500000000001</v>
      </c>
      <c r="J366" s="114">
        <f t="shared" si="10"/>
        <v>7.8364124999999998</v>
      </c>
      <c r="K366" s="119"/>
      <c r="L366" s="114"/>
      <c r="M366" s="112"/>
      <c r="N366" s="72"/>
      <c r="O366" s="72">
        <v>8</v>
      </c>
      <c r="P366" s="102" t="s">
        <v>150</v>
      </c>
      <c r="Q366" s="101"/>
      <c r="R366" s="101"/>
      <c r="S366" s="101"/>
      <c r="T366" s="101"/>
      <c r="U366" s="101"/>
      <c r="V366" s="101"/>
      <c r="W366" s="101"/>
      <c r="X366" s="101"/>
      <c r="Y366" s="101"/>
      <c r="Z366" s="101"/>
    </row>
    <row r="367" spans="1:26" s="24" customFormat="1" ht="41.25" customHeight="1">
      <c r="A367" s="120"/>
      <c r="B367" s="121" t="s">
        <v>285</v>
      </c>
      <c r="C367" s="121"/>
      <c r="D367" s="157" t="s">
        <v>346</v>
      </c>
      <c r="E367" s="115"/>
      <c r="F367" s="116">
        <v>1</v>
      </c>
      <c r="G367" s="113">
        <v>13.8</v>
      </c>
      <c r="H367" s="117"/>
      <c r="I367" s="163">
        <v>2.7</v>
      </c>
      <c r="J367" s="114">
        <f t="shared" si="10"/>
        <v>37.260000000000005</v>
      </c>
      <c r="K367" s="119"/>
      <c r="L367" s="114"/>
      <c r="M367" s="112"/>
      <c r="N367" s="72"/>
      <c r="O367" s="72">
        <v>8</v>
      </c>
      <c r="P367" s="102" t="s">
        <v>150</v>
      </c>
      <c r="Q367" s="101"/>
      <c r="R367" s="101"/>
      <c r="S367" s="101"/>
      <c r="T367" s="101"/>
      <c r="U367" s="101"/>
      <c r="V367" s="101"/>
      <c r="W367" s="101"/>
      <c r="X367" s="101"/>
      <c r="Y367" s="101"/>
      <c r="Z367" s="101"/>
    </row>
    <row r="368" spans="1:26" s="25" customFormat="1" ht="23.25">
      <c r="A368" s="120"/>
      <c r="B368" s="121" t="s">
        <v>285</v>
      </c>
      <c r="C368" s="121"/>
      <c r="D368" s="157" t="s">
        <v>347</v>
      </c>
      <c r="E368" s="115"/>
      <c r="F368" s="116">
        <v>1</v>
      </c>
      <c r="G368" s="113">
        <v>11.9</v>
      </c>
      <c r="H368" s="113"/>
      <c r="I368" s="162">
        <v>2.7</v>
      </c>
      <c r="J368" s="114">
        <f t="shared" si="10"/>
        <v>32.130000000000003</v>
      </c>
      <c r="K368" s="119"/>
      <c r="L368" s="114"/>
      <c r="M368" s="112"/>
      <c r="N368" s="72"/>
      <c r="O368" s="72">
        <v>8</v>
      </c>
      <c r="P368" s="102" t="s">
        <v>150</v>
      </c>
      <c r="Q368" s="101"/>
      <c r="R368" s="101"/>
      <c r="S368" s="101"/>
      <c r="T368" s="101"/>
      <c r="U368" s="101"/>
      <c r="V368" s="101"/>
      <c r="W368" s="101"/>
      <c r="X368" s="101"/>
      <c r="Y368" s="101"/>
      <c r="Z368" s="101"/>
    </row>
    <row r="369" spans="1:26" s="25" customFormat="1" ht="23.25">
      <c r="A369" s="120"/>
      <c r="B369" s="121" t="s">
        <v>285</v>
      </c>
      <c r="C369" s="121"/>
      <c r="D369" s="123" t="s">
        <v>397</v>
      </c>
      <c r="E369" s="115"/>
      <c r="F369" s="116">
        <v>1</v>
      </c>
      <c r="G369" s="113">
        <v>3</v>
      </c>
      <c r="H369" s="113"/>
      <c r="I369" s="163">
        <v>4.7133333333333338</v>
      </c>
      <c r="J369" s="114">
        <f t="shared" si="10"/>
        <v>14.14</v>
      </c>
      <c r="K369" s="119"/>
      <c r="L369" s="114"/>
      <c r="M369" s="112"/>
      <c r="N369" s="72"/>
      <c r="O369" s="72">
        <v>8</v>
      </c>
      <c r="P369" s="102" t="s">
        <v>150</v>
      </c>
      <c r="Q369" s="101"/>
      <c r="R369" s="101"/>
      <c r="S369" s="101"/>
      <c r="T369" s="101"/>
      <c r="U369" s="101"/>
      <c r="V369" s="101"/>
      <c r="W369" s="101"/>
      <c r="X369" s="101"/>
      <c r="Y369" s="101"/>
      <c r="Z369" s="101"/>
    </row>
    <row r="370" spans="1:26" s="25" customFormat="1" ht="23.25">
      <c r="A370" s="120"/>
      <c r="B370" s="121" t="s">
        <v>285</v>
      </c>
      <c r="C370" s="121"/>
      <c r="D370" s="123" t="s">
        <v>398</v>
      </c>
      <c r="E370" s="115"/>
      <c r="F370" s="116">
        <v>1</v>
      </c>
      <c r="G370" s="113">
        <v>1.6</v>
      </c>
      <c r="H370" s="117"/>
      <c r="I370" s="163">
        <v>5.07</v>
      </c>
      <c r="J370" s="114">
        <f t="shared" si="10"/>
        <v>8.1120000000000001</v>
      </c>
      <c r="K370" s="119"/>
      <c r="L370" s="114"/>
      <c r="M370" s="112"/>
      <c r="N370" s="72"/>
      <c r="O370" s="72">
        <v>8</v>
      </c>
      <c r="P370" s="102" t="s">
        <v>150</v>
      </c>
      <c r="Q370" s="101"/>
      <c r="R370" s="101"/>
      <c r="S370" s="101"/>
      <c r="T370" s="101"/>
      <c r="U370" s="101"/>
      <c r="V370" s="101"/>
      <c r="W370" s="101"/>
      <c r="X370" s="101"/>
      <c r="Y370" s="101"/>
      <c r="Z370" s="101"/>
    </row>
    <row r="371" spans="1:26" s="25" customFormat="1" ht="23.25">
      <c r="A371" s="120"/>
      <c r="B371" s="121" t="s">
        <v>285</v>
      </c>
      <c r="C371" s="121"/>
      <c r="D371" s="123" t="s">
        <v>399</v>
      </c>
      <c r="E371" s="115"/>
      <c r="F371" s="116">
        <v>1</v>
      </c>
      <c r="G371" s="113">
        <v>1.6</v>
      </c>
      <c r="H371" s="117"/>
      <c r="I371" s="163">
        <v>4.42</v>
      </c>
      <c r="J371" s="114">
        <f t="shared" si="10"/>
        <v>7.0720000000000001</v>
      </c>
      <c r="K371" s="119"/>
      <c r="L371" s="114"/>
      <c r="M371" s="112"/>
      <c r="N371" s="72"/>
      <c r="O371" s="72">
        <v>8</v>
      </c>
      <c r="P371" s="102" t="s">
        <v>150</v>
      </c>
      <c r="Q371" s="101"/>
      <c r="R371" s="101"/>
      <c r="S371" s="101"/>
      <c r="T371" s="101"/>
      <c r="U371" s="101"/>
      <c r="V371" s="101"/>
      <c r="W371" s="101"/>
      <c r="X371" s="101"/>
      <c r="Y371" s="101"/>
      <c r="Z371" s="101"/>
    </row>
    <row r="372" spans="1:26" s="25" customFormat="1" ht="23.25">
      <c r="A372" s="120"/>
      <c r="B372" s="121" t="s">
        <v>285</v>
      </c>
      <c r="C372" s="121"/>
      <c r="D372" s="123" t="s">
        <v>400</v>
      </c>
      <c r="E372" s="115"/>
      <c r="F372" s="116">
        <v>1</v>
      </c>
      <c r="G372" s="113">
        <v>3</v>
      </c>
      <c r="H372" s="117"/>
      <c r="I372" s="163">
        <v>3.34</v>
      </c>
      <c r="J372" s="114">
        <f t="shared" si="10"/>
        <v>10.02</v>
      </c>
      <c r="K372" s="119"/>
      <c r="L372" s="114"/>
      <c r="M372" s="112"/>
      <c r="N372" s="72"/>
      <c r="O372" s="72">
        <v>8</v>
      </c>
      <c r="P372" s="102" t="s">
        <v>150</v>
      </c>
      <c r="Q372" s="101"/>
      <c r="R372" s="101"/>
      <c r="S372" s="101"/>
      <c r="T372" s="101"/>
      <c r="U372" s="101"/>
      <c r="V372" s="101"/>
      <c r="W372" s="101"/>
      <c r="X372" s="101"/>
      <c r="Y372" s="101"/>
      <c r="Z372" s="101"/>
    </row>
    <row r="373" spans="1:26" s="25" customFormat="1" ht="23.25">
      <c r="A373" s="120"/>
      <c r="B373" s="121" t="s">
        <v>285</v>
      </c>
      <c r="C373" s="121"/>
      <c r="D373" s="157" t="s">
        <v>348</v>
      </c>
      <c r="E373" s="115"/>
      <c r="F373" s="116">
        <v>1</v>
      </c>
      <c r="G373" s="113">
        <v>8.51</v>
      </c>
      <c r="H373" s="113"/>
      <c r="I373" s="162">
        <v>2.7</v>
      </c>
      <c r="J373" s="114">
        <f t="shared" si="10"/>
        <v>22.977</v>
      </c>
      <c r="K373" s="119"/>
      <c r="L373" s="114"/>
      <c r="M373" s="112"/>
      <c r="N373" s="72"/>
      <c r="O373" s="72">
        <v>8</v>
      </c>
      <c r="P373" s="102" t="s">
        <v>150</v>
      </c>
      <c r="Q373" s="101"/>
      <c r="R373" s="101"/>
      <c r="S373" s="101"/>
      <c r="T373" s="101"/>
      <c r="U373" s="101"/>
      <c r="V373" s="101"/>
      <c r="W373" s="101"/>
      <c r="X373" s="101"/>
      <c r="Y373" s="101"/>
      <c r="Z373" s="101"/>
    </row>
    <row r="374" spans="1:26" s="25" customFormat="1" ht="23.25">
      <c r="A374" s="120"/>
      <c r="B374" s="121" t="s">
        <v>285</v>
      </c>
      <c r="C374" s="121"/>
      <c r="D374" s="157" t="s">
        <v>324</v>
      </c>
      <c r="E374" s="115"/>
      <c r="F374" s="116">
        <v>1</v>
      </c>
      <c r="G374" s="113">
        <v>12.440000000000001</v>
      </c>
      <c r="H374" s="117"/>
      <c r="I374" s="163">
        <v>2.7</v>
      </c>
      <c r="J374" s="114">
        <f t="shared" si="10"/>
        <v>33.588000000000008</v>
      </c>
      <c r="K374" s="119"/>
      <c r="L374" s="114"/>
      <c r="M374" s="112"/>
      <c r="N374" s="72"/>
      <c r="O374" s="72">
        <v>8</v>
      </c>
      <c r="P374" s="102" t="s">
        <v>150</v>
      </c>
      <c r="Q374" s="101"/>
      <c r="R374" s="101"/>
      <c r="S374" s="101"/>
      <c r="T374" s="101"/>
      <c r="U374" s="101"/>
      <c r="V374" s="101"/>
      <c r="W374" s="101"/>
      <c r="X374" s="101"/>
      <c r="Y374" s="101"/>
      <c r="Z374" s="101"/>
    </row>
    <row r="375" spans="1:26" s="24" customFormat="1" ht="41.25" customHeight="1">
      <c r="A375" s="120"/>
      <c r="B375" s="121" t="s">
        <v>285</v>
      </c>
      <c r="C375" s="121"/>
      <c r="D375" s="157" t="s">
        <v>326</v>
      </c>
      <c r="E375" s="115"/>
      <c r="F375" s="116">
        <v>1</v>
      </c>
      <c r="G375" s="113">
        <v>12.440000000000001</v>
      </c>
      <c r="H375" s="117"/>
      <c r="I375" s="163">
        <v>2.7</v>
      </c>
      <c r="J375" s="114">
        <f t="shared" si="10"/>
        <v>33.588000000000008</v>
      </c>
      <c r="K375" s="119"/>
      <c r="L375" s="114"/>
      <c r="M375" s="112"/>
      <c r="N375" s="72"/>
      <c r="O375" s="72">
        <v>8</v>
      </c>
      <c r="P375" s="102" t="s">
        <v>150</v>
      </c>
      <c r="Q375" s="101"/>
      <c r="R375" s="101"/>
      <c r="S375" s="101"/>
      <c r="T375" s="101"/>
      <c r="U375" s="101"/>
      <c r="V375" s="101"/>
      <c r="W375" s="101"/>
      <c r="X375" s="101"/>
      <c r="Y375" s="101"/>
      <c r="Z375" s="101"/>
    </row>
    <row r="376" spans="1:26" s="24" customFormat="1" ht="41.25" customHeight="1">
      <c r="A376" s="120"/>
      <c r="B376" s="121" t="s">
        <v>285</v>
      </c>
      <c r="C376" s="121"/>
      <c r="D376" s="157" t="s">
        <v>305</v>
      </c>
      <c r="E376" s="115"/>
      <c r="F376" s="116">
        <v>1</v>
      </c>
      <c r="G376" s="113">
        <v>8.51</v>
      </c>
      <c r="H376" s="117"/>
      <c r="I376" s="163">
        <v>2.7</v>
      </c>
      <c r="J376" s="114">
        <f t="shared" si="10"/>
        <v>22.977</v>
      </c>
      <c r="K376" s="119"/>
      <c r="L376" s="114"/>
      <c r="M376" s="112"/>
      <c r="N376" s="72"/>
      <c r="O376" s="72">
        <v>8</v>
      </c>
      <c r="P376" s="102" t="s">
        <v>150</v>
      </c>
      <c r="Q376" s="101"/>
      <c r="R376" s="101"/>
      <c r="S376" s="101"/>
      <c r="T376" s="101"/>
      <c r="U376" s="101"/>
      <c r="V376" s="101"/>
      <c r="W376" s="101"/>
      <c r="X376" s="101"/>
      <c r="Y376" s="101"/>
      <c r="Z376" s="101"/>
    </row>
    <row r="377" spans="1:26" s="25" customFormat="1" ht="46.5">
      <c r="A377" s="120"/>
      <c r="B377" s="121" t="s">
        <v>285</v>
      </c>
      <c r="C377" s="121"/>
      <c r="D377" s="123" t="s">
        <v>401</v>
      </c>
      <c r="E377" s="115"/>
      <c r="F377" s="116">
        <v>1</v>
      </c>
      <c r="G377" s="113">
        <v>3.56</v>
      </c>
      <c r="H377" s="113"/>
      <c r="I377" s="162">
        <v>4.0646067415730336</v>
      </c>
      <c r="J377" s="114">
        <f t="shared" si="10"/>
        <v>14.47</v>
      </c>
      <c r="K377" s="119"/>
      <c r="L377" s="114"/>
      <c r="M377" s="112"/>
      <c r="N377" s="72"/>
      <c r="O377" s="72">
        <v>8</v>
      </c>
      <c r="P377" s="102" t="s">
        <v>150</v>
      </c>
      <c r="Q377" s="101"/>
      <c r="R377" s="101"/>
      <c r="S377" s="101"/>
      <c r="T377" s="101"/>
      <c r="U377" s="101"/>
      <c r="V377" s="101"/>
      <c r="W377" s="101"/>
      <c r="X377" s="101"/>
      <c r="Y377" s="101"/>
      <c r="Z377" s="101"/>
    </row>
    <row r="378" spans="1:26" s="25" customFormat="1" ht="46.5">
      <c r="A378" s="120"/>
      <c r="B378" s="121" t="s">
        <v>285</v>
      </c>
      <c r="C378" s="121"/>
      <c r="D378" s="123" t="s">
        <v>402</v>
      </c>
      <c r="E378" s="115"/>
      <c r="F378" s="116">
        <v>1</v>
      </c>
      <c r="G378" s="113">
        <v>1.1499999999999999</v>
      </c>
      <c r="H378" s="113"/>
      <c r="I378" s="162">
        <v>4.2173913043478262</v>
      </c>
      <c r="J378" s="114">
        <f t="shared" si="10"/>
        <v>4.8499999999999996</v>
      </c>
      <c r="K378" s="119"/>
      <c r="L378" s="114"/>
      <c r="M378" s="112"/>
      <c r="N378" s="72"/>
      <c r="O378" s="72">
        <v>8</v>
      </c>
      <c r="P378" s="102" t="s">
        <v>150</v>
      </c>
      <c r="Q378" s="101"/>
      <c r="R378" s="101"/>
      <c r="S378" s="101"/>
      <c r="T378" s="101"/>
      <c r="U378" s="101"/>
      <c r="V378" s="101"/>
      <c r="W378" s="101"/>
      <c r="X378" s="101"/>
      <c r="Y378" s="101"/>
      <c r="Z378" s="101"/>
    </row>
    <row r="379" spans="1:26" s="25" customFormat="1" ht="23.25">
      <c r="A379" s="120"/>
      <c r="B379" s="121" t="s">
        <v>285</v>
      </c>
      <c r="C379" s="121"/>
      <c r="D379" s="123" t="s">
        <v>403</v>
      </c>
      <c r="E379" s="115"/>
      <c r="F379" s="116">
        <v>1</v>
      </c>
      <c r="G379" s="113">
        <v>3.56</v>
      </c>
      <c r="H379" s="113"/>
      <c r="I379" s="162">
        <v>3.9550561797752808</v>
      </c>
      <c r="J379" s="114">
        <f t="shared" si="10"/>
        <v>14.08</v>
      </c>
      <c r="K379" s="119"/>
      <c r="L379" s="114"/>
      <c r="M379" s="112"/>
      <c r="N379" s="72"/>
      <c r="O379" s="72">
        <v>8</v>
      </c>
      <c r="P379" s="102" t="s">
        <v>150</v>
      </c>
      <c r="Q379" s="101"/>
      <c r="R379" s="101"/>
      <c r="S379" s="101"/>
      <c r="T379" s="101"/>
      <c r="U379" s="101"/>
      <c r="V379" s="101"/>
      <c r="W379" s="101"/>
      <c r="X379" s="101"/>
      <c r="Y379" s="101"/>
      <c r="Z379" s="101"/>
    </row>
    <row r="380" spans="1:26" s="25" customFormat="1" ht="46.5">
      <c r="A380" s="120"/>
      <c r="B380" s="121" t="s">
        <v>285</v>
      </c>
      <c r="C380" s="121"/>
      <c r="D380" s="123" t="s">
        <v>404</v>
      </c>
      <c r="E380" s="115"/>
      <c r="F380" s="116">
        <v>1</v>
      </c>
      <c r="G380" s="113">
        <v>1.1499999999999999</v>
      </c>
      <c r="H380" s="113"/>
      <c r="I380" s="162">
        <v>3.51</v>
      </c>
      <c r="J380" s="114">
        <f t="shared" si="10"/>
        <v>4.0364999999999993</v>
      </c>
      <c r="K380" s="119"/>
      <c r="L380" s="114"/>
      <c r="M380" s="112"/>
      <c r="N380" s="72"/>
      <c r="O380" s="72">
        <v>8</v>
      </c>
      <c r="P380" s="102" t="s">
        <v>150</v>
      </c>
      <c r="Q380" s="101"/>
      <c r="R380" s="101"/>
      <c r="S380" s="101"/>
      <c r="T380" s="101"/>
      <c r="U380" s="101"/>
      <c r="V380" s="101"/>
      <c r="W380" s="101"/>
      <c r="X380" s="101"/>
      <c r="Y380" s="101"/>
      <c r="Z380" s="101"/>
    </row>
    <row r="381" spans="1:26" s="25" customFormat="1" ht="23.25">
      <c r="A381" s="120"/>
      <c r="B381" s="121" t="s">
        <v>285</v>
      </c>
      <c r="C381" s="121"/>
      <c r="D381" s="123" t="s">
        <v>407</v>
      </c>
      <c r="E381" s="115"/>
      <c r="F381" s="116">
        <v>1</v>
      </c>
      <c r="G381" s="113">
        <v>3.2</v>
      </c>
      <c r="H381" s="113"/>
      <c r="I381" s="163">
        <v>3.51</v>
      </c>
      <c r="J381" s="114">
        <f t="shared" si="10"/>
        <v>11.231999999999999</v>
      </c>
      <c r="K381" s="119"/>
      <c r="L381" s="114"/>
      <c r="M381" s="112"/>
      <c r="N381" s="72"/>
      <c r="O381" s="72">
        <v>8</v>
      </c>
      <c r="P381" s="102" t="s">
        <v>150</v>
      </c>
      <c r="Q381" s="101"/>
      <c r="R381" s="101"/>
      <c r="S381" s="101"/>
      <c r="T381" s="101"/>
      <c r="U381" s="101"/>
      <c r="V381" s="101"/>
      <c r="W381" s="101"/>
      <c r="X381" s="101"/>
      <c r="Y381" s="101"/>
      <c r="Z381" s="101"/>
    </row>
    <row r="382" spans="1:26" s="25" customFormat="1" ht="23.25">
      <c r="A382" s="120"/>
      <c r="B382" s="121" t="s">
        <v>285</v>
      </c>
      <c r="C382" s="121"/>
      <c r="D382" s="123" t="s">
        <v>405</v>
      </c>
      <c r="E382" s="115"/>
      <c r="F382" s="116">
        <v>1</v>
      </c>
      <c r="G382" s="113">
        <v>2.25</v>
      </c>
      <c r="H382" s="117"/>
      <c r="I382" s="163">
        <v>3.7912499999999998</v>
      </c>
      <c r="J382" s="114">
        <f t="shared" si="10"/>
        <v>8.5303124999999991</v>
      </c>
      <c r="K382" s="119"/>
      <c r="L382" s="114"/>
      <c r="M382" s="112"/>
      <c r="N382" s="72"/>
      <c r="O382" s="72">
        <v>8</v>
      </c>
      <c r="P382" s="102" t="s">
        <v>150</v>
      </c>
      <c r="Q382" s="101"/>
      <c r="R382" s="101"/>
      <c r="S382" s="101"/>
      <c r="T382" s="101"/>
      <c r="U382" s="101"/>
      <c r="V382" s="101"/>
      <c r="W382" s="101"/>
      <c r="X382" s="101"/>
      <c r="Y382" s="101"/>
      <c r="Z382" s="101"/>
    </row>
    <row r="383" spans="1:26" s="25" customFormat="1" ht="23.25">
      <c r="A383" s="120"/>
      <c r="B383" s="121" t="s">
        <v>285</v>
      </c>
      <c r="C383" s="121"/>
      <c r="D383" s="123" t="s">
        <v>406</v>
      </c>
      <c r="E383" s="115"/>
      <c r="F383" s="116">
        <v>1</v>
      </c>
      <c r="G383" s="113">
        <v>3.2</v>
      </c>
      <c r="H383" s="117"/>
      <c r="I383" s="163">
        <v>3.7093749999999996</v>
      </c>
      <c r="J383" s="114">
        <f t="shared" si="10"/>
        <v>11.87</v>
      </c>
      <c r="K383" s="119"/>
      <c r="L383" s="114"/>
      <c r="M383" s="112"/>
      <c r="N383" s="72"/>
      <c r="O383" s="72">
        <v>8</v>
      </c>
      <c r="P383" s="102" t="s">
        <v>150</v>
      </c>
      <c r="Q383" s="101"/>
      <c r="R383" s="101"/>
      <c r="S383" s="101"/>
      <c r="T383" s="101"/>
      <c r="U383" s="101"/>
      <c r="V383" s="101"/>
      <c r="W383" s="101"/>
      <c r="X383" s="101"/>
      <c r="Y383" s="101"/>
      <c r="Z383" s="101"/>
    </row>
    <row r="384" spans="1:26" s="25" customFormat="1" ht="23.25">
      <c r="A384" s="120"/>
      <c r="B384" s="121" t="s">
        <v>285</v>
      </c>
      <c r="C384" s="121"/>
      <c r="D384" s="123" t="s">
        <v>408</v>
      </c>
      <c r="E384" s="115"/>
      <c r="F384" s="116">
        <v>1</v>
      </c>
      <c r="G384" s="113">
        <v>2.25</v>
      </c>
      <c r="H384" s="117"/>
      <c r="I384" s="163">
        <v>3.51</v>
      </c>
      <c r="J384" s="114">
        <f t="shared" si="10"/>
        <v>7.8974999999999991</v>
      </c>
      <c r="K384" s="119"/>
      <c r="L384" s="114"/>
      <c r="M384" s="112"/>
      <c r="N384" s="72"/>
      <c r="O384" s="72">
        <v>8</v>
      </c>
      <c r="P384" s="102" t="s">
        <v>150</v>
      </c>
      <c r="Q384" s="101"/>
      <c r="R384" s="101"/>
      <c r="S384" s="101"/>
      <c r="T384" s="101"/>
      <c r="U384" s="101"/>
      <c r="V384" s="101"/>
      <c r="W384" s="101"/>
      <c r="X384" s="101"/>
      <c r="Y384" s="101"/>
      <c r="Z384" s="101"/>
    </row>
    <row r="385" spans="1:26" s="24" customFormat="1" ht="41.25" customHeight="1">
      <c r="A385" s="120"/>
      <c r="B385" s="121" t="s">
        <v>285</v>
      </c>
      <c r="C385" s="121"/>
      <c r="D385" s="123" t="s">
        <v>409</v>
      </c>
      <c r="E385" s="115"/>
      <c r="F385" s="116">
        <v>1</v>
      </c>
      <c r="G385" s="113">
        <v>1.9</v>
      </c>
      <c r="H385" s="113"/>
      <c r="I385" s="163">
        <v>3.51</v>
      </c>
      <c r="J385" s="114">
        <f t="shared" si="10"/>
        <v>6.6689999999999996</v>
      </c>
      <c r="K385" s="119"/>
      <c r="L385" s="114"/>
      <c r="M385" s="112"/>
      <c r="N385" s="72"/>
      <c r="O385" s="72">
        <v>8</v>
      </c>
      <c r="P385" s="102" t="s">
        <v>150</v>
      </c>
      <c r="Q385" s="101"/>
      <c r="R385" s="101"/>
      <c r="S385" s="101"/>
      <c r="T385" s="101"/>
      <c r="U385" s="101"/>
      <c r="V385" s="101"/>
      <c r="W385" s="101"/>
      <c r="X385" s="101"/>
      <c r="Y385" s="101"/>
      <c r="Z385" s="101"/>
    </row>
    <row r="386" spans="1:26" s="24" customFormat="1" ht="41.25" customHeight="1">
      <c r="A386" s="120"/>
      <c r="B386" s="121" t="s">
        <v>285</v>
      </c>
      <c r="C386" s="121"/>
      <c r="D386" s="123" t="s">
        <v>410</v>
      </c>
      <c r="E386" s="115"/>
      <c r="F386" s="116">
        <v>1</v>
      </c>
      <c r="G386" s="113">
        <v>2.25</v>
      </c>
      <c r="H386" s="117"/>
      <c r="I386" s="163">
        <v>3.7912499999999998</v>
      </c>
      <c r="J386" s="114">
        <f t="shared" si="10"/>
        <v>8.5303124999999991</v>
      </c>
      <c r="K386" s="119"/>
      <c r="L386" s="114"/>
      <c r="M386" s="112"/>
      <c r="N386" s="72"/>
      <c r="O386" s="72">
        <v>8</v>
      </c>
      <c r="P386" s="102" t="s">
        <v>150</v>
      </c>
      <c r="Q386" s="101"/>
      <c r="R386" s="101"/>
      <c r="S386" s="101"/>
      <c r="T386" s="101"/>
      <c r="U386" s="101"/>
      <c r="V386" s="101"/>
      <c r="W386" s="101"/>
      <c r="X386" s="101"/>
      <c r="Y386" s="101"/>
      <c r="Z386" s="101"/>
    </row>
    <row r="387" spans="1:26" s="24" customFormat="1" ht="41.25" customHeight="1">
      <c r="A387" s="120"/>
      <c r="B387" s="121" t="s">
        <v>285</v>
      </c>
      <c r="C387" s="121"/>
      <c r="D387" s="123" t="s">
        <v>411</v>
      </c>
      <c r="E387" s="115"/>
      <c r="F387" s="116">
        <v>1</v>
      </c>
      <c r="G387" s="113">
        <v>1.9</v>
      </c>
      <c r="H387" s="117"/>
      <c r="I387" s="163">
        <v>4.0724999999999998</v>
      </c>
      <c r="J387" s="114">
        <f t="shared" si="10"/>
        <v>7.7377499999999992</v>
      </c>
      <c r="K387" s="119"/>
      <c r="L387" s="114"/>
      <c r="M387" s="112"/>
      <c r="N387" s="72"/>
      <c r="O387" s="72">
        <v>8</v>
      </c>
      <c r="P387" s="102" t="s">
        <v>150</v>
      </c>
      <c r="Q387" s="101"/>
      <c r="R387" s="101"/>
      <c r="S387" s="101"/>
      <c r="T387" s="101"/>
      <c r="U387" s="101"/>
      <c r="V387" s="101"/>
      <c r="W387" s="101"/>
      <c r="X387" s="101"/>
      <c r="Y387" s="101"/>
      <c r="Z387" s="101"/>
    </row>
    <row r="388" spans="1:26" s="24" customFormat="1" ht="41.25" customHeight="1">
      <c r="A388" s="120"/>
      <c r="B388" s="121" t="s">
        <v>285</v>
      </c>
      <c r="C388" s="121"/>
      <c r="D388" s="123" t="s">
        <v>412</v>
      </c>
      <c r="E388" s="115"/>
      <c r="F388" s="116">
        <v>1</v>
      </c>
      <c r="G388" s="113">
        <v>2.25</v>
      </c>
      <c r="H388" s="117"/>
      <c r="I388" s="163">
        <v>3.7912499999999998</v>
      </c>
      <c r="J388" s="114">
        <f t="shared" si="10"/>
        <v>8.5303124999999991</v>
      </c>
      <c r="K388" s="119"/>
      <c r="L388" s="114"/>
      <c r="M388" s="112"/>
      <c r="N388" s="72"/>
      <c r="O388" s="72">
        <v>8</v>
      </c>
      <c r="P388" s="102" t="s">
        <v>150</v>
      </c>
      <c r="Q388" s="101"/>
      <c r="R388" s="101"/>
      <c r="S388" s="101"/>
      <c r="T388" s="101"/>
      <c r="U388" s="101"/>
      <c r="V388" s="101"/>
      <c r="W388" s="101"/>
      <c r="X388" s="101"/>
      <c r="Y388" s="101"/>
      <c r="Z388" s="101"/>
    </row>
    <row r="389" spans="1:26" s="25" customFormat="1" ht="23.25">
      <c r="A389" s="120"/>
      <c r="B389" s="121" t="s">
        <v>285</v>
      </c>
      <c r="C389" s="121"/>
      <c r="D389" s="123" t="s">
        <v>351</v>
      </c>
      <c r="E389" s="115"/>
      <c r="F389" s="116">
        <v>1</v>
      </c>
      <c r="G389" s="113">
        <v>6.5</v>
      </c>
      <c r="H389" s="113"/>
      <c r="I389" s="162">
        <v>5.12</v>
      </c>
      <c r="J389" s="114">
        <f t="shared" si="10"/>
        <v>33.28</v>
      </c>
      <c r="K389" s="119"/>
      <c r="L389" s="114"/>
      <c r="M389" s="112"/>
      <c r="N389" s="72"/>
      <c r="O389" s="72">
        <v>8</v>
      </c>
      <c r="P389" s="102" t="s">
        <v>150</v>
      </c>
      <c r="Q389" s="101"/>
      <c r="R389" s="101"/>
      <c r="S389" s="101"/>
      <c r="T389" s="101"/>
      <c r="U389" s="101"/>
      <c r="V389" s="101"/>
      <c r="W389" s="101"/>
      <c r="X389" s="101"/>
      <c r="Y389" s="101"/>
      <c r="Z389" s="101"/>
    </row>
    <row r="390" spans="1:26" s="25" customFormat="1" ht="23.25">
      <c r="A390" s="120"/>
      <c r="B390" s="121" t="s">
        <v>285</v>
      </c>
      <c r="C390" s="121"/>
      <c r="D390" s="123" t="s">
        <v>352</v>
      </c>
      <c r="E390" s="115"/>
      <c r="F390" s="116">
        <v>1</v>
      </c>
      <c r="G390" s="113">
        <v>8.3000000000000007</v>
      </c>
      <c r="H390" s="117"/>
      <c r="I390" s="163">
        <v>5.12</v>
      </c>
      <c r="J390" s="114">
        <f t="shared" si="10"/>
        <v>42.496000000000002</v>
      </c>
      <c r="K390" s="119"/>
      <c r="L390" s="114"/>
      <c r="M390" s="112"/>
      <c r="N390" s="72"/>
      <c r="O390" s="72">
        <v>8</v>
      </c>
      <c r="P390" s="102" t="s">
        <v>150</v>
      </c>
      <c r="Q390" s="101"/>
      <c r="R390" s="101"/>
      <c r="S390" s="101"/>
      <c r="T390" s="101"/>
      <c r="U390" s="101"/>
      <c r="V390" s="101"/>
      <c r="W390" s="101"/>
      <c r="X390" s="101"/>
      <c r="Y390" s="101"/>
      <c r="Z390" s="101"/>
    </row>
    <row r="391" spans="1:26" s="24" customFormat="1" ht="41.25" customHeight="1">
      <c r="A391" s="120"/>
      <c r="B391" s="121" t="s">
        <v>285</v>
      </c>
      <c r="C391" s="121"/>
      <c r="D391" s="123" t="s">
        <v>268</v>
      </c>
      <c r="E391" s="115"/>
      <c r="F391" s="116">
        <v>1</v>
      </c>
      <c r="G391" s="113">
        <v>30.79</v>
      </c>
      <c r="H391" s="117"/>
      <c r="I391" s="163">
        <v>5.12</v>
      </c>
      <c r="J391" s="114">
        <f t="shared" si="10"/>
        <v>157.6448</v>
      </c>
      <c r="K391" s="119"/>
      <c r="L391" s="114"/>
      <c r="M391" s="112"/>
      <c r="N391" s="72"/>
      <c r="O391" s="72">
        <v>8</v>
      </c>
      <c r="P391" s="102" t="s">
        <v>150</v>
      </c>
      <c r="Q391" s="101"/>
      <c r="R391" s="101"/>
      <c r="S391" s="101"/>
      <c r="T391" s="101"/>
      <c r="U391" s="101"/>
      <c r="V391" s="101"/>
      <c r="W391" s="101"/>
      <c r="X391" s="101"/>
      <c r="Y391" s="101"/>
      <c r="Z391" s="101"/>
    </row>
    <row r="392" spans="1:26" s="24" customFormat="1" ht="41.25" customHeight="1">
      <c r="A392" s="120"/>
      <c r="B392" s="121" t="s">
        <v>285</v>
      </c>
      <c r="C392" s="121"/>
      <c r="D392" s="123" t="s">
        <v>413</v>
      </c>
      <c r="E392" s="115"/>
      <c r="F392" s="116">
        <v>1</v>
      </c>
      <c r="G392" s="113">
        <v>7.29</v>
      </c>
      <c r="H392" s="113"/>
      <c r="I392" s="163">
        <v>3.51</v>
      </c>
      <c r="J392" s="114">
        <f t="shared" si="10"/>
        <v>25.587899999999998</v>
      </c>
      <c r="K392" s="119"/>
      <c r="L392" s="114"/>
      <c r="M392" s="112"/>
      <c r="N392" s="72"/>
      <c r="O392" s="72">
        <v>8</v>
      </c>
      <c r="P392" s="102" t="s">
        <v>150</v>
      </c>
      <c r="Q392" s="101"/>
      <c r="R392" s="101"/>
      <c r="S392" s="101"/>
      <c r="T392" s="101"/>
      <c r="U392" s="101"/>
      <c r="V392" s="101"/>
      <c r="W392" s="101"/>
      <c r="X392" s="101"/>
      <c r="Y392" s="101"/>
      <c r="Z392" s="101"/>
    </row>
    <row r="393" spans="1:26" s="24" customFormat="1" ht="41.25" customHeight="1">
      <c r="A393" s="120"/>
      <c r="B393" s="121" t="s">
        <v>285</v>
      </c>
      <c r="C393" s="121"/>
      <c r="D393" s="123" t="s">
        <v>417</v>
      </c>
      <c r="E393" s="115"/>
      <c r="F393" s="116">
        <v>1</v>
      </c>
      <c r="G393" s="113">
        <v>2.65</v>
      </c>
      <c r="H393" s="113"/>
      <c r="I393" s="163">
        <v>4.1099999999999994</v>
      </c>
      <c r="J393" s="114">
        <f t="shared" si="10"/>
        <v>10.891499999999999</v>
      </c>
      <c r="K393" s="119"/>
      <c r="L393" s="114"/>
      <c r="M393" s="112"/>
      <c r="N393" s="72"/>
      <c r="O393" s="72">
        <v>8</v>
      </c>
      <c r="P393" s="102" t="s">
        <v>150</v>
      </c>
      <c r="Q393" s="101"/>
      <c r="R393" s="101"/>
      <c r="S393" s="101"/>
      <c r="T393" s="101"/>
      <c r="U393" s="101"/>
      <c r="V393" s="101"/>
      <c r="W393" s="101"/>
      <c r="X393" s="101"/>
      <c r="Y393" s="101"/>
      <c r="Z393" s="101"/>
    </row>
    <row r="394" spans="1:26" s="24" customFormat="1" ht="41.25" customHeight="1">
      <c r="A394" s="120"/>
      <c r="B394" s="121" t="s">
        <v>285</v>
      </c>
      <c r="C394" s="121"/>
      <c r="D394" s="123" t="s">
        <v>414</v>
      </c>
      <c r="E394" s="115"/>
      <c r="F394" s="116">
        <v>1</v>
      </c>
      <c r="G394" s="113">
        <v>7.25</v>
      </c>
      <c r="H394" s="117"/>
      <c r="I394" s="163">
        <v>4.4350000000000005</v>
      </c>
      <c r="J394" s="114">
        <f t="shared" si="10"/>
        <v>32.153750000000002</v>
      </c>
      <c r="K394" s="119"/>
      <c r="L394" s="114"/>
      <c r="M394" s="112"/>
      <c r="N394" s="72"/>
      <c r="O394" s="72">
        <v>8</v>
      </c>
      <c r="P394" s="102" t="s">
        <v>150</v>
      </c>
      <c r="Q394" s="101"/>
      <c r="R394" s="101"/>
      <c r="S394" s="101"/>
      <c r="T394" s="101"/>
      <c r="U394" s="101"/>
      <c r="V394" s="101"/>
      <c r="W394" s="101"/>
      <c r="X394" s="101"/>
      <c r="Y394" s="101"/>
      <c r="Z394" s="101"/>
    </row>
    <row r="395" spans="1:26" s="24" customFormat="1" ht="41.25" customHeight="1">
      <c r="A395" s="120"/>
      <c r="B395" s="121" t="s">
        <v>285</v>
      </c>
      <c r="C395" s="121"/>
      <c r="D395" s="123" t="s">
        <v>415</v>
      </c>
      <c r="E395" s="115"/>
      <c r="F395" s="116">
        <v>1</v>
      </c>
      <c r="G395" s="113">
        <v>9.9499999999999993</v>
      </c>
      <c r="H395" s="117"/>
      <c r="I395" s="163">
        <v>5.36</v>
      </c>
      <c r="J395" s="114">
        <f t="shared" si="10"/>
        <v>53.332000000000001</v>
      </c>
      <c r="K395" s="119"/>
      <c r="L395" s="114"/>
      <c r="M395" s="112"/>
      <c r="N395" s="72"/>
      <c r="O395" s="72">
        <v>8</v>
      </c>
      <c r="P395" s="102" t="s">
        <v>150</v>
      </c>
      <c r="Q395" s="101"/>
      <c r="R395" s="101"/>
      <c r="S395" s="101"/>
      <c r="T395" s="101"/>
      <c r="U395" s="101"/>
      <c r="V395" s="101"/>
      <c r="W395" s="101"/>
      <c r="X395" s="101"/>
      <c r="Y395" s="101"/>
      <c r="Z395" s="101"/>
    </row>
    <row r="396" spans="1:26" s="24" customFormat="1" ht="41.25" customHeight="1">
      <c r="A396" s="120"/>
      <c r="B396" s="121" t="s">
        <v>285</v>
      </c>
      <c r="C396" s="121"/>
      <c r="D396" s="123" t="s">
        <v>416</v>
      </c>
      <c r="E396" s="115"/>
      <c r="F396" s="116">
        <v>1</v>
      </c>
      <c r="G396" s="113">
        <v>7.25</v>
      </c>
      <c r="H396" s="117"/>
      <c r="I396" s="163">
        <v>4.4350000000000005</v>
      </c>
      <c r="J396" s="114">
        <f t="shared" si="10"/>
        <v>32.153750000000002</v>
      </c>
      <c r="K396" s="119"/>
      <c r="L396" s="114"/>
      <c r="M396" s="112"/>
      <c r="N396" s="72"/>
      <c r="O396" s="72">
        <v>8</v>
      </c>
      <c r="P396" s="102" t="s">
        <v>150</v>
      </c>
      <c r="Q396" s="101"/>
      <c r="R396" s="101"/>
      <c r="S396" s="101"/>
      <c r="T396" s="101"/>
      <c r="U396" s="101"/>
      <c r="V396" s="101"/>
      <c r="W396" s="101"/>
      <c r="X396" s="101"/>
      <c r="Y396" s="101"/>
      <c r="Z396" s="101"/>
    </row>
    <row r="397" spans="1:26" s="25" customFormat="1" ht="23.25">
      <c r="A397" s="120"/>
      <c r="B397" s="121" t="s">
        <v>285</v>
      </c>
      <c r="C397" s="121"/>
      <c r="D397" s="123" t="s">
        <v>418</v>
      </c>
      <c r="E397" s="115"/>
      <c r="F397" s="116">
        <v>1</v>
      </c>
      <c r="G397" s="113">
        <v>5.37</v>
      </c>
      <c r="H397" s="113"/>
      <c r="I397" s="162">
        <v>3.51</v>
      </c>
      <c r="J397" s="114">
        <f>IF(F397=0,"",IF(AND(F397&lt;0,G397*I397&gt;2),(ABS((2-(I397*G397)))*F397),IF(F397&gt;0,F397*G397*I397,0)))</f>
        <v>18.848700000000001</v>
      </c>
      <c r="K397" s="119"/>
      <c r="L397" s="114"/>
      <c r="M397" s="112"/>
      <c r="N397" s="72"/>
      <c r="O397" s="72">
        <v>8</v>
      </c>
      <c r="P397" s="102" t="s">
        <v>150</v>
      </c>
      <c r="Q397" s="101"/>
      <c r="R397" s="101"/>
      <c r="S397" s="101"/>
      <c r="T397" s="101"/>
      <c r="U397" s="101"/>
      <c r="V397" s="101"/>
      <c r="W397" s="101"/>
      <c r="X397" s="101"/>
      <c r="Y397" s="101"/>
      <c r="Z397" s="101"/>
    </row>
    <row r="398" spans="1:26" s="25" customFormat="1" ht="23.25">
      <c r="A398" s="120"/>
      <c r="B398" s="121" t="s">
        <v>285</v>
      </c>
      <c r="C398" s="121"/>
      <c r="D398" s="123" t="s">
        <v>419</v>
      </c>
      <c r="E398" s="115"/>
      <c r="F398" s="116">
        <v>1</v>
      </c>
      <c r="G398" s="113">
        <v>2.25</v>
      </c>
      <c r="H398" s="113"/>
      <c r="I398" s="162">
        <v>3.8287499999999999</v>
      </c>
      <c r="J398" s="114">
        <f>IF(F398=0,"",IF(AND(F398&lt;0,G398*I398&gt;2),(ABS((2-(I398*G398)))*F398),IF(F398&gt;0,F398*G398*I398,0)))</f>
        <v>8.6146875000000005</v>
      </c>
      <c r="K398" s="119"/>
      <c r="L398" s="114"/>
      <c r="M398" s="112"/>
      <c r="N398" s="72"/>
      <c r="O398" s="72">
        <v>8</v>
      </c>
      <c r="P398" s="102" t="s">
        <v>150</v>
      </c>
      <c r="Q398" s="101"/>
      <c r="R398" s="101"/>
      <c r="S398" s="101"/>
      <c r="T398" s="101"/>
      <c r="U398" s="101"/>
      <c r="V398" s="101"/>
      <c r="W398" s="101"/>
      <c r="X398" s="101"/>
      <c r="Y398" s="101"/>
      <c r="Z398" s="101"/>
    </row>
    <row r="399" spans="1:26" s="25" customFormat="1" ht="23.25">
      <c r="A399" s="120"/>
      <c r="B399" s="121" t="s">
        <v>285</v>
      </c>
      <c r="C399" s="121"/>
      <c r="D399" s="123" t="s">
        <v>420</v>
      </c>
      <c r="E399" s="115"/>
      <c r="F399" s="116">
        <v>1</v>
      </c>
      <c r="G399" s="113">
        <v>5.37</v>
      </c>
      <c r="H399" s="113"/>
      <c r="I399" s="162">
        <v>4.1475</v>
      </c>
      <c r="J399" s="114">
        <f>IF(F399=0,"",IF(AND(F399&lt;0,G399*I399&gt;2),(ABS((2-(I399*G399)))*F399),IF(F399&gt;0,F399*G399*I399,0)))</f>
        <v>22.272075000000001</v>
      </c>
      <c r="K399" s="119"/>
      <c r="L399" s="114"/>
      <c r="M399" s="112"/>
      <c r="N399" s="72"/>
      <c r="O399" s="72">
        <v>8</v>
      </c>
      <c r="P399" s="102" t="s">
        <v>150</v>
      </c>
      <c r="Q399" s="101"/>
      <c r="R399" s="101"/>
      <c r="S399" s="101"/>
      <c r="T399" s="101"/>
      <c r="U399" s="101"/>
      <c r="V399" s="101"/>
      <c r="W399" s="101"/>
      <c r="X399" s="101"/>
      <c r="Y399" s="101"/>
      <c r="Z399" s="101"/>
    </row>
    <row r="400" spans="1:26" s="25" customFormat="1" ht="23.25">
      <c r="A400" s="120"/>
      <c r="B400" s="121" t="s">
        <v>285</v>
      </c>
      <c r="C400" s="121"/>
      <c r="D400" s="123" t="s">
        <v>421</v>
      </c>
      <c r="E400" s="115"/>
      <c r="F400" s="116">
        <v>1</v>
      </c>
      <c r="G400" s="113">
        <v>2.25</v>
      </c>
      <c r="H400" s="113"/>
      <c r="I400" s="162">
        <v>3.8287499999999999</v>
      </c>
      <c r="J400" s="114">
        <f>IF(F400=0,"",IF(AND(F400&lt;0,G400*I400&gt;2),(ABS((2-(I400*G400)))*F400),IF(F400&gt;0,F400*G400*I400,0)))</f>
        <v>8.6146875000000005</v>
      </c>
      <c r="K400" s="119"/>
      <c r="L400" s="114"/>
      <c r="M400" s="112"/>
      <c r="N400" s="72"/>
      <c r="O400" s="72">
        <v>8</v>
      </c>
      <c r="P400" s="102" t="s">
        <v>150</v>
      </c>
      <c r="Q400" s="101"/>
      <c r="R400" s="101"/>
      <c r="S400" s="101"/>
      <c r="T400" s="101"/>
      <c r="U400" s="101"/>
      <c r="V400" s="101"/>
      <c r="W400" s="101"/>
      <c r="X400" s="101"/>
      <c r="Y400" s="101"/>
      <c r="Z400" s="101"/>
    </row>
    <row r="402" spans="1:26" ht="23.25">
      <c r="D402" s="161" t="s">
        <v>265</v>
      </c>
      <c r="J402" s="180">
        <f>SUM(J403:J528)</f>
        <v>1836.4423374999999</v>
      </c>
    </row>
    <row r="403" spans="1:26" s="25" customFormat="1" ht="23.25">
      <c r="A403" s="120"/>
      <c r="B403" s="121" t="e">
        <v>#N/A</v>
      </c>
      <c r="C403" s="121"/>
      <c r="D403" s="122" t="s">
        <v>315</v>
      </c>
      <c r="E403" s="115"/>
      <c r="F403" s="116"/>
      <c r="G403" s="113"/>
      <c r="H403" s="117"/>
      <c r="I403" s="163"/>
      <c r="J403" s="114" t="str">
        <f t="shared" ref="J403:J412" si="11">IF(F403=0,"",IF(AND(F403&lt;0,G403*I403&gt;2),(ABS((2-(I403*G403)))*F403),IF(F403&gt;0,F403*G403*I403,0)))</f>
        <v/>
      </c>
      <c r="K403" s="119"/>
      <c r="L403" s="114"/>
      <c r="M403" s="112"/>
      <c r="N403" s="72"/>
      <c r="O403" s="158" t="s">
        <v>259</v>
      </c>
      <c r="P403" s="102" t="s">
        <v>150</v>
      </c>
      <c r="Q403" s="101"/>
      <c r="R403" s="101"/>
      <c r="S403" s="101"/>
      <c r="T403" s="101"/>
      <c r="U403" s="101"/>
      <c r="V403" s="101"/>
      <c r="W403" s="101"/>
      <c r="X403" s="101"/>
      <c r="Y403" s="101"/>
      <c r="Z403" s="101"/>
    </row>
    <row r="404" spans="1:26" s="25" customFormat="1" ht="23.25">
      <c r="A404" s="120"/>
      <c r="B404" s="121" t="s">
        <v>284</v>
      </c>
      <c r="C404" s="121"/>
      <c r="D404" s="123" t="s">
        <v>424</v>
      </c>
      <c r="E404" s="115"/>
      <c r="F404" s="116">
        <v>2</v>
      </c>
      <c r="G404" s="113">
        <v>8.15</v>
      </c>
      <c r="H404" s="117"/>
      <c r="I404" s="163">
        <v>2.91</v>
      </c>
      <c r="J404" s="114">
        <f t="shared" si="11"/>
        <v>47.433000000000007</v>
      </c>
      <c r="K404" s="119"/>
      <c r="L404" s="114"/>
      <c r="M404" s="112"/>
      <c r="N404" s="72"/>
      <c r="O404" s="72">
        <v>7</v>
      </c>
      <c r="P404" s="102" t="s">
        <v>150</v>
      </c>
      <c r="Q404" s="101"/>
      <c r="R404" s="101"/>
      <c r="S404" s="101"/>
      <c r="T404" s="101"/>
      <c r="U404" s="101"/>
      <c r="V404" s="101"/>
      <c r="W404" s="101"/>
      <c r="X404" s="101"/>
      <c r="Y404" s="101"/>
      <c r="Z404" s="101"/>
    </row>
    <row r="405" spans="1:26" s="25" customFormat="1" ht="23.25">
      <c r="A405" s="120"/>
      <c r="B405" s="121" t="s">
        <v>284</v>
      </c>
      <c r="C405" s="121"/>
      <c r="D405" s="123" t="s">
        <v>425</v>
      </c>
      <c r="E405" s="115"/>
      <c r="F405" s="116">
        <v>1</v>
      </c>
      <c r="G405" s="113">
        <v>49.9</v>
      </c>
      <c r="H405" s="117"/>
      <c r="I405" s="163">
        <v>2.91</v>
      </c>
      <c r="J405" s="114">
        <f t="shared" si="11"/>
        <v>145.209</v>
      </c>
      <c r="K405" s="119"/>
      <c r="L405" s="114"/>
      <c r="M405" s="112"/>
      <c r="N405" s="72"/>
      <c r="O405" s="72">
        <v>7</v>
      </c>
      <c r="P405" s="102" t="s">
        <v>150</v>
      </c>
      <c r="Q405" s="101"/>
      <c r="R405" s="101"/>
      <c r="S405" s="101"/>
      <c r="T405" s="101"/>
      <c r="U405" s="101"/>
      <c r="V405" s="101"/>
      <c r="W405" s="101"/>
      <c r="X405" s="101"/>
      <c r="Y405" s="101"/>
      <c r="Z405" s="101"/>
    </row>
    <row r="406" spans="1:26" s="25" customFormat="1" ht="23.25">
      <c r="A406" s="120"/>
      <c r="B406" s="121" t="s">
        <v>284</v>
      </c>
      <c r="C406" s="121"/>
      <c r="D406" s="123" t="s">
        <v>426</v>
      </c>
      <c r="E406" s="115"/>
      <c r="F406" s="116">
        <v>1</v>
      </c>
      <c r="G406" s="113">
        <v>3</v>
      </c>
      <c r="H406" s="117"/>
      <c r="I406" s="163">
        <v>2.91</v>
      </c>
      <c r="J406" s="114">
        <f t="shared" si="11"/>
        <v>8.73</v>
      </c>
      <c r="K406" s="119"/>
      <c r="L406" s="114"/>
      <c r="M406" s="112"/>
      <c r="N406" s="72"/>
      <c r="O406" s="72">
        <v>7</v>
      </c>
      <c r="P406" s="102" t="s">
        <v>150</v>
      </c>
      <c r="Q406" s="101"/>
      <c r="R406" s="101"/>
      <c r="S406" s="101"/>
      <c r="T406" s="101"/>
      <c r="U406" s="101"/>
      <c r="V406" s="101"/>
      <c r="W406" s="101"/>
      <c r="X406" s="101"/>
      <c r="Y406" s="101"/>
      <c r="Z406" s="101"/>
    </row>
    <row r="407" spans="1:26" s="25" customFormat="1" ht="23.25">
      <c r="A407" s="120"/>
      <c r="B407" s="121" t="s">
        <v>284</v>
      </c>
      <c r="C407" s="121"/>
      <c r="D407" s="123" t="s">
        <v>427</v>
      </c>
      <c r="E407" s="115"/>
      <c r="F407" s="116">
        <v>1</v>
      </c>
      <c r="G407" s="113">
        <v>8.15</v>
      </c>
      <c r="H407" s="117"/>
      <c r="I407" s="163">
        <v>0.155</v>
      </c>
      <c r="J407" s="114">
        <f t="shared" si="11"/>
        <v>1.26325</v>
      </c>
      <c r="K407" s="119"/>
      <c r="L407" s="114"/>
      <c r="M407" s="112"/>
      <c r="N407" s="72"/>
      <c r="O407" s="72">
        <v>7</v>
      </c>
      <c r="P407" s="102" t="s">
        <v>150</v>
      </c>
      <c r="Q407" s="101"/>
      <c r="R407" s="101"/>
      <c r="S407" s="101"/>
      <c r="T407" s="101"/>
      <c r="U407" s="101"/>
      <c r="V407" s="101"/>
      <c r="W407" s="101"/>
      <c r="X407" s="101"/>
      <c r="Y407" s="101"/>
      <c r="Z407" s="101"/>
    </row>
    <row r="408" spans="1:26" s="25" customFormat="1" ht="23.25">
      <c r="A408" s="120"/>
      <c r="B408" s="121" t="s">
        <v>284</v>
      </c>
      <c r="C408" s="121"/>
      <c r="D408" s="123" t="s">
        <v>428</v>
      </c>
      <c r="E408" s="115"/>
      <c r="F408" s="116">
        <v>1</v>
      </c>
      <c r="G408" s="113">
        <v>26.45</v>
      </c>
      <c r="H408" s="117"/>
      <c r="I408" s="163">
        <v>0.31</v>
      </c>
      <c r="J408" s="114">
        <f t="shared" si="11"/>
        <v>8.1995000000000005</v>
      </c>
      <c r="K408" s="119"/>
      <c r="L408" s="114"/>
      <c r="M408" s="112"/>
      <c r="N408" s="72"/>
      <c r="O408" s="72">
        <v>7</v>
      </c>
      <c r="P408" s="102" t="s">
        <v>150</v>
      </c>
      <c r="Q408" s="101"/>
      <c r="R408" s="101"/>
      <c r="S408" s="101"/>
      <c r="T408" s="101"/>
      <c r="U408" s="101"/>
      <c r="V408" s="101"/>
      <c r="W408" s="101"/>
      <c r="X408" s="101"/>
      <c r="Y408" s="101"/>
      <c r="Z408" s="101"/>
    </row>
    <row r="409" spans="1:26" s="25" customFormat="1" ht="23.25">
      <c r="A409" s="120"/>
      <c r="B409" s="121" t="e">
        <v>#N/A</v>
      </c>
      <c r="C409" s="121"/>
      <c r="D409" s="122" t="s">
        <v>429</v>
      </c>
      <c r="E409" s="115"/>
      <c r="F409" s="116"/>
      <c r="G409" s="113"/>
      <c r="H409" s="117"/>
      <c r="I409" s="163"/>
      <c r="J409" s="114" t="str">
        <f t="shared" si="11"/>
        <v/>
      </c>
      <c r="K409" s="119"/>
      <c r="L409" s="114"/>
      <c r="M409" s="112"/>
      <c r="N409" s="72"/>
      <c r="O409" s="158" t="s">
        <v>259</v>
      </c>
      <c r="P409" s="102" t="s">
        <v>150</v>
      </c>
      <c r="Q409" s="101"/>
      <c r="R409" s="101"/>
      <c r="S409" s="101"/>
      <c r="T409" s="101"/>
      <c r="U409" s="101"/>
      <c r="V409" s="101"/>
      <c r="W409" s="101"/>
      <c r="X409" s="101"/>
      <c r="Y409" s="101"/>
      <c r="Z409" s="101"/>
    </row>
    <row r="410" spans="1:26" s="25" customFormat="1" ht="36.75" customHeight="1">
      <c r="A410" s="120"/>
      <c r="B410" s="121" t="s">
        <v>284</v>
      </c>
      <c r="C410" s="121"/>
      <c r="D410" s="123" t="s">
        <v>448</v>
      </c>
      <c r="E410" s="115"/>
      <c r="F410" s="116">
        <v>2</v>
      </c>
      <c r="G410" s="113">
        <v>2.5</v>
      </c>
      <c r="H410" s="117"/>
      <c r="I410" s="163">
        <v>0.86999999999999977</v>
      </c>
      <c r="J410" s="114">
        <f t="shared" si="11"/>
        <v>4.3499999999999988</v>
      </c>
      <c r="K410" s="119"/>
      <c r="L410" s="114"/>
      <c r="M410" s="112"/>
      <c r="N410" s="72"/>
      <c r="O410" s="72">
        <v>7</v>
      </c>
      <c r="P410" s="102" t="s">
        <v>150</v>
      </c>
      <c r="Q410" s="101"/>
      <c r="R410" s="101"/>
      <c r="S410" s="101"/>
      <c r="T410" s="101"/>
      <c r="U410" s="101"/>
      <c r="V410" s="101"/>
      <c r="W410" s="101"/>
      <c r="X410" s="101"/>
      <c r="Y410" s="101"/>
      <c r="Z410" s="101"/>
    </row>
    <row r="411" spans="1:26" s="25" customFormat="1" ht="23.25">
      <c r="A411" s="120"/>
      <c r="B411" s="121" t="e">
        <v>#N/A</v>
      </c>
      <c r="C411" s="121"/>
      <c r="D411" s="122" t="s">
        <v>434</v>
      </c>
      <c r="E411" s="115"/>
      <c r="F411" s="116"/>
      <c r="G411" s="113"/>
      <c r="H411" s="117"/>
      <c r="I411" s="163"/>
      <c r="J411" s="114" t="str">
        <f t="shared" si="11"/>
        <v/>
      </c>
      <c r="K411" s="119"/>
      <c r="L411" s="114"/>
      <c r="M411" s="112"/>
      <c r="N411" s="72"/>
      <c r="O411" s="158" t="s">
        <v>259</v>
      </c>
      <c r="P411" s="102" t="s">
        <v>150</v>
      </c>
      <c r="Q411" s="101"/>
      <c r="R411" s="101"/>
      <c r="S411" s="101"/>
      <c r="T411" s="101"/>
      <c r="U411" s="101"/>
      <c r="V411" s="101"/>
      <c r="W411" s="101"/>
      <c r="X411" s="101"/>
      <c r="Y411" s="101"/>
      <c r="Z411" s="101"/>
    </row>
    <row r="412" spans="1:26" s="25" customFormat="1" ht="36.75" customHeight="1">
      <c r="A412" s="120"/>
      <c r="B412" s="121" t="s">
        <v>284</v>
      </c>
      <c r="C412" s="121"/>
      <c r="D412" s="123" t="s">
        <v>448</v>
      </c>
      <c r="E412" s="115"/>
      <c r="F412" s="116">
        <v>2</v>
      </c>
      <c r="G412" s="113">
        <v>2.5</v>
      </c>
      <c r="H412" s="117"/>
      <c r="I412" s="163">
        <v>0.86999999999999977</v>
      </c>
      <c r="J412" s="114">
        <f t="shared" si="11"/>
        <v>4.3499999999999988</v>
      </c>
      <c r="K412" s="119"/>
      <c r="L412" s="114"/>
      <c r="M412" s="112"/>
      <c r="N412" s="72"/>
      <c r="O412" s="72">
        <v>7</v>
      </c>
      <c r="P412" s="102" t="s">
        <v>150</v>
      </c>
      <c r="Q412" s="101"/>
      <c r="R412" s="101"/>
      <c r="S412" s="101"/>
      <c r="T412" s="101"/>
      <c r="U412" s="101"/>
      <c r="V412" s="101"/>
      <c r="W412" s="101"/>
      <c r="X412" s="101"/>
      <c r="Y412" s="101"/>
      <c r="Z412" s="101"/>
    </row>
    <row r="413" spans="1:26" s="25" customFormat="1" ht="23.25">
      <c r="A413" s="120"/>
      <c r="B413" s="121" t="e">
        <v>#N/A</v>
      </c>
      <c r="C413" s="121"/>
      <c r="D413" s="122" t="s">
        <v>315</v>
      </c>
      <c r="E413" s="115"/>
      <c r="F413" s="116"/>
      <c r="G413" s="113"/>
      <c r="H413" s="113"/>
      <c r="I413" s="162">
        <v>0</v>
      </c>
      <c r="J413" s="114" t="str">
        <f t="shared" ref="J413:J476" si="12">IF(F413=0,"",IF(AND(F413&lt;0,G413*I413&gt;2),(ABS((2-(I413*G413)))*F413),IF(F413&gt;0,F413*G413*I413,0)))</f>
        <v/>
      </c>
      <c r="K413" s="114"/>
      <c r="L413" s="114"/>
      <c r="M413" s="112"/>
      <c r="N413" s="72"/>
      <c r="O413" s="72"/>
      <c r="P413" s="102" t="s">
        <v>150</v>
      </c>
      <c r="Q413" s="101"/>
      <c r="R413" s="101"/>
      <c r="S413" s="101"/>
      <c r="T413" s="101"/>
      <c r="U413" s="101"/>
      <c r="V413" s="101"/>
      <c r="W413" s="101"/>
      <c r="X413" s="101"/>
      <c r="Y413" s="101"/>
      <c r="Z413" s="101"/>
    </row>
    <row r="414" spans="1:26" s="25" customFormat="1" ht="23.25">
      <c r="A414" s="120"/>
      <c r="B414" s="121" t="s">
        <v>280</v>
      </c>
      <c r="C414" s="121"/>
      <c r="D414" s="123" t="s">
        <v>359</v>
      </c>
      <c r="E414" s="115"/>
      <c r="F414" s="116">
        <v>1</v>
      </c>
      <c r="G414" s="113">
        <v>36.450000000000003</v>
      </c>
      <c r="H414" s="117"/>
      <c r="I414" s="163">
        <v>1.1100000000000001</v>
      </c>
      <c r="J414" s="114">
        <f t="shared" si="12"/>
        <v>40.459500000000006</v>
      </c>
      <c r="K414" s="114"/>
      <c r="L414" s="114"/>
      <c r="M414" s="112"/>
      <c r="N414" s="72"/>
      <c r="O414" s="72">
        <v>1</v>
      </c>
      <c r="P414" s="102"/>
    </row>
    <row r="415" spans="1:26" s="24" customFormat="1" ht="41.25" customHeight="1">
      <c r="A415" s="120"/>
      <c r="B415" s="121" t="s">
        <v>280</v>
      </c>
      <c r="C415" s="121"/>
      <c r="D415" s="123" t="s">
        <v>360</v>
      </c>
      <c r="E415" s="115"/>
      <c r="F415" s="116">
        <v>1</v>
      </c>
      <c r="G415" s="113">
        <v>6.3000000000000007</v>
      </c>
      <c r="H415" s="117"/>
      <c r="I415" s="162">
        <v>1.6492063492063489</v>
      </c>
      <c r="J415" s="114">
        <f t="shared" si="12"/>
        <v>10.389999999999999</v>
      </c>
      <c r="K415" s="114"/>
      <c r="L415" s="114"/>
      <c r="M415" s="112"/>
      <c r="N415" s="72"/>
      <c r="O415" s="72">
        <v>1</v>
      </c>
      <c r="P415" s="102"/>
      <c r="Q415" s="25"/>
      <c r="R415" s="25"/>
      <c r="S415" s="25"/>
      <c r="T415" s="25"/>
      <c r="U415" s="25"/>
      <c r="V415" s="25"/>
      <c r="W415" s="25"/>
      <c r="X415" s="25"/>
      <c r="Y415" s="25"/>
      <c r="Z415" s="25"/>
    </row>
    <row r="416" spans="1:26" s="25" customFormat="1" ht="23.25">
      <c r="A416" s="120"/>
      <c r="B416" s="121" t="s">
        <v>280</v>
      </c>
      <c r="C416" s="121"/>
      <c r="D416" s="123" t="s">
        <v>361</v>
      </c>
      <c r="E416" s="115"/>
      <c r="F416" s="116">
        <v>1</v>
      </c>
      <c r="G416" s="113">
        <v>5.9</v>
      </c>
      <c r="H416" s="113"/>
      <c r="I416" s="162">
        <v>1.64</v>
      </c>
      <c r="J416" s="114">
        <f t="shared" si="12"/>
        <v>9.6760000000000002</v>
      </c>
      <c r="K416" s="114"/>
      <c r="L416" s="114"/>
      <c r="M416" s="112"/>
      <c r="N416" s="72"/>
      <c r="O416" s="72">
        <v>1</v>
      </c>
      <c r="P416" s="102"/>
    </row>
    <row r="417" spans="1:26" s="25" customFormat="1" ht="23.25">
      <c r="A417" s="120"/>
      <c r="B417" s="121" t="s">
        <v>280</v>
      </c>
      <c r="C417" s="121"/>
      <c r="D417" s="123" t="s">
        <v>362</v>
      </c>
      <c r="E417" s="115"/>
      <c r="F417" s="116">
        <v>1</v>
      </c>
      <c r="G417" s="113">
        <v>1.1000000000000001</v>
      </c>
      <c r="H417" s="117"/>
      <c r="I417" s="163">
        <v>1.8274999999999999</v>
      </c>
      <c r="J417" s="114">
        <f t="shared" si="12"/>
        <v>2.0102500000000001</v>
      </c>
      <c r="K417" s="114"/>
      <c r="L417" s="114"/>
      <c r="M417" s="112"/>
      <c r="N417" s="72"/>
      <c r="O417" s="72">
        <v>1</v>
      </c>
      <c r="P417" s="102"/>
    </row>
    <row r="418" spans="1:26" s="24" customFormat="1" ht="39" customHeight="1">
      <c r="A418" s="120"/>
      <c r="B418" s="121" t="s">
        <v>280</v>
      </c>
      <c r="C418" s="121"/>
      <c r="D418" s="123" t="s">
        <v>363</v>
      </c>
      <c r="E418" s="115"/>
      <c r="F418" s="116">
        <v>2</v>
      </c>
      <c r="G418" s="113">
        <v>0.9</v>
      </c>
      <c r="H418" s="117"/>
      <c r="I418" s="163">
        <v>1.7350000000000001</v>
      </c>
      <c r="J418" s="114">
        <f t="shared" si="12"/>
        <v>3.1230000000000002</v>
      </c>
      <c r="K418" s="114"/>
      <c r="L418" s="114"/>
      <c r="M418" s="112"/>
      <c r="N418" s="72"/>
      <c r="O418" s="72">
        <v>1</v>
      </c>
      <c r="P418" s="102"/>
      <c r="Q418" s="25"/>
      <c r="R418" s="25"/>
      <c r="S418" s="25"/>
      <c r="T418" s="25"/>
      <c r="U418" s="25"/>
      <c r="V418" s="25"/>
      <c r="W418" s="25"/>
      <c r="X418" s="25"/>
      <c r="Y418" s="25"/>
      <c r="Z418" s="25"/>
    </row>
    <row r="419" spans="1:26" s="25" customFormat="1" ht="23.25">
      <c r="A419" s="120"/>
      <c r="B419" s="121" t="s">
        <v>280</v>
      </c>
      <c r="C419" s="121"/>
      <c r="D419" s="123" t="s">
        <v>364</v>
      </c>
      <c r="E419" s="115"/>
      <c r="F419" s="116">
        <v>1</v>
      </c>
      <c r="G419" s="113">
        <v>4.8499999999999996</v>
      </c>
      <c r="H419" s="113"/>
      <c r="I419" s="163">
        <v>1.8274999999999999</v>
      </c>
      <c r="J419" s="114">
        <f t="shared" si="12"/>
        <v>8.8633749999999996</v>
      </c>
      <c r="K419" s="114"/>
      <c r="L419" s="114"/>
      <c r="M419" s="112"/>
      <c r="N419" s="72"/>
      <c r="O419" s="72">
        <v>1</v>
      </c>
      <c r="P419" s="102"/>
    </row>
    <row r="420" spans="1:26" s="25" customFormat="1" ht="23.25">
      <c r="A420" s="120"/>
      <c r="B420" s="121" t="s">
        <v>280</v>
      </c>
      <c r="C420" s="121"/>
      <c r="D420" s="123" t="s">
        <v>365</v>
      </c>
      <c r="E420" s="115"/>
      <c r="F420" s="116">
        <v>2</v>
      </c>
      <c r="G420" s="113">
        <v>0.9</v>
      </c>
      <c r="H420" s="113"/>
      <c r="I420" s="163">
        <v>1.7350000000000001</v>
      </c>
      <c r="J420" s="114">
        <f t="shared" si="12"/>
        <v>3.1230000000000002</v>
      </c>
      <c r="K420" s="114"/>
      <c r="L420" s="114"/>
      <c r="M420" s="112"/>
      <c r="N420" s="72"/>
      <c r="O420" s="72">
        <v>1</v>
      </c>
      <c r="P420" s="102"/>
    </row>
    <row r="421" spans="1:26" s="24" customFormat="1" ht="41.25" customHeight="1">
      <c r="A421" s="120"/>
      <c r="B421" s="121" t="s">
        <v>280</v>
      </c>
      <c r="C421" s="121"/>
      <c r="D421" s="123" t="s">
        <v>366</v>
      </c>
      <c r="E421" s="115"/>
      <c r="F421" s="116">
        <v>1</v>
      </c>
      <c r="G421" s="113">
        <v>11.15</v>
      </c>
      <c r="H421" s="117"/>
      <c r="I421" s="163">
        <v>1.64</v>
      </c>
      <c r="J421" s="114">
        <f t="shared" si="12"/>
        <v>18.285999999999998</v>
      </c>
      <c r="K421" s="114"/>
      <c r="L421" s="114"/>
      <c r="M421" s="112"/>
      <c r="N421" s="72"/>
      <c r="O421" s="72">
        <v>1</v>
      </c>
      <c r="P421" s="102"/>
      <c r="Q421" s="25"/>
      <c r="R421" s="25"/>
      <c r="S421" s="25"/>
      <c r="T421" s="25"/>
      <c r="U421" s="25"/>
      <c r="V421" s="25"/>
      <c r="W421" s="25"/>
      <c r="X421" s="25"/>
      <c r="Y421" s="25"/>
      <c r="Z421" s="25"/>
    </row>
    <row r="422" spans="1:26" s="25" customFormat="1" ht="23.25">
      <c r="A422" s="120"/>
      <c r="B422" s="121" t="e">
        <v>#N/A</v>
      </c>
      <c r="C422" s="121"/>
      <c r="D422" s="122" t="s">
        <v>478</v>
      </c>
      <c r="E422" s="115"/>
      <c r="F422" s="116"/>
      <c r="G422" s="113"/>
      <c r="H422" s="117"/>
      <c r="I422" s="163">
        <v>0</v>
      </c>
      <c r="J422" s="114" t="str">
        <f t="shared" si="12"/>
        <v/>
      </c>
      <c r="K422" s="114"/>
      <c r="L422" s="114"/>
      <c r="M422" s="112"/>
      <c r="N422" s="72"/>
      <c r="O422" s="72"/>
      <c r="P422" s="102"/>
      <c r="Q422" s="101"/>
      <c r="R422" s="101"/>
      <c r="S422" s="101"/>
      <c r="T422" s="101"/>
      <c r="U422" s="101"/>
      <c r="V422" s="101"/>
      <c r="W422" s="101"/>
      <c r="X422" s="101"/>
      <c r="Y422" s="101"/>
      <c r="Z422" s="101"/>
    </row>
    <row r="423" spans="1:26" s="25" customFormat="1" ht="23.25">
      <c r="A423" s="120"/>
      <c r="B423" s="121" t="s">
        <v>283</v>
      </c>
      <c r="C423" s="121"/>
      <c r="D423" s="157" t="s">
        <v>296</v>
      </c>
      <c r="E423" s="115"/>
      <c r="F423" s="116">
        <v>1</v>
      </c>
      <c r="G423" s="113">
        <v>44.3</v>
      </c>
      <c r="H423" s="117"/>
      <c r="I423" s="163">
        <v>0.90000000000000013</v>
      </c>
      <c r="J423" s="114">
        <f t="shared" si="12"/>
        <v>39.870000000000005</v>
      </c>
      <c r="K423" s="114"/>
      <c r="L423" s="114"/>
      <c r="M423" s="112"/>
      <c r="N423" s="72"/>
      <c r="O423" s="72">
        <v>6</v>
      </c>
      <c r="P423" s="102" t="s">
        <v>150</v>
      </c>
      <c r="Q423" s="101"/>
      <c r="R423" s="101"/>
      <c r="S423" s="101"/>
      <c r="T423" s="101"/>
      <c r="U423" s="101"/>
      <c r="V423" s="101"/>
      <c r="W423" s="101"/>
      <c r="X423" s="101"/>
      <c r="Y423" s="101"/>
      <c r="Z423" s="101"/>
    </row>
    <row r="424" spans="1:26" s="24" customFormat="1" ht="41.25" customHeight="1">
      <c r="A424" s="120"/>
      <c r="B424" s="121" t="s">
        <v>283</v>
      </c>
      <c r="C424" s="121"/>
      <c r="D424" s="157" t="s">
        <v>323</v>
      </c>
      <c r="E424" s="115"/>
      <c r="F424" s="116">
        <v>1</v>
      </c>
      <c r="G424" s="113">
        <v>44.3</v>
      </c>
      <c r="H424" s="117"/>
      <c r="I424" s="163">
        <v>0.90000000000000013</v>
      </c>
      <c r="J424" s="114">
        <f t="shared" si="12"/>
        <v>39.870000000000005</v>
      </c>
      <c r="K424" s="114"/>
      <c r="L424" s="114"/>
      <c r="M424" s="112"/>
      <c r="N424" s="72"/>
      <c r="O424" s="72">
        <v>6</v>
      </c>
      <c r="P424" s="102" t="s">
        <v>150</v>
      </c>
      <c r="Q424" s="101"/>
      <c r="R424" s="101"/>
      <c r="S424" s="101"/>
      <c r="T424" s="101"/>
      <c r="U424" s="101"/>
      <c r="V424" s="101"/>
      <c r="W424" s="101"/>
      <c r="X424" s="101"/>
      <c r="Y424" s="101"/>
      <c r="Z424" s="101"/>
    </row>
    <row r="425" spans="1:26" s="24" customFormat="1" ht="41.25" customHeight="1">
      <c r="A425" s="120"/>
      <c r="B425" s="121" t="s">
        <v>283</v>
      </c>
      <c r="C425" s="121"/>
      <c r="D425" s="157" t="s">
        <v>304</v>
      </c>
      <c r="E425" s="115"/>
      <c r="F425" s="116">
        <v>1</v>
      </c>
      <c r="G425" s="113">
        <v>28</v>
      </c>
      <c r="H425" s="117"/>
      <c r="I425" s="163">
        <v>0.90000000000000013</v>
      </c>
      <c r="J425" s="114">
        <f t="shared" si="12"/>
        <v>25.200000000000003</v>
      </c>
      <c r="K425" s="114"/>
      <c r="L425" s="114"/>
      <c r="M425" s="112"/>
      <c r="N425" s="72"/>
      <c r="O425" s="72">
        <v>6</v>
      </c>
      <c r="P425" s="102" t="s">
        <v>150</v>
      </c>
      <c r="Q425" s="101"/>
      <c r="R425" s="101"/>
      <c r="S425" s="101"/>
      <c r="T425" s="101"/>
      <c r="U425" s="101"/>
      <c r="V425" s="101"/>
      <c r="W425" s="101"/>
      <c r="X425" s="101"/>
      <c r="Y425" s="101"/>
      <c r="Z425" s="101"/>
    </row>
    <row r="426" spans="1:26" s="25" customFormat="1" ht="23.25">
      <c r="A426" s="120"/>
      <c r="B426" s="121" t="s">
        <v>283</v>
      </c>
      <c r="C426" s="121"/>
      <c r="D426" s="157" t="s">
        <v>342</v>
      </c>
      <c r="E426" s="115"/>
      <c r="F426" s="116">
        <v>1</v>
      </c>
      <c r="G426" s="113">
        <v>28</v>
      </c>
      <c r="H426" s="117"/>
      <c r="I426" s="163">
        <v>0.90000000000000013</v>
      </c>
      <c r="J426" s="114">
        <f t="shared" si="12"/>
        <v>25.200000000000003</v>
      </c>
      <c r="K426" s="114"/>
      <c r="L426" s="114"/>
      <c r="M426" s="112"/>
      <c r="N426" s="72"/>
      <c r="O426" s="72">
        <v>6</v>
      </c>
      <c r="P426" s="102" t="s">
        <v>150</v>
      </c>
      <c r="Q426" s="101"/>
      <c r="R426" s="101"/>
      <c r="S426" s="101"/>
      <c r="T426" s="101"/>
      <c r="U426" s="101"/>
      <c r="V426" s="101"/>
      <c r="W426" s="101"/>
      <c r="X426" s="101"/>
      <c r="Y426" s="101"/>
      <c r="Z426" s="101"/>
    </row>
    <row r="427" spans="1:26" s="25" customFormat="1" ht="23.25">
      <c r="A427" s="120"/>
      <c r="B427" s="121" t="s">
        <v>283</v>
      </c>
      <c r="C427" s="121"/>
      <c r="D427" s="157" t="s">
        <v>193</v>
      </c>
      <c r="E427" s="115"/>
      <c r="F427" s="116">
        <v>1</v>
      </c>
      <c r="G427" s="113">
        <v>45.5</v>
      </c>
      <c r="H427" s="117"/>
      <c r="I427" s="163">
        <v>0.90000000000000013</v>
      </c>
      <c r="J427" s="114">
        <f t="shared" si="12"/>
        <v>40.950000000000003</v>
      </c>
      <c r="K427" s="114"/>
      <c r="L427" s="114"/>
      <c r="M427" s="112"/>
      <c r="N427" s="72"/>
      <c r="O427" s="72">
        <v>6</v>
      </c>
      <c r="P427" s="102" t="s">
        <v>150</v>
      </c>
      <c r="Q427" s="101"/>
      <c r="R427" s="101"/>
      <c r="S427" s="101"/>
      <c r="T427" s="101"/>
      <c r="U427" s="101"/>
      <c r="V427" s="101"/>
      <c r="W427" s="101"/>
      <c r="X427" s="101"/>
      <c r="Y427" s="101"/>
      <c r="Z427" s="101"/>
    </row>
    <row r="428" spans="1:26" s="25" customFormat="1" ht="23.25">
      <c r="A428" s="120"/>
      <c r="B428" s="121" t="e">
        <v>#N/A</v>
      </c>
      <c r="C428" s="121"/>
      <c r="D428" s="122" t="s">
        <v>313</v>
      </c>
      <c r="E428" s="115"/>
      <c r="F428" s="116"/>
      <c r="G428" s="113"/>
      <c r="H428" s="117"/>
      <c r="I428" s="163">
        <v>0</v>
      </c>
      <c r="J428" s="114" t="str">
        <f t="shared" si="12"/>
        <v/>
      </c>
      <c r="K428" s="114"/>
      <c r="L428" s="114"/>
      <c r="M428" s="112"/>
      <c r="N428" s="72"/>
      <c r="O428" s="72"/>
      <c r="P428" s="102"/>
      <c r="Q428" s="101"/>
      <c r="R428" s="101"/>
      <c r="S428" s="101"/>
      <c r="T428" s="101"/>
      <c r="U428" s="101"/>
      <c r="V428" s="101"/>
      <c r="W428" s="101"/>
      <c r="X428" s="101"/>
      <c r="Y428" s="101"/>
      <c r="Z428" s="101"/>
    </row>
    <row r="429" spans="1:26" s="24" customFormat="1" ht="41.25" customHeight="1">
      <c r="A429" s="120"/>
      <c r="B429" s="121" t="s">
        <v>297</v>
      </c>
      <c r="C429" s="121"/>
      <c r="D429" s="157" t="s">
        <v>190</v>
      </c>
      <c r="E429" s="115"/>
      <c r="F429" s="116">
        <v>1</v>
      </c>
      <c r="G429" s="113">
        <v>30.6</v>
      </c>
      <c r="H429" s="117"/>
      <c r="I429" s="163">
        <v>1.1000000000000001</v>
      </c>
      <c r="J429" s="114">
        <f t="shared" si="12"/>
        <v>33.660000000000004</v>
      </c>
      <c r="K429" s="114"/>
      <c r="L429" s="114"/>
      <c r="M429" s="112"/>
      <c r="N429" s="72"/>
      <c r="O429" s="72">
        <v>3</v>
      </c>
      <c r="P429" s="102" t="s">
        <v>150</v>
      </c>
      <c r="Q429" s="101"/>
      <c r="R429" s="101"/>
      <c r="S429" s="101"/>
      <c r="T429" s="101"/>
      <c r="U429" s="101"/>
      <c r="V429" s="101"/>
      <c r="W429" s="101"/>
      <c r="X429" s="101"/>
      <c r="Y429" s="101"/>
      <c r="Z429" s="101"/>
    </row>
    <row r="430" spans="1:26" s="24" customFormat="1" ht="41.25" customHeight="1">
      <c r="A430" s="120"/>
      <c r="B430" s="121" t="s">
        <v>297</v>
      </c>
      <c r="C430" s="121"/>
      <c r="D430" s="157" t="s">
        <v>191</v>
      </c>
      <c r="E430" s="115"/>
      <c r="F430" s="116">
        <v>1</v>
      </c>
      <c r="G430" s="113">
        <v>30.6</v>
      </c>
      <c r="H430" s="117"/>
      <c r="I430" s="163">
        <v>1.1000000000000001</v>
      </c>
      <c r="J430" s="114">
        <f t="shared" si="12"/>
        <v>33.660000000000004</v>
      </c>
      <c r="K430" s="114"/>
      <c r="L430" s="114"/>
      <c r="M430" s="112"/>
      <c r="N430" s="72"/>
      <c r="O430" s="72">
        <v>3</v>
      </c>
      <c r="P430" s="102" t="s">
        <v>150</v>
      </c>
      <c r="Q430" s="101"/>
      <c r="R430" s="101"/>
      <c r="S430" s="101"/>
      <c r="T430" s="101"/>
      <c r="U430" s="101"/>
      <c r="V430" s="101"/>
      <c r="W430" s="101"/>
      <c r="X430" s="101"/>
      <c r="Y430" s="101"/>
      <c r="Z430" s="101"/>
    </row>
    <row r="431" spans="1:26" s="25" customFormat="1" ht="23.25">
      <c r="A431" s="120"/>
      <c r="B431" s="121" t="s">
        <v>297</v>
      </c>
      <c r="C431" s="121"/>
      <c r="D431" s="157" t="s">
        <v>189</v>
      </c>
      <c r="E431" s="115"/>
      <c r="F431" s="116">
        <v>1</v>
      </c>
      <c r="G431" s="113">
        <v>28</v>
      </c>
      <c r="H431" s="113"/>
      <c r="I431" s="162">
        <v>1.1000000000000001</v>
      </c>
      <c r="J431" s="114">
        <f t="shared" si="12"/>
        <v>30.800000000000004</v>
      </c>
      <c r="K431" s="114"/>
      <c r="L431" s="114"/>
      <c r="M431" s="112"/>
      <c r="N431" s="72"/>
      <c r="O431" s="72">
        <v>3</v>
      </c>
      <c r="P431" s="102" t="s">
        <v>150</v>
      </c>
      <c r="Q431" s="101"/>
      <c r="R431" s="101"/>
      <c r="S431" s="101"/>
      <c r="T431" s="101"/>
      <c r="U431" s="101"/>
      <c r="V431" s="101"/>
      <c r="W431" s="101"/>
      <c r="X431" s="101"/>
      <c r="Y431" s="101"/>
      <c r="Z431" s="101"/>
    </row>
    <row r="432" spans="1:26" s="25" customFormat="1" ht="23.25">
      <c r="A432" s="120"/>
      <c r="B432" s="121" t="s">
        <v>297</v>
      </c>
      <c r="C432" s="121"/>
      <c r="D432" s="157" t="s">
        <v>188</v>
      </c>
      <c r="E432" s="115"/>
      <c r="F432" s="116">
        <v>1</v>
      </c>
      <c r="G432" s="113">
        <v>28</v>
      </c>
      <c r="H432" s="117"/>
      <c r="I432" s="163">
        <v>1.1000000000000001</v>
      </c>
      <c r="J432" s="114">
        <f t="shared" si="12"/>
        <v>30.800000000000004</v>
      </c>
      <c r="K432" s="114"/>
      <c r="L432" s="114"/>
      <c r="M432" s="112"/>
      <c r="N432" s="72"/>
      <c r="O432" s="72">
        <v>3</v>
      </c>
      <c r="P432" s="102" t="s">
        <v>150</v>
      </c>
      <c r="Q432" s="101"/>
      <c r="R432" s="101"/>
      <c r="S432" s="101"/>
      <c r="T432" s="101"/>
      <c r="U432" s="101"/>
      <c r="V432" s="101"/>
      <c r="W432" s="101"/>
      <c r="X432" s="101"/>
      <c r="Y432" s="101"/>
      <c r="Z432" s="101"/>
    </row>
    <row r="433" spans="1:26" s="24" customFormat="1" ht="41.25" customHeight="1">
      <c r="A433" s="120"/>
      <c r="B433" s="121" t="s">
        <v>297</v>
      </c>
      <c r="C433" s="121"/>
      <c r="D433" s="157" t="s">
        <v>185</v>
      </c>
      <c r="E433" s="115"/>
      <c r="F433" s="116">
        <v>1</v>
      </c>
      <c r="G433" s="113">
        <v>28</v>
      </c>
      <c r="H433" s="117"/>
      <c r="I433" s="163">
        <v>1.1000000000000001</v>
      </c>
      <c r="J433" s="114">
        <f t="shared" si="12"/>
        <v>30.800000000000004</v>
      </c>
      <c r="K433" s="114"/>
      <c r="L433" s="114"/>
      <c r="M433" s="112"/>
      <c r="N433" s="72"/>
      <c r="O433" s="72">
        <v>3</v>
      </c>
      <c r="P433" s="102" t="s">
        <v>150</v>
      </c>
      <c r="Q433" s="101"/>
      <c r="R433" s="101"/>
      <c r="S433" s="101"/>
      <c r="T433" s="101"/>
      <c r="U433" s="101"/>
      <c r="V433" s="101"/>
      <c r="W433" s="101"/>
      <c r="X433" s="101"/>
      <c r="Y433" s="101"/>
      <c r="Z433" s="101"/>
    </row>
    <row r="434" spans="1:26" s="24" customFormat="1" ht="41.25" customHeight="1">
      <c r="A434" s="120"/>
      <c r="B434" s="121" t="s">
        <v>297</v>
      </c>
      <c r="C434" s="121"/>
      <c r="D434" s="157" t="s">
        <v>184</v>
      </c>
      <c r="E434" s="115"/>
      <c r="F434" s="116">
        <v>1</v>
      </c>
      <c r="G434" s="113">
        <v>28</v>
      </c>
      <c r="H434" s="117"/>
      <c r="I434" s="163">
        <v>1.1000000000000001</v>
      </c>
      <c r="J434" s="114">
        <f t="shared" si="12"/>
        <v>30.800000000000004</v>
      </c>
      <c r="K434" s="114"/>
      <c r="L434" s="114"/>
      <c r="M434" s="112"/>
      <c r="N434" s="72"/>
      <c r="O434" s="72">
        <v>3</v>
      </c>
      <c r="P434" s="102" t="s">
        <v>150</v>
      </c>
      <c r="Q434" s="101"/>
      <c r="R434" s="101"/>
      <c r="S434" s="101"/>
      <c r="T434" s="101"/>
      <c r="U434" s="101"/>
      <c r="V434" s="101"/>
      <c r="W434" s="101"/>
      <c r="X434" s="101"/>
      <c r="Y434" s="101"/>
      <c r="Z434" s="101"/>
    </row>
    <row r="435" spans="1:26" s="25" customFormat="1" ht="23.25">
      <c r="A435" s="120"/>
      <c r="B435" s="121" t="s">
        <v>297</v>
      </c>
      <c r="C435" s="121"/>
      <c r="D435" s="157" t="s">
        <v>186</v>
      </c>
      <c r="E435" s="115"/>
      <c r="F435" s="116">
        <v>1</v>
      </c>
      <c r="G435" s="113">
        <v>30.6</v>
      </c>
      <c r="H435" s="117"/>
      <c r="I435" s="163">
        <v>1.1000000000000001</v>
      </c>
      <c r="J435" s="114">
        <f t="shared" si="12"/>
        <v>33.660000000000004</v>
      </c>
      <c r="K435" s="114"/>
      <c r="L435" s="114"/>
      <c r="M435" s="112"/>
      <c r="N435" s="72"/>
      <c r="O435" s="72">
        <v>3</v>
      </c>
      <c r="P435" s="102" t="s">
        <v>150</v>
      </c>
      <c r="Q435" s="101"/>
      <c r="R435" s="101"/>
      <c r="S435" s="101"/>
      <c r="T435" s="101"/>
      <c r="U435" s="101"/>
      <c r="V435" s="101"/>
      <c r="W435" s="101"/>
      <c r="X435" s="101"/>
      <c r="Y435" s="101"/>
      <c r="Z435" s="101"/>
    </row>
    <row r="436" spans="1:26" s="25" customFormat="1" ht="23.25">
      <c r="A436" s="120"/>
      <c r="B436" s="121" t="s">
        <v>297</v>
      </c>
      <c r="C436" s="121"/>
      <c r="D436" s="157" t="s">
        <v>187</v>
      </c>
      <c r="E436" s="115"/>
      <c r="F436" s="116">
        <v>1</v>
      </c>
      <c r="G436" s="113">
        <v>30.6</v>
      </c>
      <c r="H436" s="117"/>
      <c r="I436" s="163">
        <v>1.1000000000000001</v>
      </c>
      <c r="J436" s="114">
        <f t="shared" si="12"/>
        <v>33.660000000000004</v>
      </c>
      <c r="K436" s="114"/>
      <c r="L436" s="114"/>
      <c r="M436" s="112"/>
      <c r="N436" s="72"/>
      <c r="O436" s="72">
        <v>3</v>
      </c>
      <c r="P436" s="102" t="s">
        <v>150</v>
      </c>
      <c r="Q436" s="101"/>
      <c r="R436" s="101"/>
      <c r="S436" s="101"/>
      <c r="T436" s="101"/>
      <c r="U436" s="101"/>
      <c r="V436" s="101"/>
      <c r="W436" s="101"/>
      <c r="X436" s="101"/>
      <c r="Y436" s="101"/>
      <c r="Z436" s="101"/>
    </row>
    <row r="437" spans="1:26" s="25" customFormat="1" ht="23.25">
      <c r="A437" s="120"/>
      <c r="B437" s="121" t="e">
        <v>#N/A</v>
      </c>
      <c r="C437" s="121"/>
      <c r="D437" s="122" t="s">
        <v>479</v>
      </c>
      <c r="E437" s="115"/>
      <c r="F437" s="116"/>
      <c r="G437" s="113"/>
      <c r="H437" s="117"/>
      <c r="I437" s="163">
        <v>0</v>
      </c>
      <c r="J437" s="114" t="str">
        <f t="shared" si="12"/>
        <v/>
      </c>
      <c r="K437" s="114"/>
      <c r="L437" s="114"/>
      <c r="M437" s="112"/>
      <c r="N437" s="72"/>
      <c r="O437" s="72"/>
      <c r="P437" s="102"/>
      <c r="Q437" s="101"/>
      <c r="R437" s="101"/>
      <c r="S437" s="101"/>
      <c r="T437" s="101"/>
      <c r="U437" s="101"/>
      <c r="V437" s="101"/>
      <c r="W437" s="101"/>
      <c r="X437" s="101"/>
      <c r="Y437" s="101"/>
      <c r="Z437" s="101"/>
    </row>
    <row r="438" spans="1:26" s="25" customFormat="1" ht="23.25">
      <c r="A438" s="120"/>
      <c r="B438" s="121" t="s">
        <v>286</v>
      </c>
      <c r="C438" s="121"/>
      <c r="D438" s="123" t="s">
        <v>373</v>
      </c>
      <c r="E438" s="115"/>
      <c r="F438" s="116">
        <v>1</v>
      </c>
      <c r="G438" s="113">
        <v>4.0000000000000036</v>
      </c>
      <c r="H438" s="113"/>
      <c r="I438" s="162">
        <v>2.2774999999999999</v>
      </c>
      <c r="J438" s="114">
        <f t="shared" si="12"/>
        <v>9.1100000000000083</v>
      </c>
      <c r="K438" s="114"/>
      <c r="L438" s="114"/>
      <c r="M438" s="112"/>
      <c r="N438" s="72"/>
      <c r="O438" s="72">
        <v>13</v>
      </c>
      <c r="P438" s="102" t="s">
        <v>150</v>
      </c>
      <c r="Q438" s="101"/>
      <c r="R438" s="101"/>
      <c r="S438" s="101"/>
      <c r="T438" s="101"/>
      <c r="U438" s="101"/>
      <c r="V438" s="101"/>
      <c r="W438" s="101"/>
      <c r="X438" s="101"/>
      <c r="Y438" s="101"/>
      <c r="Z438" s="101"/>
    </row>
    <row r="439" spans="1:26" s="25" customFormat="1" ht="23.25">
      <c r="A439" s="120"/>
      <c r="B439" s="121" t="s">
        <v>286</v>
      </c>
      <c r="C439" s="121"/>
      <c r="D439" s="123" t="s">
        <v>374</v>
      </c>
      <c r="E439" s="115"/>
      <c r="F439" s="116">
        <v>1</v>
      </c>
      <c r="G439" s="113">
        <v>10.96</v>
      </c>
      <c r="H439" s="113"/>
      <c r="I439" s="162">
        <v>2.82</v>
      </c>
      <c r="J439" s="114">
        <f t="shared" si="12"/>
        <v>30.9072</v>
      </c>
      <c r="K439" s="114"/>
      <c r="L439" s="114"/>
      <c r="M439" s="112"/>
      <c r="N439" s="72"/>
      <c r="O439" s="72">
        <v>13</v>
      </c>
      <c r="P439" s="102" t="s">
        <v>150</v>
      </c>
      <c r="Q439" s="101"/>
      <c r="R439" s="101"/>
      <c r="S439" s="101"/>
      <c r="T439" s="101"/>
      <c r="U439" s="101"/>
      <c r="V439" s="101"/>
      <c r="W439" s="101"/>
      <c r="X439" s="101"/>
      <c r="Y439" s="101"/>
      <c r="Z439" s="101"/>
    </row>
    <row r="440" spans="1:26" s="25" customFormat="1" ht="23.25">
      <c r="A440" s="120"/>
      <c r="B440" s="121" t="s">
        <v>286</v>
      </c>
      <c r="C440" s="121"/>
      <c r="D440" s="123" t="s">
        <v>375</v>
      </c>
      <c r="E440" s="115"/>
      <c r="F440" s="116">
        <v>1</v>
      </c>
      <c r="G440" s="113">
        <v>7.32</v>
      </c>
      <c r="H440" s="113"/>
      <c r="I440" s="162">
        <v>1.7399999999999998</v>
      </c>
      <c r="J440" s="114">
        <f t="shared" si="12"/>
        <v>12.736799999999999</v>
      </c>
      <c r="K440" s="114"/>
      <c r="L440" s="114"/>
      <c r="M440" s="112"/>
      <c r="N440" s="72"/>
      <c r="O440" s="72">
        <v>13</v>
      </c>
      <c r="P440" s="102" t="s">
        <v>150</v>
      </c>
      <c r="Q440" s="101"/>
      <c r="R440" s="101"/>
      <c r="S440" s="101"/>
      <c r="T440" s="101"/>
      <c r="U440" s="101"/>
      <c r="V440" s="101"/>
      <c r="W440" s="101"/>
      <c r="X440" s="101"/>
      <c r="Y440" s="101"/>
      <c r="Z440" s="101"/>
    </row>
    <row r="441" spans="1:26" s="25" customFormat="1" ht="23.25">
      <c r="A441" s="120"/>
      <c r="B441" s="121" t="s">
        <v>286</v>
      </c>
      <c r="C441" s="121"/>
      <c r="D441" s="123" t="s">
        <v>376</v>
      </c>
      <c r="E441" s="115"/>
      <c r="F441" s="116">
        <v>1</v>
      </c>
      <c r="G441" s="113">
        <v>2.17</v>
      </c>
      <c r="H441" s="113"/>
      <c r="I441" s="162">
        <v>2.01125</v>
      </c>
      <c r="J441" s="114">
        <f t="shared" si="12"/>
        <v>4.3644125000000003</v>
      </c>
      <c r="K441" s="114"/>
      <c r="L441" s="114"/>
      <c r="M441" s="112"/>
      <c r="N441" s="72"/>
      <c r="O441" s="72">
        <v>13</v>
      </c>
      <c r="P441" s="102" t="s">
        <v>150</v>
      </c>
      <c r="Q441" s="101"/>
      <c r="R441" s="101"/>
      <c r="S441" s="101"/>
      <c r="T441" s="101"/>
      <c r="U441" s="101"/>
      <c r="V441" s="101"/>
      <c r="W441" s="101"/>
      <c r="X441" s="101"/>
      <c r="Y441" s="101"/>
      <c r="Z441" s="101"/>
    </row>
    <row r="442" spans="1:26" s="25" customFormat="1" ht="23.25">
      <c r="A442" s="120"/>
      <c r="B442" s="121" t="s">
        <v>286</v>
      </c>
      <c r="C442" s="121"/>
      <c r="D442" s="123" t="s">
        <v>377</v>
      </c>
      <c r="E442" s="115"/>
      <c r="F442" s="116">
        <v>1</v>
      </c>
      <c r="G442" s="113">
        <v>3.65</v>
      </c>
      <c r="H442" s="113"/>
      <c r="I442" s="162">
        <v>2.4774999999999996</v>
      </c>
      <c r="J442" s="114">
        <f t="shared" si="12"/>
        <v>9.0428749999999987</v>
      </c>
      <c r="K442" s="114"/>
      <c r="L442" s="114"/>
      <c r="M442" s="112"/>
      <c r="N442" s="72"/>
      <c r="O442" s="72">
        <v>13</v>
      </c>
      <c r="P442" s="102" t="s">
        <v>150</v>
      </c>
      <c r="Q442" s="101"/>
      <c r="R442" s="101"/>
      <c r="S442" s="101"/>
      <c r="T442" s="101"/>
      <c r="U442" s="101"/>
      <c r="V442" s="101"/>
      <c r="W442" s="101"/>
      <c r="X442" s="101"/>
      <c r="Y442" s="101"/>
      <c r="Z442" s="101"/>
    </row>
    <row r="443" spans="1:26" s="25" customFormat="1" ht="23.25">
      <c r="A443" s="120"/>
      <c r="B443" s="121" t="s">
        <v>286</v>
      </c>
      <c r="C443" s="121"/>
      <c r="D443" s="123" t="s">
        <v>378</v>
      </c>
      <c r="E443" s="115"/>
      <c r="F443" s="116">
        <v>1</v>
      </c>
      <c r="G443" s="113">
        <v>4</v>
      </c>
      <c r="H443" s="113"/>
      <c r="I443" s="162">
        <v>2.2799999999999998</v>
      </c>
      <c r="J443" s="114">
        <f t="shared" si="12"/>
        <v>9.1199999999999992</v>
      </c>
      <c r="K443" s="114"/>
      <c r="L443" s="114"/>
      <c r="M443" s="112"/>
      <c r="N443" s="72"/>
      <c r="O443" s="72">
        <v>13</v>
      </c>
      <c r="P443" s="102" t="s">
        <v>150</v>
      </c>
      <c r="Q443" s="101"/>
      <c r="R443" s="101"/>
      <c r="S443" s="101"/>
      <c r="T443" s="101"/>
      <c r="U443" s="101"/>
      <c r="V443" s="101"/>
      <c r="W443" s="101"/>
      <c r="X443" s="101"/>
      <c r="Y443" s="101"/>
      <c r="Z443" s="101"/>
    </row>
    <row r="444" spans="1:26" s="25" customFormat="1" ht="23.25">
      <c r="A444" s="120"/>
      <c r="B444" s="121" t="s">
        <v>286</v>
      </c>
      <c r="C444" s="121"/>
      <c r="D444" s="123" t="s">
        <v>384</v>
      </c>
      <c r="E444" s="115"/>
      <c r="F444" s="116">
        <v>1</v>
      </c>
      <c r="G444" s="113">
        <v>5.01</v>
      </c>
      <c r="H444" s="113"/>
      <c r="I444" s="163">
        <v>2.4019960079840321</v>
      </c>
      <c r="J444" s="114">
        <f t="shared" si="12"/>
        <v>12.034000000000001</v>
      </c>
      <c r="K444" s="114"/>
      <c r="L444" s="114"/>
      <c r="M444" s="112"/>
      <c r="N444" s="72"/>
      <c r="O444" s="72">
        <v>13</v>
      </c>
      <c r="P444" s="102" t="s">
        <v>150</v>
      </c>
      <c r="Q444" s="101"/>
      <c r="R444" s="101"/>
      <c r="S444" s="101"/>
      <c r="T444" s="101"/>
      <c r="U444" s="101"/>
      <c r="V444" s="101"/>
      <c r="W444" s="101"/>
      <c r="X444" s="101"/>
      <c r="Y444" s="101"/>
      <c r="Z444" s="101"/>
    </row>
    <row r="445" spans="1:26" s="25" customFormat="1" ht="23.25">
      <c r="A445" s="120"/>
      <c r="B445" s="121" t="s">
        <v>286</v>
      </c>
      <c r="C445" s="121"/>
      <c r="D445" s="123" t="s">
        <v>385</v>
      </c>
      <c r="E445" s="115"/>
      <c r="F445" s="116">
        <v>1</v>
      </c>
      <c r="G445" s="113">
        <v>5.28</v>
      </c>
      <c r="H445" s="117"/>
      <c r="I445" s="163">
        <v>1.7399999999999998</v>
      </c>
      <c r="J445" s="114">
        <f t="shared" si="12"/>
        <v>9.1871999999999989</v>
      </c>
      <c r="K445" s="114"/>
      <c r="L445" s="114"/>
      <c r="M445" s="112"/>
      <c r="N445" s="72"/>
      <c r="O445" s="72">
        <v>13</v>
      </c>
      <c r="P445" s="102" t="s">
        <v>150</v>
      </c>
      <c r="Q445" s="101"/>
      <c r="R445" s="101"/>
      <c r="S445" s="101"/>
      <c r="T445" s="101"/>
      <c r="U445" s="101"/>
      <c r="V445" s="101"/>
      <c r="W445" s="101"/>
      <c r="X445" s="101"/>
      <c r="Y445" s="101"/>
      <c r="Z445" s="101"/>
    </row>
    <row r="446" spans="1:26" s="25" customFormat="1" ht="23.25">
      <c r="A446" s="120"/>
      <c r="B446" s="121" t="s">
        <v>286</v>
      </c>
      <c r="C446" s="121"/>
      <c r="D446" s="123" t="s">
        <v>386</v>
      </c>
      <c r="E446" s="115"/>
      <c r="F446" s="116">
        <v>1</v>
      </c>
      <c r="G446" s="113">
        <v>5.01</v>
      </c>
      <c r="H446" s="117"/>
      <c r="I446" s="163">
        <v>2.4019960079840321</v>
      </c>
      <c r="J446" s="114">
        <f t="shared" si="12"/>
        <v>12.034000000000001</v>
      </c>
      <c r="K446" s="114"/>
      <c r="L446" s="114"/>
      <c r="M446" s="112"/>
      <c r="N446" s="72"/>
      <c r="O446" s="72">
        <v>13</v>
      </c>
      <c r="P446" s="102" t="s">
        <v>150</v>
      </c>
      <c r="Q446" s="101"/>
      <c r="R446" s="101"/>
      <c r="S446" s="101"/>
      <c r="T446" s="101"/>
      <c r="U446" s="101"/>
      <c r="V446" s="101"/>
      <c r="W446" s="101"/>
      <c r="X446" s="101"/>
      <c r="Y446" s="101"/>
      <c r="Z446" s="101"/>
    </row>
    <row r="447" spans="1:26" s="25" customFormat="1" ht="23.25">
      <c r="A447" s="120"/>
      <c r="B447" s="121" t="s">
        <v>286</v>
      </c>
      <c r="C447" s="121"/>
      <c r="D447" s="123" t="s">
        <v>387</v>
      </c>
      <c r="E447" s="115"/>
      <c r="F447" s="116">
        <v>1</v>
      </c>
      <c r="G447" s="113">
        <v>5.28</v>
      </c>
      <c r="H447" s="117"/>
      <c r="I447" s="163">
        <v>3.07</v>
      </c>
      <c r="J447" s="114">
        <f t="shared" si="12"/>
        <v>16.209599999999998</v>
      </c>
      <c r="K447" s="114"/>
      <c r="L447" s="114"/>
      <c r="M447" s="112"/>
      <c r="N447" s="72"/>
      <c r="O447" s="72">
        <v>13</v>
      </c>
      <c r="P447" s="102" t="s">
        <v>150</v>
      </c>
      <c r="Q447" s="101"/>
      <c r="R447" s="101"/>
      <c r="S447" s="101"/>
      <c r="T447" s="101"/>
      <c r="U447" s="101"/>
      <c r="V447" s="101"/>
      <c r="W447" s="101"/>
      <c r="X447" s="101"/>
      <c r="Y447" s="101"/>
      <c r="Z447" s="101"/>
    </row>
    <row r="448" spans="1:26" s="24" customFormat="1" ht="41.25" customHeight="1">
      <c r="A448" s="120"/>
      <c r="B448" s="121" t="s">
        <v>286</v>
      </c>
      <c r="C448" s="121"/>
      <c r="D448" s="123" t="s">
        <v>388</v>
      </c>
      <c r="E448" s="115"/>
      <c r="F448" s="116">
        <v>1</v>
      </c>
      <c r="G448" s="113">
        <v>3.46</v>
      </c>
      <c r="H448" s="113"/>
      <c r="I448" s="163">
        <v>2.2092485549132945</v>
      </c>
      <c r="J448" s="114">
        <f t="shared" si="12"/>
        <v>7.6439999999999992</v>
      </c>
      <c r="K448" s="114"/>
      <c r="L448" s="114"/>
      <c r="M448" s="112"/>
      <c r="N448" s="72"/>
      <c r="O448" s="72">
        <v>13</v>
      </c>
      <c r="P448" s="102" t="s">
        <v>150</v>
      </c>
      <c r="Q448" s="101"/>
      <c r="R448" s="101"/>
      <c r="S448" s="101"/>
      <c r="T448" s="101"/>
      <c r="U448" s="101"/>
      <c r="V448" s="101"/>
      <c r="W448" s="101"/>
      <c r="X448" s="101"/>
      <c r="Y448" s="101"/>
      <c r="Z448" s="101"/>
    </row>
    <row r="449" spans="1:26" s="24" customFormat="1" ht="41.25" customHeight="1">
      <c r="A449" s="120"/>
      <c r="B449" s="121" t="s">
        <v>286</v>
      </c>
      <c r="C449" s="121"/>
      <c r="D449" s="123" t="s">
        <v>389</v>
      </c>
      <c r="E449" s="115"/>
      <c r="F449" s="116">
        <v>1</v>
      </c>
      <c r="G449" s="113">
        <v>7.07</v>
      </c>
      <c r="H449" s="117"/>
      <c r="I449" s="163">
        <v>1.7399999999999998</v>
      </c>
      <c r="J449" s="114">
        <f t="shared" si="12"/>
        <v>12.301799999999998</v>
      </c>
      <c r="K449" s="114"/>
      <c r="L449" s="114"/>
      <c r="M449" s="112"/>
      <c r="N449" s="72"/>
      <c r="O449" s="72">
        <v>13</v>
      </c>
      <c r="P449" s="102" t="s">
        <v>150</v>
      </c>
      <c r="Q449" s="101"/>
      <c r="R449" s="101"/>
      <c r="S449" s="101"/>
      <c r="T449" s="101"/>
      <c r="U449" s="101"/>
      <c r="V449" s="101"/>
      <c r="W449" s="101"/>
      <c r="X449" s="101"/>
      <c r="Y449" s="101"/>
      <c r="Z449" s="101"/>
    </row>
    <row r="450" spans="1:26" s="24" customFormat="1" ht="41.25" customHeight="1">
      <c r="A450" s="120"/>
      <c r="B450" s="121" t="s">
        <v>286</v>
      </c>
      <c r="C450" s="121"/>
      <c r="D450" s="123" t="s">
        <v>390</v>
      </c>
      <c r="E450" s="115"/>
      <c r="F450" s="116">
        <v>1</v>
      </c>
      <c r="G450" s="113">
        <v>3.46</v>
      </c>
      <c r="H450" s="117"/>
      <c r="I450" s="163">
        <v>2.2092485549132945</v>
      </c>
      <c r="J450" s="114">
        <f t="shared" si="12"/>
        <v>7.6439999999999992</v>
      </c>
      <c r="K450" s="114"/>
      <c r="L450" s="114"/>
      <c r="M450" s="112"/>
      <c r="N450" s="72"/>
      <c r="O450" s="72">
        <v>13</v>
      </c>
      <c r="P450" s="102" t="s">
        <v>150</v>
      </c>
      <c r="Q450" s="101"/>
      <c r="R450" s="101"/>
      <c r="S450" s="101"/>
      <c r="T450" s="101"/>
      <c r="U450" s="101"/>
      <c r="V450" s="101"/>
      <c r="W450" s="101"/>
      <c r="X450" s="101"/>
      <c r="Y450" s="101"/>
      <c r="Z450" s="101"/>
    </row>
    <row r="451" spans="1:26" s="24" customFormat="1" ht="41.25" customHeight="1">
      <c r="A451" s="120"/>
      <c r="B451" s="121" t="s">
        <v>286</v>
      </c>
      <c r="C451" s="121"/>
      <c r="D451" s="123" t="s">
        <v>391</v>
      </c>
      <c r="E451" s="115"/>
      <c r="F451" s="116">
        <v>1</v>
      </c>
      <c r="G451" s="113">
        <v>7.07</v>
      </c>
      <c r="H451" s="117"/>
      <c r="I451" s="163">
        <v>1.7399999999999998</v>
      </c>
      <c r="J451" s="114">
        <f t="shared" si="12"/>
        <v>12.301799999999998</v>
      </c>
      <c r="K451" s="114"/>
      <c r="L451" s="114"/>
      <c r="M451" s="112"/>
      <c r="N451" s="72"/>
      <c r="O451" s="72">
        <v>13</v>
      </c>
      <c r="P451" s="102" t="s">
        <v>150</v>
      </c>
      <c r="Q451" s="101"/>
      <c r="R451" s="101"/>
      <c r="S451" s="101"/>
      <c r="T451" s="101"/>
      <c r="U451" s="101"/>
      <c r="V451" s="101"/>
      <c r="W451" s="101"/>
      <c r="X451" s="101"/>
      <c r="Y451" s="101"/>
      <c r="Z451" s="101"/>
    </row>
    <row r="452" spans="1:26" s="25" customFormat="1" ht="23.25">
      <c r="A452" s="120"/>
      <c r="B452" s="121" t="s">
        <v>286</v>
      </c>
      <c r="C452" s="121"/>
      <c r="D452" s="123" t="s">
        <v>392</v>
      </c>
      <c r="E452" s="115"/>
      <c r="F452" s="116">
        <v>1</v>
      </c>
      <c r="G452" s="113">
        <v>9.76</v>
      </c>
      <c r="H452" s="113"/>
      <c r="I452" s="162">
        <v>2.8252049180327865</v>
      </c>
      <c r="J452" s="114">
        <f t="shared" si="12"/>
        <v>27.573999999999995</v>
      </c>
      <c r="K452" s="114"/>
      <c r="L452" s="114"/>
      <c r="M452" s="112"/>
      <c r="N452" s="72"/>
      <c r="O452" s="72">
        <v>13</v>
      </c>
      <c r="P452" s="102" t="s">
        <v>150</v>
      </c>
      <c r="Q452" s="101"/>
      <c r="R452" s="101"/>
      <c r="S452" s="101"/>
      <c r="T452" s="101"/>
      <c r="U452" s="101"/>
      <c r="V452" s="101"/>
      <c r="W452" s="101"/>
      <c r="X452" s="101"/>
      <c r="Y452" s="101"/>
      <c r="Z452" s="101"/>
    </row>
    <row r="453" spans="1:26" s="25" customFormat="1" ht="23.25">
      <c r="A453" s="120"/>
      <c r="B453" s="121" t="s">
        <v>286</v>
      </c>
      <c r="C453" s="121"/>
      <c r="D453" s="123" t="s">
        <v>393</v>
      </c>
      <c r="E453" s="115"/>
      <c r="F453" s="116">
        <v>1</v>
      </c>
      <c r="G453" s="113">
        <v>3.5</v>
      </c>
      <c r="H453" s="113"/>
      <c r="I453" s="162">
        <v>10.597142857142856</v>
      </c>
      <c r="J453" s="114">
        <f t="shared" si="12"/>
        <v>37.089999999999996</v>
      </c>
      <c r="K453" s="114"/>
      <c r="L453" s="114"/>
      <c r="M453" s="112"/>
      <c r="N453" s="72"/>
      <c r="O453" s="72">
        <v>13</v>
      </c>
      <c r="P453" s="102" t="s">
        <v>150</v>
      </c>
      <c r="Q453" s="101"/>
      <c r="R453" s="101"/>
      <c r="S453" s="101"/>
      <c r="T453" s="101"/>
      <c r="U453" s="101"/>
      <c r="V453" s="101"/>
      <c r="W453" s="101"/>
      <c r="X453" s="101"/>
      <c r="Y453" s="101"/>
      <c r="Z453" s="101"/>
    </row>
    <row r="454" spans="1:26" s="25" customFormat="1" ht="23.25">
      <c r="A454" s="120"/>
      <c r="B454" s="121" t="s">
        <v>286</v>
      </c>
      <c r="C454" s="121"/>
      <c r="D454" s="123" t="s">
        <v>395</v>
      </c>
      <c r="E454" s="115"/>
      <c r="F454" s="116">
        <v>1</v>
      </c>
      <c r="G454" s="113">
        <v>6.6099999999999994</v>
      </c>
      <c r="H454" s="113"/>
      <c r="I454" s="162">
        <v>1.7399999999999998</v>
      </c>
      <c r="J454" s="114">
        <f t="shared" si="12"/>
        <v>11.501399999999997</v>
      </c>
      <c r="K454" s="114"/>
      <c r="L454" s="114"/>
      <c r="M454" s="112"/>
      <c r="N454" s="72"/>
      <c r="O454" s="72">
        <v>13</v>
      </c>
      <c r="P454" s="102" t="s">
        <v>150</v>
      </c>
      <c r="Q454" s="101"/>
      <c r="R454" s="101"/>
      <c r="S454" s="101"/>
      <c r="T454" s="101"/>
      <c r="U454" s="101"/>
      <c r="V454" s="101"/>
      <c r="W454" s="101"/>
      <c r="X454" s="101"/>
      <c r="Y454" s="101"/>
      <c r="Z454" s="101"/>
    </row>
    <row r="455" spans="1:26" s="25" customFormat="1" ht="23.25">
      <c r="A455" s="120"/>
      <c r="B455" s="121" t="s">
        <v>286</v>
      </c>
      <c r="C455" s="121"/>
      <c r="D455" s="123" t="s">
        <v>394</v>
      </c>
      <c r="E455" s="115"/>
      <c r="F455" s="116">
        <v>1</v>
      </c>
      <c r="G455" s="113">
        <v>3.15</v>
      </c>
      <c r="H455" s="113"/>
      <c r="I455" s="162">
        <v>2.1774999999999998</v>
      </c>
      <c r="J455" s="114">
        <f t="shared" si="12"/>
        <v>6.8591249999999988</v>
      </c>
      <c r="K455" s="114"/>
      <c r="L455" s="114"/>
      <c r="M455" s="112"/>
      <c r="N455" s="72"/>
      <c r="O455" s="72">
        <v>13</v>
      </c>
      <c r="P455" s="102" t="s">
        <v>150</v>
      </c>
      <c r="Q455" s="101"/>
      <c r="R455" s="101"/>
      <c r="S455" s="101"/>
      <c r="T455" s="101"/>
      <c r="U455" s="101"/>
      <c r="V455" s="101"/>
      <c r="W455" s="101"/>
      <c r="X455" s="101"/>
      <c r="Y455" s="101"/>
      <c r="Z455" s="101"/>
    </row>
    <row r="456" spans="1:26" s="25" customFormat="1" ht="23.25">
      <c r="A456" s="120"/>
      <c r="B456" s="121" t="s">
        <v>286</v>
      </c>
      <c r="C456" s="121"/>
      <c r="D456" s="123" t="s">
        <v>396</v>
      </c>
      <c r="E456" s="115"/>
      <c r="F456" s="116">
        <v>1</v>
      </c>
      <c r="G456" s="113">
        <v>3.5</v>
      </c>
      <c r="H456" s="113"/>
      <c r="I456" s="162">
        <v>2.82</v>
      </c>
      <c r="J456" s="114">
        <f t="shared" si="12"/>
        <v>9.8699999999999992</v>
      </c>
      <c r="K456" s="114"/>
      <c r="L456" s="114"/>
      <c r="M456" s="112"/>
      <c r="N456" s="72"/>
      <c r="O456" s="72">
        <v>13</v>
      </c>
      <c r="P456" s="102" t="s">
        <v>150</v>
      </c>
      <c r="Q456" s="101"/>
      <c r="R456" s="101"/>
      <c r="S456" s="101"/>
      <c r="T456" s="101"/>
      <c r="U456" s="101"/>
      <c r="V456" s="101"/>
      <c r="W456" s="101"/>
      <c r="X456" s="101"/>
      <c r="Y456" s="101"/>
      <c r="Z456" s="101"/>
    </row>
    <row r="457" spans="1:26" s="25" customFormat="1" ht="23.25">
      <c r="A457" s="120"/>
      <c r="B457" s="121" t="s">
        <v>297</v>
      </c>
      <c r="C457" s="121"/>
      <c r="D457" s="123" t="s">
        <v>452</v>
      </c>
      <c r="E457" s="115"/>
      <c r="F457" s="116">
        <v>1</v>
      </c>
      <c r="G457" s="113">
        <v>12.65</v>
      </c>
      <c r="H457" s="113"/>
      <c r="I457" s="163">
        <v>2.82</v>
      </c>
      <c r="J457" s="114">
        <f t="shared" si="12"/>
        <v>35.673000000000002</v>
      </c>
      <c r="K457" s="114"/>
      <c r="L457" s="114"/>
      <c r="M457" s="112"/>
      <c r="N457" s="72"/>
      <c r="O457" s="72">
        <v>3</v>
      </c>
      <c r="P457" s="102"/>
      <c r="Q457" s="101"/>
      <c r="R457" s="101"/>
      <c r="S457" s="101"/>
      <c r="T457" s="101"/>
      <c r="U457" s="101"/>
      <c r="V457" s="101"/>
      <c r="W457" s="101"/>
      <c r="X457" s="101"/>
      <c r="Y457" s="101"/>
      <c r="Z457" s="101"/>
    </row>
    <row r="458" spans="1:26" s="25" customFormat="1" ht="23.25">
      <c r="A458" s="120"/>
      <c r="B458" s="121" t="s">
        <v>297</v>
      </c>
      <c r="C458" s="121"/>
      <c r="D458" s="123" t="s">
        <v>453</v>
      </c>
      <c r="E458" s="115"/>
      <c r="F458" s="116">
        <v>1</v>
      </c>
      <c r="G458" s="113">
        <v>6.15</v>
      </c>
      <c r="H458" s="117"/>
      <c r="I458" s="163">
        <v>3.0943089430894308</v>
      </c>
      <c r="J458" s="114">
        <f t="shared" si="12"/>
        <v>19.03</v>
      </c>
      <c r="K458" s="114"/>
      <c r="L458" s="114"/>
      <c r="M458" s="112"/>
      <c r="N458" s="72"/>
      <c r="O458" s="72">
        <v>3</v>
      </c>
      <c r="P458" s="102"/>
      <c r="Q458" s="101"/>
      <c r="R458" s="101"/>
      <c r="S458" s="101"/>
      <c r="T458" s="101"/>
      <c r="U458" s="101"/>
      <c r="V458" s="101"/>
      <c r="W458" s="101"/>
      <c r="X458" s="101"/>
      <c r="Y458" s="101"/>
      <c r="Z458" s="101"/>
    </row>
    <row r="459" spans="1:26" s="25" customFormat="1" ht="23.25">
      <c r="A459" s="120"/>
      <c r="B459" s="121" t="s">
        <v>297</v>
      </c>
      <c r="C459" s="121"/>
      <c r="D459" s="123" t="s">
        <v>454</v>
      </c>
      <c r="E459" s="115"/>
      <c r="F459" s="116">
        <v>1</v>
      </c>
      <c r="G459" s="113">
        <v>7.07</v>
      </c>
      <c r="H459" s="117"/>
      <c r="I459" s="163">
        <v>2.68</v>
      </c>
      <c r="J459" s="114">
        <f t="shared" si="12"/>
        <v>18.947600000000001</v>
      </c>
      <c r="K459" s="114"/>
      <c r="L459" s="114"/>
      <c r="M459" s="112"/>
      <c r="N459" s="72"/>
      <c r="O459" s="72">
        <v>3</v>
      </c>
      <c r="P459" s="102"/>
      <c r="Q459" s="101"/>
      <c r="R459" s="101"/>
      <c r="S459" s="101"/>
      <c r="T459" s="101"/>
      <c r="U459" s="101"/>
      <c r="V459" s="101"/>
      <c r="W459" s="101"/>
      <c r="X459" s="101"/>
      <c r="Y459" s="101"/>
      <c r="Z459" s="101"/>
    </row>
    <row r="460" spans="1:26" s="25" customFormat="1" ht="23.25">
      <c r="A460" s="120"/>
      <c r="B460" s="121" t="s">
        <v>297</v>
      </c>
      <c r="C460" s="121"/>
      <c r="D460" s="123" t="s">
        <v>455</v>
      </c>
      <c r="E460" s="115"/>
      <c r="F460" s="116">
        <v>1</v>
      </c>
      <c r="G460" s="113">
        <v>4.1500000000000004</v>
      </c>
      <c r="H460" s="117"/>
      <c r="I460" s="163">
        <v>3.1421686746987949</v>
      </c>
      <c r="J460" s="114">
        <f t="shared" si="12"/>
        <v>13.04</v>
      </c>
      <c r="K460" s="114"/>
      <c r="L460" s="114"/>
      <c r="M460" s="112"/>
      <c r="N460" s="72"/>
      <c r="O460" s="72">
        <v>3</v>
      </c>
      <c r="P460" s="102"/>
      <c r="Q460" s="101"/>
      <c r="R460" s="101"/>
      <c r="S460" s="101"/>
      <c r="T460" s="101"/>
      <c r="U460" s="101"/>
      <c r="V460" s="101"/>
      <c r="W460" s="101"/>
      <c r="X460" s="101"/>
      <c r="Y460" s="101"/>
      <c r="Z460" s="101"/>
    </row>
    <row r="461" spans="1:26" s="25" customFormat="1" ht="23.25">
      <c r="A461" s="120"/>
      <c r="B461" s="121" t="s">
        <v>297</v>
      </c>
      <c r="C461" s="121"/>
      <c r="D461" s="123" t="s">
        <v>456</v>
      </c>
      <c r="E461" s="115"/>
      <c r="F461" s="116">
        <v>1</v>
      </c>
      <c r="G461" s="113">
        <v>5.42</v>
      </c>
      <c r="H461" s="117"/>
      <c r="I461" s="163">
        <v>3.2399999999999998</v>
      </c>
      <c r="J461" s="114">
        <f t="shared" si="12"/>
        <v>17.560799999999997</v>
      </c>
      <c r="K461" s="114"/>
      <c r="L461" s="114"/>
      <c r="M461" s="112"/>
      <c r="N461" s="72"/>
      <c r="O461" s="72">
        <v>3</v>
      </c>
      <c r="P461" s="102"/>
      <c r="Q461" s="101"/>
      <c r="R461" s="101"/>
      <c r="S461" s="101"/>
      <c r="T461" s="101"/>
      <c r="U461" s="101"/>
      <c r="V461" s="101"/>
      <c r="W461" s="101"/>
      <c r="X461" s="101"/>
      <c r="Y461" s="101"/>
      <c r="Z461" s="101"/>
    </row>
    <row r="462" spans="1:26" s="25" customFormat="1" ht="23.25">
      <c r="A462" s="120"/>
      <c r="B462" s="121" t="s">
        <v>297</v>
      </c>
      <c r="C462" s="121"/>
      <c r="D462" s="123" t="s">
        <v>457</v>
      </c>
      <c r="E462" s="115"/>
      <c r="F462" s="116">
        <v>4</v>
      </c>
      <c r="G462" s="113">
        <v>0.76</v>
      </c>
      <c r="H462" s="117"/>
      <c r="I462" s="163">
        <v>3.3349999999999995</v>
      </c>
      <c r="J462" s="114">
        <f t="shared" si="12"/>
        <v>10.138399999999999</v>
      </c>
      <c r="K462" s="114"/>
      <c r="L462" s="114"/>
      <c r="M462" s="112"/>
      <c r="N462" s="72"/>
      <c r="O462" s="72">
        <v>3</v>
      </c>
      <c r="P462" s="102"/>
      <c r="Q462" s="101"/>
      <c r="R462" s="101"/>
      <c r="S462" s="101"/>
      <c r="T462" s="101"/>
      <c r="U462" s="101"/>
      <c r="V462" s="101"/>
      <c r="W462" s="101"/>
      <c r="X462" s="101"/>
      <c r="Y462" s="101"/>
      <c r="Z462" s="101"/>
    </row>
    <row r="463" spans="1:26" s="25" customFormat="1" ht="23.25">
      <c r="A463" s="120"/>
      <c r="B463" s="121" t="s">
        <v>297</v>
      </c>
      <c r="C463" s="121"/>
      <c r="D463" s="123" t="s">
        <v>458</v>
      </c>
      <c r="E463" s="115"/>
      <c r="F463" s="116">
        <v>2</v>
      </c>
      <c r="G463" s="113">
        <v>0.94</v>
      </c>
      <c r="H463" s="117"/>
      <c r="I463" s="163">
        <v>3.43</v>
      </c>
      <c r="J463" s="114">
        <f t="shared" si="12"/>
        <v>6.4484000000000004</v>
      </c>
      <c r="K463" s="114"/>
      <c r="L463" s="114"/>
      <c r="M463" s="112"/>
      <c r="N463" s="72"/>
      <c r="O463" s="72">
        <v>3</v>
      </c>
      <c r="P463" s="102"/>
      <c r="Q463" s="101"/>
      <c r="R463" s="101"/>
      <c r="S463" s="101"/>
      <c r="T463" s="101"/>
      <c r="U463" s="101"/>
      <c r="V463" s="101"/>
      <c r="W463" s="101"/>
      <c r="X463" s="101"/>
      <c r="Y463" s="101"/>
      <c r="Z463" s="101"/>
    </row>
    <row r="464" spans="1:26" s="25" customFormat="1" ht="23.25">
      <c r="A464" s="120"/>
      <c r="B464" s="121" t="s">
        <v>297</v>
      </c>
      <c r="C464" s="121"/>
      <c r="D464" s="123" t="s">
        <v>459</v>
      </c>
      <c r="E464" s="115"/>
      <c r="F464" s="116">
        <v>1</v>
      </c>
      <c r="G464" s="113">
        <v>1.87</v>
      </c>
      <c r="H464" s="117"/>
      <c r="I464" s="163">
        <v>3.03</v>
      </c>
      <c r="J464" s="114">
        <f t="shared" si="12"/>
        <v>5.6661000000000001</v>
      </c>
      <c r="K464" s="114"/>
      <c r="L464" s="114"/>
      <c r="M464" s="112"/>
      <c r="N464" s="72"/>
      <c r="O464" s="72">
        <v>3</v>
      </c>
      <c r="P464" s="102"/>
      <c r="Q464" s="101"/>
      <c r="R464" s="101"/>
      <c r="S464" s="101"/>
      <c r="T464" s="101"/>
      <c r="U464" s="101"/>
      <c r="V464" s="101"/>
      <c r="W464" s="101"/>
      <c r="X464" s="101"/>
      <c r="Y464" s="101"/>
      <c r="Z464" s="101"/>
    </row>
    <row r="465" spans="1:26" s="25" customFormat="1" ht="30.75" customHeight="1">
      <c r="A465" s="120"/>
      <c r="B465" s="121" t="e">
        <v>#N/A</v>
      </c>
      <c r="C465" s="121"/>
      <c r="D465" s="122" t="s">
        <v>303</v>
      </c>
      <c r="E465" s="115"/>
      <c r="F465" s="116"/>
      <c r="G465" s="113"/>
      <c r="H465" s="117"/>
      <c r="I465" s="163">
        <v>0</v>
      </c>
      <c r="J465" s="114" t="str">
        <f t="shared" si="12"/>
        <v/>
      </c>
      <c r="K465" s="114"/>
      <c r="L465" s="114"/>
      <c r="M465" s="112"/>
      <c r="N465" s="72" t="s">
        <v>264</v>
      </c>
      <c r="O465" s="72" t="s">
        <v>354</v>
      </c>
      <c r="P465" s="102" t="s">
        <v>150</v>
      </c>
      <c r="Q465" s="101"/>
      <c r="R465" s="101"/>
      <c r="S465" s="101"/>
      <c r="T465" s="101"/>
      <c r="U465" s="101"/>
      <c r="V465" s="101"/>
      <c r="W465" s="101"/>
      <c r="X465" s="101"/>
      <c r="Y465" s="101"/>
      <c r="Z465" s="101"/>
    </row>
    <row r="466" spans="1:26" s="25" customFormat="1" ht="23.25">
      <c r="A466" s="120"/>
      <c r="B466" s="121" t="e">
        <v>#N/A</v>
      </c>
      <c r="C466" s="121"/>
      <c r="D466" s="122" t="s">
        <v>429</v>
      </c>
      <c r="E466" s="115"/>
      <c r="F466" s="116"/>
      <c r="G466" s="113"/>
      <c r="H466" s="117"/>
      <c r="I466" s="163">
        <v>0</v>
      </c>
      <c r="J466" s="114" t="str">
        <f t="shared" si="12"/>
        <v/>
      </c>
      <c r="K466" s="114"/>
      <c r="L466" s="114"/>
      <c r="M466" s="112"/>
      <c r="N466" s="72"/>
      <c r="O466" s="158" t="s">
        <v>259</v>
      </c>
      <c r="P466" s="102" t="s">
        <v>150</v>
      </c>
      <c r="Q466" s="101"/>
      <c r="R466" s="101"/>
      <c r="S466" s="101"/>
      <c r="T466" s="101"/>
      <c r="U466" s="101"/>
      <c r="V466" s="101"/>
      <c r="W466" s="101"/>
      <c r="X466" s="101"/>
      <c r="Y466" s="101"/>
      <c r="Z466" s="101"/>
    </row>
    <row r="467" spans="1:26" s="25" customFormat="1" ht="23.25">
      <c r="A467" s="120"/>
      <c r="B467" s="121" t="s">
        <v>280</v>
      </c>
      <c r="C467" s="121"/>
      <c r="D467" s="123" t="s">
        <v>430</v>
      </c>
      <c r="E467" s="115"/>
      <c r="F467" s="116">
        <v>1</v>
      </c>
      <c r="G467" s="113">
        <v>6.3</v>
      </c>
      <c r="H467" s="117"/>
      <c r="I467" s="163">
        <v>2.5049999999999999</v>
      </c>
      <c r="J467" s="114">
        <f t="shared" si="12"/>
        <v>15.781499999999999</v>
      </c>
      <c r="K467" s="114"/>
      <c r="L467" s="114"/>
      <c r="M467" s="112"/>
      <c r="N467" s="72"/>
      <c r="O467" s="72">
        <v>1</v>
      </c>
      <c r="P467" s="102" t="s">
        <v>150</v>
      </c>
      <c r="Q467" s="101"/>
      <c r="R467" s="101"/>
      <c r="S467" s="101"/>
      <c r="T467" s="101"/>
      <c r="U467" s="101"/>
      <c r="V467" s="101"/>
      <c r="W467" s="101"/>
      <c r="X467" s="101"/>
      <c r="Y467" s="101"/>
      <c r="Z467" s="101"/>
    </row>
    <row r="468" spans="1:26" s="25" customFormat="1" ht="23.25">
      <c r="A468" s="120"/>
      <c r="B468" s="121" t="s">
        <v>280</v>
      </c>
      <c r="C468" s="121"/>
      <c r="D468" s="123" t="s">
        <v>431</v>
      </c>
      <c r="E468" s="115"/>
      <c r="F468" s="116">
        <v>1</v>
      </c>
      <c r="G468" s="113">
        <v>6.3</v>
      </c>
      <c r="H468" s="117"/>
      <c r="I468" s="163">
        <v>2.5049999999999999</v>
      </c>
      <c r="J468" s="114">
        <f t="shared" si="12"/>
        <v>15.781499999999999</v>
      </c>
      <c r="K468" s="114"/>
      <c r="L468" s="114"/>
      <c r="M468" s="112"/>
      <c r="N468" s="72"/>
      <c r="O468" s="72">
        <v>1</v>
      </c>
      <c r="P468" s="102" t="s">
        <v>150</v>
      </c>
      <c r="Q468" s="101"/>
      <c r="R468" s="101"/>
      <c r="S468" s="101"/>
      <c r="T468" s="101"/>
      <c r="U468" s="101"/>
      <c r="V468" s="101"/>
      <c r="W468" s="101"/>
      <c r="X468" s="101"/>
      <c r="Y468" s="101"/>
      <c r="Z468" s="101"/>
    </row>
    <row r="469" spans="1:26" s="25" customFormat="1" ht="23.25">
      <c r="A469" s="120"/>
      <c r="B469" s="121" t="s">
        <v>280</v>
      </c>
      <c r="C469" s="121"/>
      <c r="D469" s="123" t="s">
        <v>432</v>
      </c>
      <c r="E469" s="115"/>
      <c r="F469" s="116">
        <v>1</v>
      </c>
      <c r="G469" s="113">
        <v>6.3</v>
      </c>
      <c r="H469" s="117"/>
      <c r="I469" s="163">
        <v>2.5049999999999999</v>
      </c>
      <c r="J469" s="114">
        <f t="shared" si="12"/>
        <v>15.781499999999999</v>
      </c>
      <c r="K469" s="114"/>
      <c r="L469" s="114"/>
      <c r="M469" s="112"/>
      <c r="N469" s="72"/>
      <c r="O469" s="72">
        <v>1</v>
      </c>
      <c r="P469" s="102" t="s">
        <v>150</v>
      </c>
      <c r="Q469" s="101"/>
      <c r="R469" s="101"/>
      <c r="S469" s="101"/>
      <c r="T469" s="101"/>
      <c r="U469" s="101"/>
      <c r="V469" s="101"/>
      <c r="W469" s="101"/>
      <c r="X469" s="101"/>
      <c r="Y469" s="101"/>
      <c r="Z469" s="101"/>
    </row>
    <row r="470" spans="1:26" s="25" customFormat="1" ht="23.25">
      <c r="A470" s="120"/>
      <c r="B470" s="121" t="s">
        <v>280</v>
      </c>
      <c r="C470" s="121"/>
      <c r="D470" s="123" t="s">
        <v>433</v>
      </c>
      <c r="E470" s="115"/>
      <c r="F470" s="116">
        <v>1</v>
      </c>
      <c r="G470" s="113">
        <v>6.3</v>
      </c>
      <c r="H470" s="117"/>
      <c r="I470" s="163">
        <v>2.5049999999999999</v>
      </c>
      <c r="J470" s="114">
        <f t="shared" si="12"/>
        <v>15.781499999999999</v>
      </c>
      <c r="K470" s="114"/>
      <c r="L470" s="114"/>
      <c r="M470" s="112"/>
      <c r="N470" s="72"/>
      <c r="O470" s="72">
        <v>1</v>
      </c>
      <c r="P470" s="102" t="s">
        <v>150</v>
      </c>
      <c r="Q470" s="101"/>
      <c r="R470" s="101"/>
      <c r="S470" s="101"/>
      <c r="T470" s="101"/>
      <c r="U470" s="101"/>
      <c r="V470" s="101"/>
      <c r="W470" s="101"/>
      <c r="X470" s="101"/>
      <c r="Y470" s="101"/>
      <c r="Z470" s="101"/>
    </row>
    <row r="471" spans="1:26" s="25" customFormat="1" ht="46.5">
      <c r="A471" s="120"/>
      <c r="B471" s="121" t="s">
        <v>280</v>
      </c>
      <c r="C471" s="121"/>
      <c r="D471" s="123" t="s">
        <v>439</v>
      </c>
      <c r="E471" s="115"/>
      <c r="F471" s="116">
        <v>2</v>
      </c>
      <c r="G471" s="113">
        <v>6.9</v>
      </c>
      <c r="H471" s="117"/>
      <c r="I471" s="163">
        <v>4.2</v>
      </c>
      <c r="J471" s="114">
        <f t="shared" si="12"/>
        <v>57.960000000000008</v>
      </c>
      <c r="K471" s="114"/>
      <c r="L471" s="114"/>
      <c r="M471" s="112"/>
      <c r="N471" s="72"/>
      <c r="O471" s="72">
        <v>1</v>
      </c>
      <c r="P471" s="102" t="s">
        <v>150</v>
      </c>
      <c r="Q471" s="101"/>
      <c r="R471" s="101"/>
      <c r="S471" s="101"/>
      <c r="T471" s="101"/>
      <c r="U471" s="101"/>
      <c r="V471" s="101"/>
      <c r="W471" s="101"/>
      <c r="X471" s="101"/>
      <c r="Y471" s="101"/>
      <c r="Z471" s="101"/>
    </row>
    <row r="472" spans="1:26" s="25" customFormat="1" ht="46.5">
      <c r="A472" s="120"/>
      <c r="B472" s="121" t="s">
        <v>280</v>
      </c>
      <c r="C472" s="121"/>
      <c r="D472" s="123" t="s">
        <v>440</v>
      </c>
      <c r="E472" s="115"/>
      <c r="F472" s="116">
        <v>2</v>
      </c>
      <c r="G472" s="113">
        <v>2.4500000000000002</v>
      </c>
      <c r="H472" s="117"/>
      <c r="I472" s="163">
        <v>3.6350000000000007</v>
      </c>
      <c r="J472" s="114">
        <f t="shared" si="12"/>
        <v>17.811500000000006</v>
      </c>
      <c r="K472" s="114"/>
      <c r="L472" s="114"/>
      <c r="M472" s="112"/>
      <c r="N472" s="72"/>
      <c r="O472" s="72">
        <v>1</v>
      </c>
      <c r="P472" s="102" t="s">
        <v>150</v>
      </c>
      <c r="Q472" s="101"/>
      <c r="R472" s="101"/>
      <c r="S472" s="101"/>
      <c r="T472" s="101"/>
      <c r="U472" s="101"/>
      <c r="V472" s="101"/>
      <c r="W472" s="101"/>
      <c r="X472" s="101"/>
      <c r="Y472" s="101"/>
      <c r="Z472" s="101"/>
    </row>
    <row r="473" spans="1:26" s="25" customFormat="1" ht="23.25">
      <c r="A473" s="120"/>
      <c r="B473" s="121" t="s">
        <v>280</v>
      </c>
      <c r="C473" s="121"/>
      <c r="D473" s="123" t="s">
        <v>446</v>
      </c>
      <c r="E473" s="115"/>
      <c r="F473" s="116">
        <v>4</v>
      </c>
      <c r="G473" s="113">
        <v>1.1000000000000001</v>
      </c>
      <c r="H473" s="117"/>
      <c r="I473" s="163">
        <v>2.8624999999999998</v>
      </c>
      <c r="J473" s="114">
        <f t="shared" si="12"/>
        <v>12.595000000000001</v>
      </c>
      <c r="K473" s="114"/>
      <c r="L473" s="114"/>
      <c r="M473" s="112"/>
      <c r="N473" s="72"/>
      <c r="O473" s="72">
        <v>1</v>
      </c>
      <c r="P473" s="102" t="s">
        <v>150</v>
      </c>
      <c r="Q473" s="101"/>
      <c r="R473" s="101"/>
      <c r="S473" s="101"/>
      <c r="T473" s="101"/>
      <c r="U473" s="101"/>
      <c r="V473" s="101"/>
      <c r="W473" s="101"/>
      <c r="X473" s="101"/>
      <c r="Y473" s="101"/>
      <c r="Z473" s="101"/>
    </row>
    <row r="474" spans="1:26" s="25" customFormat="1" ht="23.25">
      <c r="A474" s="120"/>
      <c r="B474" s="121" t="s">
        <v>280</v>
      </c>
      <c r="C474" s="121"/>
      <c r="D474" s="123" t="s">
        <v>447</v>
      </c>
      <c r="E474" s="115"/>
      <c r="F474" s="116">
        <v>8</v>
      </c>
      <c r="G474" s="113">
        <v>0.86</v>
      </c>
      <c r="H474" s="117"/>
      <c r="I474" s="163">
        <v>2.29</v>
      </c>
      <c r="J474" s="114">
        <f t="shared" si="12"/>
        <v>15.7552</v>
      </c>
      <c r="K474" s="114"/>
      <c r="L474" s="114"/>
      <c r="M474" s="112"/>
      <c r="N474" s="72"/>
      <c r="O474" s="72">
        <v>1</v>
      </c>
      <c r="P474" s="102" t="s">
        <v>150</v>
      </c>
      <c r="Q474" s="101"/>
      <c r="R474" s="101"/>
      <c r="S474" s="101"/>
      <c r="T474" s="101"/>
      <c r="U474" s="101"/>
      <c r="V474" s="101"/>
      <c r="W474" s="101"/>
      <c r="X474" s="101"/>
      <c r="Y474" s="101"/>
      <c r="Z474" s="101"/>
    </row>
    <row r="475" spans="1:26" s="25" customFormat="1" ht="23.25">
      <c r="A475" s="120"/>
      <c r="B475" s="121" t="e">
        <v>#N/A</v>
      </c>
      <c r="C475" s="121"/>
      <c r="D475" s="122" t="s">
        <v>434</v>
      </c>
      <c r="E475" s="115"/>
      <c r="F475" s="116"/>
      <c r="G475" s="113"/>
      <c r="H475" s="117"/>
      <c r="I475" s="163">
        <v>0</v>
      </c>
      <c r="J475" s="114" t="str">
        <f t="shared" si="12"/>
        <v/>
      </c>
      <c r="K475" s="114"/>
      <c r="L475" s="114"/>
      <c r="M475" s="112"/>
      <c r="N475" s="72"/>
      <c r="O475" s="158" t="s">
        <v>259</v>
      </c>
      <c r="P475" s="102" t="s">
        <v>150</v>
      </c>
      <c r="Q475" s="101"/>
      <c r="R475" s="101"/>
      <c r="S475" s="101"/>
      <c r="T475" s="101"/>
      <c r="U475" s="101"/>
      <c r="V475" s="101"/>
      <c r="W475" s="101"/>
      <c r="X475" s="101"/>
      <c r="Y475" s="101"/>
      <c r="Z475" s="101"/>
    </row>
    <row r="476" spans="1:26" s="25" customFormat="1" ht="23.25">
      <c r="A476" s="120"/>
      <c r="B476" s="121" t="s">
        <v>280</v>
      </c>
      <c r="C476" s="121"/>
      <c r="D476" s="123" t="s">
        <v>435</v>
      </c>
      <c r="E476" s="115"/>
      <c r="F476" s="116">
        <v>1</v>
      </c>
      <c r="G476" s="113">
        <v>6.3</v>
      </c>
      <c r="H476" s="117"/>
      <c r="I476" s="163">
        <v>2.5049999999999999</v>
      </c>
      <c r="J476" s="114">
        <f t="shared" si="12"/>
        <v>15.781499999999999</v>
      </c>
      <c r="K476" s="114"/>
      <c r="L476" s="114"/>
      <c r="M476" s="112"/>
      <c r="N476" s="72"/>
      <c r="O476" s="72">
        <v>1</v>
      </c>
      <c r="P476" s="102" t="s">
        <v>150</v>
      </c>
      <c r="Q476" s="101"/>
      <c r="R476" s="101"/>
      <c r="S476" s="101"/>
      <c r="T476" s="101"/>
      <c r="U476" s="101"/>
      <c r="V476" s="101"/>
      <c r="W476" s="101"/>
      <c r="X476" s="101"/>
      <c r="Y476" s="101"/>
      <c r="Z476" s="101"/>
    </row>
    <row r="477" spans="1:26" s="25" customFormat="1" ht="23.25">
      <c r="A477" s="120"/>
      <c r="B477" s="121" t="s">
        <v>280</v>
      </c>
      <c r="C477" s="121"/>
      <c r="D477" s="123" t="s">
        <v>436</v>
      </c>
      <c r="E477" s="115"/>
      <c r="F477" s="116">
        <v>1</v>
      </c>
      <c r="G477" s="113">
        <v>6.3</v>
      </c>
      <c r="H477" s="117"/>
      <c r="I477" s="163">
        <v>2.5049999999999999</v>
      </c>
      <c r="J477" s="114">
        <f t="shared" ref="J477:J528" si="13">IF(F477=0,"",IF(AND(F477&lt;0,G477*I477&gt;2),(ABS((2-(I477*G477)))*F477),IF(F477&gt;0,F477*G477*I477,0)))</f>
        <v>15.781499999999999</v>
      </c>
      <c r="K477" s="114"/>
      <c r="L477" s="114"/>
      <c r="M477" s="112"/>
      <c r="N477" s="72"/>
      <c r="O477" s="72">
        <v>1</v>
      </c>
      <c r="P477" s="102" t="s">
        <v>150</v>
      </c>
      <c r="Q477" s="101"/>
      <c r="R477" s="101"/>
      <c r="S477" s="101"/>
      <c r="T477" s="101"/>
      <c r="U477" s="101"/>
      <c r="V477" s="101"/>
      <c r="W477" s="101"/>
      <c r="X477" s="101"/>
      <c r="Y477" s="101"/>
      <c r="Z477" s="101"/>
    </row>
    <row r="478" spans="1:26" s="25" customFormat="1" ht="23.25">
      <c r="A478" s="120"/>
      <c r="B478" s="121" t="s">
        <v>280</v>
      </c>
      <c r="C478" s="121"/>
      <c r="D478" s="123" t="s">
        <v>437</v>
      </c>
      <c r="E478" s="115"/>
      <c r="F478" s="116">
        <v>1</v>
      </c>
      <c r="G478" s="113">
        <v>6.3</v>
      </c>
      <c r="H478" s="117"/>
      <c r="I478" s="163">
        <v>2.5049999999999999</v>
      </c>
      <c r="J478" s="114">
        <f t="shared" si="13"/>
        <v>15.781499999999999</v>
      </c>
      <c r="K478" s="114"/>
      <c r="L478" s="114"/>
      <c r="M478" s="112"/>
      <c r="N478" s="72"/>
      <c r="O478" s="72">
        <v>1</v>
      </c>
      <c r="P478" s="102" t="s">
        <v>150</v>
      </c>
      <c r="Q478" s="101"/>
      <c r="R478" s="101"/>
      <c r="S478" s="101"/>
      <c r="T478" s="101"/>
      <c r="U478" s="101"/>
      <c r="V478" s="101"/>
      <c r="W478" s="101"/>
      <c r="X478" s="101"/>
      <c r="Y478" s="101"/>
      <c r="Z478" s="101"/>
    </row>
    <row r="479" spans="1:26" s="25" customFormat="1" ht="23.25">
      <c r="A479" s="120"/>
      <c r="B479" s="121" t="s">
        <v>280</v>
      </c>
      <c r="C479" s="121"/>
      <c r="D479" s="123" t="s">
        <v>438</v>
      </c>
      <c r="E479" s="115"/>
      <c r="F479" s="116">
        <v>1</v>
      </c>
      <c r="G479" s="113">
        <v>6.3</v>
      </c>
      <c r="H479" s="117"/>
      <c r="I479" s="163">
        <v>2.5049999999999999</v>
      </c>
      <c r="J479" s="114">
        <f t="shared" si="13"/>
        <v>15.781499999999999</v>
      </c>
      <c r="K479" s="114"/>
      <c r="L479" s="114"/>
      <c r="M479" s="112"/>
      <c r="N479" s="72"/>
      <c r="O479" s="72">
        <v>1</v>
      </c>
      <c r="P479" s="102" t="s">
        <v>150</v>
      </c>
      <c r="Q479" s="101"/>
      <c r="R479" s="101"/>
      <c r="S479" s="101"/>
      <c r="T479" s="101"/>
      <c r="U479" s="101"/>
      <c r="V479" s="101"/>
      <c r="W479" s="101"/>
      <c r="X479" s="101"/>
      <c r="Y479" s="101"/>
      <c r="Z479" s="101"/>
    </row>
    <row r="480" spans="1:26" s="25" customFormat="1" ht="23.25">
      <c r="A480" s="120"/>
      <c r="B480" s="121" t="s">
        <v>280</v>
      </c>
      <c r="C480" s="121"/>
      <c r="D480" s="123" t="s">
        <v>441</v>
      </c>
      <c r="E480" s="115"/>
      <c r="F480" s="116">
        <v>2</v>
      </c>
      <c r="G480" s="113">
        <v>6.9</v>
      </c>
      <c r="H480" s="117"/>
      <c r="I480" s="163">
        <v>4.2</v>
      </c>
      <c r="J480" s="114">
        <f t="shared" si="13"/>
        <v>57.960000000000008</v>
      </c>
      <c r="K480" s="114"/>
      <c r="L480" s="114"/>
      <c r="M480" s="112"/>
      <c r="N480" s="72"/>
      <c r="O480" s="72">
        <v>1</v>
      </c>
      <c r="P480" s="102" t="s">
        <v>150</v>
      </c>
      <c r="Q480" s="101"/>
      <c r="R480" s="101"/>
      <c r="S480" s="101"/>
      <c r="T480" s="101"/>
      <c r="U480" s="101"/>
      <c r="V480" s="101"/>
      <c r="W480" s="101"/>
      <c r="X480" s="101"/>
      <c r="Y480" s="101"/>
      <c r="Z480" s="101"/>
    </row>
    <row r="481" spans="1:26" s="25" customFormat="1" ht="23.25">
      <c r="A481" s="120"/>
      <c r="B481" s="121" t="s">
        <v>280</v>
      </c>
      <c r="C481" s="121"/>
      <c r="D481" s="123" t="s">
        <v>442</v>
      </c>
      <c r="E481" s="115"/>
      <c r="F481" s="116">
        <v>2</v>
      </c>
      <c r="G481" s="113">
        <v>2.4500000000000002</v>
      </c>
      <c r="H481" s="117"/>
      <c r="I481" s="163">
        <v>3.6350000000000007</v>
      </c>
      <c r="J481" s="114">
        <f t="shared" si="13"/>
        <v>17.811500000000006</v>
      </c>
      <c r="K481" s="114"/>
      <c r="L481" s="114"/>
      <c r="M481" s="112"/>
      <c r="N481" s="72"/>
      <c r="O481" s="72">
        <v>1</v>
      </c>
      <c r="P481" s="102" t="s">
        <v>150</v>
      </c>
      <c r="Q481" s="101"/>
      <c r="R481" s="101"/>
      <c r="S481" s="101"/>
      <c r="T481" s="101"/>
      <c r="U481" s="101"/>
      <c r="V481" s="101"/>
      <c r="W481" s="101"/>
      <c r="X481" s="101"/>
      <c r="Y481" s="101"/>
      <c r="Z481" s="101"/>
    </row>
    <row r="482" spans="1:26" s="25" customFormat="1" ht="23.25">
      <c r="A482" s="120"/>
      <c r="B482" s="121" t="s">
        <v>280</v>
      </c>
      <c r="C482" s="121"/>
      <c r="D482" s="123" t="s">
        <v>446</v>
      </c>
      <c r="E482" s="115"/>
      <c r="F482" s="116">
        <v>4</v>
      </c>
      <c r="G482" s="113">
        <v>1.1000000000000001</v>
      </c>
      <c r="H482" s="117"/>
      <c r="I482" s="163">
        <v>2.8624999999999998</v>
      </c>
      <c r="J482" s="114">
        <f t="shared" si="13"/>
        <v>12.595000000000001</v>
      </c>
      <c r="K482" s="114"/>
      <c r="L482" s="114"/>
      <c r="M482" s="112"/>
      <c r="N482" s="72"/>
      <c r="O482" s="72">
        <v>1</v>
      </c>
      <c r="P482" s="102" t="s">
        <v>150</v>
      </c>
      <c r="Q482" s="101"/>
      <c r="R482" s="101"/>
      <c r="S482" s="101"/>
      <c r="T482" s="101"/>
      <c r="U482" s="101"/>
      <c r="V482" s="101"/>
      <c r="W482" s="101"/>
      <c r="X482" s="101"/>
      <c r="Y482" s="101"/>
      <c r="Z482" s="101"/>
    </row>
    <row r="483" spans="1:26" s="25" customFormat="1" ht="23.25">
      <c r="A483" s="120"/>
      <c r="B483" s="121" t="s">
        <v>280</v>
      </c>
      <c r="C483" s="121"/>
      <c r="D483" s="123" t="s">
        <v>447</v>
      </c>
      <c r="E483" s="115"/>
      <c r="F483" s="116">
        <v>8</v>
      </c>
      <c r="G483" s="113">
        <v>0.86</v>
      </c>
      <c r="H483" s="117"/>
      <c r="I483" s="163">
        <v>2.29</v>
      </c>
      <c r="J483" s="114">
        <f t="shared" si="13"/>
        <v>15.7552</v>
      </c>
      <c r="K483" s="114"/>
      <c r="L483" s="114"/>
      <c r="M483" s="112"/>
      <c r="N483" s="72"/>
      <c r="O483" s="72">
        <v>1</v>
      </c>
      <c r="P483" s="102" t="s">
        <v>150</v>
      </c>
      <c r="Q483" s="101"/>
      <c r="R483" s="101"/>
      <c r="S483" s="101"/>
      <c r="T483" s="101"/>
      <c r="U483" s="101"/>
      <c r="V483" s="101"/>
      <c r="W483" s="101"/>
      <c r="X483" s="101"/>
      <c r="Y483" s="101"/>
      <c r="Z483" s="101"/>
    </row>
    <row r="484" spans="1:26" s="25" customFormat="1" ht="34.5" customHeight="1">
      <c r="A484" s="120"/>
      <c r="B484" s="121" t="e">
        <v>#N/A</v>
      </c>
      <c r="C484" s="121"/>
      <c r="D484" s="122" t="s">
        <v>443</v>
      </c>
      <c r="E484" s="115"/>
      <c r="F484" s="116"/>
      <c r="G484" s="113"/>
      <c r="H484" s="117"/>
      <c r="I484" s="163">
        <v>0</v>
      </c>
      <c r="J484" s="114" t="str">
        <f t="shared" si="13"/>
        <v/>
      </c>
      <c r="K484" s="114"/>
      <c r="L484" s="114"/>
      <c r="M484" s="112"/>
      <c r="N484" s="72"/>
      <c r="O484" s="72" t="s">
        <v>259</v>
      </c>
      <c r="P484" s="102" t="s">
        <v>150</v>
      </c>
      <c r="Q484" s="101"/>
      <c r="R484" s="101"/>
      <c r="S484" s="101"/>
      <c r="T484" s="101"/>
      <c r="U484" s="101"/>
      <c r="V484" s="101"/>
      <c r="W484" s="101"/>
      <c r="X484" s="101"/>
      <c r="Y484" s="101"/>
      <c r="Z484" s="101"/>
    </row>
    <row r="485" spans="1:26" s="25" customFormat="1" ht="23.25">
      <c r="A485" s="120"/>
      <c r="B485" s="121" t="s">
        <v>280</v>
      </c>
      <c r="C485" s="121"/>
      <c r="D485" s="123" t="s">
        <v>444</v>
      </c>
      <c r="E485" s="115"/>
      <c r="F485" s="116">
        <v>1</v>
      </c>
      <c r="G485" s="113">
        <v>6.45</v>
      </c>
      <c r="H485" s="117"/>
      <c r="I485" s="163">
        <v>2.5100000000000007</v>
      </c>
      <c r="J485" s="114">
        <f t="shared" si="13"/>
        <v>16.189500000000006</v>
      </c>
      <c r="K485" s="114"/>
      <c r="L485" s="114"/>
      <c r="M485" s="112"/>
      <c r="N485" s="72"/>
      <c r="O485" s="72">
        <v>1</v>
      </c>
      <c r="P485" s="102" t="s">
        <v>150</v>
      </c>
      <c r="Q485" s="101"/>
      <c r="R485" s="101"/>
      <c r="S485" s="101"/>
      <c r="T485" s="101"/>
      <c r="U485" s="101"/>
      <c r="V485" s="101"/>
      <c r="W485" s="101"/>
      <c r="X485" s="101"/>
      <c r="Y485" s="101"/>
      <c r="Z485" s="101"/>
    </row>
    <row r="486" spans="1:26" s="25" customFormat="1" ht="23.25">
      <c r="A486" s="120"/>
      <c r="B486" s="121" t="s">
        <v>280</v>
      </c>
      <c r="C486" s="121"/>
      <c r="D486" s="123" t="s">
        <v>451</v>
      </c>
      <c r="E486" s="115"/>
      <c r="F486" s="116">
        <v>1</v>
      </c>
      <c r="G486" s="113">
        <v>0.86</v>
      </c>
      <c r="H486" s="117"/>
      <c r="I486" s="163">
        <v>1.7099999999999997</v>
      </c>
      <c r="J486" s="114">
        <f t="shared" si="13"/>
        <v>1.4705999999999997</v>
      </c>
      <c r="K486" s="114"/>
      <c r="L486" s="114"/>
      <c r="M486" s="112"/>
      <c r="N486" s="72"/>
      <c r="O486" s="72">
        <v>1</v>
      </c>
      <c r="P486" s="102" t="s">
        <v>150</v>
      </c>
      <c r="Q486" s="101"/>
      <c r="R486" s="101"/>
      <c r="S486" s="101"/>
      <c r="T486" s="101"/>
      <c r="U486" s="101"/>
      <c r="V486" s="101"/>
      <c r="W486" s="101"/>
      <c r="X486" s="101"/>
      <c r="Y486" s="101"/>
      <c r="Z486" s="101"/>
    </row>
    <row r="487" spans="1:26" s="25" customFormat="1" ht="23.25">
      <c r="A487" s="120"/>
      <c r="B487" s="121" t="s">
        <v>280</v>
      </c>
      <c r="C487" s="121"/>
      <c r="D487" s="123" t="s">
        <v>450</v>
      </c>
      <c r="E487" s="115"/>
      <c r="F487" s="116">
        <v>1</v>
      </c>
      <c r="G487" s="113">
        <v>0.86</v>
      </c>
      <c r="H487" s="117"/>
      <c r="I487" s="163">
        <v>2.0225</v>
      </c>
      <c r="J487" s="114">
        <f t="shared" si="13"/>
        <v>1.73935</v>
      </c>
      <c r="K487" s="114"/>
      <c r="L487" s="114"/>
      <c r="M487" s="112"/>
      <c r="N487" s="72"/>
      <c r="O487" s="72">
        <v>1</v>
      </c>
      <c r="P487" s="102" t="s">
        <v>150</v>
      </c>
      <c r="Q487" s="101"/>
      <c r="R487" s="101"/>
      <c r="S487" s="101"/>
      <c r="T487" s="101"/>
      <c r="U487" s="101"/>
      <c r="V487" s="101"/>
      <c r="W487" s="101"/>
      <c r="X487" s="101"/>
      <c r="Y487" s="101"/>
      <c r="Z487" s="101"/>
    </row>
    <row r="488" spans="1:26" s="25" customFormat="1" ht="23.25">
      <c r="A488" s="120"/>
      <c r="B488" s="121" t="s">
        <v>280</v>
      </c>
      <c r="C488" s="121"/>
      <c r="D488" s="123" t="s">
        <v>445</v>
      </c>
      <c r="E488" s="115"/>
      <c r="F488" s="116">
        <v>1</v>
      </c>
      <c r="G488" s="113">
        <v>4.3</v>
      </c>
      <c r="H488" s="117"/>
      <c r="I488" s="163">
        <v>2.08</v>
      </c>
      <c r="J488" s="114">
        <f t="shared" si="13"/>
        <v>8.9439999999999991</v>
      </c>
      <c r="K488" s="114"/>
      <c r="L488" s="114"/>
      <c r="M488" s="112"/>
      <c r="N488" s="72"/>
      <c r="O488" s="72">
        <v>1</v>
      </c>
      <c r="P488" s="102" t="s">
        <v>150</v>
      </c>
      <c r="Q488" s="101"/>
      <c r="R488" s="101"/>
      <c r="S488" s="101"/>
      <c r="T488" s="101"/>
      <c r="U488" s="101"/>
      <c r="V488" s="101"/>
      <c r="W488" s="101"/>
      <c r="X488" s="101"/>
      <c r="Y488" s="101"/>
      <c r="Z488" s="101"/>
    </row>
    <row r="489" spans="1:26" s="25" customFormat="1" ht="23.25">
      <c r="A489" s="120"/>
      <c r="B489" s="121" t="s">
        <v>280</v>
      </c>
      <c r="C489" s="121"/>
      <c r="D489" s="123" t="s">
        <v>449</v>
      </c>
      <c r="E489" s="115"/>
      <c r="F489" s="116">
        <v>1</v>
      </c>
      <c r="G489" s="113">
        <v>7.91</v>
      </c>
      <c r="H489" s="117"/>
      <c r="I489" s="163">
        <v>2.4983565107458912</v>
      </c>
      <c r="J489" s="114">
        <f t="shared" si="13"/>
        <v>19.762</v>
      </c>
      <c r="K489" s="114"/>
      <c r="L489" s="114"/>
      <c r="M489" s="112"/>
      <c r="N489" s="72"/>
      <c r="O489" s="72">
        <v>1</v>
      </c>
      <c r="P489" s="102" t="s">
        <v>150</v>
      </c>
      <c r="Q489" s="101"/>
      <c r="R489" s="101"/>
      <c r="S489" s="101"/>
      <c r="T489" s="101"/>
      <c r="U489" s="101"/>
      <c r="V489" s="101"/>
      <c r="W489" s="101"/>
      <c r="X489" s="101"/>
      <c r="Y489" s="101"/>
      <c r="Z489" s="101"/>
    </row>
    <row r="490" spans="1:26" s="25" customFormat="1" ht="23.25">
      <c r="A490" s="120"/>
      <c r="B490" s="121" t="e">
        <v>#N/A</v>
      </c>
      <c r="C490" s="121"/>
      <c r="D490" s="122" t="s">
        <v>257</v>
      </c>
      <c r="E490" s="115"/>
      <c r="F490" s="116"/>
      <c r="G490" s="113"/>
      <c r="H490" s="117"/>
      <c r="I490" s="163">
        <v>0</v>
      </c>
      <c r="J490" s="114" t="str">
        <f t="shared" si="13"/>
        <v/>
      </c>
      <c r="K490" s="114"/>
      <c r="L490" s="114"/>
      <c r="M490" s="112"/>
      <c r="N490" s="72"/>
      <c r="O490" s="72" t="s">
        <v>259</v>
      </c>
      <c r="P490" s="102" t="s">
        <v>150</v>
      </c>
      <c r="Q490" s="101"/>
      <c r="R490" s="101"/>
      <c r="S490" s="101"/>
      <c r="T490" s="101"/>
      <c r="U490" s="101"/>
      <c r="V490" s="101"/>
      <c r="W490" s="101"/>
      <c r="X490" s="101"/>
      <c r="Y490" s="101"/>
      <c r="Z490" s="101"/>
    </row>
    <row r="491" spans="1:26" s="25" customFormat="1" ht="23.25">
      <c r="A491" s="120"/>
      <c r="B491" s="121" t="s">
        <v>280</v>
      </c>
      <c r="C491" s="121"/>
      <c r="D491" s="123" t="s">
        <v>460</v>
      </c>
      <c r="E491" s="115"/>
      <c r="F491" s="116">
        <v>1</v>
      </c>
      <c r="G491" s="113">
        <v>18.22</v>
      </c>
      <c r="H491" s="117"/>
      <c r="I491" s="163">
        <v>3.5</v>
      </c>
      <c r="J491" s="114">
        <f t="shared" si="13"/>
        <v>63.769999999999996</v>
      </c>
      <c r="K491" s="114"/>
      <c r="L491" s="114"/>
      <c r="M491" s="112"/>
      <c r="N491" s="72"/>
      <c r="O491" s="72">
        <v>1</v>
      </c>
      <c r="P491" s="102" t="s">
        <v>150</v>
      </c>
      <c r="Q491" s="101"/>
      <c r="R491" s="101"/>
      <c r="S491" s="101"/>
      <c r="T491" s="101"/>
      <c r="U491" s="101"/>
      <c r="V491" s="101"/>
      <c r="W491" s="101"/>
      <c r="X491" s="101"/>
      <c r="Y491" s="101"/>
      <c r="Z491" s="101"/>
    </row>
    <row r="492" spans="1:26" s="25" customFormat="1" ht="23.25">
      <c r="A492" s="120"/>
      <c r="B492" s="121" t="s">
        <v>280</v>
      </c>
      <c r="C492" s="121"/>
      <c r="D492" s="123" t="s">
        <v>462</v>
      </c>
      <c r="E492" s="115"/>
      <c r="F492" s="116">
        <v>-2</v>
      </c>
      <c r="G492" s="113">
        <v>2</v>
      </c>
      <c r="H492" s="117"/>
      <c r="I492" s="163">
        <v>0.30000000000000004</v>
      </c>
      <c r="J492" s="114">
        <f t="shared" si="13"/>
        <v>0</v>
      </c>
      <c r="K492" s="114"/>
      <c r="L492" s="114"/>
      <c r="M492" s="112"/>
      <c r="N492" s="72"/>
      <c r="O492" s="72">
        <v>1</v>
      </c>
      <c r="P492" s="102" t="s">
        <v>150</v>
      </c>
      <c r="Q492" s="101"/>
      <c r="R492" s="101"/>
      <c r="S492" s="101"/>
      <c r="T492" s="101"/>
      <c r="U492" s="101"/>
      <c r="V492" s="101"/>
      <c r="W492" s="101"/>
      <c r="X492" s="101"/>
      <c r="Y492" s="101"/>
      <c r="Z492" s="101"/>
    </row>
    <row r="493" spans="1:26" s="25" customFormat="1" ht="23.25">
      <c r="A493" s="120"/>
      <c r="B493" s="121" t="s">
        <v>280</v>
      </c>
      <c r="C493" s="121"/>
      <c r="D493" s="123" t="s">
        <v>482</v>
      </c>
      <c r="E493" s="115"/>
      <c r="F493" s="116">
        <v>1</v>
      </c>
      <c r="G493" s="113">
        <v>9.8000000000000007</v>
      </c>
      <c r="H493" s="117"/>
      <c r="I493" s="163">
        <v>3.5</v>
      </c>
      <c r="J493" s="114">
        <f t="shared" si="13"/>
        <v>34.300000000000004</v>
      </c>
      <c r="K493" s="114"/>
      <c r="L493" s="114"/>
      <c r="M493" s="112"/>
      <c r="N493" s="72"/>
      <c r="O493" s="72">
        <v>1</v>
      </c>
      <c r="P493" s="102" t="s">
        <v>150</v>
      </c>
      <c r="Q493" s="101"/>
      <c r="R493" s="101"/>
      <c r="S493" s="101"/>
      <c r="T493" s="101"/>
      <c r="U493" s="101"/>
      <c r="V493" s="101"/>
      <c r="W493" s="101"/>
      <c r="X493" s="101"/>
      <c r="Y493" s="101"/>
      <c r="Z493" s="101"/>
    </row>
    <row r="494" spans="1:26" s="25" customFormat="1" ht="23.25">
      <c r="A494" s="120"/>
      <c r="B494" s="121" t="s">
        <v>280</v>
      </c>
      <c r="C494" s="121"/>
      <c r="D494" s="123" t="s">
        <v>483</v>
      </c>
      <c r="E494" s="115"/>
      <c r="F494" s="116">
        <v>1</v>
      </c>
      <c r="G494" s="113">
        <v>5</v>
      </c>
      <c r="H494" s="117"/>
      <c r="I494" s="163">
        <v>2.8079999999999998</v>
      </c>
      <c r="J494" s="114">
        <f t="shared" si="13"/>
        <v>14.04</v>
      </c>
      <c r="K494" s="114"/>
      <c r="L494" s="114"/>
      <c r="M494" s="112"/>
      <c r="N494" s="72"/>
      <c r="O494" s="72">
        <v>1</v>
      </c>
      <c r="P494" s="102" t="s">
        <v>150</v>
      </c>
      <c r="Q494" s="101"/>
      <c r="R494" s="101"/>
      <c r="S494" s="101"/>
      <c r="T494" s="101"/>
      <c r="U494" s="101"/>
      <c r="V494" s="101"/>
      <c r="W494" s="101"/>
      <c r="X494" s="101"/>
      <c r="Y494" s="101"/>
      <c r="Z494" s="101"/>
    </row>
    <row r="495" spans="1:26" s="25" customFormat="1" ht="23.25">
      <c r="A495" s="120"/>
      <c r="B495" s="121" t="e">
        <v>#N/A</v>
      </c>
      <c r="C495" s="121"/>
      <c r="D495" s="122" t="s">
        <v>255</v>
      </c>
      <c r="E495" s="115"/>
      <c r="F495" s="116"/>
      <c r="G495" s="113"/>
      <c r="H495" s="117"/>
      <c r="I495" s="163">
        <v>0</v>
      </c>
      <c r="J495" s="114" t="str">
        <f t="shared" si="13"/>
        <v/>
      </c>
      <c r="K495" s="114"/>
      <c r="L495" s="114"/>
      <c r="M495" s="112"/>
      <c r="N495" s="72"/>
      <c r="O495" s="72" t="s">
        <v>259</v>
      </c>
      <c r="P495" s="102" t="s">
        <v>150</v>
      </c>
      <c r="Q495" s="101"/>
      <c r="R495" s="101"/>
      <c r="S495" s="101"/>
      <c r="T495" s="101"/>
      <c r="U495" s="101"/>
      <c r="V495" s="101"/>
      <c r="W495" s="101"/>
      <c r="X495" s="101"/>
      <c r="Y495" s="101"/>
      <c r="Z495" s="101"/>
    </row>
    <row r="496" spans="1:26" s="25" customFormat="1" ht="23.25">
      <c r="A496" s="120"/>
      <c r="B496" s="121" t="s">
        <v>280</v>
      </c>
      <c r="C496" s="121"/>
      <c r="D496" s="123" t="s">
        <v>463</v>
      </c>
      <c r="E496" s="115"/>
      <c r="F496" s="116">
        <v>1</v>
      </c>
      <c r="G496" s="113">
        <v>2.5499999999999998</v>
      </c>
      <c r="H496" s="117"/>
      <c r="I496" s="163">
        <v>2.0274509803921568</v>
      </c>
      <c r="J496" s="114">
        <f t="shared" si="13"/>
        <v>5.169999999999999</v>
      </c>
      <c r="K496" s="114"/>
      <c r="L496" s="114"/>
      <c r="M496" s="112"/>
      <c r="N496" s="72"/>
      <c r="O496" s="72">
        <v>1</v>
      </c>
      <c r="P496" s="102" t="s">
        <v>150</v>
      </c>
      <c r="Q496" s="101"/>
      <c r="R496" s="101"/>
      <c r="S496" s="101"/>
      <c r="T496" s="101"/>
      <c r="U496" s="101"/>
      <c r="V496" s="101"/>
      <c r="W496" s="101"/>
      <c r="X496" s="101"/>
      <c r="Y496" s="101"/>
      <c r="Z496" s="101"/>
    </row>
    <row r="497" spans="1:26" s="25" customFormat="1" ht="23.25">
      <c r="A497" s="120"/>
      <c r="B497" s="121" t="s">
        <v>280</v>
      </c>
      <c r="C497" s="121"/>
      <c r="D497" s="123" t="s">
        <v>464</v>
      </c>
      <c r="E497" s="115"/>
      <c r="F497" s="116">
        <v>1</v>
      </c>
      <c r="G497" s="113">
        <v>5.51</v>
      </c>
      <c r="H497" s="117"/>
      <c r="I497" s="163">
        <v>1.7099999999999997</v>
      </c>
      <c r="J497" s="114">
        <f t="shared" si="13"/>
        <v>9.4220999999999986</v>
      </c>
      <c r="K497" s="114"/>
      <c r="L497" s="114"/>
      <c r="M497" s="112"/>
      <c r="N497" s="72"/>
      <c r="O497" s="72">
        <v>1</v>
      </c>
      <c r="P497" s="102" t="s">
        <v>150</v>
      </c>
      <c r="Q497" s="101"/>
      <c r="R497" s="101"/>
      <c r="S497" s="101"/>
      <c r="T497" s="101"/>
      <c r="U497" s="101"/>
      <c r="V497" s="101"/>
      <c r="W497" s="101"/>
      <c r="X497" s="101"/>
      <c r="Y497" s="101"/>
      <c r="Z497" s="101"/>
    </row>
    <row r="498" spans="1:26" s="25" customFormat="1" ht="23.25">
      <c r="A498" s="120"/>
      <c r="B498" s="121" t="e">
        <v>#N/A</v>
      </c>
      <c r="C498" s="121"/>
      <c r="D498" s="122" t="s">
        <v>192</v>
      </c>
      <c r="E498" s="115"/>
      <c r="F498" s="116"/>
      <c r="G498" s="113"/>
      <c r="H498" s="117"/>
      <c r="I498" s="163">
        <v>0</v>
      </c>
      <c r="J498" s="114" t="str">
        <f t="shared" si="13"/>
        <v/>
      </c>
      <c r="K498" s="114"/>
      <c r="L498" s="114"/>
      <c r="M498" s="112"/>
      <c r="N498" s="72"/>
      <c r="O498" s="72" t="s">
        <v>259</v>
      </c>
      <c r="P498" s="102" t="s">
        <v>150</v>
      </c>
      <c r="Q498" s="101"/>
      <c r="R498" s="101"/>
      <c r="S498" s="101"/>
      <c r="T498" s="101"/>
      <c r="U498" s="101"/>
      <c r="V498" s="101"/>
      <c r="W498" s="101"/>
      <c r="X498" s="101"/>
      <c r="Y498" s="101"/>
      <c r="Z498" s="101"/>
    </row>
    <row r="499" spans="1:26" s="25" customFormat="1" ht="23.25">
      <c r="A499" s="120"/>
      <c r="B499" s="121" t="s">
        <v>280</v>
      </c>
      <c r="C499" s="121"/>
      <c r="D499" s="123" t="s">
        <v>258</v>
      </c>
      <c r="E499" s="115"/>
      <c r="F499" s="116">
        <v>1</v>
      </c>
      <c r="G499" s="113">
        <v>7.6</v>
      </c>
      <c r="H499" s="117"/>
      <c r="I499" s="163">
        <v>1.7099999999999997</v>
      </c>
      <c r="J499" s="114">
        <f t="shared" si="13"/>
        <v>12.995999999999997</v>
      </c>
      <c r="K499" s="114"/>
      <c r="L499" s="114"/>
      <c r="M499" s="112"/>
      <c r="N499" s="72"/>
      <c r="O499" s="72">
        <v>1</v>
      </c>
      <c r="P499" s="102" t="s">
        <v>150</v>
      </c>
      <c r="Q499" s="101"/>
      <c r="R499" s="101"/>
      <c r="S499" s="101"/>
      <c r="T499" s="101"/>
      <c r="U499" s="101"/>
      <c r="V499" s="101"/>
      <c r="W499" s="101"/>
      <c r="X499" s="101"/>
      <c r="Y499" s="101"/>
      <c r="Z499" s="101"/>
    </row>
    <row r="500" spans="1:26" s="25" customFormat="1" ht="23.25">
      <c r="A500" s="120"/>
      <c r="B500" s="121" t="e">
        <v>#N/A</v>
      </c>
      <c r="C500" s="121"/>
      <c r="D500" s="122" t="s">
        <v>311</v>
      </c>
      <c r="E500" s="115"/>
      <c r="F500" s="116"/>
      <c r="G500" s="113"/>
      <c r="H500" s="117"/>
      <c r="I500" s="163">
        <v>0</v>
      </c>
      <c r="J500" s="114" t="str">
        <f t="shared" si="13"/>
        <v/>
      </c>
      <c r="K500" s="114"/>
      <c r="L500" s="114"/>
      <c r="M500" s="112"/>
      <c r="N500" s="72"/>
      <c r="O500" s="72" t="s">
        <v>259</v>
      </c>
      <c r="P500" s="102" t="s">
        <v>150</v>
      </c>
      <c r="Q500" s="101"/>
      <c r="R500" s="101"/>
      <c r="S500" s="101"/>
      <c r="T500" s="101"/>
      <c r="U500" s="101"/>
      <c r="V500" s="101"/>
      <c r="W500" s="101"/>
      <c r="X500" s="101"/>
      <c r="Y500" s="101"/>
      <c r="Z500" s="101"/>
    </row>
    <row r="501" spans="1:26" s="25" customFormat="1" ht="23.25">
      <c r="A501" s="120"/>
      <c r="B501" s="121" t="s">
        <v>280</v>
      </c>
      <c r="C501" s="121"/>
      <c r="D501" s="123" t="s">
        <v>258</v>
      </c>
      <c r="E501" s="115"/>
      <c r="F501" s="116">
        <v>1</v>
      </c>
      <c r="G501" s="113">
        <v>2.95</v>
      </c>
      <c r="H501" s="117"/>
      <c r="I501" s="163">
        <v>2.0225</v>
      </c>
      <c r="J501" s="114">
        <f t="shared" si="13"/>
        <v>5.9663750000000002</v>
      </c>
      <c r="K501" s="114"/>
      <c r="L501" s="114"/>
      <c r="M501" s="112"/>
      <c r="N501" s="72"/>
      <c r="O501" s="72">
        <v>1</v>
      </c>
      <c r="P501" s="102" t="s">
        <v>150</v>
      </c>
      <c r="Q501" s="101"/>
      <c r="R501" s="101"/>
      <c r="S501" s="101"/>
      <c r="T501" s="101"/>
      <c r="U501" s="101"/>
      <c r="V501" s="101"/>
      <c r="W501" s="101"/>
      <c r="X501" s="101"/>
      <c r="Y501" s="101"/>
      <c r="Z501" s="101"/>
    </row>
    <row r="502" spans="1:26" s="25" customFormat="1" ht="23.25">
      <c r="A502" s="120"/>
      <c r="B502" s="121" t="e">
        <v>#N/A</v>
      </c>
      <c r="C502" s="121"/>
      <c r="D502" s="122" t="s">
        <v>465</v>
      </c>
      <c r="E502" s="115"/>
      <c r="F502" s="116"/>
      <c r="G502" s="113"/>
      <c r="H502" s="117"/>
      <c r="I502" s="163">
        <v>0</v>
      </c>
      <c r="J502" s="114" t="str">
        <f t="shared" si="13"/>
        <v/>
      </c>
      <c r="K502" s="114"/>
      <c r="L502" s="114"/>
      <c r="M502" s="112"/>
      <c r="N502" s="72"/>
      <c r="O502" s="72" t="s">
        <v>259</v>
      </c>
      <c r="P502" s="102" t="s">
        <v>150</v>
      </c>
      <c r="Q502" s="101"/>
      <c r="R502" s="101"/>
      <c r="S502" s="101"/>
      <c r="T502" s="101"/>
      <c r="U502" s="101"/>
      <c r="V502" s="101"/>
      <c r="W502" s="101"/>
      <c r="X502" s="101"/>
      <c r="Y502" s="101"/>
      <c r="Z502" s="101"/>
    </row>
    <row r="503" spans="1:26" s="25" customFormat="1" ht="23.25">
      <c r="A503" s="120"/>
      <c r="B503" s="121" t="s">
        <v>280</v>
      </c>
      <c r="C503" s="121"/>
      <c r="D503" s="123" t="s">
        <v>258</v>
      </c>
      <c r="E503" s="115"/>
      <c r="F503" s="116">
        <v>1</v>
      </c>
      <c r="G503" s="113">
        <v>5.25</v>
      </c>
      <c r="H503" s="117"/>
      <c r="I503" s="163">
        <v>1.7099999999999997</v>
      </c>
      <c r="J503" s="114">
        <f t="shared" si="13"/>
        <v>8.9774999999999991</v>
      </c>
      <c r="K503" s="114"/>
      <c r="L503" s="114"/>
      <c r="M503" s="112"/>
      <c r="N503" s="72"/>
      <c r="O503" s="72">
        <v>1</v>
      </c>
      <c r="P503" s="102" t="s">
        <v>150</v>
      </c>
      <c r="Q503" s="101"/>
      <c r="R503" s="101"/>
      <c r="S503" s="101"/>
      <c r="T503" s="101"/>
      <c r="U503" s="101"/>
      <c r="V503" s="101"/>
      <c r="W503" s="101"/>
      <c r="X503" s="101"/>
      <c r="Y503" s="101"/>
      <c r="Z503" s="101"/>
    </row>
    <row r="504" spans="1:26" s="25" customFormat="1" ht="23.25">
      <c r="A504" s="120"/>
      <c r="B504" s="121" t="e">
        <v>#N/A</v>
      </c>
      <c r="C504" s="121"/>
      <c r="D504" s="122" t="s">
        <v>328</v>
      </c>
      <c r="E504" s="115"/>
      <c r="F504" s="116"/>
      <c r="G504" s="113"/>
      <c r="H504" s="117"/>
      <c r="I504" s="163">
        <v>0</v>
      </c>
      <c r="J504" s="114" t="str">
        <f t="shared" si="13"/>
        <v/>
      </c>
      <c r="K504" s="114"/>
      <c r="L504" s="114"/>
      <c r="M504" s="112"/>
      <c r="N504" s="72"/>
      <c r="O504" s="72" t="s">
        <v>259</v>
      </c>
      <c r="P504" s="102" t="s">
        <v>150</v>
      </c>
      <c r="Q504" s="101"/>
      <c r="R504" s="101"/>
      <c r="S504" s="101"/>
      <c r="T504" s="101"/>
      <c r="U504" s="101"/>
      <c r="V504" s="101"/>
      <c r="W504" s="101"/>
      <c r="X504" s="101"/>
      <c r="Y504" s="101"/>
      <c r="Z504" s="101"/>
    </row>
    <row r="505" spans="1:26" s="25" customFormat="1" ht="23.25">
      <c r="A505" s="120"/>
      <c r="B505" s="121" t="s">
        <v>280</v>
      </c>
      <c r="C505" s="121"/>
      <c r="D505" s="123" t="s">
        <v>464</v>
      </c>
      <c r="E505" s="115"/>
      <c r="F505" s="116">
        <v>1</v>
      </c>
      <c r="G505" s="113">
        <v>6.05</v>
      </c>
      <c r="H505" s="117"/>
      <c r="I505" s="163">
        <v>1.7099999999999997</v>
      </c>
      <c r="J505" s="114">
        <f t="shared" si="13"/>
        <v>10.345499999999998</v>
      </c>
      <c r="K505" s="114"/>
      <c r="L505" s="114"/>
      <c r="M505" s="112"/>
      <c r="N505" s="72"/>
      <c r="O505" s="72">
        <v>1</v>
      </c>
      <c r="P505" s="102" t="s">
        <v>150</v>
      </c>
      <c r="Q505" s="101"/>
      <c r="R505" s="101"/>
      <c r="S505" s="101"/>
      <c r="T505" s="101"/>
      <c r="U505" s="101"/>
      <c r="V505" s="101"/>
      <c r="W505" s="101"/>
      <c r="X505" s="101"/>
      <c r="Y505" s="101"/>
      <c r="Z505" s="101"/>
    </row>
    <row r="506" spans="1:26" s="25" customFormat="1" ht="23.25">
      <c r="A506" s="120"/>
      <c r="B506" s="121" t="s">
        <v>280</v>
      </c>
      <c r="C506" s="121"/>
      <c r="D506" s="123" t="s">
        <v>463</v>
      </c>
      <c r="E506" s="115"/>
      <c r="F506" s="116">
        <v>1</v>
      </c>
      <c r="G506" s="113">
        <v>1.69</v>
      </c>
      <c r="H506" s="117"/>
      <c r="I506" s="163">
        <v>1.9212499999999999</v>
      </c>
      <c r="J506" s="114">
        <f t="shared" si="13"/>
        <v>3.2469124999999996</v>
      </c>
      <c r="K506" s="114"/>
      <c r="L506" s="114"/>
      <c r="M506" s="112"/>
      <c r="N506" s="72"/>
      <c r="O506" s="72">
        <v>1</v>
      </c>
      <c r="P506" s="102" t="s">
        <v>150</v>
      </c>
      <c r="Q506" s="101"/>
      <c r="R506" s="101"/>
      <c r="S506" s="101"/>
      <c r="T506" s="101"/>
      <c r="U506" s="101"/>
      <c r="V506" s="101"/>
      <c r="W506" s="101"/>
      <c r="X506" s="101"/>
      <c r="Y506" s="101"/>
      <c r="Z506" s="101"/>
    </row>
    <row r="507" spans="1:26" s="25" customFormat="1" ht="23.25">
      <c r="A507" s="120"/>
      <c r="B507" s="121" t="e">
        <v>#N/A</v>
      </c>
      <c r="C507" s="121"/>
      <c r="D507" s="122" t="s">
        <v>349</v>
      </c>
      <c r="E507" s="115"/>
      <c r="F507" s="116"/>
      <c r="G507" s="113"/>
      <c r="H507" s="117"/>
      <c r="I507" s="163">
        <v>0</v>
      </c>
      <c r="J507" s="114" t="str">
        <f t="shared" si="13"/>
        <v/>
      </c>
      <c r="K507" s="114"/>
      <c r="L507" s="114"/>
      <c r="M507" s="112"/>
      <c r="N507" s="72"/>
      <c r="O507" s="72" t="s">
        <v>259</v>
      </c>
      <c r="P507" s="102" t="s">
        <v>150</v>
      </c>
      <c r="Q507" s="101"/>
      <c r="R507" s="101"/>
      <c r="S507" s="101"/>
      <c r="T507" s="101"/>
      <c r="U507" s="101"/>
      <c r="V507" s="101"/>
      <c r="W507" s="101"/>
      <c r="X507" s="101"/>
      <c r="Y507" s="101"/>
      <c r="Z507" s="101"/>
    </row>
    <row r="508" spans="1:26" s="25" customFormat="1" ht="23.25">
      <c r="A508" s="120"/>
      <c r="B508" s="121" t="s">
        <v>280</v>
      </c>
      <c r="C508" s="121"/>
      <c r="D508" s="123" t="s">
        <v>258</v>
      </c>
      <c r="E508" s="115"/>
      <c r="F508" s="116">
        <v>1</v>
      </c>
      <c r="G508" s="113">
        <v>1.1499999999999999</v>
      </c>
      <c r="H508" s="117"/>
      <c r="I508" s="163">
        <v>2.1324999999999994</v>
      </c>
      <c r="J508" s="114">
        <f t="shared" si="13"/>
        <v>2.4523749999999991</v>
      </c>
      <c r="K508" s="114"/>
      <c r="L508" s="114"/>
      <c r="M508" s="112"/>
      <c r="N508" s="72"/>
      <c r="O508" s="72">
        <v>1</v>
      </c>
      <c r="P508" s="102" t="s">
        <v>150</v>
      </c>
      <c r="Q508" s="101"/>
      <c r="R508" s="101"/>
      <c r="S508" s="101"/>
      <c r="T508" s="101"/>
      <c r="U508" s="101"/>
      <c r="V508" s="101"/>
      <c r="W508" s="101"/>
      <c r="X508" s="101"/>
      <c r="Y508" s="101"/>
      <c r="Z508" s="101"/>
    </row>
    <row r="509" spans="1:26" s="25" customFormat="1" ht="23.25">
      <c r="A509" s="120"/>
      <c r="B509" s="121" t="e">
        <v>#N/A</v>
      </c>
      <c r="C509" s="121"/>
      <c r="D509" s="122" t="s">
        <v>327</v>
      </c>
      <c r="E509" s="115"/>
      <c r="F509" s="116"/>
      <c r="G509" s="113"/>
      <c r="H509" s="117"/>
      <c r="I509" s="163">
        <v>0</v>
      </c>
      <c r="J509" s="114" t="str">
        <f t="shared" si="13"/>
        <v/>
      </c>
      <c r="K509" s="114"/>
      <c r="L509" s="114"/>
      <c r="M509" s="112"/>
      <c r="N509" s="72"/>
      <c r="O509" s="72" t="s">
        <v>259</v>
      </c>
      <c r="P509" s="102" t="s">
        <v>150</v>
      </c>
      <c r="Q509" s="101"/>
      <c r="R509" s="101"/>
      <c r="S509" s="101"/>
      <c r="T509" s="101"/>
      <c r="U509" s="101"/>
      <c r="V509" s="101"/>
      <c r="W509" s="101"/>
      <c r="X509" s="101"/>
      <c r="Y509" s="101"/>
      <c r="Z509" s="101"/>
    </row>
    <row r="510" spans="1:26" s="25" customFormat="1" ht="23.25">
      <c r="A510" s="120"/>
      <c r="B510" s="121" t="s">
        <v>280</v>
      </c>
      <c r="C510" s="121"/>
      <c r="D510" s="123" t="s">
        <v>463</v>
      </c>
      <c r="E510" s="115"/>
      <c r="F510" s="116">
        <v>1</v>
      </c>
      <c r="G510" s="113">
        <v>1.69</v>
      </c>
      <c r="H510" s="117"/>
      <c r="I510" s="163">
        <v>1.9212499999999999</v>
      </c>
      <c r="J510" s="114">
        <f t="shared" si="13"/>
        <v>3.2469124999999996</v>
      </c>
      <c r="K510" s="114"/>
      <c r="L510" s="114"/>
      <c r="M510" s="112"/>
      <c r="N510" s="72"/>
      <c r="O510" s="72">
        <v>1</v>
      </c>
      <c r="P510" s="102" t="s">
        <v>150</v>
      </c>
      <c r="Q510" s="101"/>
      <c r="R510" s="101"/>
      <c r="S510" s="101"/>
      <c r="T510" s="101"/>
      <c r="U510" s="101"/>
      <c r="V510" s="101"/>
      <c r="W510" s="101"/>
      <c r="X510" s="101"/>
      <c r="Y510" s="101"/>
      <c r="Z510" s="101"/>
    </row>
    <row r="511" spans="1:26" s="25" customFormat="1" ht="23.25">
      <c r="A511" s="120"/>
      <c r="B511" s="121" t="s">
        <v>280</v>
      </c>
      <c r="C511" s="121"/>
      <c r="D511" s="123" t="s">
        <v>464</v>
      </c>
      <c r="E511" s="115"/>
      <c r="F511" s="116">
        <v>1</v>
      </c>
      <c r="G511" s="113">
        <v>2.38</v>
      </c>
      <c r="H511" s="117"/>
      <c r="I511" s="163">
        <v>1.7099999999999997</v>
      </c>
      <c r="J511" s="114">
        <f t="shared" si="13"/>
        <v>4.069799999999999</v>
      </c>
      <c r="K511" s="114"/>
      <c r="L511" s="114"/>
      <c r="M511" s="112"/>
      <c r="N511" s="72"/>
      <c r="O511" s="72">
        <v>1</v>
      </c>
      <c r="P511" s="102" t="s">
        <v>150</v>
      </c>
      <c r="Q511" s="101"/>
      <c r="R511" s="101"/>
      <c r="S511" s="101"/>
      <c r="T511" s="101"/>
      <c r="U511" s="101"/>
      <c r="V511" s="101"/>
      <c r="W511" s="101"/>
      <c r="X511" s="101"/>
      <c r="Y511" s="101"/>
      <c r="Z511" s="101"/>
    </row>
    <row r="512" spans="1:26" s="25" customFormat="1" ht="23.25">
      <c r="A512" s="120"/>
      <c r="B512" s="121" t="e">
        <v>#N/A</v>
      </c>
      <c r="C512" s="121"/>
      <c r="D512" s="122" t="s">
        <v>466</v>
      </c>
      <c r="E512" s="115"/>
      <c r="F512" s="116"/>
      <c r="G512" s="113"/>
      <c r="H512" s="117"/>
      <c r="I512" s="163">
        <v>0</v>
      </c>
      <c r="J512" s="114" t="str">
        <f t="shared" si="13"/>
        <v/>
      </c>
      <c r="K512" s="114"/>
      <c r="L512" s="114"/>
      <c r="M512" s="112"/>
      <c r="N512" s="72"/>
      <c r="O512" s="72" t="s">
        <v>259</v>
      </c>
      <c r="P512" s="102" t="s">
        <v>150</v>
      </c>
      <c r="Q512" s="101"/>
      <c r="R512" s="101"/>
      <c r="S512" s="101"/>
      <c r="T512" s="101"/>
      <c r="U512" s="101"/>
      <c r="V512" s="101"/>
      <c r="W512" s="101"/>
      <c r="X512" s="101"/>
      <c r="Y512" s="101"/>
      <c r="Z512" s="101"/>
    </row>
    <row r="513" spans="1:26" s="25" customFormat="1" ht="23.25">
      <c r="A513" s="120"/>
      <c r="B513" s="121" t="s">
        <v>280</v>
      </c>
      <c r="C513" s="121"/>
      <c r="D513" s="123" t="s">
        <v>463</v>
      </c>
      <c r="E513" s="115"/>
      <c r="F513" s="116">
        <v>2</v>
      </c>
      <c r="G513" s="113">
        <v>2.33</v>
      </c>
      <c r="H513" s="117"/>
      <c r="I513" s="163">
        <v>2.0012499999999998</v>
      </c>
      <c r="J513" s="114">
        <f t="shared" si="13"/>
        <v>9.3258249999999983</v>
      </c>
      <c r="K513" s="114"/>
      <c r="L513" s="114"/>
      <c r="M513" s="112"/>
      <c r="N513" s="72"/>
      <c r="O513" s="72">
        <v>1</v>
      </c>
      <c r="P513" s="102" t="s">
        <v>150</v>
      </c>
      <c r="Q513" s="101"/>
      <c r="R513" s="101"/>
      <c r="S513" s="101"/>
      <c r="T513" s="101"/>
      <c r="U513" s="101"/>
      <c r="V513" s="101"/>
      <c r="W513" s="101"/>
      <c r="X513" s="101"/>
      <c r="Y513" s="101"/>
      <c r="Z513" s="101"/>
    </row>
    <row r="514" spans="1:26" s="25" customFormat="1" ht="23.25">
      <c r="A514" s="120"/>
      <c r="B514" s="121" t="s">
        <v>280</v>
      </c>
      <c r="C514" s="121"/>
      <c r="D514" s="123" t="s">
        <v>464</v>
      </c>
      <c r="E514" s="115"/>
      <c r="F514" s="116">
        <v>1</v>
      </c>
      <c r="G514" s="113">
        <v>2.8</v>
      </c>
      <c r="H514" s="117"/>
      <c r="I514" s="163">
        <v>2.2924999999999995</v>
      </c>
      <c r="J514" s="114">
        <f t="shared" si="13"/>
        <v>6.4189999999999987</v>
      </c>
      <c r="K514" s="114"/>
      <c r="L514" s="114"/>
      <c r="M514" s="112"/>
      <c r="N514" s="72"/>
      <c r="O514" s="72">
        <v>1</v>
      </c>
      <c r="P514" s="102" t="s">
        <v>150</v>
      </c>
      <c r="Q514" s="101"/>
      <c r="R514" s="101"/>
      <c r="S514" s="101"/>
      <c r="T514" s="101"/>
      <c r="U514" s="101"/>
      <c r="V514" s="101"/>
      <c r="W514" s="101"/>
      <c r="X514" s="101"/>
      <c r="Y514" s="101"/>
      <c r="Z514" s="101"/>
    </row>
    <row r="515" spans="1:26" s="25" customFormat="1" ht="23.25">
      <c r="A515" s="120"/>
      <c r="B515" s="121" t="e">
        <v>#N/A</v>
      </c>
      <c r="C515" s="121"/>
      <c r="D515" s="122" t="s">
        <v>325</v>
      </c>
      <c r="E515" s="115"/>
      <c r="F515" s="116"/>
      <c r="G515" s="113"/>
      <c r="H515" s="117"/>
      <c r="I515" s="163">
        <v>0</v>
      </c>
      <c r="J515" s="114" t="str">
        <f t="shared" si="13"/>
        <v/>
      </c>
      <c r="K515" s="114"/>
      <c r="L515" s="114"/>
      <c r="M515" s="112"/>
      <c r="N515" s="72"/>
      <c r="O515" s="72" t="s">
        <v>259</v>
      </c>
      <c r="P515" s="102" t="s">
        <v>150</v>
      </c>
      <c r="Q515" s="101"/>
      <c r="R515" s="101"/>
      <c r="S515" s="101"/>
      <c r="T515" s="101"/>
      <c r="U515" s="101"/>
      <c r="V515" s="101"/>
      <c r="W515" s="101"/>
      <c r="X515" s="101"/>
      <c r="Y515" s="101"/>
      <c r="Z515" s="101"/>
    </row>
    <row r="516" spans="1:26" s="25" customFormat="1" ht="23.25">
      <c r="A516" s="120"/>
      <c r="B516" s="121" t="s">
        <v>280</v>
      </c>
      <c r="C516" s="121"/>
      <c r="D516" s="123" t="s">
        <v>258</v>
      </c>
      <c r="E516" s="115"/>
      <c r="F516" s="116">
        <v>1</v>
      </c>
      <c r="G516" s="113">
        <v>2.23</v>
      </c>
      <c r="H516" s="117"/>
      <c r="I516" s="163">
        <v>1.7099999999999997</v>
      </c>
      <c r="J516" s="114">
        <f t="shared" si="13"/>
        <v>3.8132999999999995</v>
      </c>
      <c r="K516" s="114"/>
      <c r="L516" s="114"/>
      <c r="M516" s="112"/>
      <c r="N516" s="72"/>
      <c r="O516" s="72">
        <v>1</v>
      </c>
      <c r="P516" s="102" t="s">
        <v>150</v>
      </c>
      <c r="Q516" s="101"/>
      <c r="R516" s="101"/>
      <c r="S516" s="101"/>
      <c r="T516" s="101"/>
      <c r="U516" s="101"/>
      <c r="V516" s="101"/>
      <c r="W516" s="101"/>
      <c r="X516" s="101"/>
      <c r="Y516" s="101"/>
      <c r="Z516" s="101"/>
    </row>
    <row r="517" spans="1:26" s="25" customFormat="1" ht="23.25">
      <c r="A517" s="120"/>
      <c r="B517" s="121" t="e">
        <v>#N/A</v>
      </c>
      <c r="C517" s="121"/>
      <c r="D517" s="122" t="s">
        <v>254</v>
      </c>
      <c r="E517" s="115"/>
      <c r="F517" s="116"/>
      <c r="G517" s="113"/>
      <c r="H517" s="117"/>
      <c r="I517" s="163">
        <v>0</v>
      </c>
      <c r="J517" s="114" t="str">
        <f t="shared" si="13"/>
        <v/>
      </c>
      <c r="K517" s="114"/>
      <c r="L517" s="114"/>
      <c r="M517" s="112"/>
      <c r="N517" s="72"/>
      <c r="O517" s="72" t="s">
        <v>259</v>
      </c>
      <c r="P517" s="102" t="s">
        <v>150</v>
      </c>
      <c r="Q517" s="101"/>
      <c r="R517" s="101"/>
      <c r="S517" s="101"/>
      <c r="T517" s="101"/>
      <c r="U517" s="101"/>
      <c r="V517" s="101"/>
      <c r="W517" s="101"/>
      <c r="X517" s="101"/>
      <c r="Y517" s="101"/>
      <c r="Z517" s="101"/>
    </row>
    <row r="518" spans="1:26" s="25" customFormat="1" ht="23.25">
      <c r="A518" s="120"/>
      <c r="B518" s="121" t="s">
        <v>280</v>
      </c>
      <c r="C518" s="121"/>
      <c r="D518" s="123" t="s">
        <v>258</v>
      </c>
      <c r="E518" s="115"/>
      <c r="F518" s="116">
        <v>1</v>
      </c>
      <c r="G518" s="113">
        <v>6.25</v>
      </c>
      <c r="H518" s="117"/>
      <c r="I518" s="163">
        <v>1.7099999999999997</v>
      </c>
      <c r="J518" s="114">
        <f t="shared" si="13"/>
        <v>10.687499999999998</v>
      </c>
      <c r="K518" s="114"/>
      <c r="L518" s="114"/>
      <c r="M518" s="112"/>
      <c r="N518" s="72"/>
      <c r="O518" s="72">
        <v>1</v>
      </c>
      <c r="P518" s="102" t="s">
        <v>150</v>
      </c>
      <c r="Q518" s="101"/>
      <c r="R518" s="101"/>
      <c r="S518" s="101"/>
      <c r="T518" s="101"/>
      <c r="U518" s="101"/>
      <c r="V518" s="101"/>
      <c r="W518" s="101"/>
      <c r="X518" s="101"/>
      <c r="Y518" s="101"/>
      <c r="Z518" s="101"/>
    </row>
    <row r="519" spans="1:26" s="25" customFormat="1" ht="23.25">
      <c r="A519" s="120"/>
      <c r="B519" s="121" t="e">
        <v>#N/A</v>
      </c>
      <c r="C519" s="121"/>
      <c r="D519" s="122" t="s">
        <v>473</v>
      </c>
      <c r="E519" s="115"/>
      <c r="F519" s="116"/>
      <c r="G519" s="113"/>
      <c r="H519" s="117"/>
      <c r="I519" s="163">
        <v>0</v>
      </c>
      <c r="J519" s="114" t="str">
        <f t="shared" si="13"/>
        <v/>
      </c>
      <c r="K519" s="114"/>
      <c r="L519" s="114"/>
      <c r="M519" s="112"/>
      <c r="N519" s="72"/>
      <c r="O519" s="72" t="s">
        <v>259</v>
      </c>
      <c r="P519" s="102" t="s">
        <v>150</v>
      </c>
      <c r="Q519" s="101"/>
      <c r="R519" s="101"/>
      <c r="S519" s="101"/>
      <c r="T519" s="101"/>
      <c r="U519" s="101"/>
      <c r="V519" s="101"/>
      <c r="W519" s="101"/>
      <c r="X519" s="101"/>
      <c r="Y519" s="101"/>
      <c r="Z519" s="101"/>
    </row>
    <row r="520" spans="1:26" s="25" customFormat="1" ht="23.25">
      <c r="A520" s="120"/>
      <c r="B520" s="121" t="s">
        <v>280</v>
      </c>
      <c r="C520" s="121"/>
      <c r="D520" s="164" t="s">
        <v>485</v>
      </c>
      <c r="E520" s="165"/>
      <c r="F520" s="166">
        <v>1</v>
      </c>
      <c r="G520" s="167">
        <v>50.949999999999996</v>
      </c>
      <c r="H520" s="168"/>
      <c r="I520" s="163">
        <v>0.4</v>
      </c>
      <c r="J520" s="114">
        <f t="shared" si="13"/>
        <v>20.38</v>
      </c>
      <c r="K520" s="169"/>
      <c r="L520" s="169"/>
      <c r="M520" s="170"/>
      <c r="N520" s="171"/>
      <c r="O520" s="171">
        <v>7</v>
      </c>
      <c r="P520" s="102" t="s">
        <v>150</v>
      </c>
      <c r="Q520" s="101"/>
      <c r="R520" s="101"/>
      <c r="S520" s="101"/>
      <c r="T520" s="101"/>
      <c r="U520" s="101"/>
      <c r="V520" s="101"/>
      <c r="W520" s="101"/>
      <c r="X520" s="101"/>
      <c r="Y520" s="101"/>
      <c r="Z520" s="101"/>
    </row>
    <row r="521" spans="1:26" s="25" customFormat="1" ht="23.25">
      <c r="A521" s="120"/>
      <c r="B521" s="121" t="s">
        <v>280</v>
      </c>
      <c r="C521" s="121"/>
      <c r="D521" s="164" t="s">
        <v>486</v>
      </c>
      <c r="E521" s="165"/>
      <c r="F521" s="166">
        <v>1</v>
      </c>
      <c r="G521" s="167">
        <v>50.949999999999996</v>
      </c>
      <c r="H521" s="168"/>
      <c r="I521" s="163">
        <v>1</v>
      </c>
      <c r="J521" s="114">
        <f t="shared" si="13"/>
        <v>50.949999999999996</v>
      </c>
      <c r="K521" s="169"/>
      <c r="L521" s="169"/>
      <c r="M521" s="170"/>
      <c r="N521" s="171"/>
      <c r="O521" s="171">
        <v>7</v>
      </c>
      <c r="P521" s="102" t="s">
        <v>150</v>
      </c>
      <c r="Q521" s="101"/>
      <c r="R521" s="101"/>
      <c r="S521" s="101"/>
      <c r="T521" s="101"/>
      <c r="U521" s="101"/>
      <c r="V521" s="101"/>
      <c r="W521" s="101"/>
      <c r="X521" s="101"/>
      <c r="Y521" s="101"/>
      <c r="Z521" s="101"/>
    </row>
    <row r="522" spans="1:26" s="25" customFormat="1" ht="23.25">
      <c r="A522" s="120"/>
      <c r="B522" s="121" t="e">
        <v>#N/A</v>
      </c>
      <c r="C522" s="121"/>
      <c r="D522" s="122" t="s">
        <v>474</v>
      </c>
      <c r="E522" s="115"/>
      <c r="F522" s="116"/>
      <c r="G522" s="113"/>
      <c r="H522" s="117"/>
      <c r="I522" s="163">
        <v>0</v>
      </c>
      <c r="J522" s="114" t="str">
        <f t="shared" si="13"/>
        <v/>
      </c>
      <c r="K522" s="114"/>
      <c r="L522" s="114"/>
      <c r="M522" s="112"/>
      <c r="N522" s="72"/>
      <c r="O522" s="72" t="s">
        <v>259</v>
      </c>
      <c r="P522" s="102" t="s">
        <v>150</v>
      </c>
      <c r="Q522" s="101"/>
      <c r="R522" s="101"/>
      <c r="S522" s="101"/>
      <c r="T522" s="101"/>
      <c r="U522" s="101"/>
      <c r="V522" s="101"/>
      <c r="W522" s="101"/>
      <c r="X522" s="101"/>
      <c r="Y522" s="101"/>
      <c r="Z522" s="101"/>
    </row>
    <row r="523" spans="1:26" s="25" customFormat="1" ht="23.25">
      <c r="A523" s="120"/>
      <c r="B523" s="121" t="s">
        <v>280</v>
      </c>
      <c r="C523" s="121"/>
      <c r="D523" s="123" t="s">
        <v>475</v>
      </c>
      <c r="E523" s="115"/>
      <c r="F523" s="116">
        <v>20</v>
      </c>
      <c r="G523" s="113">
        <v>0.8</v>
      </c>
      <c r="H523" s="117"/>
      <c r="I523" s="163">
        <v>0.60999999999999965</v>
      </c>
      <c r="J523" s="114">
        <f t="shared" si="13"/>
        <v>9.7599999999999945</v>
      </c>
      <c r="K523" s="114"/>
      <c r="L523" s="114"/>
      <c r="M523" s="112"/>
      <c r="N523" s="72"/>
      <c r="O523" s="72">
        <v>1</v>
      </c>
      <c r="P523" s="102" t="s">
        <v>150</v>
      </c>
      <c r="Q523" s="101"/>
      <c r="R523" s="101"/>
      <c r="S523" s="101"/>
      <c r="T523" s="101"/>
      <c r="U523" s="101"/>
      <c r="V523" s="101"/>
      <c r="W523" s="101"/>
      <c r="X523" s="101"/>
      <c r="Y523" s="101"/>
      <c r="Z523" s="101"/>
    </row>
    <row r="524" spans="1:26" s="25" customFormat="1" ht="23.25">
      <c r="A524" s="120"/>
      <c r="B524" s="121" t="s">
        <v>280</v>
      </c>
      <c r="C524" s="121"/>
      <c r="D524" s="123" t="s">
        <v>476</v>
      </c>
      <c r="E524" s="115"/>
      <c r="F524" s="116">
        <v>2</v>
      </c>
      <c r="G524" s="113">
        <v>1.2000000000000002</v>
      </c>
      <c r="H524" s="117"/>
      <c r="I524" s="163">
        <v>0.8</v>
      </c>
      <c r="J524" s="114">
        <f t="shared" si="13"/>
        <v>1.9200000000000004</v>
      </c>
      <c r="K524" s="114"/>
      <c r="L524" s="114"/>
      <c r="M524" s="112"/>
      <c r="N524" s="72"/>
      <c r="O524" s="72">
        <v>1</v>
      </c>
      <c r="P524" s="102" t="s">
        <v>150</v>
      </c>
      <c r="Q524" s="101"/>
      <c r="R524" s="101"/>
      <c r="S524" s="101"/>
      <c r="T524" s="101"/>
      <c r="U524" s="101"/>
      <c r="V524" s="101"/>
      <c r="W524" s="101"/>
      <c r="X524" s="101"/>
      <c r="Y524" s="101"/>
      <c r="Z524" s="101"/>
    </row>
    <row r="525" spans="1:26" s="25" customFormat="1" ht="23.25">
      <c r="A525" s="120"/>
      <c r="B525" s="121" t="s">
        <v>280</v>
      </c>
      <c r="C525" s="121"/>
      <c r="D525" s="123" t="s">
        <v>477</v>
      </c>
      <c r="E525" s="115"/>
      <c r="F525" s="116">
        <v>19</v>
      </c>
      <c r="G525" s="113">
        <v>0.6</v>
      </c>
      <c r="H525" s="117"/>
      <c r="I525" s="163">
        <v>0.34999999999999987</v>
      </c>
      <c r="J525" s="114">
        <f t="shared" si="13"/>
        <v>3.9899999999999984</v>
      </c>
      <c r="K525" s="114"/>
      <c r="L525" s="114"/>
      <c r="M525" s="112"/>
      <c r="N525" s="72"/>
      <c r="O525" s="72">
        <v>1</v>
      </c>
      <c r="P525" s="102" t="s">
        <v>150</v>
      </c>
      <c r="Q525" s="101"/>
      <c r="R525" s="101"/>
      <c r="S525" s="101"/>
      <c r="T525" s="101"/>
      <c r="U525" s="101"/>
      <c r="V525" s="101"/>
      <c r="W525" s="101"/>
      <c r="X525" s="101"/>
      <c r="Y525" s="101"/>
      <c r="Z525" s="101"/>
    </row>
    <row r="526" spans="1:26" s="25" customFormat="1" ht="23.25">
      <c r="A526" s="120"/>
      <c r="B526" s="121" t="e">
        <v>#N/A</v>
      </c>
      <c r="C526" s="121"/>
      <c r="D526" s="122" t="s">
        <v>306</v>
      </c>
      <c r="E526" s="115"/>
      <c r="F526" s="116"/>
      <c r="G526" s="113"/>
      <c r="H526" s="117"/>
      <c r="I526" s="163">
        <v>0</v>
      </c>
      <c r="J526" s="114" t="str">
        <f t="shared" si="13"/>
        <v/>
      </c>
      <c r="K526" s="114"/>
      <c r="L526" s="114"/>
      <c r="M526" s="112"/>
      <c r="N526" s="72"/>
      <c r="O526" s="72" t="s">
        <v>259</v>
      </c>
      <c r="P526" s="102" t="s">
        <v>150</v>
      </c>
      <c r="Q526" s="101"/>
      <c r="R526" s="101"/>
      <c r="S526" s="101"/>
      <c r="T526" s="101"/>
      <c r="U526" s="101"/>
      <c r="V526" s="101"/>
      <c r="W526" s="101"/>
      <c r="X526" s="101"/>
      <c r="Y526" s="101"/>
      <c r="Z526" s="101"/>
    </row>
    <row r="527" spans="1:26" s="25" customFormat="1" ht="23.25">
      <c r="A527" s="120"/>
      <c r="B527" s="121" t="s">
        <v>280</v>
      </c>
      <c r="C527" s="121"/>
      <c r="D527" s="123" t="s">
        <v>480</v>
      </c>
      <c r="E527" s="115"/>
      <c r="F527" s="116">
        <v>4</v>
      </c>
      <c r="G527" s="113">
        <v>25.7</v>
      </c>
      <c r="H527" s="117"/>
      <c r="I527" s="163">
        <v>0.19999999999999996</v>
      </c>
      <c r="J527" s="114">
        <f t="shared" si="13"/>
        <v>20.559999999999995</v>
      </c>
      <c r="K527" s="114"/>
      <c r="L527" s="114"/>
      <c r="M527" s="112"/>
      <c r="N527" s="72"/>
      <c r="O527" s="72">
        <v>1</v>
      </c>
      <c r="P527" s="102" t="s">
        <v>150</v>
      </c>
      <c r="Q527" s="101"/>
      <c r="R527" s="101"/>
      <c r="S527" s="101"/>
      <c r="T527" s="101"/>
      <c r="U527" s="101"/>
      <c r="V527" s="101"/>
      <c r="W527" s="101"/>
      <c r="X527" s="101"/>
      <c r="Y527" s="101"/>
      <c r="Z527" s="101"/>
    </row>
    <row r="528" spans="1:26" s="25" customFormat="1" ht="23.25">
      <c r="A528" s="120"/>
      <c r="B528" s="121" t="s">
        <v>280</v>
      </c>
      <c r="C528" s="121"/>
      <c r="D528" s="123" t="s">
        <v>481</v>
      </c>
      <c r="E528" s="115"/>
      <c r="F528" s="116">
        <v>4</v>
      </c>
      <c r="G528" s="113">
        <v>2</v>
      </c>
      <c r="H528" s="117"/>
      <c r="I528" s="163">
        <v>1.2</v>
      </c>
      <c r="J528" s="114">
        <f t="shared" si="13"/>
        <v>9.6</v>
      </c>
      <c r="K528" s="114"/>
      <c r="L528" s="114"/>
      <c r="M528" s="112"/>
      <c r="N528" s="72"/>
      <c r="O528" s="72">
        <v>7</v>
      </c>
      <c r="P528" s="102" t="s">
        <v>150</v>
      </c>
      <c r="Q528" s="101"/>
      <c r="R528" s="101"/>
      <c r="S528" s="101"/>
      <c r="T528" s="101"/>
      <c r="U528" s="101"/>
      <c r="V528" s="101"/>
      <c r="W528" s="101"/>
      <c r="X528" s="101"/>
      <c r="Y528" s="101"/>
      <c r="Z528" s="101"/>
    </row>
    <row r="532" spans="1:26" s="66" customFormat="1" ht="39">
      <c r="B532" s="175"/>
      <c r="D532" s="176" t="s">
        <v>68</v>
      </c>
      <c r="K532" s="177">
        <f>SUM(J533:J851)</f>
        <v>5532.2772874999982</v>
      </c>
      <c r="N532" s="175"/>
    </row>
    <row r="533" spans="1:26" s="172" customFormat="1" ht="36" customHeight="1">
      <c r="B533" s="173"/>
      <c r="D533" s="161" t="s">
        <v>494</v>
      </c>
      <c r="N533" s="159">
        <f>SUM(J533:J724)</f>
        <v>3695.8349499999986</v>
      </c>
    </row>
    <row r="534" spans="1:26" s="25" customFormat="1" ht="23.25">
      <c r="A534" s="120"/>
      <c r="B534" s="121" t="e">
        <v>#N/A</v>
      </c>
      <c r="C534" s="121"/>
      <c r="D534" s="122" t="s">
        <v>315</v>
      </c>
      <c r="E534" s="115"/>
      <c r="F534" s="116"/>
      <c r="G534" s="113"/>
      <c r="H534" s="113"/>
      <c r="I534" s="162">
        <v>0</v>
      </c>
      <c r="J534" s="114" t="str">
        <f t="shared" ref="J534:J595" si="14">IF(F534=0,"",IF(AND(F534&lt;0,G534*I534&gt;2),(ABS((2-(I534*G534)))*F534),IF(F534&gt;0,F534*G534*I534,0)))</f>
        <v/>
      </c>
      <c r="K534" s="119"/>
      <c r="L534" s="114"/>
      <c r="M534" s="112"/>
      <c r="N534" s="72"/>
      <c r="O534" s="72"/>
      <c r="P534" s="102" t="s">
        <v>150</v>
      </c>
      <c r="Q534" s="101"/>
      <c r="R534" s="101"/>
      <c r="S534" s="101"/>
      <c r="T534" s="101"/>
      <c r="U534" s="101"/>
      <c r="V534" s="101"/>
      <c r="W534" s="101"/>
      <c r="X534" s="101"/>
      <c r="Y534" s="101"/>
      <c r="Z534" s="101"/>
    </row>
    <row r="535" spans="1:26" s="24" customFormat="1" ht="39" customHeight="1">
      <c r="A535" s="120"/>
      <c r="B535" s="121" t="s">
        <v>281</v>
      </c>
      <c r="C535" s="121"/>
      <c r="D535" s="157" t="s">
        <v>379</v>
      </c>
      <c r="E535" s="115"/>
      <c r="F535" s="116">
        <v>1</v>
      </c>
      <c r="G535" s="113">
        <v>3.08</v>
      </c>
      <c r="H535" s="117"/>
      <c r="I535" s="163">
        <v>2.7</v>
      </c>
      <c r="J535" s="114">
        <f t="shared" si="14"/>
        <v>8.3160000000000007</v>
      </c>
      <c r="K535" s="119"/>
      <c r="L535" s="114"/>
      <c r="M535" s="112"/>
      <c r="N535" s="72"/>
      <c r="O535" s="72">
        <v>4</v>
      </c>
      <c r="P535" s="102" t="s">
        <v>150</v>
      </c>
      <c r="Q535" s="101"/>
      <c r="R535" s="101"/>
      <c r="S535" s="101"/>
      <c r="T535" s="101"/>
      <c r="U535" s="101"/>
      <c r="V535" s="101"/>
      <c r="W535" s="101"/>
      <c r="X535" s="101"/>
      <c r="Y535" s="101"/>
      <c r="Z535" s="101"/>
    </row>
    <row r="536" spans="1:26" s="25" customFormat="1" ht="23.25">
      <c r="A536" s="120"/>
      <c r="B536" s="121" t="s">
        <v>281</v>
      </c>
      <c r="C536" s="121"/>
      <c r="D536" s="157" t="s">
        <v>318</v>
      </c>
      <c r="E536" s="115"/>
      <c r="F536" s="116">
        <v>1</v>
      </c>
      <c r="G536" s="113">
        <v>22.900000000000002</v>
      </c>
      <c r="H536" s="117"/>
      <c r="I536" s="163">
        <v>2.7</v>
      </c>
      <c r="J536" s="114">
        <f t="shared" si="14"/>
        <v>61.830000000000013</v>
      </c>
      <c r="K536" s="119"/>
      <c r="L536" s="114"/>
      <c r="M536" s="112"/>
      <c r="N536" s="72"/>
      <c r="O536" s="72">
        <v>4</v>
      </c>
      <c r="P536" s="102" t="s">
        <v>150</v>
      </c>
      <c r="Q536" s="101"/>
      <c r="R536" s="101"/>
      <c r="S536" s="101"/>
      <c r="T536" s="101"/>
      <c r="U536" s="101"/>
      <c r="V536" s="101"/>
      <c r="W536" s="101"/>
      <c r="X536" s="101"/>
      <c r="Y536" s="101"/>
      <c r="Z536" s="101"/>
    </row>
    <row r="537" spans="1:26" s="25" customFormat="1" ht="23.25">
      <c r="A537" s="120"/>
      <c r="B537" s="121" t="s">
        <v>282</v>
      </c>
      <c r="C537" s="121"/>
      <c r="D537" s="157" t="s">
        <v>380</v>
      </c>
      <c r="E537" s="115"/>
      <c r="F537" s="116">
        <v>1</v>
      </c>
      <c r="G537" s="113">
        <v>3.08</v>
      </c>
      <c r="H537" s="117"/>
      <c r="I537" s="163">
        <v>2.7</v>
      </c>
      <c r="J537" s="114">
        <f t="shared" si="14"/>
        <v>8.3160000000000007</v>
      </c>
      <c r="K537" s="119"/>
      <c r="L537" s="114"/>
      <c r="M537" s="112"/>
      <c r="N537" s="72"/>
      <c r="O537" s="72">
        <v>5</v>
      </c>
      <c r="P537" s="102" t="s">
        <v>150</v>
      </c>
      <c r="Q537" s="101"/>
      <c r="R537" s="101"/>
      <c r="S537" s="101"/>
      <c r="T537" s="101"/>
      <c r="U537" s="101"/>
      <c r="V537" s="101"/>
      <c r="W537" s="101"/>
      <c r="X537" s="101"/>
      <c r="Y537" s="101"/>
      <c r="Z537" s="101"/>
    </row>
    <row r="538" spans="1:26" s="25" customFormat="1" ht="23.25">
      <c r="A538" s="120"/>
      <c r="B538" s="121" t="e">
        <v>#N/A</v>
      </c>
      <c r="C538" s="121"/>
      <c r="D538" s="122" t="s">
        <v>479</v>
      </c>
      <c r="E538" s="115"/>
      <c r="F538" s="116"/>
      <c r="G538" s="113"/>
      <c r="H538" s="117"/>
      <c r="I538" s="163">
        <v>0</v>
      </c>
      <c r="J538" s="114" t="str">
        <f t="shared" si="14"/>
        <v/>
      </c>
      <c r="K538" s="119"/>
      <c r="L538" s="114"/>
      <c r="M538" s="112"/>
      <c r="N538" s="72"/>
      <c r="O538" s="72"/>
      <c r="P538" s="102"/>
      <c r="Q538" s="101"/>
      <c r="R538" s="101"/>
      <c r="S538" s="101"/>
      <c r="T538" s="101"/>
      <c r="U538" s="101"/>
      <c r="V538" s="101"/>
      <c r="W538" s="101"/>
      <c r="X538" s="101"/>
      <c r="Y538" s="101"/>
      <c r="Z538" s="101"/>
    </row>
    <row r="539" spans="1:26" s="25" customFormat="1" ht="23.25">
      <c r="A539" s="120"/>
      <c r="B539" s="121" t="s">
        <v>281</v>
      </c>
      <c r="C539" s="121"/>
      <c r="D539" s="157" t="s">
        <v>383</v>
      </c>
      <c r="E539" s="115"/>
      <c r="F539" s="116">
        <v>1</v>
      </c>
      <c r="G539" s="113">
        <v>2.2999999999999998</v>
      </c>
      <c r="H539" s="117"/>
      <c r="I539" s="163">
        <v>2.7</v>
      </c>
      <c r="J539" s="114">
        <f t="shared" si="14"/>
        <v>6.21</v>
      </c>
      <c r="K539" s="119"/>
      <c r="L539" s="114"/>
      <c r="M539" s="112"/>
      <c r="N539" s="72"/>
      <c r="O539" s="72">
        <v>4</v>
      </c>
      <c r="P539" s="102" t="s">
        <v>150</v>
      </c>
      <c r="Q539" s="101"/>
      <c r="R539" s="101"/>
      <c r="S539" s="101"/>
      <c r="T539" s="101"/>
      <c r="U539" s="101"/>
      <c r="V539" s="101"/>
      <c r="W539" s="101"/>
      <c r="X539" s="101"/>
      <c r="Y539" s="101"/>
      <c r="Z539" s="101"/>
    </row>
    <row r="540" spans="1:26" s="24" customFormat="1" ht="41.25" customHeight="1">
      <c r="A540" s="120"/>
      <c r="B540" s="121" t="s">
        <v>282</v>
      </c>
      <c r="C540" s="121"/>
      <c r="D540" s="157" t="s">
        <v>382</v>
      </c>
      <c r="E540" s="115"/>
      <c r="F540" s="116">
        <v>1</v>
      </c>
      <c r="G540" s="113">
        <v>2.2999999999999998</v>
      </c>
      <c r="H540" s="117"/>
      <c r="I540" s="163">
        <v>2.7</v>
      </c>
      <c r="J540" s="114">
        <f t="shared" si="14"/>
        <v>6.21</v>
      </c>
      <c r="K540" s="119"/>
      <c r="L540" s="114"/>
      <c r="M540" s="112"/>
      <c r="N540" s="72"/>
      <c r="O540" s="72">
        <v>5</v>
      </c>
      <c r="P540" s="102" t="s">
        <v>150</v>
      </c>
      <c r="Q540" s="101"/>
      <c r="R540" s="101"/>
      <c r="S540" s="101"/>
      <c r="T540" s="101"/>
      <c r="U540" s="101"/>
      <c r="V540" s="101"/>
      <c r="W540" s="101"/>
      <c r="X540" s="101"/>
      <c r="Y540" s="101"/>
      <c r="Z540" s="101"/>
    </row>
    <row r="541" spans="1:26" s="25" customFormat="1" ht="30.75" customHeight="1">
      <c r="A541" s="120"/>
      <c r="B541" s="121" t="s">
        <v>280</v>
      </c>
      <c r="C541" s="121"/>
      <c r="D541" s="123" t="s">
        <v>314</v>
      </c>
      <c r="E541" s="115"/>
      <c r="F541" s="116">
        <v>1</v>
      </c>
      <c r="G541" s="113">
        <v>95.99</v>
      </c>
      <c r="H541" s="117"/>
      <c r="I541" s="163">
        <v>0.72</v>
      </c>
      <c r="J541" s="114">
        <f t="shared" si="14"/>
        <v>69.112799999999993</v>
      </c>
      <c r="K541" s="119"/>
      <c r="L541" s="114"/>
      <c r="M541" s="112"/>
      <c r="N541" s="72" t="s">
        <v>54</v>
      </c>
      <c r="O541" s="72">
        <v>1</v>
      </c>
      <c r="P541" s="102" t="s">
        <v>150</v>
      </c>
      <c r="Q541" s="101"/>
      <c r="R541" s="101"/>
      <c r="S541" s="101"/>
      <c r="T541" s="101"/>
      <c r="U541" s="101"/>
      <c r="V541" s="101"/>
      <c r="W541" s="101"/>
      <c r="X541" s="101"/>
      <c r="Y541" s="101"/>
      <c r="Z541" s="101"/>
    </row>
    <row r="542" spans="1:26" s="25" customFormat="1" ht="23.25">
      <c r="A542" s="120"/>
      <c r="B542" s="121" t="e">
        <v>#N/A</v>
      </c>
      <c r="C542" s="121"/>
      <c r="D542" s="122" t="s">
        <v>315</v>
      </c>
      <c r="E542" s="115"/>
      <c r="F542" s="116"/>
      <c r="G542" s="113"/>
      <c r="H542" s="113"/>
      <c r="I542" s="162">
        <v>0</v>
      </c>
      <c r="J542" s="114" t="str">
        <f t="shared" si="14"/>
        <v/>
      </c>
      <c r="K542" s="119"/>
      <c r="L542" s="114"/>
      <c r="M542" s="112"/>
      <c r="N542" s="72"/>
      <c r="O542" s="72"/>
      <c r="P542" s="102" t="s">
        <v>150</v>
      </c>
      <c r="Q542" s="101"/>
      <c r="R542" s="101"/>
      <c r="S542" s="101"/>
      <c r="T542" s="101"/>
      <c r="U542" s="101"/>
      <c r="V542" s="101"/>
      <c r="W542" s="101"/>
      <c r="X542" s="101"/>
      <c r="Y542" s="101"/>
      <c r="Z542" s="101"/>
    </row>
    <row r="543" spans="1:26" s="25" customFormat="1" ht="23.25">
      <c r="A543" s="120"/>
      <c r="B543" s="121" t="s">
        <v>280</v>
      </c>
      <c r="C543" s="121"/>
      <c r="D543" s="123" t="s">
        <v>359</v>
      </c>
      <c r="E543" s="115"/>
      <c r="F543" s="116">
        <v>1</v>
      </c>
      <c r="G543" s="113">
        <v>36.450000000000003</v>
      </c>
      <c r="H543" s="117"/>
      <c r="I543" s="163">
        <v>1.8</v>
      </c>
      <c r="J543" s="114">
        <f t="shared" si="14"/>
        <v>65.610000000000014</v>
      </c>
      <c r="K543" s="119"/>
      <c r="L543" s="114"/>
      <c r="M543" s="112"/>
      <c r="N543" s="72"/>
      <c r="O543" s="72">
        <v>1</v>
      </c>
      <c r="P543" s="102"/>
    </row>
    <row r="544" spans="1:26" s="24" customFormat="1" ht="41.25" customHeight="1">
      <c r="A544" s="120"/>
      <c r="B544" s="121" t="s">
        <v>280</v>
      </c>
      <c r="C544" s="121"/>
      <c r="D544" s="123" t="s">
        <v>360</v>
      </c>
      <c r="E544" s="115"/>
      <c r="F544" s="116">
        <v>1</v>
      </c>
      <c r="G544" s="113">
        <v>6.3000000000000007</v>
      </c>
      <c r="H544" s="117"/>
      <c r="I544" s="162">
        <v>1.8</v>
      </c>
      <c r="J544" s="114">
        <f t="shared" si="14"/>
        <v>11.340000000000002</v>
      </c>
      <c r="K544" s="119"/>
      <c r="L544" s="114"/>
      <c r="M544" s="112"/>
      <c r="N544" s="72"/>
      <c r="O544" s="72">
        <v>1</v>
      </c>
      <c r="P544" s="102"/>
      <c r="Q544" s="25"/>
      <c r="R544" s="25"/>
      <c r="S544" s="25"/>
      <c r="T544" s="25"/>
      <c r="U544" s="25"/>
      <c r="V544" s="25"/>
      <c r="W544" s="25"/>
      <c r="X544" s="25"/>
      <c r="Y544" s="25"/>
      <c r="Z544" s="25"/>
    </row>
    <row r="545" spans="1:26" s="25" customFormat="1" ht="23.25">
      <c r="A545" s="120"/>
      <c r="B545" s="121" t="s">
        <v>280</v>
      </c>
      <c r="C545" s="121"/>
      <c r="D545" s="123" t="s">
        <v>361</v>
      </c>
      <c r="E545" s="115"/>
      <c r="F545" s="116">
        <v>1</v>
      </c>
      <c r="G545" s="113">
        <v>5.9</v>
      </c>
      <c r="H545" s="113"/>
      <c r="I545" s="162">
        <v>1.8</v>
      </c>
      <c r="J545" s="114">
        <f t="shared" si="14"/>
        <v>10.620000000000001</v>
      </c>
      <c r="K545" s="119"/>
      <c r="L545" s="114"/>
      <c r="M545" s="112"/>
      <c r="N545" s="72"/>
      <c r="O545" s="72">
        <v>1</v>
      </c>
      <c r="P545" s="102"/>
    </row>
    <row r="546" spans="1:26" s="25" customFormat="1" ht="23.25">
      <c r="A546" s="120"/>
      <c r="B546" s="121" t="s">
        <v>280</v>
      </c>
      <c r="C546" s="121"/>
      <c r="D546" s="123" t="s">
        <v>362</v>
      </c>
      <c r="E546" s="115"/>
      <c r="F546" s="116">
        <v>1</v>
      </c>
      <c r="G546" s="113">
        <v>1.1000000000000001</v>
      </c>
      <c r="H546" s="117"/>
      <c r="I546" s="163">
        <v>1.8</v>
      </c>
      <c r="J546" s="114">
        <f t="shared" si="14"/>
        <v>1.9800000000000002</v>
      </c>
      <c r="K546" s="119"/>
      <c r="L546" s="114"/>
      <c r="M546" s="112"/>
      <c r="N546" s="72"/>
      <c r="O546" s="72">
        <v>1</v>
      </c>
      <c r="P546" s="102"/>
    </row>
    <row r="547" spans="1:26" s="24" customFormat="1" ht="39" customHeight="1">
      <c r="A547" s="120"/>
      <c r="B547" s="121" t="s">
        <v>280</v>
      </c>
      <c r="C547" s="121"/>
      <c r="D547" s="123" t="s">
        <v>363</v>
      </c>
      <c r="E547" s="115"/>
      <c r="F547" s="116">
        <v>2</v>
      </c>
      <c r="G547" s="113">
        <v>0.9</v>
      </c>
      <c r="H547" s="117"/>
      <c r="I547" s="163">
        <v>1.8</v>
      </c>
      <c r="J547" s="114">
        <f t="shared" si="14"/>
        <v>3.24</v>
      </c>
      <c r="K547" s="119"/>
      <c r="L547" s="114"/>
      <c r="M547" s="112"/>
      <c r="N547" s="72"/>
      <c r="O547" s="72">
        <v>1</v>
      </c>
      <c r="P547" s="102"/>
      <c r="Q547" s="25"/>
      <c r="R547" s="25"/>
      <c r="S547" s="25"/>
      <c r="T547" s="25"/>
      <c r="U547" s="25"/>
      <c r="V547" s="25"/>
      <c r="W547" s="25"/>
      <c r="X547" s="25"/>
      <c r="Y547" s="25"/>
      <c r="Z547" s="25"/>
    </row>
    <row r="548" spans="1:26" s="25" customFormat="1" ht="23.25">
      <c r="A548" s="120"/>
      <c r="B548" s="121" t="s">
        <v>280</v>
      </c>
      <c r="C548" s="121"/>
      <c r="D548" s="123" t="s">
        <v>364</v>
      </c>
      <c r="E548" s="115"/>
      <c r="F548" s="116">
        <v>1</v>
      </c>
      <c r="G548" s="113">
        <v>4.8499999999999996</v>
      </c>
      <c r="H548" s="113"/>
      <c r="I548" s="163">
        <v>1.8</v>
      </c>
      <c r="J548" s="114">
        <f t="shared" si="14"/>
        <v>8.73</v>
      </c>
      <c r="K548" s="119"/>
      <c r="L548" s="114"/>
      <c r="M548" s="112"/>
      <c r="N548" s="72"/>
      <c r="O548" s="72">
        <v>1</v>
      </c>
      <c r="P548" s="102"/>
    </row>
    <row r="549" spans="1:26" s="25" customFormat="1" ht="23.25">
      <c r="A549" s="120"/>
      <c r="B549" s="121" t="s">
        <v>280</v>
      </c>
      <c r="C549" s="121"/>
      <c r="D549" s="123" t="s">
        <v>365</v>
      </c>
      <c r="E549" s="115"/>
      <c r="F549" s="116">
        <v>2</v>
      </c>
      <c r="G549" s="113">
        <v>0.9</v>
      </c>
      <c r="H549" s="113"/>
      <c r="I549" s="163">
        <v>1.8</v>
      </c>
      <c r="J549" s="114">
        <f t="shared" si="14"/>
        <v>3.24</v>
      </c>
      <c r="K549" s="119"/>
      <c r="L549" s="114"/>
      <c r="M549" s="112"/>
      <c r="N549" s="72"/>
      <c r="O549" s="72">
        <v>1</v>
      </c>
      <c r="P549" s="102"/>
    </row>
    <row r="550" spans="1:26" s="24" customFormat="1" ht="41.25" customHeight="1">
      <c r="A550" s="120"/>
      <c r="B550" s="121" t="s">
        <v>280</v>
      </c>
      <c r="C550" s="121"/>
      <c r="D550" s="123" t="s">
        <v>366</v>
      </c>
      <c r="E550" s="115"/>
      <c r="F550" s="116">
        <v>1</v>
      </c>
      <c r="G550" s="113">
        <v>11.15</v>
      </c>
      <c r="H550" s="117"/>
      <c r="I550" s="163">
        <v>1.8</v>
      </c>
      <c r="J550" s="114">
        <f t="shared" si="14"/>
        <v>20.07</v>
      </c>
      <c r="K550" s="119"/>
      <c r="L550" s="114"/>
      <c r="M550" s="112"/>
      <c r="N550" s="72"/>
      <c r="O550" s="72">
        <v>1</v>
      </c>
      <c r="P550" s="102"/>
      <c r="Q550" s="25"/>
      <c r="R550" s="25"/>
      <c r="S550" s="25"/>
      <c r="T550" s="25"/>
      <c r="U550" s="25"/>
      <c r="V550" s="25"/>
      <c r="W550" s="25"/>
      <c r="X550" s="25"/>
      <c r="Y550" s="25"/>
      <c r="Z550" s="25"/>
    </row>
    <row r="551" spans="1:26" s="25" customFormat="1" ht="23.25">
      <c r="A551" s="120"/>
      <c r="B551" s="121" t="e">
        <v>#N/A</v>
      </c>
      <c r="C551" s="121"/>
      <c r="D551" s="122" t="s">
        <v>478</v>
      </c>
      <c r="E551" s="115"/>
      <c r="F551" s="116"/>
      <c r="G551" s="113"/>
      <c r="H551" s="117"/>
      <c r="I551" s="163">
        <v>0</v>
      </c>
      <c r="J551" s="114" t="str">
        <f t="shared" si="14"/>
        <v/>
      </c>
      <c r="K551" s="119"/>
      <c r="L551" s="114"/>
      <c r="M551" s="112"/>
      <c r="N551" s="72"/>
      <c r="O551" s="72"/>
      <c r="P551" s="102"/>
      <c r="Q551" s="101"/>
      <c r="R551" s="101"/>
      <c r="S551" s="101"/>
      <c r="T551" s="101"/>
      <c r="U551" s="101"/>
      <c r="V551" s="101"/>
      <c r="W551" s="101"/>
      <c r="X551" s="101"/>
      <c r="Y551" s="101"/>
      <c r="Z551" s="101"/>
    </row>
    <row r="552" spans="1:26" s="25" customFormat="1" ht="23.25">
      <c r="A552" s="120"/>
      <c r="B552" s="121" t="s">
        <v>283</v>
      </c>
      <c r="C552" s="121"/>
      <c r="D552" s="157" t="s">
        <v>296</v>
      </c>
      <c r="E552" s="115"/>
      <c r="F552" s="116">
        <v>1</v>
      </c>
      <c r="G552" s="113">
        <v>44.3</v>
      </c>
      <c r="H552" s="117"/>
      <c r="I552" s="163">
        <v>1.8</v>
      </c>
      <c r="J552" s="114">
        <f t="shared" si="14"/>
        <v>79.739999999999995</v>
      </c>
      <c r="K552" s="119"/>
      <c r="L552" s="114"/>
      <c r="M552" s="112"/>
      <c r="N552" s="72"/>
      <c r="O552" s="72">
        <v>6</v>
      </c>
      <c r="P552" s="102" t="s">
        <v>150</v>
      </c>
      <c r="Q552" s="101"/>
      <c r="R552" s="101"/>
      <c r="S552" s="101"/>
      <c r="T552" s="101"/>
      <c r="U552" s="101"/>
      <c r="V552" s="101"/>
      <c r="W552" s="101"/>
      <c r="X552" s="101"/>
      <c r="Y552" s="101"/>
      <c r="Z552" s="101"/>
    </row>
    <row r="553" spans="1:26" s="24" customFormat="1" ht="41.25" customHeight="1">
      <c r="A553" s="120"/>
      <c r="B553" s="121" t="s">
        <v>283</v>
      </c>
      <c r="C553" s="121"/>
      <c r="D553" s="157" t="s">
        <v>323</v>
      </c>
      <c r="E553" s="115"/>
      <c r="F553" s="116">
        <v>1</v>
      </c>
      <c r="G553" s="113">
        <v>44.3</v>
      </c>
      <c r="H553" s="117"/>
      <c r="I553" s="163">
        <v>1.8</v>
      </c>
      <c r="J553" s="114">
        <f t="shared" si="14"/>
        <v>79.739999999999995</v>
      </c>
      <c r="K553" s="119"/>
      <c r="L553" s="114"/>
      <c r="M553" s="112"/>
      <c r="N553" s="72"/>
      <c r="O553" s="72">
        <v>6</v>
      </c>
      <c r="P553" s="102" t="s">
        <v>150</v>
      </c>
      <c r="Q553" s="101"/>
      <c r="R553" s="101"/>
      <c r="S553" s="101"/>
      <c r="T553" s="101"/>
      <c r="U553" s="101"/>
      <c r="V553" s="101"/>
      <c r="W553" s="101"/>
      <c r="X553" s="101"/>
      <c r="Y553" s="101"/>
      <c r="Z553" s="101"/>
    </row>
    <row r="554" spans="1:26" s="24" customFormat="1" ht="41.25" customHeight="1">
      <c r="A554" s="120"/>
      <c r="B554" s="121" t="s">
        <v>283</v>
      </c>
      <c r="C554" s="121"/>
      <c r="D554" s="157" t="s">
        <v>304</v>
      </c>
      <c r="E554" s="115"/>
      <c r="F554" s="116">
        <v>1</v>
      </c>
      <c r="G554" s="113">
        <v>28</v>
      </c>
      <c r="H554" s="117"/>
      <c r="I554" s="163">
        <v>1.8</v>
      </c>
      <c r="J554" s="114">
        <f t="shared" si="14"/>
        <v>50.4</v>
      </c>
      <c r="K554" s="119"/>
      <c r="L554" s="114"/>
      <c r="M554" s="112"/>
      <c r="N554" s="72"/>
      <c r="O554" s="72">
        <v>6</v>
      </c>
      <c r="P554" s="102" t="s">
        <v>150</v>
      </c>
      <c r="Q554" s="101"/>
      <c r="R554" s="101"/>
      <c r="S554" s="101"/>
      <c r="T554" s="101"/>
      <c r="U554" s="101"/>
      <c r="V554" s="101"/>
      <c r="W554" s="101"/>
      <c r="X554" s="101"/>
      <c r="Y554" s="101"/>
      <c r="Z554" s="101"/>
    </row>
    <row r="555" spans="1:26" s="25" customFormat="1" ht="23.25">
      <c r="A555" s="120"/>
      <c r="B555" s="121" t="s">
        <v>283</v>
      </c>
      <c r="C555" s="121"/>
      <c r="D555" s="157" t="s">
        <v>342</v>
      </c>
      <c r="E555" s="115"/>
      <c r="F555" s="116">
        <v>1</v>
      </c>
      <c r="G555" s="113">
        <v>28</v>
      </c>
      <c r="H555" s="117"/>
      <c r="I555" s="163">
        <v>1.8</v>
      </c>
      <c r="J555" s="114">
        <f t="shared" si="14"/>
        <v>50.4</v>
      </c>
      <c r="K555" s="119"/>
      <c r="L555" s="114"/>
      <c r="M555" s="112"/>
      <c r="N555" s="72"/>
      <c r="O555" s="72">
        <v>6</v>
      </c>
      <c r="P555" s="102" t="s">
        <v>150</v>
      </c>
      <c r="Q555" s="101"/>
      <c r="R555" s="101"/>
      <c r="S555" s="101"/>
      <c r="T555" s="101"/>
      <c r="U555" s="101"/>
      <c r="V555" s="101"/>
      <c r="W555" s="101"/>
      <c r="X555" s="101"/>
      <c r="Y555" s="101"/>
      <c r="Z555" s="101"/>
    </row>
    <row r="556" spans="1:26" s="25" customFormat="1" ht="23.25">
      <c r="A556" s="120"/>
      <c r="B556" s="121" t="s">
        <v>283</v>
      </c>
      <c r="C556" s="121"/>
      <c r="D556" s="157" t="s">
        <v>193</v>
      </c>
      <c r="E556" s="115"/>
      <c r="F556" s="116">
        <v>1</v>
      </c>
      <c r="G556" s="113">
        <v>45.5</v>
      </c>
      <c r="H556" s="117"/>
      <c r="I556" s="163">
        <v>1.8</v>
      </c>
      <c r="J556" s="114">
        <f t="shared" si="14"/>
        <v>81.900000000000006</v>
      </c>
      <c r="K556" s="119"/>
      <c r="L556" s="114"/>
      <c r="M556" s="112"/>
      <c r="N556" s="72"/>
      <c r="O556" s="72">
        <v>6</v>
      </c>
      <c r="P556" s="102" t="s">
        <v>150</v>
      </c>
      <c r="Q556" s="101"/>
      <c r="R556" s="101"/>
      <c r="S556" s="101"/>
      <c r="T556" s="101"/>
      <c r="U556" s="101"/>
      <c r="V556" s="101"/>
      <c r="W556" s="101"/>
      <c r="X556" s="101"/>
      <c r="Y556" s="101"/>
      <c r="Z556" s="101"/>
    </row>
    <row r="557" spans="1:26" s="25" customFormat="1" ht="23.25">
      <c r="A557" s="120"/>
      <c r="B557" s="121" t="e">
        <v>#N/A</v>
      </c>
      <c r="C557" s="121"/>
      <c r="D557" s="122" t="s">
        <v>313</v>
      </c>
      <c r="E557" s="115"/>
      <c r="F557" s="116"/>
      <c r="G557" s="113"/>
      <c r="H557" s="117"/>
      <c r="I557" s="163">
        <v>0</v>
      </c>
      <c r="J557" s="114" t="str">
        <f t="shared" si="14"/>
        <v/>
      </c>
      <c r="K557" s="119"/>
      <c r="L557" s="114"/>
      <c r="M557" s="112"/>
      <c r="N557" s="72"/>
      <c r="O557" s="72"/>
      <c r="P557" s="102"/>
      <c r="Q557" s="101"/>
      <c r="R557" s="101"/>
      <c r="S557" s="101"/>
      <c r="T557" s="101"/>
      <c r="U557" s="101"/>
      <c r="V557" s="101"/>
      <c r="W557" s="101"/>
      <c r="X557" s="101"/>
      <c r="Y557" s="101"/>
      <c r="Z557" s="101"/>
    </row>
    <row r="558" spans="1:26" s="24" customFormat="1" ht="41.25" customHeight="1">
      <c r="A558" s="120"/>
      <c r="B558" s="121" t="s">
        <v>297</v>
      </c>
      <c r="C558" s="121"/>
      <c r="D558" s="157" t="s">
        <v>190</v>
      </c>
      <c r="E558" s="115"/>
      <c r="F558" s="116">
        <v>1</v>
      </c>
      <c r="G558" s="113">
        <v>30.6</v>
      </c>
      <c r="H558" s="117"/>
      <c r="I558" s="163">
        <v>1.6</v>
      </c>
      <c r="J558" s="114">
        <f t="shared" si="14"/>
        <v>48.960000000000008</v>
      </c>
      <c r="K558" s="119"/>
      <c r="L558" s="114"/>
      <c r="M558" s="112"/>
      <c r="N558" s="72"/>
      <c r="O558" s="72">
        <v>3</v>
      </c>
      <c r="P558" s="102" t="s">
        <v>150</v>
      </c>
      <c r="Q558" s="101"/>
      <c r="R558" s="101"/>
      <c r="S558" s="101"/>
      <c r="T558" s="101"/>
      <c r="U558" s="101"/>
      <c r="V558" s="101"/>
      <c r="W558" s="101"/>
      <c r="X558" s="101"/>
      <c r="Y558" s="101"/>
      <c r="Z558" s="101"/>
    </row>
    <row r="559" spans="1:26" s="24" customFormat="1" ht="41.25" customHeight="1">
      <c r="A559" s="120"/>
      <c r="B559" s="121" t="s">
        <v>297</v>
      </c>
      <c r="C559" s="121"/>
      <c r="D559" s="157" t="s">
        <v>191</v>
      </c>
      <c r="E559" s="115"/>
      <c r="F559" s="116">
        <v>1</v>
      </c>
      <c r="G559" s="113">
        <v>30.6</v>
      </c>
      <c r="H559" s="117"/>
      <c r="I559" s="163">
        <v>1.6</v>
      </c>
      <c r="J559" s="114">
        <f t="shared" si="14"/>
        <v>48.960000000000008</v>
      </c>
      <c r="K559" s="119"/>
      <c r="L559" s="114"/>
      <c r="M559" s="112"/>
      <c r="N559" s="72"/>
      <c r="O559" s="72">
        <v>3</v>
      </c>
      <c r="P559" s="102" t="s">
        <v>150</v>
      </c>
      <c r="Q559" s="101"/>
      <c r="R559" s="101"/>
      <c r="S559" s="101"/>
      <c r="T559" s="101"/>
      <c r="U559" s="101"/>
      <c r="V559" s="101"/>
      <c r="W559" s="101"/>
      <c r="X559" s="101"/>
      <c r="Y559" s="101"/>
      <c r="Z559" s="101"/>
    </row>
    <row r="560" spans="1:26" s="25" customFormat="1" ht="23.25">
      <c r="A560" s="120"/>
      <c r="B560" s="121" t="s">
        <v>297</v>
      </c>
      <c r="C560" s="121"/>
      <c r="D560" s="157" t="s">
        <v>189</v>
      </c>
      <c r="E560" s="115"/>
      <c r="F560" s="116">
        <v>1</v>
      </c>
      <c r="G560" s="113">
        <v>28</v>
      </c>
      <c r="H560" s="113"/>
      <c r="I560" s="162">
        <v>1.6</v>
      </c>
      <c r="J560" s="114">
        <f t="shared" si="14"/>
        <v>44.800000000000004</v>
      </c>
      <c r="K560" s="119"/>
      <c r="L560" s="114"/>
      <c r="M560" s="112"/>
      <c r="N560" s="72"/>
      <c r="O560" s="72">
        <v>3</v>
      </c>
      <c r="P560" s="102" t="s">
        <v>150</v>
      </c>
      <c r="Q560" s="101"/>
      <c r="R560" s="101"/>
      <c r="S560" s="101"/>
      <c r="T560" s="101"/>
      <c r="U560" s="101"/>
      <c r="V560" s="101"/>
      <c r="W560" s="101"/>
      <c r="X560" s="101"/>
      <c r="Y560" s="101"/>
      <c r="Z560" s="101"/>
    </row>
    <row r="561" spans="1:26" s="25" customFormat="1" ht="23.25">
      <c r="A561" s="120"/>
      <c r="B561" s="121" t="s">
        <v>297</v>
      </c>
      <c r="C561" s="121"/>
      <c r="D561" s="157" t="s">
        <v>188</v>
      </c>
      <c r="E561" s="115"/>
      <c r="F561" s="116">
        <v>1</v>
      </c>
      <c r="G561" s="113">
        <v>28</v>
      </c>
      <c r="H561" s="117"/>
      <c r="I561" s="163">
        <v>1.6</v>
      </c>
      <c r="J561" s="114">
        <f t="shared" si="14"/>
        <v>44.800000000000004</v>
      </c>
      <c r="K561" s="119"/>
      <c r="L561" s="114"/>
      <c r="M561" s="112"/>
      <c r="N561" s="72"/>
      <c r="O561" s="72">
        <v>3</v>
      </c>
      <c r="P561" s="102" t="s">
        <v>150</v>
      </c>
      <c r="Q561" s="101"/>
      <c r="R561" s="101"/>
      <c r="S561" s="101"/>
      <c r="T561" s="101"/>
      <c r="U561" s="101"/>
      <c r="V561" s="101"/>
      <c r="W561" s="101"/>
      <c r="X561" s="101"/>
      <c r="Y561" s="101"/>
      <c r="Z561" s="101"/>
    </row>
    <row r="562" spans="1:26" s="24" customFormat="1" ht="41.25" customHeight="1">
      <c r="A562" s="120"/>
      <c r="B562" s="121" t="s">
        <v>297</v>
      </c>
      <c r="C562" s="121"/>
      <c r="D562" s="157" t="s">
        <v>185</v>
      </c>
      <c r="E562" s="115"/>
      <c r="F562" s="116">
        <v>1</v>
      </c>
      <c r="G562" s="113">
        <v>28</v>
      </c>
      <c r="H562" s="117"/>
      <c r="I562" s="163">
        <v>1.6</v>
      </c>
      <c r="J562" s="114">
        <f t="shared" si="14"/>
        <v>44.800000000000004</v>
      </c>
      <c r="K562" s="119"/>
      <c r="L562" s="114"/>
      <c r="M562" s="112"/>
      <c r="N562" s="72"/>
      <c r="O562" s="72">
        <v>3</v>
      </c>
      <c r="P562" s="102" t="s">
        <v>150</v>
      </c>
      <c r="Q562" s="101"/>
      <c r="R562" s="101"/>
      <c r="S562" s="101"/>
      <c r="T562" s="101"/>
      <c r="U562" s="101"/>
      <c r="V562" s="101"/>
      <c r="W562" s="101"/>
      <c r="X562" s="101"/>
      <c r="Y562" s="101"/>
      <c r="Z562" s="101"/>
    </row>
    <row r="563" spans="1:26" s="24" customFormat="1" ht="41.25" customHeight="1">
      <c r="A563" s="120"/>
      <c r="B563" s="121" t="s">
        <v>297</v>
      </c>
      <c r="C563" s="121"/>
      <c r="D563" s="157" t="s">
        <v>184</v>
      </c>
      <c r="E563" s="115"/>
      <c r="F563" s="116">
        <v>1</v>
      </c>
      <c r="G563" s="113">
        <v>28</v>
      </c>
      <c r="H563" s="117"/>
      <c r="I563" s="163">
        <v>1.6</v>
      </c>
      <c r="J563" s="114">
        <f t="shared" si="14"/>
        <v>44.800000000000004</v>
      </c>
      <c r="K563" s="119"/>
      <c r="L563" s="114"/>
      <c r="M563" s="112"/>
      <c r="N563" s="72"/>
      <c r="O563" s="72">
        <v>3</v>
      </c>
      <c r="P563" s="102" t="s">
        <v>150</v>
      </c>
      <c r="Q563" s="101"/>
      <c r="R563" s="101"/>
      <c r="S563" s="101"/>
      <c r="T563" s="101"/>
      <c r="U563" s="101"/>
      <c r="V563" s="101"/>
      <c r="W563" s="101"/>
      <c r="X563" s="101"/>
      <c r="Y563" s="101"/>
      <c r="Z563" s="101"/>
    </row>
    <row r="564" spans="1:26" s="25" customFormat="1" ht="23.25">
      <c r="A564" s="120"/>
      <c r="B564" s="121" t="s">
        <v>297</v>
      </c>
      <c r="C564" s="121"/>
      <c r="D564" s="157" t="s">
        <v>186</v>
      </c>
      <c r="E564" s="115"/>
      <c r="F564" s="116">
        <v>1</v>
      </c>
      <c r="G564" s="113">
        <v>30.6</v>
      </c>
      <c r="H564" s="117"/>
      <c r="I564" s="163">
        <v>1.6</v>
      </c>
      <c r="J564" s="114">
        <f t="shared" si="14"/>
        <v>48.960000000000008</v>
      </c>
      <c r="K564" s="119"/>
      <c r="L564" s="114"/>
      <c r="M564" s="112"/>
      <c r="N564" s="72"/>
      <c r="O564" s="72">
        <v>3</v>
      </c>
      <c r="P564" s="102" t="s">
        <v>150</v>
      </c>
      <c r="Q564" s="101"/>
      <c r="R564" s="101"/>
      <c r="S564" s="101"/>
      <c r="T564" s="101"/>
      <c r="U564" s="101"/>
      <c r="V564" s="101"/>
      <c r="W564" s="101"/>
      <c r="X564" s="101"/>
      <c r="Y564" s="101"/>
      <c r="Z564" s="101"/>
    </row>
    <row r="565" spans="1:26" s="25" customFormat="1" ht="23.25">
      <c r="A565" s="120"/>
      <c r="B565" s="121" t="s">
        <v>297</v>
      </c>
      <c r="C565" s="121"/>
      <c r="D565" s="157" t="s">
        <v>187</v>
      </c>
      <c r="E565" s="115"/>
      <c r="F565" s="116">
        <v>1</v>
      </c>
      <c r="G565" s="113">
        <v>30.6</v>
      </c>
      <c r="H565" s="117"/>
      <c r="I565" s="163">
        <v>1.6</v>
      </c>
      <c r="J565" s="114">
        <f t="shared" si="14"/>
        <v>48.960000000000008</v>
      </c>
      <c r="K565" s="119"/>
      <c r="L565" s="114"/>
      <c r="M565" s="112"/>
      <c r="N565" s="72"/>
      <c r="O565" s="72">
        <v>3</v>
      </c>
      <c r="P565" s="102" t="s">
        <v>150</v>
      </c>
      <c r="Q565" s="101"/>
      <c r="R565" s="101"/>
      <c r="S565" s="101"/>
      <c r="T565" s="101"/>
      <c r="U565" s="101"/>
      <c r="V565" s="101"/>
      <c r="W565" s="101"/>
      <c r="X565" s="101"/>
      <c r="Y565" s="101"/>
      <c r="Z565" s="101"/>
    </row>
    <row r="566" spans="1:26" s="25" customFormat="1" ht="23.25">
      <c r="A566" s="120"/>
      <c r="B566" s="121" t="e">
        <v>#N/A</v>
      </c>
      <c r="C566" s="121"/>
      <c r="D566" s="122" t="s">
        <v>479</v>
      </c>
      <c r="E566" s="115"/>
      <c r="F566" s="116"/>
      <c r="G566" s="113"/>
      <c r="H566" s="117"/>
      <c r="I566" s="163">
        <v>0</v>
      </c>
      <c r="J566" s="114" t="str">
        <f t="shared" si="14"/>
        <v/>
      </c>
      <c r="K566" s="119"/>
      <c r="L566" s="114"/>
      <c r="M566" s="112"/>
      <c r="N566" s="72"/>
      <c r="O566" s="72"/>
      <c r="P566" s="102"/>
      <c r="Q566" s="101"/>
      <c r="R566" s="101"/>
      <c r="S566" s="101"/>
      <c r="T566" s="101"/>
      <c r="U566" s="101"/>
      <c r="V566" s="101"/>
      <c r="W566" s="101"/>
      <c r="X566" s="101"/>
      <c r="Y566" s="101"/>
      <c r="Z566" s="101"/>
    </row>
    <row r="567" spans="1:26" s="25" customFormat="1" ht="23.25">
      <c r="A567" s="120"/>
      <c r="B567" s="121" t="s">
        <v>286</v>
      </c>
      <c r="C567" s="121"/>
      <c r="D567" s="123" t="s">
        <v>373</v>
      </c>
      <c r="E567" s="115"/>
      <c r="F567" s="116">
        <v>1</v>
      </c>
      <c r="G567" s="113">
        <v>4.0000000000000036</v>
      </c>
      <c r="H567" s="113"/>
      <c r="I567" s="162">
        <v>1.6</v>
      </c>
      <c r="J567" s="114">
        <f t="shared" si="14"/>
        <v>6.4000000000000057</v>
      </c>
      <c r="K567" s="119"/>
      <c r="L567" s="114"/>
      <c r="M567" s="112"/>
      <c r="N567" s="72"/>
      <c r="O567" s="72">
        <v>13</v>
      </c>
      <c r="P567" s="102" t="s">
        <v>150</v>
      </c>
      <c r="Q567" s="101"/>
      <c r="R567" s="101"/>
      <c r="S567" s="101"/>
      <c r="T567" s="101"/>
      <c r="U567" s="101"/>
      <c r="V567" s="101"/>
      <c r="W567" s="101"/>
      <c r="X567" s="101"/>
      <c r="Y567" s="101"/>
      <c r="Z567" s="101"/>
    </row>
    <row r="568" spans="1:26" s="25" customFormat="1" ht="23.25">
      <c r="A568" s="120"/>
      <c r="B568" s="121" t="s">
        <v>286</v>
      </c>
      <c r="C568" s="121"/>
      <c r="D568" s="123" t="s">
        <v>374</v>
      </c>
      <c r="E568" s="115"/>
      <c r="F568" s="116">
        <v>1</v>
      </c>
      <c r="G568" s="113">
        <v>10.96</v>
      </c>
      <c r="H568" s="113"/>
      <c r="I568" s="162">
        <v>1.6</v>
      </c>
      <c r="J568" s="114">
        <f t="shared" si="14"/>
        <v>17.536000000000001</v>
      </c>
      <c r="K568" s="119"/>
      <c r="L568" s="114"/>
      <c r="M568" s="112"/>
      <c r="N568" s="72"/>
      <c r="O568" s="72">
        <v>13</v>
      </c>
      <c r="P568" s="102" t="s">
        <v>150</v>
      </c>
      <c r="Q568" s="101"/>
      <c r="R568" s="101"/>
      <c r="S568" s="101"/>
      <c r="T568" s="101"/>
      <c r="U568" s="101"/>
      <c r="V568" s="101"/>
      <c r="W568" s="101"/>
      <c r="X568" s="101"/>
      <c r="Y568" s="101"/>
      <c r="Z568" s="101"/>
    </row>
    <row r="569" spans="1:26" s="25" customFormat="1" ht="23.25">
      <c r="A569" s="120"/>
      <c r="B569" s="121" t="s">
        <v>286</v>
      </c>
      <c r="C569" s="121"/>
      <c r="D569" s="123" t="s">
        <v>375</v>
      </c>
      <c r="E569" s="115"/>
      <c r="F569" s="116">
        <v>1</v>
      </c>
      <c r="G569" s="113">
        <v>7.32</v>
      </c>
      <c r="H569" s="113"/>
      <c r="I569" s="162">
        <v>1.6</v>
      </c>
      <c r="J569" s="114">
        <f t="shared" si="14"/>
        <v>11.712000000000002</v>
      </c>
      <c r="K569" s="119"/>
      <c r="L569" s="114"/>
      <c r="M569" s="112"/>
      <c r="N569" s="72"/>
      <c r="O569" s="72">
        <v>13</v>
      </c>
      <c r="P569" s="102" t="s">
        <v>150</v>
      </c>
      <c r="Q569" s="101"/>
      <c r="R569" s="101"/>
      <c r="S569" s="101"/>
      <c r="T569" s="101"/>
      <c r="U569" s="101"/>
      <c r="V569" s="101"/>
      <c r="W569" s="101"/>
      <c r="X569" s="101"/>
      <c r="Y569" s="101"/>
      <c r="Z569" s="101"/>
    </row>
    <row r="570" spans="1:26" s="25" customFormat="1" ht="23.25">
      <c r="A570" s="120"/>
      <c r="B570" s="121" t="s">
        <v>286</v>
      </c>
      <c r="C570" s="121"/>
      <c r="D570" s="123" t="s">
        <v>376</v>
      </c>
      <c r="E570" s="115"/>
      <c r="F570" s="116">
        <v>1</v>
      </c>
      <c r="G570" s="113">
        <v>2.17</v>
      </c>
      <c r="H570" s="113"/>
      <c r="I570" s="162">
        <v>1.6</v>
      </c>
      <c r="J570" s="114">
        <f t="shared" si="14"/>
        <v>3.472</v>
      </c>
      <c r="K570" s="119"/>
      <c r="L570" s="114"/>
      <c r="M570" s="112"/>
      <c r="N570" s="72"/>
      <c r="O570" s="72">
        <v>13</v>
      </c>
      <c r="P570" s="102" t="s">
        <v>150</v>
      </c>
      <c r="Q570" s="101"/>
      <c r="R570" s="101"/>
      <c r="S570" s="101"/>
      <c r="T570" s="101"/>
      <c r="U570" s="101"/>
      <c r="V570" s="101"/>
      <c r="W570" s="101"/>
      <c r="X570" s="101"/>
      <c r="Y570" s="101"/>
      <c r="Z570" s="101"/>
    </row>
    <row r="571" spans="1:26" s="25" customFormat="1" ht="23.25">
      <c r="A571" s="120"/>
      <c r="B571" s="121" t="s">
        <v>286</v>
      </c>
      <c r="C571" s="121"/>
      <c r="D571" s="123" t="s">
        <v>377</v>
      </c>
      <c r="E571" s="115"/>
      <c r="F571" s="116">
        <v>1</v>
      </c>
      <c r="G571" s="113">
        <v>3.65</v>
      </c>
      <c r="H571" s="113"/>
      <c r="I571" s="162">
        <v>1.6</v>
      </c>
      <c r="J571" s="114">
        <f t="shared" si="14"/>
        <v>5.84</v>
      </c>
      <c r="K571" s="119"/>
      <c r="L571" s="114"/>
      <c r="M571" s="112"/>
      <c r="N571" s="72"/>
      <c r="O571" s="72">
        <v>13</v>
      </c>
      <c r="P571" s="102" t="s">
        <v>150</v>
      </c>
      <c r="Q571" s="101"/>
      <c r="R571" s="101"/>
      <c r="S571" s="101"/>
      <c r="T571" s="101"/>
      <c r="U571" s="101"/>
      <c r="V571" s="101"/>
      <c r="W571" s="101"/>
      <c r="X571" s="101"/>
      <c r="Y571" s="101"/>
      <c r="Z571" s="101"/>
    </row>
    <row r="572" spans="1:26" s="25" customFormat="1" ht="23.25">
      <c r="A572" s="120"/>
      <c r="B572" s="121" t="s">
        <v>286</v>
      </c>
      <c r="C572" s="121"/>
      <c r="D572" s="123" t="s">
        <v>378</v>
      </c>
      <c r="E572" s="115"/>
      <c r="F572" s="116">
        <v>1</v>
      </c>
      <c r="G572" s="113">
        <v>4</v>
      </c>
      <c r="H572" s="113"/>
      <c r="I572" s="162">
        <v>1.6</v>
      </c>
      <c r="J572" s="114">
        <f t="shared" si="14"/>
        <v>6.4</v>
      </c>
      <c r="K572" s="119"/>
      <c r="L572" s="114"/>
      <c r="M572" s="112"/>
      <c r="N572" s="72"/>
      <c r="O572" s="72">
        <v>13</v>
      </c>
      <c r="P572" s="102" t="s">
        <v>150</v>
      </c>
      <c r="Q572" s="101"/>
      <c r="R572" s="101"/>
      <c r="S572" s="101"/>
      <c r="T572" s="101"/>
      <c r="U572" s="101"/>
      <c r="V572" s="101"/>
      <c r="W572" s="101"/>
      <c r="X572" s="101"/>
      <c r="Y572" s="101"/>
      <c r="Z572" s="101"/>
    </row>
    <row r="573" spans="1:26" s="25" customFormat="1" ht="23.25">
      <c r="A573" s="120"/>
      <c r="B573" s="121" t="s">
        <v>287</v>
      </c>
      <c r="C573" s="121"/>
      <c r="D573" s="157" t="s">
        <v>194</v>
      </c>
      <c r="E573" s="115"/>
      <c r="F573" s="116">
        <v>1</v>
      </c>
      <c r="G573" s="113">
        <v>14.09</v>
      </c>
      <c r="H573" s="113"/>
      <c r="I573" s="162">
        <v>2.7</v>
      </c>
      <c r="J573" s="114">
        <f t="shared" si="14"/>
        <v>38.042999999999999</v>
      </c>
      <c r="K573" s="119"/>
      <c r="L573" s="114"/>
      <c r="M573" s="112"/>
      <c r="N573" s="72"/>
      <c r="O573" s="72">
        <v>16</v>
      </c>
      <c r="P573" s="102" t="s">
        <v>150</v>
      </c>
      <c r="Q573" s="101"/>
      <c r="R573" s="101"/>
      <c r="S573" s="101"/>
      <c r="T573" s="101"/>
      <c r="U573" s="101"/>
      <c r="V573" s="101"/>
      <c r="W573" s="101"/>
      <c r="X573" s="101"/>
      <c r="Y573" s="101"/>
      <c r="Z573" s="101"/>
    </row>
    <row r="574" spans="1:26" s="25" customFormat="1" ht="23.25">
      <c r="A574" s="120"/>
      <c r="B574" s="121" t="s">
        <v>287</v>
      </c>
      <c r="C574" s="121"/>
      <c r="D574" s="157" t="s">
        <v>269</v>
      </c>
      <c r="E574" s="115"/>
      <c r="F574" s="116">
        <v>1</v>
      </c>
      <c r="G574" s="113">
        <v>11.68</v>
      </c>
      <c r="H574" s="117"/>
      <c r="I574" s="163">
        <v>2.7</v>
      </c>
      <c r="J574" s="114">
        <f t="shared" si="14"/>
        <v>31.536000000000001</v>
      </c>
      <c r="K574" s="119"/>
      <c r="L574" s="114"/>
      <c r="M574" s="112"/>
      <c r="N574" s="72"/>
      <c r="O574" s="72">
        <v>16</v>
      </c>
      <c r="P574" s="102" t="s">
        <v>150</v>
      </c>
      <c r="Q574" s="101"/>
      <c r="R574" s="101"/>
      <c r="S574" s="101"/>
      <c r="T574" s="101"/>
      <c r="U574" s="101"/>
      <c r="V574" s="101"/>
      <c r="W574" s="101"/>
      <c r="X574" s="101"/>
      <c r="Y574" s="101"/>
      <c r="Z574" s="101"/>
    </row>
    <row r="575" spans="1:26" s="25" customFormat="1" ht="23.25">
      <c r="A575" s="120"/>
      <c r="B575" s="121" t="s">
        <v>286</v>
      </c>
      <c r="C575" s="121"/>
      <c r="D575" s="123" t="s">
        <v>384</v>
      </c>
      <c r="E575" s="115"/>
      <c r="F575" s="116">
        <v>1</v>
      </c>
      <c r="G575" s="113">
        <v>5.01</v>
      </c>
      <c r="H575" s="113"/>
      <c r="I575" s="163">
        <v>1.6</v>
      </c>
      <c r="J575" s="114">
        <f t="shared" si="14"/>
        <v>8.016</v>
      </c>
      <c r="K575" s="119"/>
      <c r="L575" s="114"/>
      <c r="M575" s="112"/>
      <c r="N575" s="72"/>
      <c r="O575" s="72">
        <v>13</v>
      </c>
      <c r="P575" s="102" t="s">
        <v>150</v>
      </c>
      <c r="Q575" s="101"/>
      <c r="R575" s="101"/>
      <c r="S575" s="101"/>
      <c r="T575" s="101"/>
      <c r="U575" s="101"/>
      <c r="V575" s="101"/>
      <c r="W575" s="101"/>
      <c r="X575" s="101"/>
      <c r="Y575" s="101"/>
      <c r="Z575" s="101"/>
    </row>
    <row r="576" spans="1:26" s="25" customFormat="1" ht="23.25">
      <c r="A576" s="120"/>
      <c r="B576" s="121" t="s">
        <v>286</v>
      </c>
      <c r="C576" s="121"/>
      <c r="D576" s="123" t="s">
        <v>385</v>
      </c>
      <c r="E576" s="115"/>
      <c r="F576" s="116">
        <v>1</v>
      </c>
      <c r="G576" s="113">
        <v>5.28</v>
      </c>
      <c r="H576" s="117"/>
      <c r="I576" s="163">
        <v>1.6</v>
      </c>
      <c r="J576" s="114">
        <f t="shared" si="14"/>
        <v>8.4480000000000004</v>
      </c>
      <c r="K576" s="119"/>
      <c r="L576" s="114"/>
      <c r="M576" s="112"/>
      <c r="N576" s="72"/>
      <c r="O576" s="72">
        <v>13</v>
      </c>
      <c r="P576" s="102" t="s">
        <v>150</v>
      </c>
      <c r="Q576" s="101"/>
      <c r="R576" s="101"/>
      <c r="S576" s="101"/>
      <c r="T576" s="101"/>
      <c r="U576" s="101"/>
      <c r="V576" s="101"/>
      <c r="W576" s="101"/>
      <c r="X576" s="101"/>
      <c r="Y576" s="101"/>
      <c r="Z576" s="101"/>
    </row>
    <row r="577" spans="1:26" s="25" customFormat="1" ht="23.25">
      <c r="A577" s="120"/>
      <c r="B577" s="121" t="s">
        <v>286</v>
      </c>
      <c r="C577" s="121"/>
      <c r="D577" s="123" t="s">
        <v>386</v>
      </c>
      <c r="E577" s="115"/>
      <c r="F577" s="116">
        <v>1</v>
      </c>
      <c r="G577" s="113">
        <v>5.01</v>
      </c>
      <c r="H577" s="117"/>
      <c r="I577" s="163">
        <v>1.6</v>
      </c>
      <c r="J577" s="114">
        <f t="shared" si="14"/>
        <v>8.016</v>
      </c>
      <c r="K577" s="119"/>
      <c r="L577" s="114"/>
      <c r="M577" s="112"/>
      <c r="N577" s="72"/>
      <c r="O577" s="72">
        <v>13</v>
      </c>
      <c r="P577" s="102" t="s">
        <v>150</v>
      </c>
      <c r="Q577" s="101"/>
      <c r="R577" s="101"/>
      <c r="S577" s="101"/>
      <c r="T577" s="101"/>
      <c r="U577" s="101"/>
      <c r="V577" s="101"/>
      <c r="W577" s="101"/>
      <c r="X577" s="101"/>
      <c r="Y577" s="101"/>
      <c r="Z577" s="101"/>
    </row>
    <row r="578" spans="1:26" s="25" customFormat="1" ht="23.25">
      <c r="A578" s="120"/>
      <c r="B578" s="121" t="s">
        <v>286</v>
      </c>
      <c r="C578" s="121"/>
      <c r="D578" s="123" t="s">
        <v>387</v>
      </c>
      <c r="E578" s="115"/>
      <c r="F578" s="116">
        <v>1</v>
      </c>
      <c r="G578" s="113">
        <v>5.28</v>
      </c>
      <c r="H578" s="117"/>
      <c r="I578" s="163">
        <v>1.6</v>
      </c>
      <c r="J578" s="114">
        <f t="shared" si="14"/>
        <v>8.4480000000000004</v>
      </c>
      <c r="K578" s="119"/>
      <c r="L578" s="114"/>
      <c r="M578" s="112"/>
      <c r="N578" s="72"/>
      <c r="O578" s="72">
        <v>13</v>
      </c>
      <c r="P578" s="102" t="s">
        <v>150</v>
      </c>
      <c r="Q578" s="101"/>
      <c r="R578" s="101"/>
      <c r="S578" s="101"/>
      <c r="T578" s="101"/>
      <c r="U578" s="101"/>
      <c r="V578" s="101"/>
      <c r="W578" s="101"/>
      <c r="X578" s="101"/>
      <c r="Y578" s="101"/>
      <c r="Z578" s="101"/>
    </row>
    <row r="579" spans="1:26" s="24" customFormat="1" ht="41.25" customHeight="1">
      <c r="A579" s="120"/>
      <c r="B579" s="121" t="s">
        <v>286</v>
      </c>
      <c r="C579" s="121"/>
      <c r="D579" s="123" t="s">
        <v>388</v>
      </c>
      <c r="E579" s="115"/>
      <c r="F579" s="116">
        <v>1</v>
      </c>
      <c r="G579" s="113">
        <v>3.46</v>
      </c>
      <c r="H579" s="113"/>
      <c r="I579" s="163">
        <v>1.6</v>
      </c>
      <c r="J579" s="114">
        <f t="shared" si="14"/>
        <v>5.5360000000000005</v>
      </c>
      <c r="K579" s="119"/>
      <c r="L579" s="114"/>
      <c r="M579" s="112"/>
      <c r="N579" s="72"/>
      <c r="O579" s="72">
        <v>13</v>
      </c>
      <c r="P579" s="102" t="s">
        <v>150</v>
      </c>
      <c r="Q579" s="101"/>
      <c r="R579" s="101"/>
      <c r="S579" s="101"/>
      <c r="T579" s="101"/>
      <c r="U579" s="101"/>
      <c r="V579" s="101"/>
      <c r="W579" s="101"/>
      <c r="X579" s="101"/>
      <c r="Y579" s="101"/>
      <c r="Z579" s="101"/>
    </row>
    <row r="580" spans="1:26" s="24" customFormat="1" ht="41.25" customHeight="1">
      <c r="A580" s="120"/>
      <c r="B580" s="121" t="s">
        <v>286</v>
      </c>
      <c r="C580" s="121"/>
      <c r="D580" s="123" t="s">
        <v>389</v>
      </c>
      <c r="E580" s="115"/>
      <c r="F580" s="116">
        <v>1</v>
      </c>
      <c r="G580" s="113">
        <v>7.07</v>
      </c>
      <c r="H580" s="117"/>
      <c r="I580" s="163">
        <v>1.6</v>
      </c>
      <c r="J580" s="114">
        <f t="shared" si="14"/>
        <v>11.312000000000001</v>
      </c>
      <c r="K580" s="119"/>
      <c r="L580" s="114"/>
      <c r="M580" s="112"/>
      <c r="N580" s="72"/>
      <c r="O580" s="72">
        <v>13</v>
      </c>
      <c r="P580" s="102" t="s">
        <v>150</v>
      </c>
      <c r="Q580" s="101"/>
      <c r="R580" s="101"/>
      <c r="S580" s="101"/>
      <c r="T580" s="101"/>
      <c r="U580" s="101"/>
      <c r="V580" s="101"/>
      <c r="W580" s="101"/>
      <c r="X580" s="101"/>
      <c r="Y580" s="101"/>
      <c r="Z580" s="101"/>
    </row>
    <row r="581" spans="1:26" s="24" customFormat="1" ht="41.25" customHeight="1">
      <c r="A581" s="120"/>
      <c r="B581" s="121" t="s">
        <v>286</v>
      </c>
      <c r="C581" s="121"/>
      <c r="D581" s="123" t="s">
        <v>390</v>
      </c>
      <c r="E581" s="115"/>
      <c r="F581" s="116">
        <v>1</v>
      </c>
      <c r="G581" s="113">
        <v>3.46</v>
      </c>
      <c r="H581" s="117"/>
      <c r="I581" s="163">
        <v>1.6</v>
      </c>
      <c r="J581" s="114">
        <f t="shared" si="14"/>
        <v>5.5360000000000005</v>
      </c>
      <c r="K581" s="119"/>
      <c r="L581" s="114"/>
      <c r="M581" s="112"/>
      <c r="N581" s="72"/>
      <c r="O581" s="72">
        <v>13</v>
      </c>
      <c r="P581" s="102" t="s">
        <v>150</v>
      </c>
      <c r="Q581" s="101"/>
      <c r="R581" s="101"/>
      <c r="S581" s="101"/>
      <c r="T581" s="101"/>
      <c r="U581" s="101"/>
      <c r="V581" s="101"/>
      <c r="W581" s="101"/>
      <c r="X581" s="101"/>
      <c r="Y581" s="101"/>
      <c r="Z581" s="101"/>
    </row>
    <row r="582" spans="1:26" s="24" customFormat="1" ht="41.25" customHeight="1">
      <c r="A582" s="120"/>
      <c r="B582" s="121" t="s">
        <v>286</v>
      </c>
      <c r="C582" s="121"/>
      <c r="D582" s="123" t="s">
        <v>391</v>
      </c>
      <c r="E582" s="115"/>
      <c r="F582" s="116">
        <v>1</v>
      </c>
      <c r="G582" s="113">
        <v>7.07</v>
      </c>
      <c r="H582" s="117"/>
      <c r="I582" s="163">
        <v>1.6</v>
      </c>
      <c r="J582" s="114">
        <f t="shared" si="14"/>
        <v>11.312000000000001</v>
      </c>
      <c r="K582" s="119"/>
      <c r="L582" s="114"/>
      <c r="M582" s="112"/>
      <c r="N582" s="72"/>
      <c r="O582" s="72">
        <v>13</v>
      </c>
      <c r="P582" s="102" t="s">
        <v>150</v>
      </c>
      <c r="Q582" s="101"/>
      <c r="R582" s="101"/>
      <c r="S582" s="101"/>
      <c r="T582" s="101"/>
      <c r="U582" s="101"/>
      <c r="V582" s="101"/>
      <c r="W582" s="101"/>
      <c r="X582" s="101"/>
      <c r="Y582" s="101"/>
      <c r="Z582" s="101"/>
    </row>
    <row r="583" spans="1:26" s="25" customFormat="1" ht="23.25">
      <c r="A583" s="120"/>
      <c r="B583" s="121" t="s">
        <v>286</v>
      </c>
      <c r="C583" s="121"/>
      <c r="D583" s="123" t="s">
        <v>392</v>
      </c>
      <c r="E583" s="115"/>
      <c r="F583" s="116">
        <v>1</v>
      </c>
      <c r="G583" s="113">
        <v>9.76</v>
      </c>
      <c r="H583" s="113"/>
      <c r="I583" s="162">
        <v>1.6</v>
      </c>
      <c r="J583" s="114">
        <f t="shared" si="14"/>
        <v>15.616</v>
      </c>
      <c r="K583" s="119"/>
      <c r="L583" s="114"/>
      <c r="M583" s="112"/>
      <c r="N583" s="72"/>
      <c r="O583" s="72">
        <v>13</v>
      </c>
      <c r="P583" s="102" t="s">
        <v>150</v>
      </c>
      <c r="Q583" s="101"/>
      <c r="R583" s="101"/>
      <c r="S583" s="101"/>
      <c r="T583" s="101"/>
      <c r="U583" s="101"/>
      <c r="V583" s="101"/>
      <c r="W583" s="101"/>
      <c r="X583" s="101"/>
      <c r="Y583" s="101"/>
      <c r="Z583" s="101"/>
    </row>
    <row r="584" spans="1:26" s="25" customFormat="1" ht="23.25">
      <c r="A584" s="120"/>
      <c r="B584" s="121" t="s">
        <v>286</v>
      </c>
      <c r="C584" s="121"/>
      <c r="D584" s="123" t="s">
        <v>393</v>
      </c>
      <c r="E584" s="115"/>
      <c r="F584" s="116">
        <v>1</v>
      </c>
      <c r="G584" s="113">
        <v>3.5</v>
      </c>
      <c r="H584" s="113"/>
      <c r="I584" s="162">
        <v>1.6</v>
      </c>
      <c r="J584" s="114">
        <f t="shared" si="14"/>
        <v>5.6000000000000005</v>
      </c>
      <c r="K584" s="119"/>
      <c r="L584" s="114"/>
      <c r="M584" s="112"/>
      <c r="N584" s="72"/>
      <c r="O584" s="72">
        <v>13</v>
      </c>
      <c r="P584" s="102" t="s">
        <v>150</v>
      </c>
      <c r="Q584" s="101"/>
      <c r="R584" s="101"/>
      <c r="S584" s="101"/>
      <c r="T584" s="101"/>
      <c r="U584" s="101"/>
      <c r="V584" s="101"/>
      <c r="W584" s="101"/>
      <c r="X584" s="101"/>
      <c r="Y584" s="101"/>
      <c r="Z584" s="101"/>
    </row>
    <row r="585" spans="1:26" s="25" customFormat="1" ht="23.25">
      <c r="A585" s="120"/>
      <c r="B585" s="121" t="s">
        <v>286</v>
      </c>
      <c r="C585" s="121"/>
      <c r="D585" s="123" t="s">
        <v>395</v>
      </c>
      <c r="E585" s="115"/>
      <c r="F585" s="116">
        <v>1</v>
      </c>
      <c r="G585" s="113">
        <v>6.6099999999999994</v>
      </c>
      <c r="H585" s="113"/>
      <c r="I585" s="162">
        <v>1.6</v>
      </c>
      <c r="J585" s="114">
        <f t="shared" si="14"/>
        <v>10.576000000000001</v>
      </c>
      <c r="K585" s="119"/>
      <c r="L585" s="114"/>
      <c r="M585" s="112"/>
      <c r="N585" s="72"/>
      <c r="O585" s="72">
        <v>13</v>
      </c>
      <c r="P585" s="102" t="s">
        <v>150</v>
      </c>
      <c r="Q585" s="101"/>
      <c r="R585" s="101"/>
      <c r="S585" s="101"/>
      <c r="T585" s="101"/>
      <c r="U585" s="101"/>
      <c r="V585" s="101"/>
      <c r="W585" s="101"/>
      <c r="X585" s="101"/>
      <c r="Y585" s="101"/>
      <c r="Z585" s="101"/>
    </row>
    <row r="586" spans="1:26" s="25" customFormat="1" ht="23.25">
      <c r="A586" s="120"/>
      <c r="B586" s="121" t="s">
        <v>286</v>
      </c>
      <c r="C586" s="121"/>
      <c r="D586" s="123" t="s">
        <v>394</v>
      </c>
      <c r="E586" s="115"/>
      <c r="F586" s="116">
        <v>1</v>
      </c>
      <c r="G586" s="113">
        <v>3.15</v>
      </c>
      <c r="H586" s="113"/>
      <c r="I586" s="162">
        <v>1.6</v>
      </c>
      <c r="J586" s="114">
        <f t="shared" si="14"/>
        <v>5.04</v>
      </c>
      <c r="K586" s="119"/>
      <c r="L586" s="114"/>
      <c r="M586" s="112"/>
      <c r="N586" s="72"/>
      <c r="O586" s="72">
        <v>13</v>
      </c>
      <c r="P586" s="102" t="s">
        <v>150</v>
      </c>
      <c r="Q586" s="101"/>
      <c r="R586" s="101"/>
      <c r="S586" s="101"/>
      <c r="T586" s="101"/>
      <c r="U586" s="101"/>
      <c r="V586" s="101"/>
      <c r="W586" s="101"/>
      <c r="X586" s="101"/>
      <c r="Y586" s="101"/>
      <c r="Z586" s="101"/>
    </row>
    <row r="587" spans="1:26" s="25" customFormat="1" ht="23.25">
      <c r="A587" s="120"/>
      <c r="B587" s="121" t="s">
        <v>286</v>
      </c>
      <c r="C587" s="121"/>
      <c r="D587" s="123" t="s">
        <v>396</v>
      </c>
      <c r="E587" s="115"/>
      <c r="F587" s="116">
        <v>1</v>
      </c>
      <c r="G587" s="113">
        <v>3.5</v>
      </c>
      <c r="H587" s="113"/>
      <c r="I587" s="162">
        <v>1.6</v>
      </c>
      <c r="J587" s="114">
        <f t="shared" si="14"/>
        <v>5.6000000000000005</v>
      </c>
      <c r="K587" s="119"/>
      <c r="L587" s="114"/>
      <c r="M587" s="112"/>
      <c r="N587" s="72"/>
      <c r="O587" s="72">
        <v>13</v>
      </c>
      <c r="P587" s="102" t="s">
        <v>150</v>
      </c>
      <c r="Q587" s="101"/>
      <c r="R587" s="101"/>
      <c r="S587" s="101"/>
      <c r="T587" s="101"/>
      <c r="U587" s="101"/>
      <c r="V587" s="101"/>
      <c r="W587" s="101"/>
      <c r="X587" s="101"/>
      <c r="Y587" s="101"/>
      <c r="Z587" s="101"/>
    </row>
    <row r="588" spans="1:26" s="25" customFormat="1" ht="23.25">
      <c r="A588" s="120"/>
      <c r="B588" s="121" t="s">
        <v>297</v>
      </c>
      <c r="C588" s="121"/>
      <c r="D588" s="123" t="s">
        <v>452</v>
      </c>
      <c r="E588" s="115"/>
      <c r="F588" s="116">
        <v>1</v>
      </c>
      <c r="G588" s="113">
        <v>12.65</v>
      </c>
      <c r="H588" s="113"/>
      <c r="I588" s="163">
        <v>1.6</v>
      </c>
      <c r="J588" s="114">
        <f t="shared" si="14"/>
        <v>20.240000000000002</v>
      </c>
      <c r="K588" s="119"/>
      <c r="L588" s="114"/>
      <c r="M588" s="112"/>
      <c r="N588" s="72"/>
      <c r="O588" s="72">
        <v>3</v>
      </c>
      <c r="P588" s="102"/>
      <c r="Q588" s="101"/>
      <c r="R588" s="101"/>
      <c r="S588" s="101"/>
      <c r="T588" s="101"/>
      <c r="U588" s="101"/>
      <c r="V588" s="101"/>
      <c r="W588" s="101"/>
      <c r="X588" s="101"/>
      <c r="Y588" s="101"/>
      <c r="Z588" s="101"/>
    </row>
    <row r="589" spans="1:26" s="25" customFormat="1" ht="23.25">
      <c r="A589" s="120"/>
      <c r="B589" s="121" t="s">
        <v>297</v>
      </c>
      <c r="C589" s="121"/>
      <c r="D589" s="123" t="s">
        <v>453</v>
      </c>
      <c r="E589" s="115"/>
      <c r="F589" s="116">
        <v>1</v>
      </c>
      <c r="G589" s="113">
        <v>6.15</v>
      </c>
      <c r="H589" s="117"/>
      <c r="I589" s="163">
        <v>1.6</v>
      </c>
      <c r="J589" s="114">
        <f t="shared" si="14"/>
        <v>9.8400000000000016</v>
      </c>
      <c r="K589" s="119"/>
      <c r="L589" s="114"/>
      <c r="M589" s="112"/>
      <c r="N589" s="72"/>
      <c r="O589" s="72">
        <v>3</v>
      </c>
      <c r="P589" s="102"/>
      <c r="Q589" s="101"/>
      <c r="R589" s="101"/>
      <c r="S589" s="101"/>
      <c r="T589" s="101"/>
      <c r="U589" s="101"/>
      <c r="V589" s="101"/>
      <c r="W589" s="101"/>
      <c r="X589" s="101"/>
      <c r="Y589" s="101"/>
      <c r="Z589" s="101"/>
    </row>
    <row r="590" spans="1:26" s="25" customFormat="1" ht="23.25">
      <c r="A590" s="120"/>
      <c r="B590" s="121" t="s">
        <v>297</v>
      </c>
      <c r="C590" s="121"/>
      <c r="D590" s="123" t="s">
        <v>454</v>
      </c>
      <c r="E590" s="115"/>
      <c r="F590" s="116">
        <v>1</v>
      </c>
      <c r="G590" s="113">
        <v>7.07</v>
      </c>
      <c r="H590" s="117"/>
      <c r="I590" s="163">
        <v>1.6</v>
      </c>
      <c r="J590" s="114">
        <f t="shared" si="14"/>
        <v>11.312000000000001</v>
      </c>
      <c r="K590" s="119"/>
      <c r="L590" s="114"/>
      <c r="M590" s="112"/>
      <c r="N590" s="72"/>
      <c r="O590" s="72">
        <v>3</v>
      </c>
      <c r="P590" s="102"/>
      <c r="Q590" s="101"/>
      <c r="R590" s="101"/>
      <c r="S590" s="101"/>
      <c r="T590" s="101"/>
      <c r="U590" s="101"/>
      <c r="V590" s="101"/>
      <c r="W590" s="101"/>
      <c r="X590" s="101"/>
      <c r="Y590" s="101"/>
      <c r="Z590" s="101"/>
    </row>
    <row r="591" spans="1:26" s="25" customFormat="1" ht="23.25">
      <c r="A591" s="120"/>
      <c r="B591" s="121" t="s">
        <v>297</v>
      </c>
      <c r="C591" s="121"/>
      <c r="D591" s="123" t="s">
        <v>455</v>
      </c>
      <c r="E591" s="115"/>
      <c r="F591" s="116">
        <v>1</v>
      </c>
      <c r="G591" s="113">
        <v>4.1500000000000004</v>
      </c>
      <c r="H591" s="117"/>
      <c r="I591" s="163">
        <v>1.6</v>
      </c>
      <c r="J591" s="114">
        <f t="shared" si="14"/>
        <v>6.6400000000000006</v>
      </c>
      <c r="K591" s="119"/>
      <c r="L591" s="114"/>
      <c r="M591" s="112"/>
      <c r="N591" s="72"/>
      <c r="O591" s="72">
        <v>3</v>
      </c>
      <c r="P591" s="102"/>
      <c r="Q591" s="101"/>
      <c r="R591" s="101"/>
      <c r="S591" s="101"/>
      <c r="T591" s="101"/>
      <c r="U591" s="101"/>
      <c r="V591" s="101"/>
      <c r="W591" s="101"/>
      <c r="X591" s="101"/>
      <c r="Y591" s="101"/>
      <c r="Z591" s="101"/>
    </row>
    <row r="592" spans="1:26" s="25" customFormat="1" ht="23.25">
      <c r="A592" s="120"/>
      <c r="B592" s="121" t="s">
        <v>297</v>
      </c>
      <c r="C592" s="121"/>
      <c r="D592" s="123" t="s">
        <v>456</v>
      </c>
      <c r="E592" s="115"/>
      <c r="F592" s="116">
        <v>1</v>
      </c>
      <c r="G592" s="113">
        <v>5.42</v>
      </c>
      <c r="H592" s="117"/>
      <c r="I592" s="163">
        <v>1.6</v>
      </c>
      <c r="J592" s="114">
        <f t="shared" si="14"/>
        <v>8.6720000000000006</v>
      </c>
      <c r="K592" s="119"/>
      <c r="L592" s="114"/>
      <c r="M592" s="112"/>
      <c r="N592" s="72"/>
      <c r="O592" s="72">
        <v>3</v>
      </c>
      <c r="P592" s="102"/>
      <c r="Q592" s="101"/>
      <c r="R592" s="101"/>
      <c r="S592" s="101"/>
      <c r="T592" s="101"/>
      <c r="U592" s="101"/>
      <c r="V592" s="101"/>
      <c r="W592" s="101"/>
      <c r="X592" s="101"/>
      <c r="Y592" s="101"/>
      <c r="Z592" s="101"/>
    </row>
    <row r="593" spans="1:26" s="25" customFormat="1" ht="23.25">
      <c r="A593" s="120"/>
      <c r="B593" s="121" t="s">
        <v>297</v>
      </c>
      <c r="C593" s="121"/>
      <c r="D593" s="123" t="s">
        <v>457</v>
      </c>
      <c r="E593" s="115"/>
      <c r="F593" s="116">
        <v>4</v>
      </c>
      <c r="G593" s="113">
        <v>0.76</v>
      </c>
      <c r="H593" s="117"/>
      <c r="I593" s="163">
        <v>1.6</v>
      </c>
      <c r="J593" s="114">
        <f t="shared" si="14"/>
        <v>4.8640000000000008</v>
      </c>
      <c r="K593" s="119"/>
      <c r="L593" s="114"/>
      <c r="M593" s="112"/>
      <c r="N593" s="72"/>
      <c r="O593" s="72">
        <v>3</v>
      </c>
      <c r="P593" s="102"/>
      <c r="Q593" s="101"/>
      <c r="R593" s="101"/>
      <c r="S593" s="101"/>
      <c r="T593" s="101"/>
      <c r="U593" s="101"/>
      <c r="V593" s="101"/>
      <c r="W593" s="101"/>
      <c r="X593" s="101"/>
      <c r="Y593" s="101"/>
      <c r="Z593" s="101"/>
    </row>
    <row r="594" spans="1:26" s="25" customFormat="1" ht="23.25">
      <c r="A594" s="120"/>
      <c r="B594" s="121" t="s">
        <v>297</v>
      </c>
      <c r="C594" s="121"/>
      <c r="D594" s="123" t="s">
        <v>458</v>
      </c>
      <c r="E594" s="115"/>
      <c r="F594" s="116">
        <v>2</v>
      </c>
      <c r="G594" s="113">
        <v>0.94</v>
      </c>
      <c r="H594" s="117"/>
      <c r="I594" s="163">
        <v>1.6</v>
      </c>
      <c r="J594" s="114">
        <f t="shared" si="14"/>
        <v>3.008</v>
      </c>
      <c r="K594" s="119"/>
      <c r="L594" s="114"/>
      <c r="M594" s="112"/>
      <c r="N594" s="72"/>
      <c r="O594" s="72">
        <v>3</v>
      </c>
      <c r="P594" s="102"/>
      <c r="Q594" s="101"/>
      <c r="R594" s="101"/>
      <c r="S594" s="101"/>
      <c r="T594" s="101"/>
      <c r="U594" s="101"/>
      <c r="V594" s="101"/>
      <c r="W594" s="101"/>
      <c r="X594" s="101"/>
      <c r="Y594" s="101"/>
      <c r="Z594" s="101"/>
    </row>
    <row r="595" spans="1:26" s="25" customFormat="1" ht="23.25">
      <c r="A595" s="120"/>
      <c r="B595" s="121" t="s">
        <v>297</v>
      </c>
      <c r="C595" s="121"/>
      <c r="D595" s="123" t="s">
        <v>459</v>
      </c>
      <c r="E595" s="115"/>
      <c r="F595" s="116">
        <v>1</v>
      </c>
      <c r="G595" s="113">
        <v>1.87</v>
      </c>
      <c r="H595" s="117"/>
      <c r="I595" s="163">
        <v>1.6</v>
      </c>
      <c r="J595" s="114">
        <f t="shared" si="14"/>
        <v>2.9920000000000004</v>
      </c>
      <c r="K595" s="119"/>
      <c r="L595" s="114"/>
      <c r="M595" s="112"/>
      <c r="N595" s="72"/>
      <c r="O595" s="72">
        <v>3</v>
      </c>
      <c r="P595" s="102"/>
      <c r="Q595" s="101"/>
      <c r="R595" s="101"/>
      <c r="S595" s="101"/>
      <c r="T595" s="101"/>
      <c r="U595" s="101"/>
      <c r="V595" s="101"/>
      <c r="W595" s="101"/>
      <c r="X595" s="101"/>
      <c r="Y595" s="101"/>
      <c r="Z595" s="101"/>
    </row>
    <row r="596" spans="1:26" s="24" customFormat="1" ht="41.25" customHeight="1">
      <c r="A596" s="120"/>
      <c r="B596" s="121" t="s">
        <v>287</v>
      </c>
      <c r="C596" s="121"/>
      <c r="D596" s="157" t="s">
        <v>254</v>
      </c>
      <c r="E596" s="115"/>
      <c r="F596" s="116">
        <v>1</v>
      </c>
      <c r="G596" s="113">
        <v>24.09</v>
      </c>
      <c r="H596" s="117"/>
      <c r="I596" s="163">
        <v>2.7</v>
      </c>
      <c r="J596" s="114">
        <f t="shared" ref="J596:J659" si="15">IF(F596=0,"",IF(AND(F596&lt;0,G596*I596&gt;2),(ABS((2-(I596*G596)))*F596),IF(F596&gt;0,F596*G596*I596,0)))</f>
        <v>65.043000000000006</v>
      </c>
      <c r="K596" s="119"/>
      <c r="L596" s="114"/>
      <c r="M596" s="112"/>
      <c r="N596" s="72"/>
      <c r="O596" s="72">
        <v>16</v>
      </c>
      <c r="P596" s="102" t="s">
        <v>150</v>
      </c>
      <c r="Q596" s="101"/>
      <c r="R596" s="101"/>
      <c r="S596" s="101"/>
      <c r="T596" s="101"/>
      <c r="U596" s="101"/>
      <c r="V596" s="101"/>
      <c r="W596" s="101"/>
      <c r="X596" s="101"/>
      <c r="Y596" s="101"/>
      <c r="Z596" s="101"/>
    </row>
    <row r="597" spans="1:26" s="25" customFormat="1" ht="23.25">
      <c r="A597" s="120"/>
      <c r="B597" s="121" t="s">
        <v>287</v>
      </c>
      <c r="C597" s="121"/>
      <c r="D597" s="123" t="s">
        <v>257</v>
      </c>
      <c r="E597" s="115"/>
      <c r="F597" s="116">
        <v>1</v>
      </c>
      <c r="G597" s="113">
        <v>65.73</v>
      </c>
      <c r="H597" s="113"/>
      <c r="I597" s="163">
        <v>2.7</v>
      </c>
      <c r="J597" s="114">
        <f t="shared" si="15"/>
        <v>177.47100000000003</v>
      </c>
      <c r="K597" s="119"/>
      <c r="L597" s="114"/>
      <c r="M597" s="112"/>
      <c r="N597" s="72"/>
      <c r="O597" s="72">
        <v>16</v>
      </c>
      <c r="P597" s="102" t="s">
        <v>150</v>
      </c>
      <c r="Q597" s="101"/>
      <c r="R597" s="101"/>
      <c r="S597" s="101"/>
      <c r="T597" s="101"/>
      <c r="U597" s="101"/>
      <c r="V597" s="101"/>
      <c r="W597" s="101"/>
      <c r="X597" s="101"/>
      <c r="Y597" s="101"/>
      <c r="Z597" s="101"/>
    </row>
    <row r="598" spans="1:26" s="25" customFormat="1" ht="23.25">
      <c r="A598" s="120"/>
      <c r="B598" s="121" t="s">
        <v>287</v>
      </c>
      <c r="C598" s="121"/>
      <c r="D598" s="123" t="s">
        <v>422</v>
      </c>
      <c r="E598" s="115"/>
      <c r="F598" s="116">
        <v>-1</v>
      </c>
      <c r="G598" s="113">
        <v>3.6</v>
      </c>
      <c r="H598" s="117"/>
      <c r="I598" s="163">
        <v>1.2</v>
      </c>
      <c r="J598" s="114">
        <f t="shared" si="15"/>
        <v>-2.3200000000000003</v>
      </c>
      <c r="K598" s="119"/>
      <c r="L598" s="114"/>
      <c r="M598" s="112"/>
      <c r="N598" s="72"/>
      <c r="O598" s="72">
        <v>16</v>
      </c>
      <c r="P598" s="102" t="s">
        <v>150</v>
      </c>
      <c r="Q598" s="101"/>
      <c r="R598" s="101"/>
      <c r="S598" s="101"/>
      <c r="T598" s="101"/>
      <c r="U598" s="101"/>
      <c r="V598" s="101"/>
      <c r="W598" s="101"/>
      <c r="X598" s="101"/>
      <c r="Y598" s="101"/>
      <c r="Z598" s="101"/>
    </row>
    <row r="599" spans="1:26" s="25" customFormat="1" ht="23.25">
      <c r="A599" s="120"/>
      <c r="B599" s="121" t="s">
        <v>287</v>
      </c>
      <c r="C599" s="121"/>
      <c r="D599" s="123" t="s">
        <v>423</v>
      </c>
      <c r="E599" s="115"/>
      <c r="F599" s="116">
        <v>-2</v>
      </c>
      <c r="G599" s="113">
        <v>2</v>
      </c>
      <c r="H599" s="117"/>
      <c r="I599" s="163">
        <v>2.1</v>
      </c>
      <c r="J599" s="114">
        <f t="shared" si="15"/>
        <v>-4.4000000000000004</v>
      </c>
      <c r="K599" s="119"/>
      <c r="L599" s="114"/>
      <c r="M599" s="112"/>
      <c r="N599" s="72"/>
      <c r="O599" s="72">
        <v>16</v>
      </c>
      <c r="P599" s="102" t="s">
        <v>150</v>
      </c>
      <c r="Q599" s="101"/>
      <c r="R599" s="101"/>
      <c r="S599" s="101"/>
      <c r="T599" s="101"/>
      <c r="U599" s="101"/>
      <c r="V599" s="101"/>
      <c r="W599" s="101"/>
      <c r="X599" s="101"/>
      <c r="Y599" s="101"/>
      <c r="Z599" s="101"/>
    </row>
    <row r="600" spans="1:26" s="25" customFormat="1" ht="30.75" customHeight="1">
      <c r="A600" s="120"/>
      <c r="B600" s="121" t="e">
        <v>#N/A</v>
      </c>
      <c r="C600" s="121"/>
      <c r="D600" s="122" t="s">
        <v>303</v>
      </c>
      <c r="E600" s="115"/>
      <c r="F600" s="116"/>
      <c r="G600" s="113"/>
      <c r="H600" s="117"/>
      <c r="I600" s="163">
        <v>0</v>
      </c>
      <c r="J600" s="114" t="str">
        <f t="shared" si="15"/>
        <v/>
      </c>
      <c r="K600" s="119"/>
      <c r="L600" s="114"/>
      <c r="M600" s="112"/>
      <c r="N600" s="72" t="s">
        <v>264</v>
      </c>
      <c r="O600" s="72" t="s">
        <v>354</v>
      </c>
      <c r="P600" s="102" t="s">
        <v>150</v>
      </c>
      <c r="Q600" s="101"/>
      <c r="R600" s="101"/>
      <c r="S600" s="101"/>
      <c r="T600" s="101"/>
      <c r="U600" s="101"/>
      <c r="V600" s="101"/>
      <c r="W600" s="101"/>
      <c r="X600" s="101"/>
      <c r="Y600" s="101"/>
      <c r="Z600" s="101"/>
    </row>
    <row r="601" spans="1:26" s="25" customFormat="1" ht="23.25">
      <c r="A601" s="120"/>
      <c r="B601" s="121" t="e">
        <v>#N/A</v>
      </c>
      <c r="C601" s="121"/>
      <c r="D601" s="122" t="s">
        <v>429</v>
      </c>
      <c r="E601" s="115"/>
      <c r="F601" s="116"/>
      <c r="G601" s="113"/>
      <c r="H601" s="117"/>
      <c r="I601" s="163">
        <v>0</v>
      </c>
      <c r="J601" s="114" t="str">
        <f t="shared" si="15"/>
        <v/>
      </c>
      <c r="K601" s="119"/>
      <c r="L601" s="114"/>
      <c r="M601" s="112"/>
      <c r="N601" s="72"/>
      <c r="O601" s="158" t="s">
        <v>259</v>
      </c>
      <c r="P601" s="102" t="s">
        <v>150</v>
      </c>
      <c r="Q601" s="101"/>
      <c r="R601" s="101"/>
      <c r="S601" s="101"/>
      <c r="T601" s="101"/>
      <c r="U601" s="101"/>
      <c r="V601" s="101"/>
      <c r="W601" s="101"/>
      <c r="X601" s="101"/>
      <c r="Y601" s="101"/>
      <c r="Z601" s="101"/>
    </row>
    <row r="602" spans="1:26" s="25" customFormat="1" ht="23.25">
      <c r="A602" s="120"/>
      <c r="B602" s="121" t="s">
        <v>280</v>
      </c>
      <c r="C602" s="121"/>
      <c r="D602" s="123" t="s">
        <v>430</v>
      </c>
      <c r="E602" s="115"/>
      <c r="F602" s="116">
        <v>1</v>
      </c>
      <c r="G602" s="113">
        <v>6.3</v>
      </c>
      <c r="H602" s="117"/>
      <c r="I602" s="163">
        <v>1.8</v>
      </c>
      <c r="J602" s="114">
        <f t="shared" si="15"/>
        <v>11.34</v>
      </c>
      <c r="K602" s="119"/>
      <c r="L602" s="114"/>
      <c r="M602" s="112"/>
      <c r="N602" s="72"/>
      <c r="O602" s="72">
        <v>1</v>
      </c>
      <c r="P602" s="102" t="s">
        <v>150</v>
      </c>
      <c r="Q602" s="101"/>
      <c r="R602" s="101"/>
      <c r="S602" s="101"/>
      <c r="T602" s="101"/>
      <c r="U602" s="101"/>
      <c r="V602" s="101"/>
      <c r="W602" s="101"/>
      <c r="X602" s="101"/>
      <c r="Y602" s="101"/>
      <c r="Z602" s="101"/>
    </row>
    <row r="603" spans="1:26" s="25" customFormat="1" ht="23.25">
      <c r="A603" s="120"/>
      <c r="B603" s="121" t="s">
        <v>280</v>
      </c>
      <c r="C603" s="121"/>
      <c r="D603" s="123" t="s">
        <v>431</v>
      </c>
      <c r="E603" s="115"/>
      <c r="F603" s="116">
        <v>1</v>
      </c>
      <c r="G603" s="113">
        <v>6.3</v>
      </c>
      <c r="H603" s="117"/>
      <c r="I603" s="163">
        <v>1.8</v>
      </c>
      <c r="J603" s="114">
        <f t="shared" si="15"/>
        <v>11.34</v>
      </c>
      <c r="K603" s="119"/>
      <c r="L603" s="114"/>
      <c r="M603" s="112"/>
      <c r="N603" s="72"/>
      <c r="O603" s="72">
        <v>1</v>
      </c>
      <c r="P603" s="102" t="s">
        <v>150</v>
      </c>
      <c r="Q603" s="101"/>
      <c r="R603" s="101"/>
      <c r="S603" s="101"/>
      <c r="T603" s="101"/>
      <c r="U603" s="101"/>
      <c r="V603" s="101"/>
      <c r="W603" s="101"/>
      <c r="X603" s="101"/>
      <c r="Y603" s="101"/>
      <c r="Z603" s="101"/>
    </row>
    <row r="604" spans="1:26" s="25" customFormat="1" ht="23.25">
      <c r="A604" s="120"/>
      <c r="B604" s="121" t="s">
        <v>280</v>
      </c>
      <c r="C604" s="121"/>
      <c r="D604" s="123" t="s">
        <v>432</v>
      </c>
      <c r="E604" s="115"/>
      <c r="F604" s="116">
        <v>1</v>
      </c>
      <c r="G604" s="113">
        <v>6.3</v>
      </c>
      <c r="H604" s="117"/>
      <c r="I604" s="163">
        <v>1.8</v>
      </c>
      <c r="J604" s="114">
        <f t="shared" si="15"/>
        <v>11.34</v>
      </c>
      <c r="K604" s="119"/>
      <c r="L604" s="114"/>
      <c r="M604" s="112"/>
      <c r="N604" s="72"/>
      <c r="O604" s="72">
        <v>1</v>
      </c>
      <c r="P604" s="102" t="s">
        <v>150</v>
      </c>
      <c r="Q604" s="101"/>
      <c r="R604" s="101"/>
      <c r="S604" s="101"/>
      <c r="T604" s="101"/>
      <c r="U604" s="101"/>
      <c r="V604" s="101"/>
      <c r="W604" s="101"/>
      <c r="X604" s="101"/>
      <c r="Y604" s="101"/>
      <c r="Z604" s="101"/>
    </row>
    <row r="605" spans="1:26" s="25" customFormat="1" ht="23.25">
      <c r="A605" s="120"/>
      <c r="B605" s="121" t="s">
        <v>280</v>
      </c>
      <c r="C605" s="121"/>
      <c r="D605" s="123" t="s">
        <v>433</v>
      </c>
      <c r="E605" s="115"/>
      <c r="F605" s="116">
        <v>1</v>
      </c>
      <c r="G605" s="113">
        <v>6.3</v>
      </c>
      <c r="H605" s="117"/>
      <c r="I605" s="163">
        <v>1.8</v>
      </c>
      <c r="J605" s="114">
        <f t="shared" si="15"/>
        <v>11.34</v>
      </c>
      <c r="K605" s="119"/>
      <c r="L605" s="114"/>
      <c r="M605" s="112"/>
      <c r="N605" s="72"/>
      <c r="O605" s="72">
        <v>1</v>
      </c>
      <c r="P605" s="102" t="s">
        <v>150</v>
      </c>
      <c r="Q605" s="101"/>
      <c r="R605" s="101"/>
      <c r="S605" s="101"/>
      <c r="T605" s="101"/>
      <c r="U605" s="101"/>
      <c r="V605" s="101"/>
      <c r="W605" s="101"/>
      <c r="X605" s="101"/>
      <c r="Y605" s="101"/>
      <c r="Z605" s="101"/>
    </row>
    <row r="606" spans="1:26" s="25" customFormat="1" ht="46.5">
      <c r="A606" s="120"/>
      <c r="B606" s="121" t="s">
        <v>280</v>
      </c>
      <c r="C606" s="121"/>
      <c r="D606" s="123" t="s">
        <v>439</v>
      </c>
      <c r="E606" s="115"/>
      <c r="F606" s="116">
        <v>2</v>
      </c>
      <c r="G606" s="113">
        <v>6.9</v>
      </c>
      <c r="H606" s="117"/>
      <c r="I606" s="163">
        <v>1.8</v>
      </c>
      <c r="J606" s="114">
        <f t="shared" si="15"/>
        <v>24.840000000000003</v>
      </c>
      <c r="K606" s="119"/>
      <c r="L606" s="114"/>
      <c r="M606" s="112"/>
      <c r="N606" s="72"/>
      <c r="O606" s="72">
        <v>1</v>
      </c>
      <c r="P606" s="102" t="s">
        <v>150</v>
      </c>
      <c r="Q606" s="101"/>
      <c r="R606" s="101"/>
      <c r="S606" s="101"/>
      <c r="T606" s="101"/>
      <c r="U606" s="101"/>
      <c r="V606" s="101"/>
      <c r="W606" s="101"/>
      <c r="X606" s="101"/>
      <c r="Y606" s="101"/>
      <c r="Z606" s="101"/>
    </row>
    <row r="607" spans="1:26" s="25" customFormat="1" ht="46.5">
      <c r="A607" s="120"/>
      <c r="B607" s="121" t="s">
        <v>280</v>
      </c>
      <c r="C607" s="121"/>
      <c r="D607" s="123" t="s">
        <v>440</v>
      </c>
      <c r="E607" s="115"/>
      <c r="F607" s="116">
        <v>2</v>
      </c>
      <c r="G607" s="113">
        <v>2.4500000000000002</v>
      </c>
      <c r="H607" s="117"/>
      <c r="I607" s="163">
        <v>1.8</v>
      </c>
      <c r="J607" s="114">
        <f t="shared" si="15"/>
        <v>8.82</v>
      </c>
      <c r="K607" s="119"/>
      <c r="L607" s="114"/>
      <c r="M607" s="112"/>
      <c r="N607" s="72"/>
      <c r="O607" s="72">
        <v>1</v>
      </c>
      <c r="P607" s="102" t="s">
        <v>150</v>
      </c>
      <c r="Q607" s="101"/>
      <c r="R607" s="101"/>
      <c r="S607" s="101"/>
      <c r="T607" s="101"/>
      <c r="U607" s="101"/>
      <c r="V607" s="101"/>
      <c r="W607" s="101"/>
      <c r="X607" s="101"/>
      <c r="Y607" s="101"/>
      <c r="Z607" s="101"/>
    </row>
    <row r="608" spans="1:26" s="25" customFormat="1" ht="23.25">
      <c r="A608" s="120"/>
      <c r="B608" s="121" t="s">
        <v>280</v>
      </c>
      <c r="C608" s="121"/>
      <c r="D608" s="123" t="s">
        <v>446</v>
      </c>
      <c r="E608" s="115"/>
      <c r="F608" s="116">
        <v>4</v>
      </c>
      <c r="G608" s="113">
        <v>1.1000000000000001</v>
      </c>
      <c r="H608" s="117"/>
      <c r="I608" s="163">
        <v>1.8</v>
      </c>
      <c r="J608" s="114">
        <f t="shared" si="15"/>
        <v>7.9200000000000008</v>
      </c>
      <c r="K608" s="119"/>
      <c r="L608" s="114"/>
      <c r="M608" s="112"/>
      <c r="N608" s="72"/>
      <c r="O608" s="72">
        <v>1</v>
      </c>
      <c r="P608" s="102" t="s">
        <v>150</v>
      </c>
      <c r="Q608" s="101"/>
      <c r="R608" s="101"/>
      <c r="S608" s="101"/>
      <c r="T608" s="101"/>
      <c r="U608" s="101"/>
      <c r="V608" s="101"/>
      <c r="W608" s="101"/>
      <c r="X608" s="101"/>
      <c r="Y608" s="101"/>
      <c r="Z608" s="101"/>
    </row>
    <row r="609" spans="1:26" s="25" customFormat="1" ht="23.25">
      <c r="A609" s="120"/>
      <c r="B609" s="121" t="s">
        <v>280</v>
      </c>
      <c r="C609" s="121"/>
      <c r="D609" s="123" t="s">
        <v>447</v>
      </c>
      <c r="E609" s="115"/>
      <c r="F609" s="116">
        <v>8</v>
      </c>
      <c r="G609" s="113">
        <v>0.86</v>
      </c>
      <c r="H609" s="117"/>
      <c r="I609" s="163">
        <v>1.8</v>
      </c>
      <c r="J609" s="114">
        <f t="shared" si="15"/>
        <v>12.384</v>
      </c>
      <c r="K609" s="119"/>
      <c r="L609" s="114"/>
      <c r="M609" s="112"/>
      <c r="N609" s="72"/>
      <c r="O609" s="72">
        <v>1</v>
      </c>
      <c r="P609" s="102" t="s">
        <v>150</v>
      </c>
      <c r="Q609" s="101"/>
      <c r="R609" s="101"/>
      <c r="S609" s="101"/>
      <c r="T609" s="101"/>
      <c r="U609" s="101"/>
      <c r="V609" s="101"/>
      <c r="W609" s="101"/>
      <c r="X609" s="101"/>
      <c r="Y609" s="101"/>
      <c r="Z609" s="101"/>
    </row>
    <row r="610" spans="1:26" s="25" customFormat="1" ht="23.25">
      <c r="A610" s="120"/>
      <c r="B610" s="121" t="e">
        <v>#N/A</v>
      </c>
      <c r="C610" s="121"/>
      <c r="D610" s="122" t="s">
        <v>434</v>
      </c>
      <c r="E610" s="115"/>
      <c r="F610" s="116"/>
      <c r="G610" s="113"/>
      <c r="H610" s="117"/>
      <c r="I610" s="163">
        <v>0</v>
      </c>
      <c r="J610" s="114" t="str">
        <f t="shared" si="15"/>
        <v/>
      </c>
      <c r="K610" s="119"/>
      <c r="L610" s="114"/>
      <c r="M610" s="112"/>
      <c r="N610" s="72"/>
      <c r="O610" s="158" t="s">
        <v>259</v>
      </c>
      <c r="P610" s="102" t="s">
        <v>150</v>
      </c>
      <c r="Q610" s="101"/>
      <c r="R610" s="101"/>
      <c r="S610" s="101"/>
      <c r="T610" s="101"/>
      <c r="U610" s="101"/>
      <c r="V610" s="101"/>
      <c r="W610" s="101"/>
      <c r="X610" s="101"/>
      <c r="Y610" s="101"/>
      <c r="Z610" s="101"/>
    </row>
    <row r="611" spans="1:26" s="25" customFormat="1" ht="23.25">
      <c r="A611" s="120"/>
      <c r="B611" s="121" t="s">
        <v>280</v>
      </c>
      <c r="C611" s="121"/>
      <c r="D611" s="123" t="s">
        <v>435</v>
      </c>
      <c r="E611" s="115"/>
      <c r="F611" s="116">
        <v>1</v>
      </c>
      <c r="G611" s="113">
        <v>6.3</v>
      </c>
      <c r="H611" s="117"/>
      <c r="I611" s="163">
        <v>1.8</v>
      </c>
      <c r="J611" s="114">
        <f t="shared" si="15"/>
        <v>11.34</v>
      </c>
      <c r="K611" s="119"/>
      <c r="L611" s="114"/>
      <c r="M611" s="112"/>
      <c r="N611" s="72"/>
      <c r="O611" s="72">
        <v>1</v>
      </c>
      <c r="P611" s="102" t="s">
        <v>150</v>
      </c>
      <c r="Q611" s="101"/>
      <c r="R611" s="101"/>
      <c r="S611" s="101"/>
      <c r="T611" s="101"/>
      <c r="U611" s="101"/>
      <c r="V611" s="101"/>
      <c r="W611" s="101"/>
      <c r="X611" s="101"/>
      <c r="Y611" s="101"/>
      <c r="Z611" s="101"/>
    </row>
    <row r="612" spans="1:26" s="25" customFormat="1" ht="23.25">
      <c r="A612" s="120"/>
      <c r="B612" s="121" t="s">
        <v>280</v>
      </c>
      <c r="C612" s="121"/>
      <c r="D612" s="123" t="s">
        <v>436</v>
      </c>
      <c r="E612" s="115"/>
      <c r="F612" s="116">
        <v>1</v>
      </c>
      <c r="G612" s="113">
        <v>6.3</v>
      </c>
      <c r="H612" s="117"/>
      <c r="I612" s="163">
        <v>1.8</v>
      </c>
      <c r="J612" s="114">
        <f t="shared" si="15"/>
        <v>11.34</v>
      </c>
      <c r="K612" s="119"/>
      <c r="L612" s="114"/>
      <c r="M612" s="112"/>
      <c r="N612" s="72"/>
      <c r="O612" s="72">
        <v>1</v>
      </c>
      <c r="P612" s="102" t="s">
        <v>150</v>
      </c>
      <c r="Q612" s="101"/>
      <c r="R612" s="101"/>
      <c r="S612" s="101"/>
      <c r="T612" s="101"/>
      <c r="U612" s="101"/>
      <c r="V612" s="101"/>
      <c r="W612" s="101"/>
      <c r="X612" s="101"/>
      <c r="Y612" s="101"/>
      <c r="Z612" s="101"/>
    </row>
    <row r="613" spans="1:26" s="25" customFormat="1" ht="23.25">
      <c r="A613" s="120"/>
      <c r="B613" s="121" t="s">
        <v>280</v>
      </c>
      <c r="C613" s="121"/>
      <c r="D613" s="123" t="s">
        <v>437</v>
      </c>
      <c r="E613" s="115"/>
      <c r="F613" s="116">
        <v>1</v>
      </c>
      <c r="G613" s="113">
        <v>6.3</v>
      </c>
      <c r="H613" s="117"/>
      <c r="I613" s="163">
        <v>1.8</v>
      </c>
      <c r="J613" s="114">
        <f t="shared" si="15"/>
        <v>11.34</v>
      </c>
      <c r="K613" s="119"/>
      <c r="L613" s="114"/>
      <c r="M613" s="112"/>
      <c r="N613" s="72"/>
      <c r="O613" s="72">
        <v>1</v>
      </c>
      <c r="P613" s="102" t="s">
        <v>150</v>
      </c>
      <c r="Q613" s="101"/>
      <c r="R613" s="101"/>
      <c r="S613" s="101"/>
      <c r="T613" s="101"/>
      <c r="U613" s="101"/>
      <c r="V613" s="101"/>
      <c r="W613" s="101"/>
      <c r="X613" s="101"/>
      <c r="Y613" s="101"/>
      <c r="Z613" s="101"/>
    </row>
    <row r="614" spans="1:26" s="25" customFormat="1" ht="23.25">
      <c r="A614" s="120"/>
      <c r="B614" s="121" t="s">
        <v>280</v>
      </c>
      <c r="C614" s="121"/>
      <c r="D614" s="123" t="s">
        <v>438</v>
      </c>
      <c r="E614" s="115"/>
      <c r="F614" s="116">
        <v>1</v>
      </c>
      <c r="G614" s="113">
        <v>6.3</v>
      </c>
      <c r="H614" s="117"/>
      <c r="I614" s="163">
        <v>1.8</v>
      </c>
      <c r="J614" s="114">
        <f t="shared" si="15"/>
        <v>11.34</v>
      </c>
      <c r="K614" s="119"/>
      <c r="L614" s="114"/>
      <c r="M614" s="112"/>
      <c r="N614" s="72"/>
      <c r="O614" s="72">
        <v>1</v>
      </c>
      <c r="P614" s="102" t="s">
        <v>150</v>
      </c>
      <c r="Q614" s="101"/>
      <c r="R614" s="101"/>
      <c r="S614" s="101"/>
      <c r="T614" s="101"/>
      <c r="U614" s="101"/>
      <c r="V614" s="101"/>
      <c r="W614" s="101"/>
      <c r="X614" s="101"/>
      <c r="Y614" s="101"/>
      <c r="Z614" s="101"/>
    </row>
    <row r="615" spans="1:26" s="25" customFormat="1" ht="23.25">
      <c r="A615" s="120"/>
      <c r="B615" s="121" t="s">
        <v>280</v>
      </c>
      <c r="C615" s="121"/>
      <c r="D615" s="123" t="s">
        <v>441</v>
      </c>
      <c r="E615" s="115"/>
      <c r="F615" s="116">
        <v>2</v>
      </c>
      <c r="G615" s="113">
        <v>6.9</v>
      </c>
      <c r="H615" s="117"/>
      <c r="I615" s="163">
        <v>1.8</v>
      </c>
      <c r="J615" s="114">
        <f t="shared" si="15"/>
        <v>24.840000000000003</v>
      </c>
      <c r="K615" s="119"/>
      <c r="L615" s="114"/>
      <c r="M615" s="112"/>
      <c r="N615" s="72"/>
      <c r="O615" s="72">
        <v>1</v>
      </c>
      <c r="P615" s="102" t="s">
        <v>150</v>
      </c>
      <c r="Q615" s="101"/>
      <c r="R615" s="101"/>
      <c r="S615" s="101"/>
      <c r="T615" s="101"/>
      <c r="U615" s="101"/>
      <c r="V615" s="101"/>
      <c r="W615" s="101"/>
      <c r="X615" s="101"/>
      <c r="Y615" s="101"/>
      <c r="Z615" s="101"/>
    </row>
    <row r="616" spans="1:26" s="25" customFormat="1" ht="23.25">
      <c r="A616" s="120"/>
      <c r="B616" s="121" t="s">
        <v>280</v>
      </c>
      <c r="C616" s="121"/>
      <c r="D616" s="123" t="s">
        <v>442</v>
      </c>
      <c r="E616" s="115"/>
      <c r="F616" s="116">
        <v>2</v>
      </c>
      <c r="G616" s="113">
        <v>2.4500000000000002</v>
      </c>
      <c r="H616" s="117"/>
      <c r="I616" s="163">
        <v>1.8</v>
      </c>
      <c r="J616" s="114">
        <f t="shared" si="15"/>
        <v>8.82</v>
      </c>
      <c r="K616" s="119"/>
      <c r="L616" s="114"/>
      <c r="M616" s="112"/>
      <c r="N616" s="72"/>
      <c r="O616" s="72">
        <v>1</v>
      </c>
      <c r="P616" s="102" t="s">
        <v>150</v>
      </c>
      <c r="Q616" s="101"/>
      <c r="R616" s="101"/>
      <c r="S616" s="101"/>
      <c r="T616" s="101"/>
      <c r="U616" s="101"/>
      <c r="V616" s="101"/>
      <c r="W616" s="101"/>
      <c r="X616" s="101"/>
      <c r="Y616" s="101"/>
      <c r="Z616" s="101"/>
    </row>
    <row r="617" spans="1:26" s="25" customFormat="1" ht="23.25">
      <c r="A617" s="120"/>
      <c r="B617" s="121" t="s">
        <v>280</v>
      </c>
      <c r="C617" s="121"/>
      <c r="D617" s="123" t="s">
        <v>446</v>
      </c>
      <c r="E617" s="115"/>
      <c r="F617" s="116">
        <v>4</v>
      </c>
      <c r="G617" s="113">
        <v>1.1000000000000001</v>
      </c>
      <c r="H617" s="117"/>
      <c r="I617" s="163">
        <v>1.8</v>
      </c>
      <c r="J617" s="114">
        <f t="shared" si="15"/>
        <v>7.9200000000000008</v>
      </c>
      <c r="K617" s="119"/>
      <c r="L617" s="114"/>
      <c r="M617" s="112"/>
      <c r="N617" s="72"/>
      <c r="O617" s="72">
        <v>1</v>
      </c>
      <c r="P617" s="102" t="s">
        <v>150</v>
      </c>
      <c r="Q617" s="101"/>
      <c r="R617" s="101"/>
      <c r="S617" s="101"/>
      <c r="T617" s="101"/>
      <c r="U617" s="101"/>
      <c r="V617" s="101"/>
      <c r="W617" s="101"/>
      <c r="X617" s="101"/>
      <c r="Y617" s="101"/>
      <c r="Z617" s="101"/>
    </row>
    <row r="618" spans="1:26" s="25" customFormat="1" ht="23.25">
      <c r="A618" s="120"/>
      <c r="B618" s="121" t="s">
        <v>280</v>
      </c>
      <c r="C618" s="121"/>
      <c r="D618" s="123" t="s">
        <v>447</v>
      </c>
      <c r="E618" s="115"/>
      <c r="F618" s="116">
        <v>8</v>
      </c>
      <c r="G618" s="113">
        <v>0.86</v>
      </c>
      <c r="H618" s="117"/>
      <c r="I618" s="163">
        <v>1.8</v>
      </c>
      <c r="J618" s="114">
        <f t="shared" si="15"/>
        <v>12.384</v>
      </c>
      <c r="K618" s="119"/>
      <c r="L618" s="114"/>
      <c r="M618" s="112"/>
      <c r="N618" s="72"/>
      <c r="O618" s="72">
        <v>1</v>
      </c>
      <c r="P618" s="102" t="s">
        <v>150</v>
      </c>
      <c r="Q618" s="101"/>
      <c r="R618" s="101"/>
      <c r="S618" s="101"/>
      <c r="T618" s="101"/>
      <c r="U618" s="101"/>
      <c r="V618" s="101"/>
      <c r="W618" s="101"/>
      <c r="X618" s="101"/>
      <c r="Y618" s="101"/>
      <c r="Z618" s="101"/>
    </row>
    <row r="619" spans="1:26" s="25" customFormat="1" ht="34.5" customHeight="1">
      <c r="A619" s="120"/>
      <c r="B619" s="121" t="e">
        <v>#N/A</v>
      </c>
      <c r="C619" s="121"/>
      <c r="D619" s="122" t="s">
        <v>443</v>
      </c>
      <c r="E619" s="115"/>
      <c r="F619" s="116"/>
      <c r="G619" s="113"/>
      <c r="H619" s="117"/>
      <c r="I619" s="163">
        <v>0</v>
      </c>
      <c r="J619" s="114" t="str">
        <f t="shared" si="15"/>
        <v/>
      </c>
      <c r="K619" s="119"/>
      <c r="L619" s="114"/>
      <c r="M619" s="112"/>
      <c r="N619" s="72"/>
      <c r="O619" s="72" t="s">
        <v>259</v>
      </c>
      <c r="P619" s="102" t="s">
        <v>150</v>
      </c>
      <c r="Q619" s="101"/>
      <c r="R619" s="101"/>
      <c r="S619" s="101"/>
      <c r="T619" s="101"/>
      <c r="U619" s="101"/>
      <c r="V619" s="101"/>
      <c r="W619" s="101"/>
      <c r="X619" s="101"/>
      <c r="Y619" s="101"/>
      <c r="Z619" s="101"/>
    </row>
    <row r="620" spans="1:26" s="25" customFormat="1" ht="23.25">
      <c r="A620" s="120"/>
      <c r="B620" s="121" t="s">
        <v>280</v>
      </c>
      <c r="C620" s="121"/>
      <c r="D620" s="123" t="s">
        <v>444</v>
      </c>
      <c r="E620" s="115"/>
      <c r="F620" s="116">
        <v>1</v>
      </c>
      <c r="G620" s="113">
        <v>6.45</v>
      </c>
      <c r="H620" s="117"/>
      <c r="I620" s="163">
        <v>1.8</v>
      </c>
      <c r="J620" s="114">
        <f t="shared" si="15"/>
        <v>11.610000000000001</v>
      </c>
      <c r="K620" s="119"/>
      <c r="L620" s="114"/>
      <c r="M620" s="112"/>
      <c r="N620" s="72"/>
      <c r="O620" s="72">
        <v>1</v>
      </c>
      <c r="P620" s="102" t="s">
        <v>150</v>
      </c>
      <c r="Q620" s="101"/>
      <c r="R620" s="101"/>
      <c r="S620" s="101"/>
      <c r="T620" s="101"/>
      <c r="U620" s="101"/>
      <c r="V620" s="101"/>
      <c r="W620" s="101"/>
      <c r="X620" s="101"/>
      <c r="Y620" s="101"/>
      <c r="Z620" s="101"/>
    </row>
    <row r="621" spans="1:26" s="25" customFormat="1" ht="23.25">
      <c r="A621" s="120"/>
      <c r="B621" s="121" t="s">
        <v>280</v>
      </c>
      <c r="C621" s="121"/>
      <c r="D621" s="123" t="s">
        <v>451</v>
      </c>
      <c r="E621" s="115"/>
      <c r="F621" s="116">
        <v>1</v>
      </c>
      <c r="G621" s="113">
        <v>0.86</v>
      </c>
      <c r="H621" s="117"/>
      <c r="I621" s="163">
        <v>1.8</v>
      </c>
      <c r="J621" s="114">
        <f t="shared" si="15"/>
        <v>1.548</v>
      </c>
      <c r="K621" s="119"/>
      <c r="L621" s="114"/>
      <c r="M621" s="112"/>
      <c r="N621" s="72"/>
      <c r="O621" s="72">
        <v>1</v>
      </c>
      <c r="P621" s="102" t="s">
        <v>150</v>
      </c>
      <c r="Q621" s="101"/>
      <c r="R621" s="101"/>
      <c r="S621" s="101"/>
      <c r="T621" s="101"/>
      <c r="U621" s="101"/>
      <c r="V621" s="101"/>
      <c r="W621" s="101"/>
      <c r="X621" s="101"/>
      <c r="Y621" s="101"/>
      <c r="Z621" s="101"/>
    </row>
    <row r="622" spans="1:26" s="25" customFormat="1" ht="23.25">
      <c r="A622" s="120"/>
      <c r="B622" s="121" t="s">
        <v>280</v>
      </c>
      <c r="C622" s="121"/>
      <c r="D622" s="123" t="s">
        <v>450</v>
      </c>
      <c r="E622" s="115"/>
      <c r="F622" s="116">
        <v>1</v>
      </c>
      <c r="G622" s="113">
        <v>0.86</v>
      </c>
      <c r="H622" s="117"/>
      <c r="I622" s="163">
        <v>1.8</v>
      </c>
      <c r="J622" s="114">
        <f t="shared" si="15"/>
        <v>1.548</v>
      </c>
      <c r="K622" s="119"/>
      <c r="L622" s="114"/>
      <c r="M622" s="112"/>
      <c r="N622" s="72"/>
      <c r="O622" s="72">
        <v>1</v>
      </c>
      <c r="P622" s="102" t="s">
        <v>150</v>
      </c>
      <c r="Q622" s="101"/>
      <c r="R622" s="101"/>
      <c r="S622" s="101"/>
      <c r="T622" s="101"/>
      <c r="U622" s="101"/>
      <c r="V622" s="101"/>
      <c r="W622" s="101"/>
      <c r="X622" s="101"/>
      <c r="Y622" s="101"/>
      <c r="Z622" s="101"/>
    </row>
    <row r="623" spans="1:26" s="25" customFormat="1" ht="23.25">
      <c r="A623" s="120"/>
      <c r="B623" s="121" t="s">
        <v>280</v>
      </c>
      <c r="C623" s="121"/>
      <c r="D623" s="123" t="s">
        <v>445</v>
      </c>
      <c r="E623" s="115"/>
      <c r="F623" s="116">
        <v>1</v>
      </c>
      <c r="G623" s="113">
        <v>4.3</v>
      </c>
      <c r="H623" s="117"/>
      <c r="I623" s="163">
        <v>1.8</v>
      </c>
      <c r="J623" s="114">
        <f t="shared" si="15"/>
        <v>7.74</v>
      </c>
      <c r="K623" s="119"/>
      <c r="L623" s="114"/>
      <c r="M623" s="112"/>
      <c r="N623" s="72"/>
      <c r="O623" s="72">
        <v>1</v>
      </c>
      <c r="P623" s="102" t="s">
        <v>150</v>
      </c>
      <c r="Q623" s="101"/>
      <c r="R623" s="101"/>
      <c r="S623" s="101"/>
      <c r="T623" s="101"/>
      <c r="U623" s="101"/>
      <c r="V623" s="101"/>
      <c r="W623" s="101"/>
      <c r="X623" s="101"/>
      <c r="Y623" s="101"/>
      <c r="Z623" s="101"/>
    </row>
    <row r="624" spans="1:26" s="25" customFormat="1" ht="23.25">
      <c r="A624" s="120"/>
      <c r="B624" s="121" t="s">
        <v>280</v>
      </c>
      <c r="C624" s="121"/>
      <c r="D624" s="123" t="s">
        <v>449</v>
      </c>
      <c r="E624" s="115"/>
      <c r="F624" s="116">
        <v>1</v>
      </c>
      <c r="G624" s="113">
        <v>7.91</v>
      </c>
      <c r="H624" s="117"/>
      <c r="I624" s="163">
        <v>1.8</v>
      </c>
      <c r="J624" s="114">
        <f t="shared" si="15"/>
        <v>14.238000000000001</v>
      </c>
      <c r="K624" s="119"/>
      <c r="L624" s="114"/>
      <c r="M624" s="112"/>
      <c r="N624" s="72"/>
      <c r="O624" s="72">
        <v>1</v>
      </c>
      <c r="P624" s="102" t="s">
        <v>150</v>
      </c>
      <c r="Q624" s="101"/>
      <c r="R624" s="101"/>
      <c r="S624" s="101"/>
      <c r="T624" s="101"/>
      <c r="U624" s="101"/>
      <c r="V624" s="101"/>
      <c r="W624" s="101"/>
      <c r="X624" s="101"/>
      <c r="Y624" s="101"/>
      <c r="Z624" s="101"/>
    </row>
    <row r="625" spans="1:26" s="25" customFormat="1" ht="23.25">
      <c r="A625" s="120"/>
      <c r="B625" s="121" t="e">
        <v>#N/A</v>
      </c>
      <c r="C625" s="121"/>
      <c r="D625" s="122" t="s">
        <v>257</v>
      </c>
      <c r="E625" s="115"/>
      <c r="F625" s="116"/>
      <c r="G625" s="113"/>
      <c r="H625" s="117"/>
      <c r="I625" s="163">
        <v>0</v>
      </c>
      <c r="J625" s="114" t="str">
        <f t="shared" si="15"/>
        <v/>
      </c>
      <c r="K625" s="119"/>
      <c r="L625" s="114"/>
      <c r="M625" s="112"/>
      <c r="N625" s="72"/>
      <c r="O625" s="72" t="s">
        <v>259</v>
      </c>
      <c r="P625" s="102" t="s">
        <v>150</v>
      </c>
      <c r="Q625" s="101"/>
      <c r="R625" s="101"/>
      <c r="S625" s="101"/>
      <c r="T625" s="101"/>
      <c r="U625" s="101"/>
      <c r="V625" s="101"/>
      <c r="W625" s="101"/>
      <c r="X625" s="101"/>
      <c r="Y625" s="101"/>
      <c r="Z625" s="101"/>
    </row>
    <row r="626" spans="1:26" s="25" customFormat="1" ht="23.25">
      <c r="A626" s="120"/>
      <c r="B626" s="121" t="s">
        <v>280</v>
      </c>
      <c r="C626" s="121"/>
      <c r="D626" s="123" t="s">
        <v>460</v>
      </c>
      <c r="E626" s="115"/>
      <c r="F626" s="116">
        <v>1</v>
      </c>
      <c r="G626" s="113">
        <v>18.22</v>
      </c>
      <c r="H626" s="117"/>
      <c r="I626" s="163">
        <v>1.8</v>
      </c>
      <c r="J626" s="114">
        <f t="shared" si="15"/>
        <v>32.795999999999999</v>
      </c>
      <c r="K626" s="119"/>
      <c r="L626" s="114"/>
      <c r="M626" s="112"/>
      <c r="N626" s="72"/>
      <c r="O626" s="72">
        <v>1</v>
      </c>
      <c r="P626" s="102" t="s">
        <v>150</v>
      </c>
      <c r="Q626" s="101"/>
      <c r="R626" s="101"/>
      <c r="S626" s="101"/>
      <c r="T626" s="101"/>
      <c r="U626" s="101"/>
      <c r="V626" s="101"/>
      <c r="W626" s="101"/>
      <c r="X626" s="101"/>
      <c r="Y626" s="101"/>
      <c r="Z626" s="101"/>
    </row>
    <row r="627" spans="1:26" s="25" customFormat="1" ht="23.25">
      <c r="A627" s="120"/>
      <c r="B627" s="121" t="s">
        <v>280</v>
      </c>
      <c r="C627" s="121"/>
      <c r="D627" s="123" t="s">
        <v>461</v>
      </c>
      <c r="E627" s="115"/>
      <c r="F627" s="116">
        <v>1</v>
      </c>
      <c r="G627" s="113">
        <v>18.22</v>
      </c>
      <c r="H627" s="117"/>
      <c r="I627" s="163">
        <v>1.18</v>
      </c>
      <c r="J627" s="114">
        <f t="shared" si="15"/>
        <v>21.499599999999997</v>
      </c>
      <c r="K627" s="119"/>
      <c r="L627" s="114"/>
      <c r="M627" s="112"/>
      <c r="N627" s="72"/>
      <c r="O627" s="72">
        <v>1</v>
      </c>
      <c r="P627" s="102" t="s">
        <v>150</v>
      </c>
      <c r="Q627" s="101"/>
      <c r="R627" s="101"/>
      <c r="S627" s="101"/>
      <c r="T627" s="101"/>
      <c r="U627" s="101"/>
      <c r="V627" s="101"/>
      <c r="W627" s="101"/>
      <c r="X627" s="101"/>
      <c r="Y627" s="101"/>
      <c r="Z627" s="101"/>
    </row>
    <row r="628" spans="1:26" s="25" customFormat="1" ht="23.25">
      <c r="A628" s="120"/>
      <c r="B628" s="121" t="s">
        <v>280</v>
      </c>
      <c r="C628" s="121"/>
      <c r="D628" s="123" t="s">
        <v>462</v>
      </c>
      <c r="E628" s="115"/>
      <c r="F628" s="116">
        <v>-2</v>
      </c>
      <c r="G628" s="113">
        <v>2</v>
      </c>
      <c r="H628" s="117"/>
      <c r="I628" s="163">
        <v>1.8</v>
      </c>
      <c r="J628" s="114">
        <f t="shared" si="15"/>
        <v>-3.2</v>
      </c>
      <c r="K628" s="119"/>
      <c r="L628" s="114"/>
      <c r="M628" s="112"/>
      <c r="N628" s="72"/>
      <c r="O628" s="72">
        <v>1</v>
      </c>
      <c r="P628" s="102" t="s">
        <v>150</v>
      </c>
      <c r="Q628" s="101"/>
      <c r="R628" s="101"/>
      <c r="S628" s="101"/>
      <c r="T628" s="101"/>
      <c r="U628" s="101"/>
      <c r="V628" s="101"/>
      <c r="W628" s="101"/>
      <c r="X628" s="101"/>
      <c r="Y628" s="101"/>
      <c r="Z628" s="101"/>
    </row>
    <row r="629" spans="1:26" s="25" customFormat="1" ht="23.25">
      <c r="A629" s="120"/>
      <c r="B629" s="121" t="s">
        <v>280</v>
      </c>
      <c r="C629" s="121"/>
      <c r="D629" s="123" t="s">
        <v>482</v>
      </c>
      <c r="E629" s="115"/>
      <c r="F629" s="116">
        <v>1</v>
      </c>
      <c r="G629" s="113">
        <v>9.8000000000000007</v>
      </c>
      <c r="H629" s="117"/>
      <c r="I629" s="163">
        <v>1.8</v>
      </c>
      <c r="J629" s="114">
        <f t="shared" si="15"/>
        <v>17.64</v>
      </c>
      <c r="K629" s="119"/>
      <c r="L629" s="114"/>
      <c r="M629" s="112"/>
      <c r="N629" s="72"/>
      <c r="O629" s="72">
        <v>1</v>
      </c>
      <c r="P629" s="102" t="s">
        <v>150</v>
      </c>
      <c r="Q629" s="101"/>
      <c r="R629" s="101"/>
      <c r="S629" s="101"/>
      <c r="T629" s="101"/>
      <c r="U629" s="101"/>
      <c r="V629" s="101"/>
      <c r="W629" s="101"/>
      <c r="X629" s="101"/>
      <c r="Y629" s="101"/>
      <c r="Z629" s="101"/>
    </row>
    <row r="630" spans="1:26" s="25" customFormat="1" ht="23.25">
      <c r="A630" s="120"/>
      <c r="B630" s="121" t="s">
        <v>280</v>
      </c>
      <c r="C630" s="121"/>
      <c r="D630" s="123" t="s">
        <v>483</v>
      </c>
      <c r="E630" s="115"/>
      <c r="F630" s="116">
        <v>1</v>
      </c>
      <c r="G630" s="113">
        <v>5</v>
      </c>
      <c r="H630" s="117"/>
      <c r="I630" s="163">
        <v>1.8</v>
      </c>
      <c r="J630" s="114">
        <f t="shared" si="15"/>
        <v>9</v>
      </c>
      <c r="K630" s="119"/>
      <c r="L630" s="114"/>
      <c r="M630" s="112"/>
      <c r="N630" s="72"/>
      <c r="O630" s="72">
        <v>1</v>
      </c>
      <c r="P630" s="102" t="s">
        <v>150</v>
      </c>
      <c r="Q630" s="101"/>
      <c r="R630" s="101"/>
      <c r="S630" s="101"/>
      <c r="T630" s="101"/>
      <c r="U630" s="101"/>
      <c r="V630" s="101"/>
      <c r="W630" s="101"/>
      <c r="X630" s="101"/>
      <c r="Y630" s="101"/>
      <c r="Z630" s="101"/>
    </row>
    <row r="631" spans="1:26" s="25" customFormat="1" ht="23.25">
      <c r="A631" s="120"/>
      <c r="B631" s="121" t="e">
        <v>#N/A</v>
      </c>
      <c r="C631" s="121"/>
      <c r="D631" s="122" t="s">
        <v>255</v>
      </c>
      <c r="E631" s="115"/>
      <c r="F631" s="116"/>
      <c r="G631" s="113"/>
      <c r="H631" s="117"/>
      <c r="I631" s="163">
        <v>0</v>
      </c>
      <c r="J631" s="114" t="str">
        <f t="shared" si="15"/>
        <v/>
      </c>
      <c r="K631" s="119"/>
      <c r="L631" s="114"/>
      <c r="M631" s="112"/>
      <c r="N631" s="72"/>
      <c r="O631" s="72" t="s">
        <v>259</v>
      </c>
      <c r="P631" s="102" t="s">
        <v>150</v>
      </c>
      <c r="Q631" s="101"/>
      <c r="R631" s="101"/>
      <c r="S631" s="101"/>
      <c r="T631" s="101"/>
      <c r="U631" s="101"/>
      <c r="V631" s="101"/>
      <c r="W631" s="101"/>
      <c r="X631" s="101"/>
      <c r="Y631" s="101"/>
      <c r="Z631" s="101"/>
    </row>
    <row r="632" spans="1:26" s="25" customFormat="1" ht="23.25">
      <c r="A632" s="120"/>
      <c r="B632" s="121" t="s">
        <v>280</v>
      </c>
      <c r="C632" s="121"/>
      <c r="D632" s="123" t="s">
        <v>463</v>
      </c>
      <c r="E632" s="115"/>
      <c r="F632" s="116">
        <v>1</v>
      </c>
      <c r="G632" s="113">
        <v>2.5499999999999998</v>
      </c>
      <c r="H632" s="117"/>
      <c r="I632" s="163">
        <v>1.8</v>
      </c>
      <c r="J632" s="114">
        <f t="shared" si="15"/>
        <v>4.59</v>
      </c>
      <c r="K632" s="119"/>
      <c r="L632" s="114"/>
      <c r="M632" s="112"/>
      <c r="N632" s="72"/>
      <c r="O632" s="72">
        <v>1</v>
      </c>
      <c r="P632" s="102" t="s">
        <v>150</v>
      </c>
      <c r="Q632" s="101"/>
      <c r="R632" s="101"/>
      <c r="S632" s="101"/>
      <c r="T632" s="101"/>
      <c r="U632" s="101"/>
      <c r="V632" s="101"/>
      <c r="W632" s="101"/>
      <c r="X632" s="101"/>
      <c r="Y632" s="101"/>
      <c r="Z632" s="101"/>
    </row>
    <row r="633" spans="1:26" s="25" customFormat="1" ht="23.25">
      <c r="A633" s="120"/>
      <c r="B633" s="121" t="s">
        <v>280</v>
      </c>
      <c r="C633" s="121"/>
      <c r="D633" s="123" t="s">
        <v>464</v>
      </c>
      <c r="E633" s="115"/>
      <c r="F633" s="116">
        <v>1</v>
      </c>
      <c r="G633" s="113">
        <v>5.51</v>
      </c>
      <c r="H633" s="117"/>
      <c r="I633" s="163">
        <v>1.8</v>
      </c>
      <c r="J633" s="114">
        <f t="shared" si="15"/>
        <v>9.9179999999999993</v>
      </c>
      <c r="K633" s="119"/>
      <c r="L633" s="114"/>
      <c r="M633" s="112"/>
      <c r="N633" s="72"/>
      <c r="O633" s="72">
        <v>1</v>
      </c>
      <c r="P633" s="102" t="s">
        <v>150</v>
      </c>
      <c r="Q633" s="101"/>
      <c r="R633" s="101"/>
      <c r="S633" s="101"/>
      <c r="T633" s="101"/>
      <c r="U633" s="101"/>
      <c r="V633" s="101"/>
      <c r="W633" s="101"/>
      <c r="X633" s="101"/>
      <c r="Y633" s="101"/>
      <c r="Z633" s="101"/>
    </row>
    <row r="634" spans="1:26" s="25" customFormat="1" ht="23.25">
      <c r="A634" s="120"/>
      <c r="B634" s="121" t="e">
        <v>#N/A</v>
      </c>
      <c r="C634" s="121"/>
      <c r="D634" s="122" t="s">
        <v>192</v>
      </c>
      <c r="E634" s="115"/>
      <c r="F634" s="116"/>
      <c r="G634" s="113"/>
      <c r="H634" s="117"/>
      <c r="I634" s="163">
        <v>0</v>
      </c>
      <c r="J634" s="114" t="str">
        <f t="shared" si="15"/>
        <v/>
      </c>
      <c r="K634" s="119"/>
      <c r="L634" s="114"/>
      <c r="M634" s="112"/>
      <c r="N634" s="72"/>
      <c r="O634" s="72" t="s">
        <v>259</v>
      </c>
      <c r="P634" s="102" t="s">
        <v>150</v>
      </c>
      <c r="Q634" s="101"/>
      <c r="R634" s="101"/>
      <c r="S634" s="101"/>
      <c r="T634" s="101"/>
      <c r="U634" s="101"/>
      <c r="V634" s="101"/>
      <c r="W634" s="101"/>
      <c r="X634" s="101"/>
      <c r="Y634" s="101"/>
      <c r="Z634" s="101"/>
    </row>
    <row r="635" spans="1:26" s="25" customFormat="1" ht="23.25">
      <c r="A635" s="120"/>
      <c r="B635" s="121" t="s">
        <v>280</v>
      </c>
      <c r="C635" s="121"/>
      <c r="D635" s="123" t="s">
        <v>258</v>
      </c>
      <c r="E635" s="115"/>
      <c r="F635" s="116">
        <v>1</v>
      </c>
      <c r="G635" s="113">
        <v>7.6</v>
      </c>
      <c r="H635" s="117"/>
      <c r="I635" s="163">
        <v>1.8</v>
      </c>
      <c r="J635" s="114">
        <f t="shared" si="15"/>
        <v>13.68</v>
      </c>
      <c r="K635" s="119"/>
      <c r="L635" s="114"/>
      <c r="M635" s="112"/>
      <c r="N635" s="72"/>
      <c r="O635" s="72">
        <v>1</v>
      </c>
      <c r="P635" s="102" t="s">
        <v>150</v>
      </c>
      <c r="Q635" s="101"/>
      <c r="R635" s="101"/>
      <c r="S635" s="101"/>
      <c r="T635" s="101"/>
      <c r="U635" s="101"/>
      <c r="V635" s="101"/>
      <c r="W635" s="101"/>
      <c r="X635" s="101"/>
      <c r="Y635" s="101"/>
      <c r="Z635" s="101"/>
    </row>
    <row r="636" spans="1:26" s="25" customFormat="1" ht="23.25">
      <c r="A636" s="120"/>
      <c r="B636" s="121" t="e">
        <v>#N/A</v>
      </c>
      <c r="C636" s="121"/>
      <c r="D636" s="122" t="s">
        <v>311</v>
      </c>
      <c r="E636" s="115"/>
      <c r="F636" s="116"/>
      <c r="G636" s="113"/>
      <c r="H636" s="117"/>
      <c r="I636" s="163">
        <v>0</v>
      </c>
      <c r="J636" s="114" t="str">
        <f t="shared" si="15"/>
        <v/>
      </c>
      <c r="K636" s="119"/>
      <c r="L636" s="114"/>
      <c r="M636" s="112"/>
      <c r="N636" s="72"/>
      <c r="O636" s="72" t="s">
        <v>259</v>
      </c>
      <c r="P636" s="102" t="s">
        <v>150</v>
      </c>
      <c r="Q636" s="101"/>
      <c r="R636" s="101"/>
      <c r="S636" s="101"/>
      <c r="T636" s="101"/>
      <c r="U636" s="101"/>
      <c r="V636" s="101"/>
      <c r="W636" s="101"/>
      <c r="X636" s="101"/>
      <c r="Y636" s="101"/>
      <c r="Z636" s="101"/>
    </row>
    <row r="637" spans="1:26" s="25" customFormat="1" ht="23.25">
      <c r="A637" s="120"/>
      <c r="B637" s="121" t="s">
        <v>280</v>
      </c>
      <c r="C637" s="121"/>
      <c r="D637" s="123" t="s">
        <v>258</v>
      </c>
      <c r="E637" s="115"/>
      <c r="F637" s="116">
        <v>1</v>
      </c>
      <c r="G637" s="113">
        <v>2.95</v>
      </c>
      <c r="H637" s="117"/>
      <c r="I637" s="163">
        <v>1.8</v>
      </c>
      <c r="J637" s="114">
        <f t="shared" si="15"/>
        <v>5.3100000000000005</v>
      </c>
      <c r="K637" s="119"/>
      <c r="L637" s="114"/>
      <c r="M637" s="112"/>
      <c r="N637" s="72"/>
      <c r="O637" s="72">
        <v>1</v>
      </c>
      <c r="P637" s="102" t="s">
        <v>150</v>
      </c>
      <c r="Q637" s="101"/>
      <c r="R637" s="101"/>
      <c r="S637" s="101"/>
      <c r="T637" s="101"/>
      <c r="U637" s="101"/>
      <c r="V637" s="101"/>
      <c r="W637" s="101"/>
      <c r="X637" s="101"/>
      <c r="Y637" s="101"/>
      <c r="Z637" s="101"/>
    </row>
    <row r="638" spans="1:26" s="25" customFormat="1" ht="23.25">
      <c r="A638" s="120"/>
      <c r="B638" s="121" t="e">
        <v>#N/A</v>
      </c>
      <c r="C638" s="121"/>
      <c r="D638" s="122" t="s">
        <v>465</v>
      </c>
      <c r="E638" s="115"/>
      <c r="F638" s="116"/>
      <c r="G638" s="113"/>
      <c r="H638" s="117"/>
      <c r="I638" s="163">
        <v>0</v>
      </c>
      <c r="J638" s="114" t="str">
        <f t="shared" si="15"/>
        <v/>
      </c>
      <c r="K638" s="119"/>
      <c r="L638" s="114"/>
      <c r="M638" s="112"/>
      <c r="N638" s="72"/>
      <c r="O638" s="72" t="s">
        <v>259</v>
      </c>
      <c r="P638" s="102" t="s">
        <v>150</v>
      </c>
      <c r="Q638" s="101"/>
      <c r="R638" s="101"/>
      <c r="S638" s="101"/>
      <c r="T638" s="101"/>
      <c r="U638" s="101"/>
      <c r="V638" s="101"/>
      <c r="W638" s="101"/>
      <c r="X638" s="101"/>
      <c r="Y638" s="101"/>
      <c r="Z638" s="101"/>
    </row>
    <row r="639" spans="1:26" s="25" customFormat="1" ht="23.25">
      <c r="A639" s="120"/>
      <c r="B639" s="121" t="s">
        <v>280</v>
      </c>
      <c r="C639" s="121"/>
      <c r="D639" s="123" t="s">
        <v>258</v>
      </c>
      <c r="E639" s="115"/>
      <c r="F639" s="116">
        <v>1</v>
      </c>
      <c r="G639" s="113">
        <v>5.25</v>
      </c>
      <c r="H639" s="117"/>
      <c r="I639" s="163">
        <v>1.8</v>
      </c>
      <c r="J639" s="114">
        <f t="shared" si="15"/>
        <v>9.4500000000000011</v>
      </c>
      <c r="K639" s="119"/>
      <c r="L639" s="114"/>
      <c r="M639" s="112"/>
      <c r="N639" s="72"/>
      <c r="O639" s="72">
        <v>1</v>
      </c>
      <c r="P639" s="102" t="s">
        <v>150</v>
      </c>
      <c r="Q639" s="101"/>
      <c r="R639" s="101"/>
      <c r="S639" s="101"/>
      <c r="T639" s="101"/>
      <c r="U639" s="101"/>
      <c r="V639" s="101"/>
      <c r="W639" s="101"/>
      <c r="X639" s="101"/>
      <c r="Y639" s="101"/>
      <c r="Z639" s="101"/>
    </row>
    <row r="640" spans="1:26" s="25" customFormat="1" ht="23.25">
      <c r="A640" s="120"/>
      <c r="B640" s="121" t="e">
        <v>#N/A</v>
      </c>
      <c r="C640" s="121"/>
      <c r="D640" s="122" t="s">
        <v>328</v>
      </c>
      <c r="E640" s="115"/>
      <c r="F640" s="116"/>
      <c r="G640" s="113"/>
      <c r="H640" s="117"/>
      <c r="I640" s="163">
        <v>0</v>
      </c>
      <c r="J640" s="114" t="str">
        <f t="shared" si="15"/>
        <v/>
      </c>
      <c r="K640" s="119"/>
      <c r="L640" s="114"/>
      <c r="M640" s="112"/>
      <c r="N640" s="72"/>
      <c r="O640" s="72" t="s">
        <v>259</v>
      </c>
      <c r="P640" s="102" t="s">
        <v>150</v>
      </c>
      <c r="Q640" s="101"/>
      <c r="R640" s="101"/>
      <c r="S640" s="101"/>
      <c r="T640" s="101"/>
      <c r="U640" s="101"/>
      <c r="V640" s="101"/>
      <c r="W640" s="101"/>
      <c r="X640" s="101"/>
      <c r="Y640" s="101"/>
      <c r="Z640" s="101"/>
    </row>
    <row r="641" spans="1:26" s="25" customFormat="1" ht="23.25">
      <c r="A641" s="120"/>
      <c r="B641" s="121" t="s">
        <v>280</v>
      </c>
      <c r="C641" s="121"/>
      <c r="D641" s="123" t="s">
        <v>464</v>
      </c>
      <c r="E641" s="115"/>
      <c r="F641" s="116">
        <v>1</v>
      </c>
      <c r="G641" s="113">
        <v>6.05</v>
      </c>
      <c r="H641" s="117"/>
      <c r="I641" s="163">
        <v>1.8</v>
      </c>
      <c r="J641" s="114">
        <f t="shared" si="15"/>
        <v>10.89</v>
      </c>
      <c r="K641" s="119"/>
      <c r="L641" s="114"/>
      <c r="M641" s="112"/>
      <c r="N641" s="72"/>
      <c r="O641" s="72">
        <v>1</v>
      </c>
      <c r="P641" s="102" t="s">
        <v>150</v>
      </c>
      <c r="Q641" s="101"/>
      <c r="R641" s="101"/>
      <c r="S641" s="101"/>
      <c r="T641" s="101"/>
      <c r="U641" s="101"/>
      <c r="V641" s="101"/>
      <c r="W641" s="101"/>
      <c r="X641" s="101"/>
      <c r="Y641" s="101"/>
      <c r="Z641" s="101"/>
    </row>
    <row r="642" spans="1:26" s="25" customFormat="1" ht="23.25">
      <c r="A642" s="120"/>
      <c r="B642" s="121" t="s">
        <v>280</v>
      </c>
      <c r="C642" s="121"/>
      <c r="D642" s="123" t="s">
        <v>463</v>
      </c>
      <c r="E642" s="115"/>
      <c r="F642" s="116">
        <v>1</v>
      </c>
      <c r="G642" s="113">
        <v>1.69</v>
      </c>
      <c r="H642" s="117"/>
      <c r="I642" s="163">
        <v>1.8</v>
      </c>
      <c r="J642" s="114">
        <f t="shared" si="15"/>
        <v>3.0419999999999998</v>
      </c>
      <c r="K642" s="119"/>
      <c r="L642" s="114"/>
      <c r="M642" s="112"/>
      <c r="N642" s="72"/>
      <c r="O642" s="72">
        <v>1</v>
      </c>
      <c r="P642" s="102" t="s">
        <v>150</v>
      </c>
      <c r="Q642" s="101"/>
      <c r="R642" s="101"/>
      <c r="S642" s="101"/>
      <c r="T642" s="101"/>
      <c r="U642" s="101"/>
      <c r="V642" s="101"/>
      <c r="W642" s="101"/>
      <c r="X642" s="101"/>
      <c r="Y642" s="101"/>
      <c r="Z642" s="101"/>
    </row>
    <row r="643" spans="1:26" s="25" customFormat="1" ht="23.25">
      <c r="A643" s="120"/>
      <c r="B643" s="121" t="e">
        <v>#N/A</v>
      </c>
      <c r="C643" s="121"/>
      <c r="D643" s="122" t="s">
        <v>349</v>
      </c>
      <c r="E643" s="115"/>
      <c r="F643" s="116"/>
      <c r="G643" s="113"/>
      <c r="H643" s="117"/>
      <c r="I643" s="163">
        <v>0</v>
      </c>
      <c r="J643" s="114" t="str">
        <f t="shared" si="15"/>
        <v/>
      </c>
      <c r="K643" s="119"/>
      <c r="L643" s="114"/>
      <c r="M643" s="112"/>
      <c r="N643" s="72"/>
      <c r="O643" s="72" t="s">
        <v>259</v>
      </c>
      <c r="P643" s="102" t="s">
        <v>150</v>
      </c>
      <c r="Q643" s="101"/>
      <c r="R643" s="101"/>
      <c r="S643" s="101"/>
      <c r="T643" s="101"/>
      <c r="U643" s="101"/>
      <c r="V643" s="101"/>
      <c r="W643" s="101"/>
      <c r="X643" s="101"/>
      <c r="Y643" s="101"/>
      <c r="Z643" s="101"/>
    </row>
    <row r="644" spans="1:26" s="25" customFormat="1" ht="23.25">
      <c r="A644" s="120"/>
      <c r="B644" s="121" t="s">
        <v>280</v>
      </c>
      <c r="C644" s="121"/>
      <c r="D644" s="123" t="s">
        <v>258</v>
      </c>
      <c r="E644" s="115"/>
      <c r="F644" s="116">
        <v>1</v>
      </c>
      <c r="G644" s="113">
        <v>1.1499999999999999</v>
      </c>
      <c r="H644" s="117"/>
      <c r="I644" s="163">
        <v>1.8</v>
      </c>
      <c r="J644" s="114">
        <f t="shared" si="15"/>
        <v>2.0699999999999998</v>
      </c>
      <c r="K644" s="119"/>
      <c r="L644" s="114"/>
      <c r="M644" s="112"/>
      <c r="N644" s="72"/>
      <c r="O644" s="72">
        <v>1</v>
      </c>
      <c r="P644" s="102" t="s">
        <v>150</v>
      </c>
      <c r="Q644" s="101"/>
      <c r="R644" s="101"/>
      <c r="S644" s="101"/>
      <c r="T644" s="101"/>
      <c r="U644" s="101"/>
      <c r="V644" s="101"/>
      <c r="W644" s="101"/>
      <c r="X644" s="101"/>
      <c r="Y644" s="101"/>
      <c r="Z644" s="101"/>
    </row>
    <row r="645" spans="1:26" s="25" customFormat="1" ht="23.25">
      <c r="A645" s="120"/>
      <c r="B645" s="121" t="e">
        <v>#N/A</v>
      </c>
      <c r="C645" s="121"/>
      <c r="D645" s="122" t="s">
        <v>327</v>
      </c>
      <c r="E645" s="115"/>
      <c r="F645" s="116"/>
      <c r="G645" s="113"/>
      <c r="H645" s="117"/>
      <c r="I645" s="163">
        <v>0</v>
      </c>
      <c r="J645" s="114" t="str">
        <f t="shared" si="15"/>
        <v/>
      </c>
      <c r="K645" s="119"/>
      <c r="L645" s="114"/>
      <c r="M645" s="112"/>
      <c r="N645" s="72"/>
      <c r="O645" s="72" t="s">
        <v>259</v>
      </c>
      <c r="P645" s="102" t="s">
        <v>150</v>
      </c>
      <c r="Q645" s="101"/>
      <c r="R645" s="101"/>
      <c r="S645" s="101"/>
      <c r="T645" s="101"/>
      <c r="U645" s="101"/>
      <c r="V645" s="101"/>
      <c r="W645" s="101"/>
      <c r="X645" s="101"/>
      <c r="Y645" s="101"/>
      <c r="Z645" s="101"/>
    </row>
    <row r="646" spans="1:26" s="25" customFormat="1" ht="23.25">
      <c r="A646" s="120"/>
      <c r="B646" s="121" t="s">
        <v>280</v>
      </c>
      <c r="C646" s="121"/>
      <c r="D646" s="123" t="s">
        <v>463</v>
      </c>
      <c r="E646" s="115"/>
      <c r="F646" s="116">
        <v>1</v>
      </c>
      <c r="G646" s="113">
        <v>1.69</v>
      </c>
      <c r="H646" s="117"/>
      <c r="I646" s="163">
        <v>1.8</v>
      </c>
      <c r="J646" s="114">
        <f t="shared" si="15"/>
        <v>3.0419999999999998</v>
      </c>
      <c r="K646" s="119"/>
      <c r="L646" s="114"/>
      <c r="M646" s="112"/>
      <c r="N646" s="72"/>
      <c r="O646" s="72">
        <v>1</v>
      </c>
      <c r="P646" s="102" t="s">
        <v>150</v>
      </c>
      <c r="Q646" s="101"/>
      <c r="R646" s="101"/>
      <c r="S646" s="101"/>
      <c r="T646" s="101"/>
      <c r="U646" s="101"/>
      <c r="V646" s="101"/>
      <c r="W646" s="101"/>
      <c r="X646" s="101"/>
      <c r="Y646" s="101"/>
      <c r="Z646" s="101"/>
    </row>
    <row r="647" spans="1:26" s="25" customFormat="1" ht="23.25">
      <c r="A647" s="120"/>
      <c r="B647" s="121" t="s">
        <v>280</v>
      </c>
      <c r="C647" s="121"/>
      <c r="D647" s="123" t="s">
        <v>464</v>
      </c>
      <c r="E647" s="115"/>
      <c r="F647" s="116">
        <v>1</v>
      </c>
      <c r="G647" s="113">
        <v>2.38</v>
      </c>
      <c r="H647" s="117"/>
      <c r="I647" s="163">
        <v>1.8</v>
      </c>
      <c r="J647" s="114">
        <f t="shared" si="15"/>
        <v>4.2839999999999998</v>
      </c>
      <c r="K647" s="119"/>
      <c r="L647" s="114"/>
      <c r="M647" s="112"/>
      <c r="N647" s="72"/>
      <c r="O647" s="72">
        <v>1</v>
      </c>
      <c r="P647" s="102" t="s">
        <v>150</v>
      </c>
      <c r="Q647" s="101"/>
      <c r="R647" s="101"/>
      <c r="S647" s="101"/>
      <c r="T647" s="101"/>
      <c r="U647" s="101"/>
      <c r="V647" s="101"/>
      <c r="W647" s="101"/>
      <c r="X647" s="101"/>
      <c r="Y647" s="101"/>
      <c r="Z647" s="101"/>
    </row>
    <row r="648" spans="1:26" s="25" customFormat="1" ht="23.25">
      <c r="A648" s="120"/>
      <c r="B648" s="121" t="e">
        <v>#N/A</v>
      </c>
      <c r="C648" s="121"/>
      <c r="D648" s="122" t="s">
        <v>466</v>
      </c>
      <c r="E648" s="115"/>
      <c r="F648" s="116"/>
      <c r="G648" s="113"/>
      <c r="H648" s="117"/>
      <c r="I648" s="163">
        <v>0</v>
      </c>
      <c r="J648" s="114" t="str">
        <f t="shared" si="15"/>
        <v/>
      </c>
      <c r="K648" s="119"/>
      <c r="L648" s="114"/>
      <c r="M648" s="112"/>
      <c r="N648" s="72"/>
      <c r="O648" s="72" t="s">
        <v>259</v>
      </c>
      <c r="P648" s="102" t="s">
        <v>150</v>
      </c>
      <c r="Q648" s="101"/>
      <c r="R648" s="101"/>
      <c r="S648" s="101"/>
      <c r="T648" s="101"/>
      <c r="U648" s="101"/>
      <c r="V648" s="101"/>
      <c r="W648" s="101"/>
      <c r="X648" s="101"/>
      <c r="Y648" s="101"/>
      <c r="Z648" s="101"/>
    </row>
    <row r="649" spans="1:26" s="25" customFormat="1" ht="23.25">
      <c r="A649" s="120"/>
      <c r="B649" s="121" t="s">
        <v>280</v>
      </c>
      <c r="C649" s="121"/>
      <c r="D649" s="123" t="s">
        <v>463</v>
      </c>
      <c r="E649" s="115"/>
      <c r="F649" s="116">
        <v>2</v>
      </c>
      <c r="G649" s="113">
        <v>2.33</v>
      </c>
      <c r="H649" s="117"/>
      <c r="I649" s="163">
        <v>1.8</v>
      </c>
      <c r="J649" s="114">
        <f t="shared" si="15"/>
        <v>8.3879999999999999</v>
      </c>
      <c r="K649" s="119"/>
      <c r="L649" s="114"/>
      <c r="M649" s="112"/>
      <c r="N649" s="72"/>
      <c r="O649" s="72">
        <v>1</v>
      </c>
      <c r="P649" s="102" t="s">
        <v>150</v>
      </c>
      <c r="Q649" s="101"/>
      <c r="R649" s="101"/>
      <c r="S649" s="101"/>
      <c r="T649" s="101"/>
      <c r="U649" s="101"/>
      <c r="V649" s="101"/>
      <c r="W649" s="101"/>
      <c r="X649" s="101"/>
      <c r="Y649" s="101"/>
      <c r="Z649" s="101"/>
    </row>
    <row r="650" spans="1:26" s="25" customFormat="1" ht="23.25">
      <c r="A650" s="120"/>
      <c r="B650" s="121" t="s">
        <v>280</v>
      </c>
      <c r="C650" s="121"/>
      <c r="D650" s="123" t="s">
        <v>464</v>
      </c>
      <c r="E650" s="115"/>
      <c r="F650" s="116">
        <v>1</v>
      </c>
      <c r="G650" s="113">
        <v>2.8</v>
      </c>
      <c r="H650" s="117"/>
      <c r="I650" s="163">
        <v>1.8</v>
      </c>
      <c r="J650" s="114">
        <f t="shared" si="15"/>
        <v>5.04</v>
      </c>
      <c r="K650" s="119"/>
      <c r="L650" s="114"/>
      <c r="M650" s="112"/>
      <c r="N650" s="72"/>
      <c r="O650" s="72">
        <v>1</v>
      </c>
      <c r="P650" s="102" t="s">
        <v>150</v>
      </c>
      <c r="Q650" s="101"/>
      <c r="R650" s="101"/>
      <c r="S650" s="101"/>
      <c r="T650" s="101"/>
      <c r="U650" s="101"/>
      <c r="V650" s="101"/>
      <c r="W650" s="101"/>
      <c r="X650" s="101"/>
      <c r="Y650" s="101"/>
      <c r="Z650" s="101"/>
    </row>
    <row r="651" spans="1:26" s="25" customFormat="1" ht="23.25">
      <c r="A651" s="120"/>
      <c r="B651" s="121" t="e">
        <v>#N/A</v>
      </c>
      <c r="C651" s="121"/>
      <c r="D651" s="122" t="s">
        <v>325</v>
      </c>
      <c r="E651" s="115"/>
      <c r="F651" s="116"/>
      <c r="G651" s="113"/>
      <c r="H651" s="117"/>
      <c r="I651" s="163">
        <v>0</v>
      </c>
      <c r="J651" s="114" t="str">
        <f t="shared" si="15"/>
        <v/>
      </c>
      <c r="K651" s="119"/>
      <c r="L651" s="114"/>
      <c r="M651" s="112"/>
      <c r="N651" s="72"/>
      <c r="O651" s="72" t="s">
        <v>259</v>
      </c>
      <c r="P651" s="102" t="s">
        <v>150</v>
      </c>
      <c r="Q651" s="101"/>
      <c r="R651" s="101"/>
      <c r="S651" s="101"/>
      <c r="T651" s="101"/>
      <c r="U651" s="101"/>
      <c r="V651" s="101"/>
      <c r="W651" s="101"/>
      <c r="X651" s="101"/>
      <c r="Y651" s="101"/>
      <c r="Z651" s="101"/>
    </row>
    <row r="652" spans="1:26" s="25" customFormat="1" ht="23.25">
      <c r="A652" s="120"/>
      <c r="B652" s="121" t="s">
        <v>280</v>
      </c>
      <c r="C652" s="121"/>
      <c r="D652" s="123" t="s">
        <v>258</v>
      </c>
      <c r="E652" s="115"/>
      <c r="F652" s="116">
        <v>1</v>
      </c>
      <c r="G652" s="113">
        <v>2.23</v>
      </c>
      <c r="H652" s="117"/>
      <c r="I652" s="163">
        <v>1.8</v>
      </c>
      <c r="J652" s="114">
        <f t="shared" si="15"/>
        <v>4.0140000000000002</v>
      </c>
      <c r="K652" s="119"/>
      <c r="L652" s="114"/>
      <c r="M652" s="112"/>
      <c r="N652" s="72"/>
      <c r="O652" s="72">
        <v>1</v>
      </c>
      <c r="P652" s="102" t="s">
        <v>150</v>
      </c>
      <c r="Q652" s="101"/>
      <c r="R652" s="101"/>
      <c r="S652" s="101"/>
      <c r="T652" s="101"/>
      <c r="U652" s="101"/>
      <c r="V652" s="101"/>
      <c r="W652" s="101"/>
      <c r="X652" s="101"/>
      <c r="Y652" s="101"/>
      <c r="Z652" s="101"/>
    </row>
    <row r="653" spans="1:26" s="25" customFormat="1" ht="23.25">
      <c r="A653" s="120"/>
      <c r="B653" s="121" t="e">
        <v>#N/A</v>
      </c>
      <c r="C653" s="121"/>
      <c r="D653" s="122" t="s">
        <v>254</v>
      </c>
      <c r="E653" s="115"/>
      <c r="F653" s="116"/>
      <c r="G653" s="113"/>
      <c r="H653" s="117"/>
      <c r="I653" s="163">
        <v>0</v>
      </c>
      <c r="J653" s="114" t="str">
        <f t="shared" si="15"/>
        <v/>
      </c>
      <c r="K653" s="119"/>
      <c r="L653" s="114"/>
      <c r="M653" s="112"/>
      <c r="N653" s="72"/>
      <c r="O653" s="72" t="s">
        <v>259</v>
      </c>
      <c r="P653" s="102" t="s">
        <v>150</v>
      </c>
      <c r="Q653" s="101"/>
      <c r="R653" s="101"/>
      <c r="S653" s="101"/>
      <c r="T653" s="101"/>
      <c r="U653" s="101"/>
      <c r="V653" s="101"/>
      <c r="W653" s="101"/>
      <c r="X653" s="101"/>
      <c r="Y653" s="101"/>
      <c r="Z653" s="101"/>
    </row>
    <row r="654" spans="1:26" s="25" customFormat="1" ht="23.25">
      <c r="A654" s="120"/>
      <c r="B654" s="121" t="s">
        <v>280</v>
      </c>
      <c r="C654" s="121"/>
      <c r="D654" s="123" t="s">
        <v>258</v>
      </c>
      <c r="E654" s="115"/>
      <c r="F654" s="116">
        <v>1</v>
      </c>
      <c r="G654" s="113">
        <v>6.25</v>
      </c>
      <c r="H654" s="117"/>
      <c r="I654" s="163">
        <v>1.8</v>
      </c>
      <c r="J654" s="114">
        <f t="shared" si="15"/>
        <v>11.25</v>
      </c>
      <c r="K654" s="119"/>
      <c r="L654" s="114"/>
      <c r="M654" s="112"/>
      <c r="N654" s="72"/>
      <c r="O654" s="72">
        <v>1</v>
      </c>
      <c r="P654" s="102" t="s">
        <v>150</v>
      </c>
      <c r="Q654" s="101"/>
      <c r="R654" s="101"/>
      <c r="S654" s="101"/>
      <c r="T654" s="101"/>
      <c r="U654" s="101"/>
      <c r="V654" s="101"/>
      <c r="W654" s="101"/>
      <c r="X654" s="101"/>
      <c r="Y654" s="101"/>
      <c r="Z654" s="101"/>
    </row>
    <row r="655" spans="1:26" s="25" customFormat="1" ht="23.25">
      <c r="A655" s="120"/>
      <c r="B655" s="121" t="s">
        <v>280</v>
      </c>
      <c r="C655" s="121"/>
      <c r="D655" s="123" t="s">
        <v>307</v>
      </c>
      <c r="E655" s="115"/>
      <c r="F655" s="116"/>
      <c r="G655" s="113"/>
      <c r="H655" s="117"/>
      <c r="I655" s="163">
        <v>0</v>
      </c>
      <c r="J655" s="114" t="str">
        <f t="shared" si="15"/>
        <v/>
      </c>
      <c r="K655" s="119"/>
      <c r="L655" s="114"/>
      <c r="M655" s="112"/>
      <c r="N655" s="72"/>
      <c r="O655" s="72">
        <v>1</v>
      </c>
      <c r="P655" s="102" t="s">
        <v>150</v>
      </c>
      <c r="Q655" s="101"/>
      <c r="R655" s="101"/>
      <c r="S655" s="101"/>
      <c r="T655" s="101"/>
      <c r="U655" s="101"/>
      <c r="V655" s="101"/>
      <c r="W655" s="101"/>
      <c r="X655" s="101"/>
      <c r="Y655" s="101"/>
      <c r="Z655" s="101"/>
    </row>
    <row r="656" spans="1:26" s="25" customFormat="1" ht="23.25">
      <c r="A656" s="120"/>
      <c r="B656" s="121" t="e">
        <v>#N/A</v>
      </c>
      <c r="C656" s="121"/>
      <c r="D656" s="122" t="s">
        <v>473</v>
      </c>
      <c r="E656" s="115"/>
      <c r="F656" s="116"/>
      <c r="G656" s="113"/>
      <c r="H656" s="117"/>
      <c r="I656" s="163">
        <v>0</v>
      </c>
      <c r="J656" s="114" t="str">
        <f t="shared" si="15"/>
        <v/>
      </c>
      <c r="K656" s="119"/>
      <c r="L656" s="114"/>
      <c r="M656" s="112"/>
      <c r="N656" s="72"/>
      <c r="O656" s="72" t="s">
        <v>259</v>
      </c>
      <c r="P656" s="102" t="s">
        <v>150</v>
      </c>
      <c r="Q656" s="101"/>
      <c r="R656" s="101"/>
      <c r="S656" s="101"/>
      <c r="T656" s="101"/>
      <c r="U656" s="101"/>
      <c r="V656" s="101"/>
      <c r="W656" s="101"/>
      <c r="X656" s="101"/>
      <c r="Y656" s="101"/>
      <c r="Z656" s="101"/>
    </row>
    <row r="657" spans="1:26" s="25" customFormat="1" ht="23.25">
      <c r="A657" s="120"/>
      <c r="B657" s="121" t="s">
        <v>280</v>
      </c>
      <c r="C657" s="121"/>
      <c r="D657" s="123" t="s">
        <v>314</v>
      </c>
      <c r="E657" s="115"/>
      <c r="F657" s="116">
        <v>2</v>
      </c>
      <c r="G657" s="123">
        <v>81.259999999999991</v>
      </c>
      <c r="H657" s="117"/>
      <c r="I657" s="163">
        <v>0.72</v>
      </c>
      <c r="J657" s="114">
        <f t="shared" si="15"/>
        <v>117.01439999999998</v>
      </c>
      <c r="K657" s="119"/>
      <c r="L657" s="114"/>
      <c r="M657" s="112"/>
      <c r="N657" s="72"/>
      <c r="O657" s="72">
        <v>1</v>
      </c>
      <c r="P657" s="102" t="s">
        <v>150</v>
      </c>
      <c r="Q657" s="101"/>
      <c r="R657" s="101"/>
      <c r="S657" s="101"/>
      <c r="T657" s="101"/>
      <c r="U657" s="101"/>
      <c r="V657" s="101"/>
      <c r="W657" s="101"/>
      <c r="X657" s="101"/>
      <c r="Y657" s="101"/>
      <c r="Z657" s="101"/>
    </row>
    <row r="658" spans="1:26" s="25" customFormat="1" ht="23.25">
      <c r="A658" s="120"/>
      <c r="B658" s="121" t="s">
        <v>280</v>
      </c>
      <c r="C658" s="121"/>
      <c r="D658" s="123" t="s">
        <v>467</v>
      </c>
      <c r="E658" s="115"/>
      <c r="F658" s="116">
        <v>2</v>
      </c>
      <c r="G658" s="113">
        <v>3.07</v>
      </c>
      <c r="H658" s="117"/>
      <c r="I658" s="163">
        <v>0.72</v>
      </c>
      <c r="J658" s="114">
        <f t="shared" si="15"/>
        <v>4.4207999999999998</v>
      </c>
      <c r="K658" s="119"/>
      <c r="L658" s="114"/>
      <c r="M658" s="112"/>
      <c r="N658" s="72"/>
      <c r="O658" s="72">
        <v>1</v>
      </c>
      <c r="P658" s="102" t="s">
        <v>150</v>
      </c>
      <c r="Q658" s="101"/>
      <c r="R658" s="101"/>
      <c r="S658" s="101"/>
      <c r="T658" s="101"/>
      <c r="U658" s="101"/>
      <c r="V658" s="101"/>
      <c r="W658" s="101"/>
      <c r="X658" s="101"/>
      <c r="Y658" s="101"/>
      <c r="Z658" s="101"/>
    </row>
    <row r="659" spans="1:26" s="25" customFormat="1" ht="23.25">
      <c r="A659" s="120"/>
      <c r="B659" s="121" t="s">
        <v>280</v>
      </c>
      <c r="C659" s="121"/>
      <c r="D659" s="123" t="s">
        <v>468</v>
      </c>
      <c r="E659" s="115"/>
      <c r="F659" s="116">
        <v>2</v>
      </c>
      <c r="G659" s="113">
        <v>3.07</v>
      </c>
      <c r="H659" s="117"/>
      <c r="I659" s="163">
        <v>0.72</v>
      </c>
      <c r="J659" s="114">
        <f t="shared" si="15"/>
        <v>4.4207999999999998</v>
      </c>
      <c r="K659" s="119"/>
      <c r="L659" s="114"/>
      <c r="M659" s="112"/>
      <c r="N659" s="72"/>
      <c r="O659" s="72">
        <v>1</v>
      </c>
      <c r="P659" s="102" t="s">
        <v>150</v>
      </c>
      <c r="Q659" s="101"/>
      <c r="R659" s="101"/>
      <c r="S659" s="101"/>
      <c r="T659" s="101"/>
      <c r="U659" s="101"/>
      <c r="V659" s="101"/>
      <c r="W659" s="101"/>
      <c r="X659" s="101"/>
      <c r="Y659" s="101"/>
      <c r="Z659" s="101"/>
    </row>
    <row r="660" spans="1:26" s="25" customFormat="1" ht="23.25">
      <c r="A660" s="120"/>
      <c r="B660" s="121" t="s">
        <v>280</v>
      </c>
      <c r="C660" s="121"/>
      <c r="D660" s="123" t="s">
        <v>469</v>
      </c>
      <c r="E660" s="115"/>
      <c r="F660" s="116">
        <v>2</v>
      </c>
      <c r="G660" s="113">
        <v>3.07</v>
      </c>
      <c r="H660" s="117"/>
      <c r="I660" s="163">
        <v>0.72</v>
      </c>
      <c r="J660" s="114">
        <f t="shared" ref="J660:J720" si="16">IF(F660=0,"",IF(AND(F660&lt;0,G660*I660&gt;2),(ABS((2-(I660*G660)))*F660),IF(F660&gt;0,F660*G660*I660,0)))</f>
        <v>4.4207999999999998</v>
      </c>
      <c r="K660" s="119"/>
      <c r="L660" s="114"/>
      <c r="M660" s="112"/>
      <c r="N660" s="72"/>
      <c r="O660" s="72">
        <v>1</v>
      </c>
      <c r="P660" s="102" t="s">
        <v>150</v>
      </c>
      <c r="Q660" s="101"/>
      <c r="R660" s="101"/>
      <c r="S660" s="101"/>
      <c r="T660" s="101"/>
      <c r="U660" s="101"/>
      <c r="V660" s="101"/>
      <c r="W660" s="101"/>
      <c r="X660" s="101"/>
      <c r="Y660" s="101"/>
      <c r="Z660" s="101"/>
    </row>
    <row r="661" spans="1:26" s="25" customFormat="1" ht="23.25">
      <c r="A661" s="120"/>
      <c r="B661" s="121" t="s">
        <v>280</v>
      </c>
      <c r="C661" s="121"/>
      <c r="D661" s="123" t="s">
        <v>470</v>
      </c>
      <c r="E661" s="115"/>
      <c r="F661" s="116">
        <v>2</v>
      </c>
      <c r="G661" s="113">
        <v>18.440000000000001</v>
      </c>
      <c r="H661" s="117"/>
      <c r="I661" s="163">
        <v>0.72</v>
      </c>
      <c r="J661" s="114">
        <f t="shared" si="16"/>
        <v>26.553599999999999</v>
      </c>
      <c r="K661" s="119"/>
      <c r="L661" s="114"/>
      <c r="M661" s="112"/>
      <c r="N661" s="72"/>
      <c r="O661" s="72">
        <v>1</v>
      </c>
      <c r="P661" s="102" t="s">
        <v>150</v>
      </c>
      <c r="Q661" s="101"/>
      <c r="R661" s="101"/>
      <c r="S661" s="101"/>
      <c r="T661" s="101"/>
      <c r="U661" s="101"/>
      <c r="V661" s="101"/>
      <c r="W661" s="101"/>
      <c r="X661" s="101"/>
      <c r="Y661" s="101"/>
      <c r="Z661" s="101"/>
    </row>
    <row r="662" spans="1:26" s="25" customFormat="1" ht="23.25">
      <c r="A662" s="120"/>
      <c r="B662" s="121" t="s">
        <v>280</v>
      </c>
      <c r="C662" s="121"/>
      <c r="D662" s="123" t="s">
        <v>471</v>
      </c>
      <c r="E662" s="115"/>
      <c r="F662" s="116">
        <v>2</v>
      </c>
      <c r="G662" s="113">
        <v>18.440000000000001</v>
      </c>
      <c r="H662" s="117"/>
      <c r="I662" s="163">
        <v>0.72</v>
      </c>
      <c r="J662" s="114">
        <f t="shared" si="16"/>
        <v>26.553599999999999</v>
      </c>
      <c r="K662" s="119"/>
      <c r="L662" s="114"/>
      <c r="M662" s="112"/>
      <c r="N662" s="72"/>
      <c r="O662" s="72">
        <v>1</v>
      </c>
      <c r="P662" s="102" t="s">
        <v>150</v>
      </c>
      <c r="Q662" s="101"/>
      <c r="R662" s="101"/>
      <c r="S662" s="101"/>
      <c r="T662" s="101"/>
      <c r="U662" s="101"/>
      <c r="V662" s="101"/>
      <c r="W662" s="101"/>
      <c r="X662" s="101"/>
      <c r="Y662" s="101"/>
      <c r="Z662" s="101"/>
    </row>
    <row r="663" spans="1:26" s="25" customFormat="1" ht="23.25">
      <c r="A663" s="120"/>
      <c r="B663" s="121" t="s">
        <v>280</v>
      </c>
      <c r="C663" s="121"/>
      <c r="D663" s="123" t="s">
        <v>310</v>
      </c>
      <c r="E663" s="115"/>
      <c r="F663" s="116">
        <v>2</v>
      </c>
      <c r="G663" s="113">
        <v>28.17</v>
      </c>
      <c r="H663" s="117"/>
      <c r="I663" s="163">
        <v>0.72</v>
      </c>
      <c r="J663" s="114">
        <f t="shared" si="16"/>
        <v>40.564799999999998</v>
      </c>
      <c r="K663" s="119"/>
      <c r="L663" s="114"/>
      <c r="M663" s="112"/>
      <c r="N663" s="72"/>
      <c r="O663" s="72">
        <v>1</v>
      </c>
      <c r="P663" s="102" t="s">
        <v>150</v>
      </c>
      <c r="Q663" s="101"/>
      <c r="R663" s="101"/>
      <c r="S663" s="101"/>
      <c r="T663" s="101"/>
      <c r="U663" s="101"/>
      <c r="V663" s="101"/>
      <c r="W663" s="101"/>
      <c r="X663" s="101"/>
      <c r="Y663" s="101"/>
      <c r="Z663" s="101"/>
    </row>
    <row r="664" spans="1:26" s="25" customFormat="1" ht="23.25">
      <c r="A664" s="120"/>
      <c r="B664" s="121" t="s">
        <v>280</v>
      </c>
      <c r="C664" s="121"/>
      <c r="D664" s="123" t="s">
        <v>472</v>
      </c>
      <c r="E664" s="115"/>
      <c r="F664" s="116">
        <v>2</v>
      </c>
      <c r="G664" s="113">
        <v>1.17</v>
      </c>
      <c r="H664" s="117"/>
      <c r="I664" s="163">
        <v>0.72</v>
      </c>
      <c r="J664" s="114">
        <f t="shared" si="16"/>
        <v>1.6847999999999999</v>
      </c>
      <c r="K664" s="119"/>
      <c r="L664" s="114"/>
      <c r="M664" s="112"/>
      <c r="N664" s="72"/>
      <c r="O664" s="72">
        <v>1</v>
      </c>
      <c r="P664" s="102" t="s">
        <v>150</v>
      </c>
      <c r="Q664" s="101"/>
      <c r="R664" s="101"/>
      <c r="S664" s="101"/>
      <c r="T664" s="101"/>
      <c r="U664" s="101"/>
      <c r="V664" s="101"/>
      <c r="W664" s="101"/>
      <c r="X664" s="101"/>
      <c r="Y664" s="101"/>
      <c r="Z664" s="101"/>
    </row>
    <row r="665" spans="1:26" s="25" customFormat="1" ht="23.25">
      <c r="A665" s="120"/>
      <c r="B665" s="121" t="s">
        <v>280</v>
      </c>
      <c r="C665" s="121"/>
      <c r="D665" s="123" t="s">
        <v>485</v>
      </c>
      <c r="E665" s="115"/>
      <c r="F665" s="116">
        <v>1</v>
      </c>
      <c r="G665" s="113">
        <v>50.949999999999996</v>
      </c>
      <c r="H665" s="117"/>
      <c r="I665" s="163">
        <v>0.4</v>
      </c>
      <c r="J665" s="114">
        <f t="shared" si="16"/>
        <v>20.38</v>
      </c>
      <c r="K665" s="119"/>
      <c r="L665" s="114"/>
      <c r="M665" s="112"/>
      <c r="N665" s="72"/>
      <c r="O665" s="72">
        <v>1</v>
      </c>
      <c r="P665" s="102" t="s">
        <v>150</v>
      </c>
      <c r="Q665" s="101"/>
      <c r="R665" s="101"/>
      <c r="S665" s="101"/>
      <c r="T665" s="101"/>
      <c r="U665" s="101"/>
      <c r="V665" s="101"/>
      <c r="W665" s="101"/>
      <c r="X665" s="101"/>
      <c r="Y665" s="101"/>
      <c r="Z665" s="101"/>
    </row>
    <row r="666" spans="1:26" s="25" customFormat="1" ht="23.25">
      <c r="A666" s="120"/>
      <c r="B666" s="121" t="s">
        <v>280</v>
      </c>
      <c r="C666" s="121"/>
      <c r="D666" s="123" t="s">
        <v>486</v>
      </c>
      <c r="E666" s="115"/>
      <c r="F666" s="116">
        <v>1</v>
      </c>
      <c r="G666" s="113">
        <v>50.949999999999996</v>
      </c>
      <c r="H666" s="117"/>
      <c r="I666" s="163">
        <v>1</v>
      </c>
      <c r="J666" s="114">
        <f t="shared" si="16"/>
        <v>50.949999999999996</v>
      </c>
      <c r="K666" s="119"/>
      <c r="L666" s="114"/>
      <c r="M666" s="112"/>
      <c r="N666" s="72"/>
      <c r="O666" s="72">
        <v>1</v>
      </c>
      <c r="P666" s="102" t="s">
        <v>150</v>
      </c>
      <c r="Q666" s="101"/>
      <c r="R666" s="101"/>
      <c r="S666" s="101"/>
      <c r="T666" s="101"/>
      <c r="U666" s="101"/>
      <c r="V666" s="101"/>
      <c r="W666" s="101"/>
      <c r="X666" s="101"/>
      <c r="Y666" s="101"/>
      <c r="Z666" s="101"/>
    </row>
    <row r="667" spans="1:26" s="25" customFormat="1" ht="23.25">
      <c r="A667" s="120"/>
      <c r="B667" s="121" t="e">
        <v>#N/A</v>
      </c>
      <c r="C667" s="121"/>
      <c r="D667" s="122" t="s">
        <v>474</v>
      </c>
      <c r="E667" s="115"/>
      <c r="F667" s="116"/>
      <c r="G667" s="113"/>
      <c r="H667" s="117"/>
      <c r="I667" s="163">
        <v>0</v>
      </c>
      <c r="J667" s="114" t="str">
        <f t="shared" si="16"/>
        <v/>
      </c>
      <c r="K667" s="119"/>
      <c r="L667" s="114"/>
      <c r="M667" s="112"/>
      <c r="N667" s="72"/>
      <c r="O667" s="72" t="s">
        <v>259</v>
      </c>
      <c r="P667" s="102" t="s">
        <v>150</v>
      </c>
      <c r="Q667" s="101"/>
      <c r="R667" s="101"/>
      <c r="S667" s="101"/>
      <c r="T667" s="101"/>
      <c r="U667" s="101"/>
      <c r="V667" s="101"/>
      <c r="W667" s="101"/>
      <c r="X667" s="101"/>
      <c r="Y667" s="101"/>
      <c r="Z667" s="101"/>
    </row>
    <row r="668" spans="1:26" s="25" customFormat="1" ht="23.25">
      <c r="A668" s="120"/>
      <c r="B668" s="121" t="s">
        <v>280</v>
      </c>
      <c r="C668" s="121"/>
      <c r="D668" s="123" t="s">
        <v>475</v>
      </c>
      <c r="E668" s="115"/>
      <c r="F668" s="116">
        <v>20</v>
      </c>
      <c r="G668" s="113">
        <v>0.8</v>
      </c>
      <c r="H668" s="117"/>
      <c r="I668" s="163">
        <v>1.8</v>
      </c>
      <c r="J668" s="114">
        <f t="shared" si="16"/>
        <v>28.8</v>
      </c>
      <c r="K668" s="119"/>
      <c r="L668" s="114"/>
      <c r="M668" s="112"/>
      <c r="N668" s="72"/>
      <c r="O668" s="72">
        <v>1</v>
      </c>
      <c r="P668" s="102" t="s">
        <v>150</v>
      </c>
      <c r="Q668" s="101"/>
      <c r="R668" s="101"/>
      <c r="S668" s="101"/>
      <c r="T668" s="101"/>
      <c r="U668" s="101"/>
      <c r="V668" s="101"/>
      <c r="W668" s="101"/>
      <c r="X668" s="101"/>
      <c r="Y668" s="101"/>
      <c r="Z668" s="101"/>
    </row>
    <row r="669" spans="1:26" s="25" customFormat="1" ht="23.25">
      <c r="A669" s="120"/>
      <c r="B669" s="121" t="s">
        <v>280</v>
      </c>
      <c r="C669" s="121"/>
      <c r="D669" s="123" t="s">
        <v>476</v>
      </c>
      <c r="E669" s="115"/>
      <c r="F669" s="116">
        <v>2</v>
      </c>
      <c r="G669" s="113">
        <v>1.2000000000000002</v>
      </c>
      <c r="H669" s="117"/>
      <c r="I669" s="163">
        <v>1.8</v>
      </c>
      <c r="J669" s="114">
        <f t="shared" si="16"/>
        <v>4.3200000000000012</v>
      </c>
      <c r="K669" s="119"/>
      <c r="L669" s="114"/>
      <c r="M669" s="112"/>
      <c r="N669" s="72"/>
      <c r="O669" s="72">
        <v>1</v>
      </c>
      <c r="P669" s="102" t="s">
        <v>150</v>
      </c>
      <c r="Q669" s="101"/>
      <c r="R669" s="101"/>
      <c r="S669" s="101"/>
      <c r="T669" s="101"/>
      <c r="U669" s="101"/>
      <c r="V669" s="101"/>
      <c r="W669" s="101"/>
      <c r="X669" s="101"/>
      <c r="Y669" s="101"/>
      <c r="Z669" s="101"/>
    </row>
    <row r="670" spans="1:26" s="25" customFormat="1" ht="23.25">
      <c r="A670" s="120"/>
      <c r="B670" s="121" t="s">
        <v>280</v>
      </c>
      <c r="C670" s="121"/>
      <c r="D670" s="123" t="s">
        <v>477</v>
      </c>
      <c r="E670" s="115"/>
      <c r="F670" s="116">
        <v>19</v>
      </c>
      <c r="G670" s="113">
        <v>0.6</v>
      </c>
      <c r="H670" s="117"/>
      <c r="I670" s="163">
        <v>1.8</v>
      </c>
      <c r="J670" s="114">
        <f t="shared" si="16"/>
        <v>20.52</v>
      </c>
      <c r="K670" s="119"/>
      <c r="L670" s="114"/>
      <c r="M670" s="112"/>
      <c r="N670" s="72"/>
      <c r="O670" s="72">
        <v>1</v>
      </c>
      <c r="P670" s="102" t="s">
        <v>150</v>
      </c>
      <c r="Q670" s="101"/>
      <c r="R670" s="101"/>
      <c r="S670" s="101"/>
      <c r="T670" s="101"/>
      <c r="U670" s="101"/>
      <c r="V670" s="101"/>
      <c r="W670" s="101"/>
      <c r="X670" s="101"/>
      <c r="Y670" s="101"/>
      <c r="Z670" s="101"/>
    </row>
    <row r="671" spans="1:26" s="25" customFormat="1" ht="23.25">
      <c r="A671" s="120"/>
      <c r="B671" s="121" t="e">
        <v>#N/A</v>
      </c>
      <c r="C671" s="121"/>
      <c r="D671" s="122" t="s">
        <v>306</v>
      </c>
      <c r="E671" s="115"/>
      <c r="F671" s="116"/>
      <c r="G671" s="113"/>
      <c r="H671" s="117"/>
      <c r="I671" s="163">
        <v>0</v>
      </c>
      <c r="J671" s="114" t="str">
        <f t="shared" si="16"/>
        <v/>
      </c>
      <c r="K671" s="119"/>
      <c r="L671" s="114"/>
      <c r="M671" s="112"/>
      <c r="N671" s="72"/>
      <c r="O671" s="72" t="s">
        <v>259</v>
      </c>
      <c r="P671" s="102" t="s">
        <v>150</v>
      </c>
      <c r="Q671" s="101"/>
      <c r="R671" s="101"/>
      <c r="S671" s="101"/>
      <c r="T671" s="101"/>
      <c r="U671" s="101"/>
      <c r="V671" s="101"/>
      <c r="W671" s="101"/>
      <c r="X671" s="101"/>
      <c r="Y671" s="101"/>
      <c r="Z671" s="101"/>
    </row>
    <row r="672" spans="1:26" s="25" customFormat="1" ht="23.25">
      <c r="A672" s="120"/>
      <c r="B672" s="121" t="s">
        <v>280</v>
      </c>
      <c r="C672" s="121"/>
      <c r="D672" s="123" t="s">
        <v>480</v>
      </c>
      <c r="E672" s="115"/>
      <c r="F672" s="116">
        <v>4</v>
      </c>
      <c r="G672" s="113">
        <v>25.7</v>
      </c>
      <c r="H672" s="117"/>
      <c r="I672" s="163">
        <v>1.8</v>
      </c>
      <c r="J672" s="114">
        <f t="shared" si="16"/>
        <v>185.04</v>
      </c>
      <c r="K672" s="119"/>
      <c r="L672" s="114"/>
      <c r="M672" s="112"/>
      <c r="N672" s="72"/>
      <c r="O672" s="72">
        <v>1</v>
      </c>
      <c r="P672" s="102" t="s">
        <v>150</v>
      </c>
      <c r="Q672" s="101"/>
      <c r="R672" s="101"/>
      <c r="S672" s="101"/>
      <c r="T672" s="101"/>
      <c r="U672" s="101"/>
      <c r="V672" s="101"/>
      <c r="W672" s="101"/>
      <c r="X672" s="101"/>
      <c r="Y672" s="101"/>
      <c r="Z672" s="101"/>
    </row>
    <row r="673" spans="1:26" s="25" customFormat="1" ht="23.25">
      <c r="A673" s="120"/>
      <c r="B673" s="121" t="s">
        <v>280</v>
      </c>
      <c r="C673" s="121"/>
      <c r="D673" s="123" t="s">
        <v>481</v>
      </c>
      <c r="E673" s="115"/>
      <c r="F673" s="116">
        <v>4</v>
      </c>
      <c r="G673" s="113">
        <v>2</v>
      </c>
      <c r="H673" s="117"/>
      <c r="I673" s="163">
        <v>1.2</v>
      </c>
      <c r="J673" s="114">
        <f t="shared" si="16"/>
        <v>9.6</v>
      </c>
      <c r="K673" s="119"/>
      <c r="L673" s="114"/>
      <c r="M673" s="112"/>
      <c r="N673" s="72"/>
      <c r="O673" s="72">
        <v>1</v>
      </c>
      <c r="P673" s="102" t="s">
        <v>150</v>
      </c>
      <c r="Q673" s="101"/>
      <c r="R673" s="101"/>
      <c r="S673" s="101"/>
      <c r="T673" s="101"/>
      <c r="U673" s="101"/>
      <c r="V673" s="101"/>
      <c r="W673" s="101"/>
      <c r="X673" s="101"/>
      <c r="Y673" s="101"/>
      <c r="Z673" s="101"/>
    </row>
    <row r="674" spans="1:26" s="25" customFormat="1" ht="23.25">
      <c r="A674" s="120"/>
      <c r="B674" s="121" t="e">
        <v>#N/A</v>
      </c>
      <c r="C674" s="121"/>
      <c r="D674" s="122" t="s">
        <v>315</v>
      </c>
      <c r="E674" s="115"/>
      <c r="F674" s="116"/>
      <c r="G674" s="113"/>
      <c r="H674" s="113"/>
      <c r="I674" s="162">
        <v>0</v>
      </c>
      <c r="J674" s="114" t="str">
        <f t="shared" si="16"/>
        <v/>
      </c>
      <c r="K674" s="119"/>
      <c r="L674" s="114"/>
      <c r="M674" s="112"/>
      <c r="N674" s="72"/>
      <c r="O674" s="72"/>
      <c r="P674" s="102" t="s">
        <v>150</v>
      </c>
      <c r="Q674" s="101"/>
      <c r="R674" s="101"/>
      <c r="S674" s="101"/>
      <c r="T674" s="101"/>
      <c r="U674" s="101"/>
      <c r="V674" s="101"/>
      <c r="W674" s="101"/>
      <c r="X674" s="101"/>
      <c r="Y674" s="101"/>
      <c r="Z674" s="101"/>
    </row>
    <row r="675" spans="1:26" s="25" customFormat="1" ht="23.25">
      <c r="A675" s="120"/>
      <c r="B675" s="121" t="s">
        <v>285</v>
      </c>
      <c r="C675" s="121"/>
      <c r="D675" s="157" t="s">
        <v>316</v>
      </c>
      <c r="E675" s="115"/>
      <c r="F675" s="116">
        <v>1</v>
      </c>
      <c r="G675" s="113">
        <v>25.4</v>
      </c>
      <c r="H675" s="117"/>
      <c r="I675" s="163">
        <v>2.7</v>
      </c>
      <c r="J675" s="114">
        <f t="shared" si="16"/>
        <v>68.58</v>
      </c>
      <c r="K675" s="119"/>
      <c r="L675" s="114"/>
      <c r="M675" s="112"/>
      <c r="N675" s="72"/>
      <c r="O675" s="72">
        <v>8</v>
      </c>
      <c r="P675" s="102" t="s">
        <v>150</v>
      </c>
      <c r="Q675" s="101"/>
      <c r="R675" s="101"/>
      <c r="S675" s="101"/>
      <c r="T675" s="101"/>
      <c r="U675" s="101"/>
      <c r="V675" s="101"/>
      <c r="W675" s="101"/>
      <c r="X675" s="101"/>
      <c r="Y675" s="101"/>
      <c r="Z675" s="101"/>
    </row>
    <row r="676" spans="1:26" s="24" customFormat="1" ht="30" customHeight="1">
      <c r="A676" s="120"/>
      <c r="B676" s="121" t="s">
        <v>285</v>
      </c>
      <c r="C676" s="121"/>
      <c r="D676" s="157" t="s">
        <v>181</v>
      </c>
      <c r="E676" s="115"/>
      <c r="F676" s="116">
        <v>1</v>
      </c>
      <c r="G676" s="113">
        <v>13.5</v>
      </c>
      <c r="H676" s="117"/>
      <c r="I676" s="163">
        <v>2.7</v>
      </c>
      <c r="J676" s="114">
        <f t="shared" si="16"/>
        <v>36.450000000000003</v>
      </c>
      <c r="K676" s="119"/>
      <c r="L676" s="114"/>
      <c r="M676" s="112"/>
      <c r="N676" s="72"/>
      <c r="O676" s="72">
        <v>8</v>
      </c>
      <c r="P676" s="102" t="s">
        <v>150</v>
      </c>
      <c r="Q676" s="101"/>
      <c r="R676" s="101"/>
      <c r="S676" s="101"/>
      <c r="T676" s="101"/>
      <c r="U676" s="101"/>
      <c r="V676" s="101"/>
      <c r="W676" s="101"/>
      <c r="X676" s="101"/>
      <c r="Y676" s="101"/>
      <c r="Z676" s="101"/>
    </row>
    <row r="677" spans="1:26" s="25" customFormat="1" ht="29.25" customHeight="1">
      <c r="A677" s="120"/>
      <c r="B677" s="121" t="s">
        <v>285</v>
      </c>
      <c r="C677" s="121"/>
      <c r="D677" s="157" t="s">
        <v>194</v>
      </c>
      <c r="E677" s="115"/>
      <c r="F677" s="116">
        <v>1</v>
      </c>
      <c r="G677" s="113">
        <v>15.7</v>
      </c>
      <c r="H677" s="113"/>
      <c r="I677" s="162">
        <v>2.7</v>
      </c>
      <c r="J677" s="114">
        <f t="shared" si="16"/>
        <v>42.39</v>
      </c>
      <c r="K677" s="119"/>
      <c r="L677" s="114"/>
      <c r="M677" s="112"/>
      <c r="N677" s="72"/>
      <c r="O677" s="72">
        <v>8</v>
      </c>
      <c r="P677" s="102" t="s">
        <v>150</v>
      </c>
      <c r="Q677" s="101"/>
      <c r="R677" s="101"/>
      <c r="S677" s="101"/>
      <c r="T677" s="101"/>
      <c r="U677" s="101"/>
      <c r="V677" s="101"/>
      <c r="W677" s="101"/>
      <c r="X677" s="101"/>
      <c r="Y677" s="101"/>
      <c r="Z677" s="101"/>
    </row>
    <row r="678" spans="1:26" s="25" customFormat="1" ht="23.25">
      <c r="A678" s="120"/>
      <c r="B678" s="121" t="s">
        <v>285</v>
      </c>
      <c r="C678" s="121"/>
      <c r="D678" s="157" t="s">
        <v>341</v>
      </c>
      <c r="E678" s="115"/>
      <c r="F678" s="116">
        <v>1</v>
      </c>
      <c r="G678" s="113">
        <v>7</v>
      </c>
      <c r="H678" s="117"/>
      <c r="I678" s="163">
        <v>2.7</v>
      </c>
      <c r="J678" s="114">
        <f t="shared" si="16"/>
        <v>18.900000000000002</v>
      </c>
      <c r="K678" s="119"/>
      <c r="L678" s="114"/>
      <c r="M678" s="112"/>
      <c r="N678" s="72"/>
      <c r="O678" s="72">
        <v>8</v>
      </c>
      <c r="P678" s="102" t="s">
        <v>150</v>
      </c>
      <c r="Q678" s="101"/>
      <c r="R678" s="101"/>
      <c r="S678" s="101"/>
      <c r="T678" s="101"/>
      <c r="U678" s="101"/>
      <c r="V678" s="101"/>
      <c r="W678" s="101"/>
      <c r="X678" s="101"/>
      <c r="Y678" s="101"/>
      <c r="Z678" s="101"/>
    </row>
    <row r="679" spans="1:26" s="24" customFormat="1" ht="39" customHeight="1">
      <c r="A679" s="120"/>
      <c r="B679" s="121" t="s">
        <v>285</v>
      </c>
      <c r="C679" s="121"/>
      <c r="D679" s="157" t="s">
        <v>317</v>
      </c>
      <c r="E679" s="115"/>
      <c r="F679" s="116">
        <v>1</v>
      </c>
      <c r="G679" s="113">
        <v>22.8</v>
      </c>
      <c r="H679" s="117"/>
      <c r="I679" s="163">
        <v>2.7</v>
      </c>
      <c r="J679" s="114">
        <f t="shared" si="16"/>
        <v>61.560000000000009</v>
      </c>
      <c r="K679" s="119"/>
      <c r="L679" s="114"/>
      <c r="M679" s="112"/>
      <c r="N679" s="72"/>
      <c r="O679" s="72">
        <v>8</v>
      </c>
      <c r="P679" s="102" t="s">
        <v>150</v>
      </c>
      <c r="Q679" s="101"/>
      <c r="R679" s="101"/>
      <c r="S679" s="101"/>
      <c r="T679" s="101"/>
      <c r="U679" s="101"/>
      <c r="V679" s="101"/>
      <c r="W679" s="101"/>
      <c r="X679" s="101"/>
      <c r="Y679" s="101"/>
      <c r="Z679" s="101"/>
    </row>
    <row r="680" spans="1:26" s="25" customFormat="1" ht="23.25">
      <c r="A680" s="120"/>
      <c r="B680" s="121" t="s">
        <v>285</v>
      </c>
      <c r="C680" s="121"/>
      <c r="D680" s="157" t="s">
        <v>319</v>
      </c>
      <c r="E680" s="115"/>
      <c r="F680" s="116">
        <v>1</v>
      </c>
      <c r="G680" s="113">
        <v>9.9</v>
      </c>
      <c r="H680" s="113"/>
      <c r="I680" s="162">
        <v>2.7</v>
      </c>
      <c r="J680" s="114">
        <f t="shared" si="16"/>
        <v>26.730000000000004</v>
      </c>
      <c r="K680" s="119"/>
      <c r="L680" s="114"/>
      <c r="M680" s="112"/>
      <c r="N680" s="72"/>
      <c r="O680" s="72">
        <v>8</v>
      </c>
      <c r="P680" s="102" t="s">
        <v>150</v>
      </c>
      <c r="Q680" s="101"/>
      <c r="R680" s="101"/>
      <c r="S680" s="101"/>
      <c r="T680" s="101"/>
      <c r="U680" s="101"/>
      <c r="V680" s="101"/>
      <c r="W680" s="101"/>
      <c r="X680" s="101"/>
      <c r="Y680" s="101"/>
      <c r="Z680" s="101"/>
    </row>
    <row r="681" spans="1:26" s="25" customFormat="1" ht="23.25">
      <c r="A681" s="120"/>
      <c r="B681" s="121" t="s">
        <v>285</v>
      </c>
      <c r="C681" s="121"/>
      <c r="D681" s="157" t="s">
        <v>320</v>
      </c>
      <c r="E681" s="115"/>
      <c r="F681" s="116">
        <v>1</v>
      </c>
      <c r="G681" s="113">
        <v>9.9</v>
      </c>
      <c r="H681" s="113"/>
      <c r="I681" s="162">
        <v>2.7</v>
      </c>
      <c r="J681" s="114">
        <f t="shared" si="16"/>
        <v>26.730000000000004</v>
      </c>
      <c r="K681" s="119"/>
      <c r="L681" s="114"/>
      <c r="M681" s="112"/>
      <c r="N681" s="72"/>
      <c r="O681" s="72">
        <v>8</v>
      </c>
      <c r="P681" s="102" t="s">
        <v>150</v>
      </c>
      <c r="Q681" s="101"/>
      <c r="R681" s="101"/>
      <c r="S681" s="101"/>
      <c r="T681" s="101"/>
      <c r="U681" s="101"/>
      <c r="V681" s="101"/>
      <c r="W681" s="101"/>
      <c r="X681" s="101"/>
      <c r="Y681" s="101"/>
      <c r="Z681" s="101"/>
    </row>
    <row r="682" spans="1:26" s="24" customFormat="1" ht="41.25" customHeight="1">
      <c r="A682" s="120"/>
      <c r="B682" s="121" t="s">
        <v>285</v>
      </c>
      <c r="C682" s="121"/>
      <c r="D682" s="157" t="s">
        <v>321</v>
      </c>
      <c r="E682" s="115"/>
      <c r="F682" s="116">
        <v>1</v>
      </c>
      <c r="G682" s="113">
        <v>7.1</v>
      </c>
      <c r="H682" s="117"/>
      <c r="I682" s="163">
        <v>2.7</v>
      </c>
      <c r="J682" s="114">
        <f t="shared" si="16"/>
        <v>19.170000000000002</v>
      </c>
      <c r="K682" s="119"/>
      <c r="L682" s="114"/>
      <c r="M682" s="112"/>
      <c r="N682" s="72"/>
      <c r="O682" s="72">
        <v>8</v>
      </c>
      <c r="P682" s="102" t="s">
        <v>150</v>
      </c>
      <c r="Q682" s="101"/>
      <c r="R682" s="101"/>
      <c r="S682" s="101"/>
      <c r="T682" s="101"/>
      <c r="U682" s="101"/>
      <c r="V682" s="101"/>
      <c r="W682" s="101"/>
      <c r="X682" s="101"/>
      <c r="Y682" s="101"/>
      <c r="Z682" s="101"/>
    </row>
    <row r="683" spans="1:26" s="25" customFormat="1" ht="23.25">
      <c r="A683" s="120"/>
      <c r="B683" s="121" t="e">
        <v>#N/A</v>
      </c>
      <c r="C683" s="121"/>
      <c r="D683" s="122" t="s">
        <v>479</v>
      </c>
      <c r="E683" s="115"/>
      <c r="F683" s="116"/>
      <c r="G683" s="113"/>
      <c r="H683" s="117"/>
      <c r="I683" s="163">
        <v>0</v>
      </c>
      <c r="J683" s="114" t="str">
        <f t="shared" si="16"/>
        <v/>
      </c>
      <c r="K683" s="119"/>
      <c r="L683" s="114"/>
      <c r="M683" s="112"/>
      <c r="N683" s="72"/>
      <c r="O683" s="72"/>
      <c r="P683" s="102"/>
      <c r="Q683" s="101"/>
      <c r="R683" s="101"/>
      <c r="S683" s="101"/>
      <c r="T683" s="101"/>
      <c r="U683" s="101"/>
      <c r="V683" s="101"/>
      <c r="W683" s="101"/>
      <c r="X683" s="101"/>
      <c r="Y683" s="101"/>
      <c r="Z683" s="101"/>
    </row>
    <row r="684" spans="1:26" s="25" customFormat="1" ht="23.25">
      <c r="A684" s="120"/>
      <c r="B684" s="121" t="s">
        <v>285</v>
      </c>
      <c r="C684" s="121"/>
      <c r="D684" s="123" t="s">
        <v>367</v>
      </c>
      <c r="E684" s="115"/>
      <c r="F684" s="116">
        <v>1</v>
      </c>
      <c r="G684" s="113">
        <v>1.6000000000000014</v>
      </c>
      <c r="H684" s="117"/>
      <c r="I684" s="163">
        <v>4.12</v>
      </c>
      <c r="J684" s="114">
        <f t="shared" si="16"/>
        <v>6.5920000000000059</v>
      </c>
      <c r="K684" s="119"/>
      <c r="L684" s="114"/>
      <c r="M684" s="112"/>
      <c r="N684" s="72"/>
      <c r="O684" s="72">
        <v>8</v>
      </c>
      <c r="P684" s="102" t="s">
        <v>150</v>
      </c>
      <c r="Q684" s="101"/>
      <c r="R684" s="101"/>
      <c r="S684" s="101"/>
      <c r="T684" s="101"/>
      <c r="U684" s="101"/>
      <c r="V684" s="101"/>
      <c r="W684" s="101"/>
      <c r="X684" s="101"/>
      <c r="Y684" s="101"/>
      <c r="Z684" s="101"/>
    </row>
    <row r="685" spans="1:26" s="25" customFormat="1" ht="23.25">
      <c r="A685" s="120"/>
      <c r="B685" s="121" t="s">
        <v>285</v>
      </c>
      <c r="C685" s="121"/>
      <c r="D685" s="123" t="s">
        <v>368</v>
      </c>
      <c r="E685" s="115"/>
      <c r="F685" s="116">
        <v>1</v>
      </c>
      <c r="G685" s="113">
        <v>5.6</v>
      </c>
      <c r="H685" s="117"/>
      <c r="I685" s="163">
        <v>6.5249999999999995</v>
      </c>
      <c r="J685" s="114">
        <f t="shared" si="16"/>
        <v>36.539999999999992</v>
      </c>
      <c r="K685" s="119"/>
      <c r="L685" s="114"/>
      <c r="M685" s="112"/>
      <c r="N685" s="72"/>
      <c r="O685" s="72">
        <v>8</v>
      </c>
      <c r="P685" s="102" t="s">
        <v>150</v>
      </c>
      <c r="Q685" s="101"/>
      <c r="R685" s="101"/>
      <c r="S685" s="101"/>
      <c r="T685" s="101"/>
      <c r="U685" s="101"/>
      <c r="V685" s="101"/>
      <c r="W685" s="101"/>
      <c r="X685" s="101"/>
      <c r="Y685" s="101"/>
      <c r="Z685" s="101"/>
    </row>
    <row r="686" spans="1:26" s="25" customFormat="1" ht="23.25">
      <c r="A686" s="120"/>
      <c r="B686" s="121" t="s">
        <v>285</v>
      </c>
      <c r="C686" s="121"/>
      <c r="D686" s="123" t="s">
        <v>369</v>
      </c>
      <c r="E686" s="115"/>
      <c r="F686" s="116">
        <v>1</v>
      </c>
      <c r="G686" s="113">
        <v>1.6</v>
      </c>
      <c r="H686" s="117"/>
      <c r="I686" s="163">
        <v>3.34</v>
      </c>
      <c r="J686" s="114">
        <f t="shared" si="16"/>
        <v>5.3440000000000003</v>
      </c>
      <c r="K686" s="119"/>
      <c r="L686" s="114"/>
      <c r="M686" s="112"/>
      <c r="N686" s="72"/>
      <c r="O686" s="72">
        <v>8</v>
      </c>
      <c r="P686" s="102" t="s">
        <v>150</v>
      </c>
      <c r="Q686" s="101"/>
      <c r="R686" s="101"/>
      <c r="S686" s="101"/>
      <c r="T686" s="101"/>
      <c r="U686" s="101"/>
      <c r="V686" s="101"/>
      <c r="W686" s="101"/>
      <c r="X686" s="101"/>
      <c r="Y686" s="101"/>
      <c r="Z686" s="101"/>
    </row>
    <row r="687" spans="1:26" s="24" customFormat="1" ht="41.25" customHeight="1">
      <c r="A687" s="120"/>
      <c r="B687" s="121" t="s">
        <v>285</v>
      </c>
      <c r="C687" s="121"/>
      <c r="D687" s="123" t="s">
        <v>370</v>
      </c>
      <c r="E687" s="115"/>
      <c r="F687" s="116">
        <v>1</v>
      </c>
      <c r="G687" s="113">
        <v>1.75</v>
      </c>
      <c r="H687" s="117"/>
      <c r="I687" s="163">
        <v>4.12</v>
      </c>
      <c r="J687" s="114">
        <f t="shared" si="16"/>
        <v>7.21</v>
      </c>
      <c r="K687" s="119"/>
      <c r="L687" s="114"/>
      <c r="M687" s="112"/>
      <c r="N687" s="72"/>
      <c r="O687" s="72">
        <v>8</v>
      </c>
      <c r="P687" s="102" t="s">
        <v>150</v>
      </c>
      <c r="Q687" s="101"/>
      <c r="R687" s="101"/>
      <c r="S687" s="101"/>
      <c r="T687" s="101"/>
      <c r="U687" s="101"/>
      <c r="V687" s="101"/>
      <c r="W687" s="101"/>
      <c r="X687" s="101"/>
      <c r="Y687" s="101"/>
      <c r="Z687" s="101"/>
    </row>
    <row r="688" spans="1:26" s="24" customFormat="1" ht="41.25" customHeight="1">
      <c r="A688" s="120"/>
      <c r="B688" s="121" t="s">
        <v>285</v>
      </c>
      <c r="C688" s="121"/>
      <c r="D688" s="123" t="s">
        <v>371</v>
      </c>
      <c r="E688" s="115"/>
      <c r="F688" s="116">
        <v>1</v>
      </c>
      <c r="G688" s="113">
        <v>5.6</v>
      </c>
      <c r="H688" s="117"/>
      <c r="I688" s="163">
        <v>6.5249999999999995</v>
      </c>
      <c r="J688" s="114">
        <f t="shared" si="16"/>
        <v>36.539999999999992</v>
      </c>
      <c r="K688" s="119"/>
      <c r="L688" s="114"/>
      <c r="M688" s="112"/>
      <c r="N688" s="72"/>
      <c r="O688" s="72">
        <v>8</v>
      </c>
      <c r="P688" s="102" t="s">
        <v>150</v>
      </c>
      <c r="Q688" s="101"/>
      <c r="R688" s="101"/>
      <c r="S688" s="101"/>
      <c r="T688" s="101"/>
      <c r="U688" s="101"/>
      <c r="V688" s="101"/>
      <c r="W688" s="101"/>
      <c r="X688" s="101"/>
      <c r="Y688" s="101"/>
      <c r="Z688" s="101"/>
    </row>
    <row r="689" spans="1:26" s="24" customFormat="1" ht="41.25" customHeight="1">
      <c r="A689" s="120"/>
      <c r="B689" s="121" t="s">
        <v>285</v>
      </c>
      <c r="C689" s="121"/>
      <c r="D689" s="123" t="s">
        <v>372</v>
      </c>
      <c r="E689" s="115"/>
      <c r="F689" s="116">
        <v>1</v>
      </c>
      <c r="G689" s="113">
        <v>9.1</v>
      </c>
      <c r="H689" s="117"/>
      <c r="I689" s="163">
        <v>3.34</v>
      </c>
      <c r="J689" s="114">
        <f t="shared" si="16"/>
        <v>30.393999999999998</v>
      </c>
      <c r="K689" s="119"/>
      <c r="L689" s="114"/>
      <c r="M689" s="112"/>
      <c r="N689" s="72"/>
      <c r="O689" s="72">
        <v>8</v>
      </c>
      <c r="P689" s="102" t="s">
        <v>150</v>
      </c>
      <c r="Q689" s="101"/>
      <c r="R689" s="101"/>
      <c r="S689" s="101"/>
      <c r="T689" s="101"/>
      <c r="U689" s="101"/>
      <c r="V689" s="101"/>
      <c r="W689" s="101"/>
      <c r="X689" s="101"/>
      <c r="Y689" s="101"/>
      <c r="Z689" s="101"/>
    </row>
    <row r="690" spans="1:26" s="25" customFormat="1" ht="46.5">
      <c r="A690" s="120"/>
      <c r="B690" s="121" t="s">
        <v>285</v>
      </c>
      <c r="C690" s="121"/>
      <c r="D690" s="123" t="s">
        <v>381</v>
      </c>
      <c r="E690" s="115"/>
      <c r="F690" s="116">
        <v>1</v>
      </c>
      <c r="G690" s="113">
        <v>2.17</v>
      </c>
      <c r="H690" s="113"/>
      <c r="I690" s="162">
        <v>3.6112500000000001</v>
      </c>
      <c r="J690" s="114">
        <f t="shared" si="16"/>
        <v>7.8364124999999998</v>
      </c>
      <c r="K690" s="119"/>
      <c r="L690" s="114"/>
      <c r="M690" s="112"/>
      <c r="N690" s="72"/>
      <c r="O690" s="72">
        <v>8</v>
      </c>
      <c r="P690" s="102" t="s">
        <v>150</v>
      </c>
      <c r="Q690" s="101"/>
      <c r="R690" s="101"/>
      <c r="S690" s="101"/>
      <c r="T690" s="101"/>
      <c r="U690" s="101"/>
      <c r="V690" s="101"/>
      <c r="W690" s="101"/>
      <c r="X690" s="101"/>
      <c r="Y690" s="101"/>
      <c r="Z690" s="101"/>
    </row>
    <row r="691" spans="1:26" s="24" customFormat="1" ht="41.25" customHeight="1">
      <c r="A691" s="120"/>
      <c r="B691" s="121" t="s">
        <v>285</v>
      </c>
      <c r="C691" s="121"/>
      <c r="D691" s="157" t="s">
        <v>346</v>
      </c>
      <c r="E691" s="115"/>
      <c r="F691" s="116">
        <v>1</v>
      </c>
      <c r="G691" s="113">
        <v>13.8</v>
      </c>
      <c r="H691" s="117"/>
      <c r="I691" s="163">
        <v>2.7</v>
      </c>
      <c r="J691" s="114">
        <f t="shared" si="16"/>
        <v>37.260000000000005</v>
      </c>
      <c r="K691" s="119"/>
      <c r="L691" s="114"/>
      <c r="M691" s="112"/>
      <c r="N691" s="72"/>
      <c r="O691" s="72">
        <v>8</v>
      </c>
      <c r="P691" s="102" t="s">
        <v>150</v>
      </c>
      <c r="Q691" s="101"/>
      <c r="R691" s="101"/>
      <c r="S691" s="101"/>
      <c r="T691" s="101"/>
      <c r="U691" s="101"/>
      <c r="V691" s="101"/>
      <c r="W691" s="101"/>
      <c r="X691" s="101"/>
      <c r="Y691" s="101"/>
      <c r="Z691" s="101"/>
    </row>
    <row r="692" spans="1:26" s="25" customFormat="1" ht="23.25">
      <c r="A692" s="120"/>
      <c r="B692" s="121" t="s">
        <v>285</v>
      </c>
      <c r="C692" s="121"/>
      <c r="D692" s="157" t="s">
        <v>347</v>
      </c>
      <c r="E692" s="115"/>
      <c r="F692" s="116">
        <v>1</v>
      </c>
      <c r="G692" s="113">
        <v>11.9</v>
      </c>
      <c r="H692" s="113"/>
      <c r="I692" s="162">
        <v>2.7</v>
      </c>
      <c r="J692" s="114">
        <f t="shared" si="16"/>
        <v>32.130000000000003</v>
      </c>
      <c r="K692" s="119"/>
      <c r="L692" s="114"/>
      <c r="M692" s="112"/>
      <c r="N692" s="72"/>
      <c r="O692" s="72">
        <v>8</v>
      </c>
      <c r="P692" s="102" t="s">
        <v>150</v>
      </c>
      <c r="Q692" s="101"/>
      <c r="R692" s="101"/>
      <c r="S692" s="101"/>
      <c r="T692" s="101"/>
      <c r="U692" s="101"/>
      <c r="V692" s="101"/>
      <c r="W692" s="101"/>
      <c r="X692" s="101"/>
      <c r="Y692" s="101"/>
      <c r="Z692" s="101"/>
    </row>
    <row r="693" spans="1:26" s="25" customFormat="1" ht="23.25">
      <c r="A693" s="120"/>
      <c r="B693" s="121" t="s">
        <v>285</v>
      </c>
      <c r="C693" s="121"/>
      <c r="D693" s="123" t="s">
        <v>397</v>
      </c>
      <c r="E693" s="115"/>
      <c r="F693" s="116">
        <v>1</v>
      </c>
      <c r="G693" s="113">
        <v>3</v>
      </c>
      <c r="H693" s="113"/>
      <c r="I693" s="163">
        <v>4.7133333333333338</v>
      </c>
      <c r="J693" s="114">
        <f t="shared" si="16"/>
        <v>14.14</v>
      </c>
      <c r="K693" s="119"/>
      <c r="L693" s="114"/>
      <c r="M693" s="112"/>
      <c r="N693" s="72"/>
      <c r="O693" s="72">
        <v>8</v>
      </c>
      <c r="P693" s="102" t="s">
        <v>150</v>
      </c>
      <c r="Q693" s="101"/>
      <c r="R693" s="101"/>
      <c r="S693" s="101"/>
      <c r="T693" s="101"/>
      <c r="U693" s="101"/>
      <c r="V693" s="101"/>
      <c r="W693" s="101"/>
      <c r="X693" s="101"/>
      <c r="Y693" s="101"/>
      <c r="Z693" s="101"/>
    </row>
    <row r="694" spans="1:26" s="25" customFormat="1" ht="23.25">
      <c r="A694" s="120"/>
      <c r="B694" s="121" t="s">
        <v>285</v>
      </c>
      <c r="C694" s="121"/>
      <c r="D694" s="123" t="s">
        <v>398</v>
      </c>
      <c r="E694" s="115"/>
      <c r="F694" s="116">
        <v>1</v>
      </c>
      <c r="G694" s="113">
        <v>1.6</v>
      </c>
      <c r="H694" s="117"/>
      <c r="I694" s="163">
        <v>5.07</v>
      </c>
      <c r="J694" s="114">
        <f t="shared" si="16"/>
        <v>8.1120000000000001</v>
      </c>
      <c r="K694" s="119"/>
      <c r="L694" s="114"/>
      <c r="M694" s="112"/>
      <c r="N694" s="72"/>
      <c r="O694" s="72">
        <v>8</v>
      </c>
      <c r="P694" s="102" t="s">
        <v>150</v>
      </c>
      <c r="Q694" s="101"/>
      <c r="R694" s="101"/>
      <c r="S694" s="101"/>
      <c r="T694" s="101"/>
      <c r="U694" s="101"/>
      <c r="V694" s="101"/>
      <c r="W694" s="101"/>
      <c r="X694" s="101"/>
      <c r="Y694" s="101"/>
      <c r="Z694" s="101"/>
    </row>
    <row r="695" spans="1:26" s="25" customFormat="1" ht="23.25">
      <c r="A695" s="120"/>
      <c r="B695" s="121" t="s">
        <v>285</v>
      </c>
      <c r="C695" s="121"/>
      <c r="D695" s="123" t="s">
        <v>399</v>
      </c>
      <c r="E695" s="115"/>
      <c r="F695" s="116">
        <v>1</v>
      </c>
      <c r="G695" s="113">
        <v>1.6</v>
      </c>
      <c r="H695" s="117"/>
      <c r="I695" s="163">
        <v>4.42</v>
      </c>
      <c r="J695" s="114">
        <f t="shared" si="16"/>
        <v>7.0720000000000001</v>
      </c>
      <c r="K695" s="119"/>
      <c r="L695" s="114"/>
      <c r="M695" s="112"/>
      <c r="N695" s="72"/>
      <c r="O695" s="72">
        <v>8</v>
      </c>
      <c r="P695" s="102" t="s">
        <v>150</v>
      </c>
      <c r="Q695" s="101"/>
      <c r="R695" s="101"/>
      <c r="S695" s="101"/>
      <c r="T695" s="101"/>
      <c r="U695" s="101"/>
      <c r="V695" s="101"/>
      <c r="W695" s="101"/>
      <c r="X695" s="101"/>
      <c r="Y695" s="101"/>
      <c r="Z695" s="101"/>
    </row>
    <row r="696" spans="1:26" s="25" customFormat="1" ht="23.25">
      <c r="A696" s="120"/>
      <c r="B696" s="121" t="s">
        <v>285</v>
      </c>
      <c r="C696" s="121"/>
      <c r="D696" s="123" t="s">
        <v>400</v>
      </c>
      <c r="E696" s="115"/>
      <c r="F696" s="116">
        <v>1</v>
      </c>
      <c r="G696" s="113">
        <v>3</v>
      </c>
      <c r="H696" s="117"/>
      <c r="I696" s="163">
        <v>3.34</v>
      </c>
      <c r="J696" s="114">
        <f t="shared" si="16"/>
        <v>10.02</v>
      </c>
      <c r="K696" s="119"/>
      <c r="L696" s="114"/>
      <c r="M696" s="112"/>
      <c r="N696" s="72"/>
      <c r="O696" s="72">
        <v>8</v>
      </c>
      <c r="P696" s="102" t="s">
        <v>150</v>
      </c>
      <c r="Q696" s="101"/>
      <c r="R696" s="101"/>
      <c r="S696" s="101"/>
      <c r="T696" s="101"/>
      <c r="U696" s="101"/>
      <c r="V696" s="101"/>
      <c r="W696" s="101"/>
      <c r="X696" s="101"/>
      <c r="Y696" s="101"/>
      <c r="Z696" s="101"/>
    </row>
    <row r="697" spans="1:26" s="25" customFormat="1" ht="23.25">
      <c r="A697" s="120"/>
      <c r="B697" s="121" t="s">
        <v>285</v>
      </c>
      <c r="C697" s="121"/>
      <c r="D697" s="157" t="s">
        <v>348</v>
      </c>
      <c r="E697" s="115"/>
      <c r="F697" s="116">
        <v>1</v>
      </c>
      <c r="G697" s="113">
        <v>8.51</v>
      </c>
      <c r="H697" s="113"/>
      <c r="I697" s="162">
        <v>2.7</v>
      </c>
      <c r="J697" s="114">
        <f t="shared" si="16"/>
        <v>22.977</v>
      </c>
      <c r="K697" s="119"/>
      <c r="L697" s="114"/>
      <c r="M697" s="112"/>
      <c r="N697" s="72"/>
      <c r="O697" s="72">
        <v>8</v>
      </c>
      <c r="P697" s="102" t="s">
        <v>150</v>
      </c>
      <c r="Q697" s="101"/>
      <c r="R697" s="101"/>
      <c r="S697" s="101"/>
      <c r="T697" s="101"/>
      <c r="U697" s="101"/>
      <c r="V697" s="101"/>
      <c r="W697" s="101"/>
      <c r="X697" s="101"/>
      <c r="Y697" s="101"/>
      <c r="Z697" s="101"/>
    </row>
    <row r="698" spans="1:26" s="25" customFormat="1" ht="23.25">
      <c r="A698" s="120"/>
      <c r="B698" s="121" t="s">
        <v>285</v>
      </c>
      <c r="C698" s="121"/>
      <c r="D698" s="157" t="s">
        <v>324</v>
      </c>
      <c r="E698" s="115"/>
      <c r="F698" s="116">
        <v>1</v>
      </c>
      <c r="G698" s="113">
        <v>12.440000000000001</v>
      </c>
      <c r="H698" s="117"/>
      <c r="I698" s="163">
        <v>2.7</v>
      </c>
      <c r="J698" s="114">
        <f t="shared" si="16"/>
        <v>33.588000000000008</v>
      </c>
      <c r="K698" s="119"/>
      <c r="L698" s="114"/>
      <c r="M698" s="112"/>
      <c r="N698" s="72"/>
      <c r="O698" s="72">
        <v>8</v>
      </c>
      <c r="P698" s="102" t="s">
        <v>150</v>
      </c>
      <c r="Q698" s="101"/>
      <c r="R698" s="101"/>
      <c r="S698" s="101"/>
      <c r="T698" s="101"/>
      <c r="U698" s="101"/>
      <c r="V698" s="101"/>
      <c r="W698" s="101"/>
      <c r="X698" s="101"/>
      <c r="Y698" s="101"/>
      <c r="Z698" s="101"/>
    </row>
    <row r="699" spans="1:26" s="24" customFormat="1" ht="41.25" customHeight="1">
      <c r="A699" s="120"/>
      <c r="B699" s="121" t="s">
        <v>285</v>
      </c>
      <c r="C699" s="121"/>
      <c r="D699" s="157" t="s">
        <v>326</v>
      </c>
      <c r="E699" s="115"/>
      <c r="F699" s="116">
        <v>1</v>
      </c>
      <c r="G699" s="113">
        <v>12.440000000000001</v>
      </c>
      <c r="H699" s="117"/>
      <c r="I699" s="163">
        <v>2.7</v>
      </c>
      <c r="J699" s="114">
        <f t="shared" si="16"/>
        <v>33.588000000000008</v>
      </c>
      <c r="K699" s="119"/>
      <c r="L699" s="114"/>
      <c r="M699" s="112"/>
      <c r="N699" s="72"/>
      <c r="O699" s="72">
        <v>8</v>
      </c>
      <c r="P699" s="102" t="s">
        <v>150</v>
      </c>
      <c r="Q699" s="101"/>
      <c r="R699" s="101"/>
      <c r="S699" s="101"/>
      <c r="T699" s="101"/>
      <c r="U699" s="101"/>
      <c r="V699" s="101"/>
      <c r="W699" s="101"/>
      <c r="X699" s="101"/>
      <c r="Y699" s="101"/>
      <c r="Z699" s="101"/>
    </row>
    <row r="700" spans="1:26" s="24" customFormat="1" ht="41.25" customHeight="1">
      <c r="A700" s="120"/>
      <c r="B700" s="121" t="s">
        <v>285</v>
      </c>
      <c r="C700" s="121"/>
      <c r="D700" s="157" t="s">
        <v>305</v>
      </c>
      <c r="E700" s="115"/>
      <c r="F700" s="116">
        <v>1</v>
      </c>
      <c r="G700" s="113">
        <v>8.51</v>
      </c>
      <c r="H700" s="117"/>
      <c r="I700" s="163">
        <v>2.7</v>
      </c>
      <c r="J700" s="114">
        <f t="shared" si="16"/>
        <v>22.977</v>
      </c>
      <c r="K700" s="119"/>
      <c r="L700" s="114"/>
      <c r="M700" s="112"/>
      <c r="N700" s="72"/>
      <c r="O700" s="72">
        <v>8</v>
      </c>
      <c r="P700" s="102" t="s">
        <v>150</v>
      </c>
      <c r="Q700" s="101"/>
      <c r="R700" s="101"/>
      <c r="S700" s="101"/>
      <c r="T700" s="101"/>
      <c r="U700" s="101"/>
      <c r="V700" s="101"/>
      <c r="W700" s="101"/>
      <c r="X700" s="101"/>
      <c r="Y700" s="101"/>
      <c r="Z700" s="101"/>
    </row>
    <row r="701" spans="1:26" s="25" customFormat="1" ht="46.5">
      <c r="A701" s="120"/>
      <c r="B701" s="121" t="s">
        <v>285</v>
      </c>
      <c r="C701" s="121"/>
      <c r="D701" s="123" t="s">
        <v>401</v>
      </c>
      <c r="E701" s="115"/>
      <c r="F701" s="116">
        <v>1</v>
      </c>
      <c r="G701" s="113">
        <v>3.56</v>
      </c>
      <c r="H701" s="113"/>
      <c r="I701" s="162">
        <v>4.0646067415730336</v>
      </c>
      <c r="J701" s="114">
        <f t="shared" si="16"/>
        <v>14.47</v>
      </c>
      <c r="K701" s="119"/>
      <c r="L701" s="114"/>
      <c r="M701" s="112"/>
      <c r="N701" s="72"/>
      <c r="O701" s="72">
        <v>8</v>
      </c>
      <c r="P701" s="102" t="s">
        <v>150</v>
      </c>
      <c r="Q701" s="101"/>
      <c r="R701" s="101"/>
      <c r="S701" s="101"/>
      <c r="T701" s="101"/>
      <c r="U701" s="101"/>
      <c r="V701" s="101"/>
      <c r="W701" s="101"/>
      <c r="X701" s="101"/>
      <c r="Y701" s="101"/>
      <c r="Z701" s="101"/>
    </row>
    <row r="702" spans="1:26" s="25" customFormat="1" ht="46.5">
      <c r="A702" s="120"/>
      <c r="B702" s="121" t="s">
        <v>285</v>
      </c>
      <c r="C702" s="121"/>
      <c r="D702" s="123" t="s">
        <v>402</v>
      </c>
      <c r="E702" s="115"/>
      <c r="F702" s="116">
        <v>1</v>
      </c>
      <c r="G702" s="113">
        <v>1.1499999999999999</v>
      </c>
      <c r="H702" s="113"/>
      <c r="I702" s="162">
        <v>4.2173913043478262</v>
      </c>
      <c r="J702" s="114">
        <f t="shared" si="16"/>
        <v>4.8499999999999996</v>
      </c>
      <c r="K702" s="119"/>
      <c r="L702" s="114"/>
      <c r="M702" s="112"/>
      <c r="N702" s="72"/>
      <c r="O702" s="72">
        <v>8</v>
      </c>
      <c r="P702" s="102" t="s">
        <v>150</v>
      </c>
      <c r="Q702" s="101"/>
      <c r="R702" s="101"/>
      <c r="S702" s="101"/>
      <c r="T702" s="101"/>
      <c r="U702" s="101"/>
      <c r="V702" s="101"/>
      <c r="W702" s="101"/>
      <c r="X702" s="101"/>
      <c r="Y702" s="101"/>
      <c r="Z702" s="101"/>
    </row>
    <row r="703" spans="1:26" s="25" customFormat="1" ht="23.25">
      <c r="A703" s="120"/>
      <c r="B703" s="121" t="s">
        <v>285</v>
      </c>
      <c r="C703" s="121"/>
      <c r="D703" s="123" t="s">
        <v>403</v>
      </c>
      <c r="E703" s="115"/>
      <c r="F703" s="116">
        <v>1</v>
      </c>
      <c r="G703" s="113">
        <v>3.56</v>
      </c>
      <c r="H703" s="113"/>
      <c r="I703" s="162">
        <v>3.9550561797752808</v>
      </c>
      <c r="J703" s="114">
        <f t="shared" si="16"/>
        <v>14.08</v>
      </c>
      <c r="K703" s="119"/>
      <c r="L703" s="114"/>
      <c r="M703" s="112"/>
      <c r="N703" s="72"/>
      <c r="O703" s="72">
        <v>8</v>
      </c>
      <c r="P703" s="102" t="s">
        <v>150</v>
      </c>
      <c r="Q703" s="101"/>
      <c r="R703" s="101"/>
      <c r="S703" s="101"/>
      <c r="T703" s="101"/>
      <c r="U703" s="101"/>
      <c r="V703" s="101"/>
      <c r="W703" s="101"/>
      <c r="X703" s="101"/>
      <c r="Y703" s="101"/>
      <c r="Z703" s="101"/>
    </row>
    <row r="704" spans="1:26" s="25" customFormat="1" ht="46.5">
      <c r="A704" s="120"/>
      <c r="B704" s="121" t="s">
        <v>285</v>
      </c>
      <c r="C704" s="121"/>
      <c r="D704" s="123" t="s">
        <v>404</v>
      </c>
      <c r="E704" s="115"/>
      <c r="F704" s="116">
        <v>1</v>
      </c>
      <c r="G704" s="113">
        <v>1.1499999999999999</v>
      </c>
      <c r="H704" s="113"/>
      <c r="I704" s="162">
        <v>3.51</v>
      </c>
      <c r="J704" s="114">
        <f t="shared" si="16"/>
        <v>4.0364999999999993</v>
      </c>
      <c r="K704" s="119"/>
      <c r="L704" s="114"/>
      <c r="M704" s="112"/>
      <c r="N704" s="72"/>
      <c r="O704" s="72">
        <v>8</v>
      </c>
      <c r="P704" s="102" t="s">
        <v>150</v>
      </c>
      <c r="Q704" s="101"/>
      <c r="R704" s="101"/>
      <c r="S704" s="101"/>
      <c r="T704" s="101"/>
      <c r="U704" s="101"/>
      <c r="V704" s="101"/>
      <c r="W704" s="101"/>
      <c r="X704" s="101"/>
      <c r="Y704" s="101"/>
      <c r="Z704" s="101"/>
    </row>
    <row r="705" spans="1:26" s="25" customFormat="1" ht="23.25">
      <c r="A705" s="120"/>
      <c r="B705" s="121" t="s">
        <v>285</v>
      </c>
      <c r="C705" s="121"/>
      <c r="D705" s="123" t="s">
        <v>407</v>
      </c>
      <c r="E705" s="115"/>
      <c r="F705" s="116">
        <v>1</v>
      </c>
      <c r="G705" s="113">
        <v>3.2</v>
      </c>
      <c r="H705" s="113"/>
      <c r="I705" s="163">
        <v>3.51</v>
      </c>
      <c r="J705" s="114">
        <f t="shared" si="16"/>
        <v>11.231999999999999</v>
      </c>
      <c r="K705" s="119"/>
      <c r="L705" s="114"/>
      <c r="M705" s="112"/>
      <c r="N705" s="72"/>
      <c r="O705" s="72">
        <v>8</v>
      </c>
      <c r="P705" s="102" t="s">
        <v>150</v>
      </c>
      <c r="Q705" s="101"/>
      <c r="R705" s="101"/>
      <c r="S705" s="101"/>
      <c r="T705" s="101"/>
      <c r="U705" s="101"/>
      <c r="V705" s="101"/>
      <c r="W705" s="101"/>
      <c r="X705" s="101"/>
      <c r="Y705" s="101"/>
      <c r="Z705" s="101"/>
    </row>
    <row r="706" spans="1:26" s="25" customFormat="1" ht="23.25">
      <c r="A706" s="120"/>
      <c r="B706" s="121" t="s">
        <v>285</v>
      </c>
      <c r="C706" s="121"/>
      <c r="D706" s="123" t="s">
        <v>405</v>
      </c>
      <c r="E706" s="115"/>
      <c r="F706" s="116">
        <v>1</v>
      </c>
      <c r="G706" s="113">
        <v>2.25</v>
      </c>
      <c r="H706" s="117"/>
      <c r="I706" s="163">
        <v>3.7912499999999998</v>
      </c>
      <c r="J706" s="114">
        <f t="shared" si="16"/>
        <v>8.5303124999999991</v>
      </c>
      <c r="K706" s="119"/>
      <c r="L706" s="114"/>
      <c r="M706" s="112"/>
      <c r="N706" s="72"/>
      <c r="O706" s="72">
        <v>8</v>
      </c>
      <c r="P706" s="102" t="s">
        <v>150</v>
      </c>
      <c r="Q706" s="101"/>
      <c r="R706" s="101"/>
      <c r="S706" s="101"/>
      <c r="T706" s="101"/>
      <c r="U706" s="101"/>
      <c r="V706" s="101"/>
      <c r="W706" s="101"/>
      <c r="X706" s="101"/>
      <c r="Y706" s="101"/>
      <c r="Z706" s="101"/>
    </row>
    <row r="707" spans="1:26" s="25" customFormat="1" ht="23.25">
      <c r="A707" s="120"/>
      <c r="B707" s="121" t="s">
        <v>285</v>
      </c>
      <c r="C707" s="121"/>
      <c r="D707" s="123" t="s">
        <v>406</v>
      </c>
      <c r="E707" s="115"/>
      <c r="F707" s="116">
        <v>1</v>
      </c>
      <c r="G707" s="113">
        <v>3.2</v>
      </c>
      <c r="H707" s="117"/>
      <c r="I707" s="163">
        <v>3.7093749999999996</v>
      </c>
      <c r="J707" s="114">
        <f t="shared" si="16"/>
        <v>11.87</v>
      </c>
      <c r="K707" s="119"/>
      <c r="L707" s="114"/>
      <c r="M707" s="112"/>
      <c r="N707" s="72"/>
      <c r="O707" s="72">
        <v>8</v>
      </c>
      <c r="P707" s="102" t="s">
        <v>150</v>
      </c>
      <c r="Q707" s="101"/>
      <c r="R707" s="101"/>
      <c r="S707" s="101"/>
      <c r="T707" s="101"/>
      <c r="U707" s="101"/>
      <c r="V707" s="101"/>
      <c r="W707" s="101"/>
      <c r="X707" s="101"/>
      <c r="Y707" s="101"/>
      <c r="Z707" s="101"/>
    </row>
    <row r="708" spans="1:26" s="25" customFormat="1" ht="23.25">
      <c r="A708" s="120"/>
      <c r="B708" s="121" t="s">
        <v>285</v>
      </c>
      <c r="C708" s="121"/>
      <c r="D708" s="123" t="s">
        <v>408</v>
      </c>
      <c r="E708" s="115"/>
      <c r="F708" s="116">
        <v>1</v>
      </c>
      <c r="G708" s="113">
        <v>2.25</v>
      </c>
      <c r="H708" s="117"/>
      <c r="I708" s="163">
        <v>3.51</v>
      </c>
      <c r="J708" s="114">
        <f t="shared" si="16"/>
        <v>7.8974999999999991</v>
      </c>
      <c r="K708" s="119"/>
      <c r="L708" s="114"/>
      <c r="M708" s="112"/>
      <c r="N708" s="72"/>
      <c r="O708" s="72">
        <v>8</v>
      </c>
      <c r="P708" s="102" t="s">
        <v>150</v>
      </c>
      <c r="Q708" s="101"/>
      <c r="R708" s="101"/>
      <c r="S708" s="101"/>
      <c r="T708" s="101"/>
      <c r="U708" s="101"/>
      <c r="V708" s="101"/>
      <c r="W708" s="101"/>
      <c r="X708" s="101"/>
      <c r="Y708" s="101"/>
      <c r="Z708" s="101"/>
    </row>
    <row r="709" spans="1:26" s="24" customFormat="1" ht="41.25" customHeight="1">
      <c r="A709" s="120"/>
      <c r="B709" s="121" t="s">
        <v>285</v>
      </c>
      <c r="C709" s="121"/>
      <c r="D709" s="123" t="s">
        <v>409</v>
      </c>
      <c r="E709" s="115"/>
      <c r="F709" s="116">
        <v>1</v>
      </c>
      <c r="G709" s="113">
        <v>1.9</v>
      </c>
      <c r="H709" s="113"/>
      <c r="I709" s="163">
        <v>3.51</v>
      </c>
      <c r="J709" s="114">
        <f t="shared" si="16"/>
        <v>6.6689999999999996</v>
      </c>
      <c r="K709" s="119"/>
      <c r="L709" s="114"/>
      <c r="M709" s="112"/>
      <c r="N709" s="72"/>
      <c r="O709" s="72">
        <v>8</v>
      </c>
      <c r="P709" s="102" t="s">
        <v>150</v>
      </c>
      <c r="Q709" s="101"/>
      <c r="R709" s="101"/>
      <c r="S709" s="101"/>
      <c r="T709" s="101"/>
      <c r="U709" s="101"/>
      <c r="V709" s="101"/>
      <c r="W709" s="101"/>
      <c r="X709" s="101"/>
      <c r="Y709" s="101"/>
      <c r="Z709" s="101"/>
    </row>
    <row r="710" spans="1:26" s="24" customFormat="1" ht="41.25" customHeight="1">
      <c r="A710" s="120"/>
      <c r="B710" s="121" t="s">
        <v>285</v>
      </c>
      <c r="C710" s="121"/>
      <c r="D710" s="123" t="s">
        <v>410</v>
      </c>
      <c r="E710" s="115"/>
      <c r="F710" s="116">
        <v>1</v>
      </c>
      <c r="G710" s="113">
        <v>2.25</v>
      </c>
      <c r="H710" s="117"/>
      <c r="I710" s="163">
        <v>3.7912499999999998</v>
      </c>
      <c r="J710" s="114">
        <f t="shared" si="16"/>
        <v>8.5303124999999991</v>
      </c>
      <c r="K710" s="119"/>
      <c r="L710" s="114"/>
      <c r="M710" s="112"/>
      <c r="N710" s="72"/>
      <c r="O710" s="72">
        <v>8</v>
      </c>
      <c r="P710" s="102" t="s">
        <v>150</v>
      </c>
      <c r="Q710" s="101"/>
      <c r="R710" s="101"/>
      <c r="S710" s="101"/>
      <c r="T710" s="101"/>
      <c r="U710" s="101"/>
      <c r="V710" s="101"/>
      <c r="W710" s="101"/>
      <c r="X710" s="101"/>
      <c r="Y710" s="101"/>
      <c r="Z710" s="101"/>
    </row>
    <row r="711" spans="1:26" s="24" customFormat="1" ht="41.25" customHeight="1">
      <c r="A711" s="120"/>
      <c r="B711" s="121" t="s">
        <v>285</v>
      </c>
      <c r="C711" s="121"/>
      <c r="D711" s="123" t="s">
        <v>411</v>
      </c>
      <c r="E711" s="115"/>
      <c r="F711" s="116">
        <v>1</v>
      </c>
      <c r="G711" s="113">
        <v>1.9</v>
      </c>
      <c r="H711" s="117"/>
      <c r="I711" s="163">
        <v>4.0724999999999998</v>
      </c>
      <c r="J711" s="114">
        <f t="shared" si="16"/>
        <v>7.7377499999999992</v>
      </c>
      <c r="K711" s="119"/>
      <c r="L711" s="114"/>
      <c r="M711" s="112"/>
      <c r="N711" s="72"/>
      <c r="O711" s="72">
        <v>8</v>
      </c>
      <c r="P711" s="102" t="s">
        <v>150</v>
      </c>
      <c r="Q711" s="101"/>
      <c r="R711" s="101"/>
      <c r="S711" s="101"/>
      <c r="T711" s="101"/>
      <c r="U711" s="101"/>
      <c r="V711" s="101"/>
      <c r="W711" s="101"/>
      <c r="X711" s="101"/>
      <c r="Y711" s="101"/>
      <c r="Z711" s="101"/>
    </row>
    <row r="712" spans="1:26" s="24" customFormat="1" ht="41.25" customHeight="1">
      <c r="A712" s="120"/>
      <c r="B712" s="121" t="s">
        <v>285</v>
      </c>
      <c r="C712" s="121"/>
      <c r="D712" s="123" t="s">
        <v>412</v>
      </c>
      <c r="E712" s="115"/>
      <c r="F712" s="116">
        <v>1</v>
      </c>
      <c r="G712" s="113">
        <v>2.25</v>
      </c>
      <c r="H712" s="117"/>
      <c r="I712" s="163">
        <v>3.7912499999999998</v>
      </c>
      <c r="J712" s="114">
        <f t="shared" si="16"/>
        <v>8.5303124999999991</v>
      </c>
      <c r="K712" s="119"/>
      <c r="L712" s="114"/>
      <c r="M712" s="112"/>
      <c r="N712" s="72"/>
      <c r="O712" s="72">
        <v>8</v>
      </c>
      <c r="P712" s="102" t="s">
        <v>150</v>
      </c>
      <c r="Q712" s="101"/>
      <c r="R712" s="101"/>
      <c r="S712" s="101"/>
      <c r="T712" s="101"/>
      <c r="U712" s="101"/>
      <c r="V712" s="101"/>
      <c r="W712" s="101"/>
      <c r="X712" s="101"/>
      <c r="Y712" s="101"/>
      <c r="Z712" s="101"/>
    </row>
    <row r="713" spans="1:26" s="25" customFormat="1" ht="23.25">
      <c r="A713" s="120"/>
      <c r="B713" s="121" t="s">
        <v>285</v>
      </c>
      <c r="C713" s="121"/>
      <c r="D713" s="123" t="s">
        <v>351</v>
      </c>
      <c r="E713" s="115"/>
      <c r="F713" s="116">
        <v>1</v>
      </c>
      <c r="G713" s="113">
        <v>6.5</v>
      </c>
      <c r="H713" s="113"/>
      <c r="I713" s="162">
        <v>5.12</v>
      </c>
      <c r="J713" s="114">
        <f t="shared" si="16"/>
        <v>33.28</v>
      </c>
      <c r="K713" s="119"/>
      <c r="L713" s="114"/>
      <c r="M713" s="112"/>
      <c r="N713" s="72"/>
      <c r="O713" s="72">
        <v>8</v>
      </c>
      <c r="P713" s="102" t="s">
        <v>150</v>
      </c>
      <c r="Q713" s="101"/>
      <c r="R713" s="101"/>
      <c r="S713" s="101"/>
      <c r="T713" s="101"/>
      <c r="U713" s="101"/>
      <c r="V713" s="101"/>
      <c r="W713" s="101"/>
      <c r="X713" s="101"/>
      <c r="Y713" s="101"/>
      <c r="Z713" s="101"/>
    </row>
    <row r="714" spans="1:26" s="25" customFormat="1" ht="23.25">
      <c r="A714" s="120"/>
      <c r="B714" s="121" t="s">
        <v>285</v>
      </c>
      <c r="C714" s="121"/>
      <c r="D714" s="123" t="s">
        <v>352</v>
      </c>
      <c r="E714" s="115"/>
      <c r="F714" s="116">
        <v>1</v>
      </c>
      <c r="G714" s="113">
        <v>8.3000000000000007</v>
      </c>
      <c r="H714" s="117"/>
      <c r="I714" s="163">
        <v>5.12</v>
      </c>
      <c r="J714" s="114">
        <f t="shared" si="16"/>
        <v>42.496000000000002</v>
      </c>
      <c r="K714" s="119"/>
      <c r="L714" s="114"/>
      <c r="M714" s="112"/>
      <c r="N714" s="72"/>
      <c r="O714" s="72">
        <v>8</v>
      </c>
      <c r="P714" s="102" t="s">
        <v>150</v>
      </c>
      <c r="Q714" s="101"/>
      <c r="R714" s="101"/>
      <c r="S714" s="101"/>
      <c r="T714" s="101"/>
      <c r="U714" s="101"/>
      <c r="V714" s="101"/>
      <c r="W714" s="101"/>
      <c r="X714" s="101"/>
      <c r="Y714" s="101"/>
      <c r="Z714" s="101"/>
    </row>
    <row r="715" spans="1:26" s="24" customFormat="1" ht="41.25" customHeight="1">
      <c r="A715" s="120"/>
      <c r="B715" s="121" t="s">
        <v>285</v>
      </c>
      <c r="C715" s="121"/>
      <c r="D715" s="123" t="s">
        <v>268</v>
      </c>
      <c r="E715" s="115"/>
      <c r="F715" s="116">
        <v>1</v>
      </c>
      <c r="G715" s="113">
        <v>30.79</v>
      </c>
      <c r="H715" s="117"/>
      <c r="I715" s="163">
        <v>5.12</v>
      </c>
      <c r="J715" s="114">
        <f t="shared" si="16"/>
        <v>157.6448</v>
      </c>
      <c r="K715" s="119"/>
      <c r="L715" s="114"/>
      <c r="M715" s="112"/>
      <c r="N715" s="72"/>
      <c r="O715" s="72">
        <v>8</v>
      </c>
      <c r="P715" s="102" t="s">
        <v>150</v>
      </c>
      <c r="Q715" s="101"/>
      <c r="R715" s="101"/>
      <c r="S715" s="101"/>
      <c r="T715" s="101"/>
      <c r="U715" s="101"/>
      <c r="V715" s="101"/>
      <c r="W715" s="101"/>
      <c r="X715" s="101"/>
      <c r="Y715" s="101"/>
      <c r="Z715" s="101"/>
    </row>
    <row r="716" spans="1:26" s="24" customFormat="1" ht="41.25" customHeight="1">
      <c r="A716" s="120"/>
      <c r="B716" s="121" t="s">
        <v>285</v>
      </c>
      <c r="C716" s="121"/>
      <c r="D716" s="123" t="s">
        <v>413</v>
      </c>
      <c r="E716" s="115"/>
      <c r="F716" s="116">
        <v>1</v>
      </c>
      <c r="G716" s="113">
        <v>7.29</v>
      </c>
      <c r="H716" s="113"/>
      <c r="I716" s="163">
        <v>3.51</v>
      </c>
      <c r="J716" s="114">
        <f t="shared" si="16"/>
        <v>25.587899999999998</v>
      </c>
      <c r="K716" s="119"/>
      <c r="L716" s="114"/>
      <c r="M716" s="112"/>
      <c r="N716" s="72"/>
      <c r="O716" s="72">
        <v>8</v>
      </c>
      <c r="P716" s="102" t="s">
        <v>150</v>
      </c>
      <c r="Q716" s="101"/>
      <c r="R716" s="101"/>
      <c r="S716" s="101"/>
      <c r="T716" s="101"/>
      <c r="U716" s="101"/>
      <c r="V716" s="101"/>
      <c r="W716" s="101"/>
      <c r="X716" s="101"/>
      <c r="Y716" s="101"/>
      <c r="Z716" s="101"/>
    </row>
    <row r="717" spans="1:26" s="24" customFormat="1" ht="41.25" customHeight="1">
      <c r="A717" s="120"/>
      <c r="B717" s="121" t="s">
        <v>285</v>
      </c>
      <c r="C717" s="121"/>
      <c r="D717" s="123" t="s">
        <v>417</v>
      </c>
      <c r="E717" s="115"/>
      <c r="F717" s="116">
        <v>1</v>
      </c>
      <c r="G717" s="113">
        <v>2.65</v>
      </c>
      <c r="H717" s="113"/>
      <c r="I717" s="163">
        <v>4.1099999999999994</v>
      </c>
      <c r="J717" s="114">
        <f t="shared" si="16"/>
        <v>10.891499999999999</v>
      </c>
      <c r="K717" s="119"/>
      <c r="L717" s="114"/>
      <c r="M717" s="112"/>
      <c r="N717" s="72"/>
      <c r="O717" s="72">
        <v>8</v>
      </c>
      <c r="P717" s="102" t="s">
        <v>150</v>
      </c>
      <c r="Q717" s="101"/>
      <c r="R717" s="101"/>
      <c r="S717" s="101"/>
      <c r="T717" s="101"/>
      <c r="U717" s="101"/>
      <c r="V717" s="101"/>
      <c r="W717" s="101"/>
      <c r="X717" s="101"/>
      <c r="Y717" s="101"/>
      <c r="Z717" s="101"/>
    </row>
    <row r="718" spans="1:26" s="24" customFormat="1" ht="41.25" customHeight="1">
      <c r="A718" s="120"/>
      <c r="B718" s="121" t="s">
        <v>285</v>
      </c>
      <c r="C718" s="121"/>
      <c r="D718" s="123" t="s">
        <v>414</v>
      </c>
      <c r="E718" s="115"/>
      <c r="F718" s="116">
        <v>1</v>
      </c>
      <c r="G718" s="113">
        <v>7.25</v>
      </c>
      <c r="H718" s="117"/>
      <c r="I718" s="163">
        <v>4.4350000000000005</v>
      </c>
      <c r="J718" s="114">
        <f t="shared" si="16"/>
        <v>32.153750000000002</v>
      </c>
      <c r="K718" s="119"/>
      <c r="L718" s="114"/>
      <c r="M718" s="112"/>
      <c r="N718" s="72"/>
      <c r="O718" s="72">
        <v>8</v>
      </c>
      <c r="P718" s="102" t="s">
        <v>150</v>
      </c>
      <c r="Q718" s="101"/>
      <c r="R718" s="101"/>
      <c r="S718" s="101"/>
      <c r="T718" s="101"/>
      <c r="U718" s="101"/>
      <c r="V718" s="101"/>
      <c r="W718" s="101"/>
      <c r="X718" s="101"/>
      <c r="Y718" s="101"/>
      <c r="Z718" s="101"/>
    </row>
    <row r="719" spans="1:26" s="24" customFormat="1" ht="41.25" customHeight="1">
      <c r="A719" s="120"/>
      <c r="B719" s="121" t="s">
        <v>285</v>
      </c>
      <c r="C719" s="121"/>
      <c r="D719" s="123" t="s">
        <v>415</v>
      </c>
      <c r="E719" s="115"/>
      <c r="F719" s="116">
        <v>1</v>
      </c>
      <c r="G719" s="113">
        <v>9.9499999999999993</v>
      </c>
      <c r="H719" s="117"/>
      <c r="I719" s="163">
        <v>5.36</v>
      </c>
      <c r="J719" s="114">
        <f t="shared" si="16"/>
        <v>53.332000000000001</v>
      </c>
      <c r="K719" s="119"/>
      <c r="L719" s="114"/>
      <c r="M719" s="112"/>
      <c r="N719" s="72"/>
      <c r="O719" s="72">
        <v>8</v>
      </c>
      <c r="P719" s="102" t="s">
        <v>150</v>
      </c>
      <c r="Q719" s="101"/>
      <c r="R719" s="101"/>
      <c r="S719" s="101"/>
      <c r="T719" s="101"/>
      <c r="U719" s="101"/>
      <c r="V719" s="101"/>
      <c r="W719" s="101"/>
      <c r="X719" s="101"/>
      <c r="Y719" s="101"/>
      <c r="Z719" s="101"/>
    </row>
    <row r="720" spans="1:26" s="24" customFormat="1" ht="41.25" customHeight="1">
      <c r="A720" s="120"/>
      <c r="B720" s="121" t="s">
        <v>285</v>
      </c>
      <c r="C720" s="121"/>
      <c r="D720" s="123" t="s">
        <v>416</v>
      </c>
      <c r="E720" s="115"/>
      <c r="F720" s="116">
        <v>1</v>
      </c>
      <c r="G720" s="113">
        <v>7.25</v>
      </c>
      <c r="H720" s="117"/>
      <c r="I720" s="163">
        <v>4.4350000000000005</v>
      </c>
      <c r="J720" s="114">
        <f t="shared" si="16"/>
        <v>32.153750000000002</v>
      </c>
      <c r="K720" s="119"/>
      <c r="L720" s="114"/>
      <c r="M720" s="112"/>
      <c r="N720" s="72"/>
      <c r="O720" s="72">
        <v>8</v>
      </c>
      <c r="P720" s="102" t="s">
        <v>150</v>
      </c>
      <c r="Q720" s="101"/>
      <c r="R720" s="101"/>
      <c r="S720" s="101"/>
      <c r="T720" s="101"/>
      <c r="U720" s="101"/>
      <c r="V720" s="101"/>
      <c r="W720" s="101"/>
      <c r="X720" s="101"/>
      <c r="Y720" s="101"/>
      <c r="Z720" s="101"/>
    </row>
    <row r="721" spans="1:26" s="25" customFormat="1" ht="23.25">
      <c r="A721" s="120"/>
      <c r="B721" s="121" t="s">
        <v>285</v>
      </c>
      <c r="C721" s="121"/>
      <c r="D721" s="123" t="s">
        <v>418</v>
      </c>
      <c r="E721" s="115"/>
      <c r="F721" s="116">
        <v>1</v>
      </c>
      <c r="G721" s="113">
        <v>5.37</v>
      </c>
      <c r="H721" s="113"/>
      <c r="I721" s="162">
        <v>3.51</v>
      </c>
      <c r="J721" s="114">
        <f>IF(F721=0,"",IF(AND(F721&lt;0,G721*I721&gt;2),(ABS((2-(I721*G721)))*F721),IF(F721&gt;0,F721*G721*I721,0)))</f>
        <v>18.848700000000001</v>
      </c>
      <c r="K721" s="119"/>
      <c r="L721" s="114"/>
      <c r="M721" s="112"/>
      <c r="N721" s="72"/>
      <c r="O721" s="72">
        <v>8</v>
      </c>
      <c r="P721" s="102" t="s">
        <v>150</v>
      </c>
      <c r="Q721" s="101"/>
      <c r="R721" s="101"/>
      <c r="S721" s="101"/>
      <c r="T721" s="101"/>
      <c r="U721" s="101"/>
      <c r="V721" s="101"/>
      <c r="W721" s="101"/>
      <c r="X721" s="101"/>
      <c r="Y721" s="101"/>
      <c r="Z721" s="101"/>
    </row>
    <row r="722" spans="1:26" s="25" customFormat="1" ht="23.25">
      <c r="A722" s="120"/>
      <c r="B722" s="121" t="s">
        <v>285</v>
      </c>
      <c r="C722" s="121"/>
      <c r="D722" s="123" t="s">
        <v>419</v>
      </c>
      <c r="E722" s="115"/>
      <c r="F722" s="116">
        <v>1</v>
      </c>
      <c r="G722" s="113">
        <v>2.25</v>
      </c>
      <c r="H722" s="113"/>
      <c r="I722" s="162">
        <v>3.8287499999999999</v>
      </c>
      <c r="J722" s="114">
        <f>IF(F722=0,"",IF(AND(F722&lt;0,G722*I722&gt;2),(ABS((2-(I722*G722)))*F722),IF(F722&gt;0,F722*G722*I722,0)))</f>
        <v>8.6146875000000005</v>
      </c>
      <c r="K722" s="119"/>
      <c r="L722" s="114"/>
      <c r="M722" s="112"/>
      <c r="N722" s="72"/>
      <c r="O722" s="72">
        <v>8</v>
      </c>
      <c r="P722" s="102" t="s">
        <v>150</v>
      </c>
      <c r="Q722" s="101"/>
      <c r="R722" s="101"/>
      <c r="S722" s="101"/>
      <c r="T722" s="101"/>
      <c r="U722" s="101"/>
      <c r="V722" s="101"/>
      <c r="W722" s="101"/>
      <c r="X722" s="101"/>
      <c r="Y722" s="101"/>
      <c r="Z722" s="101"/>
    </row>
    <row r="723" spans="1:26" s="25" customFormat="1" ht="23.25">
      <c r="A723" s="120"/>
      <c r="B723" s="121" t="s">
        <v>285</v>
      </c>
      <c r="C723" s="121"/>
      <c r="D723" s="123" t="s">
        <v>420</v>
      </c>
      <c r="E723" s="115"/>
      <c r="F723" s="116">
        <v>1</v>
      </c>
      <c r="G723" s="113">
        <v>5.37</v>
      </c>
      <c r="H723" s="113"/>
      <c r="I723" s="162">
        <v>4.1475</v>
      </c>
      <c r="J723" s="114">
        <f>IF(F723=0,"",IF(AND(F723&lt;0,G723*I723&gt;2),(ABS((2-(I723*G723)))*F723),IF(F723&gt;0,F723*G723*I723,0)))</f>
        <v>22.272075000000001</v>
      </c>
      <c r="K723" s="119"/>
      <c r="L723" s="114"/>
      <c r="M723" s="112"/>
      <c r="N723" s="72"/>
      <c r="O723" s="72">
        <v>8</v>
      </c>
      <c r="P723" s="102" t="s">
        <v>150</v>
      </c>
      <c r="Q723" s="101"/>
      <c r="R723" s="101"/>
      <c r="S723" s="101"/>
      <c r="T723" s="101"/>
      <c r="U723" s="101"/>
      <c r="V723" s="101"/>
      <c r="W723" s="101"/>
      <c r="X723" s="101"/>
      <c r="Y723" s="101"/>
      <c r="Z723" s="101"/>
    </row>
    <row r="724" spans="1:26" s="25" customFormat="1" ht="23.25">
      <c r="A724" s="120"/>
      <c r="B724" s="121" t="s">
        <v>285</v>
      </c>
      <c r="C724" s="121"/>
      <c r="D724" s="123" t="s">
        <v>421</v>
      </c>
      <c r="E724" s="115"/>
      <c r="F724" s="116">
        <v>1</v>
      </c>
      <c r="G724" s="113">
        <v>2.25</v>
      </c>
      <c r="H724" s="113"/>
      <c r="I724" s="162">
        <v>3.8287499999999999</v>
      </c>
      <c r="J724" s="114">
        <f>IF(F724=0,"",IF(AND(F724&lt;0,G724*I724&gt;2),(ABS((2-(I724*G724)))*F724),IF(F724&gt;0,F724*G724*I724,0)))</f>
        <v>8.6146875000000005</v>
      </c>
      <c r="K724" s="119"/>
      <c r="L724" s="114"/>
      <c r="M724" s="112"/>
      <c r="N724" s="72"/>
      <c r="O724" s="72">
        <v>8</v>
      </c>
      <c r="P724" s="102" t="s">
        <v>150</v>
      </c>
      <c r="Q724" s="101"/>
      <c r="R724" s="101"/>
      <c r="S724" s="101"/>
      <c r="T724" s="101"/>
      <c r="U724" s="101"/>
      <c r="V724" s="101"/>
      <c r="W724" s="101"/>
      <c r="X724" s="101"/>
      <c r="Y724" s="101"/>
      <c r="Z724" s="101"/>
    </row>
    <row r="725" spans="1:26" s="1" customFormat="1" ht="39">
      <c r="B725" s="83"/>
      <c r="D725" s="161" t="s">
        <v>495</v>
      </c>
      <c r="N725" s="159">
        <f>SUM(J725:J851)</f>
        <v>1836.4423374999999</v>
      </c>
    </row>
    <row r="726" spans="1:26" s="25" customFormat="1" ht="23.25">
      <c r="A726" s="120"/>
      <c r="B726" s="121" t="e">
        <v>#N/A</v>
      </c>
      <c r="C726" s="121"/>
      <c r="D726" s="122" t="s">
        <v>315</v>
      </c>
      <c r="E726" s="115"/>
      <c r="F726" s="116"/>
      <c r="G726" s="113"/>
      <c r="H726" s="117"/>
      <c r="I726" s="163"/>
      <c r="J726" s="114" t="str">
        <f t="shared" ref="J726:J789" si="17">IF(F726=0,"",IF(AND(F726&lt;0,G726*I726&gt;2),(ABS((2-(I726*G726)))*F726),IF(F726&gt;0,F726*G726*I726,0)))</f>
        <v/>
      </c>
      <c r="K726" s="119"/>
      <c r="L726" s="114"/>
      <c r="M726" s="112"/>
      <c r="N726" s="72"/>
      <c r="O726" s="158" t="s">
        <v>259</v>
      </c>
      <c r="P726" s="102" t="s">
        <v>150</v>
      </c>
      <c r="Q726" s="101"/>
      <c r="R726" s="101"/>
      <c r="S726" s="101"/>
      <c r="T726" s="101"/>
      <c r="U726" s="101"/>
      <c r="V726" s="101"/>
      <c r="W726" s="101"/>
      <c r="X726" s="101"/>
      <c r="Y726" s="101"/>
      <c r="Z726" s="101"/>
    </row>
    <row r="727" spans="1:26" s="25" customFormat="1" ht="23.25">
      <c r="A727" s="120"/>
      <c r="B727" s="121" t="s">
        <v>284</v>
      </c>
      <c r="C727" s="121"/>
      <c r="D727" s="123" t="s">
        <v>424</v>
      </c>
      <c r="E727" s="115"/>
      <c r="F727" s="116">
        <v>2</v>
      </c>
      <c r="G727" s="113">
        <v>8.15</v>
      </c>
      <c r="H727" s="117"/>
      <c r="I727" s="163">
        <v>2.91</v>
      </c>
      <c r="J727" s="114">
        <f t="shared" si="17"/>
        <v>47.433000000000007</v>
      </c>
      <c r="K727" s="119"/>
      <c r="L727" s="114"/>
      <c r="M727" s="112"/>
      <c r="N727" s="72"/>
      <c r="O727" s="72">
        <v>7</v>
      </c>
      <c r="P727" s="102" t="s">
        <v>150</v>
      </c>
      <c r="Q727" s="101"/>
      <c r="R727" s="101"/>
      <c r="S727" s="101"/>
      <c r="T727" s="101"/>
      <c r="U727" s="101"/>
      <c r="V727" s="101"/>
      <c r="W727" s="101"/>
      <c r="X727" s="101"/>
      <c r="Y727" s="101"/>
      <c r="Z727" s="101"/>
    </row>
    <row r="728" spans="1:26" s="25" customFormat="1" ht="23.25">
      <c r="A728" s="120"/>
      <c r="B728" s="121" t="s">
        <v>284</v>
      </c>
      <c r="C728" s="121"/>
      <c r="D728" s="123" t="s">
        <v>425</v>
      </c>
      <c r="E728" s="115"/>
      <c r="F728" s="116">
        <v>1</v>
      </c>
      <c r="G728" s="113">
        <v>49.9</v>
      </c>
      <c r="H728" s="117"/>
      <c r="I728" s="163">
        <v>2.91</v>
      </c>
      <c r="J728" s="114">
        <f t="shared" si="17"/>
        <v>145.209</v>
      </c>
      <c r="K728" s="119"/>
      <c r="L728" s="114"/>
      <c r="M728" s="112"/>
      <c r="N728" s="72"/>
      <c r="O728" s="72">
        <v>7</v>
      </c>
      <c r="P728" s="102" t="s">
        <v>150</v>
      </c>
      <c r="Q728" s="101"/>
      <c r="R728" s="101"/>
      <c r="S728" s="101"/>
      <c r="T728" s="101"/>
      <c r="U728" s="101"/>
      <c r="V728" s="101"/>
      <c r="W728" s="101"/>
      <c r="X728" s="101"/>
      <c r="Y728" s="101"/>
      <c r="Z728" s="101"/>
    </row>
    <row r="729" spans="1:26" s="25" customFormat="1" ht="23.25">
      <c r="A729" s="120"/>
      <c r="B729" s="121" t="s">
        <v>284</v>
      </c>
      <c r="C729" s="121"/>
      <c r="D729" s="123" t="s">
        <v>426</v>
      </c>
      <c r="E729" s="115"/>
      <c r="F729" s="116">
        <v>1</v>
      </c>
      <c r="G729" s="113">
        <v>3</v>
      </c>
      <c r="H729" s="117"/>
      <c r="I729" s="163">
        <v>2.91</v>
      </c>
      <c r="J729" s="114">
        <f t="shared" si="17"/>
        <v>8.73</v>
      </c>
      <c r="K729" s="119"/>
      <c r="L729" s="114"/>
      <c r="M729" s="112"/>
      <c r="N729" s="72"/>
      <c r="O729" s="72">
        <v>7</v>
      </c>
      <c r="P729" s="102" t="s">
        <v>150</v>
      </c>
      <c r="Q729" s="101"/>
      <c r="R729" s="101"/>
      <c r="S729" s="101"/>
      <c r="T729" s="101"/>
      <c r="U729" s="101"/>
      <c r="V729" s="101"/>
      <c r="W729" s="101"/>
      <c r="X729" s="101"/>
      <c r="Y729" s="101"/>
      <c r="Z729" s="101"/>
    </row>
    <row r="730" spans="1:26" s="25" customFormat="1" ht="23.25">
      <c r="A730" s="120"/>
      <c r="B730" s="121" t="s">
        <v>284</v>
      </c>
      <c r="C730" s="121"/>
      <c r="D730" s="123" t="s">
        <v>427</v>
      </c>
      <c r="E730" s="115"/>
      <c r="F730" s="116">
        <v>1</v>
      </c>
      <c r="G730" s="113">
        <v>8.15</v>
      </c>
      <c r="H730" s="117"/>
      <c r="I730" s="163">
        <v>0.155</v>
      </c>
      <c r="J730" s="114">
        <f t="shared" si="17"/>
        <v>1.26325</v>
      </c>
      <c r="K730" s="119"/>
      <c r="L730" s="114"/>
      <c r="M730" s="112"/>
      <c r="N730" s="72"/>
      <c r="O730" s="72">
        <v>7</v>
      </c>
      <c r="P730" s="102" t="s">
        <v>150</v>
      </c>
      <c r="Q730" s="101"/>
      <c r="R730" s="101"/>
      <c r="S730" s="101"/>
      <c r="T730" s="101"/>
      <c r="U730" s="101"/>
      <c r="V730" s="101"/>
      <c r="W730" s="101"/>
      <c r="X730" s="101"/>
      <c r="Y730" s="101"/>
      <c r="Z730" s="101"/>
    </row>
    <row r="731" spans="1:26" s="25" customFormat="1" ht="23.25">
      <c r="A731" s="120"/>
      <c r="B731" s="121" t="s">
        <v>284</v>
      </c>
      <c r="C731" s="121"/>
      <c r="D731" s="123" t="s">
        <v>428</v>
      </c>
      <c r="E731" s="115"/>
      <c r="F731" s="116">
        <v>1</v>
      </c>
      <c r="G731" s="113">
        <v>26.45</v>
      </c>
      <c r="H731" s="117"/>
      <c r="I731" s="163">
        <v>0.31</v>
      </c>
      <c r="J731" s="114">
        <f t="shared" si="17"/>
        <v>8.1995000000000005</v>
      </c>
      <c r="K731" s="119"/>
      <c r="L731" s="114"/>
      <c r="M731" s="112"/>
      <c r="N731" s="72"/>
      <c r="O731" s="72">
        <v>7</v>
      </c>
      <c r="P731" s="102" t="s">
        <v>150</v>
      </c>
      <c r="Q731" s="101"/>
      <c r="R731" s="101"/>
      <c r="S731" s="101"/>
      <c r="T731" s="101"/>
      <c r="U731" s="101"/>
      <c r="V731" s="101"/>
      <c r="W731" s="101"/>
      <c r="X731" s="101"/>
      <c r="Y731" s="101"/>
      <c r="Z731" s="101"/>
    </row>
    <row r="732" spans="1:26" s="25" customFormat="1" ht="23.25">
      <c r="A732" s="120"/>
      <c r="B732" s="121" t="e">
        <v>#N/A</v>
      </c>
      <c r="C732" s="121"/>
      <c r="D732" s="122" t="s">
        <v>429</v>
      </c>
      <c r="E732" s="115"/>
      <c r="F732" s="116"/>
      <c r="G732" s="113"/>
      <c r="H732" s="117"/>
      <c r="I732" s="163"/>
      <c r="J732" s="114" t="str">
        <f t="shared" si="17"/>
        <v/>
      </c>
      <c r="K732" s="119"/>
      <c r="L732" s="114"/>
      <c r="M732" s="112"/>
      <c r="N732" s="72"/>
      <c r="O732" s="158" t="s">
        <v>259</v>
      </c>
      <c r="P732" s="102" t="s">
        <v>150</v>
      </c>
      <c r="Q732" s="101"/>
      <c r="R732" s="101"/>
      <c r="S732" s="101"/>
      <c r="T732" s="101"/>
      <c r="U732" s="101"/>
      <c r="V732" s="101"/>
      <c r="W732" s="101"/>
      <c r="X732" s="101"/>
      <c r="Y732" s="101"/>
      <c r="Z732" s="101"/>
    </row>
    <row r="733" spans="1:26" s="25" customFormat="1" ht="36.75" customHeight="1">
      <c r="A733" s="120"/>
      <c r="B733" s="121" t="s">
        <v>284</v>
      </c>
      <c r="C733" s="121"/>
      <c r="D733" s="123" t="s">
        <v>448</v>
      </c>
      <c r="E733" s="115"/>
      <c r="F733" s="116">
        <v>2</v>
      </c>
      <c r="G733" s="113">
        <v>2.5</v>
      </c>
      <c r="H733" s="117"/>
      <c r="I733" s="163">
        <v>0.86999999999999977</v>
      </c>
      <c r="J733" s="114">
        <f t="shared" si="17"/>
        <v>4.3499999999999988</v>
      </c>
      <c r="K733" s="119"/>
      <c r="L733" s="114"/>
      <c r="M733" s="112"/>
      <c r="N733" s="72"/>
      <c r="O733" s="72">
        <v>7</v>
      </c>
      <c r="P733" s="102" t="s">
        <v>150</v>
      </c>
      <c r="Q733" s="101"/>
      <c r="R733" s="101"/>
      <c r="S733" s="101"/>
      <c r="T733" s="101"/>
      <c r="U733" s="101"/>
      <c r="V733" s="101"/>
      <c r="W733" s="101"/>
      <c r="X733" s="101"/>
      <c r="Y733" s="101"/>
      <c r="Z733" s="101"/>
    </row>
    <row r="734" spans="1:26" s="25" customFormat="1" ht="23.25">
      <c r="A734" s="120"/>
      <c r="B734" s="121" t="e">
        <v>#N/A</v>
      </c>
      <c r="C734" s="121"/>
      <c r="D734" s="122" t="s">
        <v>434</v>
      </c>
      <c r="E734" s="115"/>
      <c r="F734" s="116"/>
      <c r="G734" s="113"/>
      <c r="H734" s="117"/>
      <c r="I734" s="163"/>
      <c r="J734" s="114" t="str">
        <f t="shared" si="17"/>
        <v/>
      </c>
      <c r="K734" s="119"/>
      <c r="L734" s="114"/>
      <c r="M734" s="112"/>
      <c r="N734" s="72"/>
      <c r="O734" s="158" t="s">
        <v>259</v>
      </c>
      <c r="P734" s="102" t="s">
        <v>150</v>
      </c>
      <c r="Q734" s="101"/>
      <c r="R734" s="101"/>
      <c r="S734" s="101"/>
      <c r="T734" s="101"/>
      <c r="U734" s="101"/>
      <c r="V734" s="101"/>
      <c r="W734" s="101"/>
      <c r="X734" s="101"/>
      <c r="Y734" s="101"/>
      <c r="Z734" s="101"/>
    </row>
    <row r="735" spans="1:26" s="25" customFormat="1" ht="36.75" customHeight="1">
      <c r="A735" s="120"/>
      <c r="B735" s="121" t="s">
        <v>284</v>
      </c>
      <c r="C735" s="121"/>
      <c r="D735" s="123" t="s">
        <v>448</v>
      </c>
      <c r="E735" s="115"/>
      <c r="F735" s="116">
        <v>2</v>
      </c>
      <c r="G735" s="113">
        <v>2.5</v>
      </c>
      <c r="H735" s="117"/>
      <c r="I735" s="163">
        <v>0.86999999999999977</v>
      </c>
      <c r="J735" s="114">
        <f t="shared" si="17"/>
        <v>4.3499999999999988</v>
      </c>
      <c r="K735" s="119"/>
      <c r="L735" s="114"/>
      <c r="M735" s="112"/>
      <c r="N735" s="72"/>
      <c r="O735" s="72">
        <v>7</v>
      </c>
      <c r="P735" s="102" t="s">
        <v>150</v>
      </c>
      <c r="Q735" s="101"/>
      <c r="R735" s="101"/>
      <c r="S735" s="101"/>
      <c r="T735" s="101"/>
      <c r="U735" s="101"/>
      <c r="V735" s="101"/>
      <c r="W735" s="101"/>
      <c r="X735" s="101"/>
      <c r="Y735" s="101"/>
      <c r="Z735" s="101"/>
    </row>
    <row r="736" spans="1:26" s="25" customFormat="1" ht="23.25">
      <c r="A736" s="120"/>
      <c r="B736" s="121" t="e">
        <v>#N/A</v>
      </c>
      <c r="C736" s="121"/>
      <c r="D736" s="122" t="s">
        <v>315</v>
      </c>
      <c r="E736" s="115"/>
      <c r="F736" s="116"/>
      <c r="G736" s="113"/>
      <c r="H736" s="113"/>
      <c r="I736" s="162">
        <v>0</v>
      </c>
      <c r="J736" s="114" t="str">
        <f t="shared" si="17"/>
        <v/>
      </c>
      <c r="K736" s="114"/>
      <c r="L736" s="114"/>
      <c r="M736" s="112"/>
      <c r="N736" s="72"/>
      <c r="O736" s="72"/>
      <c r="P736" s="102" t="s">
        <v>150</v>
      </c>
      <c r="Q736" s="101"/>
      <c r="R736" s="101"/>
      <c r="S736" s="101"/>
      <c r="T736" s="101"/>
      <c r="U736" s="101"/>
      <c r="V736" s="101"/>
      <c r="W736" s="101"/>
      <c r="X736" s="101"/>
      <c r="Y736" s="101"/>
      <c r="Z736" s="101"/>
    </row>
    <row r="737" spans="1:26" s="25" customFormat="1" ht="23.25">
      <c r="A737" s="120"/>
      <c r="B737" s="121" t="s">
        <v>280</v>
      </c>
      <c r="C737" s="121"/>
      <c r="D737" s="123" t="s">
        <v>359</v>
      </c>
      <c r="E737" s="115"/>
      <c r="F737" s="116">
        <v>1</v>
      </c>
      <c r="G737" s="113">
        <v>36.450000000000003</v>
      </c>
      <c r="H737" s="117"/>
      <c r="I737" s="163">
        <v>1.1100000000000001</v>
      </c>
      <c r="J737" s="114">
        <f t="shared" si="17"/>
        <v>40.459500000000006</v>
      </c>
      <c r="K737" s="114"/>
      <c r="L737" s="114"/>
      <c r="M737" s="112"/>
      <c r="N737" s="72"/>
      <c r="O737" s="72">
        <v>1</v>
      </c>
      <c r="P737" s="102"/>
    </row>
    <row r="738" spans="1:26" s="24" customFormat="1" ht="41.25" customHeight="1">
      <c r="A738" s="120"/>
      <c r="B738" s="121" t="s">
        <v>280</v>
      </c>
      <c r="C738" s="121"/>
      <c r="D738" s="123" t="s">
        <v>360</v>
      </c>
      <c r="E738" s="115"/>
      <c r="F738" s="116">
        <v>1</v>
      </c>
      <c r="G738" s="113">
        <v>6.3000000000000007</v>
      </c>
      <c r="H738" s="117"/>
      <c r="I738" s="162">
        <v>1.6492063492063489</v>
      </c>
      <c r="J738" s="114">
        <f t="shared" si="17"/>
        <v>10.389999999999999</v>
      </c>
      <c r="K738" s="114"/>
      <c r="L738" s="114"/>
      <c r="M738" s="112"/>
      <c r="N738" s="72"/>
      <c r="O738" s="72">
        <v>1</v>
      </c>
      <c r="P738" s="102"/>
      <c r="Q738" s="25"/>
      <c r="R738" s="25"/>
      <c r="S738" s="25"/>
      <c r="T738" s="25"/>
      <c r="U738" s="25"/>
      <c r="V738" s="25"/>
      <c r="W738" s="25"/>
      <c r="X738" s="25"/>
      <c r="Y738" s="25"/>
      <c r="Z738" s="25"/>
    </row>
    <row r="739" spans="1:26" s="25" customFormat="1" ht="23.25">
      <c r="A739" s="120"/>
      <c r="B739" s="121" t="s">
        <v>280</v>
      </c>
      <c r="C739" s="121"/>
      <c r="D739" s="123" t="s">
        <v>361</v>
      </c>
      <c r="E739" s="115"/>
      <c r="F739" s="116">
        <v>1</v>
      </c>
      <c r="G739" s="113">
        <v>5.9</v>
      </c>
      <c r="H739" s="113"/>
      <c r="I739" s="162">
        <v>1.64</v>
      </c>
      <c r="J739" s="114">
        <f t="shared" si="17"/>
        <v>9.6760000000000002</v>
      </c>
      <c r="K739" s="114"/>
      <c r="L739" s="114"/>
      <c r="M739" s="112"/>
      <c r="N739" s="72"/>
      <c r="O739" s="72">
        <v>1</v>
      </c>
      <c r="P739" s="102"/>
    </row>
    <row r="740" spans="1:26" s="25" customFormat="1" ht="23.25">
      <c r="A740" s="120"/>
      <c r="B740" s="121" t="s">
        <v>280</v>
      </c>
      <c r="C740" s="121"/>
      <c r="D740" s="123" t="s">
        <v>362</v>
      </c>
      <c r="E740" s="115"/>
      <c r="F740" s="116">
        <v>1</v>
      </c>
      <c r="G740" s="113">
        <v>1.1000000000000001</v>
      </c>
      <c r="H740" s="117"/>
      <c r="I740" s="163">
        <v>1.8274999999999999</v>
      </c>
      <c r="J740" s="114">
        <f t="shared" si="17"/>
        <v>2.0102500000000001</v>
      </c>
      <c r="K740" s="114"/>
      <c r="L740" s="114"/>
      <c r="M740" s="112"/>
      <c r="N740" s="72"/>
      <c r="O740" s="72">
        <v>1</v>
      </c>
      <c r="P740" s="102"/>
    </row>
    <row r="741" spans="1:26" s="24" customFormat="1" ht="39" customHeight="1">
      <c r="A741" s="120"/>
      <c r="B741" s="121" t="s">
        <v>280</v>
      </c>
      <c r="C741" s="121"/>
      <c r="D741" s="123" t="s">
        <v>363</v>
      </c>
      <c r="E741" s="115"/>
      <c r="F741" s="116">
        <v>2</v>
      </c>
      <c r="G741" s="113">
        <v>0.9</v>
      </c>
      <c r="H741" s="117"/>
      <c r="I741" s="163">
        <v>1.7350000000000001</v>
      </c>
      <c r="J741" s="114">
        <f t="shared" si="17"/>
        <v>3.1230000000000002</v>
      </c>
      <c r="K741" s="114"/>
      <c r="L741" s="114"/>
      <c r="M741" s="112"/>
      <c r="N741" s="72"/>
      <c r="O741" s="72">
        <v>1</v>
      </c>
      <c r="P741" s="102"/>
      <c r="Q741" s="25"/>
      <c r="R741" s="25"/>
      <c r="S741" s="25"/>
      <c r="T741" s="25"/>
      <c r="U741" s="25"/>
      <c r="V741" s="25"/>
      <c r="W741" s="25"/>
      <c r="X741" s="25"/>
      <c r="Y741" s="25"/>
      <c r="Z741" s="25"/>
    </row>
    <row r="742" spans="1:26" s="25" customFormat="1" ht="23.25">
      <c r="A742" s="120"/>
      <c r="B742" s="121" t="s">
        <v>280</v>
      </c>
      <c r="C742" s="121"/>
      <c r="D742" s="123" t="s">
        <v>364</v>
      </c>
      <c r="E742" s="115"/>
      <c r="F742" s="116">
        <v>1</v>
      </c>
      <c r="G742" s="113">
        <v>4.8499999999999996</v>
      </c>
      <c r="H742" s="113"/>
      <c r="I742" s="163">
        <v>1.8274999999999999</v>
      </c>
      <c r="J742" s="114">
        <f t="shared" si="17"/>
        <v>8.8633749999999996</v>
      </c>
      <c r="K742" s="114"/>
      <c r="L742" s="114"/>
      <c r="M742" s="112"/>
      <c r="N742" s="72"/>
      <c r="O742" s="72">
        <v>1</v>
      </c>
      <c r="P742" s="102"/>
    </row>
    <row r="743" spans="1:26" s="25" customFormat="1" ht="23.25">
      <c r="A743" s="120"/>
      <c r="B743" s="121" t="s">
        <v>280</v>
      </c>
      <c r="C743" s="121"/>
      <c r="D743" s="123" t="s">
        <v>365</v>
      </c>
      <c r="E743" s="115"/>
      <c r="F743" s="116">
        <v>2</v>
      </c>
      <c r="G743" s="113">
        <v>0.9</v>
      </c>
      <c r="H743" s="113"/>
      <c r="I743" s="163">
        <v>1.7350000000000001</v>
      </c>
      <c r="J743" s="114">
        <f t="shared" si="17"/>
        <v>3.1230000000000002</v>
      </c>
      <c r="K743" s="114"/>
      <c r="L743" s="114"/>
      <c r="M743" s="112"/>
      <c r="N743" s="72"/>
      <c r="O743" s="72">
        <v>1</v>
      </c>
      <c r="P743" s="102"/>
    </row>
    <row r="744" spans="1:26" s="24" customFormat="1" ht="41.25" customHeight="1">
      <c r="A744" s="120"/>
      <c r="B744" s="121" t="s">
        <v>280</v>
      </c>
      <c r="C744" s="121"/>
      <c r="D744" s="123" t="s">
        <v>366</v>
      </c>
      <c r="E744" s="115"/>
      <c r="F744" s="116">
        <v>1</v>
      </c>
      <c r="G744" s="113">
        <v>11.15</v>
      </c>
      <c r="H744" s="117"/>
      <c r="I744" s="163">
        <v>1.64</v>
      </c>
      <c r="J744" s="114">
        <f t="shared" si="17"/>
        <v>18.285999999999998</v>
      </c>
      <c r="K744" s="114"/>
      <c r="L744" s="114"/>
      <c r="M744" s="112"/>
      <c r="N744" s="72"/>
      <c r="O744" s="72">
        <v>1</v>
      </c>
      <c r="P744" s="102"/>
      <c r="Q744" s="25"/>
      <c r="R744" s="25"/>
      <c r="S744" s="25"/>
      <c r="T744" s="25"/>
      <c r="U744" s="25"/>
      <c r="V744" s="25"/>
      <c r="W744" s="25"/>
      <c r="X744" s="25"/>
      <c r="Y744" s="25"/>
      <c r="Z744" s="25"/>
    </row>
    <row r="745" spans="1:26" s="25" customFormat="1" ht="23.25">
      <c r="A745" s="120"/>
      <c r="B745" s="121" t="e">
        <v>#N/A</v>
      </c>
      <c r="C745" s="121"/>
      <c r="D745" s="122" t="s">
        <v>478</v>
      </c>
      <c r="E745" s="115"/>
      <c r="F745" s="116"/>
      <c r="G745" s="113"/>
      <c r="H745" s="117"/>
      <c r="I745" s="163">
        <v>0</v>
      </c>
      <c r="J745" s="114" t="str">
        <f t="shared" si="17"/>
        <v/>
      </c>
      <c r="K745" s="114"/>
      <c r="L745" s="114"/>
      <c r="M745" s="112"/>
      <c r="N745" s="72"/>
      <c r="O745" s="72"/>
      <c r="P745" s="102"/>
      <c r="Q745" s="101"/>
      <c r="R745" s="101"/>
      <c r="S745" s="101"/>
      <c r="T745" s="101"/>
      <c r="U745" s="101"/>
      <c r="V745" s="101"/>
      <c r="W745" s="101"/>
      <c r="X745" s="101"/>
      <c r="Y745" s="101"/>
      <c r="Z745" s="101"/>
    </row>
    <row r="746" spans="1:26" s="25" customFormat="1" ht="23.25">
      <c r="A746" s="120"/>
      <c r="B746" s="121" t="s">
        <v>283</v>
      </c>
      <c r="C746" s="121"/>
      <c r="D746" s="157" t="s">
        <v>296</v>
      </c>
      <c r="E746" s="115"/>
      <c r="F746" s="116">
        <v>1</v>
      </c>
      <c r="G746" s="113">
        <v>44.3</v>
      </c>
      <c r="H746" s="117"/>
      <c r="I746" s="163">
        <v>0.90000000000000013</v>
      </c>
      <c r="J746" s="114">
        <f t="shared" si="17"/>
        <v>39.870000000000005</v>
      </c>
      <c r="K746" s="114"/>
      <c r="L746" s="114"/>
      <c r="M746" s="112"/>
      <c r="N746" s="72"/>
      <c r="O746" s="72">
        <v>6</v>
      </c>
      <c r="P746" s="102" t="s">
        <v>150</v>
      </c>
      <c r="Q746" s="101"/>
      <c r="R746" s="101"/>
      <c r="S746" s="101"/>
      <c r="T746" s="101"/>
      <c r="U746" s="101"/>
      <c r="V746" s="101"/>
      <c r="W746" s="101"/>
      <c r="X746" s="101"/>
      <c r="Y746" s="101"/>
      <c r="Z746" s="101"/>
    </row>
    <row r="747" spans="1:26" s="24" customFormat="1" ht="41.25" customHeight="1">
      <c r="A747" s="120"/>
      <c r="B747" s="121" t="s">
        <v>283</v>
      </c>
      <c r="C747" s="121"/>
      <c r="D747" s="157" t="s">
        <v>323</v>
      </c>
      <c r="E747" s="115"/>
      <c r="F747" s="116">
        <v>1</v>
      </c>
      <c r="G747" s="113">
        <v>44.3</v>
      </c>
      <c r="H747" s="117"/>
      <c r="I747" s="163">
        <v>0.90000000000000013</v>
      </c>
      <c r="J747" s="114">
        <f t="shared" si="17"/>
        <v>39.870000000000005</v>
      </c>
      <c r="K747" s="114"/>
      <c r="L747" s="114"/>
      <c r="M747" s="112"/>
      <c r="N747" s="72"/>
      <c r="O747" s="72">
        <v>6</v>
      </c>
      <c r="P747" s="102" t="s">
        <v>150</v>
      </c>
      <c r="Q747" s="101"/>
      <c r="R747" s="101"/>
      <c r="S747" s="101"/>
      <c r="T747" s="101"/>
      <c r="U747" s="101"/>
      <c r="V747" s="101"/>
      <c r="W747" s="101"/>
      <c r="X747" s="101"/>
      <c r="Y747" s="101"/>
      <c r="Z747" s="101"/>
    </row>
    <row r="748" spans="1:26" s="24" customFormat="1" ht="41.25" customHeight="1">
      <c r="A748" s="120"/>
      <c r="B748" s="121" t="s">
        <v>283</v>
      </c>
      <c r="C748" s="121"/>
      <c r="D748" s="157" t="s">
        <v>304</v>
      </c>
      <c r="E748" s="115"/>
      <c r="F748" s="116">
        <v>1</v>
      </c>
      <c r="G748" s="113">
        <v>28</v>
      </c>
      <c r="H748" s="117"/>
      <c r="I748" s="163">
        <v>0.90000000000000013</v>
      </c>
      <c r="J748" s="114">
        <f t="shared" si="17"/>
        <v>25.200000000000003</v>
      </c>
      <c r="K748" s="114"/>
      <c r="L748" s="114"/>
      <c r="M748" s="112"/>
      <c r="N748" s="72"/>
      <c r="O748" s="72">
        <v>6</v>
      </c>
      <c r="P748" s="102" t="s">
        <v>150</v>
      </c>
      <c r="Q748" s="101"/>
      <c r="R748" s="101"/>
      <c r="S748" s="101"/>
      <c r="T748" s="101"/>
      <c r="U748" s="101"/>
      <c r="V748" s="101"/>
      <c r="W748" s="101"/>
      <c r="X748" s="101"/>
      <c r="Y748" s="101"/>
      <c r="Z748" s="101"/>
    </row>
    <row r="749" spans="1:26" s="25" customFormat="1" ht="23.25">
      <c r="A749" s="120"/>
      <c r="B749" s="121" t="s">
        <v>283</v>
      </c>
      <c r="C749" s="121"/>
      <c r="D749" s="157" t="s">
        <v>342</v>
      </c>
      <c r="E749" s="115"/>
      <c r="F749" s="116">
        <v>1</v>
      </c>
      <c r="G749" s="113">
        <v>28</v>
      </c>
      <c r="H749" s="117"/>
      <c r="I749" s="163">
        <v>0.90000000000000013</v>
      </c>
      <c r="J749" s="114">
        <f t="shared" si="17"/>
        <v>25.200000000000003</v>
      </c>
      <c r="K749" s="114"/>
      <c r="L749" s="114"/>
      <c r="M749" s="112"/>
      <c r="N749" s="72"/>
      <c r="O749" s="72">
        <v>6</v>
      </c>
      <c r="P749" s="102" t="s">
        <v>150</v>
      </c>
      <c r="Q749" s="101"/>
      <c r="R749" s="101"/>
      <c r="S749" s="101"/>
      <c r="T749" s="101"/>
      <c r="U749" s="101"/>
      <c r="V749" s="101"/>
      <c r="W749" s="101"/>
      <c r="X749" s="101"/>
      <c r="Y749" s="101"/>
      <c r="Z749" s="101"/>
    </row>
    <row r="750" spans="1:26" s="25" customFormat="1" ht="23.25">
      <c r="A750" s="120"/>
      <c r="B750" s="121" t="s">
        <v>283</v>
      </c>
      <c r="C750" s="121"/>
      <c r="D750" s="157" t="s">
        <v>193</v>
      </c>
      <c r="E750" s="115"/>
      <c r="F750" s="116">
        <v>1</v>
      </c>
      <c r="G750" s="113">
        <v>45.5</v>
      </c>
      <c r="H750" s="117"/>
      <c r="I750" s="163">
        <v>0.90000000000000013</v>
      </c>
      <c r="J750" s="114">
        <f t="shared" si="17"/>
        <v>40.950000000000003</v>
      </c>
      <c r="K750" s="114"/>
      <c r="L750" s="114"/>
      <c r="M750" s="112"/>
      <c r="N750" s="72"/>
      <c r="O750" s="72">
        <v>6</v>
      </c>
      <c r="P750" s="102" t="s">
        <v>150</v>
      </c>
      <c r="Q750" s="101"/>
      <c r="R750" s="101"/>
      <c r="S750" s="101"/>
      <c r="T750" s="101"/>
      <c r="U750" s="101"/>
      <c r="V750" s="101"/>
      <c r="W750" s="101"/>
      <c r="X750" s="101"/>
      <c r="Y750" s="101"/>
      <c r="Z750" s="101"/>
    </row>
    <row r="751" spans="1:26" s="25" customFormat="1" ht="23.25">
      <c r="A751" s="120"/>
      <c r="B751" s="121" t="e">
        <v>#N/A</v>
      </c>
      <c r="C751" s="121"/>
      <c r="D751" s="122" t="s">
        <v>313</v>
      </c>
      <c r="E751" s="115"/>
      <c r="F751" s="116"/>
      <c r="G751" s="113"/>
      <c r="H751" s="117"/>
      <c r="I751" s="163">
        <v>0</v>
      </c>
      <c r="J751" s="114" t="str">
        <f t="shared" si="17"/>
        <v/>
      </c>
      <c r="K751" s="114"/>
      <c r="L751" s="114"/>
      <c r="M751" s="112"/>
      <c r="N751" s="72"/>
      <c r="O751" s="72"/>
      <c r="P751" s="102"/>
      <c r="Q751" s="101"/>
      <c r="R751" s="101"/>
      <c r="S751" s="101"/>
      <c r="T751" s="101"/>
      <c r="U751" s="101"/>
      <c r="V751" s="101"/>
      <c r="W751" s="101"/>
      <c r="X751" s="101"/>
      <c r="Y751" s="101"/>
      <c r="Z751" s="101"/>
    </row>
    <row r="752" spans="1:26" s="24" customFormat="1" ht="41.25" customHeight="1">
      <c r="A752" s="120"/>
      <c r="B752" s="121" t="s">
        <v>297</v>
      </c>
      <c r="C752" s="121"/>
      <c r="D752" s="157" t="s">
        <v>190</v>
      </c>
      <c r="E752" s="115"/>
      <c r="F752" s="116">
        <v>1</v>
      </c>
      <c r="G752" s="113">
        <v>30.6</v>
      </c>
      <c r="H752" s="117"/>
      <c r="I752" s="163">
        <v>1.1000000000000001</v>
      </c>
      <c r="J752" s="114">
        <f t="shared" si="17"/>
        <v>33.660000000000004</v>
      </c>
      <c r="K752" s="114"/>
      <c r="L752" s="114"/>
      <c r="M752" s="112"/>
      <c r="N752" s="72"/>
      <c r="O752" s="72">
        <v>3</v>
      </c>
      <c r="P752" s="102" t="s">
        <v>150</v>
      </c>
      <c r="Q752" s="101"/>
      <c r="R752" s="101"/>
      <c r="S752" s="101"/>
      <c r="T752" s="101"/>
      <c r="U752" s="101"/>
      <c r="V752" s="101"/>
      <c r="W752" s="101"/>
      <c r="X752" s="101"/>
      <c r="Y752" s="101"/>
      <c r="Z752" s="101"/>
    </row>
    <row r="753" spans="1:26" s="24" customFormat="1" ht="41.25" customHeight="1">
      <c r="A753" s="120"/>
      <c r="B753" s="121" t="s">
        <v>297</v>
      </c>
      <c r="C753" s="121"/>
      <c r="D753" s="157" t="s">
        <v>191</v>
      </c>
      <c r="E753" s="115"/>
      <c r="F753" s="116">
        <v>1</v>
      </c>
      <c r="G753" s="113">
        <v>30.6</v>
      </c>
      <c r="H753" s="117"/>
      <c r="I753" s="163">
        <v>1.1000000000000001</v>
      </c>
      <c r="J753" s="114">
        <f t="shared" si="17"/>
        <v>33.660000000000004</v>
      </c>
      <c r="K753" s="114"/>
      <c r="L753" s="114"/>
      <c r="M753" s="112"/>
      <c r="N753" s="72"/>
      <c r="O753" s="72">
        <v>3</v>
      </c>
      <c r="P753" s="102" t="s">
        <v>150</v>
      </c>
      <c r="Q753" s="101"/>
      <c r="R753" s="101"/>
      <c r="S753" s="101"/>
      <c r="T753" s="101"/>
      <c r="U753" s="101"/>
      <c r="V753" s="101"/>
      <c r="W753" s="101"/>
      <c r="X753" s="101"/>
      <c r="Y753" s="101"/>
      <c r="Z753" s="101"/>
    </row>
    <row r="754" spans="1:26" s="25" customFormat="1" ht="23.25">
      <c r="A754" s="120"/>
      <c r="B754" s="121" t="s">
        <v>297</v>
      </c>
      <c r="C754" s="121"/>
      <c r="D754" s="157" t="s">
        <v>189</v>
      </c>
      <c r="E754" s="115"/>
      <c r="F754" s="116">
        <v>1</v>
      </c>
      <c r="G754" s="113">
        <v>28</v>
      </c>
      <c r="H754" s="113"/>
      <c r="I754" s="162">
        <v>1.1000000000000001</v>
      </c>
      <c r="J754" s="114">
        <f t="shared" si="17"/>
        <v>30.800000000000004</v>
      </c>
      <c r="K754" s="114"/>
      <c r="L754" s="114"/>
      <c r="M754" s="112"/>
      <c r="N754" s="72"/>
      <c r="O754" s="72">
        <v>3</v>
      </c>
      <c r="P754" s="102" t="s">
        <v>150</v>
      </c>
      <c r="Q754" s="101"/>
      <c r="R754" s="101"/>
      <c r="S754" s="101"/>
      <c r="T754" s="101"/>
      <c r="U754" s="101"/>
      <c r="V754" s="101"/>
      <c r="W754" s="101"/>
      <c r="X754" s="101"/>
      <c r="Y754" s="101"/>
      <c r="Z754" s="101"/>
    </row>
    <row r="755" spans="1:26" s="25" customFormat="1" ht="23.25">
      <c r="A755" s="120"/>
      <c r="B755" s="121" t="s">
        <v>297</v>
      </c>
      <c r="C755" s="121"/>
      <c r="D755" s="157" t="s">
        <v>188</v>
      </c>
      <c r="E755" s="115"/>
      <c r="F755" s="116">
        <v>1</v>
      </c>
      <c r="G755" s="113">
        <v>28</v>
      </c>
      <c r="H755" s="117"/>
      <c r="I755" s="163">
        <v>1.1000000000000001</v>
      </c>
      <c r="J755" s="114">
        <f t="shared" si="17"/>
        <v>30.800000000000004</v>
      </c>
      <c r="K755" s="114"/>
      <c r="L755" s="114"/>
      <c r="M755" s="112"/>
      <c r="N755" s="72"/>
      <c r="O755" s="72">
        <v>3</v>
      </c>
      <c r="P755" s="102" t="s">
        <v>150</v>
      </c>
      <c r="Q755" s="101"/>
      <c r="R755" s="101"/>
      <c r="S755" s="101"/>
      <c r="T755" s="101"/>
      <c r="U755" s="101"/>
      <c r="V755" s="101"/>
      <c r="W755" s="101"/>
      <c r="X755" s="101"/>
      <c r="Y755" s="101"/>
      <c r="Z755" s="101"/>
    </row>
    <row r="756" spans="1:26" s="24" customFormat="1" ht="41.25" customHeight="1">
      <c r="A756" s="120"/>
      <c r="B756" s="121" t="s">
        <v>297</v>
      </c>
      <c r="C756" s="121"/>
      <c r="D756" s="157" t="s">
        <v>185</v>
      </c>
      <c r="E756" s="115"/>
      <c r="F756" s="116">
        <v>1</v>
      </c>
      <c r="G756" s="113">
        <v>28</v>
      </c>
      <c r="H756" s="117"/>
      <c r="I756" s="163">
        <v>1.1000000000000001</v>
      </c>
      <c r="J756" s="114">
        <f t="shared" si="17"/>
        <v>30.800000000000004</v>
      </c>
      <c r="K756" s="114"/>
      <c r="L756" s="114"/>
      <c r="M756" s="112"/>
      <c r="N756" s="72"/>
      <c r="O756" s="72">
        <v>3</v>
      </c>
      <c r="P756" s="102" t="s">
        <v>150</v>
      </c>
      <c r="Q756" s="101"/>
      <c r="R756" s="101"/>
      <c r="S756" s="101"/>
      <c r="T756" s="101"/>
      <c r="U756" s="101"/>
      <c r="V756" s="101"/>
      <c r="W756" s="101"/>
      <c r="X756" s="101"/>
      <c r="Y756" s="101"/>
      <c r="Z756" s="101"/>
    </row>
    <row r="757" spans="1:26" s="24" customFormat="1" ht="41.25" customHeight="1">
      <c r="A757" s="120"/>
      <c r="B757" s="121" t="s">
        <v>297</v>
      </c>
      <c r="C757" s="121"/>
      <c r="D757" s="157" t="s">
        <v>184</v>
      </c>
      <c r="E757" s="115"/>
      <c r="F757" s="116">
        <v>1</v>
      </c>
      <c r="G757" s="113">
        <v>28</v>
      </c>
      <c r="H757" s="117"/>
      <c r="I757" s="163">
        <v>1.1000000000000001</v>
      </c>
      <c r="J757" s="114">
        <f t="shared" si="17"/>
        <v>30.800000000000004</v>
      </c>
      <c r="K757" s="114"/>
      <c r="L757" s="114"/>
      <c r="M757" s="112"/>
      <c r="N757" s="72"/>
      <c r="O757" s="72">
        <v>3</v>
      </c>
      <c r="P757" s="102" t="s">
        <v>150</v>
      </c>
      <c r="Q757" s="101"/>
      <c r="R757" s="101"/>
      <c r="S757" s="101"/>
      <c r="T757" s="101"/>
      <c r="U757" s="101"/>
      <c r="V757" s="101"/>
      <c r="W757" s="101"/>
      <c r="X757" s="101"/>
      <c r="Y757" s="101"/>
      <c r="Z757" s="101"/>
    </row>
    <row r="758" spans="1:26" s="25" customFormat="1" ht="23.25">
      <c r="A758" s="120"/>
      <c r="B758" s="121" t="s">
        <v>297</v>
      </c>
      <c r="C758" s="121"/>
      <c r="D758" s="157" t="s">
        <v>186</v>
      </c>
      <c r="E758" s="115"/>
      <c r="F758" s="116">
        <v>1</v>
      </c>
      <c r="G758" s="113">
        <v>30.6</v>
      </c>
      <c r="H758" s="117"/>
      <c r="I758" s="163">
        <v>1.1000000000000001</v>
      </c>
      <c r="J758" s="114">
        <f t="shared" si="17"/>
        <v>33.660000000000004</v>
      </c>
      <c r="K758" s="114"/>
      <c r="L758" s="114"/>
      <c r="M758" s="112"/>
      <c r="N758" s="72"/>
      <c r="O758" s="72">
        <v>3</v>
      </c>
      <c r="P758" s="102" t="s">
        <v>150</v>
      </c>
      <c r="Q758" s="101"/>
      <c r="R758" s="101"/>
      <c r="S758" s="101"/>
      <c r="T758" s="101"/>
      <c r="U758" s="101"/>
      <c r="V758" s="101"/>
      <c r="W758" s="101"/>
      <c r="X758" s="101"/>
      <c r="Y758" s="101"/>
      <c r="Z758" s="101"/>
    </row>
    <row r="759" spans="1:26" s="25" customFormat="1" ht="23.25">
      <c r="A759" s="120"/>
      <c r="B759" s="121" t="s">
        <v>297</v>
      </c>
      <c r="C759" s="121"/>
      <c r="D759" s="157" t="s">
        <v>187</v>
      </c>
      <c r="E759" s="115"/>
      <c r="F759" s="116">
        <v>1</v>
      </c>
      <c r="G759" s="113">
        <v>30.6</v>
      </c>
      <c r="H759" s="117"/>
      <c r="I759" s="163">
        <v>1.1000000000000001</v>
      </c>
      <c r="J759" s="114">
        <f t="shared" si="17"/>
        <v>33.660000000000004</v>
      </c>
      <c r="K759" s="114"/>
      <c r="L759" s="114"/>
      <c r="M759" s="112"/>
      <c r="N759" s="72"/>
      <c r="O759" s="72">
        <v>3</v>
      </c>
      <c r="P759" s="102" t="s">
        <v>150</v>
      </c>
      <c r="Q759" s="101"/>
      <c r="R759" s="101"/>
      <c r="S759" s="101"/>
      <c r="T759" s="101"/>
      <c r="U759" s="101"/>
      <c r="V759" s="101"/>
      <c r="W759" s="101"/>
      <c r="X759" s="101"/>
      <c r="Y759" s="101"/>
      <c r="Z759" s="101"/>
    </row>
    <row r="760" spans="1:26" s="25" customFormat="1" ht="23.25">
      <c r="A760" s="120"/>
      <c r="B760" s="121" t="e">
        <v>#N/A</v>
      </c>
      <c r="C760" s="121"/>
      <c r="D760" s="122" t="s">
        <v>479</v>
      </c>
      <c r="E760" s="115"/>
      <c r="F760" s="116"/>
      <c r="G760" s="113"/>
      <c r="H760" s="117"/>
      <c r="I760" s="163">
        <v>0</v>
      </c>
      <c r="J760" s="114" t="str">
        <f t="shared" si="17"/>
        <v/>
      </c>
      <c r="K760" s="114"/>
      <c r="L760" s="114"/>
      <c r="M760" s="112"/>
      <c r="N760" s="72"/>
      <c r="O760" s="72"/>
      <c r="P760" s="102"/>
      <c r="Q760" s="101"/>
      <c r="R760" s="101"/>
      <c r="S760" s="101"/>
      <c r="T760" s="101"/>
      <c r="U760" s="101"/>
      <c r="V760" s="101"/>
      <c r="W760" s="101"/>
      <c r="X760" s="101"/>
      <c r="Y760" s="101"/>
      <c r="Z760" s="101"/>
    </row>
    <row r="761" spans="1:26" s="25" customFormat="1" ht="23.25">
      <c r="A761" s="120"/>
      <c r="B761" s="121" t="s">
        <v>286</v>
      </c>
      <c r="C761" s="121"/>
      <c r="D761" s="123" t="s">
        <v>373</v>
      </c>
      <c r="E761" s="115"/>
      <c r="F761" s="116">
        <v>1</v>
      </c>
      <c r="G761" s="113">
        <v>4.0000000000000036</v>
      </c>
      <c r="H761" s="113"/>
      <c r="I761" s="162">
        <v>2.2774999999999999</v>
      </c>
      <c r="J761" s="114">
        <f t="shared" si="17"/>
        <v>9.1100000000000083</v>
      </c>
      <c r="K761" s="114"/>
      <c r="L761" s="114"/>
      <c r="M761" s="112"/>
      <c r="N761" s="72"/>
      <c r="O761" s="72">
        <v>13</v>
      </c>
      <c r="P761" s="102" t="s">
        <v>150</v>
      </c>
      <c r="Q761" s="101"/>
      <c r="R761" s="101"/>
      <c r="S761" s="101"/>
      <c r="T761" s="101"/>
      <c r="U761" s="101"/>
      <c r="V761" s="101"/>
      <c r="W761" s="101"/>
      <c r="X761" s="101"/>
      <c r="Y761" s="101"/>
      <c r="Z761" s="101"/>
    </row>
    <row r="762" spans="1:26" s="25" customFormat="1" ht="23.25">
      <c r="A762" s="120"/>
      <c r="B762" s="121" t="s">
        <v>286</v>
      </c>
      <c r="C762" s="121"/>
      <c r="D762" s="123" t="s">
        <v>374</v>
      </c>
      <c r="E762" s="115"/>
      <c r="F762" s="116">
        <v>1</v>
      </c>
      <c r="G762" s="113">
        <v>10.96</v>
      </c>
      <c r="H762" s="113"/>
      <c r="I762" s="162">
        <v>2.82</v>
      </c>
      <c r="J762" s="114">
        <f t="shared" si="17"/>
        <v>30.9072</v>
      </c>
      <c r="K762" s="114"/>
      <c r="L762" s="114"/>
      <c r="M762" s="112"/>
      <c r="N762" s="72"/>
      <c r="O762" s="72">
        <v>13</v>
      </c>
      <c r="P762" s="102" t="s">
        <v>150</v>
      </c>
      <c r="Q762" s="101"/>
      <c r="R762" s="101"/>
      <c r="S762" s="101"/>
      <c r="T762" s="101"/>
      <c r="U762" s="101"/>
      <c r="V762" s="101"/>
      <c r="W762" s="101"/>
      <c r="X762" s="101"/>
      <c r="Y762" s="101"/>
      <c r="Z762" s="101"/>
    </row>
    <row r="763" spans="1:26" s="25" customFormat="1" ht="23.25">
      <c r="A763" s="120"/>
      <c r="B763" s="121" t="s">
        <v>286</v>
      </c>
      <c r="C763" s="121"/>
      <c r="D763" s="123" t="s">
        <v>375</v>
      </c>
      <c r="E763" s="115"/>
      <c r="F763" s="116">
        <v>1</v>
      </c>
      <c r="G763" s="113">
        <v>7.32</v>
      </c>
      <c r="H763" s="113"/>
      <c r="I763" s="162">
        <v>1.7399999999999998</v>
      </c>
      <c r="J763" s="114">
        <f t="shared" si="17"/>
        <v>12.736799999999999</v>
      </c>
      <c r="K763" s="114"/>
      <c r="L763" s="114"/>
      <c r="M763" s="112"/>
      <c r="N763" s="72"/>
      <c r="O763" s="72">
        <v>13</v>
      </c>
      <c r="P763" s="102" t="s">
        <v>150</v>
      </c>
      <c r="Q763" s="101"/>
      <c r="R763" s="101"/>
      <c r="S763" s="101"/>
      <c r="T763" s="101"/>
      <c r="U763" s="101"/>
      <c r="V763" s="101"/>
      <c r="W763" s="101"/>
      <c r="X763" s="101"/>
      <c r="Y763" s="101"/>
      <c r="Z763" s="101"/>
    </row>
    <row r="764" spans="1:26" s="25" customFormat="1" ht="23.25">
      <c r="A764" s="120"/>
      <c r="B764" s="121" t="s">
        <v>286</v>
      </c>
      <c r="C764" s="121"/>
      <c r="D764" s="123" t="s">
        <v>376</v>
      </c>
      <c r="E764" s="115"/>
      <c r="F764" s="116">
        <v>1</v>
      </c>
      <c r="G764" s="113">
        <v>2.17</v>
      </c>
      <c r="H764" s="113"/>
      <c r="I764" s="162">
        <v>2.01125</v>
      </c>
      <c r="J764" s="114">
        <f t="shared" si="17"/>
        <v>4.3644125000000003</v>
      </c>
      <c r="K764" s="114"/>
      <c r="L764" s="114"/>
      <c r="M764" s="112"/>
      <c r="N764" s="72"/>
      <c r="O764" s="72">
        <v>13</v>
      </c>
      <c r="P764" s="102" t="s">
        <v>150</v>
      </c>
      <c r="Q764" s="101"/>
      <c r="R764" s="101"/>
      <c r="S764" s="101"/>
      <c r="T764" s="101"/>
      <c r="U764" s="101"/>
      <c r="V764" s="101"/>
      <c r="W764" s="101"/>
      <c r="X764" s="101"/>
      <c r="Y764" s="101"/>
      <c r="Z764" s="101"/>
    </row>
    <row r="765" spans="1:26" s="25" customFormat="1" ht="23.25">
      <c r="A765" s="120"/>
      <c r="B765" s="121" t="s">
        <v>286</v>
      </c>
      <c r="C765" s="121"/>
      <c r="D765" s="123" t="s">
        <v>377</v>
      </c>
      <c r="E765" s="115"/>
      <c r="F765" s="116">
        <v>1</v>
      </c>
      <c r="G765" s="113">
        <v>3.65</v>
      </c>
      <c r="H765" s="113"/>
      <c r="I765" s="162">
        <v>2.4774999999999996</v>
      </c>
      <c r="J765" s="114">
        <f t="shared" si="17"/>
        <v>9.0428749999999987</v>
      </c>
      <c r="K765" s="114"/>
      <c r="L765" s="114"/>
      <c r="M765" s="112"/>
      <c r="N765" s="72"/>
      <c r="O765" s="72">
        <v>13</v>
      </c>
      <c r="P765" s="102" t="s">
        <v>150</v>
      </c>
      <c r="Q765" s="101"/>
      <c r="R765" s="101"/>
      <c r="S765" s="101"/>
      <c r="T765" s="101"/>
      <c r="U765" s="101"/>
      <c r="V765" s="101"/>
      <c r="W765" s="101"/>
      <c r="X765" s="101"/>
      <c r="Y765" s="101"/>
      <c r="Z765" s="101"/>
    </row>
    <row r="766" spans="1:26" s="25" customFormat="1" ht="23.25">
      <c r="A766" s="120"/>
      <c r="B766" s="121" t="s">
        <v>286</v>
      </c>
      <c r="C766" s="121"/>
      <c r="D766" s="123" t="s">
        <v>378</v>
      </c>
      <c r="E766" s="115"/>
      <c r="F766" s="116">
        <v>1</v>
      </c>
      <c r="G766" s="113">
        <v>4</v>
      </c>
      <c r="H766" s="113"/>
      <c r="I766" s="162">
        <v>2.2799999999999998</v>
      </c>
      <c r="J766" s="114">
        <f t="shared" si="17"/>
        <v>9.1199999999999992</v>
      </c>
      <c r="K766" s="114"/>
      <c r="L766" s="114"/>
      <c r="M766" s="112"/>
      <c r="N766" s="72"/>
      <c r="O766" s="72">
        <v>13</v>
      </c>
      <c r="P766" s="102" t="s">
        <v>150</v>
      </c>
      <c r="Q766" s="101"/>
      <c r="R766" s="101"/>
      <c r="S766" s="101"/>
      <c r="T766" s="101"/>
      <c r="U766" s="101"/>
      <c r="V766" s="101"/>
      <c r="W766" s="101"/>
      <c r="X766" s="101"/>
      <c r="Y766" s="101"/>
      <c r="Z766" s="101"/>
    </row>
    <row r="767" spans="1:26" s="25" customFormat="1" ht="23.25">
      <c r="A767" s="120"/>
      <c r="B767" s="121" t="s">
        <v>286</v>
      </c>
      <c r="C767" s="121"/>
      <c r="D767" s="123" t="s">
        <v>384</v>
      </c>
      <c r="E767" s="115"/>
      <c r="F767" s="116">
        <v>1</v>
      </c>
      <c r="G767" s="113">
        <v>5.01</v>
      </c>
      <c r="H767" s="113"/>
      <c r="I767" s="163">
        <v>2.4019960079840321</v>
      </c>
      <c r="J767" s="114">
        <f t="shared" si="17"/>
        <v>12.034000000000001</v>
      </c>
      <c r="K767" s="114"/>
      <c r="L767" s="114"/>
      <c r="M767" s="112"/>
      <c r="N767" s="72"/>
      <c r="O767" s="72">
        <v>13</v>
      </c>
      <c r="P767" s="102" t="s">
        <v>150</v>
      </c>
      <c r="Q767" s="101"/>
      <c r="R767" s="101"/>
      <c r="S767" s="101"/>
      <c r="T767" s="101"/>
      <c r="U767" s="101"/>
      <c r="V767" s="101"/>
      <c r="W767" s="101"/>
      <c r="X767" s="101"/>
      <c r="Y767" s="101"/>
      <c r="Z767" s="101"/>
    </row>
    <row r="768" spans="1:26" s="25" customFormat="1" ht="23.25">
      <c r="A768" s="120"/>
      <c r="B768" s="121" t="s">
        <v>286</v>
      </c>
      <c r="C768" s="121"/>
      <c r="D768" s="123" t="s">
        <v>385</v>
      </c>
      <c r="E768" s="115"/>
      <c r="F768" s="116">
        <v>1</v>
      </c>
      <c r="G768" s="113">
        <v>5.28</v>
      </c>
      <c r="H768" s="117"/>
      <c r="I768" s="163">
        <v>1.7399999999999998</v>
      </c>
      <c r="J768" s="114">
        <f t="shared" si="17"/>
        <v>9.1871999999999989</v>
      </c>
      <c r="K768" s="114"/>
      <c r="L768" s="114"/>
      <c r="M768" s="112"/>
      <c r="N768" s="72"/>
      <c r="O768" s="72">
        <v>13</v>
      </c>
      <c r="P768" s="102" t="s">
        <v>150</v>
      </c>
      <c r="Q768" s="101"/>
      <c r="R768" s="101"/>
      <c r="S768" s="101"/>
      <c r="T768" s="101"/>
      <c r="U768" s="101"/>
      <c r="V768" s="101"/>
      <c r="W768" s="101"/>
      <c r="X768" s="101"/>
      <c r="Y768" s="101"/>
      <c r="Z768" s="101"/>
    </row>
    <row r="769" spans="1:26" s="25" customFormat="1" ht="23.25">
      <c r="A769" s="120"/>
      <c r="B769" s="121" t="s">
        <v>286</v>
      </c>
      <c r="C769" s="121"/>
      <c r="D769" s="123" t="s">
        <v>386</v>
      </c>
      <c r="E769" s="115"/>
      <c r="F769" s="116">
        <v>1</v>
      </c>
      <c r="G769" s="113">
        <v>5.01</v>
      </c>
      <c r="H769" s="117"/>
      <c r="I769" s="163">
        <v>2.4019960079840321</v>
      </c>
      <c r="J769" s="114">
        <f t="shared" si="17"/>
        <v>12.034000000000001</v>
      </c>
      <c r="K769" s="114"/>
      <c r="L769" s="114"/>
      <c r="M769" s="112"/>
      <c r="N769" s="72"/>
      <c r="O769" s="72">
        <v>13</v>
      </c>
      <c r="P769" s="102" t="s">
        <v>150</v>
      </c>
      <c r="Q769" s="101"/>
      <c r="R769" s="101"/>
      <c r="S769" s="101"/>
      <c r="T769" s="101"/>
      <c r="U769" s="101"/>
      <c r="V769" s="101"/>
      <c r="W769" s="101"/>
      <c r="X769" s="101"/>
      <c r="Y769" s="101"/>
      <c r="Z769" s="101"/>
    </row>
    <row r="770" spans="1:26" s="25" customFormat="1" ht="23.25">
      <c r="A770" s="120"/>
      <c r="B770" s="121" t="s">
        <v>286</v>
      </c>
      <c r="C770" s="121"/>
      <c r="D770" s="123" t="s">
        <v>387</v>
      </c>
      <c r="E770" s="115"/>
      <c r="F770" s="116">
        <v>1</v>
      </c>
      <c r="G770" s="113">
        <v>5.28</v>
      </c>
      <c r="H770" s="117"/>
      <c r="I770" s="163">
        <v>3.07</v>
      </c>
      <c r="J770" s="114">
        <f t="shared" si="17"/>
        <v>16.209599999999998</v>
      </c>
      <c r="K770" s="114"/>
      <c r="L770" s="114"/>
      <c r="M770" s="112"/>
      <c r="N770" s="72"/>
      <c r="O770" s="72">
        <v>13</v>
      </c>
      <c r="P770" s="102" t="s">
        <v>150</v>
      </c>
      <c r="Q770" s="101"/>
      <c r="R770" s="101"/>
      <c r="S770" s="101"/>
      <c r="T770" s="101"/>
      <c r="U770" s="101"/>
      <c r="V770" s="101"/>
      <c r="W770" s="101"/>
      <c r="X770" s="101"/>
      <c r="Y770" s="101"/>
      <c r="Z770" s="101"/>
    </row>
    <row r="771" spans="1:26" s="24" customFormat="1" ht="41.25" customHeight="1">
      <c r="A771" s="120"/>
      <c r="B771" s="121" t="s">
        <v>286</v>
      </c>
      <c r="C771" s="121"/>
      <c r="D771" s="123" t="s">
        <v>388</v>
      </c>
      <c r="E771" s="115"/>
      <c r="F771" s="116">
        <v>1</v>
      </c>
      <c r="G771" s="113">
        <v>3.46</v>
      </c>
      <c r="H771" s="113"/>
      <c r="I771" s="163">
        <v>2.2092485549132945</v>
      </c>
      <c r="J771" s="114">
        <f t="shared" si="17"/>
        <v>7.6439999999999992</v>
      </c>
      <c r="K771" s="114"/>
      <c r="L771" s="114"/>
      <c r="M771" s="112"/>
      <c r="N771" s="72"/>
      <c r="O771" s="72">
        <v>13</v>
      </c>
      <c r="P771" s="102" t="s">
        <v>150</v>
      </c>
      <c r="Q771" s="101"/>
      <c r="R771" s="101"/>
      <c r="S771" s="101"/>
      <c r="T771" s="101"/>
      <c r="U771" s="101"/>
      <c r="V771" s="101"/>
      <c r="W771" s="101"/>
      <c r="X771" s="101"/>
      <c r="Y771" s="101"/>
      <c r="Z771" s="101"/>
    </row>
    <row r="772" spans="1:26" s="24" customFormat="1" ht="41.25" customHeight="1">
      <c r="A772" s="120"/>
      <c r="B772" s="121" t="s">
        <v>286</v>
      </c>
      <c r="C772" s="121"/>
      <c r="D772" s="123" t="s">
        <v>389</v>
      </c>
      <c r="E772" s="115"/>
      <c r="F772" s="116">
        <v>1</v>
      </c>
      <c r="G772" s="113">
        <v>7.07</v>
      </c>
      <c r="H772" s="117"/>
      <c r="I772" s="163">
        <v>1.7399999999999998</v>
      </c>
      <c r="J772" s="114">
        <f t="shared" si="17"/>
        <v>12.301799999999998</v>
      </c>
      <c r="K772" s="114"/>
      <c r="L772" s="114"/>
      <c r="M772" s="112"/>
      <c r="N772" s="72"/>
      <c r="O772" s="72">
        <v>13</v>
      </c>
      <c r="P772" s="102" t="s">
        <v>150</v>
      </c>
      <c r="Q772" s="101"/>
      <c r="R772" s="101"/>
      <c r="S772" s="101"/>
      <c r="T772" s="101"/>
      <c r="U772" s="101"/>
      <c r="V772" s="101"/>
      <c r="W772" s="101"/>
      <c r="X772" s="101"/>
      <c r="Y772" s="101"/>
      <c r="Z772" s="101"/>
    </row>
    <row r="773" spans="1:26" s="24" customFormat="1" ht="41.25" customHeight="1">
      <c r="A773" s="120"/>
      <c r="B773" s="121" t="s">
        <v>286</v>
      </c>
      <c r="C773" s="121"/>
      <c r="D773" s="123" t="s">
        <v>390</v>
      </c>
      <c r="E773" s="115"/>
      <c r="F773" s="116">
        <v>1</v>
      </c>
      <c r="G773" s="113">
        <v>3.46</v>
      </c>
      <c r="H773" s="117"/>
      <c r="I773" s="163">
        <v>2.2092485549132945</v>
      </c>
      <c r="J773" s="114">
        <f t="shared" si="17"/>
        <v>7.6439999999999992</v>
      </c>
      <c r="K773" s="114"/>
      <c r="L773" s="114"/>
      <c r="M773" s="112"/>
      <c r="N773" s="72"/>
      <c r="O773" s="72">
        <v>13</v>
      </c>
      <c r="P773" s="102" t="s">
        <v>150</v>
      </c>
      <c r="Q773" s="101"/>
      <c r="R773" s="101"/>
      <c r="S773" s="101"/>
      <c r="T773" s="101"/>
      <c r="U773" s="101"/>
      <c r="V773" s="101"/>
      <c r="W773" s="101"/>
      <c r="X773" s="101"/>
      <c r="Y773" s="101"/>
      <c r="Z773" s="101"/>
    </row>
    <row r="774" spans="1:26" s="24" customFormat="1" ht="41.25" customHeight="1">
      <c r="A774" s="120"/>
      <c r="B774" s="121" t="s">
        <v>286</v>
      </c>
      <c r="C774" s="121"/>
      <c r="D774" s="123" t="s">
        <v>391</v>
      </c>
      <c r="E774" s="115"/>
      <c r="F774" s="116">
        <v>1</v>
      </c>
      <c r="G774" s="113">
        <v>7.07</v>
      </c>
      <c r="H774" s="117"/>
      <c r="I774" s="163">
        <v>1.7399999999999998</v>
      </c>
      <c r="J774" s="114">
        <f t="shared" si="17"/>
        <v>12.301799999999998</v>
      </c>
      <c r="K774" s="114"/>
      <c r="L774" s="114"/>
      <c r="M774" s="112"/>
      <c r="N774" s="72"/>
      <c r="O774" s="72">
        <v>13</v>
      </c>
      <c r="P774" s="102" t="s">
        <v>150</v>
      </c>
      <c r="Q774" s="101"/>
      <c r="R774" s="101"/>
      <c r="S774" s="101"/>
      <c r="T774" s="101"/>
      <c r="U774" s="101"/>
      <c r="V774" s="101"/>
      <c r="W774" s="101"/>
      <c r="X774" s="101"/>
      <c r="Y774" s="101"/>
      <c r="Z774" s="101"/>
    </row>
    <row r="775" spans="1:26" s="25" customFormat="1" ht="23.25">
      <c r="A775" s="120"/>
      <c r="B775" s="121" t="s">
        <v>286</v>
      </c>
      <c r="C775" s="121"/>
      <c r="D775" s="123" t="s">
        <v>392</v>
      </c>
      <c r="E775" s="115"/>
      <c r="F775" s="116">
        <v>1</v>
      </c>
      <c r="G775" s="113">
        <v>9.76</v>
      </c>
      <c r="H775" s="113"/>
      <c r="I775" s="162">
        <v>2.8252049180327865</v>
      </c>
      <c r="J775" s="114">
        <f t="shared" si="17"/>
        <v>27.573999999999995</v>
      </c>
      <c r="K775" s="114"/>
      <c r="L775" s="114"/>
      <c r="M775" s="112"/>
      <c r="N775" s="72"/>
      <c r="O775" s="72">
        <v>13</v>
      </c>
      <c r="P775" s="102" t="s">
        <v>150</v>
      </c>
      <c r="Q775" s="101"/>
      <c r="R775" s="101"/>
      <c r="S775" s="101"/>
      <c r="T775" s="101"/>
      <c r="U775" s="101"/>
      <c r="V775" s="101"/>
      <c r="W775" s="101"/>
      <c r="X775" s="101"/>
      <c r="Y775" s="101"/>
      <c r="Z775" s="101"/>
    </row>
    <row r="776" spans="1:26" s="25" customFormat="1" ht="23.25">
      <c r="A776" s="120"/>
      <c r="B776" s="121" t="s">
        <v>286</v>
      </c>
      <c r="C776" s="121"/>
      <c r="D776" s="123" t="s">
        <v>393</v>
      </c>
      <c r="E776" s="115"/>
      <c r="F776" s="116">
        <v>1</v>
      </c>
      <c r="G776" s="113">
        <v>3.5</v>
      </c>
      <c r="H776" s="113"/>
      <c r="I776" s="162">
        <v>10.597142857142856</v>
      </c>
      <c r="J776" s="114">
        <f t="shared" si="17"/>
        <v>37.089999999999996</v>
      </c>
      <c r="K776" s="114"/>
      <c r="L776" s="114"/>
      <c r="M776" s="112"/>
      <c r="N776" s="72"/>
      <c r="O776" s="72">
        <v>13</v>
      </c>
      <c r="P776" s="102" t="s">
        <v>150</v>
      </c>
      <c r="Q776" s="101"/>
      <c r="R776" s="101"/>
      <c r="S776" s="101"/>
      <c r="T776" s="101"/>
      <c r="U776" s="101"/>
      <c r="V776" s="101"/>
      <c r="W776" s="101"/>
      <c r="X776" s="101"/>
      <c r="Y776" s="101"/>
      <c r="Z776" s="101"/>
    </row>
    <row r="777" spans="1:26" s="25" customFormat="1" ht="23.25">
      <c r="A777" s="120"/>
      <c r="B777" s="121" t="s">
        <v>286</v>
      </c>
      <c r="C777" s="121"/>
      <c r="D777" s="123" t="s">
        <v>395</v>
      </c>
      <c r="E777" s="115"/>
      <c r="F777" s="116">
        <v>1</v>
      </c>
      <c r="G777" s="113">
        <v>6.6099999999999994</v>
      </c>
      <c r="H777" s="113"/>
      <c r="I777" s="162">
        <v>1.7399999999999998</v>
      </c>
      <c r="J777" s="114">
        <f t="shared" si="17"/>
        <v>11.501399999999997</v>
      </c>
      <c r="K777" s="114"/>
      <c r="L777" s="114"/>
      <c r="M777" s="112"/>
      <c r="N777" s="72"/>
      <c r="O777" s="72">
        <v>13</v>
      </c>
      <c r="P777" s="102" t="s">
        <v>150</v>
      </c>
      <c r="Q777" s="101"/>
      <c r="R777" s="101"/>
      <c r="S777" s="101"/>
      <c r="T777" s="101"/>
      <c r="U777" s="101"/>
      <c r="V777" s="101"/>
      <c r="W777" s="101"/>
      <c r="X777" s="101"/>
      <c r="Y777" s="101"/>
      <c r="Z777" s="101"/>
    </row>
    <row r="778" spans="1:26" s="25" customFormat="1" ht="23.25">
      <c r="A778" s="120"/>
      <c r="B778" s="121" t="s">
        <v>286</v>
      </c>
      <c r="C778" s="121"/>
      <c r="D778" s="123" t="s">
        <v>394</v>
      </c>
      <c r="E778" s="115"/>
      <c r="F778" s="116">
        <v>1</v>
      </c>
      <c r="G778" s="113">
        <v>3.15</v>
      </c>
      <c r="H778" s="113"/>
      <c r="I778" s="162">
        <v>2.1774999999999998</v>
      </c>
      <c r="J778" s="114">
        <f t="shared" si="17"/>
        <v>6.8591249999999988</v>
      </c>
      <c r="K778" s="114"/>
      <c r="L778" s="114"/>
      <c r="M778" s="112"/>
      <c r="N778" s="72"/>
      <c r="O778" s="72">
        <v>13</v>
      </c>
      <c r="P778" s="102" t="s">
        <v>150</v>
      </c>
      <c r="Q778" s="101"/>
      <c r="R778" s="101"/>
      <c r="S778" s="101"/>
      <c r="T778" s="101"/>
      <c r="U778" s="101"/>
      <c r="V778" s="101"/>
      <c r="W778" s="101"/>
      <c r="X778" s="101"/>
      <c r="Y778" s="101"/>
      <c r="Z778" s="101"/>
    </row>
    <row r="779" spans="1:26" s="25" customFormat="1" ht="23.25">
      <c r="A779" s="120"/>
      <c r="B779" s="121" t="s">
        <v>286</v>
      </c>
      <c r="C779" s="121"/>
      <c r="D779" s="123" t="s">
        <v>396</v>
      </c>
      <c r="E779" s="115"/>
      <c r="F779" s="116">
        <v>1</v>
      </c>
      <c r="G779" s="113">
        <v>3.5</v>
      </c>
      <c r="H779" s="113"/>
      <c r="I779" s="162">
        <v>2.82</v>
      </c>
      <c r="J779" s="114">
        <f t="shared" si="17"/>
        <v>9.8699999999999992</v>
      </c>
      <c r="K779" s="114"/>
      <c r="L779" s="114"/>
      <c r="M779" s="112"/>
      <c r="N779" s="72"/>
      <c r="O779" s="72">
        <v>13</v>
      </c>
      <c r="P779" s="102" t="s">
        <v>150</v>
      </c>
      <c r="Q779" s="101"/>
      <c r="R779" s="101"/>
      <c r="S779" s="101"/>
      <c r="T779" s="101"/>
      <c r="U779" s="101"/>
      <c r="V779" s="101"/>
      <c r="W779" s="101"/>
      <c r="X779" s="101"/>
      <c r="Y779" s="101"/>
      <c r="Z779" s="101"/>
    </row>
    <row r="780" spans="1:26" s="25" customFormat="1" ht="23.25">
      <c r="A780" s="120"/>
      <c r="B780" s="121" t="s">
        <v>297</v>
      </c>
      <c r="C780" s="121"/>
      <c r="D780" s="123" t="s">
        <v>452</v>
      </c>
      <c r="E780" s="115"/>
      <c r="F780" s="116">
        <v>1</v>
      </c>
      <c r="G780" s="113">
        <v>12.65</v>
      </c>
      <c r="H780" s="113"/>
      <c r="I780" s="163">
        <v>2.82</v>
      </c>
      <c r="J780" s="114">
        <f t="shared" si="17"/>
        <v>35.673000000000002</v>
      </c>
      <c r="K780" s="114"/>
      <c r="L780" s="114"/>
      <c r="M780" s="112"/>
      <c r="N780" s="72"/>
      <c r="O780" s="72">
        <v>3</v>
      </c>
      <c r="P780" s="102"/>
      <c r="Q780" s="101"/>
      <c r="R780" s="101"/>
      <c r="S780" s="101"/>
      <c r="T780" s="101"/>
      <c r="U780" s="101"/>
      <c r="V780" s="101"/>
      <c r="W780" s="101"/>
      <c r="X780" s="101"/>
      <c r="Y780" s="101"/>
      <c r="Z780" s="101"/>
    </row>
    <row r="781" spans="1:26" s="25" customFormat="1" ht="23.25">
      <c r="A781" s="120"/>
      <c r="B781" s="121" t="s">
        <v>297</v>
      </c>
      <c r="C781" s="121"/>
      <c r="D781" s="123" t="s">
        <v>453</v>
      </c>
      <c r="E781" s="115"/>
      <c r="F781" s="116">
        <v>1</v>
      </c>
      <c r="G781" s="113">
        <v>6.15</v>
      </c>
      <c r="H781" s="117"/>
      <c r="I781" s="163">
        <v>3.0943089430894308</v>
      </c>
      <c r="J781" s="114">
        <f t="shared" si="17"/>
        <v>19.03</v>
      </c>
      <c r="K781" s="114"/>
      <c r="L781" s="114"/>
      <c r="M781" s="112"/>
      <c r="N781" s="72"/>
      <c r="O781" s="72">
        <v>3</v>
      </c>
      <c r="P781" s="102"/>
      <c r="Q781" s="101"/>
      <c r="R781" s="101"/>
      <c r="S781" s="101"/>
      <c r="T781" s="101"/>
      <c r="U781" s="101"/>
      <c r="V781" s="101"/>
      <c r="W781" s="101"/>
      <c r="X781" s="101"/>
      <c r="Y781" s="101"/>
      <c r="Z781" s="101"/>
    </row>
    <row r="782" spans="1:26" s="25" customFormat="1" ht="23.25">
      <c r="A782" s="120"/>
      <c r="B782" s="121" t="s">
        <v>297</v>
      </c>
      <c r="C782" s="121"/>
      <c r="D782" s="123" t="s">
        <v>454</v>
      </c>
      <c r="E782" s="115"/>
      <c r="F782" s="116">
        <v>1</v>
      </c>
      <c r="G782" s="113">
        <v>7.07</v>
      </c>
      <c r="H782" s="117"/>
      <c r="I782" s="163">
        <v>2.68</v>
      </c>
      <c r="J782" s="114">
        <f t="shared" si="17"/>
        <v>18.947600000000001</v>
      </c>
      <c r="K782" s="114"/>
      <c r="L782" s="114"/>
      <c r="M782" s="112"/>
      <c r="N782" s="72"/>
      <c r="O782" s="72">
        <v>3</v>
      </c>
      <c r="P782" s="102"/>
      <c r="Q782" s="101"/>
      <c r="R782" s="101"/>
      <c r="S782" s="101"/>
      <c r="T782" s="101"/>
      <c r="U782" s="101"/>
      <c r="V782" s="101"/>
      <c r="W782" s="101"/>
      <c r="X782" s="101"/>
      <c r="Y782" s="101"/>
      <c r="Z782" s="101"/>
    </row>
    <row r="783" spans="1:26" s="25" customFormat="1" ht="23.25">
      <c r="A783" s="120"/>
      <c r="B783" s="121" t="s">
        <v>297</v>
      </c>
      <c r="C783" s="121"/>
      <c r="D783" s="123" t="s">
        <v>455</v>
      </c>
      <c r="E783" s="115"/>
      <c r="F783" s="116">
        <v>1</v>
      </c>
      <c r="G783" s="113">
        <v>4.1500000000000004</v>
      </c>
      <c r="H783" s="117"/>
      <c r="I783" s="163">
        <v>3.1421686746987949</v>
      </c>
      <c r="J783" s="114">
        <f t="shared" si="17"/>
        <v>13.04</v>
      </c>
      <c r="K783" s="114"/>
      <c r="L783" s="114"/>
      <c r="M783" s="112"/>
      <c r="N783" s="72"/>
      <c r="O783" s="72">
        <v>3</v>
      </c>
      <c r="P783" s="102"/>
      <c r="Q783" s="101"/>
      <c r="R783" s="101"/>
      <c r="S783" s="101"/>
      <c r="T783" s="101"/>
      <c r="U783" s="101"/>
      <c r="V783" s="101"/>
      <c r="W783" s="101"/>
      <c r="X783" s="101"/>
      <c r="Y783" s="101"/>
      <c r="Z783" s="101"/>
    </row>
    <row r="784" spans="1:26" s="25" customFormat="1" ht="23.25">
      <c r="A784" s="120"/>
      <c r="B784" s="121" t="s">
        <v>297</v>
      </c>
      <c r="C784" s="121"/>
      <c r="D784" s="123" t="s">
        <v>456</v>
      </c>
      <c r="E784" s="115"/>
      <c r="F784" s="116">
        <v>1</v>
      </c>
      <c r="G784" s="113">
        <v>5.42</v>
      </c>
      <c r="H784" s="117"/>
      <c r="I784" s="163">
        <v>3.2399999999999998</v>
      </c>
      <c r="J784" s="114">
        <f t="shared" si="17"/>
        <v>17.560799999999997</v>
      </c>
      <c r="K784" s="114"/>
      <c r="L784" s="114"/>
      <c r="M784" s="112"/>
      <c r="N784" s="72"/>
      <c r="O784" s="72">
        <v>3</v>
      </c>
      <c r="P784" s="102"/>
      <c r="Q784" s="101"/>
      <c r="R784" s="101"/>
      <c r="S784" s="101"/>
      <c r="T784" s="101"/>
      <c r="U784" s="101"/>
      <c r="V784" s="101"/>
      <c r="W784" s="101"/>
      <c r="X784" s="101"/>
      <c r="Y784" s="101"/>
      <c r="Z784" s="101"/>
    </row>
    <row r="785" spans="1:26" s="25" customFormat="1" ht="23.25">
      <c r="A785" s="120"/>
      <c r="B785" s="121" t="s">
        <v>297</v>
      </c>
      <c r="C785" s="121"/>
      <c r="D785" s="123" t="s">
        <v>457</v>
      </c>
      <c r="E785" s="115"/>
      <c r="F785" s="116">
        <v>4</v>
      </c>
      <c r="G785" s="113">
        <v>0.76</v>
      </c>
      <c r="H785" s="117"/>
      <c r="I785" s="163">
        <v>3.3349999999999995</v>
      </c>
      <c r="J785" s="114">
        <f t="shared" si="17"/>
        <v>10.138399999999999</v>
      </c>
      <c r="K785" s="114"/>
      <c r="L785" s="114"/>
      <c r="M785" s="112"/>
      <c r="N785" s="72"/>
      <c r="O785" s="72">
        <v>3</v>
      </c>
      <c r="P785" s="102"/>
      <c r="Q785" s="101"/>
      <c r="R785" s="101"/>
      <c r="S785" s="101"/>
      <c r="T785" s="101"/>
      <c r="U785" s="101"/>
      <c r="V785" s="101"/>
      <c r="W785" s="101"/>
      <c r="X785" s="101"/>
      <c r="Y785" s="101"/>
      <c r="Z785" s="101"/>
    </row>
    <row r="786" spans="1:26" s="25" customFormat="1" ht="23.25">
      <c r="A786" s="120"/>
      <c r="B786" s="121" t="s">
        <v>297</v>
      </c>
      <c r="C786" s="121"/>
      <c r="D786" s="123" t="s">
        <v>458</v>
      </c>
      <c r="E786" s="115"/>
      <c r="F786" s="116">
        <v>2</v>
      </c>
      <c r="G786" s="113">
        <v>0.94</v>
      </c>
      <c r="H786" s="117"/>
      <c r="I786" s="163">
        <v>3.43</v>
      </c>
      <c r="J786" s="114">
        <f t="shared" si="17"/>
        <v>6.4484000000000004</v>
      </c>
      <c r="K786" s="114"/>
      <c r="L786" s="114"/>
      <c r="M786" s="112"/>
      <c r="N786" s="72"/>
      <c r="O786" s="72">
        <v>3</v>
      </c>
      <c r="P786" s="102"/>
      <c r="Q786" s="101"/>
      <c r="R786" s="101"/>
      <c r="S786" s="101"/>
      <c r="T786" s="101"/>
      <c r="U786" s="101"/>
      <c r="V786" s="101"/>
      <c r="W786" s="101"/>
      <c r="X786" s="101"/>
      <c r="Y786" s="101"/>
      <c r="Z786" s="101"/>
    </row>
    <row r="787" spans="1:26" s="25" customFormat="1" ht="23.25">
      <c r="A787" s="120"/>
      <c r="B787" s="121" t="s">
        <v>297</v>
      </c>
      <c r="C787" s="121"/>
      <c r="D787" s="123" t="s">
        <v>459</v>
      </c>
      <c r="E787" s="115"/>
      <c r="F787" s="116">
        <v>1</v>
      </c>
      <c r="G787" s="113">
        <v>1.87</v>
      </c>
      <c r="H787" s="117"/>
      <c r="I787" s="163">
        <v>3.03</v>
      </c>
      <c r="J787" s="114">
        <f t="shared" si="17"/>
        <v>5.6661000000000001</v>
      </c>
      <c r="K787" s="114"/>
      <c r="L787" s="114"/>
      <c r="M787" s="112"/>
      <c r="N787" s="72"/>
      <c r="O787" s="72">
        <v>3</v>
      </c>
      <c r="P787" s="102"/>
      <c r="Q787" s="101"/>
      <c r="R787" s="101"/>
      <c r="S787" s="101"/>
      <c r="T787" s="101"/>
      <c r="U787" s="101"/>
      <c r="V787" s="101"/>
      <c r="W787" s="101"/>
      <c r="X787" s="101"/>
      <c r="Y787" s="101"/>
      <c r="Z787" s="101"/>
    </row>
    <row r="788" spans="1:26" s="25" customFormat="1" ht="30.75" customHeight="1">
      <c r="A788" s="120"/>
      <c r="B788" s="121" t="e">
        <v>#N/A</v>
      </c>
      <c r="C788" s="121"/>
      <c r="D788" s="122" t="s">
        <v>303</v>
      </c>
      <c r="E788" s="115"/>
      <c r="F788" s="116"/>
      <c r="G788" s="113"/>
      <c r="H788" s="117"/>
      <c r="I788" s="163">
        <v>0</v>
      </c>
      <c r="J788" s="114" t="str">
        <f t="shared" si="17"/>
        <v/>
      </c>
      <c r="K788" s="114"/>
      <c r="L788" s="114"/>
      <c r="M788" s="112"/>
      <c r="N788" s="72" t="s">
        <v>264</v>
      </c>
      <c r="O788" s="72" t="s">
        <v>354</v>
      </c>
      <c r="P788" s="102" t="s">
        <v>150</v>
      </c>
      <c r="Q788" s="101"/>
      <c r="R788" s="101"/>
      <c r="S788" s="101"/>
      <c r="T788" s="101"/>
      <c r="U788" s="101"/>
      <c r="V788" s="101"/>
      <c r="W788" s="101"/>
      <c r="X788" s="101"/>
      <c r="Y788" s="101"/>
      <c r="Z788" s="101"/>
    </row>
    <row r="789" spans="1:26" s="25" customFormat="1" ht="23.25">
      <c r="A789" s="120"/>
      <c r="B789" s="121" t="e">
        <v>#N/A</v>
      </c>
      <c r="C789" s="121"/>
      <c r="D789" s="122" t="s">
        <v>429</v>
      </c>
      <c r="E789" s="115"/>
      <c r="F789" s="116"/>
      <c r="G789" s="113"/>
      <c r="H789" s="117"/>
      <c r="I789" s="163">
        <v>0</v>
      </c>
      <c r="J789" s="114" t="str">
        <f t="shared" si="17"/>
        <v/>
      </c>
      <c r="K789" s="114"/>
      <c r="L789" s="114"/>
      <c r="M789" s="112"/>
      <c r="N789" s="72"/>
      <c r="O789" s="158" t="s">
        <v>259</v>
      </c>
      <c r="P789" s="102" t="s">
        <v>150</v>
      </c>
      <c r="Q789" s="101"/>
      <c r="R789" s="101"/>
      <c r="S789" s="101"/>
      <c r="T789" s="101"/>
      <c r="U789" s="101"/>
      <c r="V789" s="101"/>
      <c r="W789" s="101"/>
      <c r="X789" s="101"/>
      <c r="Y789" s="101"/>
      <c r="Z789" s="101"/>
    </row>
    <row r="790" spans="1:26" s="25" customFormat="1" ht="23.25">
      <c r="A790" s="120"/>
      <c r="B790" s="121" t="s">
        <v>280</v>
      </c>
      <c r="C790" s="121"/>
      <c r="D790" s="123" t="s">
        <v>430</v>
      </c>
      <c r="E790" s="115"/>
      <c r="F790" s="116">
        <v>1</v>
      </c>
      <c r="G790" s="113">
        <v>6.3</v>
      </c>
      <c r="H790" s="117"/>
      <c r="I790" s="163">
        <v>2.5049999999999999</v>
      </c>
      <c r="J790" s="114">
        <f t="shared" ref="J790:J851" si="18">IF(F790=0,"",IF(AND(F790&lt;0,G790*I790&gt;2),(ABS((2-(I790*G790)))*F790),IF(F790&gt;0,F790*G790*I790,0)))</f>
        <v>15.781499999999999</v>
      </c>
      <c r="K790" s="114"/>
      <c r="L790" s="114"/>
      <c r="M790" s="112"/>
      <c r="N790" s="72"/>
      <c r="O790" s="72">
        <v>1</v>
      </c>
      <c r="P790" s="102" t="s">
        <v>150</v>
      </c>
      <c r="Q790" s="101"/>
      <c r="R790" s="101"/>
      <c r="S790" s="101"/>
      <c r="T790" s="101"/>
      <c r="U790" s="101"/>
      <c r="V790" s="101"/>
      <c r="W790" s="101"/>
      <c r="X790" s="101"/>
      <c r="Y790" s="101"/>
      <c r="Z790" s="101"/>
    </row>
    <row r="791" spans="1:26" s="25" customFormat="1" ht="23.25">
      <c r="A791" s="120"/>
      <c r="B791" s="121" t="s">
        <v>280</v>
      </c>
      <c r="C791" s="121"/>
      <c r="D791" s="123" t="s">
        <v>431</v>
      </c>
      <c r="E791" s="115"/>
      <c r="F791" s="116">
        <v>1</v>
      </c>
      <c r="G791" s="113">
        <v>6.3</v>
      </c>
      <c r="H791" s="117"/>
      <c r="I791" s="163">
        <v>2.5049999999999999</v>
      </c>
      <c r="J791" s="114">
        <f t="shared" si="18"/>
        <v>15.781499999999999</v>
      </c>
      <c r="K791" s="114"/>
      <c r="L791" s="114"/>
      <c r="M791" s="112"/>
      <c r="N791" s="72"/>
      <c r="O791" s="72">
        <v>1</v>
      </c>
      <c r="P791" s="102" t="s">
        <v>150</v>
      </c>
      <c r="Q791" s="101"/>
      <c r="R791" s="101"/>
      <c r="S791" s="101"/>
      <c r="T791" s="101"/>
      <c r="U791" s="101"/>
      <c r="V791" s="101"/>
      <c r="W791" s="101"/>
      <c r="X791" s="101"/>
      <c r="Y791" s="101"/>
      <c r="Z791" s="101"/>
    </row>
    <row r="792" spans="1:26" s="25" customFormat="1" ht="23.25">
      <c r="A792" s="120"/>
      <c r="B792" s="121" t="s">
        <v>280</v>
      </c>
      <c r="C792" s="121"/>
      <c r="D792" s="123" t="s">
        <v>432</v>
      </c>
      <c r="E792" s="115"/>
      <c r="F792" s="116">
        <v>1</v>
      </c>
      <c r="G792" s="113">
        <v>6.3</v>
      </c>
      <c r="H792" s="117"/>
      <c r="I792" s="163">
        <v>2.5049999999999999</v>
      </c>
      <c r="J792" s="114">
        <f t="shared" si="18"/>
        <v>15.781499999999999</v>
      </c>
      <c r="K792" s="114"/>
      <c r="L792" s="114"/>
      <c r="M792" s="112"/>
      <c r="N792" s="72"/>
      <c r="O792" s="72">
        <v>1</v>
      </c>
      <c r="P792" s="102" t="s">
        <v>150</v>
      </c>
      <c r="Q792" s="101"/>
      <c r="R792" s="101"/>
      <c r="S792" s="101"/>
      <c r="T792" s="101"/>
      <c r="U792" s="101"/>
      <c r="V792" s="101"/>
      <c r="W792" s="101"/>
      <c r="X792" s="101"/>
      <c r="Y792" s="101"/>
      <c r="Z792" s="101"/>
    </row>
    <row r="793" spans="1:26" s="25" customFormat="1" ht="23.25">
      <c r="A793" s="120"/>
      <c r="B793" s="121" t="s">
        <v>280</v>
      </c>
      <c r="C793" s="121"/>
      <c r="D793" s="123" t="s">
        <v>433</v>
      </c>
      <c r="E793" s="115"/>
      <c r="F793" s="116">
        <v>1</v>
      </c>
      <c r="G793" s="113">
        <v>6.3</v>
      </c>
      <c r="H793" s="117"/>
      <c r="I793" s="163">
        <v>2.5049999999999999</v>
      </c>
      <c r="J793" s="114">
        <f t="shared" si="18"/>
        <v>15.781499999999999</v>
      </c>
      <c r="K793" s="114"/>
      <c r="L793" s="114"/>
      <c r="M793" s="112"/>
      <c r="N793" s="72"/>
      <c r="O793" s="72">
        <v>1</v>
      </c>
      <c r="P793" s="102" t="s">
        <v>150</v>
      </c>
      <c r="Q793" s="101"/>
      <c r="R793" s="101"/>
      <c r="S793" s="101"/>
      <c r="T793" s="101"/>
      <c r="U793" s="101"/>
      <c r="V793" s="101"/>
      <c r="W793" s="101"/>
      <c r="X793" s="101"/>
      <c r="Y793" s="101"/>
      <c r="Z793" s="101"/>
    </row>
    <row r="794" spans="1:26" s="25" customFormat="1" ht="46.5">
      <c r="A794" s="120"/>
      <c r="B794" s="121" t="s">
        <v>280</v>
      </c>
      <c r="C794" s="121"/>
      <c r="D794" s="123" t="s">
        <v>439</v>
      </c>
      <c r="E794" s="115"/>
      <c r="F794" s="116">
        <v>2</v>
      </c>
      <c r="G794" s="113">
        <v>6.9</v>
      </c>
      <c r="H794" s="117"/>
      <c r="I794" s="163">
        <v>4.2</v>
      </c>
      <c r="J794" s="114">
        <f t="shared" si="18"/>
        <v>57.960000000000008</v>
      </c>
      <c r="K794" s="114"/>
      <c r="L794" s="114"/>
      <c r="M794" s="112"/>
      <c r="N794" s="72"/>
      <c r="O794" s="72">
        <v>1</v>
      </c>
      <c r="P794" s="102" t="s">
        <v>150</v>
      </c>
      <c r="Q794" s="101"/>
      <c r="R794" s="101"/>
      <c r="S794" s="101"/>
      <c r="T794" s="101"/>
      <c r="U794" s="101"/>
      <c r="V794" s="101"/>
      <c r="W794" s="101"/>
      <c r="X794" s="101"/>
      <c r="Y794" s="101"/>
      <c r="Z794" s="101"/>
    </row>
    <row r="795" spans="1:26" s="25" customFormat="1" ht="46.5">
      <c r="A795" s="120"/>
      <c r="B795" s="121" t="s">
        <v>280</v>
      </c>
      <c r="C795" s="121"/>
      <c r="D795" s="123" t="s">
        <v>440</v>
      </c>
      <c r="E795" s="115"/>
      <c r="F795" s="116">
        <v>2</v>
      </c>
      <c r="G795" s="113">
        <v>2.4500000000000002</v>
      </c>
      <c r="H795" s="117"/>
      <c r="I795" s="163">
        <v>3.6350000000000007</v>
      </c>
      <c r="J795" s="114">
        <f t="shared" si="18"/>
        <v>17.811500000000006</v>
      </c>
      <c r="K795" s="114"/>
      <c r="L795" s="114"/>
      <c r="M795" s="112"/>
      <c r="N795" s="72"/>
      <c r="O795" s="72">
        <v>1</v>
      </c>
      <c r="P795" s="102" t="s">
        <v>150</v>
      </c>
      <c r="Q795" s="101"/>
      <c r="R795" s="101"/>
      <c r="S795" s="101"/>
      <c r="T795" s="101"/>
      <c r="U795" s="101"/>
      <c r="V795" s="101"/>
      <c r="W795" s="101"/>
      <c r="X795" s="101"/>
      <c r="Y795" s="101"/>
      <c r="Z795" s="101"/>
    </row>
    <row r="796" spans="1:26" s="25" customFormat="1" ht="23.25">
      <c r="A796" s="120"/>
      <c r="B796" s="121" t="s">
        <v>280</v>
      </c>
      <c r="C796" s="121"/>
      <c r="D796" s="123" t="s">
        <v>446</v>
      </c>
      <c r="E796" s="115"/>
      <c r="F796" s="116">
        <v>4</v>
      </c>
      <c r="G796" s="113">
        <v>1.1000000000000001</v>
      </c>
      <c r="H796" s="117"/>
      <c r="I796" s="163">
        <v>2.8624999999999998</v>
      </c>
      <c r="J796" s="114">
        <f t="shared" si="18"/>
        <v>12.595000000000001</v>
      </c>
      <c r="K796" s="114"/>
      <c r="L796" s="114"/>
      <c r="M796" s="112"/>
      <c r="N796" s="72"/>
      <c r="O796" s="72">
        <v>1</v>
      </c>
      <c r="P796" s="102" t="s">
        <v>150</v>
      </c>
      <c r="Q796" s="101"/>
      <c r="R796" s="101"/>
      <c r="S796" s="101"/>
      <c r="T796" s="101"/>
      <c r="U796" s="101"/>
      <c r="V796" s="101"/>
      <c r="W796" s="101"/>
      <c r="X796" s="101"/>
      <c r="Y796" s="101"/>
      <c r="Z796" s="101"/>
    </row>
    <row r="797" spans="1:26" s="25" customFormat="1" ht="23.25">
      <c r="A797" s="120"/>
      <c r="B797" s="121" t="s">
        <v>280</v>
      </c>
      <c r="C797" s="121"/>
      <c r="D797" s="123" t="s">
        <v>447</v>
      </c>
      <c r="E797" s="115"/>
      <c r="F797" s="116">
        <v>8</v>
      </c>
      <c r="G797" s="113">
        <v>0.86</v>
      </c>
      <c r="H797" s="117"/>
      <c r="I797" s="163">
        <v>2.29</v>
      </c>
      <c r="J797" s="114">
        <f t="shared" si="18"/>
        <v>15.7552</v>
      </c>
      <c r="K797" s="114"/>
      <c r="L797" s="114"/>
      <c r="M797" s="112"/>
      <c r="N797" s="72"/>
      <c r="O797" s="72">
        <v>1</v>
      </c>
      <c r="P797" s="102" t="s">
        <v>150</v>
      </c>
      <c r="Q797" s="101"/>
      <c r="R797" s="101"/>
      <c r="S797" s="101"/>
      <c r="T797" s="101"/>
      <c r="U797" s="101"/>
      <c r="V797" s="101"/>
      <c r="W797" s="101"/>
      <c r="X797" s="101"/>
      <c r="Y797" s="101"/>
      <c r="Z797" s="101"/>
    </row>
    <row r="798" spans="1:26" s="25" customFormat="1" ht="23.25">
      <c r="A798" s="120"/>
      <c r="B798" s="121" t="e">
        <v>#N/A</v>
      </c>
      <c r="C798" s="121"/>
      <c r="D798" s="122" t="s">
        <v>434</v>
      </c>
      <c r="E798" s="115"/>
      <c r="F798" s="116"/>
      <c r="G798" s="113"/>
      <c r="H798" s="117"/>
      <c r="I798" s="163">
        <v>0</v>
      </c>
      <c r="J798" s="114" t="str">
        <f t="shared" si="18"/>
        <v/>
      </c>
      <c r="K798" s="114"/>
      <c r="L798" s="114"/>
      <c r="M798" s="112"/>
      <c r="N798" s="72"/>
      <c r="O798" s="158" t="s">
        <v>259</v>
      </c>
      <c r="P798" s="102" t="s">
        <v>150</v>
      </c>
      <c r="Q798" s="101"/>
      <c r="R798" s="101"/>
      <c r="S798" s="101"/>
      <c r="T798" s="101"/>
      <c r="U798" s="101"/>
      <c r="V798" s="101"/>
      <c r="W798" s="101"/>
      <c r="X798" s="101"/>
      <c r="Y798" s="101"/>
      <c r="Z798" s="101"/>
    </row>
    <row r="799" spans="1:26" s="25" customFormat="1" ht="23.25">
      <c r="A799" s="120"/>
      <c r="B799" s="121" t="s">
        <v>280</v>
      </c>
      <c r="C799" s="121"/>
      <c r="D799" s="123" t="s">
        <v>435</v>
      </c>
      <c r="E799" s="115"/>
      <c r="F799" s="116">
        <v>1</v>
      </c>
      <c r="G799" s="113">
        <v>6.3</v>
      </c>
      <c r="H799" s="117"/>
      <c r="I799" s="163">
        <v>2.5049999999999999</v>
      </c>
      <c r="J799" s="114">
        <f t="shared" si="18"/>
        <v>15.781499999999999</v>
      </c>
      <c r="K799" s="114"/>
      <c r="L799" s="114"/>
      <c r="M799" s="112"/>
      <c r="N799" s="72"/>
      <c r="O799" s="72">
        <v>1</v>
      </c>
      <c r="P799" s="102" t="s">
        <v>150</v>
      </c>
      <c r="Q799" s="101"/>
      <c r="R799" s="101"/>
      <c r="S799" s="101"/>
      <c r="T799" s="101"/>
      <c r="U799" s="101"/>
      <c r="V799" s="101"/>
      <c r="W799" s="101"/>
      <c r="X799" s="101"/>
      <c r="Y799" s="101"/>
      <c r="Z799" s="101"/>
    </row>
    <row r="800" spans="1:26" s="25" customFormat="1" ht="23.25">
      <c r="A800" s="120"/>
      <c r="B800" s="121" t="s">
        <v>280</v>
      </c>
      <c r="C800" s="121"/>
      <c r="D800" s="123" t="s">
        <v>436</v>
      </c>
      <c r="E800" s="115"/>
      <c r="F800" s="116">
        <v>1</v>
      </c>
      <c r="G800" s="113">
        <v>6.3</v>
      </c>
      <c r="H800" s="117"/>
      <c r="I800" s="163">
        <v>2.5049999999999999</v>
      </c>
      <c r="J800" s="114">
        <f t="shared" si="18"/>
        <v>15.781499999999999</v>
      </c>
      <c r="K800" s="114"/>
      <c r="L800" s="114"/>
      <c r="M800" s="112"/>
      <c r="N800" s="72"/>
      <c r="O800" s="72">
        <v>1</v>
      </c>
      <c r="P800" s="102" t="s">
        <v>150</v>
      </c>
      <c r="Q800" s="101"/>
      <c r="R800" s="101"/>
      <c r="S800" s="101"/>
      <c r="T800" s="101"/>
      <c r="U800" s="101"/>
      <c r="V800" s="101"/>
      <c r="W800" s="101"/>
      <c r="X800" s="101"/>
      <c r="Y800" s="101"/>
      <c r="Z800" s="101"/>
    </row>
    <row r="801" spans="1:26" s="25" customFormat="1" ht="23.25">
      <c r="A801" s="120"/>
      <c r="B801" s="121" t="s">
        <v>280</v>
      </c>
      <c r="C801" s="121"/>
      <c r="D801" s="123" t="s">
        <v>437</v>
      </c>
      <c r="E801" s="115"/>
      <c r="F801" s="116">
        <v>1</v>
      </c>
      <c r="G801" s="113">
        <v>6.3</v>
      </c>
      <c r="H801" s="117"/>
      <c r="I801" s="163">
        <v>2.5049999999999999</v>
      </c>
      <c r="J801" s="114">
        <f t="shared" si="18"/>
        <v>15.781499999999999</v>
      </c>
      <c r="K801" s="114"/>
      <c r="L801" s="114"/>
      <c r="M801" s="112"/>
      <c r="N801" s="72"/>
      <c r="O801" s="72">
        <v>1</v>
      </c>
      <c r="P801" s="102" t="s">
        <v>150</v>
      </c>
      <c r="Q801" s="101"/>
      <c r="R801" s="101"/>
      <c r="S801" s="101"/>
      <c r="T801" s="101"/>
      <c r="U801" s="101"/>
      <c r="V801" s="101"/>
      <c r="W801" s="101"/>
      <c r="X801" s="101"/>
      <c r="Y801" s="101"/>
      <c r="Z801" s="101"/>
    </row>
    <row r="802" spans="1:26" s="25" customFormat="1" ht="23.25">
      <c r="A802" s="120"/>
      <c r="B802" s="121" t="s">
        <v>280</v>
      </c>
      <c r="C802" s="121"/>
      <c r="D802" s="123" t="s">
        <v>438</v>
      </c>
      <c r="E802" s="115"/>
      <c r="F802" s="116">
        <v>1</v>
      </c>
      <c r="G802" s="113">
        <v>6.3</v>
      </c>
      <c r="H802" s="117"/>
      <c r="I802" s="163">
        <v>2.5049999999999999</v>
      </c>
      <c r="J802" s="114">
        <f t="shared" si="18"/>
        <v>15.781499999999999</v>
      </c>
      <c r="K802" s="114"/>
      <c r="L802" s="114"/>
      <c r="M802" s="112"/>
      <c r="N802" s="72"/>
      <c r="O802" s="72">
        <v>1</v>
      </c>
      <c r="P802" s="102" t="s">
        <v>150</v>
      </c>
      <c r="Q802" s="101"/>
      <c r="R802" s="101"/>
      <c r="S802" s="101"/>
      <c r="T802" s="101"/>
      <c r="U802" s="101"/>
      <c r="V802" s="101"/>
      <c r="W802" s="101"/>
      <c r="X802" s="101"/>
      <c r="Y802" s="101"/>
      <c r="Z802" s="101"/>
    </row>
    <row r="803" spans="1:26" s="25" customFormat="1" ht="23.25">
      <c r="A803" s="120"/>
      <c r="B803" s="121" t="s">
        <v>280</v>
      </c>
      <c r="C803" s="121"/>
      <c r="D803" s="123" t="s">
        <v>441</v>
      </c>
      <c r="E803" s="115"/>
      <c r="F803" s="116">
        <v>2</v>
      </c>
      <c r="G803" s="113">
        <v>6.9</v>
      </c>
      <c r="H803" s="117"/>
      <c r="I803" s="163">
        <v>4.2</v>
      </c>
      <c r="J803" s="114">
        <f t="shared" si="18"/>
        <v>57.960000000000008</v>
      </c>
      <c r="K803" s="114"/>
      <c r="L803" s="114"/>
      <c r="M803" s="112"/>
      <c r="N803" s="72"/>
      <c r="O803" s="72">
        <v>1</v>
      </c>
      <c r="P803" s="102" t="s">
        <v>150</v>
      </c>
      <c r="Q803" s="101"/>
      <c r="R803" s="101"/>
      <c r="S803" s="101"/>
      <c r="T803" s="101"/>
      <c r="U803" s="101"/>
      <c r="V803" s="101"/>
      <c r="W803" s="101"/>
      <c r="X803" s="101"/>
      <c r="Y803" s="101"/>
      <c r="Z803" s="101"/>
    </row>
    <row r="804" spans="1:26" s="25" customFormat="1" ht="23.25">
      <c r="A804" s="120"/>
      <c r="B804" s="121" t="s">
        <v>280</v>
      </c>
      <c r="C804" s="121"/>
      <c r="D804" s="123" t="s">
        <v>442</v>
      </c>
      <c r="E804" s="115"/>
      <c r="F804" s="116">
        <v>2</v>
      </c>
      <c r="G804" s="113">
        <v>2.4500000000000002</v>
      </c>
      <c r="H804" s="117"/>
      <c r="I804" s="163">
        <v>3.6350000000000007</v>
      </c>
      <c r="J804" s="114">
        <f t="shared" si="18"/>
        <v>17.811500000000006</v>
      </c>
      <c r="K804" s="114"/>
      <c r="L804" s="114"/>
      <c r="M804" s="112"/>
      <c r="N804" s="72"/>
      <c r="O804" s="72">
        <v>1</v>
      </c>
      <c r="P804" s="102" t="s">
        <v>150</v>
      </c>
      <c r="Q804" s="101"/>
      <c r="R804" s="101"/>
      <c r="S804" s="101"/>
      <c r="T804" s="101"/>
      <c r="U804" s="101"/>
      <c r="V804" s="101"/>
      <c r="W804" s="101"/>
      <c r="X804" s="101"/>
      <c r="Y804" s="101"/>
      <c r="Z804" s="101"/>
    </row>
    <row r="805" spans="1:26" s="25" customFormat="1" ht="23.25">
      <c r="A805" s="120"/>
      <c r="B805" s="121" t="s">
        <v>280</v>
      </c>
      <c r="C805" s="121"/>
      <c r="D805" s="123" t="s">
        <v>446</v>
      </c>
      <c r="E805" s="115"/>
      <c r="F805" s="116">
        <v>4</v>
      </c>
      <c r="G805" s="113">
        <v>1.1000000000000001</v>
      </c>
      <c r="H805" s="117"/>
      <c r="I805" s="163">
        <v>2.8624999999999998</v>
      </c>
      <c r="J805" s="114">
        <f t="shared" si="18"/>
        <v>12.595000000000001</v>
      </c>
      <c r="K805" s="114"/>
      <c r="L805" s="114"/>
      <c r="M805" s="112"/>
      <c r="N805" s="72"/>
      <c r="O805" s="72">
        <v>1</v>
      </c>
      <c r="P805" s="102" t="s">
        <v>150</v>
      </c>
      <c r="Q805" s="101"/>
      <c r="R805" s="101"/>
      <c r="S805" s="101"/>
      <c r="T805" s="101"/>
      <c r="U805" s="101"/>
      <c r="V805" s="101"/>
      <c r="W805" s="101"/>
      <c r="X805" s="101"/>
      <c r="Y805" s="101"/>
      <c r="Z805" s="101"/>
    </row>
    <row r="806" spans="1:26" s="25" customFormat="1" ht="23.25">
      <c r="A806" s="120"/>
      <c r="B806" s="121" t="s">
        <v>280</v>
      </c>
      <c r="C806" s="121"/>
      <c r="D806" s="123" t="s">
        <v>447</v>
      </c>
      <c r="E806" s="115"/>
      <c r="F806" s="116">
        <v>8</v>
      </c>
      <c r="G806" s="113">
        <v>0.86</v>
      </c>
      <c r="H806" s="117"/>
      <c r="I806" s="163">
        <v>2.29</v>
      </c>
      <c r="J806" s="114">
        <f t="shared" si="18"/>
        <v>15.7552</v>
      </c>
      <c r="K806" s="114"/>
      <c r="L806" s="114"/>
      <c r="M806" s="112"/>
      <c r="N806" s="72"/>
      <c r="O806" s="72">
        <v>1</v>
      </c>
      <c r="P806" s="102" t="s">
        <v>150</v>
      </c>
      <c r="Q806" s="101"/>
      <c r="R806" s="101"/>
      <c r="S806" s="101"/>
      <c r="T806" s="101"/>
      <c r="U806" s="101"/>
      <c r="V806" s="101"/>
      <c r="W806" s="101"/>
      <c r="X806" s="101"/>
      <c r="Y806" s="101"/>
      <c r="Z806" s="101"/>
    </row>
    <row r="807" spans="1:26" s="25" customFormat="1" ht="34.5" customHeight="1">
      <c r="A807" s="120"/>
      <c r="B807" s="121" t="e">
        <v>#N/A</v>
      </c>
      <c r="C807" s="121"/>
      <c r="D807" s="122" t="s">
        <v>443</v>
      </c>
      <c r="E807" s="115"/>
      <c r="F807" s="116"/>
      <c r="G807" s="113"/>
      <c r="H807" s="117"/>
      <c r="I807" s="163">
        <v>0</v>
      </c>
      <c r="J807" s="114" t="str">
        <f t="shared" si="18"/>
        <v/>
      </c>
      <c r="K807" s="114"/>
      <c r="L807" s="114"/>
      <c r="M807" s="112"/>
      <c r="N807" s="72"/>
      <c r="O807" s="72" t="s">
        <v>259</v>
      </c>
      <c r="P807" s="102" t="s">
        <v>150</v>
      </c>
      <c r="Q807" s="101"/>
      <c r="R807" s="101"/>
      <c r="S807" s="101"/>
      <c r="T807" s="101"/>
      <c r="U807" s="101"/>
      <c r="V807" s="101"/>
      <c r="W807" s="101"/>
      <c r="X807" s="101"/>
      <c r="Y807" s="101"/>
      <c r="Z807" s="101"/>
    </row>
    <row r="808" spans="1:26" s="25" customFormat="1" ht="23.25">
      <c r="A808" s="120"/>
      <c r="B808" s="121" t="s">
        <v>280</v>
      </c>
      <c r="C808" s="121"/>
      <c r="D808" s="123" t="s">
        <v>444</v>
      </c>
      <c r="E808" s="115"/>
      <c r="F808" s="116">
        <v>1</v>
      </c>
      <c r="G808" s="113">
        <v>6.45</v>
      </c>
      <c r="H808" s="117"/>
      <c r="I808" s="163">
        <v>2.5100000000000007</v>
      </c>
      <c r="J808" s="114">
        <f t="shared" si="18"/>
        <v>16.189500000000006</v>
      </c>
      <c r="K808" s="114"/>
      <c r="L808" s="114"/>
      <c r="M808" s="112"/>
      <c r="N808" s="72"/>
      <c r="O808" s="72">
        <v>1</v>
      </c>
      <c r="P808" s="102" t="s">
        <v>150</v>
      </c>
      <c r="Q808" s="101"/>
      <c r="R808" s="101"/>
      <c r="S808" s="101"/>
      <c r="T808" s="101"/>
      <c r="U808" s="101"/>
      <c r="V808" s="101"/>
      <c r="W808" s="101"/>
      <c r="X808" s="101"/>
      <c r="Y808" s="101"/>
      <c r="Z808" s="101"/>
    </row>
    <row r="809" spans="1:26" s="25" customFormat="1" ht="23.25">
      <c r="A809" s="120"/>
      <c r="B809" s="121" t="s">
        <v>280</v>
      </c>
      <c r="C809" s="121"/>
      <c r="D809" s="123" t="s">
        <v>451</v>
      </c>
      <c r="E809" s="115"/>
      <c r="F809" s="116">
        <v>1</v>
      </c>
      <c r="G809" s="113">
        <v>0.86</v>
      </c>
      <c r="H809" s="117"/>
      <c r="I809" s="163">
        <v>1.7099999999999997</v>
      </c>
      <c r="J809" s="114">
        <f t="shared" si="18"/>
        <v>1.4705999999999997</v>
      </c>
      <c r="K809" s="114"/>
      <c r="L809" s="114"/>
      <c r="M809" s="112"/>
      <c r="N809" s="72"/>
      <c r="O809" s="72">
        <v>1</v>
      </c>
      <c r="P809" s="102" t="s">
        <v>150</v>
      </c>
      <c r="Q809" s="101"/>
      <c r="R809" s="101"/>
      <c r="S809" s="101"/>
      <c r="T809" s="101"/>
      <c r="U809" s="101"/>
      <c r="V809" s="101"/>
      <c r="W809" s="101"/>
      <c r="X809" s="101"/>
      <c r="Y809" s="101"/>
      <c r="Z809" s="101"/>
    </row>
    <row r="810" spans="1:26" s="25" customFormat="1" ht="23.25">
      <c r="A810" s="120"/>
      <c r="B810" s="121" t="s">
        <v>280</v>
      </c>
      <c r="C810" s="121"/>
      <c r="D810" s="123" t="s">
        <v>450</v>
      </c>
      <c r="E810" s="115"/>
      <c r="F810" s="116">
        <v>1</v>
      </c>
      <c r="G810" s="113">
        <v>0.86</v>
      </c>
      <c r="H810" s="117"/>
      <c r="I810" s="163">
        <v>2.0225</v>
      </c>
      <c r="J810" s="114">
        <f t="shared" si="18"/>
        <v>1.73935</v>
      </c>
      <c r="K810" s="114"/>
      <c r="L810" s="114"/>
      <c r="M810" s="112"/>
      <c r="N810" s="72"/>
      <c r="O810" s="72">
        <v>1</v>
      </c>
      <c r="P810" s="102" t="s">
        <v>150</v>
      </c>
      <c r="Q810" s="101"/>
      <c r="R810" s="101"/>
      <c r="S810" s="101"/>
      <c r="T810" s="101"/>
      <c r="U810" s="101"/>
      <c r="V810" s="101"/>
      <c r="W810" s="101"/>
      <c r="X810" s="101"/>
      <c r="Y810" s="101"/>
      <c r="Z810" s="101"/>
    </row>
    <row r="811" spans="1:26" s="25" customFormat="1" ht="23.25">
      <c r="A811" s="120"/>
      <c r="B811" s="121" t="s">
        <v>280</v>
      </c>
      <c r="C811" s="121"/>
      <c r="D811" s="123" t="s">
        <v>445</v>
      </c>
      <c r="E811" s="115"/>
      <c r="F811" s="116">
        <v>1</v>
      </c>
      <c r="G811" s="113">
        <v>4.3</v>
      </c>
      <c r="H811" s="117"/>
      <c r="I811" s="163">
        <v>2.08</v>
      </c>
      <c r="J811" s="114">
        <f t="shared" si="18"/>
        <v>8.9439999999999991</v>
      </c>
      <c r="K811" s="114"/>
      <c r="L811" s="114"/>
      <c r="M811" s="112"/>
      <c r="N811" s="72"/>
      <c r="O811" s="72">
        <v>1</v>
      </c>
      <c r="P811" s="102" t="s">
        <v>150</v>
      </c>
      <c r="Q811" s="101"/>
      <c r="R811" s="101"/>
      <c r="S811" s="101"/>
      <c r="T811" s="101"/>
      <c r="U811" s="101"/>
      <c r="V811" s="101"/>
      <c r="W811" s="101"/>
      <c r="X811" s="101"/>
      <c r="Y811" s="101"/>
      <c r="Z811" s="101"/>
    </row>
    <row r="812" spans="1:26" s="25" customFormat="1" ht="23.25">
      <c r="A812" s="120"/>
      <c r="B812" s="121" t="s">
        <v>280</v>
      </c>
      <c r="C812" s="121"/>
      <c r="D812" s="123" t="s">
        <v>449</v>
      </c>
      <c r="E812" s="115"/>
      <c r="F812" s="116">
        <v>1</v>
      </c>
      <c r="G812" s="113">
        <v>7.91</v>
      </c>
      <c r="H812" s="117"/>
      <c r="I812" s="163">
        <v>2.4983565107458912</v>
      </c>
      <c r="J812" s="114">
        <f t="shared" si="18"/>
        <v>19.762</v>
      </c>
      <c r="K812" s="114"/>
      <c r="L812" s="114"/>
      <c r="M812" s="112"/>
      <c r="N812" s="72"/>
      <c r="O812" s="72">
        <v>1</v>
      </c>
      <c r="P812" s="102" t="s">
        <v>150</v>
      </c>
      <c r="Q812" s="101"/>
      <c r="R812" s="101"/>
      <c r="S812" s="101"/>
      <c r="T812" s="101"/>
      <c r="U812" s="101"/>
      <c r="V812" s="101"/>
      <c r="W812" s="101"/>
      <c r="X812" s="101"/>
      <c r="Y812" s="101"/>
      <c r="Z812" s="101"/>
    </row>
    <row r="813" spans="1:26" s="25" customFormat="1" ht="23.25">
      <c r="A813" s="120"/>
      <c r="B813" s="121" t="e">
        <v>#N/A</v>
      </c>
      <c r="C813" s="121"/>
      <c r="D813" s="122" t="s">
        <v>257</v>
      </c>
      <c r="E813" s="115"/>
      <c r="F813" s="116"/>
      <c r="G813" s="113"/>
      <c r="H813" s="117"/>
      <c r="I813" s="163">
        <v>0</v>
      </c>
      <c r="J813" s="114" t="str">
        <f t="shared" si="18"/>
        <v/>
      </c>
      <c r="K813" s="114"/>
      <c r="L813" s="114"/>
      <c r="M813" s="112"/>
      <c r="N813" s="72"/>
      <c r="O813" s="72" t="s">
        <v>259</v>
      </c>
      <c r="P813" s="102" t="s">
        <v>150</v>
      </c>
      <c r="Q813" s="101"/>
      <c r="R813" s="101"/>
      <c r="S813" s="101"/>
      <c r="T813" s="101"/>
      <c r="U813" s="101"/>
      <c r="V813" s="101"/>
      <c r="W813" s="101"/>
      <c r="X813" s="101"/>
      <c r="Y813" s="101"/>
      <c r="Z813" s="101"/>
    </row>
    <row r="814" spans="1:26" s="25" customFormat="1" ht="23.25">
      <c r="A814" s="120"/>
      <c r="B814" s="121" t="s">
        <v>280</v>
      </c>
      <c r="C814" s="121"/>
      <c r="D814" s="123" t="s">
        <v>460</v>
      </c>
      <c r="E814" s="115"/>
      <c r="F814" s="116">
        <v>1</v>
      </c>
      <c r="G814" s="113">
        <v>18.22</v>
      </c>
      <c r="H814" s="117"/>
      <c r="I814" s="163">
        <v>3.5</v>
      </c>
      <c r="J814" s="114">
        <f t="shared" si="18"/>
        <v>63.769999999999996</v>
      </c>
      <c r="K814" s="114"/>
      <c r="L814" s="114"/>
      <c r="M814" s="112"/>
      <c r="N814" s="72"/>
      <c r="O814" s="72">
        <v>1</v>
      </c>
      <c r="P814" s="102" t="s">
        <v>150</v>
      </c>
      <c r="Q814" s="101"/>
      <c r="R814" s="101"/>
      <c r="S814" s="101"/>
      <c r="T814" s="101"/>
      <c r="U814" s="101"/>
      <c r="V814" s="101"/>
      <c r="W814" s="101"/>
      <c r="X814" s="101"/>
      <c r="Y814" s="101"/>
      <c r="Z814" s="101"/>
    </row>
    <row r="815" spans="1:26" s="25" customFormat="1" ht="23.25">
      <c r="A815" s="120"/>
      <c r="B815" s="121" t="s">
        <v>280</v>
      </c>
      <c r="C815" s="121"/>
      <c r="D815" s="123" t="s">
        <v>462</v>
      </c>
      <c r="E815" s="115"/>
      <c r="F815" s="116">
        <v>-2</v>
      </c>
      <c r="G815" s="113">
        <v>2</v>
      </c>
      <c r="H815" s="117"/>
      <c r="I815" s="163">
        <v>0.30000000000000004</v>
      </c>
      <c r="J815" s="114">
        <f t="shared" si="18"/>
        <v>0</v>
      </c>
      <c r="K815" s="114"/>
      <c r="L815" s="114"/>
      <c r="M815" s="112"/>
      <c r="N815" s="72"/>
      <c r="O815" s="72">
        <v>1</v>
      </c>
      <c r="P815" s="102" t="s">
        <v>150</v>
      </c>
      <c r="Q815" s="101"/>
      <c r="R815" s="101"/>
      <c r="S815" s="101"/>
      <c r="T815" s="101"/>
      <c r="U815" s="101"/>
      <c r="V815" s="101"/>
      <c r="W815" s="101"/>
      <c r="X815" s="101"/>
      <c r="Y815" s="101"/>
      <c r="Z815" s="101"/>
    </row>
    <row r="816" spans="1:26" s="25" customFormat="1" ht="23.25">
      <c r="A816" s="120"/>
      <c r="B816" s="121" t="s">
        <v>280</v>
      </c>
      <c r="C816" s="121"/>
      <c r="D816" s="123" t="s">
        <v>482</v>
      </c>
      <c r="E816" s="115"/>
      <c r="F816" s="116">
        <v>1</v>
      </c>
      <c r="G816" s="113">
        <v>9.8000000000000007</v>
      </c>
      <c r="H816" s="117"/>
      <c r="I816" s="163">
        <v>3.5</v>
      </c>
      <c r="J816" s="114">
        <f t="shared" si="18"/>
        <v>34.300000000000004</v>
      </c>
      <c r="K816" s="114"/>
      <c r="L816" s="114"/>
      <c r="M816" s="112"/>
      <c r="N816" s="72"/>
      <c r="O816" s="72">
        <v>1</v>
      </c>
      <c r="P816" s="102" t="s">
        <v>150</v>
      </c>
      <c r="Q816" s="101"/>
      <c r="R816" s="101"/>
      <c r="S816" s="101"/>
      <c r="T816" s="101"/>
      <c r="U816" s="101"/>
      <c r="V816" s="101"/>
      <c r="W816" s="101"/>
      <c r="X816" s="101"/>
      <c r="Y816" s="101"/>
      <c r="Z816" s="101"/>
    </row>
    <row r="817" spans="1:26" s="25" customFormat="1" ht="23.25">
      <c r="A817" s="120"/>
      <c r="B817" s="121" t="s">
        <v>280</v>
      </c>
      <c r="C817" s="121"/>
      <c r="D817" s="123" t="s">
        <v>483</v>
      </c>
      <c r="E817" s="115"/>
      <c r="F817" s="116">
        <v>1</v>
      </c>
      <c r="G817" s="113">
        <v>5</v>
      </c>
      <c r="H817" s="117"/>
      <c r="I817" s="163">
        <v>2.8079999999999998</v>
      </c>
      <c r="J817" s="114">
        <f t="shared" si="18"/>
        <v>14.04</v>
      </c>
      <c r="K817" s="114"/>
      <c r="L817" s="114"/>
      <c r="M817" s="112"/>
      <c r="N817" s="72"/>
      <c r="O817" s="72">
        <v>1</v>
      </c>
      <c r="P817" s="102" t="s">
        <v>150</v>
      </c>
      <c r="Q817" s="101"/>
      <c r="R817" s="101"/>
      <c r="S817" s="101"/>
      <c r="T817" s="101"/>
      <c r="U817" s="101"/>
      <c r="V817" s="101"/>
      <c r="W817" s="101"/>
      <c r="X817" s="101"/>
      <c r="Y817" s="101"/>
      <c r="Z817" s="101"/>
    </row>
    <row r="818" spans="1:26" s="25" customFormat="1" ht="23.25">
      <c r="A818" s="120"/>
      <c r="B818" s="121" t="e">
        <v>#N/A</v>
      </c>
      <c r="C818" s="121"/>
      <c r="D818" s="122" t="s">
        <v>255</v>
      </c>
      <c r="E818" s="115"/>
      <c r="F818" s="116"/>
      <c r="G818" s="113"/>
      <c r="H818" s="117"/>
      <c r="I818" s="163">
        <v>0</v>
      </c>
      <c r="J818" s="114" t="str">
        <f t="shared" si="18"/>
        <v/>
      </c>
      <c r="K818" s="114"/>
      <c r="L818" s="114"/>
      <c r="M818" s="112"/>
      <c r="N818" s="72"/>
      <c r="O818" s="72" t="s">
        <v>259</v>
      </c>
      <c r="P818" s="102" t="s">
        <v>150</v>
      </c>
      <c r="Q818" s="101"/>
      <c r="R818" s="101"/>
      <c r="S818" s="101"/>
      <c r="T818" s="101"/>
      <c r="U818" s="101"/>
      <c r="V818" s="101"/>
      <c r="W818" s="101"/>
      <c r="X818" s="101"/>
      <c r="Y818" s="101"/>
      <c r="Z818" s="101"/>
    </row>
    <row r="819" spans="1:26" s="25" customFormat="1" ht="23.25">
      <c r="A819" s="120"/>
      <c r="B819" s="121" t="s">
        <v>280</v>
      </c>
      <c r="C819" s="121"/>
      <c r="D819" s="123" t="s">
        <v>463</v>
      </c>
      <c r="E819" s="115"/>
      <c r="F819" s="116">
        <v>1</v>
      </c>
      <c r="G819" s="113">
        <v>2.5499999999999998</v>
      </c>
      <c r="H819" s="117"/>
      <c r="I819" s="163">
        <v>2.0274509803921568</v>
      </c>
      <c r="J819" s="114">
        <f t="shared" si="18"/>
        <v>5.169999999999999</v>
      </c>
      <c r="K819" s="114"/>
      <c r="L819" s="114"/>
      <c r="M819" s="112"/>
      <c r="N819" s="72"/>
      <c r="O819" s="72">
        <v>1</v>
      </c>
      <c r="P819" s="102" t="s">
        <v>150</v>
      </c>
      <c r="Q819" s="101"/>
      <c r="R819" s="101"/>
      <c r="S819" s="101"/>
      <c r="T819" s="101"/>
      <c r="U819" s="101"/>
      <c r="V819" s="101"/>
      <c r="W819" s="101"/>
      <c r="X819" s="101"/>
      <c r="Y819" s="101"/>
      <c r="Z819" s="101"/>
    </row>
    <row r="820" spans="1:26" s="25" customFormat="1" ht="23.25">
      <c r="A820" s="120"/>
      <c r="B820" s="121" t="s">
        <v>280</v>
      </c>
      <c r="C820" s="121"/>
      <c r="D820" s="123" t="s">
        <v>464</v>
      </c>
      <c r="E820" s="115"/>
      <c r="F820" s="116">
        <v>1</v>
      </c>
      <c r="G820" s="113">
        <v>5.51</v>
      </c>
      <c r="H820" s="117"/>
      <c r="I820" s="163">
        <v>1.7099999999999997</v>
      </c>
      <c r="J820" s="114">
        <f t="shared" si="18"/>
        <v>9.4220999999999986</v>
      </c>
      <c r="K820" s="114"/>
      <c r="L820" s="114"/>
      <c r="M820" s="112"/>
      <c r="N820" s="72"/>
      <c r="O820" s="72">
        <v>1</v>
      </c>
      <c r="P820" s="102" t="s">
        <v>150</v>
      </c>
      <c r="Q820" s="101"/>
      <c r="R820" s="101"/>
      <c r="S820" s="101"/>
      <c r="T820" s="101"/>
      <c r="U820" s="101"/>
      <c r="V820" s="101"/>
      <c r="W820" s="101"/>
      <c r="X820" s="101"/>
      <c r="Y820" s="101"/>
      <c r="Z820" s="101"/>
    </row>
    <row r="821" spans="1:26" s="25" customFormat="1" ht="23.25">
      <c r="A821" s="120"/>
      <c r="B821" s="121" t="e">
        <v>#N/A</v>
      </c>
      <c r="C821" s="121"/>
      <c r="D821" s="122" t="s">
        <v>192</v>
      </c>
      <c r="E821" s="115"/>
      <c r="F821" s="116"/>
      <c r="G821" s="113"/>
      <c r="H821" s="117"/>
      <c r="I821" s="163">
        <v>0</v>
      </c>
      <c r="J821" s="114" t="str">
        <f t="shared" si="18"/>
        <v/>
      </c>
      <c r="K821" s="114"/>
      <c r="L821" s="114"/>
      <c r="M821" s="112"/>
      <c r="N821" s="72"/>
      <c r="O821" s="72" t="s">
        <v>259</v>
      </c>
      <c r="P821" s="102" t="s">
        <v>150</v>
      </c>
      <c r="Q821" s="101"/>
      <c r="R821" s="101"/>
      <c r="S821" s="101"/>
      <c r="T821" s="101"/>
      <c r="U821" s="101"/>
      <c r="V821" s="101"/>
      <c r="W821" s="101"/>
      <c r="X821" s="101"/>
      <c r="Y821" s="101"/>
      <c r="Z821" s="101"/>
    </row>
    <row r="822" spans="1:26" s="25" customFormat="1" ht="23.25">
      <c r="A822" s="120"/>
      <c r="B822" s="121" t="s">
        <v>280</v>
      </c>
      <c r="C822" s="121"/>
      <c r="D822" s="123" t="s">
        <v>258</v>
      </c>
      <c r="E822" s="115"/>
      <c r="F822" s="116">
        <v>1</v>
      </c>
      <c r="G822" s="113">
        <v>7.6</v>
      </c>
      <c r="H822" s="117"/>
      <c r="I822" s="163">
        <v>1.7099999999999997</v>
      </c>
      <c r="J822" s="114">
        <f t="shared" si="18"/>
        <v>12.995999999999997</v>
      </c>
      <c r="K822" s="114"/>
      <c r="L822" s="114"/>
      <c r="M822" s="112"/>
      <c r="N822" s="72"/>
      <c r="O822" s="72">
        <v>1</v>
      </c>
      <c r="P822" s="102" t="s">
        <v>150</v>
      </c>
      <c r="Q822" s="101"/>
      <c r="R822" s="101"/>
      <c r="S822" s="101"/>
      <c r="T822" s="101"/>
      <c r="U822" s="101"/>
      <c r="V822" s="101"/>
      <c r="W822" s="101"/>
      <c r="X822" s="101"/>
      <c r="Y822" s="101"/>
      <c r="Z822" s="101"/>
    </row>
    <row r="823" spans="1:26" s="25" customFormat="1" ht="23.25">
      <c r="A823" s="120"/>
      <c r="B823" s="121" t="e">
        <v>#N/A</v>
      </c>
      <c r="C823" s="121"/>
      <c r="D823" s="122" t="s">
        <v>311</v>
      </c>
      <c r="E823" s="115"/>
      <c r="F823" s="116"/>
      <c r="G823" s="113"/>
      <c r="H823" s="117"/>
      <c r="I823" s="163">
        <v>0</v>
      </c>
      <c r="J823" s="114" t="str">
        <f t="shared" si="18"/>
        <v/>
      </c>
      <c r="K823" s="114"/>
      <c r="L823" s="114"/>
      <c r="M823" s="112"/>
      <c r="N823" s="72"/>
      <c r="O823" s="72" t="s">
        <v>259</v>
      </c>
      <c r="P823" s="102" t="s">
        <v>150</v>
      </c>
      <c r="Q823" s="101"/>
      <c r="R823" s="101"/>
      <c r="S823" s="101"/>
      <c r="T823" s="101"/>
      <c r="U823" s="101"/>
      <c r="V823" s="101"/>
      <c r="W823" s="101"/>
      <c r="X823" s="101"/>
      <c r="Y823" s="101"/>
      <c r="Z823" s="101"/>
    </row>
    <row r="824" spans="1:26" s="25" customFormat="1" ht="23.25">
      <c r="A824" s="120"/>
      <c r="B824" s="121" t="s">
        <v>280</v>
      </c>
      <c r="C824" s="121"/>
      <c r="D824" s="123" t="s">
        <v>258</v>
      </c>
      <c r="E824" s="115"/>
      <c r="F824" s="116">
        <v>1</v>
      </c>
      <c r="G824" s="113">
        <v>2.95</v>
      </c>
      <c r="H824" s="117"/>
      <c r="I824" s="163">
        <v>2.0225</v>
      </c>
      <c r="J824" s="114">
        <f t="shared" si="18"/>
        <v>5.9663750000000002</v>
      </c>
      <c r="K824" s="114"/>
      <c r="L824" s="114"/>
      <c r="M824" s="112"/>
      <c r="N824" s="72"/>
      <c r="O824" s="72">
        <v>1</v>
      </c>
      <c r="P824" s="102" t="s">
        <v>150</v>
      </c>
      <c r="Q824" s="101"/>
      <c r="R824" s="101"/>
      <c r="S824" s="101"/>
      <c r="T824" s="101"/>
      <c r="U824" s="101"/>
      <c r="V824" s="101"/>
      <c r="W824" s="101"/>
      <c r="X824" s="101"/>
      <c r="Y824" s="101"/>
      <c r="Z824" s="101"/>
    </row>
    <row r="825" spans="1:26" s="25" customFormat="1" ht="23.25">
      <c r="A825" s="120"/>
      <c r="B825" s="121" t="e">
        <v>#N/A</v>
      </c>
      <c r="C825" s="121"/>
      <c r="D825" s="122" t="s">
        <v>465</v>
      </c>
      <c r="E825" s="115"/>
      <c r="F825" s="116"/>
      <c r="G825" s="113"/>
      <c r="H825" s="117"/>
      <c r="I825" s="163">
        <v>0</v>
      </c>
      <c r="J825" s="114" t="str">
        <f t="shared" si="18"/>
        <v/>
      </c>
      <c r="K825" s="114"/>
      <c r="L825" s="114"/>
      <c r="M825" s="112"/>
      <c r="N825" s="72"/>
      <c r="O825" s="72" t="s">
        <v>259</v>
      </c>
      <c r="P825" s="102" t="s">
        <v>150</v>
      </c>
      <c r="Q825" s="101"/>
      <c r="R825" s="101"/>
      <c r="S825" s="101"/>
      <c r="T825" s="101"/>
      <c r="U825" s="101"/>
      <c r="V825" s="101"/>
      <c r="W825" s="101"/>
      <c r="X825" s="101"/>
      <c r="Y825" s="101"/>
      <c r="Z825" s="101"/>
    </row>
    <row r="826" spans="1:26" s="25" customFormat="1" ht="23.25">
      <c r="A826" s="120"/>
      <c r="B826" s="121" t="s">
        <v>280</v>
      </c>
      <c r="C826" s="121"/>
      <c r="D826" s="123" t="s">
        <v>258</v>
      </c>
      <c r="E826" s="115"/>
      <c r="F826" s="116">
        <v>1</v>
      </c>
      <c r="G826" s="113">
        <v>5.25</v>
      </c>
      <c r="H826" s="117"/>
      <c r="I826" s="163">
        <v>1.7099999999999997</v>
      </c>
      <c r="J826" s="114">
        <f t="shared" si="18"/>
        <v>8.9774999999999991</v>
      </c>
      <c r="K826" s="114"/>
      <c r="L826" s="114"/>
      <c r="M826" s="112"/>
      <c r="N826" s="72"/>
      <c r="O826" s="72">
        <v>1</v>
      </c>
      <c r="P826" s="102" t="s">
        <v>150</v>
      </c>
      <c r="Q826" s="101"/>
      <c r="R826" s="101"/>
      <c r="S826" s="101"/>
      <c r="T826" s="101"/>
      <c r="U826" s="101"/>
      <c r="V826" s="101"/>
      <c r="W826" s="101"/>
      <c r="X826" s="101"/>
      <c r="Y826" s="101"/>
      <c r="Z826" s="101"/>
    </row>
    <row r="827" spans="1:26" s="25" customFormat="1" ht="23.25">
      <c r="A827" s="120"/>
      <c r="B827" s="121" t="e">
        <v>#N/A</v>
      </c>
      <c r="C827" s="121"/>
      <c r="D827" s="122" t="s">
        <v>328</v>
      </c>
      <c r="E827" s="115"/>
      <c r="F827" s="116"/>
      <c r="G827" s="113"/>
      <c r="H827" s="117"/>
      <c r="I827" s="163">
        <v>0</v>
      </c>
      <c r="J827" s="114" t="str">
        <f t="shared" si="18"/>
        <v/>
      </c>
      <c r="K827" s="114"/>
      <c r="L827" s="114"/>
      <c r="M827" s="112"/>
      <c r="N827" s="72"/>
      <c r="O827" s="72" t="s">
        <v>259</v>
      </c>
      <c r="P827" s="102" t="s">
        <v>150</v>
      </c>
      <c r="Q827" s="101"/>
      <c r="R827" s="101"/>
      <c r="S827" s="101"/>
      <c r="T827" s="101"/>
      <c r="U827" s="101"/>
      <c r="V827" s="101"/>
      <c r="W827" s="101"/>
      <c r="X827" s="101"/>
      <c r="Y827" s="101"/>
      <c r="Z827" s="101"/>
    </row>
    <row r="828" spans="1:26" s="25" customFormat="1" ht="23.25">
      <c r="A828" s="120"/>
      <c r="B828" s="121" t="s">
        <v>280</v>
      </c>
      <c r="C828" s="121"/>
      <c r="D828" s="123" t="s">
        <v>464</v>
      </c>
      <c r="E828" s="115"/>
      <c r="F828" s="116">
        <v>1</v>
      </c>
      <c r="G828" s="113">
        <v>6.05</v>
      </c>
      <c r="H828" s="117"/>
      <c r="I828" s="163">
        <v>1.7099999999999997</v>
      </c>
      <c r="J828" s="114">
        <f t="shared" si="18"/>
        <v>10.345499999999998</v>
      </c>
      <c r="K828" s="114"/>
      <c r="L828" s="114"/>
      <c r="M828" s="112"/>
      <c r="N828" s="72"/>
      <c r="O828" s="72">
        <v>1</v>
      </c>
      <c r="P828" s="102" t="s">
        <v>150</v>
      </c>
      <c r="Q828" s="101"/>
      <c r="R828" s="101"/>
      <c r="S828" s="101"/>
      <c r="T828" s="101"/>
      <c r="U828" s="101"/>
      <c r="V828" s="101"/>
      <c r="W828" s="101"/>
      <c r="X828" s="101"/>
      <c r="Y828" s="101"/>
      <c r="Z828" s="101"/>
    </row>
    <row r="829" spans="1:26" s="25" customFormat="1" ht="23.25">
      <c r="A829" s="120"/>
      <c r="B829" s="121" t="s">
        <v>280</v>
      </c>
      <c r="C829" s="121"/>
      <c r="D829" s="123" t="s">
        <v>463</v>
      </c>
      <c r="E829" s="115"/>
      <c r="F829" s="116">
        <v>1</v>
      </c>
      <c r="G829" s="113">
        <v>1.69</v>
      </c>
      <c r="H829" s="117"/>
      <c r="I829" s="163">
        <v>1.9212499999999999</v>
      </c>
      <c r="J829" s="114">
        <f t="shared" si="18"/>
        <v>3.2469124999999996</v>
      </c>
      <c r="K829" s="114"/>
      <c r="L829" s="114"/>
      <c r="M829" s="112"/>
      <c r="N829" s="72"/>
      <c r="O829" s="72">
        <v>1</v>
      </c>
      <c r="P829" s="102" t="s">
        <v>150</v>
      </c>
      <c r="Q829" s="101"/>
      <c r="R829" s="101"/>
      <c r="S829" s="101"/>
      <c r="T829" s="101"/>
      <c r="U829" s="101"/>
      <c r="V829" s="101"/>
      <c r="W829" s="101"/>
      <c r="X829" s="101"/>
      <c r="Y829" s="101"/>
      <c r="Z829" s="101"/>
    </row>
    <row r="830" spans="1:26" s="25" customFormat="1" ht="23.25">
      <c r="A830" s="120"/>
      <c r="B830" s="121" t="e">
        <v>#N/A</v>
      </c>
      <c r="C830" s="121"/>
      <c r="D830" s="122" t="s">
        <v>349</v>
      </c>
      <c r="E830" s="115"/>
      <c r="F830" s="116"/>
      <c r="G830" s="113"/>
      <c r="H830" s="117"/>
      <c r="I830" s="163">
        <v>0</v>
      </c>
      <c r="J830" s="114" t="str">
        <f t="shared" si="18"/>
        <v/>
      </c>
      <c r="K830" s="114"/>
      <c r="L830" s="114"/>
      <c r="M830" s="112"/>
      <c r="N830" s="72"/>
      <c r="O830" s="72" t="s">
        <v>259</v>
      </c>
      <c r="P830" s="102" t="s">
        <v>150</v>
      </c>
      <c r="Q830" s="101"/>
      <c r="R830" s="101"/>
      <c r="S830" s="101"/>
      <c r="T830" s="101"/>
      <c r="U830" s="101"/>
      <c r="V830" s="101"/>
      <c r="W830" s="101"/>
      <c r="X830" s="101"/>
      <c r="Y830" s="101"/>
      <c r="Z830" s="101"/>
    </row>
    <row r="831" spans="1:26" s="25" customFormat="1" ht="23.25">
      <c r="A831" s="120"/>
      <c r="B831" s="121" t="s">
        <v>280</v>
      </c>
      <c r="C831" s="121"/>
      <c r="D831" s="123" t="s">
        <v>258</v>
      </c>
      <c r="E831" s="115"/>
      <c r="F831" s="116">
        <v>1</v>
      </c>
      <c r="G831" s="113">
        <v>1.1499999999999999</v>
      </c>
      <c r="H831" s="117"/>
      <c r="I831" s="163">
        <v>2.1324999999999994</v>
      </c>
      <c r="J831" s="114">
        <f t="shared" si="18"/>
        <v>2.4523749999999991</v>
      </c>
      <c r="K831" s="114"/>
      <c r="L831" s="114"/>
      <c r="M831" s="112"/>
      <c r="N831" s="72"/>
      <c r="O831" s="72">
        <v>1</v>
      </c>
      <c r="P831" s="102" t="s">
        <v>150</v>
      </c>
      <c r="Q831" s="101"/>
      <c r="R831" s="101"/>
      <c r="S831" s="101"/>
      <c r="T831" s="101"/>
      <c r="U831" s="101"/>
      <c r="V831" s="101"/>
      <c r="W831" s="101"/>
      <c r="X831" s="101"/>
      <c r="Y831" s="101"/>
      <c r="Z831" s="101"/>
    </row>
    <row r="832" spans="1:26" s="25" customFormat="1" ht="23.25">
      <c r="A832" s="120"/>
      <c r="B832" s="121" t="e">
        <v>#N/A</v>
      </c>
      <c r="C832" s="121"/>
      <c r="D832" s="122" t="s">
        <v>327</v>
      </c>
      <c r="E832" s="115"/>
      <c r="F832" s="116"/>
      <c r="G832" s="113"/>
      <c r="H832" s="117"/>
      <c r="I832" s="163">
        <v>0</v>
      </c>
      <c r="J832" s="114" t="str">
        <f t="shared" si="18"/>
        <v/>
      </c>
      <c r="K832" s="114"/>
      <c r="L832" s="114"/>
      <c r="M832" s="112"/>
      <c r="N832" s="72"/>
      <c r="O832" s="72" t="s">
        <v>259</v>
      </c>
      <c r="P832" s="102" t="s">
        <v>150</v>
      </c>
      <c r="Q832" s="101"/>
      <c r="R832" s="101"/>
      <c r="S832" s="101"/>
      <c r="T832" s="101"/>
      <c r="U832" s="101"/>
      <c r="V832" s="101"/>
      <c r="W832" s="101"/>
      <c r="X832" s="101"/>
      <c r="Y832" s="101"/>
      <c r="Z832" s="101"/>
    </row>
    <row r="833" spans="1:26" s="25" customFormat="1" ht="23.25">
      <c r="A833" s="120"/>
      <c r="B833" s="121" t="s">
        <v>280</v>
      </c>
      <c r="C833" s="121"/>
      <c r="D833" s="123" t="s">
        <v>463</v>
      </c>
      <c r="E833" s="115"/>
      <c r="F833" s="116">
        <v>1</v>
      </c>
      <c r="G833" s="113">
        <v>1.69</v>
      </c>
      <c r="H833" s="117"/>
      <c r="I833" s="163">
        <v>1.9212499999999999</v>
      </c>
      <c r="J833" s="114">
        <f t="shared" si="18"/>
        <v>3.2469124999999996</v>
      </c>
      <c r="K833" s="114"/>
      <c r="L833" s="114"/>
      <c r="M833" s="112"/>
      <c r="N833" s="72"/>
      <c r="O833" s="72">
        <v>1</v>
      </c>
      <c r="P833" s="102" t="s">
        <v>150</v>
      </c>
      <c r="Q833" s="101"/>
      <c r="R833" s="101"/>
      <c r="S833" s="101"/>
      <c r="T833" s="101"/>
      <c r="U833" s="101"/>
      <c r="V833" s="101"/>
      <c r="W833" s="101"/>
      <c r="X833" s="101"/>
      <c r="Y833" s="101"/>
      <c r="Z833" s="101"/>
    </row>
    <row r="834" spans="1:26" s="25" customFormat="1" ht="23.25">
      <c r="A834" s="120"/>
      <c r="B834" s="121" t="s">
        <v>280</v>
      </c>
      <c r="C834" s="121"/>
      <c r="D834" s="123" t="s">
        <v>464</v>
      </c>
      <c r="E834" s="115"/>
      <c r="F834" s="116">
        <v>1</v>
      </c>
      <c r="G834" s="113">
        <v>2.38</v>
      </c>
      <c r="H834" s="117"/>
      <c r="I834" s="163">
        <v>1.7099999999999997</v>
      </c>
      <c r="J834" s="114">
        <f t="shared" si="18"/>
        <v>4.069799999999999</v>
      </c>
      <c r="K834" s="114"/>
      <c r="L834" s="114"/>
      <c r="M834" s="112"/>
      <c r="N834" s="72"/>
      <c r="O834" s="72">
        <v>1</v>
      </c>
      <c r="P834" s="102" t="s">
        <v>150</v>
      </c>
      <c r="Q834" s="101"/>
      <c r="R834" s="101"/>
      <c r="S834" s="101"/>
      <c r="T834" s="101"/>
      <c r="U834" s="101"/>
      <c r="V834" s="101"/>
      <c r="W834" s="101"/>
      <c r="X834" s="101"/>
      <c r="Y834" s="101"/>
      <c r="Z834" s="101"/>
    </row>
    <row r="835" spans="1:26" s="25" customFormat="1" ht="23.25">
      <c r="A835" s="120"/>
      <c r="B835" s="121" t="e">
        <v>#N/A</v>
      </c>
      <c r="C835" s="121"/>
      <c r="D835" s="122" t="s">
        <v>466</v>
      </c>
      <c r="E835" s="115"/>
      <c r="F835" s="116"/>
      <c r="G835" s="113"/>
      <c r="H835" s="117"/>
      <c r="I835" s="163">
        <v>0</v>
      </c>
      <c r="J835" s="114" t="str">
        <f t="shared" si="18"/>
        <v/>
      </c>
      <c r="K835" s="114"/>
      <c r="L835" s="114"/>
      <c r="M835" s="112"/>
      <c r="N835" s="72"/>
      <c r="O835" s="72" t="s">
        <v>259</v>
      </c>
      <c r="P835" s="102" t="s">
        <v>150</v>
      </c>
      <c r="Q835" s="101"/>
      <c r="R835" s="101"/>
      <c r="S835" s="101"/>
      <c r="T835" s="101"/>
      <c r="U835" s="101"/>
      <c r="V835" s="101"/>
      <c r="W835" s="101"/>
      <c r="X835" s="101"/>
      <c r="Y835" s="101"/>
      <c r="Z835" s="101"/>
    </row>
    <row r="836" spans="1:26" s="25" customFormat="1" ht="23.25">
      <c r="A836" s="120"/>
      <c r="B836" s="121" t="s">
        <v>280</v>
      </c>
      <c r="C836" s="121"/>
      <c r="D836" s="123" t="s">
        <v>463</v>
      </c>
      <c r="E836" s="115"/>
      <c r="F836" s="116">
        <v>2</v>
      </c>
      <c r="G836" s="113">
        <v>2.33</v>
      </c>
      <c r="H836" s="117"/>
      <c r="I836" s="163">
        <v>2.0012499999999998</v>
      </c>
      <c r="J836" s="114">
        <f t="shared" si="18"/>
        <v>9.3258249999999983</v>
      </c>
      <c r="K836" s="114"/>
      <c r="L836" s="114"/>
      <c r="M836" s="112"/>
      <c r="N836" s="72"/>
      <c r="O836" s="72">
        <v>1</v>
      </c>
      <c r="P836" s="102" t="s">
        <v>150</v>
      </c>
      <c r="Q836" s="101"/>
      <c r="R836" s="101"/>
      <c r="S836" s="101"/>
      <c r="T836" s="101"/>
      <c r="U836" s="101"/>
      <c r="V836" s="101"/>
      <c r="W836" s="101"/>
      <c r="X836" s="101"/>
      <c r="Y836" s="101"/>
      <c r="Z836" s="101"/>
    </row>
    <row r="837" spans="1:26" s="25" customFormat="1" ht="23.25">
      <c r="A837" s="120"/>
      <c r="B837" s="121" t="s">
        <v>280</v>
      </c>
      <c r="C837" s="121"/>
      <c r="D837" s="123" t="s">
        <v>464</v>
      </c>
      <c r="E837" s="115"/>
      <c r="F837" s="116">
        <v>1</v>
      </c>
      <c r="G837" s="113">
        <v>2.8</v>
      </c>
      <c r="H837" s="117"/>
      <c r="I837" s="163">
        <v>2.2924999999999995</v>
      </c>
      <c r="J837" s="114">
        <f t="shared" si="18"/>
        <v>6.4189999999999987</v>
      </c>
      <c r="K837" s="114"/>
      <c r="L837" s="114"/>
      <c r="M837" s="112"/>
      <c r="N837" s="72"/>
      <c r="O837" s="72">
        <v>1</v>
      </c>
      <c r="P837" s="102" t="s">
        <v>150</v>
      </c>
      <c r="Q837" s="101"/>
      <c r="R837" s="101"/>
      <c r="S837" s="101"/>
      <c r="T837" s="101"/>
      <c r="U837" s="101"/>
      <c r="V837" s="101"/>
      <c r="W837" s="101"/>
      <c r="X837" s="101"/>
      <c r="Y837" s="101"/>
      <c r="Z837" s="101"/>
    </row>
    <row r="838" spans="1:26" s="25" customFormat="1" ht="23.25">
      <c r="A838" s="120"/>
      <c r="B838" s="121" t="e">
        <v>#N/A</v>
      </c>
      <c r="C838" s="121"/>
      <c r="D838" s="122" t="s">
        <v>325</v>
      </c>
      <c r="E838" s="115"/>
      <c r="F838" s="116"/>
      <c r="G838" s="113"/>
      <c r="H838" s="117"/>
      <c r="I838" s="163">
        <v>0</v>
      </c>
      <c r="J838" s="114" t="str">
        <f t="shared" si="18"/>
        <v/>
      </c>
      <c r="K838" s="114"/>
      <c r="L838" s="114"/>
      <c r="M838" s="112"/>
      <c r="N838" s="72"/>
      <c r="O838" s="72" t="s">
        <v>259</v>
      </c>
      <c r="P838" s="102" t="s">
        <v>150</v>
      </c>
      <c r="Q838" s="101"/>
      <c r="R838" s="101"/>
      <c r="S838" s="101"/>
      <c r="T838" s="101"/>
      <c r="U838" s="101"/>
      <c r="V838" s="101"/>
      <c r="W838" s="101"/>
      <c r="X838" s="101"/>
      <c r="Y838" s="101"/>
      <c r="Z838" s="101"/>
    </row>
    <row r="839" spans="1:26" s="25" customFormat="1" ht="23.25">
      <c r="A839" s="120"/>
      <c r="B839" s="121" t="s">
        <v>280</v>
      </c>
      <c r="C839" s="121"/>
      <c r="D839" s="123" t="s">
        <v>258</v>
      </c>
      <c r="E839" s="115"/>
      <c r="F839" s="116">
        <v>1</v>
      </c>
      <c r="G839" s="113">
        <v>2.23</v>
      </c>
      <c r="H839" s="117"/>
      <c r="I839" s="163">
        <v>1.7099999999999997</v>
      </c>
      <c r="J839" s="114">
        <f t="shared" si="18"/>
        <v>3.8132999999999995</v>
      </c>
      <c r="K839" s="114"/>
      <c r="L839" s="114"/>
      <c r="M839" s="112"/>
      <c r="N839" s="72"/>
      <c r="O839" s="72">
        <v>1</v>
      </c>
      <c r="P839" s="102" t="s">
        <v>150</v>
      </c>
      <c r="Q839" s="101"/>
      <c r="R839" s="101"/>
      <c r="S839" s="101"/>
      <c r="T839" s="101"/>
      <c r="U839" s="101"/>
      <c r="V839" s="101"/>
      <c r="W839" s="101"/>
      <c r="X839" s="101"/>
      <c r="Y839" s="101"/>
      <c r="Z839" s="101"/>
    </row>
    <row r="840" spans="1:26" s="25" customFormat="1" ht="23.25">
      <c r="A840" s="120"/>
      <c r="B840" s="121" t="e">
        <v>#N/A</v>
      </c>
      <c r="C840" s="121"/>
      <c r="D840" s="122" t="s">
        <v>254</v>
      </c>
      <c r="E840" s="115"/>
      <c r="F840" s="116"/>
      <c r="G840" s="113"/>
      <c r="H840" s="117"/>
      <c r="I840" s="163">
        <v>0</v>
      </c>
      <c r="J840" s="114" t="str">
        <f t="shared" si="18"/>
        <v/>
      </c>
      <c r="K840" s="114"/>
      <c r="L840" s="114"/>
      <c r="M840" s="112"/>
      <c r="N840" s="72"/>
      <c r="O840" s="72" t="s">
        <v>259</v>
      </c>
      <c r="P840" s="102" t="s">
        <v>150</v>
      </c>
      <c r="Q840" s="101"/>
      <c r="R840" s="101"/>
      <c r="S840" s="101"/>
      <c r="T840" s="101"/>
      <c r="U840" s="101"/>
      <c r="V840" s="101"/>
      <c r="W840" s="101"/>
      <c r="X840" s="101"/>
      <c r="Y840" s="101"/>
      <c r="Z840" s="101"/>
    </row>
    <row r="841" spans="1:26" s="25" customFormat="1" ht="23.25">
      <c r="A841" s="120"/>
      <c r="B841" s="121" t="s">
        <v>280</v>
      </c>
      <c r="C841" s="121"/>
      <c r="D841" s="123" t="s">
        <v>258</v>
      </c>
      <c r="E841" s="115"/>
      <c r="F841" s="116">
        <v>1</v>
      </c>
      <c r="G841" s="113">
        <v>6.25</v>
      </c>
      <c r="H841" s="117"/>
      <c r="I841" s="163">
        <v>1.7099999999999997</v>
      </c>
      <c r="J841" s="114">
        <f t="shared" si="18"/>
        <v>10.687499999999998</v>
      </c>
      <c r="K841" s="114"/>
      <c r="L841" s="114"/>
      <c r="M841" s="112"/>
      <c r="N841" s="72"/>
      <c r="O841" s="72">
        <v>1</v>
      </c>
      <c r="P841" s="102" t="s">
        <v>150</v>
      </c>
      <c r="Q841" s="101"/>
      <c r="R841" s="101"/>
      <c r="S841" s="101"/>
      <c r="T841" s="101"/>
      <c r="U841" s="101"/>
      <c r="V841" s="101"/>
      <c r="W841" s="101"/>
      <c r="X841" s="101"/>
      <c r="Y841" s="101"/>
      <c r="Z841" s="101"/>
    </row>
    <row r="842" spans="1:26" s="25" customFormat="1" ht="23.25">
      <c r="A842" s="120"/>
      <c r="B842" s="121" t="e">
        <v>#N/A</v>
      </c>
      <c r="C842" s="121"/>
      <c r="D842" s="122" t="s">
        <v>473</v>
      </c>
      <c r="E842" s="115"/>
      <c r="F842" s="116"/>
      <c r="G842" s="113"/>
      <c r="H842" s="117"/>
      <c r="I842" s="163">
        <v>0</v>
      </c>
      <c r="J842" s="114" t="str">
        <f t="shared" si="18"/>
        <v/>
      </c>
      <c r="K842" s="114"/>
      <c r="L842" s="114"/>
      <c r="M842" s="112"/>
      <c r="N842" s="72"/>
      <c r="O842" s="72" t="s">
        <v>259</v>
      </c>
      <c r="P842" s="102" t="s">
        <v>150</v>
      </c>
      <c r="Q842" s="101"/>
      <c r="R842" s="101"/>
      <c r="S842" s="101"/>
      <c r="T842" s="101"/>
      <c r="U842" s="101"/>
      <c r="V842" s="101"/>
      <c r="W842" s="101"/>
      <c r="X842" s="101"/>
      <c r="Y842" s="101"/>
      <c r="Z842" s="101"/>
    </row>
    <row r="843" spans="1:26" s="25" customFormat="1" ht="23.25">
      <c r="A843" s="120"/>
      <c r="B843" s="121" t="s">
        <v>280</v>
      </c>
      <c r="C843" s="121"/>
      <c r="D843" s="164" t="s">
        <v>485</v>
      </c>
      <c r="E843" s="165"/>
      <c r="F843" s="166">
        <v>1</v>
      </c>
      <c r="G843" s="167">
        <v>50.949999999999996</v>
      </c>
      <c r="H843" s="168"/>
      <c r="I843" s="163">
        <v>0.4</v>
      </c>
      <c r="J843" s="114">
        <f t="shared" si="18"/>
        <v>20.38</v>
      </c>
      <c r="K843" s="169"/>
      <c r="L843" s="169"/>
      <c r="M843" s="170"/>
      <c r="N843" s="171"/>
      <c r="O843" s="171">
        <v>7</v>
      </c>
      <c r="P843" s="102" t="s">
        <v>150</v>
      </c>
      <c r="Q843" s="101"/>
      <c r="R843" s="101"/>
      <c r="S843" s="101"/>
      <c r="T843" s="101"/>
      <c r="U843" s="101"/>
      <c r="V843" s="101"/>
      <c r="W843" s="101"/>
      <c r="X843" s="101"/>
      <c r="Y843" s="101"/>
      <c r="Z843" s="101"/>
    </row>
    <row r="844" spans="1:26" s="25" customFormat="1" ht="23.25">
      <c r="A844" s="120"/>
      <c r="B844" s="121" t="s">
        <v>280</v>
      </c>
      <c r="C844" s="121"/>
      <c r="D844" s="164" t="s">
        <v>486</v>
      </c>
      <c r="E844" s="165"/>
      <c r="F844" s="166">
        <v>1</v>
      </c>
      <c r="G844" s="167">
        <v>50.949999999999996</v>
      </c>
      <c r="H844" s="168"/>
      <c r="I844" s="163">
        <v>1</v>
      </c>
      <c r="J844" s="114">
        <f t="shared" si="18"/>
        <v>50.949999999999996</v>
      </c>
      <c r="K844" s="169"/>
      <c r="L844" s="169"/>
      <c r="M844" s="170"/>
      <c r="N844" s="171"/>
      <c r="O844" s="171">
        <v>7</v>
      </c>
      <c r="P844" s="102" t="s">
        <v>150</v>
      </c>
      <c r="Q844" s="101"/>
      <c r="R844" s="101"/>
      <c r="S844" s="101"/>
      <c r="T844" s="101"/>
      <c r="U844" s="101"/>
      <c r="V844" s="101"/>
      <c r="W844" s="101"/>
      <c r="X844" s="101"/>
      <c r="Y844" s="101"/>
      <c r="Z844" s="101"/>
    </row>
    <row r="845" spans="1:26" s="25" customFormat="1" ht="23.25">
      <c r="A845" s="120"/>
      <c r="B845" s="121" t="e">
        <v>#N/A</v>
      </c>
      <c r="C845" s="121"/>
      <c r="D845" s="122" t="s">
        <v>474</v>
      </c>
      <c r="E845" s="115"/>
      <c r="F845" s="116"/>
      <c r="G845" s="113"/>
      <c r="H845" s="117"/>
      <c r="I845" s="163">
        <v>0</v>
      </c>
      <c r="J845" s="114" t="str">
        <f t="shared" si="18"/>
        <v/>
      </c>
      <c r="K845" s="114"/>
      <c r="L845" s="114"/>
      <c r="M845" s="112"/>
      <c r="N845" s="72"/>
      <c r="O845" s="72" t="s">
        <v>259</v>
      </c>
      <c r="P845" s="102" t="s">
        <v>150</v>
      </c>
      <c r="Q845" s="101"/>
      <c r="R845" s="101"/>
      <c r="S845" s="101"/>
      <c r="T845" s="101"/>
      <c r="U845" s="101"/>
      <c r="V845" s="101"/>
      <c r="W845" s="101"/>
      <c r="X845" s="101"/>
      <c r="Y845" s="101"/>
      <c r="Z845" s="101"/>
    </row>
    <row r="846" spans="1:26" s="25" customFormat="1" ht="23.25">
      <c r="A846" s="120"/>
      <c r="B846" s="121" t="s">
        <v>280</v>
      </c>
      <c r="C846" s="121"/>
      <c r="D846" s="123" t="s">
        <v>475</v>
      </c>
      <c r="E846" s="115"/>
      <c r="F846" s="116">
        <v>20</v>
      </c>
      <c r="G846" s="113">
        <v>0.8</v>
      </c>
      <c r="H846" s="117"/>
      <c r="I846" s="163">
        <v>0.60999999999999965</v>
      </c>
      <c r="J846" s="114">
        <f t="shared" si="18"/>
        <v>9.7599999999999945</v>
      </c>
      <c r="K846" s="114"/>
      <c r="L846" s="114"/>
      <c r="M846" s="112"/>
      <c r="N846" s="72"/>
      <c r="O846" s="72">
        <v>1</v>
      </c>
      <c r="P846" s="102" t="s">
        <v>150</v>
      </c>
      <c r="Q846" s="101"/>
      <c r="R846" s="101"/>
      <c r="S846" s="101"/>
      <c r="T846" s="101"/>
      <c r="U846" s="101"/>
      <c r="V846" s="101"/>
      <c r="W846" s="101"/>
      <c r="X846" s="101"/>
      <c r="Y846" s="101"/>
      <c r="Z846" s="101"/>
    </row>
    <row r="847" spans="1:26" s="25" customFormat="1" ht="23.25">
      <c r="A847" s="120"/>
      <c r="B847" s="121" t="s">
        <v>280</v>
      </c>
      <c r="C847" s="121"/>
      <c r="D847" s="123" t="s">
        <v>476</v>
      </c>
      <c r="E847" s="115"/>
      <c r="F847" s="116">
        <v>2</v>
      </c>
      <c r="G847" s="113">
        <v>1.2000000000000002</v>
      </c>
      <c r="H847" s="117"/>
      <c r="I847" s="163">
        <v>0.8</v>
      </c>
      <c r="J847" s="114">
        <f t="shared" si="18"/>
        <v>1.9200000000000004</v>
      </c>
      <c r="K847" s="114"/>
      <c r="L847" s="114"/>
      <c r="M847" s="112"/>
      <c r="N847" s="72"/>
      <c r="O847" s="72">
        <v>1</v>
      </c>
      <c r="P847" s="102" t="s">
        <v>150</v>
      </c>
      <c r="Q847" s="101"/>
      <c r="R847" s="101"/>
      <c r="S847" s="101"/>
      <c r="T847" s="101"/>
      <c r="U847" s="101"/>
      <c r="V847" s="101"/>
      <c r="W847" s="101"/>
      <c r="X847" s="101"/>
      <c r="Y847" s="101"/>
      <c r="Z847" s="101"/>
    </row>
    <row r="848" spans="1:26" s="25" customFormat="1" ht="23.25">
      <c r="A848" s="120"/>
      <c r="B848" s="121" t="s">
        <v>280</v>
      </c>
      <c r="C848" s="121"/>
      <c r="D848" s="123" t="s">
        <v>477</v>
      </c>
      <c r="E848" s="115"/>
      <c r="F848" s="116">
        <v>19</v>
      </c>
      <c r="G848" s="113">
        <v>0.6</v>
      </c>
      <c r="H848" s="117"/>
      <c r="I848" s="163">
        <v>0.34999999999999987</v>
      </c>
      <c r="J848" s="114">
        <f t="shared" si="18"/>
        <v>3.9899999999999984</v>
      </c>
      <c r="K848" s="114"/>
      <c r="L848" s="114"/>
      <c r="M848" s="112"/>
      <c r="N848" s="72"/>
      <c r="O848" s="72">
        <v>1</v>
      </c>
      <c r="P848" s="102" t="s">
        <v>150</v>
      </c>
      <c r="Q848" s="101"/>
      <c r="R848" s="101"/>
      <c r="S848" s="101"/>
      <c r="T848" s="101"/>
      <c r="U848" s="101"/>
      <c r="V848" s="101"/>
      <c r="W848" s="101"/>
      <c r="X848" s="101"/>
      <c r="Y848" s="101"/>
      <c r="Z848" s="101"/>
    </row>
    <row r="849" spans="1:26" s="25" customFormat="1" ht="23.25">
      <c r="A849" s="120"/>
      <c r="B849" s="121" t="e">
        <v>#N/A</v>
      </c>
      <c r="C849" s="121"/>
      <c r="D849" s="122" t="s">
        <v>306</v>
      </c>
      <c r="E849" s="115"/>
      <c r="F849" s="116"/>
      <c r="G849" s="113"/>
      <c r="H849" s="117"/>
      <c r="I849" s="163">
        <v>0</v>
      </c>
      <c r="J849" s="114" t="str">
        <f t="shared" si="18"/>
        <v/>
      </c>
      <c r="K849" s="114"/>
      <c r="L849" s="114"/>
      <c r="M849" s="112"/>
      <c r="N849" s="72"/>
      <c r="O849" s="72" t="s">
        <v>259</v>
      </c>
      <c r="P849" s="102" t="s">
        <v>150</v>
      </c>
      <c r="Q849" s="101"/>
      <c r="R849" s="101"/>
      <c r="S849" s="101"/>
      <c r="T849" s="101"/>
      <c r="U849" s="101"/>
      <c r="V849" s="101"/>
      <c r="W849" s="101"/>
      <c r="X849" s="101"/>
      <c r="Y849" s="101"/>
      <c r="Z849" s="101"/>
    </row>
    <row r="850" spans="1:26" s="25" customFormat="1" ht="23.25">
      <c r="A850" s="120"/>
      <c r="B850" s="121" t="s">
        <v>280</v>
      </c>
      <c r="C850" s="121"/>
      <c r="D850" s="123" t="s">
        <v>480</v>
      </c>
      <c r="E850" s="115"/>
      <c r="F850" s="116">
        <v>4</v>
      </c>
      <c r="G850" s="113">
        <v>25.7</v>
      </c>
      <c r="H850" s="117"/>
      <c r="I850" s="163">
        <v>0.19999999999999996</v>
      </c>
      <c r="J850" s="114">
        <f t="shared" si="18"/>
        <v>20.559999999999995</v>
      </c>
      <c r="K850" s="114"/>
      <c r="L850" s="114"/>
      <c r="M850" s="112"/>
      <c r="N850" s="72"/>
      <c r="O850" s="72">
        <v>1</v>
      </c>
      <c r="P850" s="102" t="s">
        <v>150</v>
      </c>
      <c r="Q850" s="101"/>
      <c r="R850" s="101"/>
      <c r="S850" s="101"/>
      <c r="T850" s="101"/>
      <c r="U850" s="101"/>
      <c r="V850" s="101"/>
      <c r="W850" s="101"/>
      <c r="X850" s="101"/>
      <c r="Y850" s="101"/>
      <c r="Z850" s="101"/>
    </row>
    <row r="851" spans="1:26" s="25" customFormat="1" ht="23.25">
      <c r="A851" s="120"/>
      <c r="B851" s="121" t="s">
        <v>280</v>
      </c>
      <c r="C851" s="121"/>
      <c r="D851" s="123" t="s">
        <v>481</v>
      </c>
      <c r="E851" s="115"/>
      <c r="F851" s="116">
        <v>4</v>
      </c>
      <c r="G851" s="113">
        <v>2</v>
      </c>
      <c r="H851" s="117"/>
      <c r="I851" s="163">
        <v>1.2</v>
      </c>
      <c r="J851" s="114">
        <f t="shared" si="18"/>
        <v>9.6</v>
      </c>
      <c r="K851" s="114"/>
      <c r="L851" s="114"/>
      <c r="M851" s="112"/>
      <c r="N851" s="72"/>
      <c r="O851" s="72">
        <v>7</v>
      </c>
      <c r="P851" s="102" t="s">
        <v>150</v>
      </c>
      <c r="Q851" s="101"/>
      <c r="R851" s="101"/>
      <c r="S851" s="101"/>
      <c r="T851" s="101"/>
      <c r="U851" s="101"/>
      <c r="V851" s="101"/>
      <c r="W851" s="101"/>
      <c r="X851" s="101"/>
      <c r="Y851" s="101"/>
      <c r="Z851" s="101"/>
    </row>
    <row r="854" spans="1:26" s="192" customFormat="1" ht="40.5" customHeight="1">
      <c r="A854" s="181"/>
      <c r="B854" s="182"/>
      <c r="C854" s="182"/>
      <c r="D854" s="183" t="s">
        <v>496</v>
      </c>
      <c r="E854" s="184"/>
      <c r="F854" s="185"/>
      <c r="G854" s="186"/>
      <c r="H854" s="186"/>
      <c r="I854" s="186"/>
      <c r="J854" s="184"/>
      <c r="K854" s="187"/>
      <c r="L854" s="187"/>
      <c r="M854" s="188">
        <f>SUM(J855:J920)</f>
        <v>6104.8558999999996</v>
      </c>
      <c r="N854" s="189" t="s">
        <v>264</v>
      </c>
      <c r="O854" s="189" t="s">
        <v>354</v>
      </c>
      <c r="P854" s="190"/>
      <c r="Q854" s="189"/>
      <c r="R854" s="189"/>
      <c r="S854" s="189"/>
      <c r="T854" s="189"/>
      <c r="U854" s="189"/>
      <c r="V854" s="189"/>
      <c r="W854" s="191"/>
      <c r="X854" s="191"/>
      <c r="Y854" s="191"/>
      <c r="Z854" s="191"/>
    </row>
    <row r="855" spans="1:26" s="25" customFormat="1" ht="32.25" customHeight="1">
      <c r="A855" s="120"/>
      <c r="B855" s="121"/>
      <c r="C855" s="121" t="s">
        <v>80</v>
      </c>
      <c r="D855" s="122" t="s">
        <v>303</v>
      </c>
      <c r="E855" s="115"/>
      <c r="F855" s="124"/>
      <c r="G855" s="113"/>
      <c r="H855" s="113"/>
      <c r="I855" s="113"/>
      <c r="J855" s="114" t="str">
        <f>IF(F855=0,"",IF(AND(F855&lt;0,G855*I855&gt;2),(ABS((2-(I855*G855)))*F855),IF(F855&gt;0,F855*G855*I855,0)))</f>
        <v/>
      </c>
      <c r="K855" s="114"/>
      <c r="L855" s="114"/>
      <c r="M855" s="112"/>
      <c r="N855" s="72"/>
      <c r="O855" s="72" t="s">
        <v>259</v>
      </c>
      <c r="P855" s="102" t="s">
        <v>150</v>
      </c>
      <c r="Q855" s="101"/>
      <c r="R855" s="101"/>
      <c r="S855" s="101"/>
      <c r="T855" s="101"/>
      <c r="U855" s="101"/>
      <c r="V855" s="101"/>
      <c r="W855" s="101"/>
      <c r="X855" s="101"/>
      <c r="Y855" s="101"/>
      <c r="Z855" s="101"/>
    </row>
    <row r="856" spans="1:26" s="25" customFormat="1" ht="23.25">
      <c r="A856" s="120"/>
      <c r="B856" s="121"/>
      <c r="C856" s="121" t="e">
        <f>VLOOKUP(O856,#REF!,2,FALSE)</f>
        <v>#REF!</v>
      </c>
      <c r="D856" s="123" t="s">
        <v>322</v>
      </c>
      <c r="E856" s="115"/>
      <c r="F856" s="116">
        <v>1</v>
      </c>
      <c r="G856" s="113"/>
      <c r="H856" s="117"/>
      <c r="I856" s="118"/>
      <c r="J856" s="114">
        <v>959.89</v>
      </c>
      <c r="K856" s="119"/>
      <c r="L856" s="114"/>
      <c r="M856" s="112"/>
      <c r="N856" s="72"/>
      <c r="O856" s="72">
        <v>4</v>
      </c>
      <c r="P856" s="102" t="s">
        <v>150</v>
      </c>
      <c r="Q856" s="101"/>
      <c r="R856" s="101"/>
      <c r="S856" s="101"/>
      <c r="T856" s="101"/>
      <c r="U856" s="101"/>
      <c r="V856" s="101"/>
      <c r="W856" s="101"/>
      <c r="X856" s="101"/>
      <c r="Y856" s="101"/>
      <c r="Z856" s="101"/>
    </row>
    <row r="857" spans="1:26" s="25" customFormat="1" ht="30.75" customHeight="1">
      <c r="A857" s="120"/>
      <c r="B857" s="121"/>
      <c r="C857" s="121" t="e">
        <f>VLOOKUP(O857,#REF!,2,FALSE)</f>
        <v>#REF!</v>
      </c>
      <c r="D857" s="123" t="s">
        <v>329</v>
      </c>
      <c r="E857" s="115"/>
      <c r="F857" s="116">
        <v>1</v>
      </c>
      <c r="G857" s="113"/>
      <c r="H857" s="117"/>
      <c r="I857" s="118"/>
      <c r="J857" s="113">
        <v>1647.01</v>
      </c>
      <c r="K857" s="119"/>
      <c r="L857" s="114"/>
      <c r="M857" s="112"/>
      <c r="N857" s="72"/>
      <c r="O857" s="72">
        <v>2</v>
      </c>
      <c r="P857" s="102" t="s">
        <v>150</v>
      </c>
      <c r="Q857" s="101"/>
      <c r="R857" s="101"/>
      <c r="S857" s="101"/>
      <c r="T857" s="101"/>
      <c r="U857" s="101"/>
      <c r="V857" s="101"/>
      <c r="W857" s="101"/>
      <c r="X857" s="101"/>
      <c r="Y857" s="101"/>
      <c r="Z857" s="101"/>
    </row>
    <row r="858" spans="1:26" s="25" customFormat="1" ht="30.75" customHeight="1">
      <c r="A858" s="120"/>
      <c r="B858" s="121"/>
      <c r="C858" s="121" t="e">
        <f>VLOOKUP(O858,#REF!,2,FALSE)</f>
        <v>#REF!</v>
      </c>
      <c r="D858" s="123" t="s">
        <v>330</v>
      </c>
      <c r="E858" s="115"/>
      <c r="F858" s="116">
        <v>1</v>
      </c>
      <c r="G858" s="113"/>
      <c r="H858" s="117"/>
      <c r="I858" s="118"/>
      <c r="J858" s="114">
        <v>648.41999999999996</v>
      </c>
      <c r="K858" s="119"/>
      <c r="L858" s="114"/>
      <c r="M858" s="112"/>
      <c r="N858" s="72"/>
      <c r="O858" s="72">
        <v>8</v>
      </c>
      <c r="P858" s="102" t="s">
        <v>150</v>
      </c>
      <c r="Q858" s="101"/>
      <c r="R858" s="101"/>
      <c r="S858" s="101"/>
      <c r="T858" s="101"/>
      <c r="U858" s="101"/>
      <c r="V858" s="101"/>
      <c r="W858" s="101"/>
      <c r="X858" s="101"/>
      <c r="Y858" s="101"/>
      <c r="Z858" s="101"/>
    </row>
    <row r="859" spans="1:26" s="24" customFormat="1" ht="23.25">
      <c r="A859" s="120"/>
      <c r="B859" s="121"/>
      <c r="C859" s="121" t="e">
        <f>VLOOKUP(O859,#REF!,2,FALSE)</f>
        <v>#REF!</v>
      </c>
      <c r="D859" s="123" t="s">
        <v>498</v>
      </c>
      <c r="E859" s="115"/>
      <c r="F859" s="116">
        <v>1</v>
      </c>
      <c r="G859" s="113"/>
      <c r="H859" s="117"/>
      <c r="I859" s="118"/>
      <c r="J859" s="114">
        <v>88.04</v>
      </c>
      <c r="K859" s="119"/>
      <c r="L859" s="114"/>
      <c r="M859" s="112"/>
      <c r="N859" s="72"/>
      <c r="O859" s="72">
        <v>7</v>
      </c>
      <c r="P859" s="102" t="s">
        <v>150</v>
      </c>
      <c r="Q859" s="101"/>
      <c r="R859" s="101"/>
      <c r="S859" s="101"/>
      <c r="T859" s="101"/>
      <c r="U859" s="101"/>
      <c r="V859" s="101"/>
      <c r="W859" s="101"/>
      <c r="X859" s="101"/>
      <c r="Y859" s="101"/>
      <c r="Z859" s="101"/>
    </row>
    <row r="860" spans="1:26" s="24" customFormat="1" ht="23.25">
      <c r="A860" s="120"/>
      <c r="B860" s="121"/>
      <c r="C860" s="121" t="e">
        <f>VLOOKUP(O860,#REF!,2,FALSE)</f>
        <v>#REF!</v>
      </c>
      <c r="D860" s="123" t="s">
        <v>499</v>
      </c>
      <c r="E860" s="115"/>
      <c r="F860" s="116">
        <v>1</v>
      </c>
      <c r="G860" s="113"/>
      <c r="H860" s="117"/>
      <c r="I860" s="118"/>
      <c r="J860" s="114">
        <f>262.34-88.04</f>
        <v>174.29999999999995</v>
      </c>
      <c r="K860" s="119"/>
      <c r="L860" s="114"/>
      <c r="M860" s="112"/>
      <c r="N860" s="72"/>
      <c r="O860" s="72">
        <v>5</v>
      </c>
      <c r="P860" s="102" t="s">
        <v>150</v>
      </c>
      <c r="Q860" s="101"/>
      <c r="R860" s="101"/>
      <c r="S860" s="101"/>
      <c r="T860" s="101"/>
      <c r="U860" s="101"/>
      <c r="V860" s="101"/>
      <c r="W860" s="101"/>
      <c r="X860" s="101"/>
      <c r="Y860" s="101"/>
      <c r="Z860" s="101"/>
    </row>
    <row r="861" spans="1:26" s="25" customFormat="1" ht="23.25">
      <c r="A861" s="120"/>
      <c r="B861" s="121"/>
      <c r="C861" s="121" t="e">
        <f>VLOOKUP(O861,#REF!,2,FALSE)</f>
        <v>#REF!</v>
      </c>
      <c r="D861" s="123" t="s">
        <v>332</v>
      </c>
      <c r="E861" s="115"/>
      <c r="F861" s="116">
        <v>1</v>
      </c>
      <c r="G861" s="113"/>
      <c r="H861" s="117"/>
      <c r="I861" s="118"/>
      <c r="J861" s="114">
        <v>48</v>
      </c>
      <c r="K861" s="119"/>
      <c r="L861" s="114"/>
      <c r="M861" s="112"/>
      <c r="N861" s="72"/>
      <c r="O861" s="72">
        <v>1</v>
      </c>
      <c r="P861" s="102"/>
      <c r="Q861" s="101"/>
      <c r="R861" s="101"/>
      <c r="S861" s="101"/>
      <c r="T861" s="101"/>
      <c r="U861" s="101"/>
      <c r="V861" s="101"/>
      <c r="W861" s="101"/>
      <c r="X861" s="101"/>
      <c r="Y861" s="101"/>
      <c r="Z861" s="101"/>
    </row>
    <row r="862" spans="1:26" s="25" customFormat="1" ht="30.75" customHeight="1">
      <c r="A862" s="120"/>
      <c r="B862" s="121"/>
      <c r="C862" s="121" t="e">
        <f>VLOOKUP(O862,#REF!,2,FALSE)</f>
        <v>#REF!</v>
      </c>
      <c r="D862" s="123" t="s">
        <v>333</v>
      </c>
      <c r="E862" s="115"/>
      <c r="F862" s="116">
        <v>1</v>
      </c>
      <c r="G862" s="113"/>
      <c r="H862" s="117"/>
      <c r="I862" s="118"/>
      <c r="J862" s="113">
        <v>21.86</v>
      </c>
      <c r="K862" s="119"/>
      <c r="L862" s="114"/>
      <c r="M862" s="112"/>
      <c r="N862" s="72"/>
      <c r="O862" s="72">
        <v>1</v>
      </c>
      <c r="P862" s="102"/>
      <c r="Q862" s="101"/>
      <c r="R862" s="101"/>
      <c r="S862" s="101"/>
      <c r="T862" s="101"/>
      <c r="U862" s="101"/>
      <c r="V862" s="101"/>
      <c r="W862" s="101"/>
      <c r="X862" s="101"/>
      <c r="Y862" s="101"/>
      <c r="Z862" s="101"/>
    </row>
    <row r="863" spans="1:26" s="25" customFormat="1" ht="30.75" customHeight="1">
      <c r="A863" s="120"/>
      <c r="B863" s="121"/>
      <c r="C863" s="121" t="e">
        <f>VLOOKUP(O863,#REF!,2,FALSE)</f>
        <v>#REF!</v>
      </c>
      <c r="D863" s="123" t="s">
        <v>334</v>
      </c>
      <c r="E863" s="115"/>
      <c r="F863" s="116">
        <v>1</v>
      </c>
      <c r="G863" s="113"/>
      <c r="H863" s="117"/>
      <c r="I863" s="118"/>
      <c r="J863" s="114">
        <v>21.86</v>
      </c>
      <c r="K863" s="119"/>
      <c r="L863" s="114"/>
      <c r="M863" s="112"/>
      <c r="N863" s="72"/>
      <c r="O863" s="72">
        <v>1</v>
      </c>
      <c r="P863" s="102"/>
      <c r="Q863" s="101"/>
      <c r="R863" s="101"/>
      <c r="S863" s="101"/>
      <c r="T863" s="101"/>
      <c r="U863" s="101"/>
      <c r="V863" s="101"/>
      <c r="W863" s="101"/>
      <c r="X863" s="101"/>
      <c r="Y863" s="101"/>
      <c r="Z863" s="101"/>
    </row>
    <row r="864" spans="1:26" s="24" customFormat="1" ht="23.25">
      <c r="A864" s="120"/>
      <c r="B864" s="121"/>
      <c r="C864" s="121" t="e">
        <f>VLOOKUP(O864,#REF!,2,FALSE)</f>
        <v>#REF!</v>
      </c>
      <c r="D864" s="123" t="s">
        <v>335</v>
      </c>
      <c r="E864" s="115"/>
      <c r="F864" s="116">
        <v>1</v>
      </c>
      <c r="G864" s="113"/>
      <c r="H864" s="117"/>
      <c r="I864" s="118"/>
      <c r="J864" s="114">
        <v>47.63</v>
      </c>
      <c r="K864" s="119"/>
      <c r="L864" s="114"/>
      <c r="M864" s="112"/>
      <c r="N864" s="72"/>
      <c r="O864" s="72">
        <v>1</v>
      </c>
      <c r="P864" s="102"/>
      <c r="Q864" s="101"/>
      <c r="R864" s="101"/>
      <c r="S864" s="101"/>
      <c r="T864" s="101"/>
      <c r="U864" s="101"/>
      <c r="V864" s="101"/>
      <c r="W864" s="101"/>
      <c r="X864" s="101"/>
      <c r="Y864" s="101"/>
      <c r="Z864" s="101"/>
    </row>
    <row r="865" spans="1:26" s="25" customFormat="1" ht="23.25">
      <c r="A865" s="120"/>
      <c r="B865" s="121"/>
      <c r="C865" s="121" t="e">
        <f>VLOOKUP(O865,#REF!,2,FALSE)</f>
        <v>#REF!</v>
      </c>
      <c r="D865" s="123" t="s">
        <v>336</v>
      </c>
      <c r="E865" s="115"/>
      <c r="F865" s="116">
        <v>1</v>
      </c>
      <c r="G865" s="113"/>
      <c r="H865" s="117"/>
      <c r="I865" s="118"/>
      <c r="J865" s="114">
        <v>21.86</v>
      </c>
      <c r="K865" s="119"/>
      <c r="L865" s="114"/>
      <c r="M865" s="112"/>
      <c r="N865" s="72"/>
      <c r="O865" s="72">
        <v>1</v>
      </c>
      <c r="P865" s="102"/>
      <c r="Q865" s="101"/>
      <c r="R865" s="101"/>
      <c r="S865" s="101"/>
      <c r="T865" s="101"/>
      <c r="U865" s="101"/>
      <c r="V865" s="101"/>
      <c r="W865" s="101"/>
      <c r="X865" s="101"/>
      <c r="Y865" s="101"/>
      <c r="Z865" s="101"/>
    </row>
    <row r="866" spans="1:26" s="25" customFormat="1" ht="30.75" customHeight="1">
      <c r="A866" s="120"/>
      <c r="B866" s="121"/>
      <c r="C866" s="121" t="e">
        <f>VLOOKUP(O866,#REF!,2,FALSE)</f>
        <v>#REF!</v>
      </c>
      <c r="D866" s="123" t="s">
        <v>337</v>
      </c>
      <c r="E866" s="115"/>
      <c r="F866" s="116">
        <v>1</v>
      </c>
      <c r="G866" s="113"/>
      <c r="H866" s="117"/>
      <c r="I866" s="118"/>
      <c r="J866" s="113">
        <v>21.86</v>
      </c>
      <c r="K866" s="119"/>
      <c r="L866" s="114"/>
      <c r="M866" s="112"/>
      <c r="N866" s="72"/>
      <c r="O866" s="72">
        <v>1</v>
      </c>
      <c r="P866" s="102"/>
      <c r="Q866" s="101"/>
      <c r="R866" s="101"/>
      <c r="S866" s="101"/>
      <c r="T866" s="101"/>
      <c r="U866" s="101"/>
      <c r="V866" s="101"/>
      <c r="W866" s="101"/>
      <c r="X866" s="101"/>
      <c r="Y866" s="101"/>
      <c r="Z866" s="101"/>
    </row>
    <row r="867" spans="1:26" s="25" customFormat="1" ht="30.75" customHeight="1">
      <c r="A867" s="120"/>
      <c r="B867" s="121"/>
      <c r="C867" s="121" t="e">
        <f>VLOOKUP(O867,#REF!,2,FALSE)</f>
        <v>#REF!</v>
      </c>
      <c r="D867" s="123" t="s">
        <v>338</v>
      </c>
      <c r="E867" s="115"/>
      <c r="F867" s="116">
        <v>1</v>
      </c>
      <c r="G867" s="113"/>
      <c r="H867" s="117"/>
      <c r="I867" s="118"/>
      <c r="J867" s="114">
        <f>27.07+69.63</f>
        <v>96.699999999999989</v>
      </c>
      <c r="K867" s="119"/>
      <c r="L867" s="114"/>
      <c r="M867" s="112"/>
      <c r="N867" s="72"/>
      <c r="O867" s="72">
        <v>1</v>
      </c>
      <c r="P867" s="102"/>
      <c r="Q867" s="101"/>
      <c r="R867" s="101"/>
      <c r="S867" s="101"/>
      <c r="T867" s="101"/>
      <c r="U867" s="101"/>
      <c r="V867" s="101"/>
      <c r="W867" s="101"/>
      <c r="X867" s="101"/>
      <c r="Y867" s="101"/>
      <c r="Z867" s="101"/>
    </row>
    <row r="868" spans="1:26" s="24" customFormat="1" ht="23.25">
      <c r="A868" s="120"/>
      <c r="B868" s="121"/>
      <c r="C868" s="121" t="e">
        <f>VLOOKUP(O868,#REF!,2,FALSE)</f>
        <v>#REF!</v>
      </c>
      <c r="D868" s="123" t="s">
        <v>339</v>
      </c>
      <c r="E868" s="115"/>
      <c r="F868" s="116">
        <v>1</v>
      </c>
      <c r="G868" s="113"/>
      <c r="H868" s="117"/>
      <c r="I868" s="118"/>
      <c r="J868" s="114">
        <v>107.28</v>
      </c>
      <c r="K868" s="119"/>
      <c r="L868" s="114"/>
      <c r="M868" s="112"/>
      <c r="N868" s="72"/>
      <c r="O868" s="72">
        <v>1</v>
      </c>
      <c r="P868" s="102"/>
      <c r="Q868" s="101"/>
      <c r="R868" s="101"/>
      <c r="S868" s="101"/>
      <c r="T868" s="101"/>
      <c r="U868" s="101"/>
      <c r="V868" s="101"/>
      <c r="W868" s="101"/>
      <c r="X868" s="101"/>
      <c r="Y868" s="101"/>
      <c r="Z868" s="101"/>
    </row>
    <row r="869" spans="1:26" s="24" customFormat="1" ht="23.25">
      <c r="A869" s="120"/>
      <c r="B869" s="121"/>
      <c r="C869" s="121" t="e">
        <f>VLOOKUP(O869,#REF!,2,FALSE)</f>
        <v>#REF!</v>
      </c>
      <c r="D869" s="123" t="s">
        <v>345</v>
      </c>
      <c r="E869" s="115"/>
      <c r="F869" s="116">
        <v>1</v>
      </c>
      <c r="G869" s="113"/>
      <c r="H869" s="117"/>
      <c r="I869" s="118"/>
      <c r="J869" s="114">
        <f>16.32+34.6</f>
        <v>50.92</v>
      </c>
      <c r="K869" s="119"/>
      <c r="L869" s="114"/>
      <c r="M869" s="112"/>
      <c r="N869" s="72"/>
      <c r="O869" s="72">
        <v>1</v>
      </c>
      <c r="P869" s="102"/>
      <c r="Q869" s="101"/>
      <c r="R869" s="101"/>
      <c r="S869" s="101"/>
      <c r="T869" s="101"/>
      <c r="U869" s="101"/>
      <c r="V869" s="101"/>
      <c r="W869" s="101"/>
      <c r="X869" s="101"/>
      <c r="Y869" s="101"/>
      <c r="Z869" s="101"/>
    </row>
    <row r="870" spans="1:26" s="25" customFormat="1" ht="30.75" customHeight="1">
      <c r="A870" s="120"/>
      <c r="B870" s="121"/>
      <c r="C870" s="121" t="e">
        <f>VLOOKUP(O870,#REF!,2,FALSE)</f>
        <v>#REF!</v>
      </c>
      <c r="D870" s="122" t="s">
        <v>331</v>
      </c>
      <c r="E870" s="115"/>
      <c r="F870" s="116"/>
      <c r="G870" s="113"/>
      <c r="H870" s="117"/>
      <c r="I870" s="118"/>
      <c r="J870" s="114"/>
      <c r="K870" s="119"/>
      <c r="L870" s="114"/>
      <c r="M870" s="112"/>
      <c r="N870" s="72"/>
      <c r="O870" s="72" t="s">
        <v>259</v>
      </c>
      <c r="P870" s="102" t="s">
        <v>150</v>
      </c>
      <c r="Q870" s="101"/>
      <c r="R870" s="101"/>
      <c r="S870" s="101"/>
      <c r="T870" s="101"/>
      <c r="U870" s="101"/>
      <c r="V870" s="101"/>
      <c r="W870" s="101"/>
      <c r="X870" s="101"/>
      <c r="Y870" s="101"/>
      <c r="Z870" s="101"/>
    </row>
    <row r="871" spans="1:26" s="25" customFormat="1" ht="30.75" customHeight="1">
      <c r="A871" s="120"/>
      <c r="B871" s="121"/>
      <c r="C871" s="121" t="e">
        <f>VLOOKUP(O871,#REF!,2,FALSE)</f>
        <v>#REF!</v>
      </c>
      <c r="D871" s="123" t="s">
        <v>314</v>
      </c>
      <c r="E871" s="115"/>
      <c r="F871" s="116">
        <v>1</v>
      </c>
      <c r="G871" s="113"/>
      <c r="H871" s="117"/>
      <c r="I871" s="118"/>
      <c r="J871" s="114">
        <v>574.71</v>
      </c>
      <c r="K871" s="119"/>
      <c r="L871" s="114"/>
      <c r="M871" s="112"/>
      <c r="N871" s="72"/>
      <c r="O871" s="72">
        <v>1</v>
      </c>
      <c r="P871" s="102" t="s">
        <v>150</v>
      </c>
      <c r="Q871" s="101"/>
      <c r="R871" s="101"/>
      <c r="S871" s="101"/>
      <c r="T871" s="101"/>
      <c r="U871" s="101"/>
      <c r="V871" s="101"/>
      <c r="W871" s="101"/>
      <c r="X871" s="101"/>
      <c r="Y871" s="101"/>
      <c r="Z871" s="101"/>
    </row>
    <row r="872" spans="1:26" s="25" customFormat="1" ht="23.25">
      <c r="A872" s="120"/>
      <c r="B872" s="121"/>
      <c r="C872" s="121" t="e">
        <f>VLOOKUP(O872,#REF!,2,FALSE)</f>
        <v>#REF!</v>
      </c>
      <c r="D872" s="123" t="s">
        <v>340</v>
      </c>
      <c r="E872" s="115"/>
      <c r="F872" s="116">
        <v>1</v>
      </c>
      <c r="G872" s="113"/>
      <c r="H872" s="113"/>
      <c r="I872" s="113"/>
      <c r="J872" s="114">
        <v>72</v>
      </c>
      <c r="K872" s="119"/>
      <c r="L872" s="114"/>
      <c r="M872" s="112"/>
      <c r="N872" s="72"/>
      <c r="O872" s="72">
        <v>1</v>
      </c>
      <c r="P872" s="102" t="s">
        <v>150</v>
      </c>
      <c r="Q872" s="101"/>
      <c r="R872" s="101"/>
      <c r="S872" s="101"/>
      <c r="T872" s="101"/>
      <c r="U872" s="101"/>
      <c r="V872" s="101"/>
      <c r="W872" s="101"/>
      <c r="X872" s="101"/>
      <c r="Y872" s="101"/>
      <c r="Z872" s="101"/>
    </row>
    <row r="873" spans="1:26" s="25" customFormat="1" ht="23.25">
      <c r="A873" s="120"/>
      <c r="B873" s="121"/>
      <c r="C873" s="121" t="e">
        <f>VLOOKUP(O873,#REF!,2,FALSE)</f>
        <v>#REF!</v>
      </c>
      <c r="D873" s="157" t="s">
        <v>316</v>
      </c>
      <c r="E873" s="115"/>
      <c r="F873" s="116">
        <v>1</v>
      </c>
      <c r="G873" s="113"/>
      <c r="H873" s="117"/>
      <c r="I873" s="118"/>
      <c r="J873" s="114">
        <v>38.950000000000003</v>
      </c>
      <c r="K873" s="119"/>
      <c r="L873" s="114"/>
      <c r="M873" s="112"/>
      <c r="N873" s="72"/>
      <c r="O873" s="72">
        <v>3</v>
      </c>
      <c r="P873" s="102" t="s">
        <v>150</v>
      </c>
      <c r="Q873" s="101"/>
      <c r="R873" s="101"/>
      <c r="S873" s="101"/>
      <c r="T873" s="101"/>
      <c r="U873" s="101"/>
      <c r="V873" s="101"/>
      <c r="W873" s="101"/>
      <c r="X873" s="101"/>
      <c r="Y873" s="101"/>
      <c r="Z873" s="101"/>
    </row>
    <row r="874" spans="1:26" s="24" customFormat="1" ht="41.25" customHeight="1">
      <c r="A874" s="120"/>
      <c r="B874" s="121"/>
      <c r="C874" s="121" t="e">
        <f>VLOOKUP(O874,#REF!,2,FALSE)</f>
        <v>#REF!</v>
      </c>
      <c r="D874" s="157" t="s">
        <v>181</v>
      </c>
      <c r="E874" s="115"/>
      <c r="F874" s="116">
        <v>1</v>
      </c>
      <c r="G874" s="113"/>
      <c r="H874" s="117"/>
      <c r="I874" s="118"/>
      <c r="J874" s="114">
        <v>8.91</v>
      </c>
      <c r="K874" s="119"/>
      <c r="L874" s="114"/>
      <c r="M874" s="112"/>
      <c r="N874" s="72"/>
      <c r="O874" s="72">
        <v>3</v>
      </c>
      <c r="P874" s="102" t="s">
        <v>150</v>
      </c>
      <c r="Q874" s="101"/>
      <c r="R874" s="101"/>
      <c r="S874" s="101"/>
      <c r="T874" s="101"/>
      <c r="U874" s="101"/>
      <c r="V874" s="101"/>
      <c r="W874" s="101"/>
      <c r="X874" s="101"/>
      <c r="Y874" s="101"/>
      <c r="Z874" s="101"/>
    </row>
    <row r="875" spans="1:26" s="25" customFormat="1" ht="23.25">
      <c r="A875" s="120"/>
      <c r="B875" s="121"/>
      <c r="C875" s="121" t="e">
        <f>VLOOKUP(O875,#REF!,2,FALSE)</f>
        <v>#REF!</v>
      </c>
      <c r="D875" s="157" t="s">
        <v>194</v>
      </c>
      <c r="E875" s="115"/>
      <c r="F875" s="116">
        <v>1</v>
      </c>
      <c r="G875" s="113"/>
      <c r="H875" s="113"/>
      <c r="I875" s="113"/>
      <c r="J875" s="114">
        <v>14.36</v>
      </c>
      <c r="K875" s="119"/>
      <c r="L875" s="114"/>
      <c r="M875" s="112"/>
      <c r="N875" s="72"/>
      <c r="O875" s="72">
        <v>3</v>
      </c>
      <c r="P875" s="102" t="s">
        <v>150</v>
      </c>
      <c r="Q875" s="101"/>
      <c r="R875" s="101"/>
      <c r="S875" s="101"/>
      <c r="T875" s="101"/>
      <c r="U875" s="101"/>
      <c r="V875" s="101"/>
      <c r="W875" s="101"/>
      <c r="X875" s="101"/>
      <c r="Y875" s="101"/>
      <c r="Z875" s="101"/>
    </row>
    <row r="876" spans="1:26" s="25" customFormat="1" ht="23.25">
      <c r="A876" s="120"/>
      <c r="B876" s="121"/>
      <c r="C876" s="121" t="e">
        <f>VLOOKUP(O876,#REF!,2,FALSE)</f>
        <v>#REF!</v>
      </c>
      <c r="D876" s="157" t="s">
        <v>341</v>
      </c>
      <c r="E876" s="115"/>
      <c r="F876" s="116">
        <v>1</v>
      </c>
      <c r="G876" s="113"/>
      <c r="H876" s="117"/>
      <c r="I876" s="118"/>
      <c r="J876" s="114">
        <v>3.04</v>
      </c>
      <c r="K876" s="119"/>
      <c r="L876" s="114"/>
      <c r="M876" s="112"/>
      <c r="N876" s="72"/>
      <c r="O876" s="72">
        <v>3</v>
      </c>
      <c r="P876" s="102" t="s">
        <v>150</v>
      </c>
      <c r="Q876" s="101"/>
      <c r="R876" s="101"/>
      <c r="S876" s="101"/>
      <c r="T876" s="101"/>
      <c r="U876" s="101"/>
      <c r="V876" s="101"/>
      <c r="W876" s="101"/>
      <c r="X876" s="101"/>
      <c r="Y876" s="101"/>
      <c r="Z876" s="101"/>
    </row>
    <row r="877" spans="1:26" s="24" customFormat="1" ht="39" customHeight="1">
      <c r="A877" s="120"/>
      <c r="B877" s="121"/>
      <c r="C877" s="121" t="e">
        <f>VLOOKUP(O877,#REF!,2,FALSE)</f>
        <v>#REF!</v>
      </c>
      <c r="D877" s="157" t="s">
        <v>317</v>
      </c>
      <c r="E877" s="115"/>
      <c r="F877" s="116">
        <v>1</v>
      </c>
      <c r="G877" s="113"/>
      <c r="H877" s="117"/>
      <c r="I877" s="118"/>
      <c r="J877" s="114">
        <v>22.14</v>
      </c>
      <c r="K877" s="119"/>
      <c r="L877" s="114"/>
      <c r="M877" s="112"/>
      <c r="N877" s="72"/>
      <c r="O877" s="72">
        <v>3</v>
      </c>
      <c r="P877" s="102" t="s">
        <v>150</v>
      </c>
      <c r="Q877" s="101"/>
      <c r="R877" s="101"/>
      <c r="S877" s="101"/>
      <c r="T877" s="101"/>
      <c r="U877" s="101"/>
      <c r="V877" s="101"/>
      <c r="W877" s="101"/>
      <c r="X877" s="101"/>
      <c r="Y877" s="101"/>
      <c r="Z877" s="101"/>
    </row>
    <row r="878" spans="1:26" s="25" customFormat="1" ht="23.25">
      <c r="A878" s="120"/>
      <c r="B878" s="121"/>
      <c r="C878" s="121" t="e">
        <f>VLOOKUP(O878,#REF!,2,FALSE)</f>
        <v>#REF!</v>
      </c>
      <c r="D878" s="157" t="s">
        <v>319</v>
      </c>
      <c r="E878" s="115"/>
      <c r="F878" s="116">
        <v>1</v>
      </c>
      <c r="G878" s="113"/>
      <c r="H878" s="113"/>
      <c r="I878" s="113"/>
      <c r="J878" s="114">
        <v>5.09</v>
      </c>
      <c r="K878" s="119"/>
      <c r="L878" s="114"/>
      <c r="M878" s="112"/>
      <c r="N878" s="72"/>
      <c r="O878" s="72">
        <v>3</v>
      </c>
      <c r="P878" s="102" t="s">
        <v>150</v>
      </c>
      <c r="Q878" s="101"/>
      <c r="R878" s="101"/>
      <c r="S878" s="101"/>
      <c r="T878" s="101"/>
      <c r="U878" s="101"/>
      <c r="V878" s="101"/>
      <c r="W878" s="101"/>
      <c r="X878" s="101"/>
      <c r="Y878" s="101"/>
      <c r="Z878" s="101"/>
    </row>
    <row r="879" spans="1:26" s="25" customFormat="1" ht="23.25">
      <c r="A879" s="120"/>
      <c r="B879" s="121"/>
      <c r="C879" s="121" t="e">
        <f>VLOOKUP(O879,#REF!,2,FALSE)</f>
        <v>#REF!</v>
      </c>
      <c r="D879" s="157" t="s">
        <v>320</v>
      </c>
      <c r="E879" s="115"/>
      <c r="F879" s="116">
        <v>1</v>
      </c>
      <c r="G879" s="113"/>
      <c r="H879" s="113"/>
      <c r="I879" s="113"/>
      <c r="J879" s="114">
        <v>5.09</v>
      </c>
      <c r="K879" s="119"/>
      <c r="L879" s="114"/>
      <c r="M879" s="112"/>
      <c r="N879" s="72"/>
      <c r="O879" s="72">
        <v>3</v>
      </c>
      <c r="P879" s="102" t="s">
        <v>150</v>
      </c>
      <c r="Q879" s="101"/>
      <c r="R879" s="101"/>
      <c r="S879" s="101"/>
      <c r="T879" s="101"/>
      <c r="U879" s="101"/>
      <c r="V879" s="101"/>
      <c r="W879" s="101"/>
      <c r="X879" s="101"/>
      <c r="Y879" s="101"/>
      <c r="Z879" s="101"/>
    </row>
    <row r="880" spans="1:26" s="24" customFormat="1" ht="41.25" customHeight="1">
      <c r="A880" s="120"/>
      <c r="B880" s="121"/>
      <c r="C880" s="121" t="e">
        <f>VLOOKUP(O880,#REF!,2,FALSE)</f>
        <v>#REF!</v>
      </c>
      <c r="D880" s="157" t="s">
        <v>321</v>
      </c>
      <c r="E880" s="115"/>
      <c r="F880" s="116">
        <v>1</v>
      </c>
      <c r="G880" s="113"/>
      <c r="H880" s="117"/>
      <c r="I880" s="118"/>
      <c r="J880" s="114">
        <v>3.12</v>
      </c>
      <c r="K880" s="119"/>
      <c r="L880" s="114"/>
      <c r="M880" s="112"/>
      <c r="N880" s="72"/>
      <c r="O880" s="72">
        <v>3</v>
      </c>
      <c r="P880" s="102" t="s">
        <v>150</v>
      </c>
      <c r="Q880" s="101"/>
      <c r="R880" s="101"/>
      <c r="S880" s="101"/>
      <c r="T880" s="101"/>
      <c r="U880" s="101"/>
      <c r="V880" s="101"/>
      <c r="W880" s="101"/>
      <c r="X880" s="101"/>
      <c r="Y880" s="101"/>
      <c r="Z880" s="101"/>
    </row>
    <row r="881" spans="1:26" s="25" customFormat="1" ht="23.25">
      <c r="A881" s="120"/>
      <c r="B881" s="121"/>
      <c r="C881" s="121" t="e">
        <f>VLOOKUP(O881,#REF!,2,FALSE)</f>
        <v>#REF!</v>
      </c>
      <c r="D881" s="157" t="s">
        <v>318</v>
      </c>
      <c r="E881" s="115"/>
      <c r="F881" s="116">
        <v>1</v>
      </c>
      <c r="G881" s="113"/>
      <c r="H881" s="117"/>
      <c r="I881" s="118"/>
      <c r="J881" s="114">
        <v>22.35</v>
      </c>
      <c r="K881" s="119"/>
      <c r="L881" s="114"/>
      <c r="M881" s="112"/>
      <c r="N881" s="72"/>
      <c r="O881" s="72">
        <v>3</v>
      </c>
      <c r="P881" s="102" t="s">
        <v>150</v>
      </c>
      <c r="Q881" s="101"/>
      <c r="R881" s="101"/>
      <c r="S881" s="101"/>
      <c r="T881" s="101"/>
      <c r="U881" s="101"/>
      <c r="V881" s="101"/>
      <c r="W881" s="101"/>
      <c r="X881" s="101"/>
      <c r="Y881" s="101"/>
      <c r="Z881" s="101"/>
    </row>
    <row r="882" spans="1:26" s="25" customFormat="1" ht="23.25">
      <c r="A882" s="120"/>
      <c r="B882" s="121"/>
      <c r="C882" s="121" t="e">
        <f>VLOOKUP(O882,#REF!,2,FALSE)</f>
        <v>#REF!</v>
      </c>
      <c r="D882" s="157" t="s">
        <v>296</v>
      </c>
      <c r="E882" s="115"/>
      <c r="F882" s="116">
        <v>1</v>
      </c>
      <c r="G882" s="113"/>
      <c r="H882" s="117"/>
      <c r="I882" s="118"/>
      <c r="J882" s="114">
        <v>95.83</v>
      </c>
      <c r="K882" s="119"/>
      <c r="L882" s="114"/>
      <c r="M882" s="112"/>
      <c r="N882" s="72"/>
      <c r="O882" s="72">
        <v>1</v>
      </c>
      <c r="P882" s="102" t="s">
        <v>150</v>
      </c>
      <c r="Q882" s="101"/>
      <c r="R882" s="101"/>
      <c r="S882" s="101"/>
      <c r="T882" s="101"/>
      <c r="U882" s="101"/>
      <c r="V882" s="101"/>
      <c r="W882" s="101"/>
      <c r="X882" s="101"/>
      <c r="Y882" s="101"/>
      <c r="Z882" s="101"/>
    </row>
    <row r="883" spans="1:26" s="24" customFormat="1" ht="41.25" customHeight="1">
      <c r="A883" s="120"/>
      <c r="B883" s="121"/>
      <c r="C883" s="121" t="e">
        <f>VLOOKUP(O883,#REF!,2,FALSE)</f>
        <v>#REF!</v>
      </c>
      <c r="D883" s="157" t="s">
        <v>323</v>
      </c>
      <c r="E883" s="115"/>
      <c r="F883" s="116">
        <v>1</v>
      </c>
      <c r="G883" s="113"/>
      <c r="H883" s="117"/>
      <c r="I883" s="118"/>
      <c r="J883" s="114">
        <v>95.83</v>
      </c>
      <c r="K883" s="119"/>
      <c r="L883" s="114"/>
      <c r="M883" s="112"/>
      <c r="N883" s="72"/>
      <c r="O883" s="72">
        <v>1</v>
      </c>
      <c r="P883" s="102" t="s">
        <v>150</v>
      </c>
      <c r="Q883" s="101"/>
      <c r="R883" s="101"/>
      <c r="S883" s="101"/>
      <c r="T883" s="101"/>
      <c r="U883" s="101"/>
      <c r="V883" s="101"/>
      <c r="W883" s="101"/>
      <c r="X883" s="101"/>
      <c r="Y883" s="101"/>
      <c r="Z883" s="101"/>
    </row>
    <row r="884" spans="1:26" s="24" customFormat="1" ht="41.25" customHeight="1">
      <c r="A884" s="120"/>
      <c r="B884" s="121"/>
      <c r="C884" s="121" t="e">
        <f>VLOOKUP(O884,#REF!,2,FALSE)</f>
        <v>#REF!</v>
      </c>
      <c r="D884" s="157" t="s">
        <v>304</v>
      </c>
      <c r="E884" s="115"/>
      <c r="F884" s="116">
        <v>1</v>
      </c>
      <c r="G884" s="113"/>
      <c r="H884" s="117"/>
      <c r="I884" s="118"/>
      <c r="J884" s="114">
        <v>46.93</v>
      </c>
      <c r="K884" s="119"/>
      <c r="L884" s="114"/>
      <c r="M884" s="112"/>
      <c r="N884" s="72"/>
      <c r="O884" s="72">
        <v>1</v>
      </c>
      <c r="P884" s="102" t="s">
        <v>150</v>
      </c>
      <c r="Q884" s="101"/>
      <c r="R884" s="101"/>
      <c r="S884" s="101"/>
      <c r="T884" s="101"/>
      <c r="U884" s="101"/>
      <c r="V884" s="101"/>
      <c r="W884" s="101"/>
      <c r="X884" s="101"/>
      <c r="Y884" s="101"/>
      <c r="Z884" s="101"/>
    </row>
    <row r="885" spans="1:26" s="25" customFormat="1" ht="23.25">
      <c r="A885" s="120"/>
      <c r="B885" s="121"/>
      <c r="C885" s="121" t="e">
        <f>VLOOKUP(O885,#REF!,2,FALSE)</f>
        <v>#REF!</v>
      </c>
      <c r="D885" s="157" t="s">
        <v>342</v>
      </c>
      <c r="E885" s="115"/>
      <c r="F885" s="116">
        <v>1</v>
      </c>
      <c r="G885" s="113"/>
      <c r="H885" s="117"/>
      <c r="I885" s="118"/>
      <c r="J885" s="114">
        <v>46.93</v>
      </c>
      <c r="K885" s="119"/>
      <c r="L885" s="114"/>
      <c r="M885" s="112"/>
      <c r="N885" s="72"/>
      <c r="O885" s="72">
        <v>1</v>
      </c>
      <c r="P885" s="102" t="s">
        <v>150</v>
      </c>
      <c r="Q885" s="101"/>
      <c r="R885" s="101"/>
      <c r="S885" s="101"/>
      <c r="T885" s="101"/>
      <c r="U885" s="101"/>
      <c r="V885" s="101"/>
      <c r="W885" s="101"/>
      <c r="X885" s="101"/>
      <c r="Y885" s="101"/>
      <c r="Z885" s="101"/>
    </row>
    <row r="886" spans="1:26" s="25" customFormat="1" ht="23.25">
      <c r="A886" s="120"/>
      <c r="B886" s="121"/>
      <c r="C886" s="121" t="e">
        <f>VLOOKUP(O886,#REF!,2,FALSE)</f>
        <v>#REF!</v>
      </c>
      <c r="D886" s="157" t="s">
        <v>193</v>
      </c>
      <c r="E886" s="115"/>
      <c r="F886" s="116">
        <v>1</v>
      </c>
      <c r="G886" s="113"/>
      <c r="H886" s="117"/>
      <c r="I886" s="118"/>
      <c r="J886" s="114">
        <v>118</v>
      </c>
      <c r="K886" s="119"/>
      <c r="L886" s="114"/>
      <c r="M886" s="112"/>
      <c r="N886" s="72"/>
      <c r="O886" s="72">
        <v>1</v>
      </c>
      <c r="P886" s="102" t="s">
        <v>150</v>
      </c>
      <c r="Q886" s="101"/>
      <c r="R886" s="101"/>
      <c r="S886" s="101"/>
      <c r="T886" s="101"/>
      <c r="U886" s="101"/>
      <c r="V886" s="101"/>
      <c r="W886" s="101"/>
      <c r="X886" s="101"/>
      <c r="Y886" s="101"/>
      <c r="Z886" s="101"/>
    </row>
    <row r="887" spans="1:26" s="24" customFormat="1" ht="41.25" customHeight="1">
      <c r="A887" s="120"/>
      <c r="B887" s="121"/>
      <c r="C887" s="121" t="e">
        <f>VLOOKUP(O887,#REF!,2,FALSE)</f>
        <v>#REF!</v>
      </c>
      <c r="D887" s="157" t="s">
        <v>190</v>
      </c>
      <c r="E887" s="115"/>
      <c r="F887" s="116">
        <v>1</v>
      </c>
      <c r="G887" s="113"/>
      <c r="H887" s="117"/>
      <c r="I887" s="118"/>
      <c r="J887" s="114">
        <v>58.4</v>
      </c>
      <c r="K887" s="119"/>
      <c r="L887" s="114"/>
      <c r="M887" s="112"/>
      <c r="N887" s="72"/>
      <c r="O887" s="72">
        <v>1</v>
      </c>
      <c r="P887" s="102" t="s">
        <v>150</v>
      </c>
      <c r="Q887" s="101"/>
      <c r="R887" s="101"/>
      <c r="S887" s="101"/>
      <c r="T887" s="101"/>
      <c r="U887" s="101"/>
      <c r="V887" s="101"/>
      <c r="W887" s="101"/>
      <c r="X887" s="101"/>
      <c r="Y887" s="101"/>
      <c r="Z887" s="101"/>
    </row>
    <row r="888" spans="1:26" s="24" customFormat="1" ht="41.25" customHeight="1">
      <c r="A888" s="120"/>
      <c r="B888" s="121"/>
      <c r="C888" s="121" t="e">
        <f>VLOOKUP(O888,#REF!,2,FALSE)</f>
        <v>#REF!</v>
      </c>
      <c r="D888" s="157" t="s">
        <v>191</v>
      </c>
      <c r="E888" s="115"/>
      <c r="F888" s="116">
        <v>1</v>
      </c>
      <c r="G888" s="113"/>
      <c r="H888" s="117"/>
      <c r="I888" s="118"/>
      <c r="J888" s="114">
        <v>58.4</v>
      </c>
      <c r="K888" s="119"/>
      <c r="L888" s="114"/>
      <c r="M888" s="112"/>
      <c r="N888" s="72"/>
      <c r="O888" s="72">
        <v>1</v>
      </c>
      <c r="P888" s="102" t="s">
        <v>150</v>
      </c>
      <c r="Q888" s="101"/>
      <c r="R888" s="101"/>
      <c r="S888" s="101"/>
      <c r="T888" s="101"/>
      <c r="U888" s="101"/>
      <c r="V888" s="101"/>
      <c r="W888" s="101"/>
      <c r="X888" s="101"/>
      <c r="Y888" s="101"/>
      <c r="Z888" s="101"/>
    </row>
    <row r="889" spans="1:26" s="25" customFormat="1" ht="23.25">
      <c r="A889" s="120"/>
      <c r="B889" s="121"/>
      <c r="C889" s="121" t="e">
        <f>VLOOKUP(O889,#REF!,2,FALSE)</f>
        <v>#REF!</v>
      </c>
      <c r="D889" s="157" t="s">
        <v>189</v>
      </c>
      <c r="E889" s="115"/>
      <c r="F889" s="116">
        <v>1</v>
      </c>
      <c r="G889" s="113"/>
      <c r="H889" s="113"/>
      <c r="I889" s="113"/>
      <c r="J889" s="114">
        <v>46.93</v>
      </c>
      <c r="K889" s="119"/>
      <c r="L889" s="114"/>
      <c r="M889" s="112"/>
      <c r="N889" s="72"/>
      <c r="O889" s="72">
        <v>1</v>
      </c>
      <c r="P889" s="102" t="s">
        <v>150</v>
      </c>
      <c r="Q889" s="101"/>
      <c r="R889" s="101"/>
      <c r="S889" s="101"/>
      <c r="T889" s="101"/>
      <c r="U889" s="101"/>
      <c r="V889" s="101"/>
      <c r="W889" s="101"/>
      <c r="X889" s="101"/>
      <c r="Y889" s="101"/>
      <c r="Z889" s="101"/>
    </row>
    <row r="890" spans="1:26" s="25" customFormat="1" ht="23.25">
      <c r="A890" s="120"/>
      <c r="B890" s="121"/>
      <c r="C890" s="121" t="e">
        <f>VLOOKUP(O890,#REF!,2,FALSE)</f>
        <v>#REF!</v>
      </c>
      <c r="D890" s="157" t="s">
        <v>188</v>
      </c>
      <c r="E890" s="115"/>
      <c r="F890" s="116">
        <v>1</v>
      </c>
      <c r="G890" s="113"/>
      <c r="H890" s="117"/>
      <c r="I890" s="118"/>
      <c r="J890" s="114">
        <v>46.93</v>
      </c>
      <c r="K890" s="119"/>
      <c r="L890" s="114"/>
      <c r="M890" s="112"/>
      <c r="N890" s="72"/>
      <c r="O890" s="72">
        <v>1</v>
      </c>
      <c r="P890" s="102" t="s">
        <v>150</v>
      </c>
      <c r="Q890" s="101"/>
      <c r="R890" s="101"/>
      <c r="S890" s="101"/>
      <c r="T890" s="101"/>
      <c r="U890" s="101"/>
      <c r="V890" s="101"/>
      <c r="W890" s="101"/>
      <c r="X890" s="101"/>
      <c r="Y890" s="101"/>
      <c r="Z890" s="101"/>
    </row>
    <row r="891" spans="1:26" s="24" customFormat="1" ht="41.25" customHeight="1">
      <c r="A891" s="120"/>
      <c r="B891" s="121"/>
      <c r="C891" s="121" t="e">
        <f>VLOOKUP(O891,#REF!,2,FALSE)</f>
        <v>#REF!</v>
      </c>
      <c r="D891" s="157" t="s">
        <v>185</v>
      </c>
      <c r="E891" s="115"/>
      <c r="F891" s="116">
        <v>1</v>
      </c>
      <c r="G891" s="113"/>
      <c r="H891" s="117"/>
      <c r="I891" s="118"/>
      <c r="J891" s="114">
        <v>46.93</v>
      </c>
      <c r="K891" s="119"/>
      <c r="L891" s="114"/>
      <c r="M891" s="112"/>
      <c r="N891" s="72"/>
      <c r="O891" s="72">
        <v>1</v>
      </c>
      <c r="P891" s="102" t="s">
        <v>150</v>
      </c>
      <c r="Q891" s="101"/>
      <c r="R891" s="101"/>
      <c r="S891" s="101"/>
      <c r="T891" s="101"/>
      <c r="U891" s="101"/>
      <c r="V891" s="101"/>
      <c r="W891" s="101"/>
      <c r="X891" s="101"/>
      <c r="Y891" s="101"/>
      <c r="Z891" s="101"/>
    </row>
    <row r="892" spans="1:26" s="24" customFormat="1" ht="41.25" customHeight="1">
      <c r="A892" s="120"/>
      <c r="B892" s="121"/>
      <c r="C892" s="121" t="e">
        <f>VLOOKUP(O892,#REF!,2,FALSE)</f>
        <v>#REF!</v>
      </c>
      <c r="D892" s="157" t="s">
        <v>184</v>
      </c>
      <c r="E892" s="115"/>
      <c r="F892" s="116">
        <v>1</v>
      </c>
      <c r="G892" s="113"/>
      <c r="H892" s="117"/>
      <c r="I892" s="118"/>
      <c r="J892" s="114">
        <v>46.93</v>
      </c>
      <c r="K892" s="119"/>
      <c r="L892" s="114"/>
      <c r="M892" s="112"/>
      <c r="N892" s="72"/>
      <c r="O892" s="72">
        <v>1</v>
      </c>
      <c r="P892" s="102" t="s">
        <v>150</v>
      </c>
      <c r="Q892" s="101"/>
      <c r="R892" s="101"/>
      <c r="S892" s="101"/>
      <c r="T892" s="101"/>
      <c r="U892" s="101"/>
      <c r="V892" s="101"/>
      <c r="W892" s="101"/>
      <c r="X892" s="101"/>
      <c r="Y892" s="101"/>
      <c r="Z892" s="101"/>
    </row>
    <row r="893" spans="1:26" s="25" customFormat="1" ht="23.25">
      <c r="A893" s="120"/>
      <c r="B893" s="121"/>
      <c r="C893" s="121" t="e">
        <f>VLOOKUP(O893,#REF!,2,FALSE)</f>
        <v>#REF!</v>
      </c>
      <c r="D893" s="157" t="s">
        <v>186</v>
      </c>
      <c r="E893" s="115"/>
      <c r="F893" s="116">
        <v>1</v>
      </c>
      <c r="G893" s="113"/>
      <c r="H893" s="117"/>
      <c r="I893" s="118"/>
      <c r="J893" s="114">
        <v>58.4</v>
      </c>
      <c r="K893" s="119"/>
      <c r="L893" s="114"/>
      <c r="M893" s="112"/>
      <c r="N893" s="72"/>
      <c r="O893" s="72">
        <v>1</v>
      </c>
      <c r="P893" s="102" t="s">
        <v>150</v>
      </c>
      <c r="Q893" s="101"/>
      <c r="R893" s="101"/>
      <c r="S893" s="101"/>
      <c r="T893" s="101"/>
      <c r="U893" s="101"/>
      <c r="V893" s="101"/>
      <c r="W893" s="101"/>
      <c r="X893" s="101"/>
      <c r="Y893" s="101"/>
      <c r="Z893" s="101"/>
    </row>
    <row r="894" spans="1:26" s="25" customFormat="1" ht="23.25">
      <c r="A894" s="120"/>
      <c r="B894" s="121"/>
      <c r="C894" s="121" t="e">
        <f>VLOOKUP(O894,#REF!,2,FALSE)</f>
        <v>#REF!</v>
      </c>
      <c r="D894" s="157" t="s">
        <v>187</v>
      </c>
      <c r="E894" s="115"/>
      <c r="F894" s="116">
        <v>1</v>
      </c>
      <c r="G894" s="113"/>
      <c r="H894" s="117"/>
      <c r="I894" s="118"/>
      <c r="J894" s="114">
        <v>58.4</v>
      </c>
      <c r="K894" s="119"/>
      <c r="L894" s="114"/>
      <c r="M894" s="112"/>
      <c r="N894" s="72"/>
      <c r="O894" s="72">
        <v>1</v>
      </c>
      <c r="P894" s="102" t="s">
        <v>150</v>
      </c>
      <c r="Q894" s="101"/>
      <c r="R894" s="101"/>
      <c r="S894" s="101"/>
      <c r="T894" s="101"/>
      <c r="U894" s="101"/>
      <c r="V894" s="101"/>
      <c r="W894" s="101"/>
      <c r="X894" s="101"/>
      <c r="Y894" s="101"/>
      <c r="Z894" s="101"/>
    </row>
    <row r="895" spans="1:26" s="25" customFormat="1" ht="23.25">
      <c r="A895" s="120"/>
      <c r="B895" s="121"/>
      <c r="C895" s="121" t="e">
        <f>VLOOKUP(O895,#REF!,2,FALSE)</f>
        <v>#REF!</v>
      </c>
      <c r="D895" s="123" t="s">
        <v>343</v>
      </c>
      <c r="E895" s="115"/>
      <c r="F895" s="116">
        <v>1</v>
      </c>
      <c r="G895" s="113"/>
      <c r="H895" s="117"/>
      <c r="I895" s="118"/>
      <c r="J895" s="114">
        <v>4.4800000000000004</v>
      </c>
      <c r="K895" s="119"/>
      <c r="L895" s="114"/>
      <c r="M895" s="112"/>
      <c r="N895" s="72"/>
      <c r="O895" s="72">
        <v>3</v>
      </c>
      <c r="P895" s="102" t="s">
        <v>150</v>
      </c>
      <c r="Q895" s="101"/>
      <c r="R895" s="101"/>
      <c r="S895" s="101"/>
      <c r="T895" s="101"/>
      <c r="U895" s="101"/>
      <c r="V895" s="101"/>
      <c r="W895" s="101"/>
      <c r="X895" s="101"/>
      <c r="Y895" s="101"/>
      <c r="Z895" s="101"/>
    </row>
    <row r="896" spans="1:26" s="24" customFormat="1" ht="41.25" customHeight="1">
      <c r="A896" s="120"/>
      <c r="B896" s="121"/>
      <c r="C896" s="121" t="e">
        <f>VLOOKUP(O896,#REF!,2,FALSE)</f>
        <v>#REF!</v>
      </c>
      <c r="D896" s="123" t="s">
        <v>344</v>
      </c>
      <c r="E896" s="115"/>
      <c r="F896" s="116">
        <v>1</v>
      </c>
      <c r="G896" s="113"/>
      <c r="H896" s="117"/>
      <c r="I896" s="118"/>
      <c r="J896" s="114">
        <v>4.9000000000000004</v>
      </c>
      <c r="K896" s="119"/>
      <c r="L896" s="114"/>
      <c r="M896" s="112"/>
      <c r="N896" s="72"/>
      <c r="O896" s="72">
        <v>3</v>
      </c>
      <c r="P896" s="102" t="s">
        <v>150</v>
      </c>
      <c r="Q896" s="101"/>
      <c r="R896" s="101"/>
      <c r="S896" s="101"/>
      <c r="T896" s="101"/>
      <c r="U896" s="101"/>
      <c r="V896" s="101"/>
      <c r="W896" s="101"/>
      <c r="X896" s="101"/>
      <c r="Y896" s="101"/>
      <c r="Z896" s="101"/>
    </row>
    <row r="897" spans="1:26" s="25" customFormat="1" ht="23.25">
      <c r="A897" s="120"/>
      <c r="B897" s="121"/>
      <c r="C897" s="121" t="e">
        <f>VLOOKUP(O897,#REF!,2,FALSE)</f>
        <v>#REF!</v>
      </c>
      <c r="D897" s="123" t="s">
        <v>182</v>
      </c>
      <c r="E897" s="115"/>
      <c r="F897" s="116">
        <v>1</v>
      </c>
      <c r="G897" s="113"/>
      <c r="H897" s="113"/>
      <c r="I897" s="113"/>
      <c r="J897" s="114">
        <v>32.76</v>
      </c>
      <c r="K897" s="119"/>
      <c r="L897" s="114"/>
      <c r="M897" s="112"/>
      <c r="N897" s="72"/>
      <c r="O897" s="72">
        <v>1</v>
      </c>
      <c r="P897" s="102" t="s">
        <v>150</v>
      </c>
      <c r="Q897" s="101"/>
      <c r="R897" s="101"/>
      <c r="S897" s="101"/>
      <c r="T897" s="101"/>
      <c r="U897" s="101"/>
      <c r="V897" s="101"/>
      <c r="W897" s="101"/>
      <c r="X897" s="101"/>
      <c r="Y897" s="101"/>
      <c r="Z897" s="101"/>
    </row>
    <row r="898" spans="1:26" s="25" customFormat="1" ht="23.25">
      <c r="A898" s="120"/>
      <c r="B898" s="121"/>
      <c r="C898" s="121" t="e">
        <f>VLOOKUP(O898,#REF!,2,FALSE)</f>
        <v>#REF!</v>
      </c>
      <c r="D898" s="157" t="s">
        <v>194</v>
      </c>
      <c r="E898" s="115"/>
      <c r="F898" s="116">
        <v>1</v>
      </c>
      <c r="G898" s="113"/>
      <c r="H898" s="113"/>
      <c r="I898" s="113"/>
      <c r="J898" s="114">
        <v>12.17</v>
      </c>
      <c r="K898" s="119"/>
      <c r="L898" s="114"/>
      <c r="M898" s="112"/>
      <c r="N898" s="72"/>
      <c r="O898" s="72">
        <v>1</v>
      </c>
      <c r="P898" s="102" t="s">
        <v>150</v>
      </c>
      <c r="Q898" s="101"/>
      <c r="R898" s="101"/>
      <c r="S898" s="101"/>
      <c r="T898" s="101"/>
      <c r="U898" s="101"/>
      <c r="V898" s="101"/>
      <c r="W898" s="101"/>
      <c r="X898" s="101"/>
      <c r="Y898" s="101"/>
      <c r="Z898" s="101"/>
    </row>
    <row r="899" spans="1:26" s="25" customFormat="1" ht="23.25">
      <c r="A899" s="120"/>
      <c r="B899" s="121"/>
      <c r="C899" s="121" t="e">
        <f>VLOOKUP(O899,#REF!,2,FALSE)</f>
        <v>#REF!</v>
      </c>
      <c r="D899" s="157" t="s">
        <v>269</v>
      </c>
      <c r="E899" s="115"/>
      <c r="F899" s="116">
        <v>1</v>
      </c>
      <c r="G899" s="113"/>
      <c r="H899" s="117"/>
      <c r="I899" s="118"/>
      <c r="J899" s="114">
        <v>7.38</v>
      </c>
      <c r="K899" s="119"/>
      <c r="L899" s="114"/>
      <c r="M899" s="112"/>
      <c r="N899" s="72"/>
      <c r="O899" s="72">
        <v>1</v>
      </c>
      <c r="P899" s="102" t="s">
        <v>150</v>
      </c>
      <c r="Q899" s="101"/>
      <c r="R899" s="101"/>
      <c r="S899" s="101"/>
      <c r="T899" s="101"/>
      <c r="U899" s="101"/>
      <c r="V899" s="101"/>
      <c r="W899" s="101"/>
      <c r="X899" s="101"/>
      <c r="Y899" s="101"/>
      <c r="Z899" s="101"/>
    </row>
    <row r="900" spans="1:26" s="24" customFormat="1" ht="41.25" customHeight="1">
      <c r="A900" s="120"/>
      <c r="B900" s="121"/>
      <c r="C900" s="121" t="e">
        <f>VLOOKUP(O900,#REF!,2,FALSE)</f>
        <v>#REF!</v>
      </c>
      <c r="D900" s="157" t="s">
        <v>346</v>
      </c>
      <c r="E900" s="115"/>
      <c r="F900" s="116">
        <v>1</v>
      </c>
      <c r="G900" s="113"/>
      <c r="H900" s="117"/>
      <c r="I900" s="118"/>
      <c r="J900" s="114">
        <v>7.61</v>
      </c>
      <c r="K900" s="119"/>
      <c r="L900" s="114"/>
      <c r="M900" s="112"/>
      <c r="N900" s="72"/>
      <c r="O900" s="72">
        <v>3</v>
      </c>
      <c r="P900" s="102" t="s">
        <v>150</v>
      </c>
      <c r="Q900" s="101"/>
      <c r="R900" s="101"/>
      <c r="S900" s="101"/>
      <c r="T900" s="101"/>
      <c r="U900" s="101"/>
      <c r="V900" s="101"/>
      <c r="W900" s="101"/>
      <c r="X900" s="101"/>
      <c r="Y900" s="101"/>
      <c r="Z900" s="101"/>
    </row>
    <row r="901" spans="1:26" s="25" customFormat="1" ht="23.25">
      <c r="A901" s="120"/>
      <c r="B901" s="121"/>
      <c r="C901" s="121" t="e">
        <f>VLOOKUP(O901,#REF!,2,FALSE)</f>
        <v>#REF!</v>
      </c>
      <c r="D901" s="157" t="s">
        <v>347</v>
      </c>
      <c r="E901" s="115"/>
      <c r="F901" s="116">
        <v>1</v>
      </c>
      <c r="G901" s="113"/>
      <c r="H901" s="113"/>
      <c r="I901" s="113"/>
      <c r="J901" s="114">
        <v>7.75</v>
      </c>
      <c r="K901" s="119"/>
      <c r="L901" s="114"/>
      <c r="M901" s="112"/>
      <c r="N901" s="72"/>
      <c r="O901" s="72">
        <v>3</v>
      </c>
      <c r="P901" s="102" t="s">
        <v>150</v>
      </c>
      <c r="Q901" s="101"/>
      <c r="R901" s="101"/>
      <c r="S901" s="101"/>
      <c r="T901" s="101"/>
      <c r="U901" s="101"/>
      <c r="V901" s="101"/>
      <c r="W901" s="101"/>
      <c r="X901" s="101"/>
      <c r="Y901" s="101"/>
      <c r="Z901" s="101"/>
    </row>
    <row r="902" spans="1:26" s="25" customFormat="1" ht="23.25">
      <c r="A902" s="120"/>
      <c r="B902" s="121"/>
      <c r="C902" s="121" t="e">
        <f>VLOOKUP(O902,#REF!,2,FALSE)</f>
        <v>#REF!</v>
      </c>
      <c r="D902" s="123" t="s">
        <v>253</v>
      </c>
      <c r="E902" s="115"/>
      <c r="F902" s="116">
        <v>1</v>
      </c>
      <c r="G902" s="113"/>
      <c r="H902" s="117"/>
      <c r="I902" s="118"/>
      <c r="J902" s="114">
        <v>26.43</v>
      </c>
      <c r="K902" s="119"/>
      <c r="L902" s="114"/>
      <c r="M902" s="112"/>
      <c r="N902" s="72"/>
      <c r="O902" s="72">
        <v>1</v>
      </c>
      <c r="P902" s="102" t="s">
        <v>150</v>
      </c>
      <c r="Q902" s="101"/>
      <c r="R902" s="101"/>
      <c r="S902" s="101"/>
      <c r="T902" s="101"/>
      <c r="U902" s="101"/>
      <c r="V902" s="101"/>
      <c r="W902" s="101"/>
      <c r="X902" s="101"/>
      <c r="Y902" s="101"/>
      <c r="Z902" s="101"/>
    </row>
    <row r="903" spans="1:26" s="24" customFormat="1" ht="41.25" customHeight="1">
      <c r="A903" s="120"/>
      <c r="B903" s="121"/>
      <c r="C903" s="121" t="e">
        <f>VLOOKUP(O903,#REF!,2,FALSE)</f>
        <v>#REF!</v>
      </c>
      <c r="D903" s="123" t="s">
        <v>183</v>
      </c>
      <c r="E903" s="115"/>
      <c r="F903" s="116">
        <v>1</v>
      </c>
      <c r="G903" s="113"/>
      <c r="H903" s="117"/>
      <c r="I903" s="118"/>
      <c r="J903" s="114">
        <v>24.47</v>
      </c>
      <c r="K903" s="119"/>
      <c r="L903" s="114"/>
      <c r="M903" s="112"/>
      <c r="N903" s="72"/>
      <c r="O903" s="72">
        <v>1</v>
      </c>
      <c r="P903" s="102" t="s">
        <v>150</v>
      </c>
      <c r="Q903" s="101"/>
      <c r="R903" s="101"/>
      <c r="S903" s="101"/>
      <c r="T903" s="101"/>
      <c r="U903" s="101"/>
      <c r="V903" s="101"/>
      <c r="W903" s="101"/>
      <c r="X903" s="101"/>
      <c r="Y903" s="101"/>
      <c r="Z903" s="101"/>
    </row>
    <row r="904" spans="1:26" s="25" customFormat="1" ht="23.25">
      <c r="A904" s="120"/>
      <c r="B904" s="121"/>
      <c r="C904" s="121" t="e">
        <f>VLOOKUP(O904,#REF!,2,FALSE)</f>
        <v>#REF!</v>
      </c>
      <c r="D904" s="123" t="s">
        <v>252</v>
      </c>
      <c r="E904" s="115"/>
      <c r="F904" s="116">
        <v>1</v>
      </c>
      <c r="G904" s="113"/>
      <c r="H904" s="113"/>
      <c r="I904" s="113"/>
      <c r="J904" s="114">
        <v>28.65</v>
      </c>
      <c r="K904" s="119"/>
      <c r="L904" s="114"/>
      <c r="M904" s="112"/>
      <c r="N904" s="72"/>
      <c r="O904" s="72">
        <v>1</v>
      </c>
      <c r="P904" s="102" t="s">
        <v>150</v>
      </c>
      <c r="Q904" s="101"/>
      <c r="R904" s="101"/>
      <c r="S904" s="101"/>
      <c r="T904" s="101"/>
      <c r="U904" s="101"/>
      <c r="V904" s="101"/>
      <c r="W904" s="101"/>
      <c r="X904" s="101"/>
      <c r="Y904" s="101"/>
      <c r="Z904" s="101"/>
    </row>
    <row r="905" spans="1:26" s="25" customFormat="1" ht="23.25">
      <c r="A905" s="120"/>
      <c r="B905" s="121"/>
      <c r="C905" s="121" t="e">
        <f>VLOOKUP(O905,#REF!,2,FALSE)</f>
        <v>#REF!</v>
      </c>
      <c r="D905" s="123" t="s">
        <v>301</v>
      </c>
      <c r="E905" s="115"/>
      <c r="F905" s="116">
        <v>1</v>
      </c>
      <c r="G905" s="113"/>
      <c r="H905" s="117"/>
      <c r="I905" s="118"/>
      <c r="J905" s="114">
        <v>4.8</v>
      </c>
      <c r="K905" s="119"/>
      <c r="L905" s="114"/>
      <c r="M905" s="112"/>
      <c r="N905" s="72"/>
      <c r="O905" s="72">
        <v>3</v>
      </c>
      <c r="P905" s="102" t="s">
        <v>150</v>
      </c>
      <c r="Q905" s="101"/>
      <c r="R905" s="101"/>
      <c r="S905" s="101"/>
      <c r="T905" s="101"/>
      <c r="U905" s="101"/>
      <c r="V905" s="101"/>
      <c r="W905" s="101"/>
      <c r="X905" s="101"/>
      <c r="Y905" s="101"/>
      <c r="Z905" s="101"/>
    </row>
    <row r="906" spans="1:26" s="24" customFormat="1" ht="41.25" customHeight="1">
      <c r="A906" s="120"/>
      <c r="B906" s="121"/>
      <c r="C906" s="121" t="e">
        <f>VLOOKUP(O906,#REF!,2,FALSE)</f>
        <v>#REF!</v>
      </c>
      <c r="D906" s="157" t="s">
        <v>254</v>
      </c>
      <c r="E906" s="115"/>
      <c r="F906" s="116">
        <v>1</v>
      </c>
      <c r="G906" s="113"/>
      <c r="H906" s="117"/>
      <c r="I906" s="118"/>
      <c r="J906" s="114">
        <v>35.17</v>
      </c>
      <c r="K906" s="119"/>
      <c r="L906" s="114"/>
      <c r="M906" s="112"/>
      <c r="N906" s="72"/>
      <c r="O906" s="72">
        <v>1</v>
      </c>
      <c r="P906" s="102" t="s">
        <v>150</v>
      </c>
      <c r="Q906" s="101"/>
      <c r="R906" s="101"/>
      <c r="S906" s="101"/>
      <c r="T906" s="101"/>
      <c r="U906" s="101"/>
      <c r="V906" s="101"/>
      <c r="W906" s="101"/>
      <c r="X906" s="101"/>
      <c r="Y906" s="101"/>
      <c r="Z906" s="101"/>
    </row>
    <row r="907" spans="1:26" s="25" customFormat="1" ht="23.25">
      <c r="A907" s="120"/>
      <c r="B907" s="121"/>
      <c r="C907" s="121" t="e">
        <f>VLOOKUP(O907,#REF!,2,FALSE)</f>
        <v>#REF!</v>
      </c>
      <c r="D907" s="157" t="s">
        <v>348</v>
      </c>
      <c r="E907" s="115"/>
      <c r="F907" s="116">
        <v>1</v>
      </c>
      <c r="G907" s="113"/>
      <c r="H907" s="113"/>
      <c r="I907" s="113"/>
      <c r="J907" s="114">
        <v>4.53</v>
      </c>
      <c r="K907" s="119"/>
      <c r="L907" s="114"/>
      <c r="M907" s="112"/>
      <c r="N907" s="72"/>
      <c r="O907" s="72">
        <v>3</v>
      </c>
      <c r="P907" s="102" t="s">
        <v>150</v>
      </c>
      <c r="Q907" s="101"/>
      <c r="R907" s="101"/>
      <c r="S907" s="101"/>
      <c r="T907" s="101"/>
      <c r="U907" s="101"/>
      <c r="V907" s="101"/>
      <c r="W907" s="101"/>
      <c r="X907" s="101"/>
      <c r="Y907" s="101"/>
      <c r="Z907" s="101"/>
    </row>
    <row r="908" spans="1:26" s="25" customFormat="1" ht="23.25">
      <c r="A908" s="120"/>
      <c r="B908" s="121"/>
      <c r="C908" s="121" t="e">
        <f>VLOOKUP(O908,#REF!,2,FALSE)</f>
        <v>#REF!</v>
      </c>
      <c r="D908" s="123" t="s">
        <v>324</v>
      </c>
      <c r="E908" s="115"/>
      <c r="F908" s="116">
        <v>1</v>
      </c>
      <c r="G908" s="113"/>
      <c r="H908" s="117"/>
      <c r="I908" s="118"/>
      <c r="J908" s="114">
        <v>13.56</v>
      </c>
      <c r="K908" s="119"/>
      <c r="L908" s="114"/>
      <c r="M908" s="112"/>
      <c r="N908" s="72"/>
      <c r="O908" s="72">
        <v>3</v>
      </c>
      <c r="P908" s="102" t="s">
        <v>150</v>
      </c>
      <c r="Q908" s="101"/>
      <c r="R908" s="101"/>
      <c r="S908" s="101"/>
      <c r="T908" s="101"/>
      <c r="U908" s="101"/>
      <c r="V908" s="101"/>
      <c r="W908" s="101"/>
      <c r="X908" s="101"/>
      <c r="Y908" s="101"/>
      <c r="Z908" s="101"/>
    </row>
    <row r="909" spans="1:26" s="24" customFormat="1" ht="41.25" customHeight="1">
      <c r="A909" s="120"/>
      <c r="B909" s="121"/>
      <c r="C909" s="121" t="e">
        <f>VLOOKUP(O909,#REF!,2,FALSE)</f>
        <v>#REF!</v>
      </c>
      <c r="D909" s="157" t="s">
        <v>326</v>
      </c>
      <c r="E909" s="115"/>
      <c r="F909" s="116">
        <v>1</v>
      </c>
      <c r="G909" s="113"/>
      <c r="H909" s="117"/>
      <c r="I909" s="118"/>
      <c r="J909" s="114">
        <v>13.56</v>
      </c>
      <c r="K909" s="119"/>
      <c r="L909" s="114"/>
      <c r="M909" s="112"/>
      <c r="N909" s="72"/>
      <c r="O909" s="72">
        <v>3</v>
      </c>
      <c r="P909" s="102" t="s">
        <v>150</v>
      </c>
      <c r="Q909" s="101"/>
      <c r="R909" s="101"/>
      <c r="S909" s="101"/>
      <c r="T909" s="101"/>
      <c r="U909" s="101"/>
      <c r="V909" s="101"/>
      <c r="W909" s="101"/>
      <c r="X909" s="101"/>
      <c r="Y909" s="101"/>
      <c r="Z909" s="101"/>
    </row>
    <row r="910" spans="1:26" s="24" customFormat="1" ht="41.25" customHeight="1">
      <c r="A910" s="120"/>
      <c r="B910" s="121"/>
      <c r="C910" s="121" t="e">
        <f>VLOOKUP(O910,#REF!,2,FALSE)</f>
        <v>#REF!</v>
      </c>
      <c r="D910" s="157" t="s">
        <v>305</v>
      </c>
      <c r="E910" s="115"/>
      <c r="F910" s="116">
        <v>1</v>
      </c>
      <c r="G910" s="113"/>
      <c r="H910" s="117"/>
      <c r="I910" s="118"/>
      <c r="J910" s="114">
        <v>4.53</v>
      </c>
      <c r="K910" s="119"/>
      <c r="L910" s="114"/>
      <c r="M910" s="112"/>
      <c r="N910" s="72"/>
      <c r="O910" s="72">
        <v>3</v>
      </c>
      <c r="P910" s="102" t="s">
        <v>150</v>
      </c>
      <c r="Q910" s="101"/>
      <c r="R910" s="101"/>
      <c r="S910" s="101"/>
      <c r="T910" s="101"/>
      <c r="U910" s="101"/>
      <c r="V910" s="101"/>
      <c r="W910" s="101"/>
      <c r="X910" s="101"/>
      <c r="Y910" s="101"/>
      <c r="Z910" s="101"/>
    </row>
    <row r="911" spans="1:26" s="25" customFormat="1" ht="23.25">
      <c r="A911" s="120"/>
      <c r="B911" s="121"/>
      <c r="C911" s="121" t="e">
        <f>VLOOKUP(O911,#REF!,2,FALSE)</f>
        <v>#REF!</v>
      </c>
      <c r="D911" s="123" t="s">
        <v>349</v>
      </c>
      <c r="E911" s="115"/>
      <c r="F911" s="116">
        <v>1</v>
      </c>
      <c r="G911" s="113"/>
      <c r="H911" s="113"/>
      <c r="I911" s="113"/>
      <c r="J911" s="114">
        <v>4.08</v>
      </c>
      <c r="K911" s="119"/>
      <c r="L911" s="114"/>
      <c r="M911" s="112"/>
      <c r="N911" s="72"/>
      <c r="O911" s="72">
        <v>3</v>
      </c>
      <c r="P911" s="102" t="s">
        <v>150</v>
      </c>
      <c r="Q911" s="101"/>
      <c r="R911" s="101"/>
      <c r="S911" s="101"/>
      <c r="T911" s="101"/>
      <c r="U911" s="101"/>
      <c r="V911" s="101"/>
      <c r="W911" s="101"/>
      <c r="X911" s="101"/>
      <c r="Y911" s="101"/>
      <c r="Z911" s="101"/>
    </row>
    <row r="912" spans="1:26" s="25" customFormat="1" ht="23.25">
      <c r="A912" s="120"/>
      <c r="B912" s="121"/>
      <c r="C912" s="121" t="e">
        <f>VLOOKUP(O912,#REF!,2,FALSE)</f>
        <v>#REF!</v>
      </c>
      <c r="D912" s="123" t="s">
        <v>328</v>
      </c>
      <c r="E912" s="115"/>
      <c r="F912" s="116">
        <v>1</v>
      </c>
      <c r="G912" s="113"/>
      <c r="H912" s="117"/>
      <c r="I912" s="118"/>
      <c r="J912" s="114">
        <v>7.2</v>
      </c>
      <c r="K912" s="119"/>
      <c r="L912" s="114"/>
      <c r="M912" s="112"/>
      <c r="N912" s="72"/>
      <c r="O912" s="72">
        <v>3</v>
      </c>
      <c r="P912" s="102" t="s">
        <v>150</v>
      </c>
      <c r="Q912" s="101"/>
      <c r="R912" s="101"/>
      <c r="S912" s="101"/>
      <c r="T912" s="101"/>
      <c r="U912" s="101"/>
      <c r="V912" s="101"/>
      <c r="W912" s="101"/>
      <c r="X912" s="101"/>
      <c r="Y912" s="101"/>
      <c r="Z912" s="101"/>
    </row>
    <row r="913" spans="1:26" s="24" customFormat="1" ht="41.25" customHeight="1">
      <c r="A913" s="120"/>
      <c r="B913" s="121"/>
      <c r="C913" s="121" t="e">
        <f>VLOOKUP(O913,#REF!,2,FALSE)</f>
        <v>#REF!</v>
      </c>
      <c r="D913" s="123" t="s">
        <v>350</v>
      </c>
      <c r="E913" s="115"/>
      <c r="F913" s="116">
        <v>1</v>
      </c>
      <c r="G913" s="113"/>
      <c r="H913" s="117"/>
      <c r="I913" s="118"/>
      <c r="J913" s="114">
        <v>4.28</v>
      </c>
      <c r="K913" s="119"/>
      <c r="L913" s="114"/>
      <c r="M913" s="112"/>
      <c r="N913" s="72"/>
      <c r="O913" s="72">
        <v>3</v>
      </c>
      <c r="P913" s="102" t="s">
        <v>150</v>
      </c>
      <c r="Q913" s="101"/>
      <c r="R913" s="101"/>
      <c r="S913" s="101"/>
      <c r="T913" s="101"/>
      <c r="U913" s="101"/>
      <c r="V913" s="101"/>
      <c r="W913" s="101"/>
      <c r="X913" s="101"/>
      <c r="Y913" s="101"/>
      <c r="Z913" s="101"/>
    </row>
    <row r="914" spans="1:26" s="25" customFormat="1" ht="23.25">
      <c r="A914" s="120"/>
      <c r="B914" s="121"/>
      <c r="C914" s="121" t="e">
        <f>VLOOKUP(O914,#REF!,2,FALSE)</f>
        <v>#REF!</v>
      </c>
      <c r="D914" s="123" t="s">
        <v>351</v>
      </c>
      <c r="E914" s="115"/>
      <c r="F914" s="116">
        <v>1</v>
      </c>
      <c r="G914" s="113"/>
      <c r="H914" s="113"/>
      <c r="I914" s="113"/>
      <c r="J914" s="114">
        <v>2.25</v>
      </c>
      <c r="K914" s="119"/>
      <c r="L914" s="114"/>
      <c r="M914" s="112"/>
      <c r="N914" s="72"/>
      <c r="O914" s="72">
        <v>3</v>
      </c>
      <c r="P914" s="102" t="s">
        <v>150</v>
      </c>
      <c r="Q914" s="101"/>
      <c r="R914" s="101"/>
      <c r="S914" s="101"/>
      <c r="T914" s="101"/>
      <c r="U914" s="101"/>
      <c r="V914" s="101"/>
      <c r="W914" s="101"/>
      <c r="X914" s="101"/>
      <c r="Y914" s="101"/>
      <c r="Z914" s="101"/>
    </row>
    <row r="915" spans="1:26" s="25" customFormat="1" ht="23.25">
      <c r="A915" s="120"/>
      <c r="B915" s="121"/>
      <c r="C915" s="121" t="e">
        <f>VLOOKUP(O915,#REF!,2,FALSE)</f>
        <v>#REF!</v>
      </c>
      <c r="D915" s="123" t="s">
        <v>352</v>
      </c>
      <c r="E915" s="115"/>
      <c r="F915" s="116">
        <v>1</v>
      </c>
      <c r="G915" s="113"/>
      <c r="H915" s="117"/>
      <c r="I915" s="118"/>
      <c r="J915" s="114">
        <v>4.28</v>
      </c>
      <c r="K915" s="119"/>
      <c r="L915" s="114"/>
      <c r="M915" s="112"/>
      <c r="N915" s="72"/>
      <c r="O915" s="72">
        <v>3</v>
      </c>
      <c r="P915" s="102" t="s">
        <v>150</v>
      </c>
      <c r="Q915" s="101"/>
      <c r="R915" s="101"/>
      <c r="S915" s="101"/>
      <c r="T915" s="101"/>
      <c r="U915" s="101"/>
      <c r="V915" s="101"/>
      <c r="W915" s="101"/>
      <c r="X915" s="101"/>
      <c r="Y915" s="101"/>
      <c r="Z915" s="101"/>
    </row>
    <row r="916" spans="1:26" s="24" customFormat="1" ht="41.25" customHeight="1">
      <c r="A916" s="120"/>
      <c r="B916" s="121"/>
      <c r="C916" s="121" t="e">
        <f>VLOOKUP(O916,#REF!,2,FALSE)</f>
        <v>#REF!</v>
      </c>
      <c r="D916" s="123" t="s">
        <v>268</v>
      </c>
      <c r="E916" s="115"/>
      <c r="F916" s="116">
        <v>1</v>
      </c>
      <c r="G916" s="113"/>
      <c r="H916" s="117"/>
      <c r="I916" s="118"/>
      <c r="J916" s="114">
        <v>29.86</v>
      </c>
      <c r="K916" s="119"/>
      <c r="L916" s="114"/>
      <c r="M916" s="112"/>
      <c r="N916" s="72"/>
      <c r="O916" s="72">
        <v>3</v>
      </c>
      <c r="P916" s="102" t="s">
        <v>150</v>
      </c>
      <c r="Q916" s="101"/>
      <c r="R916" s="101"/>
      <c r="S916" s="101"/>
      <c r="T916" s="101"/>
      <c r="U916" s="101"/>
      <c r="V916" s="101"/>
      <c r="W916" s="101"/>
      <c r="X916" s="101"/>
      <c r="Y916" s="101"/>
      <c r="Z916" s="101"/>
    </row>
    <row r="917" spans="1:26" s="24" customFormat="1" ht="41.25" customHeight="1">
      <c r="A917" s="120"/>
      <c r="B917" s="121"/>
      <c r="C917" s="121" t="e">
        <f>VLOOKUP(O917,#REF!,2,FALSE)</f>
        <v>#REF!</v>
      </c>
      <c r="D917" s="123" t="s">
        <v>192</v>
      </c>
      <c r="E917" s="115"/>
      <c r="F917" s="116">
        <v>1</v>
      </c>
      <c r="G917" s="113"/>
      <c r="H917" s="117"/>
      <c r="I917" s="118"/>
      <c r="J917" s="114">
        <v>65.72</v>
      </c>
      <c r="K917" s="119"/>
      <c r="L917" s="114"/>
      <c r="M917" s="112"/>
      <c r="N917" s="72"/>
      <c r="O917" s="72">
        <v>3</v>
      </c>
      <c r="P917" s="102" t="s">
        <v>150</v>
      </c>
      <c r="Q917" s="101"/>
      <c r="R917" s="101"/>
      <c r="S917" s="101"/>
      <c r="T917" s="101"/>
      <c r="U917" s="101"/>
      <c r="V917" s="101"/>
      <c r="W917" s="101"/>
      <c r="X917" s="101"/>
      <c r="Y917" s="101"/>
      <c r="Z917" s="101"/>
    </row>
    <row r="918" spans="1:26" s="25" customFormat="1" ht="23.25">
      <c r="A918" s="120"/>
      <c r="B918" s="121"/>
      <c r="C918" s="121" t="e">
        <f>VLOOKUP(O918,#REF!,2,FALSE)</f>
        <v>#REF!</v>
      </c>
      <c r="D918" s="123" t="s">
        <v>255</v>
      </c>
      <c r="E918" s="115"/>
      <c r="F918" s="116">
        <v>1</v>
      </c>
      <c r="G918" s="113"/>
      <c r="H918" s="113"/>
      <c r="I918" s="113"/>
      <c r="J918" s="114">
        <v>12.09</v>
      </c>
      <c r="K918" s="119"/>
      <c r="L918" s="114"/>
      <c r="M918" s="112"/>
      <c r="N918" s="72"/>
      <c r="O918" s="72">
        <v>3</v>
      </c>
      <c r="P918" s="102" t="s">
        <v>150</v>
      </c>
      <c r="Q918" s="101"/>
      <c r="R918" s="101"/>
      <c r="S918" s="101"/>
      <c r="T918" s="101"/>
      <c r="U918" s="101"/>
      <c r="V918" s="101"/>
      <c r="W918" s="101"/>
      <c r="X918" s="101"/>
      <c r="Y918" s="101"/>
      <c r="Z918" s="101"/>
    </row>
    <row r="919" spans="1:26" s="25" customFormat="1" ht="23.25">
      <c r="A919" s="120"/>
      <c r="B919" s="121"/>
      <c r="C919" s="121" t="e">
        <f>VLOOKUP(O919,#REF!,2,FALSE)</f>
        <v>#REF!</v>
      </c>
      <c r="D919" s="123" t="s">
        <v>257</v>
      </c>
      <c r="E919" s="115"/>
      <c r="F919" s="116">
        <v>1</v>
      </c>
      <c r="G919" s="113"/>
      <c r="H919" s="117"/>
      <c r="I919" s="118"/>
      <c r="J919" s="114">
        <v>185.04</v>
      </c>
      <c r="K919" s="119"/>
      <c r="L919" s="114"/>
      <c r="M919" s="112"/>
      <c r="N919" s="72"/>
      <c r="O919" s="72">
        <v>1</v>
      </c>
      <c r="P919" s="102" t="s">
        <v>150</v>
      </c>
      <c r="Q919" s="101"/>
      <c r="R919" s="101"/>
      <c r="S919" s="101"/>
      <c r="T919" s="101"/>
      <c r="U919" s="101"/>
      <c r="V919" s="101"/>
      <c r="W919" s="101"/>
      <c r="X919" s="101"/>
      <c r="Y919" s="101"/>
      <c r="Z919" s="101"/>
    </row>
    <row r="920" spans="1:26" s="25" customFormat="1" ht="23.25">
      <c r="A920" s="120"/>
      <c r="B920" s="121"/>
      <c r="C920" s="121" t="e">
        <f>VLOOKUP(O920,#REF!,2,FALSE)</f>
        <v>#REF!</v>
      </c>
      <c r="D920" s="123" t="s">
        <v>251</v>
      </c>
      <c r="E920" s="115"/>
      <c r="F920" s="116">
        <v>1</v>
      </c>
      <c r="G920" s="113"/>
      <c r="H920" s="113"/>
      <c r="I920" s="113"/>
      <c r="J920" s="114">
        <v>7.0758999999999999</v>
      </c>
      <c r="K920" s="119"/>
      <c r="L920" s="114"/>
      <c r="M920" s="112"/>
      <c r="N920" s="72"/>
      <c r="O920" s="72">
        <v>1</v>
      </c>
      <c r="P920" s="102" t="s">
        <v>150</v>
      </c>
      <c r="Q920" s="101"/>
      <c r="R920" s="101"/>
      <c r="S920" s="101"/>
      <c r="T920" s="101"/>
      <c r="U920" s="101"/>
      <c r="V920" s="101"/>
      <c r="W920" s="101"/>
      <c r="X920" s="101"/>
      <c r="Y920" s="101"/>
      <c r="Z920" s="101"/>
    </row>
    <row r="921" spans="1:26" s="25" customFormat="1" ht="23.25">
      <c r="A921" s="120"/>
      <c r="B921" s="121"/>
      <c r="C921" s="121" t="e">
        <f>VLOOKUP(O921,#REF!,2,FALSE)</f>
        <v>#REF!</v>
      </c>
      <c r="D921" s="123" t="s">
        <v>271</v>
      </c>
      <c r="E921" s="115"/>
      <c r="F921" s="116">
        <v>1</v>
      </c>
      <c r="G921" s="113"/>
      <c r="H921" s="117"/>
      <c r="I921" s="118"/>
      <c r="J921" s="114">
        <v>7.0761000000000003</v>
      </c>
      <c r="K921" s="119"/>
      <c r="L921" s="114"/>
      <c r="M921" s="112"/>
      <c r="N921" s="72"/>
      <c r="O921" s="72">
        <v>1</v>
      </c>
      <c r="P921" s="102" t="s">
        <v>150</v>
      </c>
      <c r="Q921" s="101"/>
      <c r="R921" s="101"/>
      <c r="S921" s="101"/>
      <c r="T921" s="101"/>
      <c r="U921" s="101"/>
      <c r="V921" s="101"/>
      <c r="W921" s="101"/>
      <c r="X921" s="101"/>
      <c r="Y921" s="101"/>
      <c r="Z921" s="101"/>
    </row>
    <row r="923" spans="1:26" ht="39">
      <c r="C923" s="65"/>
      <c r="D923" s="194" t="s">
        <v>500</v>
      </c>
      <c r="E923" s="65"/>
      <c r="F923" s="65"/>
      <c r="G923" s="65"/>
      <c r="H923" s="65"/>
      <c r="I923" s="65"/>
      <c r="J923" s="65"/>
      <c r="K923" s="65"/>
      <c r="L923" s="65"/>
      <c r="M923" s="65"/>
    </row>
    <row r="924" spans="1:26" s="24" customFormat="1" ht="23.25">
      <c r="A924" s="120"/>
      <c r="B924" s="121"/>
      <c r="C924" s="121" t="e">
        <f>VLOOKUP(O924,#REF!,2,FALSE)</f>
        <v>#REF!</v>
      </c>
      <c r="D924" s="123" t="s">
        <v>498</v>
      </c>
      <c r="E924" s="115"/>
      <c r="F924" s="116">
        <v>1</v>
      </c>
      <c r="G924" s="113"/>
      <c r="H924" s="117"/>
      <c r="I924" s="118"/>
      <c r="J924" s="114">
        <v>88.04</v>
      </c>
      <c r="K924" s="119"/>
      <c r="L924" s="114"/>
      <c r="M924" s="112"/>
      <c r="N924" s="72"/>
      <c r="O924" s="72">
        <v>7</v>
      </c>
      <c r="P924" s="102" t="s">
        <v>150</v>
      </c>
      <c r="Q924" s="101"/>
      <c r="R924" s="101"/>
      <c r="S924" s="101"/>
      <c r="T924" s="101"/>
      <c r="U924" s="101"/>
      <c r="V924" s="101"/>
      <c r="W924" s="101"/>
      <c r="X924" s="101"/>
      <c r="Y924" s="101"/>
      <c r="Z924" s="101"/>
    </row>
    <row r="926" spans="1:26" s="1" customFormat="1" ht="39">
      <c r="B926" s="83"/>
      <c r="C926" s="65"/>
      <c r="D926" s="194" t="s">
        <v>501</v>
      </c>
      <c r="E926" s="65"/>
      <c r="F926" s="65"/>
      <c r="G926" s="65"/>
      <c r="H926" s="65"/>
      <c r="I926" s="65"/>
      <c r="J926" s="65"/>
      <c r="K926" s="65"/>
      <c r="L926" s="65"/>
      <c r="M926" s="65"/>
      <c r="N926" s="83"/>
    </row>
    <row r="927" spans="1:26" s="24" customFormat="1" ht="23.25">
      <c r="A927" s="120"/>
      <c r="B927" s="121"/>
      <c r="C927" s="121" t="e">
        <f>VLOOKUP(O927,#REF!,2,FALSE)</f>
        <v>#REF!</v>
      </c>
      <c r="D927" s="123" t="s">
        <v>499</v>
      </c>
      <c r="E927" s="115"/>
      <c r="F927" s="116">
        <v>1</v>
      </c>
      <c r="G927" s="113"/>
      <c r="H927" s="117"/>
      <c r="I927" s="118"/>
      <c r="J927" s="114">
        <f>262.34-88.04</f>
        <v>174.29999999999995</v>
      </c>
      <c r="K927" s="119"/>
      <c r="L927" s="114"/>
      <c r="M927" s="112"/>
      <c r="N927" s="72"/>
      <c r="O927" s="72">
        <v>5</v>
      </c>
      <c r="P927" s="102" t="s">
        <v>150</v>
      </c>
      <c r="Q927" s="101"/>
      <c r="R927" s="101"/>
      <c r="S927" s="101"/>
      <c r="T927" s="101"/>
      <c r="U927" s="101"/>
      <c r="V927" s="101"/>
      <c r="W927" s="101"/>
      <c r="X927" s="101"/>
      <c r="Y927" s="101"/>
      <c r="Z927" s="101"/>
    </row>
    <row r="929" spans="1:26" s="1" customFormat="1" ht="39">
      <c r="B929" s="83"/>
      <c r="C929" s="65"/>
      <c r="D929" s="194" t="s">
        <v>502</v>
      </c>
      <c r="E929" s="65"/>
      <c r="F929" s="65"/>
      <c r="G929" s="65"/>
      <c r="H929" s="65"/>
      <c r="I929" s="65"/>
      <c r="J929" s="65"/>
      <c r="K929" s="65"/>
      <c r="L929" s="65"/>
      <c r="M929" s="65"/>
      <c r="N929" s="83"/>
    </row>
    <row r="930" spans="1:26" s="25" customFormat="1" ht="30.75" customHeight="1">
      <c r="A930" s="120"/>
      <c r="B930" s="121"/>
      <c r="C930" s="121" t="e">
        <f>VLOOKUP(O930,#REF!,2,FALSE)</f>
        <v>#REF!</v>
      </c>
      <c r="D930" s="123" t="s">
        <v>330</v>
      </c>
      <c r="E930" s="115"/>
      <c r="F930" s="116">
        <v>1</v>
      </c>
      <c r="G930" s="113"/>
      <c r="H930" s="117"/>
      <c r="I930" s="118"/>
      <c r="J930" s="114">
        <v>648.41999999999996</v>
      </c>
      <c r="K930" s="119"/>
      <c r="L930" s="114"/>
      <c r="M930" s="112"/>
      <c r="N930" s="72"/>
      <c r="O930" s="72">
        <v>8</v>
      </c>
      <c r="P930" s="102" t="s">
        <v>150</v>
      </c>
      <c r="Q930" s="101"/>
      <c r="R930" s="101"/>
      <c r="S930" s="101"/>
      <c r="T930" s="101"/>
      <c r="U930" s="101"/>
      <c r="V930" s="101"/>
      <c r="W930" s="101"/>
      <c r="X930" s="101"/>
      <c r="Y930" s="101"/>
      <c r="Z930" s="101"/>
    </row>
    <row r="932" spans="1:26" s="1" customFormat="1" ht="39">
      <c r="B932" s="83"/>
      <c r="C932" s="65"/>
      <c r="D932" s="194" t="s">
        <v>67</v>
      </c>
      <c r="E932" s="65"/>
      <c r="F932" s="65"/>
      <c r="G932" s="65"/>
      <c r="H932" s="65"/>
      <c r="I932" s="65"/>
      <c r="J932" s="65"/>
      <c r="K932" s="65"/>
      <c r="L932" s="65"/>
      <c r="M932" s="65"/>
      <c r="N932" s="83"/>
    </row>
    <row r="933" spans="1:26" s="25" customFormat="1" ht="30.75" customHeight="1">
      <c r="A933" s="120"/>
      <c r="B933" s="121"/>
      <c r="C933" s="121" t="e">
        <f>VLOOKUP(O933,#REF!,2,FALSE)</f>
        <v>#REF!</v>
      </c>
      <c r="D933" s="123" t="s">
        <v>329</v>
      </c>
      <c r="E933" s="115"/>
      <c r="F933" s="116">
        <v>1</v>
      </c>
      <c r="G933" s="113"/>
      <c r="H933" s="117"/>
      <c r="I933" s="118"/>
      <c r="J933" s="113">
        <v>1647.01</v>
      </c>
      <c r="K933" s="119"/>
      <c r="L933" s="114"/>
      <c r="M933" s="112"/>
      <c r="N933" s="72"/>
      <c r="O933" s="72">
        <v>2</v>
      </c>
      <c r="P933" s="102" t="s">
        <v>150</v>
      </c>
      <c r="Q933" s="101"/>
      <c r="R933" s="101"/>
      <c r="S933" s="101"/>
      <c r="T933" s="101"/>
      <c r="U933" s="101"/>
      <c r="V933" s="101"/>
      <c r="W933" s="101"/>
      <c r="X933" s="101"/>
      <c r="Y933" s="101"/>
      <c r="Z933" s="101"/>
    </row>
    <row r="935" spans="1:26" s="1" customFormat="1" ht="39">
      <c r="B935" s="83"/>
      <c r="C935" s="65"/>
      <c r="D935" s="194" t="s">
        <v>272</v>
      </c>
      <c r="E935" s="65"/>
      <c r="F935" s="65"/>
      <c r="G935" s="65"/>
      <c r="H935" s="65"/>
      <c r="I935" s="65"/>
      <c r="J935" s="65"/>
      <c r="K935" s="65"/>
      <c r="L935" s="65"/>
      <c r="M935" s="65"/>
      <c r="N935" s="83"/>
    </row>
    <row r="936" spans="1:26" s="25" customFormat="1" ht="23.25">
      <c r="A936" s="120"/>
      <c r="B936" s="121"/>
      <c r="C936" s="121" t="s">
        <v>497</v>
      </c>
      <c r="D936" s="123" t="s">
        <v>322</v>
      </c>
      <c r="E936" s="115"/>
      <c r="F936" s="116">
        <v>1</v>
      </c>
      <c r="G936" s="113"/>
      <c r="H936" s="117"/>
      <c r="I936" s="118"/>
      <c r="J936" s="114">
        <v>959.89</v>
      </c>
      <c r="K936" s="119"/>
      <c r="L936" s="114"/>
      <c r="M936" s="112"/>
      <c r="N936" s="72"/>
      <c r="O936" s="72">
        <v>4</v>
      </c>
      <c r="P936" s="102" t="s">
        <v>150</v>
      </c>
      <c r="Q936" s="101"/>
      <c r="R936" s="101"/>
      <c r="S936" s="101"/>
      <c r="T936" s="101"/>
      <c r="U936" s="101"/>
      <c r="V936" s="101"/>
      <c r="W936" s="101"/>
      <c r="X936" s="101"/>
      <c r="Y936" s="101"/>
      <c r="Z936" s="101"/>
    </row>
    <row r="937" spans="1:26" s="25" customFormat="1" ht="23.25">
      <c r="A937" s="120"/>
      <c r="B937" s="121"/>
      <c r="C937" s="121" t="s">
        <v>288</v>
      </c>
      <c r="D937" s="123" t="s">
        <v>332</v>
      </c>
      <c r="E937" s="115"/>
      <c r="F937" s="116">
        <v>1</v>
      </c>
      <c r="G937" s="113"/>
      <c r="H937" s="117"/>
      <c r="I937" s="118"/>
      <c r="J937" s="114">
        <v>48</v>
      </c>
      <c r="K937" s="119"/>
      <c r="L937" s="114"/>
      <c r="M937" s="112"/>
      <c r="N937" s="72"/>
      <c r="O937" s="72">
        <v>1</v>
      </c>
      <c r="P937" s="102"/>
      <c r="Q937" s="101"/>
      <c r="R937" s="101"/>
      <c r="S937" s="101"/>
      <c r="T937" s="101"/>
      <c r="U937" s="101"/>
      <c r="V937" s="101"/>
      <c r="W937" s="101"/>
      <c r="X937" s="101"/>
      <c r="Y937" s="101"/>
      <c r="Z937" s="101"/>
    </row>
    <row r="938" spans="1:26" s="25" customFormat="1" ht="30.75" customHeight="1">
      <c r="A938" s="120"/>
      <c r="B938" s="121"/>
      <c r="C938" s="121" t="s">
        <v>288</v>
      </c>
      <c r="D938" s="123" t="s">
        <v>333</v>
      </c>
      <c r="E938" s="115"/>
      <c r="F938" s="116">
        <v>1</v>
      </c>
      <c r="G938" s="113"/>
      <c r="H938" s="117"/>
      <c r="I938" s="118"/>
      <c r="J938" s="113">
        <v>21.86</v>
      </c>
      <c r="K938" s="119"/>
      <c r="L938" s="114"/>
      <c r="M938" s="112"/>
      <c r="N938" s="72"/>
      <c r="O938" s="72">
        <v>1</v>
      </c>
      <c r="P938" s="102"/>
      <c r="Q938" s="101"/>
      <c r="R938" s="101"/>
      <c r="S938" s="101"/>
      <c r="T938" s="101"/>
      <c r="U938" s="101"/>
      <c r="V938" s="101"/>
      <c r="W938" s="101"/>
      <c r="X938" s="101"/>
      <c r="Y938" s="101"/>
      <c r="Z938" s="101"/>
    </row>
    <row r="939" spans="1:26" s="25" customFormat="1" ht="30.75" customHeight="1">
      <c r="A939" s="120"/>
      <c r="B939" s="121"/>
      <c r="C939" s="121" t="s">
        <v>288</v>
      </c>
      <c r="D939" s="123" t="s">
        <v>334</v>
      </c>
      <c r="E939" s="115"/>
      <c r="F939" s="116">
        <v>1</v>
      </c>
      <c r="G939" s="113"/>
      <c r="H939" s="117"/>
      <c r="I939" s="118"/>
      <c r="J939" s="114">
        <v>21.86</v>
      </c>
      <c r="K939" s="119"/>
      <c r="L939" s="114"/>
      <c r="M939" s="112"/>
      <c r="N939" s="72"/>
      <c r="O939" s="72">
        <v>1</v>
      </c>
      <c r="P939" s="102"/>
      <c r="Q939" s="101"/>
      <c r="R939" s="101"/>
      <c r="S939" s="101"/>
      <c r="T939" s="101"/>
      <c r="U939" s="101"/>
      <c r="V939" s="101"/>
      <c r="W939" s="101"/>
      <c r="X939" s="101"/>
      <c r="Y939" s="101"/>
      <c r="Z939" s="101"/>
    </row>
    <row r="940" spans="1:26" s="24" customFormat="1" ht="23.25">
      <c r="A940" s="120"/>
      <c r="B940" s="121"/>
      <c r="C940" s="121" t="s">
        <v>288</v>
      </c>
      <c r="D940" s="123" t="s">
        <v>335</v>
      </c>
      <c r="E940" s="115"/>
      <c r="F940" s="116">
        <v>1</v>
      </c>
      <c r="G940" s="113"/>
      <c r="H940" s="117"/>
      <c r="I940" s="118"/>
      <c r="J940" s="114">
        <v>47.63</v>
      </c>
      <c r="K940" s="119"/>
      <c r="L940" s="114"/>
      <c r="M940" s="112"/>
      <c r="N940" s="72"/>
      <c r="O940" s="72">
        <v>1</v>
      </c>
      <c r="P940" s="102"/>
      <c r="Q940" s="101"/>
      <c r="R940" s="101"/>
      <c r="S940" s="101"/>
      <c r="T940" s="101"/>
      <c r="U940" s="101"/>
      <c r="V940" s="101"/>
      <c r="W940" s="101"/>
      <c r="X940" s="101"/>
      <c r="Y940" s="101"/>
      <c r="Z940" s="101"/>
    </row>
    <row r="941" spans="1:26" s="25" customFormat="1" ht="23.25">
      <c r="A941" s="120"/>
      <c r="B941" s="121"/>
      <c r="C941" s="121" t="s">
        <v>288</v>
      </c>
      <c r="D941" s="123" t="s">
        <v>336</v>
      </c>
      <c r="E941" s="115"/>
      <c r="F941" s="116">
        <v>1</v>
      </c>
      <c r="G941" s="113"/>
      <c r="H941" s="117"/>
      <c r="I941" s="118"/>
      <c r="J941" s="114">
        <v>21.86</v>
      </c>
      <c r="K941" s="119"/>
      <c r="L941" s="114"/>
      <c r="M941" s="112"/>
      <c r="N941" s="72"/>
      <c r="O941" s="72">
        <v>1</v>
      </c>
      <c r="P941" s="102"/>
      <c r="Q941" s="101"/>
      <c r="R941" s="101"/>
      <c r="S941" s="101"/>
      <c r="T941" s="101"/>
      <c r="U941" s="101"/>
      <c r="V941" s="101"/>
      <c r="W941" s="101"/>
      <c r="X941" s="101"/>
      <c r="Y941" s="101"/>
      <c r="Z941" s="101"/>
    </row>
    <row r="942" spans="1:26" s="25" customFormat="1" ht="30.75" customHeight="1">
      <c r="A942" s="120"/>
      <c r="B942" s="121"/>
      <c r="C942" s="121" t="s">
        <v>288</v>
      </c>
      <c r="D942" s="123" t="s">
        <v>337</v>
      </c>
      <c r="E942" s="115"/>
      <c r="F942" s="116">
        <v>1</v>
      </c>
      <c r="G942" s="113"/>
      <c r="H942" s="117"/>
      <c r="I942" s="118"/>
      <c r="J942" s="113">
        <v>21.86</v>
      </c>
      <c r="K942" s="119"/>
      <c r="L942" s="114"/>
      <c r="M942" s="112"/>
      <c r="N942" s="72"/>
      <c r="O942" s="72">
        <v>1</v>
      </c>
      <c r="P942" s="102"/>
      <c r="Q942" s="101"/>
      <c r="R942" s="101"/>
      <c r="S942" s="101"/>
      <c r="T942" s="101"/>
      <c r="U942" s="101"/>
      <c r="V942" s="101"/>
      <c r="W942" s="101"/>
      <c r="X942" s="101"/>
      <c r="Y942" s="101"/>
      <c r="Z942" s="101"/>
    </row>
    <row r="943" spans="1:26" s="25" customFormat="1" ht="30.75" customHeight="1">
      <c r="A943" s="120"/>
      <c r="B943" s="121"/>
      <c r="C943" s="121" t="s">
        <v>288</v>
      </c>
      <c r="D943" s="123" t="s">
        <v>338</v>
      </c>
      <c r="E943" s="115"/>
      <c r="F943" s="116">
        <v>1</v>
      </c>
      <c r="G943" s="113"/>
      <c r="H943" s="117"/>
      <c r="I943" s="118"/>
      <c r="J943" s="114">
        <v>96.699999999999989</v>
      </c>
      <c r="K943" s="119"/>
      <c r="L943" s="114"/>
      <c r="M943" s="112"/>
      <c r="N943" s="72"/>
      <c r="O943" s="72">
        <v>1</v>
      </c>
      <c r="P943" s="102"/>
      <c r="Q943" s="101"/>
      <c r="R943" s="101"/>
      <c r="S943" s="101"/>
      <c r="T943" s="101"/>
      <c r="U943" s="101"/>
      <c r="V943" s="101"/>
      <c r="W943" s="101"/>
      <c r="X943" s="101"/>
      <c r="Y943" s="101"/>
      <c r="Z943" s="101"/>
    </row>
    <row r="944" spans="1:26" s="24" customFormat="1" ht="23.25">
      <c r="A944" s="120"/>
      <c r="B944" s="121"/>
      <c r="C944" s="121" t="s">
        <v>288</v>
      </c>
      <c r="D944" s="123" t="s">
        <v>339</v>
      </c>
      <c r="E944" s="115"/>
      <c r="F944" s="116">
        <v>1</v>
      </c>
      <c r="G944" s="113"/>
      <c r="H944" s="117"/>
      <c r="I944" s="118"/>
      <c r="J944" s="114">
        <v>107.28</v>
      </c>
      <c r="K944" s="119"/>
      <c r="L944" s="114"/>
      <c r="M944" s="112"/>
      <c r="N944" s="72"/>
      <c r="O944" s="72">
        <v>1</v>
      </c>
      <c r="P944" s="102"/>
      <c r="Q944" s="101"/>
      <c r="R944" s="101"/>
      <c r="S944" s="101"/>
      <c r="T944" s="101"/>
      <c r="U944" s="101"/>
      <c r="V944" s="101"/>
      <c r="W944" s="101"/>
      <c r="X944" s="101"/>
      <c r="Y944" s="101"/>
      <c r="Z944" s="101"/>
    </row>
    <row r="945" spans="1:26" s="24" customFormat="1" ht="23.25">
      <c r="A945" s="120"/>
      <c r="B945" s="121"/>
      <c r="C945" s="121" t="s">
        <v>288</v>
      </c>
      <c r="D945" s="123" t="s">
        <v>345</v>
      </c>
      <c r="E945" s="115"/>
      <c r="F945" s="116">
        <v>1</v>
      </c>
      <c r="G945" s="113"/>
      <c r="H945" s="117"/>
      <c r="I945" s="118"/>
      <c r="J945" s="114">
        <v>50.92</v>
      </c>
      <c r="K945" s="119"/>
      <c r="L945" s="114"/>
      <c r="M945" s="112"/>
      <c r="N945" s="72"/>
      <c r="O945" s="72">
        <v>1</v>
      </c>
      <c r="P945" s="102"/>
      <c r="Q945" s="101"/>
      <c r="R945" s="101"/>
      <c r="S945" s="101"/>
      <c r="T945" s="101"/>
      <c r="U945" s="101"/>
      <c r="V945" s="101"/>
      <c r="W945" s="101"/>
      <c r="X945" s="101"/>
      <c r="Y945" s="101"/>
      <c r="Z945" s="101"/>
    </row>
    <row r="946" spans="1:26" s="25" customFormat="1" ht="30.75" customHeight="1">
      <c r="A946" s="120"/>
      <c r="B946" s="121"/>
      <c r="C946" s="121" t="s">
        <v>288</v>
      </c>
      <c r="D946" s="123" t="s">
        <v>314</v>
      </c>
      <c r="E946" s="115"/>
      <c r="F946" s="116">
        <v>1</v>
      </c>
      <c r="G946" s="113"/>
      <c r="H946" s="117"/>
      <c r="I946" s="118"/>
      <c r="J946" s="114">
        <v>574.71</v>
      </c>
      <c r="K946" s="119"/>
      <c r="L946" s="114"/>
      <c r="M946" s="112"/>
      <c r="N946" s="72"/>
      <c r="O946" s="72">
        <v>1</v>
      </c>
      <c r="P946" s="102" t="s">
        <v>150</v>
      </c>
      <c r="Q946" s="101"/>
      <c r="R946" s="101"/>
      <c r="S946" s="101"/>
      <c r="T946" s="101"/>
      <c r="U946" s="101"/>
      <c r="V946" s="101"/>
      <c r="W946" s="101"/>
      <c r="X946" s="101"/>
      <c r="Y946" s="101"/>
      <c r="Z946" s="101"/>
    </row>
    <row r="947" spans="1:26" s="25" customFormat="1" ht="23.25">
      <c r="A947" s="120"/>
      <c r="B947" s="121"/>
      <c r="C947" s="121" t="s">
        <v>288</v>
      </c>
      <c r="D947" s="123" t="s">
        <v>340</v>
      </c>
      <c r="E947" s="115"/>
      <c r="F947" s="116">
        <v>1</v>
      </c>
      <c r="G947" s="113"/>
      <c r="H947" s="113"/>
      <c r="I947" s="113"/>
      <c r="J947" s="114">
        <v>72</v>
      </c>
      <c r="K947" s="119"/>
      <c r="L947" s="114"/>
      <c r="M947" s="112"/>
      <c r="N947" s="72"/>
      <c r="O947" s="72">
        <v>1</v>
      </c>
      <c r="P947" s="102" t="s">
        <v>150</v>
      </c>
      <c r="Q947" s="101"/>
      <c r="R947" s="101"/>
      <c r="S947" s="101"/>
      <c r="T947" s="101"/>
      <c r="U947" s="101"/>
      <c r="V947" s="101"/>
      <c r="W947" s="101"/>
      <c r="X947" s="101"/>
      <c r="Y947" s="101"/>
      <c r="Z947" s="101"/>
    </row>
    <row r="948" spans="1:26" s="25" customFormat="1" ht="23.25">
      <c r="A948" s="120"/>
      <c r="B948" s="121"/>
      <c r="C948" s="121" t="s">
        <v>288</v>
      </c>
      <c r="D948" s="157" t="s">
        <v>296</v>
      </c>
      <c r="E948" s="115"/>
      <c r="F948" s="116">
        <v>1</v>
      </c>
      <c r="G948" s="113"/>
      <c r="H948" s="117"/>
      <c r="I948" s="118"/>
      <c r="J948" s="114">
        <v>95.83</v>
      </c>
      <c r="K948" s="119"/>
      <c r="L948" s="114"/>
      <c r="M948" s="112"/>
      <c r="N948" s="72"/>
      <c r="O948" s="72">
        <v>1</v>
      </c>
      <c r="P948" s="102" t="s">
        <v>150</v>
      </c>
      <c r="Q948" s="101"/>
      <c r="R948" s="101"/>
      <c r="S948" s="101"/>
      <c r="T948" s="101"/>
      <c r="U948" s="101"/>
      <c r="V948" s="101"/>
      <c r="W948" s="101"/>
      <c r="X948" s="101"/>
      <c r="Y948" s="101"/>
      <c r="Z948" s="101"/>
    </row>
    <row r="949" spans="1:26" s="24" customFormat="1" ht="41.25" customHeight="1">
      <c r="A949" s="120"/>
      <c r="B949" s="121"/>
      <c r="C949" s="121" t="s">
        <v>288</v>
      </c>
      <c r="D949" s="157" t="s">
        <v>323</v>
      </c>
      <c r="E949" s="115"/>
      <c r="F949" s="116">
        <v>1</v>
      </c>
      <c r="G949" s="113"/>
      <c r="H949" s="117"/>
      <c r="I949" s="118"/>
      <c r="J949" s="114">
        <v>95.83</v>
      </c>
      <c r="K949" s="119"/>
      <c r="L949" s="114"/>
      <c r="M949" s="112"/>
      <c r="N949" s="72"/>
      <c r="O949" s="72">
        <v>1</v>
      </c>
      <c r="P949" s="102" t="s">
        <v>150</v>
      </c>
      <c r="Q949" s="101"/>
      <c r="R949" s="101"/>
      <c r="S949" s="101"/>
      <c r="T949" s="101"/>
      <c r="U949" s="101"/>
      <c r="V949" s="101"/>
      <c r="W949" s="101"/>
      <c r="X949" s="101"/>
      <c r="Y949" s="101"/>
      <c r="Z949" s="101"/>
    </row>
    <row r="950" spans="1:26" s="24" customFormat="1" ht="41.25" customHeight="1">
      <c r="A950" s="120"/>
      <c r="B950" s="121"/>
      <c r="C950" s="121" t="s">
        <v>288</v>
      </c>
      <c r="D950" s="157" t="s">
        <v>304</v>
      </c>
      <c r="E950" s="115"/>
      <c r="F950" s="116">
        <v>1</v>
      </c>
      <c r="G950" s="113"/>
      <c r="H950" s="117"/>
      <c r="I950" s="118"/>
      <c r="J950" s="114">
        <v>46.93</v>
      </c>
      <c r="K950" s="119"/>
      <c r="L950" s="114"/>
      <c r="M950" s="112"/>
      <c r="N950" s="72"/>
      <c r="O950" s="72">
        <v>1</v>
      </c>
      <c r="P950" s="102" t="s">
        <v>150</v>
      </c>
      <c r="Q950" s="101"/>
      <c r="R950" s="101"/>
      <c r="S950" s="101"/>
      <c r="T950" s="101"/>
      <c r="U950" s="101"/>
      <c r="V950" s="101"/>
      <c r="W950" s="101"/>
      <c r="X950" s="101"/>
      <c r="Y950" s="101"/>
      <c r="Z950" s="101"/>
    </row>
    <row r="951" spans="1:26" s="25" customFormat="1" ht="23.25">
      <c r="A951" s="120"/>
      <c r="B951" s="121"/>
      <c r="C951" s="121" t="s">
        <v>288</v>
      </c>
      <c r="D951" s="157" t="s">
        <v>342</v>
      </c>
      <c r="E951" s="115"/>
      <c r="F951" s="116">
        <v>1</v>
      </c>
      <c r="G951" s="113"/>
      <c r="H951" s="117"/>
      <c r="I951" s="118"/>
      <c r="J951" s="114">
        <v>46.93</v>
      </c>
      <c r="K951" s="119"/>
      <c r="L951" s="114"/>
      <c r="M951" s="112"/>
      <c r="N951" s="72"/>
      <c r="O951" s="72">
        <v>1</v>
      </c>
      <c r="P951" s="102" t="s">
        <v>150</v>
      </c>
      <c r="Q951" s="101"/>
      <c r="R951" s="101"/>
      <c r="S951" s="101"/>
      <c r="T951" s="101"/>
      <c r="U951" s="101"/>
      <c r="V951" s="101"/>
      <c r="W951" s="101"/>
      <c r="X951" s="101"/>
      <c r="Y951" s="101"/>
      <c r="Z951" s="101"/>
    </row>
    <row r="952" spans="1:26" s="25" customFormat="1" ht="23.25">
      <c r="A952" s="120"/>
      <c r="B952" s="121"/>
      <c r="C952" s="121" t="s">
        <v>288</v>
      </c>
      <c r="D952" s="157" t="s">
        <v>193</v>
      </c>
      <c r="E952" s="115"/>
      <c r="F952" s="116">
        <v>1</v>
      </c>
      <c r="G952" s="113"/>
      <c r="H952" s="117"/>
      <c r="I952" s="118"/>
      <c r="J952" s="114">
        <v>118</v>
      </c>
      <c r="K952" s="119"/>
      <c r="L952" s="114"/>
      <c r="M952" s="112"/>
      <c r="N952" s="72"/>
      <c r="O952" s="72">
        <v>1</v>
      </c>
      <c r="P952" s="102" t="s">
        <v>150</v>
      </c>
      <c r="Q952" s="101"/>
      <c r="R952" s="101"/>
      <c r="S952" s="101"/>
      <c r="T952" s="101"/>
      <c r="U952" s="101"/>
      <c r="V952" s="101"/>
      <c r="W952" s="101"/>
      <c r="X952" s="101"/>
      <c r="Y952" s="101"/>
      <c r="Z952" s="101"/>
    </row>
    <row r="953" spans="1:26" s="24" customFormat="1" ht="41.25" customHeight="1">
      <c r="A953" s="120"/>
      <c r="B953" s="121"/>
      <c r="C953" s="121" t="s">
        <v>288</v>
      </c>
      <c r="D953" s="157" t="s">
        <v>190</v>
      </c>
      <c r="E953" s="115"/>
      <c r="F953" s="116">
        <v>1</v>
      </c>
      <c r="G953" s="113"/>
      <c r="H953" s="117"/>
      <c r="I953" s="118"/>
      <c r="J953" s="114">
        <v>58.4</v>
      </c>
      <c r="K953" s="119"/>
      <c r="L953" s="114"/>
      <c r="M953" s="112"/>
      <c r="N953" s="72"/>
      <c r="O953" s="72">
        <v>1</v>
      </c>
      <c r="P953" s="102" t="s">
        <v>150</v>
      </c>
      <c r="Q953" s="101"/>
      <c r="R953" s="101"/>
      <c r="S953" s="101"/>
      <c r="T953" s="101"/>
      <c r="U953" s="101"/>
      <c r="V953" s="101"/>
      <c r="W953" s="101"/>
      <c r="X953" s="101"/>
      <c r="Y953" s="101"/>
      <c r="Z953" s="101"/>
    </row>
    <row r="954" spans="1:26" s="24" customFormat="1" ht="41.25" customHeight="1">
      <c r="A954" s="120"/>
      <c r="B954" s="121"/>
      <c r="C954" s="121" t="s">
        <v>288</v>
      </c>
      <c r="D954" s="157" t="s">
        <v>191</v>
      </c>
      <c r="E954" s="115"/>
      <c r="F954" s="116">
        <v>1</v>
      </c>
      <c r="G954" s="113"/>
      <c r="H954" s="117"/>
      <c r="I954" s="118"/>
      <c r="J954" s="114">
        <v>58.4</v>
      </c>
      <c r="K954" s="119"/>
      <c r="L954" s="114"/>
      <c r="M954" s="112"/>
      <c r="N954" s="72"/>
      <c r="O954" s="72">
        <v>1</v>
      </c>
      <c r="P954" s="102" t="s">
        <v>150</v>
      </c>
      <c r="Q954" s="101"/>
      <c r="R954" s="101"/>
      <c r="S954" s="101"/>
      <c r="T954" s="101"/>
      <c r="U954" s="101"/>
      <c r="V954" s="101"/>
      <c r="W954" s="101"/>
      <c r="X954" s="101"/>
      <c r="Y954" s="101"/>
      <c r="Z954" s="101"/>
    </row>
    <row r="955" spans="1:26" s="25" customFormat="1" ht="23.25">
      <c r="A955" s="120"/>
      <c r="B955" s="121"/>
      <c r="C955" s="121" t="s">
        <v>288</v>
      </c>
      <c r="D955" s="157" t="s">
        <v>189</v>
      </c>
      <c r="E955" s="115"/>
      <c r="F955" s="116">
        <v>1</v>
      </c>
      <c r="G955" s="113"/>
      <c r="H955" s="113"/>
      <c r="I955" s="113"/>
      <c r="J955" s="114">
        <v>46.93</v>
      </c>
      <c r="K955" s="119"/>
      <c r="L955" s="114"/>
      <c r="M955" s="112"/>
      <c r="N955" s="72"/>
      <c r="O955" s="72">
        <v>1</v>
      </c>
      <c r="P955" s="102" t="s">
        <v>150</v>
      </c>
      <c r="Q955" s="101"/>
      <c r="R955" s="101"/>
      <c r="S955" s="101"/>
      <c r="T955" s="101"/>
      <c r="U955" s="101"/>
      <c r="V955" s="101"/>
      <c r="W955" s="101"/>
      <c r="X955" s="101"/>
      <c r="Y955" s="101"/>
      <c r="Z955" s="101"/>
    </row>
    <row r="956" spans="1:26" s="25" customFormat="1" ht="23.25">
      <c r="A956" s="120"/>
      <c r="B956" s="121"/>
      <c r="C956" s="121" t="s">
        <v>288</v>
      </c>
      <c r="D956" s="157" t="s">
        <v>188</v>
      </c>
      <c r="E956" s="115"/>
      <c r="F956" s="116">
        <v>1</v>
      </c>
      <c r="G956" s="113"/>
      <c r="H956" s="117"/>
      <c r="I956" s="118"/>
      <c r="J956" s="114">
        <v>46.93</v>
      </c>
      <c r="K956" s="119"/>
      <c r="L956" s="114"/>
      <c r="M956" s="112"/>
      <c r="N956" s="72"/>
      <c r="O956" s="72">
        <v>1</v>
      </c>
      <c r="P956" s="102" t="s">
        <v>150</v>
      </c>
      <c r="Q956" s="101"/>
      <c r="R956" s="101"/>
      <c r="S956" s="101"/>
      <c r="T956" s="101"/>
      <c r="U956" s="101"/>
      <c r="V956" s="101"/>
      <c r="W956" s="101"/>
      <c r="X956" s="101"/>
      <c r="Y956" s="101"/>
      <c r="Z956" s="101"/>
    </row>
    <row r="957" spans="1:26" s="24" customFormat="1" ht="41.25" customHeight="1">
      <c r="A957" s="120"/>
      <c r="B957" s="121"/>
      <c r="C957" s="121" t="s">
        <v>288</v>
      </c>
      <c r="D957" s="157" t="s">
        <v>185</v>
      </c>
      <c r="E957" s="115"/>
      <c r="F957" s="116">
        <v>1</v>
      </c>
      <c r="G957" s="113"/>
      <c r="H957" s="117"/>
      <c r="I957" s="118"/>
      <c r="J957" s="114">
        <v>46.93</v>
      </c>
      <c r="K957" s="119"/>
      <c r="L957" s="114"/>
      <c r="M957" s="112"/>
      <c r="N957" s="72"/>
      <c r="O957" s="72">
        <v>1</v>
      </c>
      <c r="P957" s="102" t="s">
        <v>150</v>
      </c>
      <c r="Q957" s="101"/>
      <c r="R957" s="101"/>
      <c r="S957" s="101"/>
      <c r="T957" s="101"/>
      <c r="U957" s="101"/>
      <c r="V957" s="101"/>
      <c r="W957" s="101"/>
      <c r="X957" s="101"/>
      <c r="Y957" s="101"/>
      <c r="Z957" s="101"/>
    </row>
    <row r="958" spans="1:26" s="24" customFormat="1" ht="41.25" customHeight="1">
      <c r="A958" s="120"/>
      <c r="B958" s="121"/>
      <c r="C958" s="121" t="s">
        <v>288</v>
      </c>
      <c r="D958" s="157" t="s">
        <v>184</v>
      </c>
      <c r="E958" s="115"/>
      <c r="F958" s="116">
        <v>1</v>
      </c>
      <c r="G958" s="113"/>
      <c r="H958" s="117"/>
      <c r="I958" s="118"/>
      <c r="J958" s="114">
        <v>46.93</v>
      </c>
      <c r="K958" s="119"/>
      <c r="L958" s="114"/>
      <c r="M958" s="112"/>
      <c r="N958" s="72"/>
      <c r="O958" s="72">
        <v>1</v>
      </c>
      <c r="P958" s="102" t="s">
        <v>150</v>
      </c>
      <c r="Q958" s="101"/>
      <c r="R958" s="101"/>
      <c r="S958" s="101"/>
      <c r="T958" s="101"/>
      <c r="U958" s="101"/>
      <c r="V958" s="101"/>
      <c r="W958" s="101"/>
      <c r="X958" s="101"/>
      <c r="Y958" s="101"/>
      <c r="Z958" s="101"/>
    </row>
    <row r="959" spans="1:26" s="25" customFormat="1" ht="23.25">
      <c r="A959" s="120"/>
      <c r="B959" s="121"/>
      <c r="C959" s="121" t="s">
        <v>288</v>
      </c>
      <c r="D959" s="157" t="s">
        <v>186</v>
      </c>
      <c r="E959" s="115"/>
      <c r="F959" s="116">
        <v>1</v>
      </c>
      <c r="G959" s="113"/>
      <c r="H959" s="117"/>
      <c r="I959" s="118"/>
      <c r="J959" s="114">
        <v>58.4</v>
      </c>
      <c r="K959" s="119"/>
      <c r="L959" s="114"/>
      <c r="M959" s="112"/>
      <c r="N959" s="72"/>
      <c r="O959" s="72">
        <v>1</v>
      </c>
      <c r="P959" s="102" t="s">
        <v>150</v>
      </c>
      <c r="Q959" s="101"/>
      <c r="R959" s="101"/>
      <c r="S959" s="101"/>
      <c r="T959" s="101"/>
      <c r="U959" s="101"/>
      <c r="V959" s="101"/>
      <c r="W959" s="101"/>
      <c r="X959" s="101"/>
      <c r="Y959" s="101"/>
      <c r="Z959" s="101"/>
    </row>
    <row r="960" spans="1:26" s="25" customFormat="1" ht="23.25">
      <c r="A960" s="120"/>
      <c r="B960" s="121"/>
      <c r="C960" s="121" t="s">
        <v>288</v>
      </c>
      <c r="D960" s="157" t="s">
        <v>187</v>
      </c>
      <c r="E960" s="115"/>
      <c r="F960" s="116">
        <v>1</v>
      </c>
      <c r="G960" s="113"/>
      <c r="H960" s="117"/>
      <c r="I960" s="118"/>
      <c r="J960" s="114">
        <v>58.4</v>
      </c>
      <c r="K960" s="119"/>
      <c r="L960" s="114"/>
      <c r="M960" s="112"/>
      <c r="N960" s="72"/>
      <c r="O960" s="72">
        <v>1</v>
      </c>
      <c r="P960" s="102" t="s">
        <v>150</v>
      </c>
      <c r="Q960" s="101"/>
      <c r="R960" s="101"/>
      <c r="S960" s="101"/>
      <c r="T960" s="101"/>
      <c r="U960" s="101"/>
      <c r="V960" s="101"/>
      <c r="W960" s="101"/>
      <c r="X960" s="101"/>
      <c r="Y960" s="101"/>
      <c r="Z960" s="101"/>
    </row>
    <row r="961" spans="1:26" s="25" customFormat="1" ht="23.25">
      <c r="A961" s="120"/>
      <c r="B961" s="121"/>
      <c r="C961" s="121" t="s">
        <v>288</v>
      </c>
      <c r="D961" s="123" t="s">
        <v>182</v>
      </c>
      <c r="E961" s="115"/>
      <c r="F961" s="116">
        <v>1</v>
      </c>
      <c r="G961" s="113"/>
      <c r="H961" s="113"/>
      <c r="I961" s="113"/>
      <c r="J961" s="114">
        <v>32.76</v>
      </c>
      <c r="K961" s="119"/>
      <c r="L961" s="114"/>
      <c r="M961" s="112"/>
      <c r="N961" s="72"/>
      <c r="O961" s="72">
        <v>1</v>
      </c>
      <c r="P961" s="102" t="s">
        <v>150</v>
      </c>
      <c r="Q961" s="101"/>
      <c r="R961" s="101"/>
      <c r="S961" s="101"/>
      <c r="T961" s="101"/>
      <c r="U961" s="101"/>
      <c r="V961" s="101"/>
      <c r="W961" s="101"/>
      <c r="X961" s="101"/>
      <c r="Y961" s="101"/>
      <c r="Z961" s="101"/>
    </row>
    <row r="962" spans="1:26" s="25" customFormat="1" ht="23.25">
      <c r="A962" s="120"/>
      <c r="B962" s="121"/>
      <c r="C962" s="121" t="s">
        <v>288</v>
      </c>
      <c r="D962" s="157" t="s">
        <v>194</v>
      </c>
      <c r="E962" s="115"/>
      <c r="F962" s="116">
        <v>1</v>
      </c>
      <c r="G962" s="113"/>
      <c r="H962" s="113"/>
      <c r="I962" s="113"/>
      <c r="J962" s="114">
        <v>12.17</v>
      </c>
      <c r="K962" s="119"/>
      <c r="L962" s="114"/>
      <c r="M962" s="112"/>
      <c r="N962" s="72"/>
      <c r="O962" s="72">
        <v>1</v>
      </c>
      <c r="P962" s="102" t="s">
        <v>150</v>
      </c>
      <c r="Q962" s="101"/>
      <c r="R962" s="101"/>
      <c r="S962" s="101"/>
      <c r="T962" s="101"/>
      <c r="U962" s="101"/>
      <c r="V962" s="101"/>
      <c r="W962" s="101"/>
      <c r="X962" s="101"/>
      <c r="Y962" s="101"/>
      <c r="Z962" s="101"/>
    </row>
    <row r="963" spans="1:26" s="25" customFormat="1" ht="23.25">
      <c r="A963" s="120"/>
      <c r="B963" s="121"/>
      <c r="C963" s="121" t="s">
        <v>288</v>
      </c>
      <c r="D963" s="157" t="s">
        <v>269</v>
      </c>
      <c r="E963" s="115"/>
      <c r="F963" s="116">
        <v>1</v>
      </c>
      <c r="G963" s="113"/>
      <c r="H963" s="117"/>
      <c r="I963" s="118"/>
      <c r="J963" s="114">
        <v>7.38</v>
      </c>
      <c r="K963" s="119"/>
      <c r="L963" s="114"/>
      <c r="M963" s="112"/>
      <c r="N963" s="72"/>
      <c r="O963" s="72">
        <v>1</v>
      </c>
      <c r="P963" s="102" t="s">
        <v>150</v>
      </c>
      <c r="Q963" s="101"/>
      <c r="R963" s="101"/>
      <c r="S963" s="101"/>
      <c r="T963" s="101"/>
      <c r="U963" s="101"/>
      <c r="V963" s="101"/>
      <c r="W963" s="101"/>
      <c r="X963" s="101"/>
      <c r="Y963" s="101"/>
      <c r="Z963" s="101"/>
    </row>
    <row r="964" spans="1:26" s="25" customFormat="1" ht="23.25">
      <c r="A964" s="120"/>
      <c r="B964" s="121"/>
      <c r="C964" s="121" t="s">
        <v>288</v>
      </c>
      <c r="D964" s="123" t="s">
        <v>253</v>
      </c>
      <c r="E964" s="115"/>
      <c r="F964" s="116">
        <v>1</v>
      </c>
      <c r="G964" s="113"/>
      <c r="H964" s="117"/>
      <c r="I964" s="118"/>
      <c r="J964" s="114">
        <v>26.43</v>
      </c>
      <c r="K964" s="119"/>
      <c r="L964" s="114"/>
      <c r="M964" s="112"/>
      <c r="N964" s="72"/>
      <c r="O964" s="72">
        <v>1</v>
      </c>
      <c r="P964" s="102" t="s">
        <v>150</v>
      </c>
      <c r="Q964" s="101"/>
      <c r="R964" s="101"/>
      <c r="S964" s="101"/>
      <c r="T964" s="101"/>
      <c r="U964" s="101"/>
      <c r="V964" s="101"/>
      <c r="W964" s="101"/>
      <c r="X964" s="101"/>
      <c r="Y964" s="101"/>
      <c r="Z964" s="101"/>
    </row>
    <row r="965" spans="1:26" s="24" customFormat="1" ht="41.25" customHeight="1">
      <c r="A965" s="120"/>
      <c r="B965" s="121"/>
      <c r="C965" s="121" t="s">
        <v>288</v>
      </c>
      <c r="D965" s="123" t="s">
        <v>183</v>
      </c>
      <c r="E965" s="115"/>
      <c r="F965" s="116">
        <v>1</v>
      </c>
      <c r="G965" s="113"/>
      <c r="H965" s="117"/>
      <c r="I965" s="118"/>
      <c r="J965" s="114">
        <v>24.47</v>
      </c>
      <c r="K965" s="119"/>
      <c r="L965" s="114"/>
      <c r="M965" s="112"/>
      <c r="N965" s="72"/>
      <c r="O965" s="72">
        <v>1</v>
      </c>
      <c r="P965" s="102" t="s">
        <v>150</v>
      </c>
      <c r="Q965" s="101"/>
      <c r="R965" s="101"/>
      <c r="S965" s="101"/>
      <c r="T965" s="101"/>
      <c r="U965" s="101"/>
      <c r="V965" s="101"/>
      <c r="W965" s="101"/>
      <c r="X965" s="101"/>
      <c r="Y965" s="101"/>
      <c r="Z965" s="101"/>
    </row>
    <row r="966" spans="1:26" s="25" customFormat="1" ht="23.25">
      <c r="A966" s="120"/>
      <c r="B966" s="121"/>
      <c r="C966" s="121" t="s">
        <v>288</v>
      </c>
      <c r="D966" s="123" t="s">
        <v>252</v>
      </c>
      <c r="E966" s="115"/>
      <c r="F966" s="116">
        <v>1</v>
      </c>
      <c r="G966" s="113"/>
      <c r="H966" s="113"/>
      <c r="I966" s="113"/>
      <c r="J966" s="114">
        <v>28.65</v>
      </c>
      <c r="K966" s="119"/>
      <c r="L966" s="114"/>
      <c r="M966" s="112"/>
      <c r="N966" s="72"/>
      <c r="O966" s="72">
        <v>1</v>
      </c>
      <c r="P966" s="102" t="s">
        <v>150</v>
      </c>
      <c r="Q966" s="101"/>
      <c r="R966" s="101"/>
      <c r="S966" s="101"/>
      <c r="T966" s="101"/>
      <c r="U966" s="101"/>
      <c r="V966" s="101"/>
      <c r="W966" s="101"/>
      <c r="X966" s="101"/>
      <c r="Y966" s="101"/>
      <c r="Z966" s="101"/>
    </row>
    <row r="967" spans="1:26" s="24" customFormat="1" ht="41.25" customHeight="1">
      <c r="A967" s="120"/>
      <c r="B967" s="121"/>
      <c r="C967" s="121" t="s">
        <v>288</v>
      </c>
      <c r="D967" s="157" t="s">
        <v>254</v>
      </c>
      <c r="E967" s="115"/>
      <c r="F967" s="116">
        <v>1</v>
      </c>
      <c r="G967" s="113"/>
      <c r="H967" s="117"/>
      <c r="I967" s="118"/>
      <c r="J967" s="114">
        <v>35.17</v>
      </c>
      <c r="K967" s="119"/>
      <c r="L967" s="114"/>
      <c r="M967" s="112"/>
      <c r="N967" s="72"/>
      <c r="O967" s="72">
        <v>1</v>
      </c>
      <c r="P967" s="102" t="s">
        <v>150</v>
      </c>
      <c r="Q967" s="101"/>
      <c r="R967" s="101"/>
      <c r="S967" s="101"/>
      <c r="T967" s="101"/>
      <c r="U967" s="101"/>
      <c r="V967" s="101"/>
      <c r="W967" s="101"/>
      <c r="X967" s="101"/>
      <c r="Y967" s="101"/>
      <c r="Z967" s="101"/>
    </row>
    <row r="968" spans="1:26" s="25" customFormat="1" ht="23.25">
      <c r="A968" s="120"/>
      <c r="B968" s="121"/>
      <c r="C968" s="121" t="s">
        <v>288</v>
      </c>
      <c r="D968" s="123" t="s">
        <v>257</v>
      </c>
      <c r="E968" s="115"/>
      <c r="F968" s="116">
        <v>1</v>
      </c>
      <c r="G968" s="113"/>
      <c r="H968" s="117"/>
      <c r="I968" s="118"/>
      <c r="J968" s="114">
        <v>185.04</v>
      </c>
      <c r="K968" s="119"/>
      <c r="L968" s="114"/>
      <c r="M968" s="112"/>
      <c r="N968" s="72"/>
      <c r="O968" s="72">
        <v>1</v>
      </c>
      <c r="P968" s="102" t="s">
        <v>150</v>
      </c>
      <c r="Q968" s="101"/>
      <c r="R968" s="101"/>
      <c r="S968" s="101"/>
      <c r="T968" s="101"/>
      <c r="U968" s="101"/>
      <c r="V968" s="101"/>
      <c r="W968" s="101"/>
      <c r="X968" s="101"/>
      <c r="Y968" s="101"/>
      <c r="Z968" s="101"/>
    </row>
    <row r="969" spans="1:26" s="25" customFormat="1" ht="23.25">
      <c r="A969" s="120"/>
      <c r="B969" s="121"/>
      <c r="C969" s="121" t="s">
        <v>288</v>
      </c>
      <c r="D969" s="123" t="s">
        <v>271</v>
      </c>
      <c r="E969" s="115"/>
      <c r="F969" s="116">
        <v>1</v>
      </c>
      <c r="G969" s="113"/>
      <c r="H969" s="117"/>
      <c r="I969" s="118"/>
      <c r="J969" s="114">
        <v>7.0761000000000003</v>
      </c>
      <c r="K969" s="119"/>
      <c r="L969" s="114"/>
      <c r="M969" s="112"/>
      <c r="N969" s="72"/>
      <c r="O969" s="72">
        <v>1</v>
      </c>
      <c r="P969" s="102" t="s">
        <v>150</v>
      </c>
      <c r="Q969" s="101"/>
      <c r="R969" s="101"/>
      <c r="S969" s="101"/>
      <c r="T969" s="101"/>
      <c r="U969" s="101"/>
      <c r="V969" s="101"/>
      <c r="W969" s="101"/>
      <c r="X969" s="101"/>
      <c r="Y969" s="101"/>
      <c r="Z969" s="101"/>
    </row>
    <row r="970" spans="1:26" s="25" customFormat="1" ht="23.25">
      <c r="A970" s="120"/>
      <c r="B970" s="121"/>
      <c r="C970" s="121" t="s">
        <v>288</v>
      </c>
      <c r="D970" s="123" t="s">
        <v>251</v>
      </c>
      <c r="E970" s="115"/>
      <c r="F970" s="116">
        <v>1</v>
      </c>
      <c r="G970" s="113"/>
      <c r="H970" s="113"/>
      <c r="I970" s="113"/>
      <c r="J970" s="114">
        <v>7.0758999999999999</v>
      </c>
      <c r="K970" s="119"/>
      <c r="L970" s="114"/>
      <c r="M970" s="112"/>
      <c r="N970" s="72"/>
      <c r="O970" s="72">
        <v>1</v>
      </c>
      <c r="P970" s="102" t="s">
        <v>150</v>
      </c>
      <c r="Q970" s="101"/>
      <c r="R970" s="101"/>
      <c r="S970" s="101"/>
      <c r="T970" s="101"/>
      <c r="U970" s="101"/>
      <c r="V970" s="101"/>
      <c r="W970" s="101"/>
      <c r="X970" s="101"/>
      <c r="Y970" s="101"/>
      <c r="Z970" s="101"/>
    </row>
    <row r="972" spans="1:26" s="1" customFormat="1" ht="39">
      <c r="B972" s="83"/>
      <c r="C972" s="65"/>
      <c r="D972" s="194" t="s">
        <v>503</v>
      </c>
      <c r="E972" s="65"/>
      <c r="F972" s="65"/>
      <c r="G972" s="65"/>
      <c r="H972" s="65"/>
      <c r="I972" s="65"/>
      <c r="J972" s="65"/>
      <c r="K972" s="65"/>
      <c r="L972" s="65"/>
      <c r="M972" s="65"/>
      <c r="N972" s="83"/>
    </row>
    <row r="973" spans="1:26" s="25" customFormat="1" ht="23.25">
      <c r="A973" s="120"/>
      <c r="B973" s="121"/>
      <c r="C973" s="121" t="e">
        <f>VLOOKUP(O973,#REF!,2,FALSE)</f>
        <v>#REF!</v>
      </c>
      <c r="D973" s="123" t="s">
        <v>322</v>
      </c>
      <c r="E973" s="115"/>
      <c r="F973" s="116">
        <v>1</v>
      </c>
      <c r="G973" s="113"/>
      <c r="H973" s="117"/>
      <c r="I973" s="118"/>
      <c r="J973" s="114">
        <v>959.89</v>
      </c>
      <c r="K973" s="119"/>
      <c r="L973" s="114"/>
      <c r="M973" s="112"/>
      <c r="N973" s="72"/>
      <c r="O973" s="72">
        <v>4</v>
      </c>
      <c r="P973" s="102" t="s">
        <v>150</v>
      </c>
      <c r="Q973" s="101"/>
      <c r="R973" s="101"/>
      <c r="S973" s="101"/>
      <c r="T973" s="101"/>
      <c r="U973" s="101"/>
      <c r="V973" s="101"/>
      <c r="W973" s="101"/>
      <c r="X973" s="101"/>
      <c r="Y973" s="101"/>
      <c r="Z973" s="101"/>
    </row>
    <row r="974" spans="1:26" s="1" customFormat="1" ht="39">
      <c r="B974" s="83"/>
      <c r="C974" s="65"/>
      <c r="D974" s="194" t="s">
        <v>507</v>
      </c>
      <c r="E974" s="65"/>
      <c r="F974" s="65"/>
      <c r="G974" s="65"/>
      <c r="H974" s="65"/>
      <c r="I974" s="65"/>
      <c r="J974" s="65"/>
      <c r="K974" s="65"/>
      <c r="L974" s="65"/>
      <c r="M974" s="65"/>
      <c r="N974" s="83"/>
    </row>
    <row r="975" spans="1:26" s="25" customFormat="1" ht="23.25">
      <c r="A975" s="120"/>
      <c r="B975" s="121"/>
      <c r="C975" s="121" t="s">
        <v>289</v>
      </c>
      <c r="D975" s="157" t="s">
        <v>316</v>
      </c>
      <c r="E975" s="115"/>
      <c r="F975" s="116">
        <v>1</v>
      </c>
      <c r="G975" s="113"/>
      <c r="H975" s="117"/>
      <c r="I975" s="118"/>
      <c r="J975" s="114">
        <v>38.950000000000003</v>
      </c>
      <c r="K975" s="119"/>
      <c r="L975" s="114"/>
      <c r="M975" s="112"/>
      <c r="N975" s="72"/>
      <c r="O975" s="72">
        <v>3</v>
      </c>
      <c r="P975" s="102" t="s">
        <v>150</v>
      </c>
      <c r="Q975" s="101"/>
      <c r="R975" s="101"/>
      <c r="S975" s="101"/>
      <c r="T975" s="101"/>
      <c r="U975" s="101"/>
      <c r="V975" s="101"/>
      <c r="W975" s="101"/>
      <c r="X975" s="101"/>
      <c r="Y975" s="101"/>
      <c r="Z975" s="101"/>
    </row>
    <row r="976" spans="1:26" s="24" customFormat="1" ht="41.25" customHeight="1">
      <c r="A976" s="120"/>
      <c r="B976" s="121"/>
      <c r="C976" s="121" t="s">
        <v>289</v>
      </c>
      <c r="D976" s="157" t="s">
        <v>181</v>
      </c>
      <c r="E976" s="115"/>
      <c r="F976" s="116">
        <v>1</v>
      </c>
      <c r="G976" s="113"/>
      <c r="H976" s="117"/>
      <c r="I976" s="118"/>
      <c r="J976" s="114">
        <v>8.91</v>
      </c>
      <c r="K976" s="119"/>
      <c r="L976" s="114"/>
      <c r="M976" s="112"/>
      <c r="N976" s="72"/>
      <c r="O976" s="72">
        <v>3</v>
      </c>
      <c r="P976" s="102" t="s">
        <v>150</v>
      </c>
      <c r="Q976" s="101"/>
      <c r="R976" s="101"/>
      <c r="S976" s="101"/>
      <c r="T976" s="101"/>
      <c r="U976" s="101"/>
      <c r="V976" s="101"/>
      <c r="W976" s="101"/>
      <c r="X976" s="101"/>
      <c r="Y976" s="101"/>
      <c r="Z976" s="101"/>
    </row>
    <row r="977" spans="1:26" s="25" customFormat="1" ht="23.25">
      <c r="A977" s="120"/>
      <c r="B977" s="121"/>
      <c r="C977" s="121" t="s">
        <v>289</v>
      </c>
      <c r="D977" s="157" t="s">
        <v>194</v>
      </c>
      <c r="E977" s="115"/>
      <c r="F977" s="116">
        <v>1</v>
      </c>
      <c r="G977" s="113"/>
      <c r="H977" s="113"/>
      <c r="I977" s="113"/>
      <c r="J977" s="114">
        <v>14.36</v>
      </c>
      <c r="K977" s="119"/>
      <c r="L977" s="114"/>
      <c r="M977" s="112"/>
      <c r="N977" s="72"/>
      <c r="O977" s="72">
        <v>3</v>
      </c>
      <c r="P977" s="102" t="s">
        <v>150</v>
      </c>
      <c r="Q977" s="101"/>
      <c r="R977" s="101"/>
      <c r="S977" s="101"/>
      <c r="T977" s="101"/>
      <c r="U977" s="101"/>
      <c r="V977" s="101"/>
      <c r="W977" s="101"/>
      <c r="X977" s="101"/>
      <c r="Y977" s="101"/>
      <c r="Z977" s="101"/>
    </row>
    <row r="978" spans="1:26" s="25" customFormat="1" ht="23.25">
      <c r="A978" s="120"/>
      <c r="B978" s="121"/>
      <c r="C978" s="121" t="s">
        <v>289</v>
      </c>
      <c r="D978" s="157" t="s">
        <v>341</v>
      </c>
      <c r="E978" s="115"/>
      <c r="F978" s="116">
        <v>1</v>
      </c>
      <c r="G978" s="113"/>
      <c r="H978" s="117"/>
      <c r="I978" s="118"/>
      <c r="J978" s="114">
        <v>3.04</v>
      </c>
      <c r="K978" s="119"/>
      <c r="L978" s="114"/>
      <c r="M978" s="112"/>
      <c r="N978" s="72"/>
      <c r="O978" s="72">
        <v>3</v>
      </c>
      <c r="P978" s="102" t="s">
        <v>150</v>
      </c>
      <c r="Q978" s="101"/>
      <c r="R978" s="101"/>
      <c r="S978" s="101"/>
      <c r="T978" s="101"/>
      <c r="U978" s="101"/>
      <c r="V978" s="101"/>
      <c r="W978" s="101"/>
      <c r="X978" s="101"/>
      <c r="Y978" s="101"/>
      <c r="Z978" s="101"/>
    </row>
    <row r="979" spans="1:26" s="24" customFormat="1" ht="39" customHeight="1">
      <c r="A979" s="120"/>
      <c r="B979" s="121"/>
      <c r="C979" s="121" t="s">
        <v>289</v>
      </c>
      <c r="D979" s="157" t="s">
        <v>317</v>
      </c>
      <c r="E979" s="115"/>
      <c r="F979" s="116">
        <v>1</v>
      </c>
      <c r="G979" s="113"/>
      <c r="H979" s="117"/>
      <c r="I979" s="118"/>
      <c r="J979" s="114">
        <v>22.14</v>
      </c>
      <c r="K979" s="119"/>
      <c r="L979" s="114"/>
      <c r="M979" s="112"/>
      <c r="N979" s="72"/>
      <c r="O979" s="72">
        <v>3</v>
      </c>
      <c r="P979" s="102" t="s">
        <v>150</v>
      </c>
      <c r="Q979" s="101"/>
      <c r="R979" s="101"/>
      <c r="S979" s="101"/>
      <c r="T979" s="101"/>
      <c r="U979" s="101"/>
      <c r="V979" s="101"/>
      <c r="W979" s="101"/>
      <c r="X979" s="101"/>
      <c r="Y979" s="101"/>
      <c r="Z979" s="101"/>
    </row>
    <row r="980" spans="1:26" s="25" customFormat="1" ht="23.25">
      <c r="A980" s="120"/>
      <c r="B980" s="121"/>
      <c r="C980" s="121" t="s">
        <v>289</v>
      </c>
      <c r="D980" s="157" t="s">
        <v>319</v>
      </c>
      <c r="E980" s="115"/>
      <c r="F980" s="116">
        <v>1</v>
      </c>
      <c r="G980" s="113"/>
      <c r="H980" s="113"/>
      <c r="I980" s="113"/>
      <c r="J980" s="114">
        <v>5.09</v>
      </c>
      <c r="K980" s="119"/>
      <c r="L980" s="114"/>
      <c r="M980" s="112"/>
      <c r="N980" s="72"/>
      <c r="O980" s="72">
        <v>3</v>
      </c>
      <c r="P980" s="102" t="s">
        <v>150</v>
      </c>
      <c r="Q980" s="101"/>
      <c r="R980" s="101"/>
      <c r="S980" s="101"/>
      <c r="T980" s="101"/>
      <c r="U980" s="101"/>
      <c r="V980" s="101"/>
      <c r="W980" s="101"/>
      <c r="X980" s="101"/>
      <c r="Y980" s="101"/>
      <c r="Z980" s="101"/>
    </row>
    <row r="981" spans="1:26" s="25" customFormat="1" ht="23.25">
      <c r="A981" s="120"/>
      <c r="B981" s="121"/>
      <c r="C981" s="121" t="s">
        <v>289</v>
      </c>
      <c r="D981" s="157" t="s">
        <v>320</v>
      </c>
      <c r="E981" s="115"/>
      <c r="F981" s="116">
        <v>1</v>
      </c>
      <c r="G981" s="113"/>
      <c r="H981" s="113"/>
      <c r="I981" s="113"/>
      <c r="J981" s="114">
        <v>5.09</v>
      </c>
      <c r="K981" s="119"/>
      <c r="L981" s="114"/>
      <c r="M981" s="112"/>
      <c r="N981" s="72"/>
      <c r="O981" s="72">
        <v>3</v>
      </c>
      <c r="P981" s="102" t="s">
        <v>150</v>
      </c>
      <c r="Q981" s="101"/>
      <c r="R981" s="101"/>
      <c r="S981" s="101"/>
      <c r="T981" s="101"/>
      <c r="U981" s="101"/>
      <c r="V981" s="101"/>
      <c r="W981" s="101"/>
      <c r="X981" s="101"/>
      <c r="Y981" s="101"/>
      <c r="Z981" s="101"/>
    </row>
    <row r="982" spans="1:26" s="24" customFormat="1" ht="41.25" customHeight="1">
      <c r="A982" s="120"/>
      <c r="B982" s="121"/>
      <c r="C982" s="121" t="s">
        <v>289</v>
      </c>
      <c r="D982" s="157" t="s">
        <v>321</v>
      </c>
      <c r="E982" s="115"/>
      <c r="F982" s="116">
        <v>1</v>
      </c>
      <c r="G982" s="113"/>
      <c r="H982" s="117"/>
      <c r="I982" s="118"/>
      <c r="J982" s="114">
        <v>3.12</v>
      </c>
      <c r="K982" s="119"/>
      <c r="L982" s="114"/>
      <c r="M982" s="112"/>
      <c r="N982" s="72"/>
      <c r="O982" s="72">
        <v>3</v>
      </c>
      <c r="P982" s="102" t="s">
        <v>150</v>
      </c>
      <c r="Q982" s="101"/>
      <c r="R982" s="101"/>
      <c r="S982" s="101"/>
      <c r="T982" s="101"/>
      <c r="U982" s="101"/>
      <c r="V982" s="101"/>
      <c r="W982" s="101"/>
      <c r="X982" s="101"/>
      <c r="Y982" s="101"/>
      <c r="Z982" s="101"/>
    </row>
    <row r="983" spans="1:26" s="25" customFormat="1" ht="23.25">
      <c r="A983" s="120"/>
      <c r="B983" s="121"/>
      <c r="C983" s="121" t="s">
        <v>289</v>
      </c>
      <c r="D983" s="157" t="s">
        <v>318</v>
      </c>
      <c r="E983" s="115"/>
      <c r="F983" s="116">
        <v>1</v>
      </c>
      <c r="G983" s="113"/>
      <c r="H983" s="117"/>
      <c r="I983" s="118"/>
      <c r="J983" s="114">
        <v>22.35</v>
      </c>
      <c r="K983" s="119"/>
      <c r="L983" s="114"/>
      <c r="M983" s="112"/>
      <c r="N983" s="72"/>
      <c r="O983" s="72">
        <v>3</v>
      </c>
      <c r="P983" s="102" t="s">
        <v>150</v>
      </c>
      <c r="Q983" s="101"/>
      <c r="R983" s="101"/>
      <c r="S983" s="101"/>
      <c r="T983" s="101"/>
      <c r="U983" s="101"/>
      <c r="V983" s="101"/>
      <c r="W983" s="101"/>
      <c r="X983" s="101"/>
      <c r="Y983" s="101"/>
      <c r="Z983" s="101"/>
    </row>
    <row r="984" spans="1:26" s="25" customFormat="1" ht="23.25">
      <c r="A984" s="120"/>
      <c r="B984" s="121"/>
      <c r="C984" s="121" t="s">
        <v>289</v>
      </c>
      <c r="D984" s="123" t="s">
        <v>343</v>
      </c>
      <c r="E984" s="115"/>
      <c r="F984" s="116">
        <v>1</v>
      </c>
      <c r="G984" s="113"/>
      <c r="H984" s="117"/>
      <c r="I984" s="118"/>
      <c r="J984" s="114">
        <v>4.4800000000000004</v>
      </c>
      <c r="K984" s="119"/>
      <c r="L984" s="114"/>
      <c r="M984" s="112"/>
      <c r="N984" s="72"/>
      <c r="O984" s="72">
        <v>3</v>
      </c>
      <c r="P984" s="102" t="s">
        <v>150</v>
      </c>
      <c r="Q984" s="101"/>
      <c r="R984" s="101"/>
      <c r="S984" s="101"/>
      <c r="T984" s="101"/>
      <c r="U984" s="101"/>
      <c r="V984" s="101"/>
      <c r="W984" s="101"/>
      <c r="X984" s="101"/>
      <c r="Y984" s="101"/>
      <c r="Z984" s="101"/>
    </row>
    <row r="985" spans="1:26" s="24" customFormat="1" ht="41.25" customHeight="1">
      <c r="A985" s="120"/>
      <c r="B985" s="121"/>
      <c r="C985" s="121" t="s">
        <v>289</v>
      </c>
      <c r="D985" s="123" t="s">
        <v>344</v>
      </c>
      <c r="E985" s="115"/>
      <c r="F985" s="116">
        <v>1</v>
      </c>
      <c r="G985" s="113"/>
      <c r="H985" s="117"/>
      <c r="I985" s="118"/>
      <c r="J985" s="114">
        <v>4.9000000000000004</v>
      </c>
      <c r="K985" s="119"/>
      <c r="L985" s="114"/>
      <c r="M985" s="112"/>
      <c r="N985" s="72"/>
      <c r="O985" s="72">
        <v>3</v>
      </c>
      <c r="P985" s="102" t="s">
        <v>150</v>
      </c>
      <c r="Q985" s="101"/>
      <c r="R985" s="101"/>
      <c r="S985" s="101"/>
      <c r="T985" s="101"/>
      <c r="U985" s="101"/>
      <c r="V985" s="101"/>
      <c r="W985" s="101"/>
      <c r="X985" s="101"/>
      <c r="Y985" s="101"/>
      <c r="Z985" s="101"/>
    </row>
    <row r="986" spans="1:26" s="24" customFormat="1" ht="41.25" customHeight="1">
      <c r="A986" s="120"/>
      <c r="B986" s="121"/>
      <c r="C986" s="121" t="s">
        <v>289</v>
      </c>
      <c r="D986" s="157" t="s">
        <v>346</v>
      </c>
      <c r="E986" s="115"/>
      <c r="F986" s="116">
        <v>1</v>
      </c>
      <c r="G986" s="113"/>
      <c r="H986" s="117"/>
      <c r="I986" s="118"/>
      <c r="J986" s="114">
        <v>7.61</v>
      </c>
      <c r="K986" s="119"/>
      <c r="L986" s="114"/>
      <c r="M986" s="112"/>
      <c r="N986" s="72"/>
      <c r="O986" s="72">
        <v>3</v>
      </c>
      <c r="P986" s="102" t="s">
        <v>150</v>
      </c>
      <c r="Q986" s="101"/>
      <c r="R986" s="101"/>
      <c r="S986" s="101"/>
      <c r="T986" s="101"/>
      <c r="U986" s="101"/>
      <c r="V986" s="101"/>
      <c r="W986" s="101"/>
      <c r="X986" s="101"/>
      <c r="Y986" s="101"/>
      <c r="Z986" s="101"/>
    </row>
    <row r="987" spans="1:26" s="25" customFormat="1" ht="23.25">
      <c r="A987" s="120"/>
      <c r="B987" s="121"/>
      <c r="C987" s="121" t="s">
        <v>289</v>
      </c>
      <c r="D987" s="157" t="s">
        <v>347</v>
      </c>
      <c r="E987" s="115"/>
      <c r="F987" s="116">
        <v>1</v>
      </c>
      <c r="G987" s="113"/>
      <c r="H987" s="113"/>
      <c r="I987" s="113"/>
      <c r="J987" s="114">
        <v>7.75</v>
      </c>
      <c r="K987" s="119"/>
      <c r="L987" s="114"/>
      <c r="M987" s="112"/>
      <c r="N987" s="72"/>
      <c r="O987" s="72">
        <v>3</v>
      </c>
      <c r="P987" s="102" t="s">
        <v>150</v>
      </c>
      <c r="Q987" s="101"/>
      <c r="R987" s="101"/>
      <c r="S987" s="101"/>
      <c r="T987" s="101"/>
      <c r="U987" s="101"/>
      <c r="V987" s="101"/>
      <c r="W987" s="101"/>
      <c r="X987" s="101"/>
      <c r="Y987" s="101"/>
      <c r="Z987" s="101"/>
    </row>
    <row r="988" spans="1:26" s="25" customFormat="1" ht="23.25">
      <c r="A988" s="120"/>
      <c r="B988" s="121"/>
      <c r="C988" s="121" t="s">
        <v>289</v>
      </c>
      <c r="D988" s="123" t="s">
        <v>301</v>
      </c>
      <c r="E988" s="115"/>
      <c r="F988" s="116">
        <v>1</v>
      </c>
      <c r="G988" s="113"/>
      <c r="H988" s="117"/>
      <c r="I988" s="118"/>
      <c r="J988" s="114">
        <v>4.8</v>
      </c>
      <c r="K988" s="119"/>
      <c r="L988" s="114"/>
      <c r="M988" s="112"/>
      <c r="N988" s="72"/>
      <c r="O988" s="72">
        <v>3</v>
      </c>
      <c r="P988" s="102" t="s">
        <v>150</v>
      </c>
      <c r="Q988" s="101"/>
      <c r="R988" s="101"/>
      <c r="S988" s="101"/>
      <c r="T988" s="101"/>
      <c r="U988" s="101"/>
      <c r="V988" s="101"/>
      <c r="W988" s="101"/>
      <c r="X988" s="101"/>
      <c r="Y988" s="101"/>
      <c r="Z988" s="101"/>
    </row>
    <row r="989" spans="1:26" s="25" customFormat="1" ht="23.25">
      <c r="A989" s="120"/>
      <c r="B989" s="121"/>
      <c r="C989" s="121" t="s">
        <v>289</v>
      </c>
      <c r="D989" s="157" t="s">
        <v>348</v>
      </c>
      <c r="E989" s="115"/>
      <c r="F989" s="116">
        <v>1</v>
      </c>
      <c r="G989" s="113"/>
      <c r="H989" s="113"/>
      <c r="I989" s="113"/>
      <c r="J989" s="114">
        <v>4.53</v>
      </c>
      <c r="K989" s="119"/>
      <c r="L989" s="114"/>
      <c r="M989" s="112"/>
      <c r="N989" s="72"/>
      <c r="O989" s="72">
        <v>3</v>
      </c>
      <c r="P989" s="102" t="s">
        <v>150</v>
      </c>
      <c r="Q989" s="101"/>
      <c r="R989" s="101"/>
      <c r="S989" s="101"/>
      <c r="T989" s="101"/>
      <c r="U989" s="101"/>
      <c r="V989" s="101"/>
      <c r="W989" s="101"/>
      <c r="X989" s="101"/>
      <c r="Y989" s="101"/>
      <c r="Z989" s="101"/>
    </row>
    <row r="990" spans="1:26" s="25" customFormat="1" ht="23.25">
      <c r="A990" s="120"/>
      <c r="B990" s="121"/>
      <c r="C990" s="121" t="s">
        <v>289</v>
      </c>
      <c r="D990" s="123" t="s">
        <v>324</v>
      </c>
      <c r="E990" s="115"/>
      <c r="F990" s="116">
        <v>1</v>
      </c>
      <c r="G990" s="113"/>
      <c r="H990" s="117"/>
      <c r="I990" s="118"/>
      <c r="J990" s="114">
        <v>13.56</v>
      </c>
      <c r="K990" s="119"/>
      <c r="L990" s="114"/>
      <c r="M990" s="112"/>
      <c r="N990" s="72"/>
      <c r="O990" s="72">
        <v>3</v>
      </c>
      <c r="P990" s="102" t="s">
        <v>150</v>
      </c>
      <c r="Q990" s="101"/>
      <c r="R990" s="101"/>
      <c r="S990" s="101"/>
      <c r="T990" s="101"/>
      <c r="U990" s="101"/>
      <c r="V990" s="101"/>
      <c r="W990" s="101"/>
      <c r="X990" s="101"/>
      <c r="Y990" s="101"/>
      <c r="Z990" s="101"/>
    </row>
    <row r="991" spans="1:26" s="24" customFormat="1" ht="41.25" customHeight="1">
      <c r="A991" s="120"/>
      <c r="B991" s="121"/>
      <c r="C991" s="121" t="s">
        <v>289</v>
      </c>
      <c r="D991" s="157" t="s">
        <v>326</v>
      </c>
      <c r="E991" s="115"/>
      <c r="F991" s="116">
        <v>1</v>
      </c>
      <c r="G991" s="113"/>
      <c r="H991" s="117"/>
      <c r="I991" s="118"/>
      <c r="J991" s="114">
        <v>13.56</v>
      </c>
      <c r="K991" s="119"/>
      <c r="L991" s="114"/>
      <c r="M991" s="112"/>
      <c r="N991" s="72"/>
      <c r="O991" s="72">
        <v>3</v>
      </c>
      <c r="P991" s="102" t="s">
        <v>150</v>
      </c>
      <c r="Q991" s="101"/>
      <c r="R991" s="101"/>
      <c r="S991" s="101"/>
      <c r="T991" s="101"/>
      <c r="U991" s="101"/>
      <c r="V991" s="101"/>
      <c r="W991" s="101"/>
      <c r="X991" s="101"/>
      <c r="Y991" s="101"/>
      <c r="Z991" s="101"/>
    </row>
    <row r="992" spans="1:26" s="24" customFormat="1" ht="41.25" customHeight="1">
      <c r="A992" s="120"/>
      <c r="B992" s="121"/>
      <c r="C992" s="121" t="s">
        <v>289</v>
      </c>
      <c r="D992" s="157" t="s">
        <v>305</v>
      </c>
      <c r="E992" s="115"/>
      <c r="F992" s="116">
        <v>1</v>
      </c>
      <c r="G992" s="113"/>
      <c r="H992" s="117"/>
      <c r="I992" s="118"/>
      <c r="J992" s="114">
        <v>4.53</v>
      </c>
      <c r="K992" s="119"/>
      <c r="L992" s="114"/>
      <c r="M992" s="112"/>
      <c r="N992" s="72"/>
      <c r="O992" s="72">
        <v>3</v>
      </c>
      <c r="P992" s="102" t="s">
        <v>150</v>
      </c>
      <c r="Q992" s="101"/>
      <c r="R992" s="101"/>
      <c r="S992" s="101"/>
      <c r="T992" s="101"/>
      <c r="U992" s="101"/>
      <c r="V992" s="101"/>
      <c r="W992" s="101"/>
      <c r="X992" s="101"/>
      <c r="Y992" s="101"/>
      <c r="Z992" s="101"/>
    </row>
    <row r="993" spans="1:26" s="25" customFormat="1" ht="23.25">
      <c r="A993" s="120"/>
      <c r="B993" s="121"/>
      <c r="C993" s="121" t="s">
        <v>289</v>
      </c>
      <c r="D993" s="123" t="s">
        <v>349</v>
      </c>
      <c r="E993" s="115"/>
      <c r="F993" s="116">
        <v>1</v>
      </c>
      <c r="G993" s="113"/>
      <c r="H993" s="113"/>
      <c r="I993" s="113"/>
      <c r="J993" s="114">
        <v>4.08</v>
      </c>
      <c r="K993" s="119"/>
      <c r="L993" s="114"/>
      <c r="M993" s="112"/>
      <c r="N993" s="72"/>
      <c r="O993" s="72">
        <v>3</v>
      </c>
      <c r="P993" s="102" t="s">
        <v>150</v>
      </c>
      <c r="Q993" s="101"/>
      <c r="R993" s="101"/>
      <c r="S993" s="101"/>
      <c r="T993" s="101"/>
      <c r="U993" s="101"/>
      <c r="V993" s="101"/>
      <c r="W993" s="101"/>
      <c r="X993" s="101"/>
      <c r="Y993" s="101"/>
      <c r="Z993" s="101"/>
    </row>
    <row r="994" spans="1:26" s="25" customFormat="1" ht="23.25">
      <c r="A994" s="120"/>
      <c r="B994" s="121"/>
      <c r="C994" s="121" t="s">
        <v>289</v>
      </c>
      <c r="D994" s="123" t="s">
        <v>328</v>
      </c>
      <c r="E994" s="115"/>
      <c r="F994" s="116">
        <v>1</v>
      </c>
      <c r="G994" s="113"/>
      <c r="H994" s="117"/>
      <c r="I994" s="118"/>
      <c r="J994" s="114">
        <v>7.2</v>
      </c>
      <c r="K994" s="119"/>
      <c r="L994" s="114"/>
      <c r="M994" s="112"/>
      <c r="N994" s="72"/>
      <c r="O994" s="72">
        <v>3</v>
      </c>
      <c r="P994" s="102" t="s">
        <v>150</v>
      </c>
      <c r="Q994" s="101"/>
      <c r="R994" s="101"/>
      <c r="S994" s="101"/>
      <c r="T994" s="101"/>
      <c r="U994" s="101"/>
      <c r="V994" s="101"/>
      <c r="W994" s="101"/>
      <c r="X994" s="101"/>
      <c r="Y994" s="101"/>
      <c r="Z994" s="101"/>
    </row>
    <row r="995" spans="1:26" s="24" customFormat="1" ht="41.25" customHeight="1">
      <c r="A995" s="120"/>
      <c r="B995" s="121"/>
      <c r="C995" s="121" t="s">
        <v>289</v>
      </c>
      <c r="D995" s="123" t="s">
        <v>350</v>
      </c>
      <c r="E995" s="115"/>
      <c r="F995" s="116">
        <v>1</v>
      </c>
      <c r="G995" s="113"/>
      <c r="H995" s="117"/>
      <c r="I995" s="118"/>
      <c r="J995" s="114">
        <v>4.28</v>
      </c>
      <c r="K995" s="119"/>
      <c r="L995" s="114"/>
      <c r="M995" s="112"/>
      <c r="N995" s="72"/>
      <c r="O995" s="72">
        <v>3</v>
      </c>
      <c r="P995" s="102" t="s">
        <v>150</v>
      </c>
      <c r="Q995" s="101"/>
      <c r="R995" s="101"/>
      <c r="S995" s="101"/>
      <c r="T995" s="101"/>
      <c r="U995" s="101"/>
      <c r="V995" s="101"/>
      <c r="W995" s="101"/>
      <c r="X995" s="101"/>
      <c r="Y995" s="101"/>
      <c r="Z995" s="101"/>
    </row>
    <row r="996" spans="1:26" s="25" customFormat="1" ht="23.25">
      <c r="A996" s="120"/>
      <c r="B996" s="121"/>
      <c r="C996" s="121" t="s">
        <v>289</v>
      </c>
      <c r="D996" s="123" t="s">
        <v>351</v>
      </c>
      <c r="E996" s="115"/>
      <c r="F996" s="116">
        <v>1</v>
      </c>
      <c r="G996" s="113"/>
      <c r="H996" s="113"/>
      <c r="I996" s="113"/>
      <c r="J996" s="114">
        <v>2.25</v>
      </c>
      <c r="K996" s="119"/>
      <c r="L996" s="114"/>
      <c r="M996" s="112"/>
      <c r="N996" s="72"/>
      <c r="O996" s="72">
        <v>3</v>
      </c>
      <c r="P996" s="102" t="s">
        <v>150</v>
      </c>
      <c r="Q996" s="101"/>
      <c r="R996" s="101"/>
      <c r="S996" s="101"/>
      <c r="T996" s="101"/>
      <c r="U996" s="101"/>
      <c r="V996" s="101"/>
      <c r="W996" s="101"/>
      <c r="X996" s="101"/>
      <c r="Y996" s="101"/>
      <c r="Z996" s="101"/>
    </row>
    <row r="997" spans="1:26" s="25" customFormat="1" ht="23.25">
      <c r="A997" s="120"/>
      <c r="B997" s="121"/>
      <c r="C997" s="121" t="s">
        <v>289</v>
      </c>
      <c r="D997" s="123" t="s">
        <v>352</v>
      </c>
      <c r="E997" s="115"/>
      <c r="F997" s="116">
        <v>1</v>
      </c>
      <c r="G997" s="113"/>
      <c r="H997" s="117"/>
      <c r="I997" s="118"/>
      <c r="J997" s="114">
        <v>4.28</v>
      </c>
      <c r="K997" s="119"/>
      <c r="L997" s="114"/>
      <c r="M997" s="112"/>
      <c r="N997" s="72"/>
      <c r="O997" s="72">
        <v>3</v>
      </c>
      <c r="P997" s="102" t="s">
        <v>150</v>
      </c>
      <c r="Q997" s="101"/>
      <c r="R997" s="101"/>
      <c r="S997" s="101"/>
      <c r="T997" s="101"/>
      <c r="U997" s="101"/>
      <c r="V997" s="101"/>
      <c r="W997" s="101"/>
      <c r="X997" s="101"/>
      <c r="Y997" s="101"/>
      <c r="Z997" s="101"/>
    </row>
    <row r="998" spans="1:26" s="24" customFormat="1" ht="41.25" customHeight="1">
      <c r="A998" s="120"/>
      <c r="B998" s="121"/>
      <c r="C998" s="121" t="s">
        <v>289</v>
      </c>
      <c r="D998" s="123" t="s">
        <v>268</v>
      </c>
      <c r="E998" s="115"/>
      <c r="F998" s="116">
        <v>1</v>
      </c>
      <c r="G998" s="113"/>
      <c r="H998" s="117"/>
      <c r="I998" s="118"/>
      <c r="J998" s="114">
        <v>29.86</v>
      </c>
      <c r="K998" s="119"/>
      <c r="L998" s="114"/>
      <c r="M998" s="112"/>
      <c r="N998" s="72"/>
      <c r="O998" s="72">
        <v>3</v>
      </c>
      <c r="P998" s="102" t="s">
        <v>150</v>
      </c>
      <c r="Q998" s="101"/>
      <c r="R998" s="101"/>
      <c r="S998" s="101"/>
      <c r="T998" s="101"/>
      <c r="U998" s="101"/>
      <c r="V998" s="101"/>
      <c r="W998" s="101"/>
      <c r="X998" s="101"/>
      <c r="Y998" s="101"/>
      <c r="Z998" s="101"/>
    </row>
    <row r="999" spans="1:26" s="24" customFormat="1" ht="41.25" customHeight="1">
      <c r="A999" s="120"/>
      <c r="B999" s="121"/>
      <c r="C999" s="121" t="s">
        <v>289</v>
      </c>
      <c r="D999" s="123" t="s">
        <v>192</v>
      </c>
      <c r="E999" s="115"/>
      <c r="F999" s="116">
        <v>1</v>
      </c>
      <c r="G999" s="113"/>
      <c r="H999" s="117"/>
      <c r="I999" s="118"/>
      <c r="J999" s="114">
        <v>65.72</v>
      </c>
      <c r="K999" s="119"/>
      <c r="L999" s="114"/>
      <c r="M999" s="112"/>
      <c r="N999" s="72"/>
      <c r="O999" s="72">
        <v>3</v>
      </c>
      <c r="P999" s="102" t="s">
        <v>150</v>
      </c>
      <c r="Q999" s="101"/>
      <c r="R999" s="101"/>
      <c r="S999" s="101"/>
      <c r="T999" s="101"/>
      <c r="U999" s="101"/>
      <c r="V999" s="101"/>
      <c r="W999" s="101"/>
      <c r="X999" s="101"/>
      <c r="Y999" s="101"/>
      <c r="Z999" s="101"/>
    </row>
    <row r="1000" spans="1:26" s="25" customFormat="1" ht="23.25">
      <c r="A1000" s="120"/>
      <c r="B1000" s="121"/>
      <c r="C1000" s="121" t="s">
        <v>289</v>
      </c>
      <c r="D1000" s="123" t="s">
        <v>255</v>
      </c>
      <c r="E1000" s="115"/>
      <c r="F1000" s="116">
        <v>1</v>
      </c>
      <c r="G1000" s="113"/>
      <c r="H1000" s="113"/>
      <c r="I1000" s="113"/>
      <c r="J1000" s="114">
        <v>12.09</v>
      </c>
      <c r="K1000" s="119"/>
      <c r="L1000" s="114"/>
      <c r="M1000" s="112"/>
      <c r="N1000" s="72"/>
      <c r="O1000" s="72">
        <v>3</v>
      </c>
      <c r="P1000" s="102" t="s">
        <v>150</v>
      </c>
      <c r="Q1000" s="101"/>
      <c r="R1000" s="101"/>
      <c r="S1000" s="101"/>
      <c r="T1000" s="101"/>
      <c r="U1000" s="101"/>
      <c r="V1000" s="101"/>
      <c r="W1000" s="101"/>
      <c r="X1000" s="101"/>
      <c r="Y1000" s="101"/>
      <c r="Z1000" s="101"/>
    </row>
    <row r="1002" spans="1:26" s="1" customFormat="1" ht="39">
      <c r="B1002" s="195"/>
      <c r="C1002" s="65"/>
      <c r="D1002" s="194" t="s">
        <v>504</v>
      </c>
      <c r="E1002" s="65"/>
      <c r="F1002" s="65"/>
      <c r="G1002" s="65"/>
      <c r="H1002" s="65"/>
      <c r="I1002" s="65"/>
      <c r="J1002" s="65"/>
      <c r="K1002" s="65"/>
      <c r="L1002" s="65"/>
      <c r="M1002" s="65"/>
      <c r="N1002" s="83"/>
    </row>
    <row r="1003" spans="1:26" s="25" customFormat="1" ht="32.25" customHeight="1">
      <c r="A1003" s="120"/>
      <c r="B1003" s="121"/>
      <c r="C1003" s="121" t="s">
        <v>80</v>
      </c>
      <c r="D1003" s="122" t="s">
        <v>303</v>
      </c>
      <c r="E1003" s="115"/>
      <c r="F1003" s="124"/>
      <c r="G1003" s="113"/>
      <c r="H1003" s="113"/>
      <c r="I1003" s="113"/>
      <c r="J1003" s="114" t="str">
        <f>IF(F1003=0,"",IF(AND(F1003&lt;0,G1003*I1003&gt;2),(ABS((2-(I1003*G1003)))*F1003),IF(F1003&gt;0,F1003*G1003*I1003,0)))</f>
        <v/>
      </c>
      <c r="K1003" s="114"/>
      <c r="L1003" s="114"/>
      <c r="M1003" s="112"/>
      <c r="N1003" s="72"/>
      <c r="O1003" s="72" t="s">
        <v>259</v>
      </c>
      <c r="P1003" s="102" t="s">
        <v>150</v>
      </c>
      <c r="Q1003" s="101"/>
      <c r="R1003" s="101"/>
      <c r="S1003" s="101"/>
      <c r="T1003" s="101"/>
      <c r="U1003" s="101"/>
      <c r="V1003" s="101"/>
      <c r="W1003" s="101"/>
      <c r="X1003" s="101"/>
      <c r="Y1003" s="101"/>
      <c r="Z1003" s="101"/>
    </row>
    <row r="1004" spans="1:26" s="25" customFormat="1" ht="23.25">
      <c r="A1004" s="120"/>
      <c r="B1004" s="121"/>
      <c r="C1004" s="121" t="e">
        <f>VLOOKUP(O1004,#REF!,2,FALSE)</f>
        <v>#REF!</v>
      </c>
      <c r="D1004" s="123" t="s">
        <v>322</v>
      </c>
      <c r="E1004" s="115"/>
      <c r="F1004" s="116">
        <v>1</v>
      </c>
      <c r="G1004" s="113"/>
      <c r="H1004" s="117"/>
      <c r="I1004" s="118">
        <v>7.0000000000000007E-2</v>
      </c>
      <c r="J1004" s="114">
        <v>959.89</v>
      </c>
      <c r="K1004" s="119"/>
      <c r="L1004" s="114"/>
      <c r="M1004" s="112"/>
      <c r="N1004" s="72"/>
      <c r="O1004" s="72">
        <v>4</v>
      </c>
      <c r="P1004" s="102" t="s">
        <v>150</v>
      </c>
      <c r="Q1004" s="101"/>
      <c r="R1004" s="101"/>
      <c r="S1004" s="101"/>
      <c r="T1004" s="101"/>
      <c r="U1004" s="101"/>
      <c r="V1004" s="101"/>
      <c r="W1004" s="101"/>
      <c r="X1004" s="101"/>
      <c r="Y1004" s="101"/>
      <c r="Z1004" s="101"/>
    </row>
    <row r="1005" spans="1:26" s="25" customFormat="1" ht="30.75" customHeight="1">
      <c r="A1005" s="120"/>
      <c r="B1005" s="121"/>
      <c r="C1005" s="121" t="e">
        <f>VLOOKUP(O1005,#REF!,2,FALSE)</f>
        <v>#REF!</v>
      </c>
      <c r="D1005" s="123" t="s">
        <v>329</v>
      </c>
      <c r="E1005" s="115"/>
      <c r="F1005" s="116">
        <v>1</v>
      </c>
      <c r="G1005" s="113"/>
      <c r="H1005" s="117"/>
      <c r="I1005" s="118">
        <v>7.0000000000000007E-2</v>
      </c>
      <c r="J1005" s="113">
        <v>1647.01</v>
      </c>
      <c r="K1005" s="119"/>
      <c r="L1005" s="114"/>
      <c r="M1005" s="112"/>
      <c r="N1005" s="72"/>
      <c r="O1005" s="72">
        <v>2</v>
      </c>
      <c r="P1005" s="102" t="s">
        <v>150</v>
      </c>
      <c r="Q1005" s="101"/>
      <c r="R1005" s="101"/>
      <c r="S1005" s="101"/>
      <c r="T1005" s="101"/>
      <c r="U1005" s="101"/>
      <c r="V1005" s="101"/>
      <c r="W1005" s="101"/>
      <c r="X1005" s="101"/>
      <c r="Y1005" s="101"/>
      <c r="Z1005" s="101"/>
    </row>
    <row r="1006" spans="1:26" s="25" customFormat="1" ht="23.25">
      <c r="A1006" s="120"/>
      <c r="B1006" s="121"/>
      <c r="C1006" s="121" t="e">
        <f>VLOOKUP(O1006,#REF!,2,FALSE)</f>
        <v>#REF!</v>
      </c>
      <c r="D1006" s="123" t="s">
        <v>332</v>
      </c>
      <c r="E1006" s="115"/>
      <c r="F1006" s="116">
        <v>1</v>
      </c>
      <c r="G1006" s="113"/>
      <c r="H1006" s="117"/>
      <c r="I1006" s="118">
        <v>7.0000000000000007E-2</v>
      </c>
      <c r="J1006" s="114">
        <v>48</v>
      </c>
      <c r="K1006" s="119"/>
      <c r="L1006" s="114"/>
      <c r="M1006" s="112"/>
      <c r="N1006" s="72"/>
      <c r="O1006" s="72">
        <v>1</v>
      </c>
      <c r="P1006" s="102"/>
      <c r="Q1006" s="101"/>
      <c r="R1006" s="101"/>
      <c r="S1006" s="101"/>
      <c r="T1006" s="101"/>
      <c r="U1006" s="101"/>
      <c r="V1006" s="101"/>
      <c r="W1006" s="101"/>
      <c r="X1006" s="101"/>
      <c r="Y1006" s="101"/>
      <c r="Z1006" s="101"/>
    </row>
    <row r="1007" spans="1:26" s="25" customFormat="1" ht="30.75" customHeight="1">
      <c r="A1007" s="120"/>
      <c r="B1007" s="121"/>
      <c r="C1007" s="121" t="e">
        <f>VLOOKUP(O1007,#REF!,2,FALSE)</f>
        <v>#REF!</v>
      </c>
      <c r="D1007" s="123" t="s">
        <v>333</v>
      </c>
      <c r="E1007" s="115"/>
      <c r="F1007" s="116">
        <v>1</v>
      </c>
      <c r="G1007" s="113"/>
      <c r="H1007" s="117"/>
      <c r="I1007" s="118">
        <v>7.0000000000000007E-2</v>
      </c>
      <c r="J1007" s="113">
        <v>21.86</v>
      </c>
      <c r="K1007" s="119"/>
      <c r="L1007" s="114"/>
      <c r="M1007" s="112"/>
      <c r="N1007" s="72"/>
      <c r="O1007" s="72">
        <v>1</v>
      </c>
      <c r="P1007" s="102"/>
      <c r="Q1007" s="101"/>
      <c r="R1007" s="101"/>
      <c r="S1007" s="101"/>
      <c r="T1007" s="101"/>
      <c r="U1007" s="101"/>
      <c r="V1007" s="101"/>
      <c r="W1007" s="101"/>
      <c r="X1007" s="101"/>
      <c r="Y1007" s="101"/>
      <c r="Z1007" s="101"/>
    </row>
    <row r="1008" spans="1:26" s="25" customFormat="1" ht="30.75" customHeight="1">
      <c r="A1008" s="120"/>
      <c r="B1008" s="121"/>
      <c r="C1008" s="121" t="e">
        <f>VLOOKUP(O1008,#REF!,2,FALSE)</f>
        <v>#REF!</v>
      </c>
      <c r="D1008" s="123" t="s">
        <v>334</v>
      </c>
      <c r="E1008" s="115"/>
      <c r="F1008" s="116">
        <v>1</v>
      </c>
      <c r="G1008" s="113"/>
      <c r="H1008" s="117"/>
      <c r="I1008" s="118">
        <v>7.0000000000000007E-2</v>
      </c>
      <c r="J1008" s="114">
        <v>21.86</v>
      </c>
      <c r="K1008" s="119"/>
      <c r="L1008" s="114"/>
      <c r="M1008" s="112"/>
      <c r="N1008" s="72"/>
      <c r="O1008" s="72">
        <v>1</v>
      </c>
      <c r="P1008" s="102"/>
      <c r="Q1008" s="101"/>
      <c r="R1008" s="101"/>
      <c r="S1008" s="101"/>
      <c r="T1008" s="101"/>
      <c r="U1008" s="101"/>
      <c r="V1008" s="101"/>
      <c r="W1008" s="101"/>
      <c r="X1008" s="101"/>
      <c r="Y1008" s="101"/>
      <c r="Z1008" s="101"/>
    </row>
    <row r="1009" spans="1:26" s="24" customFormat="1" ht="23.25">
      <c r="A1009" s="120"/>
      <c r="B1009" s="121"/>
      <c r="C1009" s="121" t="e">
        <f>VLOOKUP(O1009,#REF!,2,FALSE)</f>
        <v>#REF!</v>
      </c>
      <c r="D1009" s="123" t="s">
        <v>335</v>
      </c>
      <c r="E1009" s="115"/>
      <c r="F1009" s="116">
        <v>1</v>
      </c>
      <c r="G1009" s="113"/>
      <c r="H1009" s="117"/>
      <c r="I1009" s="118">
        <v>7.0000000000000007E-2</v>
      </c>
      <c r="J1009" s="114">
        <v>47.63</v>
      </c>
      <c r="K1009" s="119"/>
      <c r="L1009" s="114"/>
      <c r="M1009" s="112"/>
      <c r="N1009" s="72"/>
      <c r="O1009" s="72">
        <v>1</v>
      </c>
      <c r="P1009" s="102"/>
      <c r="Q1009" s="101"/>
      <c r="R1009" s="101"/>
      <c r="S1009" s="101"/>
      <c r="T1009" s="101"/>
      <c r="U1009" s="101"/>
      <c r="V1009" s="101"/>
      <c r="W1009" s="101"/>
      <c r="X1009" s="101"/>
      <c r="Y1009" s="101"/>
      <c r="Z1009" s="101"/>
    </row>
    <row r="1010" spans="1:26" s="25" customFormat="1" ht="23.25">
      <c r="A1010" s="120"/>
      <c r="B1010" s="121"/>
      <c r="C1010" s="121" t="e">
        <f>VLOOKUP(O1010,#REF!,2,FALSE)</f>
        <v>#REF!</v>
      </c>
      <c r="D1010" s="123" t="s">
        <v>336</v>
      </c>
      <c r="E1010" s="115"/>
      <c r="F1010" s="116">
        <v>1</v>
      </c>
      <c r="G1010" s="113"/>
      <c r="H1010" s="117"/>
      <c r="I1010" s="118">
        <v>7.0000000000000007E-2</v>
      </c>
      <c r="J1010" s="114">
        <v>21.86</v>
      </c>
      <c r="K1010" s="119"/>
      <c r="L1010" s="114"/>
      <c r="M1010" s="112"/>
      <c r="N1010" s="72"/>
      <c r="O1010" s="72">
        <v>1</v>
      </c>
      <c r="P1010" s="102"/>
      <c r="Q1010" s="101"/>
      <c r="R1010" s="101"/>
      <c r="S1010" s="101"/>
      <c r="T1010" s="101"/>
      <c r="U1010" s="101"/>
      <c r="V1010" s="101"/>
      <c r="W1010" s="101"/>
      <c r="X1010" s="101"/>
      <c r="Y1010" s="101"/>
      <c r="Z1010" s="101"/>
    </row>
    <row r="1011" spans="1:26" s="25" customFormat="1" ht="30.75" customHeight="1">
      <c r="A1011" s="120"/>
      <c r="B1011" s="121"/>
      <c r="C1011" s="121" t="e">
        <f>VLOOKUP(O1011,#REF!,2,FALSE)</f>
        <v>#REF!</v>
      </c>
      <c r="D1011" s="123" t="s">
        <v>337</v>
      </c>
      <c r="E1011" s="115"/>
      <c r="F1011" s="116">
        <v>1</v>
      </c>
      <c r="G1011" s="113"/>
      <c r="H1011" s="117"/>
      <c r="I1011" s="118">
        <v>7.0000000000000007E-2</v>
      </c>
      <c r="J1011" s="113">
        <v>21.86</v>
      </c>
      <c r="K1011" s="119"/>
      <c r="L1011" s="114"/>
      <c r="M1011" s="112"/>
      <c r="N1011" s="72"/>
      <c r="O1011" s="72">
        <v>1</v>
      </c>
      <c r="P1011" s="102"/>
      <c r="Q1011" s="101"/>
      <c r="R1011" s="101"/>
      <c r="S1011" s="101"/>
      <c r="T1011" s="101"/>
      <c r="U1011" s="101"/>
      <c r="V1011" s="101"/>
      <c r="W1011" s="101"/>
      <c r="X1011" s="101"/>
      <c r="Y1011" s="101"/>
      <c r="Z1011" s="101"/>
    </row>
    <row r="1012" spans="1:26" s="25" customFormat="1" ht="30.75" customHeight="1">
      <c r="A1012" s="120"/>
      <c r="B1012" s="121"/>
      <c r="C1012" s="121" t="e">
        <f>VLOOKUP(O1012,#REF!,2,FALSE)</f>
        <v>#REF!</v>
      </c>
      <c r="D1012" s="123" t="s">
        <v>338</v>
      </c>
      <c r="E1012" s="115"/>
      <c r="F1012" s="116">
        <v>1</v>
      </c>
      <c r="G1012" s="113"/>
      <c r="H1012" s="117"/>
      <c r="I1012" s="118">
        <v>7.0000000000000007E-2</v>
      </c>
      <c r="J1012" s="114">
        <f>27.07+69.63</f>
        <v>96.699999999999989</v>
      </c>
      <c r="K1012" s="119"/>
      <c r="L1012" s="114"/>
      <c r="M1012" s="112"/>
      <c r="N1012" s="72"/>
      <c r="O1012" s="72">
        <v>1</v>
      </c>
      <c r="P1012" s="102"/>
      <c r="Q1012" s="101"/>
      <c r="R1012" s="101"/>
      <c r="S1012" s="101"/>
      <c r="T1012" s="101"/>
      <c r="U1012" s="101"/>
      <c r="V1012" s="101"/>
      <c r="W1012" s="101"/>
      <c r="X1012" s="101"/>
      <c r="Y1012" s="101"/>
      <c r="Z1012" s="101"/>
    </row>
    <row r="1013" spans="1:26" s="24" customFormat="1" ht="23.25">
      <c r="A1013" s="120"/>
      <c r="B1013" s="121"/>
      <c r="C1013" s="121" t="e">
        <f>VLOOKUP(O1013,#REF!,2,FALSE)</f>
        <v>#REF!</v>
      </c>
      <c r="D1013" s="123" t="s">
        <v>339</v>
      </c>
      <c r="E1013" s="115"/>
      <c r="F1013" s="116">
        <v>1</v>
      </c>
      <c r="G1013" s="113"/>
      <c r="H1013" s="117"/>
      <c r="I1013" s="118">
        <v>7.0000000000000007E-2</v>
      </c>
      <c r="J1013" s="114">
        <v>107.28</v>
      </c>
      <c r="K1013" s="119"/>
      <c r="L1013" s="114"/>
      <c r="M1013" s="112"/>
      <c r="N1013" s="72"/>
      <c r="O1013" s="72">
        <v>1</v>
      </c>
      <c r="P1013" s="102"/>
      <c r="Q1013" s="101"/>
      <c r="R1013" s="101"/>
      <c r="S1013" s="101"/>
      <c r="T1013" s="101"/>
      <c r="U1013" s="101"/>
      <c r="V1013" s="101"/>
      <c r="W1013" s="101"/>
      <c r="X1013" s="101"/>
      <c r="Y1013" s="101"/>
      <c r="Z1013" s="101"/>
    </row>
    <row r="1014" spans="1:26" s="24" customFormat="1" ht="23.25">
      <c r="A1014" s="120"/>
      <c r="B1014" s="121"/>
      <c r="C1014" s="121" t="e">
        <f>VLOOKUP(O1014,#REF!,2,FALSE)</f>
        <v>#REF!</v>
      </c>
      <c r="D1014" s="123" t="s">
        <v>345</v>
      </c>
      <c r="E1014" s="115"/>
      <c r="F1014" s="116">
        <v>1</v>
      </c>
      <c r="G1014" s="113"/>
      <c r="H1014" s="117"/>
      <c r="I1014" s="118">
        <v>7.0000000000000007E-2</v>
      </c>
      <c r="J1014" s="114">
        <f>16.32+34.6</f>
        <v>50.92</v>
      </c>
      <c r="K1014" s="119"/>
      <c r="L1014" s="114"/>
      <c r="M1014" s="112"/>
      <c r="N1014" s="72"/>
      <c r="O1014" s="72">
        <v>1</v>
      </c>
      <c r="P1014" s="102"/>
      <c r="Q1014" s="101"/>
      <c r="R1014" s="101"/>
      <c r="S1014" s="101"/>
      <c r="T1014" s="101"/>
      <c r="U1014" s="101"/>
      <c r="V1014" s="101"/>
      <c r="W1014" s="101"/>
      <c r="X1014" s="101"/>
      <c r="Y1014" s="101"/>
      <c r="Z1014" s="101"/>
    </row>
    <row r="1015" spans="1:26" s="25" customFormat="1" ht="30.75" customHeight="1">
      <c r="A1015" s="120"/>
      <c r="B1015" s="121"/>
      <c r="C1015" s="121" t="e">
        <f>VLOOKUP(O1015,#REF!,2,FALSE)</f>
        <v>#REF!</v>
      </c>
      <c r="D1015" s="122" t="s">
        <v>331</v>
      </c>
      <c r="E1015" s="115"/>
      <c r="F1015" s="116"/>
      <c r="G1015" s="113"/>
      <c r="H1015" s="117"/>
      <c r="I1015" s="118"/>
      <c r="J1015" s="114"/>
      <c r="K1015" s="119"/>
      <c r="L1015" s="114"/>
      <c r="M1015" s="112"/>
      <c r="N1015" s="72"/>
      <c r="O1015" s="72" t="s">
        <v>259</v>
      </c>
      <c r="P1015" s="102" t="s">
        <v>150</v>
      </c>
      <c r="Q1015" s="101"/>
      <c r="R1015" s="101"/>
      <c r="S1015" s="101"/>
      <c r="T1015" s="101"/>
      <c r="U1015" s="101"/>
      <c r="V1015" s="101"/>
      <c r="W1015" s="101"/>
      <c r="X1015" s="101"/>
      <c r="Y1015" s="101"/>
      <c r="Z1015" s="101"/>
    </row>
    <row r="1016" spans="1:26" s="25" customFormat="1" ht="30.75" customHeight="1">
      <c r="A1016" s="120"/>
      <c r="B1016" s="121"/>
      <c r="C1016" s="121" t="e">
        <f>VLOOKUP(O1016,#REF!,2,FALSE)</f>
        <v>#REF!</v>
      </c>
      <c r="D1016" s="123" t="s">
        <v>314</v>
      </c>
      <c r="E1016" s="115"/>
      <c r="F1016" s="116">
        <v>1</v>
      </c>
      <c r="G1016" s="113"/>
      <c r="H1016" s="117"/>
      <c r="I1016" s="118">
        <v>7.0000000000000007E-2</v>
      </c>
      <c r="J1016" s="114">
        <v>574.71</v>
      </c>
      <c r="K1016" s="119"/>
      <c r="L1016" s="114"/>
      <c r="M1016" s="112"/>
      <c r="N1016" s="72"/>
      <c r="O1016" s="72">
        <v>1</v>
      </c>
      <c r="P1016" s="102" t="s">
        <v>150</v>
      </c>
      <c r="Q1016" s="101"/>
      <c r="R1016" s="101"/>
      <c r="S1016" s="101"/>
      <c r="T1016" s="101"/>
      <c r="U1016" s="101"/>
      <c r="V1016" s="101"/>
      <c r="W1016" s="101"/>
      <c r="X1016" s="101"/>
      <c r="Y1016" s="101"/>
      <c r="Z1016" s="101"/>
    </row>
    <row r="1017" spans="1:26" s="25" customFormat="1" ht="23.25">
      <c r="A1017" s="120"/>
      <c r="B1017" s="121"/>
      <c r="C1017" s="121" t="e">
        <f>VLOOKUP(O1017,#REF!,2,FALSE)</f>
        <v>#REF!</v>
      </c>
      <c r="D1017" s="123" t="s">
        <v>340</v>
      </c>
      <c r="E1017" s="115"/>
      <c r="F1017" s="116">
        <v>1</v>
      </c>
      <c r="G1017" s="113"/>
      <c r="H1017" s="113"/>
      <c r="I1017" s="118">
        <v>7.0000000000000007E-2</v>
      </c>
      <c r="J1017" s="114">
        <v>72</v>
      </c>
      <c r="K1017" s="119"/>
      <c r="L1017" s="114"/>
      <c r="M1017" s="112"/>
      <c r="N1017" s="72"/>
      <c r="O1017" s="72">
        <v>1</v>
      </c>
      <c r="P1017" s="102" t="s">
        <v>150</v>
      </c>
      <c r="Q1017" s="101"/>
      <c r="R1017" s="101"/>
      <c r="S1017" s="101"/>
      <c r="T1017" s="101"/>
      <c r="U1017" s="101"/>
      <c r="V1017" s="101"/>
      <c r="W1017" s="101"/>
      <c r="X1017" s="101"/>
      <c r="Y1017" s="101"/>
      <c r="Z1017" s="101"/>
    </row>
    <row r="1018" spans="1:26" s="25" customFormat="1" ht="23.25">
      <c r="A1018" s="120"/>
      <c r="B1018" s="121"/>
      <c r="C1018" s="121" t="e">
        <f>VLOOKUP(O1018,#REF!,2,FALSE)</f>
        <v>#REF!</v>
      </c>
      <c r="D1018" s="157" t="s">
        <v>316</v>
      </c>
      <c r="E1018" s="115"/>
      <c r="F1018" s="116">
        <v>1</v>
      </c>
      <c r="G1018" s="113"/>
      <c r="H1018" s="117"/>
      <c r="I1018" s="118">
        <v>7.0000000000000007E-2</v>
      </c>
      <c r="J1018" s="114">
        <v>38.950000000000003</v>
      </c>
      <c r="K1018" s="119"/>
      <c r="L1018" s="114"/>
      <c r="M1018" s="112"/>
      <c r="N1018" s="72"/>
      <c r="O1018" s="72">
        <v>3</v>
      </c>
      <c r="P1018" s="102" t="s">
        <v>150</v>
      </c>
      <c r="Q1018" s="101"/>
      <c r="R1018" s="101"/>
      <c r="S1018" s="101"/>
      <c r="T1018" s="101"/>
      <c r="U1018" s="101"/>
      <c r="V1018" s="101"/>
      <c r="W1018" s="101"/>
      <c r="X1018" s="101"/>
      <c r="Y1018" s="101"/>
      <c r="Z1018" s="101"/>
    </row>
    <row r="1019" spans="1:26" s="24" customFormat="1" ht="41.25" customHeight="1">
      <c r="A1019" s="120"/>
      <c r="B1019" s="121"/>
      <c r="C1019" s="121" t="e">
        <f>VLOOKUP(O1019,#REF!,2,FALSE)</f>
        <v>#REF!</v>
      </c>
      <c r="D1019" s="157" t="s">
        <v>181</v>
      </c>
      <c r="E1019" s="115"/>
      <c r="F1019" s="116">
        <v>1</v>
      </c>
      <c r="G1019" s="113"/>
      <c r="H1019" s="117"/>
      <c r="I1019" s="118">
        <v>7.0000000000000007E-2</v>
      </c>
      <c r="J1019" s="114">
        <v>8.91</v>
      </c>
      <c r="K1019" s="119"/>
      <c r="L1019" s="114"/>
      <c r="M1019" s="112"/>
      <c r="N1019" s="72"/>
      <c r="O1019" s="72">
        <v>3</v>
      </c>
      <c r="P1019" s="102" t="s">
        <v>150</v>
      </c>
      <c r="Q1019" s="101"/>
      <c r="R1019" s="101"/>
      <c r="S1019" s="101"/>
      <c r="T1019" s="101"/>
      <c r="U1019" s="101"/>
      <c r="V1019" s="101"/>
      <c r="W1019" s="101"/>
      <c r="X1019" s="101"/>
      <c r="Y1019" s="101"/>
      <c r="Z1019" s="101"/>
    </row>
    <row r="1020" spans="1:26" s="25" customFormat="1" ht="23.25">
      <c r="A1020" s="120"/>
      <c r="B1020" s="121"/>
      <c r="C1020" s="121" t="e">
        <f>VLOOKUP(O1020,#REF!,2,FALSE)</f>
        <v>#REF!</v>
      </c>
      <c r="D1020" s="157" t="s">
        <v>194</v>
      </c>
      <c r="E1020" s="115"/>
      <c r="F1020" s="116">
        <v>1</v>
      </c>
      <c r="G1020" s="113"/>
      <c r="H1020" s="113"/>
      <c r="I1020" s="118">
        <v>7.0000000000000007E-2</v>
      </c>
      <c r="J1020" s="114">
        <v>14.36</v>
      </c>
      <c r="K1020" s="119"/>
      <c r="L1020" s="114"/>
      <c r="M1020" s="112"/>
      <c r="N1020" s="72"/>
      <c r="O1020" s="72">
        <v>3</v>
      </c>
      <c r="P1020" s="102" t="s">
        <v>150</v>
      </c>
      <c r="Q1020" s="101"/>
      <c r="R1020" s="101"/>
      <c r="S1020" s="101"/>
      <c r="T1020" s="101"/>
      <c r="U1020" s="101"/>
      <c r="V1020" s="101"/>
      <c r="W1020" s="101"/>
      <c r="X1020" s="101"/>
      <c r="Y1020" s="101"/>
      <c r="Z1020" s="101"/>
    </row>
    <row r="1021" spans="1:26" s="25" customFormat="1" ht="23.25">
      <c r="A1021" s="120"/>
      <c r="B1021" s="121"/>
      <c r="C1021" s="121" t="e">
        <f>VLOOKUP(O1021,#REF!,2,FALSE)</f>
        <v>#REF!</v>
      </c>
      <c r="D1021" s="157" t="s">
        <v>341</v>
      </c>
      <c r="E1021" s="115"/>
      <c r="F1021" s="116">
        <v>1</v>
      </c>
      <c r="G1021" s="113"/>
      <c r="H1021" s="117"/>
      <c r="I1021" s="118">
        <v>7.0000000000000007E-2</v>
      </c>
      <c r="J1021" s="114">
        <v>3.04</v>
      </c>
      <c r="K1021" s="119"/>
      <c r="L1021" s="114"/>
      <c r="M1021" s="112"/>
      <c r="N1021" s="72"/>
      <c r="O1021" s="72">
        <v>3</v>
      </c>
      <c r="P1021" s="102" t="s">
        <v>150</v>
      </c>
      <c r="Q1021" s="101"/>
      <c r="R1021" s="101"/>
      <c r="S1021" s="101"/>
      <c r="T1021" s="101"/>
      <c r="U1021" s="101"/>
      <c r="V1021" s="101"/>
      <c r="W1021" s="101"/>
      <c r="X1021" s="101"/>
      <c r="Y1021" s="101"/>
      <c r="Z1021" s="101"/>
    </row>
    <row r="1022" spans="1:26" s="24" customFormat="1" ht="39" customHeight="1">
      <c r="A1022" s="120"/>
      <c r="B1022" s="121"/>
      <c r="C1022" s="121" t="e">
        <f>VLOOKUP(O1022,#REF!,2,FALSE)</f>
        <v>#REF!</v>
      </c>
      <c r="D1022" s="157" t="s">
        <v>317</v>
      </c>
      <c r="E1022" s="115"/>
      <c r="F1022" s="116">
        <v>1</v>
      </c>
      <c r="G1022" s="113"/>
      <c r="H1022" s="117"/>
      <c r="I1022" s="118">
        <v>7.0000000000000007E-2</v>
      </c>
      <c r="J1022" s="114">
        <v>22.14</v>
      </c>
      <c r="K1022" s="119"/>
      <c r="L1022" s="114"/>
      <c r="M1022" s="112"/>
      <c r="N1022" s="72"/>
      <c r="O1022" s="72">
        <v>3</v>
      </c>
      <c r="P1022" s="102" t="s">
        <v>150</v>
      </c>
      <c r="Q1022" s="101"/>
      <c r="R1022" s="101"/>
      <c r="S1022" s="101"/>
      <c r="T1022" s="101"/>
      <c r="U1022" s="101"/>
      <c r="V1022" s="101"/>
      <c r="W1022" s="101"/>
      <c r="X1022" s="101"/>
      <c r="Y1022" s="101"/>
      <c r="Z1022" s="101"/>
    </row>
    <row r="1023" spans="1:26" s="25" customFormat="1" ht="23.25">
      <c r="A1023" s="120"/>
      <c r="B1023" s="121"/>
      <c r="C1023" s="121" t="e">
        <f>VLOOKUP(O1023,#REF!,2,FALSE)</f>
        <v>#REF!</v>
      </c>
      <c r="D1023" s="157" t="s">
        <v>319</v>
      </c>
      <c r="E1023" s="115"/>
      <c r="F1023" s="116">
        <v>1</v>
      </c>
      <c r="G1023" s="113"/>
      <c r="H1023" s="113"/>
      <c r="I1023" s="118">
        <v>7.0000000000000007E-2</v>
      </c>
      <c r="J1023" s="114">
        <v>5.09</v>
      </c>
      <c r="K1023" s="119"/>
      <c r="L1023" s="114"/>
      <c r="M1023" s="112"/>
      <c r="N1023" s="72"/>
      <c r="O1023" s="72">
        <v>3</v>
      </c>
      <c r="P1023" s="102" t="s">
        <v>150</v>
      </c>
      <c r="Q1023" s="101"/>
      <c r="R1023" s="101"/>
      <c r="S1023" s="101"/>
      <c r="T1023" s="101"/>
      <c r="U1023" s="101"/>
      <c r="V1023" s="101"/>
      <c r="W1023" s="101"/>
      <c r="X1023" s="101"/>
      <c r="Y1023" s="101"/>
      <c r="Z1023" s="101"/>
    </row>
    <row r="1024" spans="1:26" s="25" customFormat="1" ht="23.25">
      <c r="A1024" s="120"/>
      <c r="B1024" s="121"/>
      <c r="C1024" s="121" t="e">
        <f>VLOOKUP(O1024,#REF!,2,FALSE)</f>
        <v>#REF!</v>
      </c>
      <c r="D1024" s="157" t="s">
        <v>320</v>
      </c>
      <c r="E1024" s="115"/>
      <c r="F1024" s="116">
        <v>1</v>
      </c>
      <c r="G1024" s="113"/>
      <c r="H1024" s="113"/>
      <c r="I1024" s="118">
        <v>7.0000000000000007E-2</v>
      </c>
      <c r="J1024" s="114">
        <v>5.09</v>
      </c>
      <c r="K1024" s="119"/>
      <c r="L1024" s="114"/>
      <c r="M1024" s="112"/>
      <c r="N1024" s="72"/>
      <c r="O1024" s="72">
        <v>3</v>
      </c>
      <c r="P1024" s="102" t="s">
        <v>150</v>
      </c>
      <c r="Q1024" s="101"/>
      <c r="R1024" s="101"/>
      <c r="S1024" s="101"/>
      <c r="T1024" s="101"/>
      <c r="U1024" s="101"/>
      <c r="V1024" s="101"/>
      <c r="W1024" s="101"/>
      <c r="X1024" s="101"/>
      <c r="Y1024" s="101"/>
      <c r="Z1024" s="101"/>
    </row>
    <row r="1025" spans="1:26" s="24" customFormat="1" ht="41.25" customHeight="1">
      <c r="A1025" s="120"/>
      <c r="B1025" s="121"/>
      <c r="C1025" s="121" t="e">
        <f>VLOOKUP(O1025,#REF!,2,FALSE)</f>
        <v>#REF!</v>
      </c>
      <c r="D1025" s="157" t="s">
        <v>321</v>
      </c>
      <c r="E1025" s="115"/>
      <c r="F1025" s="116">
        <v>1</v>
      </c>
      <c r="G1025" s="113"/>
      <c r="H1025" s="117"/>
      <c r="I1025" s="118">
        <v>7.0000000000000007E-2</v>
      </c>
      <c r="J1025" s="114">
        <v>3.12</v>
      </c>
      <c r="K1025" s="119"/>
      <c r="L1025" s="114"/>
      <c r="M1025" s="112"/>
      <c r="N1025" s="72"/>
      <c r="O1025" s="72">
        <v>3</v>
      </c>
      <c r="P1025" s="102" t="s">
        <v>150</v>
      </c>
      <c r="Q1025" s="101"/>
      <c r="R1025" s="101"/>
      <c r="S1025" s="101"/>
      <c r="T1025" s="101"/>
      <c r="U1025" s="101"/>
      <c r="V1025" s="101"/>
      <c r="W1025" s="101"/>
      <c r="X1025" s="101"/>
      <c r="Y1025" s="101"/>
      <c r="Z1025" s="101"/>
    </row>
    <row r="1026" spans="1:26" s="25" customFormat="1" ht="23.25">
      <c r="A1026" s="120"/>
      <c r="B1026" s="121"/>
      <c r="C1026" s="121" t="e">
        <f>VLOOKUP(O1026,#REF!,2,FALSE)</f>
        <v>#REF!</v>
      </c>
      <c r="D1026" s="157" t="s">
        <v>318</v>
      </c>
      <c r="E1026" s="115"/>
      <c r="F1026" s="116">
        <v>1</v>
      </c>
      <c r="G1026" s="113"/>
      <c r="H1026" s="117"/>
      <c r="I1026" s="118">
        <v>7.0000000000000007E-2</v>
      </c>
      <c r="J1026" s="114">
        <v>22.35</v>
      </c>
      <c r="K1026" s="119"/>
      <c r="L1026" s="114"/>
      <c r="M1026" s="112"/>
      <c r="N1026" s="72"/>
      <c r="O1026" s="72">
        <v>3</v>
      </c>
      <c r="P1026" s="102" t="s">
        <v>150</v>
      </c>
      <c r="Q1026" s="101"/>
      <c r="R1026" s="101"/>
      <c r="S1026" s="101"/>
      <c r="T1026" s="101"/>
      <c r="U1026" s="101"/>
      <c r="V1026" s="101"/>
      <c r="W1026" s="101"/>
      <c r="X1026" s="101"/>
      <c r="Y1026" s="101"/>
      <c r="Z1026" s="101"/>
    </row>
    <row r="1027" spans="1:26" s="25" customFormat="1" ht="23.25">
      <c r="A1027" s="120"/>
      <c r="B1027" s="121"/>
      <c r="C1027" s="121" t="e">
        <f>VLOOKUP(O1027,#REF!,2,FALSE)</f>
        <v>#REF!</v>
      </c>
      <c r="D1027" s="157" t="s">
        <v>296</v>
      </c>
      <c r="E1027" s="115"/>
      <c r="F1027" s="116">
        <v>1</v>
      </c>
      <c r="G1027" s="113"/>
      <c r="H1027" s="117"/>
      <c r="I1027" s="118">
        <v>7.0000000000000007E-2</v>
      </c>
      <c r="J1027" s="114">
        <v>95.83</v>
      </c>
      <c r="K1027" s="119"/>
      <c r="L1027" s="114"/>
      <c r="M1027" s="112"/>
      <c r="N1027" s="72"/>
      <c r="O1027" s="72">
        <v>1</v>
      </c>
      <c r="P1027" s="102" t="s">
        <v>150</v>
      </c>
      <c r="Q1027" s="101"/>
      <c r="R1027" s="101"/>
      <c r="S1027" s="101"/>
      <c r="T1027" s="101"/>
      <c r="U1027" s="101"/>
      <c r="V1027" s="101"/>
      <c r="W1027" s="101"/>
      <c r="X1027" s="101"/>
      <c r="Y1027" s="101"/>
      <c r="Z1027" s="101"/>
    </row>
    <row r="1028" spans="1:26" s="24" customFormat="1" ht="41.25" customHeight="1">
      <c r="A1028" s="120"/>
      <c r="B1028" s="121"/>
      <c r="C1028" s="121" t="e">
        <f>VLOOKUP(O1028,#REF!,2,FALSE)</f>
        <v>#REF!</v>
      </c>
      <c r="D1028" s="157" t="s">
        <v>323</v>
      </c>
      <c r="E1028" s="115"/>
      <c r="F1028" s="116">
        <v>1</v>
      </c>
      <c r="G1028" s="113"/>
      <c r="H1028" s="117"/>
      <c r="I1028" s="118">
        <v>7.0000000000000007E-2</v>
      </c>
      <c r="J1028" s="114">
        <v>95.83</v>
      </c>
      <c r="K1028" s="119"/>
      <c r="L1028" s="114"/>
      <c r="M1028" s="112"/>
      <c r="N1028" s="72"/>
      <c r="O1028" s="72">
        <v>1</v>
      </c>
      <c r="P1028" s="102" t="s">
        <v>150</v>
      </c>
      <c r="Q1028" s="101"/>
      <c r="R1028" s="101"/>
      <c r="S1028" s="101"/>
      <c r="T1028" s="101"/>
      <c r="U1028" s="101"/>
      <c r="V1028" s="101"/>
      <c r="W1028" s="101"/>
      <c r="X1028" s="101"/>
      <c r="Y1028" s="101"/>
      <c r="Z1028" s="101"/>
    </row>
    <row r="1029" spans="1:26" s="24" customFormat="1" ht="41.25" customHeight="1">
      <c r="A1029" s="120"/>
      <c r="B1029" s="121"/>
      <c r="C1029" s="121" t="e">
        <f>VLOOKUP(O1029,#REF!,2,FALSE)</f>
        <v>#REF!</v>
      </c>
      <c r="D1029" s="157" t="s">
        <v>304</v>
      </c>
      <c r="E1029" s="115"/>
      <c r="F1029" s="116">
        <v>1</v>
      </c>
      <c r="G1029" s="113"/>
      <c r="H1029" s="117"/>
      <c r="I1029" s="118">
        <v>7.0000000000000007E-2</v>
      </c>
      <c r="J1029" s="114">
        <v>46.93</v>
      </c>
      <c r="K1029" s="119"/>
      <c r="L1029" s="114"/>
      <c r="M1029" s="112"/>
      <c r="N1029" s="72"/>
      <c r="O1029" s="72">
        <v>1</v>
      </c>
      <c r="P1029" s="102" t="s">
        <v>150</v>
      </c>
      <c r="Q1029" s="101"/>
      <c r="R1029" s="101"/>
      <c r="S1029" s="101"/>
      <c r="T1029" s="101"/>
      <c r="U1029" s="101"/>
      <c r="V1029" s="101"/>
      <c r="W1029" s="101"/>
      <c r="X1029" s="101"/>
      <c r="Y1029" s="101"/>
      <c r="Z1029" s="101"/>
    </row>
    <row r="1030" spans="1:26" s="25" customFormat="1" ht="23.25">
      <c r="A1030" s="120"/>
      <c r="B1030" s="121"/>
      <c r="C1030" s="121" t="e">
        <f>VLOOKUP(O1030,#REF!,2,FALSE)</f>
        <v>#REF!</v>
      </c>
      <c r="D1030" s="157" t="s">
        <v>342</v>
      </c>
      <c r="E1030" s="115"/>
      <c r="F1030" s="116">
        <v>1</v>
      </c>
      <c r="G1030" s="113"/>
      <c r="H1030" s="117"/>
      <c r="I1030" s="118">
        <v>7.0000000000000007E-2</v>
      </c>
      <c r="J1030" s="114">
        <v>46.93</v>
      </c>
      <c r="K1030" s="119"/>
      <c r="L1030" s="114"/>
      <c r="M1030" s="112"/>
      <c r="N1030" s="72"/>
      <c r="O1030" s="72">
        <v>1</v>
      </c>
      <c r="P1030" s="102" t="s">
        <v>150</v>
      </c>
      <c r="Q1030" s="101"/>
      <c r="R1030" s="101"/>
      <c r="S1030" s="101"/>
      <c r="T1030" s="101"/>
      <c r="U1030" s="101"/>
      <c r="V1030" s="101"/>
      <c r="W1030" s="101"/>
      <c r="X1030" s="101"/>
      <c r="Y1030" s="101"/>
      <c r="Z1030" s="101"/>
    </row>
    <row r="1031" spans="1:26" s="25" customFormat="1" ht="23.25">
      <c r="A1031" s="120"/>
      <c r="B1031" s="121"/>
      <c r="C1031" s="121" t="e">
        <f>VLOOKUP(O1031,#REF!,2,FALSE)</f>
        <v>#REF!</v>
      </c>
      <c r="D1031" s="157" t="s">
        <v>193</v>
      </c>
      <c r="E1031" s="115"/>
      <c r="F1031" s="116">
        <v>1</v>
      </c>
      <c r="G1031" s="113"/>
      <c r="H1031" s="117"/>
      <c r="I1031" s="118">
        <v>7.0000000000000007E-2</v>
      </c>
      <c r="J1031" s="114">
        <v>118</v>
      </c>
      <c r="K1031" s="119"/>
      <c r="L1031" s="114"/>
      <c r="M1031" s="112"/>
      <c r="N1031" s="72"/>
      <c r="O1031" s="72">
        <v>1</v>
      </c>
      <c r="P1031" s="102" t="s">
        <v>150</v>
      </c>
      <c r="Q1031" s="101"/>
      <c r="R1031" s="101"/>
      <c r="S1031" s="101"/>
      <c r="T1031" s="101"/>
      <c r="U1031" s="101"/>
      <c r="V1031" s="101"/>
      <c r="W1031" s="101"/>
      <c r="X1031" s="101"/>
      <c r="Y1031" s="101"/>
      <c r="Z1031" s="101"/>
    </row>
    <row r="1032" spans="1:26" s="24" customFormat="1" ht="41.25" customHeight="1">
      <c r="A1032" s="120"/>
      <c r="B1032" s="121"/>
      <c r="C1032" s="121" t="e">
        <f>VLOOKUP(O1032,#REF!,2,FALSE)</f>
        <v>#REF!</v>
      </c>
      <c r="D1032" s="157" t="s">
        <v>190</v>
      </c>
      <c r="E1032" s="115"/>
      <c r="F1032" s="116">
        <v>1</v>
      </c>
      <c r="G1032" s="113"/>
      <c r="H1032" s="117"/>
      <c r="I1032" s="118">
        <v>7.0000000000000007E-2</v>
      </c>
      <c r="J1032" s="114">
        <v>58.4</v>
      </c>
      <c r="K1032" s="119"/>
      <c r="L1032" s="114"/>
      <c r="M1032" s="112"/>
      <c r="N1032" s="72"/>
      <c r="O1032" s="72">
        <v>1</v>
      </c>
      <c r="P1032" s="102" t="s">
        <v>150</v>
      </c>
      <c r="Q1032" s="101"/>
      <c r="R1032" s="101"/>
      <c r="S1032" s="101"/>
      <c r="T1032" s="101"/>
      <c r="U1032" s="101"/>
      <c r="V1032" s="101"/>
      <c r="W1032" s="101"/>
      <c r="X1032" s="101"/>
      <c r="Y1032" s="101"/>
      <c r="Z1032" s="101"/>
    </row>
    <row r="1033" spans="1:26" s="24" customFormat="1" ht="41.25" customHeight="1">
      <c r="A1033" s="120"/>
      <c r="B1033" s="121"/>
      <c r="C1033" s="121" t="e">
        <f>VLOOKUP(O1033,#REF!,2,FALSE)</f>
        <v>#REF!</v>
      </c>
      <c r="D1033" s="157" t="s">
        <v>191</v>
      </c>
      <c r="E1033" s="115"/>
      <c r="F1033" s="116">
        <v>1</v>
      </c>
      <c r="G1033" s="113"/>
      <c r="H1033" s="117"/>
      <c r="I1033" s="118">
        <v>7.0000000000000007E-2</v>
      </c>
      <c r="J1033" s="114">
        <v>58.4</v>
      </c>
      <c r="K1033" s="119"/>
      <c r="L1033" s="114"/>
      <c r="M1033" s="112"/>
      <c r="N1033" s="72"/>
      <c r="O1033" s="72">
        <v>1</v>
      </c>
      <c r="P1033" s="102" t="s">
        <v>150</v>
      </c>
      <c r="Q1033" s="101"/>
      <c r="R1033" s="101"/>
      <c r="S1033" s="101"/>
      <c r="T1033" s="101"/>
      <c r="U1033" s="101"/>
      <c r="V1033" s="101"/>
      <c r="W1033" s="101"/>
      <c r="X1033" s="101"/>
      <c r="Y1033" s="101"/>
      <c r="Z1033" s="101"/>
    </row>
    <row r="1034" spans="1:26" s="25" customFormat="1" ht="23.25">
      <c r="A1034" s="120"/>
      <c r="B1034" s="121"/>
      <c r="C1034" s="121" t="e">
        <f>VLOOKUP(O1034,#REF!,2,FALSE)</f>
        <v>#REF!</v>
      </c>
      <c r="D1034" s="157" t="s">
        <v>189</v>
      </c>
      <c r="E1034" s="115"/>
      <c r="F1034" s="116">
        <v>1</v>
      </c>
      <c r="G1034" s="113"/>
      <c r="H1034" s="113"/>
      <c r="I1034" s="118">
        <v>7.0000000000000007E-2</v>
      </c>
      <c r="J1034" s="114">
        <v>46.93</v>
      </c>
      <c r="K1034" s="119"/>
      <c r="L1034" s="114"/>
      <c r="M1034" s="112"/>
      <c r="N1034" s="72"/>
      <c r="O1034" s="72">
        <v>1</v>
      </c>
      <c r="P1034" s="102" t="s">
        <v>150</v>
      </c>
      <c r="Q1034" s="101"/>
      <c r="R1034" s="101"/>
      <c r="S1034" s="101"/>
      <c r="T1034" s="101"/>
      <c r="U1034" s="101"/>
      <c r="V1034" s="101"/>
      <c r="W1034" s="101"/>
      <c r="X1034" s="101"/>
      <c r="Y1034" s="101"/>
      <c r="Z1034" s="101"/>
    </row>
    <row r="1035" spans="1:26" s="25" customFormat="1" ht="23.25">
      <c r="A1035" s="120"/>
      <c r="B1035" s="121"/>
      <c r="C1035" s="121" t="e">
        <f>VLOOKUP(O1035,#REF!,2,FALSE)</f>
        <v>#REF!</v>
      </c>
      <c r="D1035" s="157" t="s">
        <v>188</v>
      </c>
      <c r="E1035" s="115"/>
      <c r="F1035" s="116">
        <v>1</v>
      </c>
      <c r="G1035" s="113"/>
      <c r="H1035" s="117"/>
      <c r="I1035" s="118">
        <v>7.0000000000000007E-2</v>
      </c>
      <c r="J1035" s="114">
        <v>46.93</v>
      </c>
      <c r="K1035" s="119"/>
      <c r="L1035" s="114"/>
      <c r="M1035" s="112"/>
      <c r="N1035" s="72"/>
      <c r="O1035" s="72">
        <v>1</v>
      </c>
      <c r="P1035" s="102" t="s">
        <v>150</v>
      </c>
      <c r="Q1035" s="101"/>
      <c r="R1035" s="101"/>
      <c r="S1035" s="101"/>
      <c r="T1035" s="101"/>
      <c r="U1035" s="101"/>
      <c r="V1035" s="101"/>
      <c r="W1035" s="101"/>
      <c r="X1035" s="101"/>
      <c r="Y1035" s="101"/>
      <c r="Z1035" s="101"/>
    </row>
    <row r="1036" spans="1:26" s="24" customFormat="1" ht="41.25" customHeight="1">
      <c r="A1036" s="120"/>
      <c r="B1036" s="121"/>
      <c r="C1036" s="121" t="e">
        <f>VLOOKUP(O1036,#REF!,2,FALSE)</f>
        <v>#REF!</v>
      </c>
      <c r="D1036" s="157" t="s">
        <v>185</v>
      </c>
      <c r="E1036" s="115"/>
      <c r="F1036" s="116">
        <v>1</v>
      </c>
      <c r="G1036" s="113"/>
      <c r="H1036" s="117"/>
      <c r="I1036" s="118">
        <v>7.0000000000000007E-2</v>
      </c>
      <c r="J1036" s="114">
        <v>46.93</v>
      </c>
      <c r="K1036" s="119"/>
      <c r="L1036" s="114"/>
      <c r="M1036" s="112"/>
      <c r="N1036" s="72"/>
      <c r="O1036" s="72">
        <v>1</v>
      </c>
      <c r="P1036" s="102" t="s">
        <v>150</v>
      </c>
      <c r="Q1036" s="101"/>
      <c r="R1036" s="101"/>
      <c r="S1036" s="101"/>
      <c r="T1036" s="101"/>
      <c r="U1036" s="101"/>
      <c r="V1036" s="101"/>
      <c r="W1036" s="101"/>
      <c r="X1036" s="101"/>
      <c r="Y1036" s="101"/>
      <c r="Z1036" s="101"/>
    </row>
    <row r="1037" spans="1:26" s="24" customFormat="1" ht="41.25" customHeight="1">
      <c r="A1037" s="120"/>
      <c r="B1037" s="121"/>
      <c r="C1037" s="121" t="e">
        <f>VLOOKUP(O1037,#REF!,2,FALSE)</f>
        <v>#REF!</v>
      </c>
      <c r="D1037" s="157" t="s">
        <v>184</v>
      </c>
      <c r="E1037" s="115"/>
      <c r="F1037" s="116">
        <v>1</v>
      </c>
      <c r="G1037" s="113"/>
      <c r="H1037" s="117"/>
      <c r="I1037" s="118">
        <v>7.0000000000000007E-2</v>
      </c>
      <c r="J1037" s="114">
        <v>46.93</v>
      </c>
      <c r="K1037" s="119"/>
      <c r="L1037" s="114"/>
      <c r="M1037" s="112"/>
      <c r="N1037" s="72"/>
      <c r="O1037" s="72">
        <v>1</v>
      </c>
      <c r="P1037" s="102" t="s">
        <v>150</v>
      </c>
      <c r="Q1037" s="101"/>
      <c r="R1037" s="101"/>
      <c r="S1037" s="101"/>
      <c r="T1037" s="101"/>
      <c r="U1037" s="101"/>
      <c r="V1037" s="101"/>
      <c r="W1037" s="101"/>
      <c r="X1037" s="101"/>
      <c r="Y1037" s="101"/>
      <c r="Z1037" s="101"/>
    </row>
    <row r="1038" spans="1:26" s="25" customFormat="1" ht="23.25">
      <c r="A1038" s="120"/>
      <c r="B1038" s="121"/>
      <c r="C1038" s="121" t="e">
        <f>VLOOKUP(O1038,#REF!,2,FALSE)</f>
        <v>#REF!</v>
      </c>
      <c r="D1038" s="157" t="s">
        <v>186</v>
      </c>
      <c r="E1038" s="115"/>
      <c r="F1038" s="116">
        <v>1</v>
      </c>
      <c r="G1038" s="113"/>
      <c r="H1038" s="117"/>
      <c r="I1038" s="118">
        <v>7.0000000000000007E-2</v>
      </c>
      <c r="J1038" s="114">
        <v>58.4</v>
      </c>
      <c r="K1038" s="119"/>
      <c r="L1038" s="114"/>
      <c r="M1038" s="112"/>
      <c r="N1038" s="72"/>
      <c r="O1038" s="72">
        <v>1</v>
      </c>
      <c r="P1038" s="102" t="s">
        <v>150</v>
      </c>
      <c r="Q1038" s="101"/>
      <c r="R1038" s="101"/>
      <c r="S1038" s="101"/>
      <c r="T1038" s="101"/>
      <c r="U1038" s="101"/>
      <c r="V1038" s="101"/>
      <c r="W1038" s="101"/>
      <c r="X1038" s="101"/>
      <c r="Y1038" s="101"/>
      <c r="Z1038" s="101"/>
    </row>
    <row r="1039" spans="1:26" s="25" customFormat="1" ht="23.25">
      <c r="A1039" s="120"/>
      <c r="B1039" s="121"/>
      <c r="C1039" s="121" t="e">
        <f>VLOOKUP(O1039,#REF!,2,FALSE)</f>
        <v>#REF!</v>
      </c>
      <c r="D1039" s="157" t="s">
        <v>187</v>
      </c>
      <c r="E1039" s="115"/>
      <c r="F1039" s="116">
        <v>1</v>
      </c>
      <c r="G1039" s="113"/>
      <c r="H1039" s="117"/>
      <c r="I1039" s="118">
        <v>7.0000000000000007E-2</v>
      </c>
      <c r="J1039" s="114">
        <v>58.4</v>
      </c>
      <c r="K1039" s="119"/>
      <c r="L1039" s="114"/>
      <c r="M1039" s="112"/>
      <c r="N1039" s="72"/>
      <c r="O1039" s="72">
        <v>1</v>
      </c>
      <c r="P1039" s="102" t="s">
        <v>150</v>
      </c>
      <c r="Q1039" s="101"/>
      <c r="R1039" s="101"/>
      <c r="S1039" s="101"/>
      <c r="T1039" s="101"/>
      <c r="U1039" s="101"/>
      <c r="V1039" s="101"/>
      <c r="W1039" s="101"/>
      <c r="X1039" s="101"/>
      <c r="Y1039" s="101"/>
      <c r="Z1039" s="101"/>
    </row>
    <row r="1040" spans="1:26" s="25" customFormat="1" ht="23.25">
      <c r="A1040" s="120"/>
      <c r="B1040" s="121"/>
      <c r="C1040" s="121" t="e">
        <f>VLOOKUP(O1040,#REF!,2,FALSE)</f>
        <v>#REF!</v>
      </c>
      <c r="D1040" s="123" t="s">
        <v>343</v>
      </c>
      <c r="E1040" s="115"/>
      <c r="F1040" s="116">
        <v>1</v>
      </c>
      <c r="G1040" s="113"/>
      <c r="H1040" s="117"/>
      <c r="I1040" s="118">
        <v>7.0000000000000007E-2</v>
      </c>
      <c r="J1040" s="114">
        <v>4.4800000000000004</v>
      </c>
      <c r="K1040" s="119"/>
      <c r="L1040" s="114"/>
      <c r="M1040" s="112"/>
      <c r="N1040" s="72"/>
      <c r="O1040" s="72">
        <v>3</v>
      </c>
      <c r="P1040" s="102" t="s">
        <v>150</v>
      </c>
      <c r="Q1040" s="101"/>
      <c r="R1040" s="101"/>
      <c r="S1040" s="101"/>
      <c r="T1040" s="101"/>
      <c r="U1040" s="101"/>
      <c r="V1040" s="101"/>
      <c r="W1040" s="101"/>
      <c r="X1040" s="101"/>
      <c r="Y1040" s="101"/>
      <c r="Z1040" s="101"/>
    </row>
    <row r="1041" spans="1:26" s="24" customFormat="1" ht="41.25" customHeight="1">
      <c r="A1041" s="120"/>
      <c r="B1041" s="121"/>
      <c r="C1041" s="121" t="e">
        <f>VLOOKUP(O1041,#REF!,2,FALSE)</f>
        <v>#REF!</v>
      </c>
      <c r="D1041" s="123" t="s">
        <v>344</v>
      </c>
      <c r="E1041" s="115"/>
      <c r="F1041" s="116">
        <v>1</v>
      </c>
      <c r="G1041" s="113"/>
      <c r="H1041" s="117"/>
      <c r="I1041" s="118">
        <v>7.0000000000000007E-2</v>
      </c>
      <c r="J1041" s="114">
        <v>4.9000000000000004</v>
      </c>
      <c r="K1041" s="119"/>
      <c r="L1041" s="114"/>
      <c r="M1041" s="112"/>
      <c r="N1041" s="72"/>
      <c r="O1041" s="72">
        <v>3</v>
      </c>
      <c r="P1041" s="102" t="s">
        <v>150</v>
      </c>
      <c r="Q1041" s="101"/>
      <c r="R1041" s="101"/>
      <c r="S1041" s="101"/>
      <c r="T1041" s="101"/>
      <c r="U1041" s="101"/>
      <c r="V1041" s="101"/>
      <c r="W1041" s="101"/>
      <c r="X1041" s="101"/>
      <c r="Y1041" s="101"/>
      <c r="Z1041" s="101"/>
    </row>
    <row r="1042" spans="1:26" s="25" customFormat="1" ht="23.25">
      <c r="A1042" s="120"/>
      <c r="B1042" s="121"/>
      <c r="C1042" s="121" t="e">
        <f>VLOOKUP(O1042,#REF!,2,FALSE)</f>
        <v>#REF!</v>
      </c>
      <c r="D1042" s="123" t="s">
        <v>182</v>
      </c>
      <c r="E1042" s="115"/>
      <c r="F1042" s="116">
        <v>1</v>
      </c>
      <c r="G1042" s="113"/>
      <c r="H1042" s="113"/>
      <c r="I1042" s="118">
        <v>7.0000000000000007E-2</v>
      </c>
      <c r="J1042" s="114">
        <v>32.76</v>
      </c>
      <c r="K1042" s="119"/>
      <c r="L1042" s="114"/>
      <c r="M1042" s="112"/>
      <c r="N1042" s="72"/>
      <c r="O1042" s="72">
        <v>1</v>
      </c>
      <c r="P1042" s="102" t="s">
        <v>150</v>
      </c>
      <c r="Q1042" s="101"/>
      <c r="R1042" s="101"/>
      <c r="S1042" s="101"/>
      <c r="T1042" s="101"/>
      <c r="U1042" s="101"/>
      <c r="V1042" s="101"/>
      <c r="W1042" s="101"/>
      <c r="X1042" s="101"/>
      <c r="Y1042" s="101"/>
      <c r="Z1042" s="101"/>
    </row>
    <row r="1043" spans="1:26" s="25" customFormat="1" ht="23.25">
      <c r="A1043" s="120"/>
      <c r="B1043" s="121"/>
      <c r="C1043" s="121" t="e">
        <f>VLOOKUP(O1043,#REF!,2,FALSE)</f>
        <v>#REF!</v>
      </c>
      <c r="D1043" s="157" t="s">
        <v>194</v>
      </c>
      <c r="E1043" s="115"/>
      <c r="F1043" s="116">
        <v>1</v>
      </c>
      <c r="G1043" s="113"/>
      <c r="H1043" s="113"/>
      <c r="I1043" s="118">
        <v>7.0000000000000007E-2</v>
      </c>
      <c r="J1043" s="114">
        <v>12.17</v>
      </c>
      <c r="K1043" s="119"/>
      <c r="L1043" s="114"/>
      <c r="M1043" s="112"/>
      <c r="N1043" s="72"/>
      <c r="O1043" s="72">
        <v>1</v>
      </c>
      <c r="P1043" s="102" t="s">
        <v>150</v>
      </c>
      <c r="Q1043" s="101"/>
      <c r="R1043" s="101"/>
      <c r="S1043" s="101"/>
      <c r="T1043" s="101"/>
      <c r="U1043" s="101"/>
      <c r="V1043" s="101"/>
      <c r="W1043" s="101"/>
      <c r="X1043" s="101"/>
      <c r="Y1043" s="101"/>
      <c r="Z1043" s="101"/>
    </row>
    <row r="1044" spans="1:26" s="25" customFormat="1" ht="23.25">
      <c r="A1044" s="120"/>
      <c r="B1044" s="121"/>
      <c r="C1044" s="121" t="e">
        <f>VLOOKUP(O1044,#REF!,2,FALSE)</f>
        <v>#REF!</v>
      </c>
      <c r="D1044" s="157" t="s">
        <v>269</v>
      </c>
      <c r="E1044" s="115"/>
      <c r="F1044" s="116">
        <v>1</v>
      </c>
      <c r="G1044" s="113"/>
      <c r="H1044" s="117"/>
      <c r="I1044" s="118">
        <v>7.0000000000000007E-2</v>
      </c>
      <c r="J1044" s="114">
        <v>7.38</v>
      </c>
      <c r="K1044" s="119"/>
      <c r="L1044" s="114"/>
      <c r="M1044" s="112"/>
      <c r="N1044" s="72"/>
      <c r="O1044" s="72">
        <v>1</v>
      </c>
      <c r="P1044" s="102" t="s">
        <v>150</v>
      </c>
      <c r="Q1044" s="101"/>
      <c r="R1044" s="101"/>
      <c r="S1044" s="101"/>
      <c r="T1044" s="101"/>
      <c r="U1044" s="101"/>
      <c r="V1044" s="101"/>
      <c r="W1044" s="101"/>
      <c r="X1044" s="101"/>
      <c r="Y1044" s="101"/>
      <c r="Z1044" s="101"/>
    </row>
    <row r="1045" spans="1:26" s="24" customFormat="1" ht="41.25" customHeight="1">
      <c r="A1045" s="120"/>
      <c r="B1045" s="121"/>
      <c r="C1045" s="121" t="e">
        <f>VLOOKUP(O1045,#REF!,2,FALSE)</f>
        <v>#REF!</v>
      </c>
      <c r="D1045" s="157" t="s">
        <v>346</v>
      </c>
      <c r="E1045" s="115"/>
      <c r="F1045" s="116">
        <v>1</v>
      </c>
      <c r="G1045" s="113"/>
      <c r="H1045" s="117"/>
      <c r="I1045" s="118">
        <v>7.0000000000000007E-2</v>
      </c>
      <c r="J1045" s="114">
        <v>7.61</v>
      </c>
      <c r="K1045" s="119"/>
      <c r="L1045" s="114"/>
      <c r="M1045" s="112"/>
      <c r="N1045" s="72"/>
      <c r="O1045" s="72">
        <v>3</v>
      </c>
      <c r="P1045" s="102" t="s">
        <v>150</v>
      </c>
      <c r="Q1045" s="101"/>
      <c r="R1045" s="101"/>
      <c r="S1045" s="101"/>
      <c r="T1045" s="101"/>
      <c r="U1045" s="101"/>
      <c r="V1045" s="101"/>
      <c r="W1045" s="101"/>
      <c r="X1045" s="101"/>
      <c r="Y1045" s="101"/>
      <c r="Z1045" s="101"/>
    </row>
    <row r="1046" spans="1:26" s="25" customFormat="1" ht="23.25">
      <c r="A1046" s="120"/>
      <c r="B1046" s="121"/>
      <c r="C1046" s="121" t="e">
        <f>VLOOKUP(O1046,#REF!,2,FALSE)</f>
        <v>#REF!</v>
      </c>
      <c r="D1046" s="157" t="s">
        <v>347</v>
      </c>
      <c r="E1046" s="115"/>
      <c r="F1046" s="116">
        <v>1</v>
      </c>
      <c r="G1046" s="113"/>
      <c r="H1046" s="113"/>
      <c r="I1046" s="118">
        <v>7.0000000000000007E-2</v>
      </c>
      <c r="J1046" s="114">
        <v>7.75</v>
      </c>
      <c r="K1046" s="119"/>
      <c r="L1046" s="114"/>
      <c r="M1046" s="112"/>
      <c r="N1046" s="72"/>
      <c r="O1046" s="72">
        <v>3</v>
      </c>
      <c r="P1046" s="102" t="s">
        <v>150</v>
      </c>
      <c r="Q1046" s="101"/>
      <c r="R1046" s="101"/>
      <c r="S1046" s="101"/>
      <c r="T1046" s="101"/>
      <c r="U1046" s="101"/>
      <c r="V1046" s="101"/>
      <c r="W1046" s="101"/>
      <c r="X1046" s="101"/>
      <c r="Y1046" s="101"/>
      <c r="Z1046" s="101"/>
    </row>
    <row r="1047" spans="1:26" s="25" customFormat="1" ht="23.25">
      <c r="A1047" s="120"/>
      <c r="B1047" s="121"/>
      <c r="C1047" s="121" t="e">
        <f>VLOOKUP(O1047,#REF!,2,FALSE)</f>
        <v>#REF!</v>
      </c>
      <c r="D1047" s="123" t="s">
        <v>253</v>
      </c>
      <c r="E1047" s="115"/>
      <c r="F1047" s="116">
        <v>1</v>
      </c>
      <c r="G1047" s="113"/>
      <c r="H1047" s="117"/>
      <c r="I1047" s="118">
        <v>7.0000000000000007E-2</v>
      </c>
      <c r="J1047" s="114">
        <v>26.43</v>
      </c>
      <c r="K1047" s="119"/>
      <c r="L1047" s="114"/>
      <c r="M1047" s="112"/>
      <c r="N1047" s="72"/>
      <c r="O1047" s="72">
        <v>1</v>
      </c>
      <c r="P1047" s="102" t="s">
        <v>150</v>
      </c>
      <c r="Q1047" s="101"/>
      <c r="R1047" s="101"/>
      <c r="S1047" s="101"/>
      <c r="T1047" s="101"/>
      <c r="U1047" s="101"/>
      <c r="V1047" s="101"/>
      <c r="W1047" s="101"/>
      <c r="X1047" s="101"/>
      <c r="Y1047" s="101"/>
      <c r="Z1047" s="101"/>
    </row>
    <row r="1048" spans="1:26" s="24" customFormat="1" ht="41.25" customHeight="1">
      <c r="A1048" s="120"/>
      <c r="B1048" s="121"/>
      <c r="C1048" s="121" t="e">
        <f>VLOOKUP(O1048,#REF!,2,FALSE)</f>
        <v>#REF!</v>
      </c>
      <c r="D1048" s="123" t="s">
        <v>183</v>
      </c>
      <c r="E1048" s="115"/>
      <c r="F1048" s="116">
        <v>1</v>
      </c>
      <c r="G1048" s="113"/>
      <c r="H1048" s="117"/>
      <c r="I1048" s="118">
        <v>7.0000000000000007E-2</v>
      </c>
      <c r="J1048" s="114">
        <v>24.47</v>
      </c>
      <c r="K1048" s="119"/>
      <c r="L1048" s="114"/>
      <c r="M1048" s="112"/>
      <c r="N1048" s="72"/>
      <c r="O1048" s="72">
        <v>1</v>
      </c>
      <c r="P1048" s="102" t="s">
        <v>150</v>
      </c>
      <c r="Q1048" s="101"/>
      <c r="R1048" s="101"/>
      <c r="S1048" s="101"/>
      <c r="T1048" s="101"/>
      <c r="U1048" s="101"/>
      <c r="V1048" s="101"/>
      <c r="W1048" s="101"/>
      <c r="X1048" s="101"/>
      <c r="Y1048" s="101"/>
      <c r="Z1048" s="101"/>
    </row>
    <row r="1049" spans="1:26" s="25" customFormat="1" ht="23.25">
      <c r="A1049" s="120"/>
      <c r="B1049" s="121"/>
      <c r="C1049" s="121" t="e">
        <f>VLOOKUP(O1049,#REF!,2,FALSE)</f>
        <v>#REF!</v>
      </c>
      <c r="D1049" s="123" t="s">
        <v>252</v>
      </c>
      <c r="E1049" s="115"/>
      <c r="F1049" s="116">
        <v>1</v>
      </c>
      <c r="G1049" s="113"/>
      <c r="H1049" s="113"/>
      <c r="I1049" s="118">
        <v>7.0000000000000007E-2</v>
      </c>
      <c r="J1049" s="114">
        <v>28.65</v>
      </c>
      <c r="K1049" s="119"/>
      <c r="L1049" s="114"/>
      <c r="M1049" s="112"/>
      <c r="N1049" s="72"/>
      <c r="O1049" s="72">
        <v>1</v>
      </c>
      <c r="P1049" s="102" t="s">
        <v>150</v>
      </c>
      <c r="Q1049" s="101"/>
      <c r="R1049" s="101"/>
      <c r="S1049" s="101"/>
      <c r="T1049" s="101"/>
      <c r="U1049" s="101"/>
      <c r="V1049" s="101"/>
      <c r="W1049" s="101"/>
      <c r="X1049" s="101"/>
      <c r="Y1049" s="101"/>
      <c r="Z1049" s="101"/>
    </row>
    <row r="1050" spans="1:26" s="25" customFormat="1" ht="23.25">
      <c r="A1050" s="120"/>
      <c r="B1050" s="121"/>
      <c r="C1050" s="121" t="e">
        <f>VLOOKUP(O1050,#REF!,2,FALSE)</f>
        <v>#REF!</v>
      </c>
      <c r="D1050" s="123" t="s">
        <v>301</v>
      </c>
      <c r="E1050" s="115"/>
      <c r="F1050" s="116">
        <v>1</v>
      </c>
      <c r="G1050" s="113"/>
      <c r="H1050" s="117"/>
      <c r="I1050" s="118">
        <v>7.0000000000000007E-2</v>
      </c>
      <c r="J1050" s="114">
        <v>4.8</v>
      </c>
      <c r="K1050" s="119"/>
      <c r="L1050" s="114"/>
      <c r="M1050" s="112"/>
      <c r="N1050" s="72"/>
      <c r="O1050" s="72">
        <v>3</v>
      </c>
      <c r="P1050" s="102" t="s">
        <v>150</v>
      </c>
      <c r="Q1050" s="101"/>
      <c r="R1050" s="101"/>
      <c r="S1050" s="101"/>
      <c r="T1050" s="101"/>
      <c r="U1050" s="101"/>
      <c r="V1050" s="101"/>
      <c r="W1050" s="101"/>
      <c r="X1050" s="101"/>
      <c r="Y1050" s="101"/>
      <c r="Z1050" s="101"/>
    </row>
    <row r="1051" spans="1:26" s="24" customFormat="1" ht="41.25" customHeight="1">
      <c r="A1051" s="120"/>
      <c r="B1051" s="121"/>
      <c r="C1051" s="121" t="e">
        <f>VLOOKUP(O1051,#REF!,2,FALSE)</f>
        <v>#REF!</v>
      </c>
      <c r="D1051" s="157" t="s">
        <v>254</v>
      </c>
      <c r="E1051" s="115"/>
      <c r="F1051" s="116">
        <v>1</v>
      </c>
      <c r="G1051" s="113"/>
      <c r="H1051" s="117"/>
      <c r="I1051" s="118">
        <v>7.0000000000000007E-2</v>
      </c>
      <c r="J1051" s="114">
        <v>35.17</v>
      </c>
      <c r="K1051" s="119"/>
      <c r="L1051" s="114"/>
      <c r="M1051" s="112"/>
      <c r="N1051" s="72"/>
      <c r="O1051" s="72">
        <v>1</v>
      </c>
      <c r="P1051" s="102" t="s">
        <v>150</v>
      </c>
      <c r="Q1051" s="101"/>
      <c r="R1051" s="101"/>
      <c r="S1051" s="101"/>
      <c r="T1051" s="101"/>
      <c r="U1051" s="101"/>
      <c r="V1051" s="101"/>
      <c r="W1051" s="101"/>
      <c r="X1051" s="101"/>
      <c r="Y1051" s="101"/>
      <c r="Z1051" s="101"/>
    </row>
    <row r="1052" spans="1:26" s="25" customFormat="1" ht="23.25">
      <c r="A1052" s="120"/>
      <c r="B1052" s="121"/>
      <c r="C1052" s="121" t="e">
        <f>VLOOKUP(O1052,#REF!,2,FALSE)</f>
        <v>#REF!</v>
      </c>
      <c r="D1052" s="157" t="s">
        <v>348</v>
      </c>
      <c r="E1052" s="115"/>
      <c r="F1052" s="116">
        <v>1</v>
      </c>
      <c r="G1052" s="113"/>
      <c r="H1052" s="113"/>
      <c r="I1052" s="118">
        <v>7.0000000000000007E-2</v>
      </c>
      <c r="J1052" s="114">
        <v>4.53</v>
      </c>
      <c r="K1052" s="119"/>
      <c r="L1052" s="114"/>
      <c r="M1052" s="112"/>
      <c r="N1052" s="72"/>
      <c r="O1052" s="72">
        <v>3</v>
      </c>
      <c r="P1052" s="102" t="s">
        <v>150</v>
      </c>
      <c r="Q1052" s="101"/>
      <c r="R1052" s="101"/>
      <c r="S1052" s="101"/>
      <c r="T1052" s="101"/>
      <c r="U1052" s="101"/>
      <c r="V1052" s="101"/>
      <c r="W1052" s="101"/>
      <c r="X1052" s="101"/>
      <c r="Y1052" s="101"/>
      <c r="Z1052" s="101"/>
    </row>
    <row r="1053" spans="1:26" s="25" customFormat="1" ht="23.25">
      <c r="A1053" s="120"/>
      <c r="B1053" s="121"/>
      <c r="C1053" s="121" t="e">
        <f>VLOOKUP(O1053,#REF!,2,FALSE)</f>
        <v>#REF!</v>
      </c>
      <c r="D1053" s="123" t="s">
        <v>324</v>
      </c>
      <c r="E1053" s="115"/>
      <c r="F1053" s="116">
        <v>1</v>
      </c>
      <c r="G1053" s="113"/>
      <c r="H1053" s="117"/>
      <c r="I1053" s="118">
        <v>7.0000000000000007E-2</v>
      </c>
      <c r="J1053" s="114">
        <v>13.56</v>
      </c>
      <c r="K1053" s="119"/>
      <c r="L1053" s="114"/>
      <c r="M1053" s="112"/>
      <c r="N1053" s="72"/>
      <c r="O1053" s="72">
        <v>3</v>
      </c>
      <c r="P1053" s="102" t="s">
        <v>150</v>
      </c>
      <c r="Q1053" s="101"/>
      <c r="R1053" s="101"/>
      <c r="S1053" s="101"/>
      <c r="T1053" s="101"/>
      <c r="U1053" s="101"/>
      <c r="V1053" s="101"/>
      <c r="W1053" s="101"/>
      <c r="X1053" s="101"/>
      <c r="Y1053" s="101"/>
      <c r="Z1053" s="101"/>
    </row>
    <row r="1054" spans="1:26" s="24" customFormat="1" ht="41.25" customHeight="1">
      <c r="A1054" s="120"/>
      <c r="B1054" s="121"/>
      <c r="C1054" s="121" t="e">
        <f>VLOOKUP(O1054,#REF!,2,FALSE)</f>
        <v>#REF!</v>
      </c>
      <c r="D1054" s="157" t="s">
        <v>326</v>
      </c>
      <c r="E1054" s="115"/>
      <c r="F1054" s="116">
        <v>1</v>
      </c>
      <c r="G1054" s="113"/>
      <c r="H1054" s="117"/>
      <c r="I1054" s="118">
        <v>7.0000000000000007E-2</v>
      </c>
      <c r="J1054" s="114">
        <v>13.56</v>
      </c>
      <c r="K1054" s="119"/>
      <c r="L1054" s="114"/>
      <c r="M1054" s="112"/>
      <c r="N1054" s="72"/>
      <c r="O1054" s="72">
        <v>3</v>
      </c>
      <c r="P1054" s="102" t="s">
        <v>150</v>
      </c>
      <c r="Q1054" s="101"/>
      <c r="R1054" s="101"/>
      <c r="S1054" s="101"/>
      <c r="T1054" s="101"/>
      <c r="U1054" s="101"/>
      <c r="V1054" s="101"/>
      <c r="W1054" s="101"/>
      <c r="X1054" s="101"/>
      <c r="Y1054" s="101"/>
      <c r="Z1054" s="101"/>
    </row>
    <row r="1055" spans="1:26" s="24" customFormat="1" ht="41.25" customHeight="1">
      <c r="A1055" s="120"/>
      <c r="B1055" s="121"/>
      <c r="C1055" s="121" t="e">
        <f>VLOOKUP(O1055,#REF!,2,FALSE)</f>
        <v>#REF!</v>
      </c>
      <c r="D1055" s="157" t="s">
        <v>305</v>
      </c>
      <c r="E1055" s="115"/>
      <c r="F1055" s="116">
        <v>1</v>
      </c>
      <c r="G1055" s="113"/>
      <c r="H1055" s="117"/>
      <c r="I1055" s="118">
        <v>7.0000000000000007E-2</v>
      </c>
      <c r="J1055" s="114">
        <v>4.53</v>
      </c>
      <c r="K1055" s="119"/>
      <c r="L1055" s="114"/>
      <c r="M1055" s="112"/>
      <c r="N1055" s="72"/>
      <c r="O1055" s="72">
        <v>3</v>
      </c>
      <c r="P1055" s="102" t="s">
        <v>150</v>
      </c>
      <c r="Q1055" s="101"/>
      <c r="R1055" s="101"/>
      <c r="S1055" s="101"/>
      <c r="T1055" s="101"/>
      <c r="U1055" s="101"/>
      <c r="V1055" s="101"/>
      <c r="W1055" s="101"/>
      <c r="X1055" s="101"/>
      <c r="Y1055" s="101"/>
      <c r="Z1055" s="101"/>
    </row>
    <row r="1056" spans="1:26" s="25" customFormat="1" ht="23.25">
      <c r="A1056" s="120"/>
      <c r="B1056" s="121"/>
      <c r="C1056" s="121" t="e">
        <f>VLOOKUP(O1056,#REF!,2,FALSE)</f>
        <v>#REF!</v>
      </c>
      <c r="D1056" s="123" t="s">
        <v>349</v>
      </c>
      <c r="E1056" s="115"/>
      <c r="F1056" s="116">
        <v>1</v>
      </c>
      <c r="G1056" s="113"/>
      <c r="H1056" s="113"/>
      <c r="I1056" s="118">
        <v>7.0000000000000007E-2</v>
      </c>
      <c r="J1056" s="114">
        <v>4.08</v>
      </c>
      <c r="K1056" s="119"/>
      <c r="L1056" s="114"/>
      <c r="M1056" s="112"/>
      <c r="N1056" s="72"/>
      <c r="O1056" s="72">
        <v>3</v>
      </c>
      <c r="P1056" s="102" t="s">
        <v>150</v>
      </c>
      <c r="Q1056" s="101"/>
      <c r="R1056" s="101"/>
      <c r="S1056" s="101"/>
      <c r="T1056" s="101"/>
      <c r="U1056" s="101"/>
      <c r="V1056" s="101"/>
      <c r="W1056" s="101"/>
      <c r="X1056" s="101"/>
      <c r="Y1056" s="101"/>
      <c r="Z1056" s="101"/>
    </row>
    <row r="1057" spans="1:26" s="25" customFormat="1" ht="23.25">
      <c r="A1057" s="120"/>
      <c r="B1057" s="121"/>
      <c r="C1057" s="121" t="e">
        <f>VLOOKUP(O1057,#REF!,2,FALSE)</f>
        <v>#REF!</v>
      </c>
      <c r="D1057" s="123" t="s">
        <v>328</v>
      </c>
      <c r="E1057" s="115"/>
      <c r="F1057" s="116">
        <v>1</v>
      </c>
      <c r="G1057" s="113"/>
      <c r="H1057" s="117"/>
      <c r="I1057" s="118">
        <v>7.0000000000000007E-2</v>
      </c>
      <c r="J1057" s="114">
        <v>7.2</v>
      </c>
      <c r="K1057" s="119"/>
      <c r="L1057" s="114"/>
      <c r="M1057" s="112"/>
      <c r="N1057" s="72"/>
      <c r="O1057" s="72">
        <v>3</v>
      </c>
      <c r="P1057" s="102" t="s">
        <v>150</v>
      </c>
      <c r="Q1057" s="101"/>
      <c r="R1057" s="101"/>
      <c r="S1057" s="101"/>
      <c r="T1057" s="101"/>
      <c r="U1057" s="101"/>
      <c r="V1057" s="101"/>
      <c r="W1057" s="101"/>
      <c r="X1057" s="101"/>
      <c r="Y1057" s="101"/>
      <c r="Z1057" s="101"/>
    </row>
    <row r="1058" spans="1:26" s="24" customFormat="1" ht="41.25" customHeight="1">
      <c r="A1058" s="120"/>
      <c r="B1058" s="121"/>
      <c r="C1058" s="121" t="e">
        <f>VLOOKUP(O1058,#REF!,2,FALSE)</f>
        <v>#REF!</v>
      </c>
      <c r="D1058" s="123" t="s">
        <v>350</v>
      </c>
      <c r="E1058" s="115"/>
      <c r="F1058" s="116">
        <v>1</v>
      </c>
      <c r="G1058" s="113"/>
      <c r="H1058" s="117"/>
      <c r="I1058" s="118">
        <v>7.0000000000000007E-2</v>
      </c>
      <c r="J1058" s="114">
        <v>4.28</v>
      </c>
      <c r="K1058" s="119"/>
      <c r="L1058" s="114"/>
      <c r="M1058" s="112"/>
      <c r="N1058" s="72"/>
      <c r="O1058" s="72">
        <v>3</v>
      </c>
      <c r="P1058" s="102" t="s">
        <v>150</v>
      </c>
      <c r="Q1058" s="101"/>
      <c r="R1058" s="101"/>
      <c r="S1058" s="101"/>
      <c r="T1058" s="101"/>
      <c r="U1058" s="101"/>
      <c r="V1058" s="101"/>
      <c r="W1058" s="101"/>
      <c r="X1058" s="101"/>
      <c r="Y1058" s="101"/>
      <c r="Z1058" s="101"/>
    </row>
    <row r="1059" spans="1:26" s="25" customFormat="1" ht="23.25">
      <c r="A1059" s="120"/>
      <c r="B1059" s="121"/>
      <c r="C1059" s="121" t="e">
        <f>VLOOKUP(O1059,#REF!,2,FALSE)</f>
        <v>#REF!</v>
      </c>
      <c r="D1059" s="123" t="s">
        <v>351</v>
      </c>
      <c r="E1059" s="115"/>
      <c r="F1059" s="116">
        <v>1</v>
      </c>
      <c r="G1059" s="113"/>
      <c r="H1059" s="113"/>
      <c r="I1059" s="118">
        <v>7.0000000000000007E-2</v>
      </c>
      <c r="J1059" s="114">
        <v>2.25</v>
      </c>
      <c r="K1059" s="119"/>
      <c r="L1059" s="114"/>
      <c r="M1059" s="112"/>
      <c r="N1059" s="72"/>
      <c r="O1059" s="72">
        <v>3</v>
      </c>
      <c r="P1059" s="102" t="s">
        <v>150</v>
      </c>
      <c r="Q1059" s="101"/>
      <c r="R1059" s="101"/>
      <c r="S1059" s="101"/>
      <c r="T1059" s="101"/>
      <c r="U1059" s="101"/>
      <c r="V1059" s="101"/>
      <c r="W1059" s="101"/>
      <c r="X1059" s="101"/>
      <c r="Y1059" s="101"/>
      <c r="Z1059" s="101"/>
    </row>
    <row r="1060" spans="1:26" s="25" customFormat="1" ht="23.25">
      <c r="A1060" s="120"/>
      <c r="B1060" s="121"/>
      <c r="C1060" s="121" t="e">
        <f>VLOOKUP(O1060,#REF!,2,FALSE)</f>
        <v>#REF!</v>
      </c>
      <c r="D1060" s="123" t="s">
        <v>352</v>
      </c>
      <c r="E1060" s="115"/>
      <c r="F1060" s="116">
        <v>1</v>
      </c>
      <c r="G1060" s="113"/>
      <c r="H1060" s="117"/>
      <c r="I1060" s="118">
        <v>7.0000000000000007E-2</v>
      </c>
      <c r="J1060" s="114">
        <v>4.28</v>
      </c>
      <c r="K1060" s="119"/>
      <c r="L1060" s="114"/>
      <c r="M1060" s="112"/>
      <c r="N1060" s="72"/>
      <c r="O1060" s="72">
        <v>3</v>
      </c>
      <c r="P1060" s="102" t="s">
        <v>150</v>
      </c>
      <c r="Q1060" s="101"/>
      <c r="R1060" s="101"/>
      <c r="S1060" s="101"/>
      <c r="T1060" s="101"/>
      <c r="U1060" s="101"/>
      <c r="V1060" s="101"/>
      <c r="W1060" s="101"/>
      <c r="X1060" s="101"/>
      <c r="Y1060" s="101"/>
      <c r="Z1060" s="101"/>
    </row>
    <row r="1061" spans="1:26" s="24" customFormat="1" ht="41.25" customHeight="1">
      <c r="A1061" s="120"/>
      <c r="B1061" s="121"/>
      <c r="C1061" s="121" t="e">
        <f>VLOOKUP(O1061,#REF!,2,FALSE)</f>
        <v>#REF!</v>
      </c>
      <c r="D1061" s="123" t="s">
        <v>268</v>
      </c>
      <c r="E1061" s="115"/>
      <c r="F1061" s="116">
        <v>1</v>
      </c>
      <c r="G1061" s="113"/>
      <c r="H1061" s="117"/>
      <c r="I1061" s="118">
        <v>7.0000000000000007E-2</v>
      </c>
      <c r="J1061" s="114">
        <v>29.86</v>
      </c>
      <c r="K1061" s="119"/>
      <c r="L1061" s="114"/>
      <c r="M1061" s="112"/>
      <c r="N1061" s="72"/>
      <c r="O1061" s="72">
        <v>3</v>
      </c>
      <c r="P1061" s="102" t="s">
        <v>150</v>
      </c>
      <c r="Q1061" s="101"/>
      <c r="R1061" s="101"/>
      <c r="S1061" s="101"/>
      <c r="T1061" s="101"/>
      <c r="U1061" s="101"/>
      <c r="V1061" s="101"/>
      <c r="W1061" s="101"/>
      <c r="X1061" s="101"/>
      <c r="Y1061" s="101"/>
      <c r="Z1061" s="101"/>
    </row>
    <row r="1062" spans="1:26" s="24" customFormat="1" ht="41.25" customHeight="1">
      <c r="A1062" s="120"/>
      <c r="B1062" s="121"/>
      <c r="C1062" s="121" t="e">
        <f>VLOOKUP(O1062,#REF!,2,FALSE)</f>
        <v>#REF!</v>
      </c>
      <c r="D1062" s="123" t="s">
        <v>192</v>
      </c>
      <c r="E1062" s="115"/>
      <c r="F1062" s="116">
        <v>1</v>
      </c>
      <c r="G1062" s="113"/>
      <c r="H1062" s="117"/>
      <c r="I1062" s="118">
        <v>7.0000000000000007E-2</v>
      </c>
      <c r="J1062" s="114">
        <v>65.72</v>
      </c>
      <c r="K1062" s="119"/>
      <c r="L1062" s="114"/>
      <c r="M1062" s="112"/>
      <c r="N1062" s="72"/>
      <c r="O1062" s="72">
        <v>3</v>
      </c>
      <c r="P1062" s="102" t="s">
        <v>150</v>
      </c>
      <c r="Q1062" s="101"/>
      <c r="R1062" s="101"/>
      <c r="S1062" s="101"/>
      <c r="T1062" s="101"/>
      <c r="U1062" s="101"/>
      <c r="V1062" s="101"/>
      <c r="W1062" s="101"/>
      <c r="X1062" s="101"/>
      <c r="Y1062" s="101"/>
      <c r="Z1062" s="101"/>
    </row>
    <row r="1063" spans="1:26" s="25" customFormat="1" ht="23.25">
      <c r="A1063" s="120"/>
      <c r="B1063" s="121"/>
      <c r="C1063" s="121" t="e">
        <f>VLOOKUP(O1063,#REF!,2,FALSE)</f>
        <v>#REF!</v>
      </c>
      <c r="D1063" s="123" t="s">
        <v>255</v>
      </c>
      <c r="E1063" s="115"/>
      <c r="F1063" s="116">
        <v>1</v>
      </c>
      <c r="G1063" s="113"/>
      <c r="H1063" s="113"/>
      <c r="I1063" s="118">
        <v>7.0000000000000007E-2</v>
      </c>
      <c r="J1063" s="114">
        <v>12.09</v>
      </c>
      <c r="K1063" s="119"/>
      <c r="L1063" s="114"/>
      <c r="M1063" s="112"/>
      <c r="N1063" s="72"/>
      <c r="O1063" s="72">
        <v>3</v>
      </c>
      <c r="P1063" s="102" t="s">
        <v>150</v>
      </c>
      <c r="Q1063" s="101"/>
      <c r="R1063" s="101"/>
      <c r="S1063" s="101"/>
      <c r="T1063" s="101"/>
      <c r="U1063" s="101"/>
      <c r="V1063" s="101"/>
      <c r="W1063" s="101"/>
      <c r="X1063" s="101"/>
      <c r="Y1063" s="101"/>
      <c r="Z1063" s="101"/>
    </row>
    <row r="1064" spans="1:26" s="25" customFormat="1" ht="23.25">
      <c r="A1064" s="120"/>
      <c r="B1064" s="121"/>
      <c r="C1064" s="121" t="e">
        <f>VLOOKUP(O1064,#REF!,2,FALSE)</f>
        <v>#REF!</v>
      </c>
      <c r="D1064" s="123" t="s">
        <v>257</v>
      </c>
      <c r="E1064" s="115"/>
      <c r="F1064" s="116">
        <v>1</v>
      </c>
      <c r="G1064" s="113"/>
      <c r="H1064" s="117"/>
      <c r="I1064" s="118">
        <v>7.0000000000000007E-2</v>
      </c>
      <c r="J1064" s="114">
        <v>185.04</v>
      </c>
      <c r="K1064" s="119"/>
      <c r="L1064" s="114"/>
      <c r="M1064" s="112"/>
      <c r="N1064" s="72"/>
      <c r="O1064" s="72">
        <v>1</v>
      </c>
      <c r="P1064" s="102" t="s">
        <v>150</v>
      </c>
      <c r="Q1064" s="101"/>
      <c r="R1064" s="101"/>
      <c r="S1064" s="101"/>
      <c r="T1064" s="101"/>
      <c r="U1064" s="101"/>
      <c r="V1064" s="101"/>
      <c r="W1064" s="101"/>
      <c r="X1064" s="101"/>
      <c r="Y1064" s="101"/>
      <c r="Z1064" s="101"/>
    </row>
    <row r="1065" spans="1:26" s="25" customFormat="1" ht="23.25">
      <c r="A1065" s="120"/>
      <c r="B1065" s="121"/>
      <c r="C1065" s="121" t="e">
        <f>VLOOKUP(O1065,#REF!,2,FALSE)</f>
        <v>#REF!</v>
      </c>
      <c r="D1065" s="123" t="s">
        <v>251</v>
      </c>
      <c r="E1065" s="115"/>
      <c r="F1065" s="116">
        <v>1</v>
      </c>
      <c r="G1065" s="113"/>
      <c r="H1065" s="113"/>
      <c r="I1065" s="118">
        <v>7.0000000000000007E-2</v>
      </c>
      <c r="J1065" s="114">
        <v>7.0758999999999999</v>
      </c>
      <c r="K1065" s="119"/>
      <c r="L1065" s="114"/>
      <c r="M1065" s="112"/>
      <c r="N1065" s="72"/>
      <c r="O1065" s="72">
        <v>1</v>
      </c>
      <c r="P1065" s="102" t="s">
        <v>150</v>
      </c>
      <c r="Q1065" s="101"/>
      <c r="R1065" s="101"/>
      <c r="S1065" s="101"/>
      <c r="T1065" s="101"/>
      <c r="U1065" s="101"/>
      <c r="V1065" s="101"/>
      <c r="W1065" s="101"/>
      <c r="X1065" s="101"/>
      <c r="Y1065" s="101"/>
      <c r="Z1065" s="101"/>
    </row>
    <row r="1066" spans="1:26" s="25" customFormat="1" ht="23.25">
      <c r="A1066" s="120"/>
      <c r="B1066" s="121"/>
      <c r="C1066" s="121" t="e">
        <f>VLOOKUP(O1066,#REF!,2,FALSE)</f>
        <v>#REF!</v>
      </c>
      <c r="D1066" s="123" t="s">
        <v>271</v>
      </c>
      <c r="E1066" s="115"/>
      <c r="F1066" s="116">
        <v>1</v>
      </c>
      <c r="G1066" s="113"/>
      <c r="H1066" s="117"/>
      <c r="I1066" s="118">
        <v>7.0000000000000007E-2</v>
      </c>
      <c r="J1066" s="114">
        <v>7.0761000000000003</v>
      </c>
      <c r="K1066" s="119"/>
      <c r="L1066" s="114"/>
      <c r="M1066" s="112"/>
      <c r="N1066" s="72"/>
      <c r="O1066" s="72">
        <v>1</v>
      </c>
      <c r="P1066" s="102" t="s">
        <v>150</v>
      </c>
      <c r="Q1066" s="101"/>
      <c r="R1066" s="101"/>
      <c r="S1066" s="101"/>
      <c r="T1066" s="101"/>
      <c r="U1066" s="101"/>
      <c r="V1066" s="101"/>
      <c r="W1066" s="101"/>
      <c r="X1066" s="101"/>
      <c r="Y1066" s="101"/>
      <c r="Z1066" s="101"/>
    </row>
    <row r="1068" spans="1:26" s="1" customFormat="1" ht="39">
      <c r="B1068" s="195"/>
      <c r="C1068" s="65"/>
      <c r="D1068" s="194" t="s">
        <v>505</v>
      </c>
      <c r="E1068" s="65"/>
      <c r="F1068" s="65"/>
      <c r="G1068" s="65"/>
      <c r="H1068" s="65"/>
      <c r="I1068" s="65"/>
      <c r="J1068" s="65"/>
      <c r="K1068" s="65"/>
      <c r="L1068" s="65"/>
      <c r="M1068" s="65"/>
      <c r="N1068" s="83"/>
    </row>
    <row r="1069" spans="1:26" s="25" customFormat="1" ht="23.25">
      <c r="A1069" s="120"/>
      <c r="B1069" s="121"/>
      <c r="C1069" s="121" t="s">
        <v>289</v>
      </c>
      <c r="D1069" s="157" t="s">
        <v>316</v>
      </c>
      <c r="E1069" s="115"/>
      <c r="F1069" s="116">
        <v>1</v>
      </c>
      <c r="G1069" s="113"/>
      <c r="H1069" s="117"/>
      <c r="I1069" s="118"/>
      <c r="J1069" s="114">
        <v>38.950000000000003</v>
      </c>
      <c r="K1069" s="119"/>
      <c r="L1069" s="114"/>
      <c r="M1069" s="112"/>
      <c r="N1069" s="72"/>
      <c r="O1069" s="72">
        <v>3</v>
      </c>
      <c r="P1069" s="102" t="s">
        <v>150</v>
      </c>
      <c r="Q1069" s="101"/>
      <c r="R1069" s="101"/>
      <c r="S1069" s="101"/>
      <c r="T1069" s="101"/>
      <c r="U1069" s="101"/>
      <c r="V1069" s="101"/>
      <c r="W1069" s="101"/>
      <c r="X1069" s="101"/>
      <c r="Y1069" s="101"/>
      <c r="Z1069" s="101"/>
    </row>
    <row r="1070" spans="1:26" s="24" customFormat="1" ht="41.25" customHeight="1">
      <c r="A1070" s="120"/>
      <c r="B1070" s="121"/>
      <c r="C1070" s="121" t="s">
        <v>289</v>
      </c>
      <c r="D1070" s="157" t="s">
        <v>181</v>
      </c>
      <c r="E1070" s="115"/>
      <c r="F1070" s="116">
        <v>1</v>
      </c>
      <c r="G1070" s="113"/>
      <c r="H1070" s="117"/>
      <c r="I1070" s="118"/>
      <c r="J1070" s="114">
        <v>8.91</v>
      </c>
      <c r="K1070" s="119"/>
      <c r="L1070" s="114"/>
      <c r="M1070" s="112"/>
      <c r="N1070" s="72"/>
      <c r="O1070" s="72">
        <v>3</v>
      </c>
      <c r="P1070" s="102" t="s">
        <v>150</v>
      </c>
      <c r="Q1070" s="101"/>
      <c r="R1070" s="101"/>
      <c r="S1070" s="101"/>
      <c r="T1070" s="101"/>
      <c r="U1070" s="101"/>
      <c r="V1070" s="101"/>
      <c r="W1070" s="101"/>
      <c r="X1070" s="101"/>
      <c r="Y1070" s="101"/>
      <c r="Z1070" s="101"/>
    </row>
    <row r="1071" spans="1:26" s="25" customFormat="1" ht="23.25">
      <c r="A1071" s="120"/>
      <c r="B1071" s="121"/>
      <c r="C1071" s="121" t="s">
        <v>289</v>
      </c>
      <c r="D1071" s="157" t="s">
        <v>194</v>
      </c>
      <c r="E1071" s="115"/>
      <c r="F1071" s="116">
        <v>1</v>
      </c>
      <c r="G1071" s="113"/>
      <c r="H1071" s="113"/>
      <c r="I1071" s="118"/>
      <c r="J1071" s="114">
        <v>14.36</v>
      </c>
      <c r="K1071" s="119"/>
      <c r="L1071" s="114"/>
      <c r="M1071" s="112"/>
      <c r="N1071" s="72"/>
      <c r="O1071" s="72">
        <v>3</v>
      </c>
      <c r="P1071" s="102" t="s">
        <v>150</v>
      </c>
      <c r="Q1071" s="101"/>
      <c r="R1071" s="101"/>
      <c r="S1071" s="101"/>
      <c r="T1071" s="101"/>
      <c r="U1071" s="101"/>
      <c r="V1071" s="101"/>
      <c r="W1071" s="101"/>
      <c r="X1071" s="101"/>
      <c r="Y1071" s="101"/>
      <c r="Z1071" s="101"/>
    </row>
    <row r="1072" spans="1:26" s="25" customFormat="1" ht="23.25">
      <c r="A1072" s="120"/>
      <c r="B1072" s="121"/>
      <c r="C1072" s="121" t="s">
        <v>289</v>
      </c>
      <c r="D1072" s="157" t="s">
        <v>341</v>
      </c>
      <c r="E1072" s="115"/>
      <c r="F1072" s="116">
        <v>1</v>
      </c>
      <c r="G1072" s="113"/>
      <c r="H1072" s="117"/>
      <c r="I1072" s="118"/>
      <c r="J1072" s="114">
        <v>3.04</v>
      </c>
      <c r="K1072" s="119"/>
      <c r="L1072" s="114"/>
      <c r="M1072" s="112"/>
      <c r="N1072" s="72"/>
      <c r="O1072" s="72">
        <v>3</v>
      </c>
      <c r="P1072" s="102" t="s">
        <v>150</v>
      </c>
      <c r="Q1072" s="101"/>
      <c r="R1072" s="101"/>
      <c r="S1072" s="101"/>
      <c r="T1072" s="101"/>
      <c r="U1072" s="101"/>
      <c r="V1072" s="101"/>
      <c r="W1072" s="101"/>
      <c r="X1072" s="101"/>
      <c r="Y1072" s="101"/>
      <c r="Z1072" s="101"/>
    </row>
    <row r="1073" spans="1:26" s="24" customFormat="1" ht="39" customHeight="1">
      <c r="A1073" s="120"/>
      <c r="B1073" s="121"/>
      <c r="C1073" s="121" t="s">
        <v>289</v>
      </c>
      <c r="D1073" s="157" t="s">
        <v>317</v>
      </c>
      <c r="E1073" s="115"/>
      <c r="F1073" s="116">
        <v>1</v>
      </c>
      <c r="G1073" s="113"/>
      <c r="H1073" s="117"/>
      <c r="I1073" s="118"/>
      <c r="J1073" s="114">
        <v>22.14</v>
      </c>
      <c r="K1073" s="119"/>
      <c r="L1073" s="114"/>
      <c r="M1073" s="112"/>
      <c r="N1073" s="72"/>
      <c r="O1073" s="72">
        <v>3</v>
      </c>
      <c r="P1073" s="102" t="s">
        <v>150</v>
      </c>
      <c r="Q1073" s="101"/>
      <c r="R1073" s="101"/>
      <c r="S1073" s="101"/>
      <c r="T1073" s="101"/>
      <c r="U1073" s="101"/>
      <c r="V1073" s="101"/>
      <c r="W1073" s="101"/>
      <c r="X1073" s="101"/>
      <c r="Y1073" s="101"/>
      <c r="Z1073" s="101"/>
    </row>
    <row r="1074" spans="1:26" s="25" customFormat="1" ht="23.25">
      <c r="A1074" s="120"/>
      <c r="B1074" s="121"/>
      <c r="C1074" s="121" t="s">
        <v>289</v>
      </c>
      <c r="D1074" s="157" t="s">
        <v>319</v>
      </c>
      <c r="E1074" s="115"/>
      <c r="F1074" s="116">
        <v>1</v>
      </c>
      <c r="G1074" s="113"/>
      <c r="H1074" s="113"/>
      <c r="I1074" s="118"/>
      <c r="J1074" s="114">
        <v>5.09</v>
      </c>
      <c r="K1074" s="119"/>
      <c r="L1074" s="114"/>
      <c r="M1074" s="112"/>
      <c r="N1074" s="72"/>
      <c r="O1074" s="72">
        <v>3</v>
      </c>
      <c r="P1074" s="102" t="s">
        <v>150</v>
      </c>
      <c r="Q1074" s="101"/>
      <c r="R1074" s="101"/>
      <c r="S1074" s="101"/>
      <c r="T1074" s="101"/>
      <c r="U1074" s="101"/>
      <c r="V1074" s="101"/>
      <c r="W1074" s="101"/>
      <c r="X1074" s="101"/>
      <c r="Y1074" s="101"/>
      <c r="Z1074" s="101"/>
    </row>
    <row r="1075" spans="1:26" s="25" customFormat="1" ht="23.25">
      <c r="A1075" s="120"/>
      <c r="B1075" s="121"/>
      <c r="C1075" s="121" t="s">
        <v>289</v>
      </c>
      <c r="D1075" s="157" t="s">
        <v>320</v>
      </c>
      <c r="E1075" s="115"/>
      <c r="F1075" s="116">
        <v>1</v>
      </c>
      <c r="G1075" s="113"/>
      <c r="H1075" s="113"/>
      <c r="I1075" s="118"/>
      <c r="J1075" s="114">
        <v>5.09</v>
      </c>
      <c r="K1075" s="119"/>
      <c r="L1075" s="114"/>
      <c r="M1075" s="112"/>
      <c r="N1075" s="72"/>
      <c r="O1075" s="72">
        <v>3</v>
      </c>
      <c r="P1075" s="102" t="s">
        <v>150</v>
      </c>
      <c r="Q1075" s="101"/>
      <c r="R1075" s="101"/>
      <c r="S1075" s="101"/>
      <c r="T1075" s="101"/>
      <c r="U1075" s="101"/>
      <c r="V1075" s="101"/>
      <c r="W1075" s="101"/>
      <c r="X1075" s="101"/>
      <c r="Y1075" s="101"/>
      <c r="Z1075" s="101"/>
    </row>
    <row r="1076" spans="1:26" s="24" customFormat="1" ht="41.25" customHeight="1">
      <c r="A1076" s="120"/>
      <c r="B1076" s="121"/>
      <c r="C1076" s="121" t="s">
        <v>289</v>
      </c>
      <c r="D1076" s="157" t="s">
        <v>321</v>
      </c>
      <c r="E1076" s="115"/>
      <c r="F1076" s="116">
        <v>1</v>
      </c>
      <c r="G1076" s="113"/>
      <c r="H1076" s="117"/>
      <c r="I1076" s="118"/>
      <c r="J1076" s="114">
        <v>3.12</v>
      </c>
      <c r="K1076" s="119"/>
      <c r="L1076" s="114"/>
      <c r="M1076" s="112"/>
      <c r="N1076" s="72"/>
      <c r="O1076" s="72">
        <v>3</v>
      </c>
      <c r="P1076" s="102" t="s">
        <v>150</v>
      </c>
      <c r="Q1076" s="101"/>
      <c r="R1076" s="101"/>
      <c r="S1076" s="101"/>
      <c r="T1076" s="101"/>
      <c r="U1076" s="101"/>
      <c r="V1076" s="101"/>
      <c r="W1076" s="101"/>
      <c r="X1076" s="101"/>
      <c r="Y1076" s="101"/>
      <c r="Z1076" s="101"/>
    </row>
    <row r="1077" spans="1:26" s="25" customFormat="1" ht="23.25">
      <c r="A1077" s="120"/>
      <c r="B1077" s="121"/>
      <c r="C1077" s="121" t="s">
        <v>289</v>
      </c>
      <c r="D1077" s="157" t="s">
        <v>318</v>
      </c>
      <c r="E1077" s="115"/>
      <c r="F1077" s="116">
        <v>1</v>
      </c>
      <c r="G1077" s="113"/>
      <c r="H1077" s="117"/>
      <c r="I1077" s="118"/>
      <c r="J1077" s="114">
        <v>22.35</v>
      </c>
      <c r="K1077" s="119"/>
      <c r="L1077" s="114"/>
      <c r="M1077" s="112"/>
      <c r="N1077" s="72"/>
      <c r="O1077" s="72">
        <v>3</v>
      </c>
      <c r="P1077" s="102" t="s">
        <v>150</v>
      </c>
      <c r="Q1077" s="101"/>
      <c r="R1077" s="101"/>
      <c r="S1077" s="101"/>
      <c r="T1077" s="101"/>
      <c r="U1077" s="101"/>
      <c r="V1077" s="101"/>
      <c r="W1077" s="101"/>
      <c r="X1077" s="101"/>
      <c r="Y1077" s="101"/>
      <c r="Z1077" s="101"/>
    </row>
    <row r="1078" spans="1:26" s="25" customFormat="1" ht="23.25">
      <c r="A1078" s="120"/>
      <c r="B1078" s="121"/>
      <c r="C1078" s="121" t="s">
        <v>289</v>
      </c>
      <c r="D1078" s="123" t="s">
        <v>343</v>
      </c>
      <c r="E1078" s="115"/>
      <c r="F1078" s="116">
        <v>1</v>
      </c>
      <c r="G1078" s="113"/>
      <c r="H1078" s="117"/>
      <c r="I1078" s="118"/>
      <c r="J1078" s="114">
        <v>4.4800000000000004</v>
      </c>
      <c r="K1078" s="119"/>
      <c r="L1078" s="114"/>
      <c r="M1078" s="112"/>
      <c r="N1078" s="72"/>
      <c r="O1078" s="72">
        <v>3</v>
      </c>
      <c r="P1078" s="102" t="s">
        <v>150</v>
      </c>
      <c r="Q1078" s="101"/>
      <c r="R1078" s="101"/>
      <c r="S1078" s="101"/>
      <c r="T1078" s="101"/>
      <c r="U1078" s="101"/>
      <c r="V1078" s="101"/>
      <c r="W1078" s="101"/>
      <c r="X1078" s="101"/>
      <c r="Y1078" s="101"/>
      <c r="Z1078" s="101"/>
    </row>
    <row r="1079" spans="1:26" s="24" customFormat="1" ht="41.25" customHeight="1">
      <c r="A1079" s="120"/>
      <c r="B1079" s="121"/>
      <c r="C1079" s="121" t="s">
        <v>289</v>
      </c>
      <c r="D1079" s="123" t="s">
        <v>344</v>
      </c>
      <c r="E1079" s="115"/>
      <c r="F1079" s="116">
        <v>1</v>
      </c>
      <c r="G1079" s="113"/>
      <c r="H1079" s="117"/>
      <c r="I1079" s="118"/>
      <c r="J1079" s="114">
        <v>4.9000000000000004</v>
      </c>
      <c r="K1079" s="119"/>
      <c r="L1079" s="114"/>
      <c r="M1079" s="112"/>
      <c r="N1079" s="72"/>
      <c r="O1079" s="72">
        <v>3</v>
      </c>
      <c r="P1079" s="102" t="s">
        <v>150</v>
      </c>
      <c r="Q1079" s="101"/>
      <c r="R1079" s="101"/>
      <c r="S1079" s="101"/>
      <c r="T1079" s="101"/>
      <c r="U1079" s="101"/>
      <c r="V1079" s="101"/>
      <c r="W1079" s="101"/>
      <c r="X1079" s="101"/>
      <c r="Y1079" s="101"/>
      <c r="Z1079" s="101"/>
    </row>
    <row r="1080" spans="1:26" s="24" customFormat="1" ht="41.25" customHeight="1">
      <c r="A1080" s="120"/>
      <c r="B1080" s="121"/>
      <c r="C1080" s="121" t="s">
        <v>289</v>
      </c>
      <c r="D1080" s="157" t="s">
        <v>346</v>
      </c>
      <c r="E1080" s="115"/>
      <c r="F1080" s="116">
        <v>1</v>
      </c>
      <c r="G1080" s="113"/>
      <c r="H1080" s="117"/>
      <c r="I1080" s="118"/>
      <c r="J1080" s="114">
        <v>7.61</v>
      </c>
      <c r="K1080" s="119"/>
      <c r="L1080" s="114"/>
      <c r="M1080" s="112"/>
      <c r="N1080" s="72"/>
      <c r="O1080" s="72">
        <v>3</v>
      </c>
      <c r="P1080" s="102" t="s">
        <v>150</v>
      </c>
      <c r="Q1080" s="101"/>
      <c r="R1080" s="101"/>
      <c r="S1080" s="101"/>
      <c r="T1080" s="101"/>
      <c r="U1080" s="101"/>
      <c r="V1080" s="101"/>
      <c r="W1080" s="101"/>
      <c r="X1080" s="101"/>
      <c r="Y1080" s="101"/>
      <c r="Z1080" s="101"/>
    </row>
    <row r="1081" spans="1:26" s="25" customFormat="1" ht="23.25">
      <c r="A1081" s="120"/>
      <c r="B1081" s="121"/>
      <c r="C1081" s="121" t="s">
        <v>289</v>
      </c>
      <c r="D1081" s="157" t="s">
        <v>347</v>
      </c>
      <c r="E1081" s="115"/>
      <c r="F1081" s="116">
        <v>1</v>
      </c>
      <c r="G1081" s="113"/>
      <c r="H1081" s="113"/>
      <c r="I1081" s="118"/>
      <c r="J1081" s="114">
        <v>7.75</v>
      </c>
      <c r="K1081" s="119"/>
      <c r="L1081" s="114"/>
      <c r="M1081" s="112"/>
      <c r="N1081" s="72"/>
      <c r="O1081" s="72">
        <v>3</v>
      </c>
      <c r="P1081" s="102" t="s">
        <v>150</v>
      </c>
      <c r="Q1081" s="101"/>
      <c r="R1081" s="101"/>
      <c r="S1081" s="101"/>
      <c r="T1081" s="101"/>
      <c r="U1081" s="101"/>
      <c r="V1081" s="101"/>
      <c r="W1081" s="101"/>
      <c r="X1081" s="101"/>
      <c r="Y1081" s="101"/>
      <c r="Z1081" s="101"/>
    </row>
    <row r="1082" spans="1:26" s="25" customFormat="1" ht="23.25">
      <c r="A1082" s="120"/>
      <c r="B1082" s="121"/>
      <c r="C1082" s="121" t="s">
        <v>289</v>
      </c>
      <c r="D1082" s="123" t="s">
        <v>301</v>
      </c>
      <c r="E1082" s="115"/>
      <c r="F1082" s="116">
        <v>1</v>
      </c>
      <c r="G1082" s="113"/>
      <c r="H1082" s="117"/>
      <c r="I1082" s="118"/>
      <c r="J1082" s="114">
        <v>4.8</v>
      </c>
      <c r="K1082" s="119"/>
      <c r="L1082" s="114"/>
      <c r="M1082" s="112"/>
      <c r="N1082" s="72"/>
      <c r="O1082" s="72">
        <v>3</v>
      </c>
      <c r="P1082" s="102" t="s">
        <v>150</v>
      </c>
      <c r="Q1082" s="101"/>
      <c r="R1082" s="101"/>
      <c r="S1082" s="101"/>
      <c r="T1082" s="101"/>
      <c r="U1082" s="101"/>
      <c r="V1082" s="101"/>
      <c r="W1082" s="101"/>
      <c r="X1082" s="101"/>
      <c r="Y1082" s="101"/>
      <c r="Z1082" s="101"/>
    </row>
    <row r="1083" spans="1:26" s="25" customFormat="1" ht="23.25">
      <c r="A1083" s="120"/>
      <c r="B1083" s="121"/>
      <c r="C1083" s="121" t="s">
        <v>289</v>
      </c>
      <c r="D1083" s="157" t="s">
        <v>348</v>
      </c>
      <c r="E1083" s="115"/>
      <c r="F1083" s="116">
        <v>1</v>
      </c>
      <c r="G1083" s="113"/>
      <c r="H1083" s="113"/>
      <c r="I1083" s="118"/>
      <c r="J1083" s="114">
        <v>4.53</v>
      </c>
      <c r="K1083" s="119"/>
      <c r="L1083" s="114"/>
      <c r="M1083" s="112"/>
      <c r="N1083" s="72"/>
      <c r="O1083" s="72">
        <v>3</v>
      </c>
      <c r="P1083" s="102" t="s">
        <v>150</v>
      </c>
      <c r="Q1083" s="101"/>
      <c r="R1083" s="101"/>
      <c r="S1083" s="101"/>
      <c r="T1083" s="101"/>
      <c r="U1083" s="101"/>
      <c r="V1083" s="101"/>
      <c r="W1083" s="101"/>
      <c r="X1083" s="101"/>
      <c r="Y1083" s="101"/>
      <c r="Z1083" s="101"/>
    </row>
    <row r="1084" spans="1:26" s="25" customFormat="1" ht="23.25">
      <c r="A1084" s="120"/>
      <c r="B1084" s="121"/>
      <c r="C1084" s="121" t="s">
        <v>289</v>
      </c>
      <c r="D1084" s="123" t="s">
        <v>324</v>
      </c>
      <c r="E1084" s="115"/>
      <c r="F1084" s="116">
        <v>1</v>
      </c>
      <c r="G1084" s="113"/>
      <c r="H1084" s="117"/>
      <c r="I1084" s="118"/>
      <c r="J1084" s="114">
        <v>13.56</v>
      </c>
      <c r="K1084" s="119"/>
      <c r="L1084" s="114"/>
      <c r="M1084" s="112"/>
      <c r="N1084" s="72"/>
      <c r="O1084" s="72">
        <v>3</v>
      </c>
      <c r="P1084" s="102" t="s">
        <v>150</v>
      </c>
      <c r="Q1084" s="101"/>
      <c r="R1084" s="101"/>
      <c r="S1084" s="101"/>
      <c r="T1084" s="101"/>
      <c r="U1084" s="101"/>
      <c r="V1084" s="101"/>
      <c r="W1084" s="101"/>
      <c r="X1084" s="101"/>
      <c r="Y1084" s="101"/>
      <c r="Z1084" s="101"/>
    </row>
    <row r="1085" spans="1:26" s="24" customFormat="1" ht="41.25" customHeight="1">
      <c r="A1085" s="120"/>
      <c r="B1085" s="121"/>
      <c r="C1085" s="121" t="s">
        <v>289</v>
      </c>
      <c r="D1085" s="157" t="s">
        <v>326</v>
      </c>
      <c r="E1085" s="115"/>
      <c r="F1085" s="116">
        <v>1</v>
      </c>
      <c r="G1085" s="113"/>
      <c r="H1085" s="117"/>
      <c r="I1085" s="118"/>
      <c r="J1085" s="114">
        <v>13.56</v>
      </c>
      <c r="K1085" s="119"/>
      <c r="L1085" s="114"/>
      <c r="M1085" s="112"/>
      <c r="N1085" s="72"/>
      <c r="O1085" s="72">
        <v>3</v>
      </c>
      <c r="P1085" s="102" t="s">
        <v>150</v>
      </c>
      <c r="Q1085" s="101"/>
      <c r="R1085" s="101"/>
      <c r="S1085" s="101"/>
      <c r="T1085" s="101"/>
      <c r="U1085" s="101"/>
      <c r="V1085" s="101"/>
      <c r="W1085" s="101"/>
      <c r="X1085" s="101"/>
      <c r="Y1085" s="101"/>
      <c r="Z1085" s="101"/>
    </row>
    <row r="1086" spans="1:26" s="24" customFormat="1" ht="41.25" customHeight="1">
      <c r="A1086" s="120"/>
      <c r="B1086" s="121"/>
      <c r="C1086" s="121" t="s">
        <v>289</v>
      </c>
      <c r="D1086" s="157" t="s">
        <v>305</v>
      </c>
      <c r="E1086" s="115"/>
      <c r="F1086" s="116">
        <v>1</v>
      </c>
      <c r="G1086" s="113"/>
      <c r="H1086" s="117"/>
      <c r="I1086" s="118"/>
      <c r="J1086" s="114">
        <v>4.53</v>
      </c>
      <c r="K1086" s="119"/>
      <c r="L1086" s="114"/>
      <c r="M1086" s="112"/>
      <c r="N1086" s="72"/>
      <c r="O1086" s="72">
        <v>3</v>
      </c>
      <c r="P1086" s="102" t="s">
        <v>150</v>
      </c>
      <c r="Q1086" s="101"/>
      <c r="R1086" s="101"/>
      <c r="S1086" s="101"/>
      <c r="T1086" s="101"/>
      <c r="U1086" s="101"/>
      <c r="V1086" s="101"/>
      <c r="W1086" s="101"/>
      <c r="X1086" s="101"/>
      <c r="Y1086" s="101"/>
      <c r="Z1086" s="101"/>
    </row>
    <row r="1087" spans="1:26" s="25" customFormat="1" ht="23.25">
      <c r="A1087" s="120"/>
      <c r="B1087" s="121"/>
      <c r="C1087" s="121" t="s">
        <v>289</v>
      </c>
      <c r="D1087" s="123" t="s">
        <v>349</v>
      </c>
      <c r="E1087" s="115"/>
      <c r="F1087" s="116">
        <v>1</v>
      </c>
      <c r="G1087" s="113"/>
      <c r="H1087" s="113"/>
      <c r="I1087" s="118"/>
      <c r="J1087" s="114">
        <v>4.08</v>
      </c>
      <c r="K1087" s="119"/>
      <c r="L1087" s="114"/>
      <c r="M1087" s="112"/>
      <c r="N1087" s="72"/>
      <c r="O1087" s="72">
        <v>3</v>
      </c>
      <c r="P1087" s="102" t="s">
        <v>150</v>
      </c>
      <c r="Q1087" s="101"/>
      <c r="R1087" s="101"/>
      <c r="S1087" s="101"/>
      <c r="T1087" s="101"/>
      <c r="U1087" s="101"/>
      <c r="V1087" s="101"/>
      <c r="W1087" s="101"/>
      <c r="X1087" s="101"/>
      <c r="Y1087" s="101"/>
      <c r="Z1087" s="101"/>
    </row>
    <row r="1088" spans="1:26" s="25" customFormat="1" ht="23.25">
      <c r="A1088" s="120"/>
      <c r="B1088" s="121"/>
      <c r="C1088" s="121" t="s">
        <v>289</v>
      </c>
      <c r="D1088" s="123" t="s">
        <v>328</v>
      </c>
      <c r="E1088" s="115"/>
      <c r="F1088" s="116">
        <v>1</v>
      </c>
      <c r="G1088" s="113"/>
      <c r="H1088" s="117"/>
      <c r="I1088" s="118"/>
      <c r="J1088" s="114">
        <v>7.2</v>
      </c>
      <c r="K1088" s="119"/>
      <c r="L1088" s="114"/>
      <c r="M1088" s="112"/>
      <c r="N1088" s="72"/>
      <c r="O1088" s="72">
        <v>3</v>
      </c>
      <c r="P1088" s="102" t="s">
        <v>150</v>
      </c>
      <c r="Q1088" s="101"/>
      <c r="R1088" s="101"/>
      <c r="S1088" s="101"/>
      <c r="T1088" s="101"/>
      <c r="U1088" s="101"/>
      <c r="V1088" s="101"/>
      <c r="W1088" s="101"/>
      <c r="X1088" s="101"/>
      <c r="Y1088" s="101"/>
      <c r="Z1088" s="101"/>
    </row>
    <row r="1089" spans="1:26" s="24" customFormat="1" ht="41.25" customHeight="1">
      <c r="A1089" s="120"/>
      <c r="B1089" s="121"/>
      <c r="C1089" s="121" t="s">
        <v>289</v>
      </c>
      <c r="D1089" s="123" t="s">
        <v>350</v>
      </c>
      <c r="E1089" s="115"/>
      <c r="F1089" s="116">
        <v>1</v>
      </c>
      <c r="G1089" s="113"/>
      <c r="H1089" s="117"/>
      <c r="I1089" s="118"/>
      <c r="J1089" s="114">
        <v>4.28</v>
      </c>
      <c r="K1089" s="119"/>
      <c r="L1089" s="114"/>
      <c r="M1089" s="112"/>
      <c r="N1089" s="72"/>
      <c r="O1089" s="72">
        <v>3</v>
      </c>
      <c r="P1089" s="102" t="s">
        <v>150</v>
      </c>
      <c r="Q1089" s="101"/>
      <c r="R1089" s="101"/>
      <c r="S1089" s="101"/>
      <c r="T1089" s="101"/>
      <c r="U1089" s="101"/>
      <c r="V1089" s="101"/>
      <c r="W1089" s="101"/>
      <c r="X1089" s="101"/>
      <c r="Y1089" s="101"/>
      <c r="Z1089" s="101"/>
    </row>
    <row r="1090" spans="1:26" s="25" customFormat="1" ht="23.25">
      <c r="A1090" s="120"/>
      <c r="B1090" s="121"/>
      <c r="C1090" s="121" t="s">
        <v>289</v>
      </c>
      <c r="D1090" s="123" t="s">
        <v>351</v>
      </c>
      <c r="E1090" s="115"/>
      <c r="F1090" s="116">
        <v>1</v>
      </c>
      <c r="G1090" s="113"/>
      <c r="H1090" s="113"/>
      <c r="I1090" s="118"/>
      <c r="J1090" s="114">
        <v>2.25</v>
      </c>
      <c r="K1090" s="119"/>
      <c r="L1090" s="114"/>
      <c r="M1090" s="112"/>
      <c r="N1090" s="72"/>
      <c r="O1090" s="72">
        <v>3</v>
      </c>
      <c r="P1090" s="102" t="s">
        <v>150</v>
      </c>
      <c r="Q1090" s="101"/>
      <c r="R1090" s="101"/>
      <c r="S1090" s="101"/>
      <c r="T1090" s="101"/>
      <c r="U1090" s="101"/>
      <c r="V1090" s="101"/>
      <c r="W1090" s="101"/>
      <c r="X1090" s="101"/>
      <c r="Y1090" s="101"/>
      <c r="Z1090" s="101"/>
    </row>
    <row r="1091" spans="1:26" s="25" customFormat="1" ht="23.25">
      <c r="A1091" s="120"/>
      <c r="B1091" s="121"/>
      <c r="C1091" s="121" t="s">
        <v>289</v>
      </c>
      <c r="D1091" s="123" t="s">
        <v>352</v>
      </c>
      <c r="E1091" s="115"/>
      <c r="F1091" s="116">
        <v>1</v>
      </c>
      <c r="G1091" s="113"/>
      <c r="H1091" s="117"/>
      <c r="I1091" s="118"/>
      <c r="J1091" s="114">
        <v>4.28</v>
      </c>
      <c r="K1091" s="119"/>
      <c r="L1091" s="114"/>
      <c r="M1091" s="112"/>
      <c r="N1091" s="72"/>
      <c r="O1091" s="72">
        <v>3</v>
      </c>
      <c r="P1091" s="102" t="s">
        <v>150</v>
      </c>
      <c r="Q1091" s="101"/>
      <c r="R1091" s="101"/>
      <c r="S1091" s="101"/>
      <c r="T1091" s="101"/>
      <c r="U1091" s="101"/>
      <c r="V1091" s="101"/>
      <c r="W1091" s="101"/>
      <c r="X1091" s="101"/>
      <c r="Y1091" s="101"/>
      <c r="Z1091" s="101"/>
    </row>
    <row r="1092" spans="1:26" s="24" customFormat="1" ht="41.25" customHeight="1">
      <c r="A1092" s="120"/>
      <c r="B1092" s="121"/>
      <c r="C1092" s="121" t="s">
        <v>289</v>
      </c>
      <c r="D1092" s="123" t="s">
        <v>268</v>
      </c>
      <c r="E1092" s="115"/>
      <c r="F1092" s="116">
        <v>1</v>
      </c>
      <c r="G1092" s="113"/>
      <c r="H1092" s="117"/>
      <c r="I1092" s="118"/>
      <c r="J1092" s="114">
        <v>29.86</v>
      </c>
      <c r="K1092" s="119"/>
      <c r="L1092" s="114"/>
      <c r="M1092" s="112"/>
      <c r="N1092" s="72"/>
      <c r="O1092" s="72">
        <v>3</v>
      </c>
      <c r="P1092" s="102" t="s">
        <v>150</v>
      </c>
      <c r="Q1092" s="101"/>
      <c r="R1092" s="101"/>
      <c r="S1092" s="101"/>
      <c r="T1092" s="101"/>
      <c r="U1092" s="101"/>
      <c r="V1092" s="101"/>
      <c r="W1092" s="101"/>
      <c r="X1092" s="101"/>
      <c r="Y1092" s="101"/>
      <c r="Z1092" s="101"/>
    </row>
    <row r="1093" spans="1:26" s="24" customFormat="1" ht="41.25" customHeight="1">
      <c r="A1093" s="120"/>
      <c r="B1093" s="121"/>
      <c r="C1093" s="121" t="s">
        <v>289</v>
      </c>
      <c r="D1093" s="123" t="s">
        <v>192</v>
      </c>
      <c r="E1093" s="115"/>
      <c r="F1093" s="116">
        <v>1</v>
      </c>
      <c r="G1093" s="113"/>
      <c r="H1093" s="117"/>
      <c r="I1093" s="118"/>
      <c r="J1093" s="114">
        <v>65.72</v>
      </c>
      <c r="K1093" s="119"/>
      <c r="L1093" s="114"/>
      <c r="M1093" s="112"/>
      <c r="N1093" s="72"/>
      <c r="O1093" s="72">
        <v>3</v>
      </c>
      <c r="P1093" s="102" t="s">
        <v>150</v>
      </c>
      <c r="Q1093" s="101"/>
      <c r="R1093" s="101"/>
      <c r="S1093" s="101"/>
      <c r="T1093" s="101"/>
      <c r="U1093" s="101"/>
      <c r="V1093" s="101"/>
      <c r="W1093" s="101"/>
      <c r="X1093" s="101"/>
      <c r="Y1093" s="101"/>
      <c r="Z1093" s="101"/>
    </row>
    <row r="1094" spans="1:26" s="25" customFormat="1" ht="23.25">
      <c r="A1094" s="120"/>
      <c r="B1094" s="121"/>
      <c r="C1094" s="121" t="s">
        <v>289</v>
      </c>
      <c r="D1094" s="123" t="s">
        <v>255</v>
      </c>
      <c r="E1094" s="115"/>
      <c r="F1094" s="116">
        <v>1</v>
      </c>
      <c r="G1094" s="113"/>
      <c r="H1094" s="113"/>
      <c r="I1094" s="118"/>
      <c r="J1094" s="114">
        <v>12.09</v>
      </c>
      <c r="K1094" s="119"/>
      <c r="L1094" s="114"/>
      <c r="M1094" s="112"/>
      <c r="N1094" s="72"/>
      <c r="O1094" s="72">
        <v>3</v>
      </c>
      <c r="P1094" s="102" t="s">
        <v>150</v>
      </c>
      <c r="Q1094" s="101"/>
      <c r="R1094" s="101"/>
      <c r="S1094" s="101"/>
      <c r="T1094" s="101"/>
      <c r="U1094" s="101"/>
      <c r="V1094" s="101"/>
      <c r="W1094" s="101"/>
      <c r="X1094" s="101"/>
      <c r="Y1094" s="101"/>
      <c r="Z1094" s="101"/>
    </row>
    <row r="1096" spans="1:26" s="1" customFormat="1" ht="39">
      <c r="B1096" s="195"/>
      <c r="C1096" s="65"/>
      <c r="D1096" s="194" t="s">
        <v>506</v>
      </c>
      <c r="E1096" s="65"/>
      <c r="F1096" s="65"/>
      <c r="G1096" s="65"/>
      <c r="H1096" s="65"/>
      <c r="I1096" s="65"/>
      <c r="J1096" s="65"/>
      <c r="K1096" s="65"/>
      <c r="L1096" s="65"/>
      <c r="M1096" s="65"/>
      <c r="N1096" s="83"/>
    </row>
    <row r="1097" spans="1:26" s="25" customFormat="1" ht="30.75" customHeight="1">
      <c r="A1097" s="120"/>
      <c r="B1097" s="121"/>
      <c r="C1097" s="121" t="e">
        <f>VLOOKUP(O1097,#REF!,2,FALSE)</f>
        <v>#REF!</v>
      </c>
      <c r="D1097" s="122" t="s">
        <v>331</v>
      </c>
      <c r="E1097" s="115"/>
      <c r="F1097" s="116"/>
      <c r="G1097" s="113"/>
      <c r="H1097" s="117"/>
      <c r="I1097" s="118"/>
      <c r="J1097" s="114"/>
      <c r="K1097" s="119"/>
      <c r="L1097" s="114"/>
      <c r="M1097" s="112"/>
      <c r="N1097" s="72"/>
      <c r="O1097" s="72" t="s">
        <v>259</v>
      </c>
      <c r="P1097" s="102" t="s">
        <v>150</v>
      </c>
      <c r="Q1097" s="101"/>
      <c r="R1097" s="101"/>
      <c r="S1097" s="101"/>
      <c r="T1097" s="101"/>
      <c r="U1097" s="101"/>
      <c r="V1097" s="101"/>
      <c r="W1097" s="101"/>
      <c r="X1097" s="101"/>
      <c r="Y1097" s="101"/>
      <c r="Z1097" s="101"/>
    </row>
    <row r="1098" spans="1:26" s="25" customFormat="1" ht="30.75" customHeight="1">
      <c r="A1098" s="120"/>
      <c r="B1098" s="121"/>
      <c r="C1098" s="121" t="e">
        <f>VLOOKUP(O1098,#REF!,2,FALSE)</f>
        <v>#REF!</v>
      </c>
      <c r="D1098" s="123" t="s">
        <v>314</v>
      </c>
      <c r="E1098" s="115"/>
      <c r="F1098" s="116">
        <v>1</v>
      </c>
      <c r="G1098" s="113"/>
      <c r="H1098" s="117"/>
      <c r="I1098" s="118"/>
      <c r="J1098" s="114">
        <v>574.71</v>
      </c>
      <c r="K1098" s="119"/>
      <c r="L1098" s="114"/>
      <c r="M1098" s="112"/>
      <c r="N1098" s="72"/>
      <c r="O1098" s="72">
        <v>1</v>
      </c>
      <c r="P1098" s="102" t="s">
        <v>150</v>
      </c>
      <c r="Q1098" s="101"/>
      <c r="R1098" s="101"/>
      <c r="S1098" s="101"/>
      <c r="T1098" s="101"/>
      <c r="U1098" s="101"/>
      <c r="V1098" s="101"/>
      <c r="W1098" s="101"/>
      <c r="X1098" s="101"/>
      <c r="Y1098" s="101"/>
      <c r="Z1098" s="101"/>
    </row>
    <row r="1099" spans="1:26" s="25" customFormat="1" ht="23.25">
      <c r="A1099" s="120"/>
      <c r="B1099" s="121"/>
      <c r="C1099" s="121" t="e">
        <f>VLOOKUP(O1099,#REF!,2,FALSE)</f>
        <v>#REF!</v>
      </c>
      <c r="D1099" s="123" t="s">
        <v>340</v>
      </c>
      <c r="E1099" s="115"/>
      <c r="F1099" s="116">
        <v>1</v>
      </c>
      <c r="G1099" s="113"/>
      <c r="H1099" s="113"/>
      <c r="I1099" s="113"/>
      <c r="J1099" s="114">
        <v>72</v>
      </c>
      <c r="K1099" s="119"/>
      <c r="L1099" s="114"/>
      <c r="M1099" s="112"/>
      <c r="N1099" s="72"/>
      <c r="O1099" s="72">
        <v>1</v>
      </c>
      <c r="P1099" s="102" t="s">
        <v>150</v>
      </c>
      <c r="Q1099" s="101"/>
      <c r="R1099" s="101"/>
      <c r="S1099" s="101"/>
      <c r="T1099" s="101"/>
      <c r="U1099" s="101"/>
      <c r="V1099" s="101"/>
      <c r="W1099" s="101"/>
      <c r="X1099" s="101"/>
      <c r="Y1099" s="101"/>
      <c r="Z1099" s="101"/>
    </row>
    <row r="1100" spans="1:26" s="25" customFormat="1" ht="23.25">
      <c r="A1100" s="120"/>
      <c r="B1100" s="121"/>
      <c r="C1100" s="121" t="e">
        <f>VLOOKUP(O1100,#REF!,2,FALSE)</f>
        <v>#REF!</v>
      </c>
      <c r="D1100" s="157" t="s">
        <v>316</v>
      </c>
      <c r="E1100" s="115"/>
      <c r="F1100" s="116">
        <v>1</v>
      </c>
      <c r="G1100" s="113"/>
      <c r="H1100" s="117"/>
      <c r="I1100" s="118"/>
      <c r="J1100" s="114">
        <v>38.950000000000003</v>
      </c>
      <c r="K1100" s="119"/>
      <c r="L1100" s="114"/>
      <c r="M1100" s="112"/>
      <c r="N1100" s="72"/>
      <c r="O1100" s="72">
        <v>3</v>
      </c>
      <c r="P1100" s="102" t="s">
        <v>150</v>
      </c>
      <c r="Q1100" s="101"/>
      <c r="R1100" s="101"/>
      <c r="S1100" s="101"/>
      <c r="T1100" s="101"/>
      <c r="U1100" s="101"/>
      <c r="V1100" s="101"/>
      <c r="W1100" s="101"/>
      <c r="X1100" s="101"/>
      <c r="Y1100" s="101"/>
      <c r="Z1100" s="101"/>
    </row>
    <row r="1101" spans="1:26" s="24" customFormat="1" ht="41.25" customHeight="1">
      <c r="A1101" s="120"/>
      <c r="B1101" s="121"/>
      <c r="C1101" s="121" t="e">
        <f>VLOOKUP(O1101,#REF!,2,FALSE)</f>
        <v>#REF!</v>
      </c>
      <c r="D1101" s="157" t="s">
        <v>181</v>
      </c>
      <c r="E1101" s="115"/>
      <c r="F1101" s="116">
        <v>1</v>
      </c>
      <c r="G1101" s="113"/>
      <c r="H1101" s="117"/>
      <c r="I1101" s="118"/>
      <c r="J1101" s="114">
        <v>8.91</v>
      </c>
      <c r="K1101" s="119"/>
      <c r="L1101" s="114"/>
      <c r="M1101" s="112"/>
      <c r="N1101" s="72"/>
      <c r="O1101" s="72">
        <v>3</v>
      </c>
      <c r="P1101" s="102" t="s">
        <v>150</v>
      </c>
      <c r="Q1101" s="101"/>
      <c r="R1101" s="101"/>
      <c r="S1101" s="101"/>
      <c r="T1101" s="101"/>
      <c r="U1101" s="101"/>
      <c r="V1101" s="101"/>
      <c r="W1101" s="101"/>
      <c r="X1101" s="101"/>
      <c r="Y1101" s="101"/>
      <c r="Z1101" s="101"/>
    </row>
    <row r="1102" spans="1:26" s="25" customFormat="1" ht="23.25">
      <c r="A1102" s="120"/>
      <c r="B1102" s="121"/>
      <c r="C1102" s="121" t="e">
        <f>VLOOKUP(O1102,#REF!,2,FALSE)</f>
        <v>#REF!</v>
      </c>
      <c r="D1102" s="157" t="s">
        <v>194</v>
      </c>
      <c r="E1102" s="115"/>
      <c r="F1102" s="116">
        <v>1</v>
      </c>
      <c r="G1102" s="113"/>
      <c r="H1102" s="113"/>
      <c r="I1102" s="113"/>
      <c r="J1102" s="114">
        <v>14.36</v>
      </c>
      <c r="K1102" s="119"/>
      <c r="L1102" s="114"/>
      <c r="M1102" s="112"/>
      <c r="N1102" s="72"/>
      <c r="O1102" s="72">
        <v>3</v>
      </c>
      <c r="P1102" s="102" t="s">
        <v>150</v>
      </c>
      <c r="Q1102" s="101"/>
      <c r="R1102" s="101"/>
      <c r="S1102" s="101"/>
      <c r="T1102" s="101"/>
      <c r="U1102" s="101"/>
      <c r="V1102" s="101"/>
      <c r="W1102" s="101"/>
      <c r="X1102" s="101"/>
      <c r="Y1102" s="101"/>
      <c r="Z1102" s="101"/>
    </row>
    <row r="1103" spans="1:26" s="25" customFormat="1" ht="23.25">
      <c r="A1103" s="120"/>
      <c r="B1103" s="121"/>
      <c r="C1103" s="121" t="e">
        <f>VLOOKUP(O1103,#REF!,2,FALSE)</f>
        <v>#REF!</v>
      </c>
      <c r="D1103" s="157" t="s">
        <v>341</v>
      </c>
      <c r="E1103" s="115"/>
      <c r="F1103" s="116">
        <v>1</v>
      </c>
      <c r="G1103" s="113"/>
      <c r="H1103" s="117"/>
      <c r="I1103" s="118"/>
      <c r="J1103" s="114">
        <v>3.04</v>
      </c>
      <c r="K1103" s="119"/>
      <c r="L1103" s="114"/>
      <c r="M1103" s="112"/>
      <c r="N1103" s="72"/>
      <c r="O1103" s="72">
        <v>3</v>
      </c>
      <c r="P1103" s="102" t="s">
        <v>150</v>
      </c>
      <c r="Q1103" s="101"/>
      <c r="R1103" s="101"/>
      <c r="S1103" s="101"/>
      <c r="T1103" s="101"/>
      <c r="U1103" s="101"/>
      <c r="V1103" s="101"/>
      <c r="W1103" s="101"/>
      <c r="X1103" s="101"/>
      <c r="Y1103" s="101"/>
      <c r="Z1103" s="101"/>
    </row>
    <row r="1104" spans="1:26" s="24" customFormat="1" ht="39" customHeight="1">
      <c r="A1104" s="120"/>
      <c r="B1104" s="121"/>
      <c r="C1104" s="121" t="e">
        <f>VLOOKUP(O1104,#REF!,2,FALSE)</f>
        <v>#REF!</v>
      </c>
      <c r="D1104" s="157" t="s">
        <v>317</v>
      </c>
      <c r="E1104" s="115"/>
      <c r="F1104" s="116">
        <v>1</v>
      </c>
      <c r="G1104" s="113"/>
      <c r="H1104" s="117"/>
      <c r="I1104" s="118"/>
      <c r="J1104" s="114">
        <v>22.14</v>
      </c>
      <c r="K1104" s="119"/>
      <c r="L1104" s="114"/>
      <c r="M1104" s="112"/>
      <c r="N1104" s="72"/>
      <c r="O1104" s="72">
        <v>3</v>
      </c>
      <c r="P1104" s="102" t="s">
        <v>150</v>
      </c>
      <c r="Q1104" s="101"/>
      <c r="R1104" s="101"/>
      <c r="S1104" s="101"/>
      <c r="T1104" s="101"/>
      <c r="U1104" s="101"/>
      <c r="V1104" s="101"/>
      <c r="W1104" s="101"/>
      <c r="X1104" s="101"/>
      <c r="Y1104" s="101"/>
      <c r="Z1104" s="101"/>
    </row>
    <row r="1105" spans="1:26" s="25" customFormat="1" ht="23.25">
      <c r="A1105" s="120"/>
      <c r="B1105" s="121"/>
      <c r="C1105" s="121" t="e">
        <f>VLOOKUP(O1105,#REF!,2,FALSE)</f>
        <v>#REF!</v>
      </c>
      <c r="D1105" s="157" t="s">
        <v>319</v>
      </c>
      <c r="E1105" s="115"/>
      <c r="F1105" s="116">
        <v>1</v>
      </c>
      <c r="G1105" s="113"/>
      <c r="H1105" s="113"/>
      <c r="I1105" s="113"/>
      <c r="J1105" s="114">
        <v>5.09</v>
      </c>
      <c r="K1105" s="119"/>
      <c r="L1105" s="114"/>
      <c r="M1105" s="112"/>
      <c r="N1105" s="72"/>
      <c r="O1105" s="72">
        <v>3</v>
      </c>
      <c r="P1105" s="102" t="s">
        <v>150</v>
      </c>
      <c r="Q1105" s="101"/>
      <c r="R1105" s="101"/>
      <c r="S1105" s="101"/>
      <c r="T1105" s="101"/>
      <c r="U1105" s="101"/>
      <c r="V1105" s="101"/>
      <c r="W1105" s="101"/>
      <c r="X1105" s="101"/>
      <c r="Y1105" s="101"/>
      <c r="Z1105" s="101"/>
    </row>
    <row r="1106" spans="1:26" s="25" customFormat="1" ht="23.25">
      <c r="A1106" s="120"/>
      <c r="B1106" s="121"/>
      <c r="C1106" s="121" t="e">
        <f>VLOOKUP(O1106,#REF!,2,FALSE)</f>
        <v>#REF!</v>
      </c>
      <c r="D1106" s="157" t="s">
        <v>320</v>
      </c>
      <c r="E1106" s="115"/>
      <c r="F1106" s="116">
        <v>1</v>
      </c>
      <c r="G1106" s="113"/>
      <c r="H1106" s="113"/>
      <c r="I1106" s="113"/>
      <c r="J1106" s="114">
        <v>5.09</v>
      </c>
      <c r="K1106" s="119"/>
      <c r="L1106" s="114"/>
      <c r="M1106" s="112"/>
      <c r="N1106" s="72"/>
      <c r="O1106" s="72">
        <v>3</v>
      </c>
      <c r="P1106" s="102" t="s">
        <v>150</v>
      </c>
      <c r="Q1106" s="101"/>
      <c r="R1106" s="101"/>
      <c r="S1106" s="101"/>
      <c r="T1106" s="101"/>
      <c r="U1106" s="101"/>
      <c r="V1106" s="101"/>
      <c r="W1106" s="101"/>
      <c r="X1106" s="101"/>
      <c r="Y1106" s="101"/>
      <c r="Z1106" s="101"/>
    </row>
    <row r="1107" spans="1:26" s="24" customFormat="1" ht="41.25" customHeight="1">
      <c r="A1107" s="120"/>
      <c r="B1107" s="121"/>
      <c r="C1107" s="121" t="e">
        <f>VLOOKUP(O1107,#REF!,2,FALSE)</f>
        <v>#REF!</v>
      </c>
      <c r="D1107" s="157" t="s">
        <v>321</v>
      </c>
      <c r="E1107" s="115"/>
      <c r="F1107" s="116">
        <v>1</v>
      </c>
      <c r="G1107" s="113"/>
      <c r="H1107" s="117"/>
      <c r="I1107" s="118"/>
      <c r="J1107" s="114">
        <v>3.12</v>
      </c>
      <c r="K1107" s="119"/>
      <c r="L1107" s="114"/>
      <c r="M1107" s="112"/>
      <c r="N1107" s="72"/>
      <c r="O1107" s="72">
        <v>3</v>
      </c>
      <c r="P1107" s="102" t="s">
        <v>150</v>
      </c>
      <c r="Q1107" s="101"/>
      <c r="R1107" s="101"/>
      <c r="S1107" s="101"/>
      <c r="T1107" s="101"/>
      <c r="U1107" s="101"/>
      <c r="V1107" s="101"/>
      <c r="W1107" s="101"/>
      <c r="X1107" s="101"/>
      <c r="Y1107" s="101"/>
      <c r="Z1107" s="101"/>
    </row>
    <row r="1108" spans="1:26" s="25" customFormat="1" ht="23.25">
      <c r="A1108" s="120"/>
      <c r="B1108" s="121"/>
      <c r="C1108" s="121" t="e">
        <f>VLOOKUP(O1108,#REF!,2,FALSE)</f>
        <v>#REF!</v>
      </c>
      <c r="D1108" s="157" t="s">
        <v>318</v>
      </c>
      <c r="E1108" s="115"/>
      <c r="F1108" s="116">
        <v>1</v>
      </c>
      <c r="G1108" s="113"/>
      <c r="H1108" s="117"/>
      <c r="I1108" s="118"/>
      <c r="J1108" s="114">
        <v>22.35</v>
      </c>
      <c r="K1108" s="119"/>
      <c r="L1108" s="114"/>
      <c r="M1108" s="112"/>
      <c r="N1108" s="72"/>
      <c r="O1108" s="72">
        <v>3</v>
      </c>
      <c r="P1108" s="102" t="s">
        <v>150</v>
      </c>
      <c r="Q1108" s="101"/>
      <c r="R1108" s="101"/>
      <c r="S1108" s="101"/>
      <c r="T1108" s="101"/>
      <c r="U1108" s="101"/>
      <c r="V1108" s="101"/>
      <c r="W1108" s="101"/>
      <c r="X1108" s="101"/>
      <c r="Y1108" s="101"/>
      <c r="Z1108" s="101"/>
    </row>
    <row r="1109" spans="1:26" s="25" customFormat="1" ht="23.25">
      <c r="A1109" s="120"/>
      <c r="B1109" s="121"/>
      <c r="C1109" s="121" t="e">
        <f>VLOOKUP(O1109,#REF!,2,FALSE)</f>
        <v>#REF!</v>
      </c>
      <c r="D1109" s="157" t="s">
        <v>296</v>
      </c>
      <c r="E1109" s="115"/>
      <c r="F1109" s="116">
        <v>1</v>
      </c>
      <c r="G1109" s="113"/>
      <c r="H1109" s="117"/>
      <c r="I1109" s="118"/>
      <c r="J1109" s="114">
        <v>95.83</v>
      </c>
      <c r="K1109" s="119"/>
      <c r="L1109" s="114"/>
      <c r="M1109" s="112"/>
      <c r="N1109" s="72"/>
      <c r="O1109" s="72">
        <v>1</v>
      </c>
      <c r="P1109" s="102" t="s">
        <v>150</v>
      </c>
      <c r="Q1109" s="101"/>
      <c r="R1109" s="101"/>
      <c r="S1109" s="101"/>
      <c r="T1109" s="101"/>
      <c r="U1109" s="101"/>
      <c r="V1109" s="101"/>
      <c r="W1109" s="101"/>
      <c r="X1109" s="101"/>
      <c r="Y1109" s="101"/>
      <c r="Z1109" s="101"/>
    </row>
    <row r="1110" spans="1:26" s="24" customFormat="1" ht="41.25" customHeight="1">
      <c r="A1110" s="120"/>
      <c r="B1110" s="121"/>
      <c r="C1110" s="121" t="e">
        <f>VLOOKUP(O1110,#REF!,2,FALSE)</f>
        <v>#REF!</v>
      </c>
      <c r="D1110" s="157" t="s">
        <v>323</v>
      </c>
      <c r="E1110" s="115"/>
      <c r="F1110" s="116">
        <v>1</v>
      </c>
      <c r="G1110" s="113"/>
      <c r="H1110" s="117"/>
      <c r="I1110" s="118"/>
      <c r="J1110" s="114">
        <v>95.83</v>
      </c>
      <c r="K1110" s="119"/>
      <c r="L1110" s="114"/>
      <c r="M1110" s="112"/>
      <c r="N1110" s="72"/>
      <c r="O1110" s="72">
        <v>1</v>
      </c>
      <c r="P1110" s="102" t="s">
        <v>150</v>
      </c>
      <c r="Q1110" s="101"/>
      <c r="R1110" s="101"/>
      <c r="S1110" s="101"/>
      <c r="T1110" s="101"/>
      <c r="U1110" s="101"/>
      <c r="V1110" s="101"/>
      <c r="W1110" s="101"/>
      <c r="X1110" s="101"/>
      <c r="Y1110" s="101"/>
      <c r="Z1110" s="101"/>
    </row>
    <row r="1111" spans="1:26" s="24" customFormat="1" ht="41.25" customHeight="1">
      <c r="A1111" s="120"/>
      <c r="B1111" s="121"/>
      <c r="C1111" s="121" t="e">
        <f>VLOOKUP(O1111,#REF!,2,FALSE)</f>
        <v>#REF!</v>
      </c>
      <c r="D1111" s="157" t="s">
        <v>304</v>
      </c>
      <c r="E1111" s="115"/>
      <c r="F1111" s="116">
        <v>1</v>
      </c>
      <c r="G1111" s="113"/>
      <c r="H1111" s="117"/>
      <c r="I1111" s="118"/>
      <c r="J1111" s="114">
        <v>46.93</v>
      </c>
      <c r="K1111" s="119"/>
      <c r="L1111" s="114"/>
      <c r="M1111" s="112"/>
      <c r="N1111" s="72"/>
      <c r="O1111" s="72">
        <v>1</v>
      </c>
      <c r="P1111" s="102" t="s">
        <v>150</v>
      </c>
      <c r="Q1111" s="101"/>
      <c r="R1111" s="101"/>
      <c r="S1111" s="101"/>
      <c r="T1111" s="101"/>
      <c r="U1111" s="101"/>
      <c r="V1111" s="101"/>
      <c r="W1111" s="101"/>
      <c r="X1111" s="101"/>
      <c r="Y1111" s="101"/>
      <c r="Z1111" s="101"/>
    </row>
    <row r="1112" spans="1:26" s="25" customFormat="1" ht="23.25">
      <c r="A1112" s="120"/>
      <c r="B1112" s="121"/>
      <c r="C1112" s="121" t="e">
        <f>VLOOKUP(O1112,#REF!,2,FALSE)</f>
        <v>#REF!</v>
      </c>
      <c r="D1112" s="157" t="s">
        <v>342</v>
      </c>
      <c r="E1112" s="115"/>
      <c r="F1112" s="116">
        <v>1</v>
      </c>
      <c r="G1112" s="113"/>
      <c r="H1112" s="117"/>
      <c r="I1112" s="118"/>
      <c r="J1112" s="114">
        <v>46.93</v>
      </c>
      <c r="K1112" s="119"/>
      <c r="L1112" s="114"/>
      <c r="M1112" s="112"/>
      <c r="N1112" s="72"/>
      <c r="O1112" s="72">
        <v>1</v>
      </c>
      <c r="P1112" s="102" t="s">
        <v>150</v>
      </c>
      <c r="Q1112" s="101"/>
      <c r="R1112" s="101"/>
      <c r="S1112" s="101"/>
      <c r="T1112" s="101"/>
      <c r="U1112" s="101"/>
      <c r="V1112" s="101"/>
      <c r="W1112" s="101"/>
      <c r="X1112" s="101"/>
      <c r="Y1112" s="101"/>
      <c r="Z1112" s="101"/>
    </row>
    <row r="1113" spans="1:26" s="25" customFormat="1" ht="23.25">
      <c r="A1113" s="120"/>
      <c r="B1113" s="121"/>
      <c r="C1113" s="121" t="e">
        <f>VLOOKUP(O1113,#REF!,2,FALSE)</f>
        <v>#REF!</v>
      </c>
      <c r="D1113" s="157" t="s">
        <v>193</v>
      </c>
      <c r="E1113" s="115"/>
      <c r="F1113" s="116">
        <v>1</v>
      </c>
      <c r="G1113" s="113"/>
      <c r="H1113" s="117"/>
      <c r="I1113" s="118"/>
      <c r="J1113" s="114">
        <v>118</v>
      </c>
      <c r="K1113" s="119"/>
      <c r="L1113" s="114"/>
      <c r="M1113" s="112"/>
      <c r="N1113" s="72"/>
      <c r="O1113" s="72">
        <v>1</v>
      </c>
      <c r="P1113" s="102" t="s">
        <v>150</v>
      </c>
      <c r="Q1113" s="101"/>
      <c r="R1113" s="101"/>
      <c r="S1113" s="101"/>
      <c r="T1113" s="101"/>
      <c r="U1113" s="101"/>
      <c r="V1113" s="101"/>
      <c r="W1113" s="101"/>
      <c r="X1113" s="101"/>
      <c r="Y1113" s="101"/>
      <c r="Z1113" s="101"/>
    </row>
    <row r="1114" spans="1:26" s="24" customFormat="1" ht="41.25" customHeight="1">
      <c r="A1114" s="120"/>
      <c r="B1114" s="121"/>
      <c r="C1114" s="121" t="e">
        <f>VLOOKUP(O1114,#REF!,2,FALSE)</f>
        <v>#REF!</v>
      </c>
      <c r="D1114" s="157" t="s">
        <v>190</v>
      </c>
      <c r="E1114" s="115"/>
      <c r="F1114" s="116">
        <v>1</v>
      </c>
      <c r="G1114" s="113"/>
      <c r="H1114" s="117"/>
      <c r="I1114" s="118"/>
      <c r="J1114" s="114">
        <v>58.4</v>
      </c>
      <c r="K1114" s="119"/>
      <c r="L1114" s="114"/>
      <c r="M1114" s="112"/>
      <c r="N1114" s="72"/>
      <c r="O1114" s="72">
        <v>1</v>
      </c>
      <c r="P1114" s="102" t="s">
        <v>150</v>
      </c>
      <c r="Q1114" s="101"/>
      <c r="R1114" s="101"/>
      <c r="S1114" s="101"/>
      <c r="T1114" s="101"/>
      <c r="U1114" s="101"/>
      <c r="V1114" s="101"/>
      <c r="W1114" s="101"/>
      <c r="X1114" s="101"/>
      <c r="Y1114" s="101"/>
      <c r="Z1114" s="101"/>
    </row>
    <row r="1115" spans="1:26" s="24" customFormat="1" ht="41.25" customHeight="1">
      <c r="A1115" s="120"/>
      <c r="B1115" s="121"/>
      <c r="C1115" s="121" t="e">
        <f>VLOOKUP(O1115,#REF!,2,FALSE)</f>
        <v>#REF!</v>
      </c>
      <c r="D1115" s="157" t="s">
        <v>191</v>
      </c>
      <c r="E1115" s="115"/>
      <c r="F1115" s="116">
        <v>1</v>
      </c>
      <c r="G1115" s="113"/>
      <c r="H1115" s="117"/>
      <c r="I1115" s="118"/>
      <c r="J1115" s="114">
        <v>58.4</v>
      </c>
      <c r="K1115" s="119"/>
      <c r="L1115" s="114"/>
      <c r="M1115" s="112"/>
      <c r="N1115" s="72"/>
      <c r="O1115" s="72">
        <v>1</v>
      </c>
      <c r="P1115" s="102" t="s">
        <v>150</v>
      </c>
      <c r="Q1115" s="101"/>
      <c r="R1115" s="101"/>
      <c r="S1115" s="101"/>
      <c r="T1115" s="101"/>
      <c r="U1115" s="101"/>
      <c r="V1115" s="101"/>
      <c r="W1115" s="101"/>
      <c r="X1115" s="101"/>
      <c r="Y1115" s="101"/>
      <c r="Z1115" s="101"/>
    </row>
    <row r="1116" spans="1:26" s="25" customFormat="1" ht="23.25">
      <c r="A1116" s="120"/>
      <c r="B1116" s="121"/>
      <c r="C1116" s="121" t="e">
        <f>VLOOKUP(O1116,#REF!,2,FALSE)</f>
        <v>#REF!</v>
      </c>
      <c r="D1116" s="157" t="s">
        <v>189</v>
      </c>
      <c r="E1116" s="115"/>
      <c r="F1116" s="116">
        <v>1</v>
      </c>
      <c r="G1116" s="113"/>
      <c r="H1116" s="113"/>
      <c r="I1116" s="113"/>
      <c r="J1116" s="114">
        <v>46.93</v>
      </c>
      <c r="K1116" s="119"/>
      <c r="L1116" s="114"/>
      <c r="M1116" s="112"/>
      <c r="N1116" s="72"/>
      <c r="O1116" s="72">
        <v>1</v>
      </c>
      <c r="P1116" s="102" t="s">
        <v>150</v>
      </c>
      <c r="Q1116" s="101"/>
      <c r="R1116" s="101"/>
      <c r="S1116" s="101"/>
      <c r="T1116" s="101"/>
      <c r="U1116" s="101"/>
      <c r="V1116" s="101"/>
      <c r="W1116" s="101"/>
      <c r="X1116" s="101"/>
      <c r="Y1116" s="101"/>
      <c r="Z1116" s="101"/>
    </row>
    <row r="1117" spans="1:26" s="25" customFormat="1" ht="23.25">
      <c r="A1117" s="120"/>
      <c r="B1117" s="121"/>
      <c r="C1117" s="121" t="e">
        <f>VLOOKUP(O1117,#REF!,2,FALSE)</f>
        <v>#REF!</v>
      </c>
      <c r="D1117" s="157" t="s">
        <v>188</v>
      </c>
      <c r="E1117" s="115"/>
      <c r="F1117" s="116">
        <v>1</v>
      </c>
      <c r="G1117" s="113"/>
      <c r="H1117" s="117"/>
      <c r="I1117" s="118"/>
      <c r="J1117" s="114">
        <v>46.93</v>
      </c>
      <c r="K1117" s="119"/>
      <c r="L1117" s="114"/>
      <c r="M1117" s="112"/>
      <c r="N1117" s="72"/>
      <c r="O1117" s="72">
        <v>1</v>
      </c>
      <c r="P1117" s="102" t="s">
        <v>150</v>
      </c>
      <c r="Q1117" s="101"/>
      <c r="R1117" s="101"/>
      <c r="S1117" s="101"/>
      <c r="T1117" s="101"/>
      <c r="U1117" s="101"/>
      <c r="V1117" s="101"/>
      <c r="W1117" s="101"/>
      <c r="X1117" s="101"/>
      <c r="Y1117" s="101"/>
      <c r="Z1117" s="101"/>
    </row>
    <row r="1118" spans="1:26" s="24" customFormat="1" ht="41.25" customHeight="1">
      <c r="A1118" s="120"/>
      <c r="B1118" s="121"/>
      <c r="C1118" s="121" t="e">
        <f>VLOOKUP(O1118,#REF!,2,FALSE)</f>
        <v>#REF!</v>
      </c>
      <c r="D1118" s="157" t="s">
        <v>185</v>
      </c>
      <c r="E1118" s="115"/>
      <c r="F1118" s="116">
        <v>1</v>
      </c>
      <c r="G1118" s="113"/>
      <c r="H1118" s="117"/>
      <c r="I1118" s="118"/>
      <c r="J1118" s="114">
        <v>46.93</v>
      </c>
      <c r="K1118" s="119"/>
      <c r="L1118" s="114"/>
      <c r="M1118" s="112"/>
      <c r="N1118" s="72"/>
      <c r="O1118" s="72">
        <v>1</v>
      </c>
      <c r="P1118" s="102" t="s">
        <v>150</v>
      </c>
      <c r="Q1118" s="101"/>
      <c r="R1118" s="101"/>
      <c r="S1118" s="101"/>
      <c r="T1118" s="101"/>
      <c r="U1118" s="101"/>
      <c r="V1118" s="101"/>
      <c r="W1118" s="101"/>
      <c r="X1118" s="101"/>
      <c r="Y1118" s="101"/>
      <c r="Z1118" s="101"/>
    </row>
    <row r="1119" spans="1:26" s="24" customFormat="1" ht="41.25" customHeight="1">
      <c r="A1119" s="120"/>
      <c r="B1119" s="121"/>
      <c r="C1119" s="121" t="e">
        <f>VLOOKUP(O1119,#REF!,2,FALSE)</f>
        <v>#REF!</v>
      </c>
      <c r="D1119" s="157" t="s">
        <v>184</v>
      </c>
      <c r="E1119" s="115"/>
      <c r="F1119" s="116">
        <v>1</v>
      </c>
      <c r="G1119" s="113"/>
      <c r="H1119" s="117"/>
      <c r="I1119" s="118"/>
      <c r="J1119" s="114">
        <v>46.93</v>
      </c>
      <c r="K1119" s="119"/>
      <c r="L1119" s="114"/>
      <c r="M1119" s="112"/>
      <c r="N1119" s="72"/>
      <c r="O1119" s="72">
        <v>1</v>
      </c>
      <c r="P1119" s="102" t="s">
        <v>150</v>
      </c>
      <c r="Q1119" s="101"/>
      <c r="R1119" s="101"/>
      <c r="S1119" s="101"/>
      <c r="T1119" s="101"/>
      <c r="U1119" s="101"/>
      <c r="V1119" s="101"/>
      <c r="W1119" s="101"/>
      <c r="X1119" s="101"/>
      <c r="Y1119" s="101"/>
      <c r="Z1119" s="101"/>
    </row>
    <row r="1120" spans="1:26" s="25" customFormat="1" ht="23.25">
      <c r="A1120" s="120"/>
      <c r="B1120" s="121"/>
      <c r="C1120" s="121" t="e">
        <f>VLOOKUP(O1120,#REF!,2,FALSE)</f>
        <v>#REF!</v>
      </c>
      <c r="D1120" s="157" t="s">
        <v>186</v>
      </c>
      <c r="E1120" s="115"/>
      <c r="F1120" s="116">
        <v>1</v>
      </c>
      <c r="G1120" s="113"/>
      <c r="H1120" s="117"/>
      <c r="I1120" s="118"/>
      <c r="J1120" s="114">
        <v>58.4</v>
      </c>
      <c r="K1120" s="119"/>
      <c r="L1120" s="114"/>
      <c r="M1120" s="112"/>
      <c r="N1120" s="72"/>
      <c r="O1120" s="72">
        <v>1</v>
      </c>
      <c r="P1120" s="102" t="s">
        <v>150</v>
      </c>
      <c r="Q1120" s="101"/>
      <c r="R1120" s="101"/>
      <c r="S1120" s="101"/>
      <c r="T1120" s="101"/>
      <c r="U1120" s="101"/>
      <c r="V1120" s="101"/>
      <c r="W1120" s="101"/>
      <c r="X1120" s="101"/>
      <c r="Y1120" s="101"/>
      <c r="Z1120" s="101"/>
    </row>
    <row r="1121" spans="1:26" s="25" customFormat="1" ht="23.25">
      <c r="A1121" s="120"/>
      <c r="B1121" s="121"/>
      <c r="C1121" s="121" t="e">
        <f>VLOOKUP(O1121,#REF!,2,FALSE)</f>
        <v>#REF!</v>
      </c>
      <c r="D1121" s="157" t="s">
        <v>187</v>
      </c>
      <c r="E1121" s="115"/>
      <c r="F1121" s="116">
        <v>1</v>
      </c>
      <c r="G1121" s="113"/>
      <c r="H1121" s="117"/>
      <c r="I1121" s="118"/>
      <c r="J1121" s="114">
        <v>58.4</v>
      </c>
      <c r="K1121" s="119"/>
      <c r="L1121" s="114"/>
      <c r="M1121" s="112"/>
      <c r="N1121" s="72"/>
      <c r="O1121" s="72">
        <v>1</v>
      </c>
      <c r="P1121" s="102" t="s">
        <v>150</v>
      </c>
      <c r="Q1121" s="101"/>
      <c r="R1121" s="101"/>
      <c r="S1121" s="101"/>
      <c r="T1121" s="101"/>
      <c r="U1121" s="101"/>
      <c r="V1121" s="101"/>
      <c r="W1121" s="101"/>
      <c r="X1121" s="101"/>
      <c r="Y1121" s="101"/>
      <c r="Z1121" s="101"/>
    </row>
    <row r="1122" spans="1:26" s="25" customFormat="1" ht="23.25">
      <c r="A1122" s="120"/>
      <c r="B1122" s="121"/>
      <c r="C1122" s="121" t="e">
        <f>VLOOKUP(O1122,#REF!,2,FALSE)</f>
        <v>#REF!</v>
      </c>
      <c r="D1122" s="123" t="s">
        <v>343</v>
      </c>
      <c r="E1122" s="115"/>
      <c r="F1122" s="116">
        <v>1</v>
      </c>
      <c r="G1122" s="113"/>
      <c r="H1122" s="117"/>
      <c r="I1122" s="118"/>
      <c r="J1122" s="114">
        <v>4.4800000000000004</v>
      </c>
      <c r="K1122" s="119"/>
      <c r="L1122" s="114"/>
      <c r="M1122" s="112"/>
      <c r="N1122" s="72"/>
      <c r="O1122" s="72">
        <v>3</v>
      </c>
      <c r="P1122" s="102" t="s">
        <v>150</v>
      </c>
      <c r="Q1122" s="101"/>
      <c r="R1122" s="101"/>
      <c r="S1122" s="101"/>
      <c r="T1122" s="101"/>
      <c r="U1122" s="101"/>
      <c r="V1122" s="101"/>
      <c r="W1122" s="101"/>
      <c r="X1122" s="101"/>
      <c r="Y1122" s="101"/>
      <c r="Z1122" s="101"/>
    </row>
    <row r="1123" spans="1:26" s="24" customFormat="1" ht="41.25" customHeight="1">
      <c r="A1123" s="120"/>
      <c r="B1123" s="121"/>
      <c r="C1123" s="121" t="e">
        <f>VLOOKUP(O1123,#REF!,2,FALSE)</f>
        <v>#REF!</v>
      </c>
      <c r="D1123" s="123" t="s">
        <v>344</v>
      </c>
      <c r="E1123" s="115"/>
      <c r="F1123" s="116">
        <v>1</v>
      </c>
      <c r="G1123" s="113"/>
      <c r="H1123" s="117"/>
      <c r="I1123" s="118"/>
      <c r="J1123" s="114">
        <v>4.9000000000000004</v>
      </c>
      <c r="K1123" s="119"/>
      <c r="L1123" s="114"/>
      <c r="M1123" s="112"/>
      <c r="N1123" s="72"/>
      <c r="O1123" s="72">
        <v>3</v>
      </c>
      <c r="P1123" s="102" t="s">
        <v>150</v>
      </c>
      <c r="Q1123" s="101"/>
      <c r="R1123" s="101"/>
      <c r="S1123" s="101"/>
      <c r="T1123" s="101"/>
      <c r="U1123" s="101"/>
      <c r="V1123" s="101"/>
      <c r="W1123" s="101"/>
      <c r="X1123" s="101"/>
      <c r="Y1123" s="101"/>
      <c r="Z1123" s="101"/>
    </row>
    <row r="1124" spans="1:26" s="25" customFormat="1" ht="23.25">
      <c r="A1124" s="120"/>
      <c r="B1124" s="121"/>
      <c r="C1124" s="121" t="e">
        <f>VLOOKUP(O1124,#REF!,2,FALSE)</f>
        <v>#REF!</v>
      </c>
      <c r="D1124" s="123" t="s">
        <v>182</v>
      </c>
      <c r="E1124" s="115"/>
      <c r="F1124" s="116">
        <v>1</v>
      </c>
      <c r="G1124" s="113"/>
      <c r="H1124" s="113"/>
      <c r="I1124" s="113"/>
      <c r="J1124" s="114">
        <v>32.76</v>
      </c>
      <c r="K1124" s="119"/>
      <c r="L1124" s="114"/>
      <c r="M1124" s="112"/>
      <c r="N1124" s="72"/>
      <c r="O1124" s="72">
        <v>1</v>
      </c>
      <c r="P1124" s="102" t="s">
        <v>150</v>
      </c>
      <c r="Q1124" s="101"/>
      <c r="R1124" s="101"/>
      <c r="S1124" s="101"/>
      <c r="T1124" s="101"/>
      <c r="U1124" s="101"/>
      <c r="V1124" s="101"/>
      <c r="W1124" s="101"/>
      <c r="X1124" s="101"/>
      <c r="Y1124" s="101"/>
      <c r="Z1124" s="101"/>
    </row>
    <row r="1125" spans="1:26" s="25" customFormat="1" ht="23.25">
      <c r="A1125" s="120"/>
      <c r="B1125" s="121"/>
      <c r="C1125" s="121" t="e">
        <f>VLOOKUP(O1125,#REF!,2,FALSE)</f>
        <v>#REF!</v>
      </c>
      <c r="D1125" s="157" t="s">
        <v>194</v>
      </c>
      <c r="E1125" s="115"/>
      <c r="F1125" s="116">
        <v>1</v>
      </c>
      <c r="G1125" s="113"/>
      <c r="H1125" s="113"/>
      <c r="I1125" s="113"/>
      <c r="J1125" s="114">
        <v>12.17</v>
      </c>
      <c r="K1125" s="119"/>
      <c r="L1125" s="114"/>
      <c r="M1125" s="112"/>
      <c r="N1125" s="72"/>
      <c r="O1125" s="72">
        <v>1</v>
      </c>
      <c r="P1125" s="102" t="s">
        <v>150</v>
      </c>
      <c r="Q1125" s="101"/>
      <c r="R1125" s="101"/>
      <c r="S1125" s="101"/>
      <c r="T1125" s="101"/>
      <c r="U1125" s="101"/>
      <c r="V1125" s="101"/>
      <c r="W1125" s="101"/>
      <c r="X1125" s="101"/>
      <c r="Y1125" s="101"/>
      <c r="Z1125" s="101"/>
    </row>
    <row r="1126" spans="1:26" s="25" customFormat="1" ht="23.25">
      <c r="A1126" s="120"/>
      <c r="B1126" s="121"/>
      <c r="C1126" s="121" t="e">
        <f>VLOOKUP(O1126,#REF!,2,FALSE)</f>
        <v>#REF!</v>
      </c>
      <c r="D1126" s="157" t="s">
        <v>269</v>
      </c>
      <c r="E1126" s="115"/>
      <c r="F1126" s="116">
        <v>1</v>
      </c>
      <c r="G1126" s="113"/>
      <c r="H1126" s="117"/>
      <c r="I1126" s="118"/>
      <c r="J1126" s="114">
        <v>7.38</v>
      </c>
      <c r="K1126" s="119"/>
      <c r="L1126" s="114"/>
      <c r="M1126" s="112"/>
      <c r="N1126" s="72"/>
      <c r="O1126" s="72">
        <v>1</v>
      </c>
      <c r="P1126" s="102" t="s">
        <v>150</v>
      </c>
      <c r="Q1126" s="101"/>
      <c r="R1126" s="101"/>
      <c r="S1126" s="101"/>
      <c r="T1126" s="101"/>
      <c r="U1126" s="101"/>
      <c r="V1126" s="101"/>
      <c r="W1126" s="101"/>
      <c r="X1126" s="101"/>
      <c r="Y1126" s="101"/>
      <c r="Z1126" s="101"/>
    </row>
    <row r="1127" spans="1:26" s="24" customFormat="1" ht="41.25" customHeight="1">
      <c r="A1127" s="120"/>
      <c r="B1127" s="121"/>
      <c r="C1127" s="121" t="e">
        <f>VLOOKUP(O1127,#REF!,2,FALSE)</f>
        <v>#REF!</v>
      </c>
      <c r="D1127" s="157" t="s">
        <v>346</v>
      </c>
      <c r="E1127" s="115"/>
      <c r="F1127" s="116">
        <v>1</v>
      </c>
      <c r="G1127" s="113"/>
      <c r="H1127" s="117"/>
      <c r="I1127" s="118"/>
      <c r="J1127" s="114">
        <v>7.61</v>
      </c>
      <c r="K1127" s="119"/>
      <c r="L1127" s="114"/>
      <c r="M1127" s="112"/>
      <c r="N1127" s="72"/>
      <c r="O1127" s="72">
        <v>3</v>
      </c>
      <c r="P1127" s="102" t="s">
        <v>150</v>
      </c>
      <c r="Q1127" s="101"/>
      <c r="R1127" s="101"/>
      <c r="S1127" s="101"/>
      <c r="T1127" s="101"/>
      <c r="U1127" s="101"/>
      <c r="V1127" s="101"/>
      <c r="W1127" s="101"/>
      <c r="X1127" s="101"/>
      <c r="Y1127" s="101"/>
      <c r="Z1127" s="101"/>
    </row>
    <row r="1128" spans="1:26" s="25" customFormat="1" ht="23.25">
      <c r="A1128" s="120"/>
      <c r="B1128" s="121"/>
      <c r="C1128" s="121" t="e">
        <f>VLOOKUP(O1128,#REF!,2,FALSE)</f>
        <v>#REF!</v>
      </c>
      <c r="D1128" s="157" t="s">
        <v>347</v>
      </c>
      <c r="E1128" s="115"/>
      <c r="F1128" s="116">
        <v>1</v>
      </c>
      <c r="G1128" s="113"/>
      <c r="H1128" s="113"/>
      <c r="I1128" s="113"/>
      <c r="J1128" s="114">
        <v>7.75</v>
      </c>
      <c r="K1128" s="119"/>
      <c r="L1128" s="114"/>
      <c r="M1128" s="112"/>
      <c r="N1128" s="72"/>
      <c r="O1128" s="72">
        <v>3</v>
      </c>
      <c r="P1128" s="102" t="s">
        <v>150</v>
      </c>
      <c r="Q1128" s="101"/>
      <c r="R1128" s="101"/>
      <c r="S1128" s="101"/>
      <c r="T1128" s="101"/>
      <c r="U1128" s="101"/>
      <c r="V1128" s="101"/>
      <c r="W1128" s="101"/>
      <c r="X1128" s="101"/>
      <c r="Y1128" s="101"/>
      <c r="Z1128" s="101"/>
    </row>
    <row r="1129" spans="1:26" s="25" customFormat="1" ht="23.25">
      <c r="A1129" s="120"/>
      <c r="B1129" s="121"/>
      <c r="C1129" s="121" t="e">
        <f>VLOOKUP(O1129,#REF!,2,FALSE)</f>
        <v>#REF!</v>
      </c>
      <c r="D1129" s="123" t="s">
        <v>253</v>
      </c>
      <c r="E1129" s="115"/>
      <c r="F1129" s="116">
        <v>1</v>
      </c>
      <c r="G1129" s="113"/>
      <c r="H1129" s="117"/>
      <c r="I1129" s="118"/>
      <c r="J1129" s="114">
        <v>26.43</v>
      </c>
      <c r="K1129" s="119"/>
      <c r="L1129" s="114"/>
      <c r="M1129" s="112"/>
      <c r="N1129" s="72"/>
      <c r="O1129" s="72">
        <v>1</v>
      </c>
      <c r="P1129" s="102" t="s">
        <v>150</v>
      </c>
      <c r="Q1129" s="101"/>
      <c r="R1129" s="101"/>
      <c r="S1129" s="101"/>
      <c r="T1129" s="101"/>
      <c r="U1129" s="101"/>
      <c r="V1129" s="101"/>
      <c r="W1129" s="101"/>
      <c r="X1129" s="101"/>
      <c r="Y1129" s="101"/>
      <c r="Z1129" s="101"/>
    </row>
    <row r="1130" spans="1:26" s="24" customFormat="1" ht="41.25" customHeight="1">
      <c r="A1130" s="120"/>
      <c r="B1130" s="121"/>
      <c r="C1130" s="121" t="e">
        <f>VLOOKUP(O1130,#REF!,2,FALSE)</f>
        <v>#REF!</v>
      </c>
      <c r="D1130" s="123" t="s">
        <v>183</v>
      </c>
      <c r="E1130" s="115"/>
      <c r="F1130" s="116">
        <v>1</v>
      </c>
      <c r="G1130" s="113"/>
      <c r="H1130" s="117"/>
      <c r="I1130" s="118"/>
      <c r="J1130" s="114">
        <v>24.47</v>
      </c>
      <c r="K1130" s="119"/>
      <c r="L1130" s="114"/>
      <c r="M1130" s="112"/>
      <c r="N1130" s="72"/>
      <c r="O1130" s="72">
        <v>1</v>
      </c>
      <c r="P1130" s="102" t="s">
        <v>150</v>
      </c>
      <c r="Q1130" s="101"/>
      <c r="R1130" s="101"/>
      <c r="S1130" s="101"/>
      <c r="T1130" s="101"/>
      <c r="U1130" s="101"/>
      <c r="V1130" s="101"/>
      <c r="W1130" s="101"/>
      <c r="X1130" s="101"/>
      <c r="Y1130" s="101"/>
      <c r="Z1130" s="101"/>
    </row>
    <row r="1131" spans="1:26" s="25" customFormat="1" ht="23.25">
      <c r="A1131" s="120"/>
      <c r="B1131" s="121"/>
      <c r="C1131" s="121" t="e">
        <f>VLOOKUP(O1131,#REF!,2,FALSE)</f>
        <v>#REF!</v>
      </c>
      <c r="D1131" s="123" t="s">
        <v>252</v>
      </c>
      <c r="E1131" s="115"/>
      <c r="F1131" s="116">
        <v>1</v>
      </c>
      <c r="G1131" s="113"/>
      <c r="H1131" s="113"/>
      <c r="I1131" s="113"/>
      <c r="J1131" s="114">
        <v>28.65</v>
      </c>
      <c r="K1131" s="119"/>
      <c r="L1131" s="114"/>
      <c r="M1131" s="112"/>
      <c r="N1131" s="72"/>
      <c r="O1131" s="72">
        <v>1</v>
      </c>
      <c r="P1131" s="102" t="s">
        <v>150</v>
      </c>
      <c r="Q1131" s="101"/>
      <c r="R1131" s="101"/>
      <c r="S1131" s="101"/>
      <c r="T1131" s="101"/>
      <c r="U1131" s="101"/>
      <c r="V1131" s="101"/>
      <c r="W1131" s="101"/>
      <c r="X1131" s="101"/>
      <c r="Y1131" s="101"/>
      <c r="Z1131" s="101"/>
    </row>
    <row r="1132" spans="1:26" s="25" customFormat="1" ht="23.25">
      <c r="A1132" s="120"/>
      <c r="B1132" s="121"/>
      <c r="C1132" s="121" t="e">
        <f>VLOOKUP(O1132,#REF!,2,FALSE)</f>
        <v>#REF!</v>
      </c>
      <c r="D1132" s="123" t="s">
        <v>301</v>
      </c>
      <c r="E1132" s="115"/>
      <c r="F1132" s="116">
        <v>1</v>
      </c>
      <c r="G1132" s="113"/>
      <c r="H1132" s="117"/>
      <c r="I1132" s="118"/>
      <c r="J1132" s="114">
        <v>4.8</v>
      </c>
      <c r="K1132" s="119"/>
      <c r="L1132" s="114"/>
      <c r="M1132" s="112"/>
      <c r="N1132" s="72"/>
      <c r="O1132" s="72">
        <v>3</v>
      </c>
      <c r="P1132" s="102" t="s">
        <v>150</v>
      </c>
      <c r="Q1132" s="101"/>
      <c r="R1132" s="101"/>
      <c r="S1132" s="101"/>
      <c r="T1132" s="101"/>
      <c r="U1132" s="101"/>
      <c r="V1132" s="101"/>
      <c r="W1132" s="101"/>
      <c r="X1132" s="101"/>
      <c r="Y1132" s="101"/>
      <c r="Z1132" s="101"/>
    </row>
    <row r="1133" spans="1:26" s="24" customFormat="1" ht="41.25" customHeight="1">
      <c r="A1133" s="120"/>
      <c r="B1133" s="121"/>
      <c r="C1133" s="121" t="e">
        <f>VLOOKUP(O1133,#REF!,2,FALSE)</f>
        <v>#REF!</v>
      </c>
      <c r="D1133" s="157" t="s">
        <v>254</v>
      </c>
      <c r="E1133" s="115"/>
      <c r="F1133" s="116">
        <v>1</v>
      </c>
      <c r="G1133" s="113"/>
      <c r="H1133" s="117"/>
      <c r="I1133" s="118"/>
      <c r="J1133" s="114">
        <v>35.17</v>
      </c>
      <c r="K1133" s="119"/>
      <c r="L1133" s="114"/>
      <c r="M1133" s="112"/>
      <c r="N1133" s="72"/>
      <c r="O1133" s="72">
        <v>1</v>
      </c>
      <c r="P1133" s="102" t="s">
        <v>150</v>
      </c>
      <c r="Q1133" s="101"/>
      <c r="R1133" s="101"/>
      <c r="S1133" s="101"/>
      <c r="T1133" s="101"/>
      <c r="U1133" s="101"/>
      <c r="V1133" s="101"/>
      <c r="W1133" s="101"/>
      <c r="X1133" s="101"/>
      <c r="Y1133" s="101"/>
      <c r="Z1133" s="101"/>
    </row>
    <row r="1134" spans="1:26" s="25" customFormat="1" ht="23.25">
      <c r="A1134" s="120"/>
      <c r="B1134" s="121"/>
      <c r="C1134" s="121" t="e">
        <f>VLOOKUP(O1134,#REF!,2,FALSE)</f>
        <v>#REF!</v>
      </c>
      <c r="D1134" s="157" t="s">
        <v>348</v>
      </c>
      <c r="E1134" s="115"/>
      <c r="F1134" s="116">
        <v>1</v>
      </c>
      <c r="G1134" s="113"/>
      <c r="H1134" s="113"/>
      <c r="I1134" s="113"/>
      <c r="J1134" s="114">
        <v>4.53</v>
      </c>
      <c r="K1134" s="119"/>
      <c r="L1134" s="114"/>
      <c r="M1134" s="112"/>
      <c r="N1134" s="72"/>
      <c r="O1134" s="72">
        <v>3</v>
      </c>
      <c r="P1134" s="102" t="s">
        <v>150</v>
      </c>
      <c r="Q1134" s="101"/>
      <c r="R1134" s="101"/>
      <c r="S1134" s="101"/>
      <c r="T1134" s="101"/>
      <c r="U1134" s="101"/>
      <c r="V1134" s="101"/>
      <c r="W1134" s="101"/>
      <c r="X1134" s="101"/>
      <c r="Y1134" s="101"/>
      <c r="Z1134" s="101"/>
    </row>
    <row r="1135" spans="1:26" s="25" customFormat="1" ht="23.25">
      <c r="A1135" s="120"/>
      <c r="B1135" s="121"/>
      <c r="C1135" s="121" t="e">
        <f>VLOOKUP(O1135,#REF!,2,FALSE)</f>
        <v>#REF!</v>
      </c>
      <c r="D1135" s="123" t="s">
        <v>324</v>
      </c>
      <c r="E1135" s="115"/>
      <c r="F1135" s="116">
        <v>1</v>
      </c>
      <c r="G1135" s="113"/>
      <c r="H1135" s="117"/>
      <c r="I1135" s="118"/>
      <c r="J1135" s="114">
        <v>13.56</v>
      </c>
      <c r="K1135" s="119"/>
      <c r="L1135" s="114"/>
      <c r="M1135" s="112"/>
      <c r="N1135" s="72"/>
      <c r="O1135" s="72">
        <v>3</v>
      </c>
      <c r="P1135" s="102" t="s">
        <v>150</v>
      </c>
      <c r="Q1135" s="101"/>
      <c r="R1135" s="101"/>
      <c r="S1135" s="101"/>
      <c r="T1135" s="101"/>
      <c r="U1135" s="101"/>
      <c r="V1135" s="101"/>
      <c r="W1135" s="101"/>
      <c r="X1135" s="101"/>
      <c r="Y1135" s="101"/>
      <c r="Z1135" s="101"/>
    </row>
    <row r="1136" spans="1:26" s="24" customFormat="1" ht="41.25" customHeight="1">
      <c r="A1136" s="120"/>
      <c r="B1136" s="121"/>
      <c r="C1136" s="121" t="e">
        <f>VLOOKUP(O1136,#REF!,2,FALSE)</f>
        <v>#REF!</v>
      </c>
      <c r="D1136" s="157" t="s">
        <v>326</v>
      </c>
      <c r="E1136" s="115"/>
      <c r="F1136" s="116">
        <v>1</v>
      </c>
      <c r="G1136" s="113"/>
      <c r="H1136" s="117"/>
      <c r="I1136" s="118"/>
      <c r="J1136" s="114">
        <v>13.56</v>
      </c>
      <c r="K1136" s="119"/>
      <c r="L1136" s="114"/>
      <c r="M1136" s="112"/>
      <c r="N1136" s="72"/>
      <c r="O1136" s="72">
        <v>3</v>
      </c>
      <c r="P1136" s="102" t="s">
        <v>150</v>
      </c>
      <c r="Q1136" s="101"/>
      <c r="R1136" s="101"/>
      <c r="S1136" s="101"/>
      <c r="T1136" s="101"/>
      <c r="U1136" s="101"/>
      <c r="V1136" s="101"/>
      <c r="W1136" s="101"/>
      <c r="X1136" s="101"/>
      <c r="Y1136" s="101"/>
      <c r="Z1136" s="101"/>
    </row>
    <row r="1137" spans="1:26" s="24" customFormat="1" ht="41.25" customHeight="1">
      <c r="A1137" s="120"/>
      <c r="B1137" s="121"/>
      <c r="C1137" s="121" t="e">
        <f>VLOOKUP(O1137,#REF!,2,FALSE)</f>
        <v>#REF!</v>
      </c>
      <c r="D1137" s="157" t="s">
        <v>305</v>
      </c>
      <c r="E1137" s="115"/>
      <c r="F1137" s="116">
        <v>1</v>
      </c>
      <c r="G1137" s="113"/>
      <c r="H1137" s="117"/>
      <c r="I1137" s="118"/>
      <c r="J1137" s="114">
        <v>4.53</v>
      </c>
      <c r="K1137" s="119"/>
      <c r="L1137" s="114"/>
      <c r="M1137" s="112"/>
      <c r="N1137" s="72"/>
      <c r="O1137" s="72">
        <v>3</v>
      </c>
      <c r="P1137" s="102" t="s">
        <v>150</v>
      </c>
      <c r="Q1137" s="101"/>
      <c r="R1137" s="101"/>
      <c r="S1137" s="101"/>
      <c r="T1137" s="101"/>
      <c r="U1137" s="101"/>
      <c r="V1137" s="101"/>
      <c r="W1137" s="101"/>
      <c r="X1137" s="101"/>
      <c r="Y1137" s="101"/>
      <c r="Z1137" s="101"/>
    </row>
    <row r="1138" spans="1:26" s="25" customFormat="1" ht="23.25">
      <c r="A1138" s="120"/>
      <c r="B1138" s="121"/>
      <c r="C1138" s="121" t="e">
        <f>VLOOKUP(O1138,#REF!,2,FALSE)</f>
        <v>#REF!</v>
      </c>
      <c r="D1138" s="123" t="s">
        <v>349</v>
      </c>
      <c r="E1138" s="115"/>
      <c r="F1138" s="116">
        <v>1</v>
      </c>
      <c r="G1138" s="113"/>
      <c r="H1138" s="113"/>
      <c r="I1138" s="113"/>
      <c r="J1138" s="114">
        <v>4.08</v>
      </c>
      <c r="K1138" s="119"/>
      <c r="L1138" s="114"/>
      <c r="M1138" s="112"/>
      <c r="N1138" s="72"/>
      <c r="O1138" s="72">
        <v>3</v>
      </c>
      <c r="P1138" s="102" t="s">
        <v>150</v>
      </c>
      <c r="Q1138" s="101"/>
      <c r="R1138" s="101"/>
      <c r="S1138" s="101"/>
      <c r="T1138" s="101"/>
      <c r="U1138" s="101"/>
      <c r="V1138" s="101"/>
      <c r="W1138" s="101"/>
      <c r="X1138" s="101"/>
      <c r="Y1138" s="101"/>
      <c r="Z1138" s="101"/>
    </row>
    <row r="1139" spans="1:26" s="25" customFormat="1" ht="23.25">
      <c r="A1139" s="120"/>
      <c r="B1139" s="121"/>
      <c r="C1139" s="121" t="e">
        <f>VLOOKUP(O1139,#REF!,2,FALSE)</f>
        <v>#REF!</v>
      </c>
      <c r="D1139" s="123" t="s">
        <v>328</v>
      </c>
      <c r="E1139" s="115"/>
      <c r="F1139" s="116">
        <v>1</v>
      </c>
      <c r="G1139" s="113"/>
      <c r="H1139" s="117"/>
      <c r="I1139" s="118"/>
      <c r="J1139" s="114">
        <v>7.2</v>
      </c>
      <c r="K1139" s="119"/>
      <c r="L1139" s="114"/>
      <c r="M1139" s="112"/>
      <c r="N1139" s="72"/>
      <c r="O1139" s="72">
        <v>3</v>
      </c>
      <c r="P1139" s="102" t="s">
        <v>150</v>
      </c>
      <c r="Q1139" s="101"/>
      <c r="R1139" s="101"/>
      <c r="S1139" s="101"/>
      <c r="T1139" s="101"/>
      <c r="U1139" s="101"/>
      <c r="V1139" s="101"/>
      <c r="W1139" s="101"/>
      <c r="X1139" s="101"/>
      <c r="Y1139" s="101"/>
      <c r="Z1139" s="101"/>
    </row>
    <row r="1140" spans="1:26" s="24" customFormat="1" ht="41.25" customHeight="1">
      <c r="A1140" s="120"/>
      <c r="B1140" s="121"/>
      <c r="C1140" s="121" t="e">
        <f>VLOOKUP(O1140,#REF!,2,FALSE)</f>
        <v>#REF!</v>
      </c>
      <c r="D1140" s="123" t="s">
        <v>350</v>
      </c>
      <c r="E1140" s="115"/>
      <c r="F1140" s="116">
        <v>1</v>
      </c>
      <c r="G1140" s="113"/>
      <c r="H1140" s="117"/>
      <c r="I1140" s="118"/>
      <c r="J1140" s="114">
        <v>4.28</v>
      </c>
      <c r="K1140" s="119"/>
      <c r="L1140" s="114"/>
      <c r="M1140" s="112"/>
      <c r="N1140" s="72"/>
      <c r="O1140" s="72">
        <v>3</v>
      </c>
      <c r="P1140" s="102" t="s">
        <v>150</v>
      </c>
      <c r="Q1140" s="101"/>
      <c r="R1140" s="101"/>
      <c r="S1140" s="101"/>
      <c r="T1140" s="101"/>
      <c r="U1140" s="101"/>
      <c r="V1140" s="101"/>
      <c r="W1140" s="101"/>
      <c r="X1140" s="101"/>
      <c r="Y1140" s="101"/>
      <c r="Z1140" s="101"/>
    </row>
    <row r="1141" spans="1:26" s="25" customFormat="1" ht="23.25">
      <c r="A1141" s="120"/>
      <c r="B1141" s="121"/>
      <c r="C1141" s="121" t="e">
        <f>VLOOKUP(O1141,#REF!,2,FALSE)</f>
        <v>#REF!</v>
      </c>
      <c r="D1141" s="123" t="s">
        <v>351</v>
      </c>
      <c r="E1141" s="115"/>
      <c r="F1141" s="116">
        <v>1</v>
      </c>
      <c r="G1141" s="113"/>
      <c r="H1141" s="113"/>
      <c r="I1141" s="113"/>
      <c r="J1141" s="114">
        <v>2.25</v>
      </c>
      <c r="K1141" s="119"/>
      <c r="L1141" s="114"/>
      <c r="M1141" s="112"/>
      <c r="N1141" s="72"/>
      <c r="O1141" s="72">
        <v>3</v>
      </c>
      <c r="P1141" s="102" t="s">
        <v>150</v>
      </c>
      <c r="Q1141" s="101"/>
      <c r="R1141" s="101"/>
      <c r="S1141" s="101"/>
      <c r="T1141" s="101"/>
      <c r="U1141" s="101"/>
      <c r="V1141" s="101"/>
      <c r="W1141" s="101"/>
      <c r="X1141" s="101"/>
      <c r="Y1141" s="101"/>
      <c r="Z1141" s="101"/>
    </row>
    <row r="1142" spans="1:26" s="25" customFormat="1" ht="23.25">
      <c r="A1142" s="120"/>
      <c r="B1142" s="121"/>
      <c r="C1142" s="121" t="e">
        <f>VLOOKUP(O1142,#REF!,2,FALSE)</f>
        <v>#REF!</v>
      </c>
      <c r="D1142" s="123" t="s">
        <v>352</v>
      </c>
      <c r="E1142" s="115"/>
      <c r="F1142" s="116">
        <v>1</v>
      </c>
      <c r="G1142" s="113"/>
      <c r="H1142" s="117"/>
      <c r="I1142" s="118"/>
      <c r="J1142" s="114">
        <v>4.28</v>
      </c>
      <c r="K1142" s="119"/>
      <c r="L1142" s="114"/>
      <c r="M1142" s="112"/>
      <c r="N1142" s="72"/>
      <c r="O1142" s="72">
        <v>3</v>
      </c>
      <c r="P1142" s="102" t="s">
        <v>150</v>
      </c>
      <c r="Q1142" s="101"/>
      <c r="R1142" s="101"/>
      <c r="S1142" s="101"/>
      <c r="T1142" s="101"/>
      <c r="U1142" s="101"/>
      <c r="V1142" s="101"/>
      <c r="W1142" s="101"/>
      <c r="X1142" s="101"/>
      <c r="Y1142" s="101"/>
      <c r="Z1142" s="101"/>
    </row>
    <row r="1143" spans="1:26" s="24" customFormat="1" ht="41.25" customHeight="1">
      <c r="A1143" s="120"/>
      <c r="B1143" s="121"/>
      <c r="C1143" s="121" t="e">
        <f>VLOOKUP(O1143,#REF!,2,FALSE)</f>
        <v>#REF!</v>
      </c>
      <c r="D1143" s="123" t="s">
        <v>268</v>
      </c>
      <c r="E1143" s="115"/>
      <c r="F1143" s="116">
        <v>1</v>
      </c>
      <c r="G1143" s="113"/>
      <c r="H1143" s="117"/>
      <c r="I1143" s="118"/>
      <c r="J1143" s="114">
        <v>29.86</v>
      </c>
      <c r="K1143" s="119"/>
      <c r="L1143" s="114"/>
      <c r="M1143" s="112"/>
      <c r="N1143" s="72"/>
      <c r="O1143" s="72">
        <v>3</v>
      </c>
      <c r="P1143" s="102" t="s">
        <v>150</v>
      </c>
      <c r="Q1143" s="101"/>
      <c r="R1143" s="101"/>
      <c r="S1143" s="101"/>
      <c r="T1143" s="101"/>
      <c r="U1143" s="101"/>
      <c r="V1143" s="101"/>
      <c r="W1143" s="101"/>
      <c r="X1143" s="101"/>
      <c r="Y1143" s="101"/>
      <c r="Z1143" s="101"/>
    </row>
    <row r="1144" spans="1:26" s="24" customFormat="1" ht="41.25" customHeight="1">
      <c r="A1144" s="120"/>
      <c r="B1144" s="121"/>
      <c r="C1144" s="121" t="e">
        <f>VLOOKUP(O1144,#REF!,2,FALSE)</f>
        <v>#REF!</v>
      </c>
      <c r="D1144" s="123" t="s">
        <v>192</v>
      </c>
      <c r="E1144" s="115"/>
      <c r="F1144" s="116">
        <v>1</v>
      </c>
      <c r="G1144" s="113"/>
      <c r="H1144" s="117"/>
      <c r="I1144" s="118"/>
      <c r="J1144" s="114">
        <v>65.72</v>
      </c>
      <c r="K1144" s="119"/>
      <c r="L1144" s="114"/>
      <c r="M1144" s="112"/>
      <c r="N1144" s="72"/>
      <c r="O1144" s="72">
        <v>3</v>
      </c>
      <c r="P1144" s="102" t="s">
        <v>150</v>
      </c>
      <c r="Q1144" s="101"/>
      <c r="R1144" s="101"/>
      <c r="S1144" s="101"/>
      <c r="T1144" s="101"/>
      <c r="U1144" s="101"/>
      <c r="V1144" s="101"/>
      <c r="W1144" s="101"/>
      <c r="X1144" s="101"/>
      <c r="Y1144" s="101"/>
      <c r="Z1144" s="101"/>
    </row>
    <row r="1145" spans="1:26" s="25" customFormat="1" ht="23.25">
      <c r="A1145" s="120"/>
      <c r="B1145" s="121"/>
      <c r="C1145" s="121" t="e">
        <f>VLOOKUP(O1145,#REF!,2,FALSE)</f>
        <v>#REF!</v>
      </c>
      <c r="D1145" s="123" t="s">
        <v>255</v>
      </c>
      <c r="E1145" s="115"/>
      <c r="F1145" s="116">
        <v>1</v>
      </c>
      <c r="G1145" s="113"/>
      <c r="H1145" s="113"/>
      <c r="I1145" s="113"/>
      <c r="J1145" s="114">
        <v>12.09</v>
      </c>
      <c r="K1145" s="119"/>
      <c r="L1145" s="114"/>
      <c r="M1145" s="112"/>
      <c r="N1145" s="72"/>
      <c r="O1145" s="72">
        <v>3</v>
      </c>
      <c r="P1145" s="102" t="s">
        <v>150</v>
      </c>
      <c r="Q1145" s="101"/>
      <c r="R1145" s="101"/>
      <c r="S1145" s="101"/>
      <c r="T1145" s="101"/>
      <c r="U1145" s="101"/>
      <c r="V1145" s="101"/>
      <c r="W1145" s="101"/>
      <c r="X1145" s="101"/>
      <c r="Y1145" s="101"/>
      <c r="Z1145" s="101"/>
    </row>
    <row r="1146" spans="1:26" s="25" customFormat="1" ht="23.25">
      <c r="A1146" s="120"/>
      <c r="B1146" s="121"/>
      <c r="C1146" s="121" t="e">
        <f>VLOOKUP(O1146,#REF!,2,FALSE)</f>
        <v>#REF!</v>
      </c>
      <c r="D1146" s="123" t="s">
        <v>257</v>
      </c>
      <c r="E1146" s="115"/>
      <c r="F1146" s="116">
        <v>1</v>
      </c>
      <c r="G1146" s="113"/>
      <c r="H1146" s="117"/>
      <c r="I1146" s="118"/>
      <c r="J1146" s="114">
        <v>185.04</v>
      </c>
      <c r="K1146" s="119"/>
      <c r="L1146" s="114"/>
      <c r="M1146" s="112"/>
      <c r="N1146" s="72"/>
      <c r="O1146" s="72">
        <v>1</v>
      </c>
      <c r="P1146" s="102" t="s">
        <v>150</v>
      </c>
      <c r="Q1146" s="101"/>
      <c r="R1146" s="101"/>
      <c r="S1146" s="101"/>
      <c r="T1146" s="101"/>
      <c r="U1146" s="101"/>
      <c r="V1146" s="101"/>
      <c r="W1146" s="101"/>
      <c r="X1146" s="101"/>
      <c r="Y1146" s="101"/>
      <c r="Z1146" s="101"/>
    </row>
    <row r="1147" spans="1:26" s="25" customFormat="1" ht="23.25">
      <c r="A1147" s="120"/>
      <c r="B1147" s="121"/>
      <c r="C1147" s="121" t="e">
        <f>VLOOKUP(O1147,#REF!,2,FALSE)</f>
        <v>#REF!</v>
      </c>
      <c r="D1147" s="123" t="s">
        <v>251</v>
      </c>
      <c r="E1147" s="115"/>
      <c r="F1147" s="116">
        <v>1</v>
      </c>
      <c r="G1147" s="113"/>
      <c r="H1147" s="113"/>
      <c r="I1147" s="113"/>
      <c r="J1147" s="114">
        <v>7.0758999999999999</v>
      </c>
      <c r="K1147" s="119"/>
      <c r="L1147" s="114"/>
      <c r="M1147" s="112"/>
      <c r="N1147" s="72"/>
      <c r="O1147" s="72">
        <v>1</v>
      </c>
      <c r="P1147" s="102" t="s">
        <v>150</v>
      </c>
      <c r="Q1147" s="101"/>
      <c r="R1147" s="101"/>
      <c r="S1147" s="101"/>
      <c r="T1147" s="101"/>
      <c r="U1147" s="101"/>
      <c r="V1147" s="101"/>
      <c r="W1147" s="101"/>
      <c r="X1147" s="101"/>
      <c r="Y1147" s="101"/>
      <c r="Z1147" s="101"/>
    </row>
    <row r="1148" spans="1:26" s="25" customFormat="1" ht="23.25">
      <c r="A1148" s="120"/>
      <c r="B1148" s="121"/>
      <c r="C1148" s="121" t="e">
        <f>VLOOKUP(O1148,#REF!,2,FALSE)</f>
        <v>#REF!</v>
      </c>
      <c r="D1148" s="123" t="s">
        <v>271</v>
      </c>
      <c r="E1148" s="115"/>
      <c r="F1148" s="116">
        <v>1</v>
      </c>
      <c r="G1148" s="113"/>
      <c r="H1148" s="117"/>
      <c r="I1148" s="118"/>
      <c r="J1148" s="114">
        <v>7.0761000000000003</v>
      </c>
      <c r="K1148" s="119"/>
      <c r="L1148" s="114"/>
      <c r="M1148" s="112"/>
      <c r="N1148" s="72"/>
      <c r="O1148" s="72">
        <v>1</v>
      </c>
      <c r="P1148" s="102" t="s">
        <v>150</v>
      </c>
      <c r="Q1148" s="101"/>
      <c r="R1148" s="101"/>
      <c r="S1148" s="101"/>
      <c r="T1148" s="101"/>
      <c r="U1148" s="101"/>
      <c r="V1148" s="101"/>
      <c r="W1148" s="101"/>
      <c r="X1148" s="101"/>
      <c r="Y1148" s="101"/>
      <c r="Z1148" s="101"/>
    </row>
    <row r="1151" spans="1:26" s="196" customFormat="1" ht="45.75" customHeight="1">
      <c r="B1151" s="197"/>
      <c r="D1151" s="193" t="s">
        <v>353</v>
      </c>
      <c r="N1151" s="197"/>
    </row>
    <row r="1152" spans="1:26" s="25" customFormat="1" ht="32.25" hidden="1" customHeight="1">
      <c r="A1152" s="120"/>
      <c r="B1152" s="121"/>
      <c r="C1152" s="121" t="s">
        <v>508</v>
      </c>
      <c r="D1152" s="122" t="s">
        <v>303</v>
      </c>
      <c r="E1152" s="115"/>
      <c r="F1152" s="124"/>
      <c r="G1152" s="113"/>
      <c r="H1152" s="113"/>
      <c r="I1152" s="113"/>
      <c r="J1152" s="114" t="str">
        <f>IF(F1152=0,"",IF(AND(F1152&lt;0,G1152*I1152&gt;2),(ABS((2-(I1152*G1152)))*F1152),IF(F1152&gt;0,F1152*G1152*I1152,0)))</f>
        <v/>
      </c>
      <c r="K1152" s="114"/>
      <c r="L1152" s="114"/>
      <c r="M1152" s="112"/>
      <c r="N1152" s="72"/>
      <c r="O1152" s="72"/>
      <c r="P1152" s="102" t="s">
        <v>150</v>
      </c>
      <c r="Q1152" s="101"/>
      <c r="R1152" s="101"/>
      <c r="S1152" s="101"/>
      <c r="T1152" s="101"/>
      <c r="U1152" s="101"/>
      <c r="V1152" s="101"/>
      <c r="W1152" s="101"/>
      <c r="X1152" s="101"/>
      <c r="Y1152" s="101"/>
      <c r="Z1152" s="101"/>
    </row>
    <row r="1153" spans="1:26" s="25" customFormat="1" ht="23.25" hidden="1">
      <c r="A1153" s="120"/>
      <c r="B1153" s="121"/>
      <c r="C1153" s="121" t="e">
        <f>VLOOKUP(O1153,#REF!,2,FALSE)</f>
        <v>#REF!</v>
      </c>
      <c r="D1153" s="123" t="s">
        <v>332</v>
      </c>
      <c r="E1153" s="115"/>
      <c r="F1153" s="116">
        <v>1</v>
      </c>
      <c r="G1153" s="113"/>
      <c r="H1153" s="117"/>
      <c r="I1153" s="118"/>
      <c r="J1153" s="114">
        <v>48</v>
      </c>
      <c r="K1153" s="119"/>
      <c r="L1153" s="114"/>
      <c r="M1153" s="112"/>
      <c r="N1153" s="72" t="s">
        <v>54</v>
      </c>
      <c r="O1153" s="72">
        <v>3</v>
      </c>
      <c r="P1153" s="102"/>
      <c r="Q1153" s="101"/>
      <c r="R1153" s="101"/>
      <c r="S1153" s="101"/>
      <c r="T1153" s="101"/>
      <c r="U1153" s="101"/>
      <c r="V1153" s="101"/>
      <c r="W1153" s="101"/>
      <c r="X1153" s="101"/>
      <c r="Y1153" s="101"/>
      <c r="Z1153" s="101"/>
    </row>
    <row r="1154" spans="1:26" s="25" customFormat="1" ht="30.75" hidden="1" customHeight="1">
      <c r="A1154" s="120"/>
      <c r="B1154" s="121"/>
      <c r="C1154" s="121" t="e">
        <f>VLOOKUP(O1154,#REF!,2,FALSE)</f>
        <v>#REF!</v>
      </c>
      <c r="D1154" s="123" t="s">
        <v>333</v>
      </c>
      <c r="E1154" s="115"/>
      <c r="F1154" s="116">
        <v>1</v>
      </c>
      <c r="G1154" s="113"/>
      <c r="H1154" s="117"/>
      <c r="I1154" s="118"/>
      <c r="J1154" s="113">
        <v>21.86</v>
      </c>
      <c r="K1154" s="119"/>
      <c r="L1154" s="114"/>
      <c r="M1154" s="112"/>
      <c r="N1154" s="72" t="s">
        <v>54</v>
      </c>
      <c r="O1154" s="72">
        <v>3</v>
      </c>
      <c r="P1154" s="102"/>
      <c r="Q1154" s="101"/>
      <c r="R1154" s="101"/>
      <c r="S1154" s="101"/>
      <c r="T1154" s="101"/>
      <c r="U1154" s="101"/>
      <c r="V1154" s="101"/>
      <c r="W1154" s="101"/>
      <c r="X1154" s="101"/>
      <c r="Y1154" s="101"/>
      <c r="Z1154" s="101"/>
    </row>
    <row r="1155" spans="1:26" s="25" customFormat="1" ht="30.75" hidden="1" customHeight="1">
      <c r="A1155" s="120"/>
      <c r="B1155" s="121"/>
      <c r="C1155" s="121" t="e">
        <f>VLOOKUP(O1155,#REF!,2,FALSE)</f>
        <v>#REF!</v>
      </c>
      <c r="D1155" s="123" t="s">
        <v>334</v>
      </c>
      <c r="E1155" s="115"/>
      <c r="F1155" s="116">
        <v>1</v>
      </c>
      <c r="G1155" s="113"/>
      <c r="H1155" s="117"/>
      <c r="I1155" s="118"/>
      <c r="J1155" s="114">
        <v>21.86</v>
      </c>
      <c r="K1155" s="119"/>
      <c r="L1155" s="114"/>
      <c r="M1155" s="112"/>
      <c r="N1155" s="72" t="s">
        <v>54</v>
      </c>
      <c r="O1155" s="72">
        <v>3</v>
      </c>
      <c r="P1155" s="102"/>
      <c r="Q1155" s="101"/>
      <c r="R1155" s="101"/>
      <c r="S1155" s="101"/>
      <c r="T1155" s="101"/>
      <c r="U1155" s="101"/>
      <c r="V1155" s="101"/>
      <c r="W1155" s="101"/>
      <c r="X1155" s="101"/>
      <c r="Y1155" s="101"/>
      <c r="Z1155" s="101"/>
    </row>
    <row r="1156" spans="1:26" s="24" customFormat="1" ht="23.25" hidden="1">
      <c r="A1156" s="120"/>
      <c r="B1156" s="121"/>
      <c r="C1156" s="121" t="e">
        <f>VLOOKUP(O1156,#REF!,2,FALSE)</f>
        <v>#REF!</v>
      </c>
      <c r="D1156" s="123" t="s">
        <v>335</v>
      </c>
      <c r="E1156" s="115"/>
      <c r="F1156" s="116">
        <v>1</v>
      </c>
      <c r="G1156" s="113"/>
      <c r="H1156" s="117"/>
      <c r="I1156" s="118"/>
      <c r="J1156" s="114">
        <v>47.63</v>
      </c>
      <c r="K1156" s="119"/>
      <c r="L1156" s="114"/>
      <c r="M1156" s="112"/>
      <c r="N1156" s="72" t="s">
        <v>54</v>
      </c>
      <c r="O1156" s="72">
        <v>3</v>
      </c>
      <c r="P1156" s="102"/>
      <c r="Q1156" s="101"/>
      <c r="R1156" s="101"/>
      <c r="S1156" s="101"/>
      <c r="T1156" s="101"/>
      <c r="U1156" s="101"/>
      <c r="V1156" s="101"/>
      <c r="W1156" s="101"/>
      <c r="X1156" s="101"/>
      <c r="Y1156" s="101"/>
      <c r="Z1156" s="101"/>
    </row>
    <row r="1157" spans="1:26" s="25" customFormat="1" ht="23.25" hidden="1">
      <c r="A1157" s="120"/>
      <c r="B1157" s="121"/>
      <c r="C1157" s="121" t="e">
        <f>VLOOKUP(O1157,#REF!,2,FALSE)</f>
        <v>#REF!</v>
      </c>
      <c r="D1157" s="123" t="s">
        <v>336</v>
      </c>
      <c r="E1157" s="115"/>
      <c r="F1157" s="116">
        <v>1</v>
      </c>
      <c r="G1157" s="113"/>
      <c r="H1157" s="117"/>
      <c r="I1157" s="118"/>
      <c r="J1157" s="114">
        <v>21.86</v>
      </c>
      <c r="K1157" s="119"/>
      <c r="L1157" s="114"/>
      <c r="M1157" s="112"/>
      <c r="N1157" s="72" t="s">
        <v>54</v>
      </c>
      <c r="O1157" s="72">
        <v>3</v>
      </c>
      <c r="P1157" s="102"/>
      <c r="Q1157" s="101"/>
      <c r="R1157" s="101"/>
      <c r="S1157" s="101"/>
      <c r="T1157" s="101"/>
      <c r="U1157" s="101"/>
      <c r="V1157" s="101"/>
      <c r="W1157" s="101"/>
      <c r="X1157" s="101"/>
      <c r="Y1157" s="101"/>
      <c r="Z1157" s="101"/>
    </row>
    <row r="1158" spans="1:26" s="25" customFormat="1" ht="30.75" hidden="1" customHeight="1">
      <c r="A1158" s="120"/>
      <c r="B1158" s="121"/>
      <c r="C1158" s="121" t="e">
        <f>VLOOKUP(O1158,#REF!,2,FALSE)</f>
        <v>#REF!</v>
      </c>
      <c r="D1158" s="123" t="s">
        <v>337</v>
      </c>
      <c r="E1158" s="115"/>
      <c r="F1158" s="116">
        <v>1</v>
      </c>
      <c r="G1158" s="113"/>
      <c r="H1158" s="117"/>
      <c r="I1158" s="118"/>
      <c r="J1158" s="113">
        <v>21.86</v>
      </c>
      <c r="K1158" s="119"/>
      <c r="L1158" s="114"/>
      <c r="M1158" s="112"/>
      <c r="N1158" s="72" t="s">
        <v>54</v>
      </c>
      <c r="O1158" s="72">
        <v>3</v>
      </c>
      <c r="P1158" s="102"/>
      <c r="Q1158" s="101"/>
      <c r="R1158" s="101"/>
      <c r="S1158" s="101"/>
      <c r="T1158" s="101"/>
      <c r="U1158" s="101"/>
      <c r="V1158" s="101"/>
      <c r="W1158" s="101"/>
      <c r="X1158" s="101"/>
      <c r="Y1158" s="101"/>
      <c r="Z1158" s="101"/>
    </row>
    <row r="1159" spans="1:26" s="25" customFormat="1" ht="30.75" hidden="1" customHeight="1">
      <c r="A1159" s="120"/>
      <c r="B1159" s="121"/>
      <c r="C1159" s="121" t="e">
        <f>VLOOKUP(O1159,#REF!,2,FALSE)</f>
        <v>#REF!</v>
      </c>
      <c r="D1159" s="123" t="s">
        <v>338</v>
      </c>
      <c r="E1159" s="115"/>
      <c r="F1159" s="116">
        <v>1</v>
      </c>
      <c r="G1159" s="113"/>
      <c r="H1159" s="117"/>
      <c r="I1159" s="118"/>
      <c r="J1159" s="114">
        <f>27.07+69.63</f>
        <v>96.699999999999989</v>
      </c>
      <c r="K1159" s="119"/>
      <c r="L1159" s="114"/>
      <c r="M1159" s="112"/>
      <c r="N1159" s="72" t="s">
        <v>54</v>
      </c>
      <c r="O1159" s="72">
        <v>3</v>
      </c>
      <c r="P1159" s="102"/>
      <c r="Q1159" s="101"/>
      <c r="R1159" s="101"/>
      <c r="S1159" s="101"/>
      <c r="T1159" s="101"/>
      <c r="U1159" s="101"/>
      <c r="V1159" s="101"/>
      <c r="W1159" s="101"/>
      <c r="X1159" s="101"/>
      <c r="Y1159" s="101"/>
      <c r="Z1159" s="101"/>
    </row>
    <row r="1160" spans="1:26" s="24" customFormat="1" ht="23.25" hidden="1">
      <c r="A1160" s="120"/>
      <c r="B1160" s="121"/>
      <c r="C1160" s="121" t="e">
        <f>VLOOKUP(O1160,#REF!,2,FALSE)</f>
        <v>#REF!</v>
      </c>
      <c r="D1160" s="123" t="s">
        <v>339</v>
      </c>
      <c r="E1160" s="115"/>
      <c r="F1160" s="116">
        <v>1</v>
      </c>
      <c r="G1160" s="113"/>
      <c r="H1160" s="117"/>
      <c r="I1160" s="118"/>
      <c r="J1160" s="114">
        <v>107.28</v>
      </c>
      <c r="K1160" s="119"/>
      <c r="L1160" s="114"/>
      <c r="M1160" s="112"/>
      <c r="N1160" s="72" t="s">
        <v>54</v>
      </c>
      <c r="O1160" s="72">
        <v>3</v>
      </c>
      <c r="P1160" s="102"/>
      <c r="Q1160" s="101"/>
      <c r="R1160" s="101"/>
      <c r="S1160" s="101"/>
      <c r="T1160" s="101"/>
      <c r="U1160" s="101"/>
      <c r="V1160" s="101"/>
      <c r="W1160" s="101"/>
      <c r="X1160" s="101"/>
      <c r="Y1160" s="101"/>
      <c r="Z1160" s="101"/>
    </row>
    <row r="1161" spans="1:26" s="24" customFormat="1" ht="23.25" hidden="1">
      <c r="A1161" s="120"/>
      <c r="B1161" s="121"/>
      <c r="C1161" s="121" t="e">
        <f>VLOOKUP(O1161,#REF!,2,FALSE)</f>
        <v>#REF!</v>
      </c>
      <c r="D1161" s="123" t="s">
        <v>345</v>
      </c>
      <c r="E1161" s="115"/>
      <c r="F1161" s="116">
        <v>1</v>
      </c>
      <c r="G1161" s="113"/>
      <c r="H1161" s="117"/>
      <c r="I1161" s="118"/>
      <c r="J1161" s="114">
        <f>16.32+34.6</f>
        <v>50.92</v>
      </c>
      <c r="K1161" s="119"/>
      <c r="L1161" s="114"/>
      <c r="M1161" s="112"/>
      <c r="N1161" s="72" t="s">
        <v>54</v>
      </c>
      <c r="O1161" s="72">
        <v>3</v>
      </c>
      <c r="P1161" s="102"/>
      <c r="Q1161" s="101"/>
      <c r="R1161" s="101"/>
      <c r="S1161" s="101"/>
      <c r="T1161" s="101"/>
      <c r="U1161" s="101"/>
      <c r="V1161" s="101"/>
      <c r="W1161" s="101"/>
      <c r="X1161" s="101"/>
      <c r="Y1161" s="101"/>
      <c r="Z1161" s="101"/>
    </row>
    <row r="1162" spans="1:26" s="25" customFormat="1" ht="30.75" hidden="1" customHeight="1">
      <c r="A1162" s="120"/>
      <c r="B1162" s="121"/>
      <c r="C1162" s="121" t="e">
        <f>VLOOKUP(O1162,#REF!,2,FALSE)</f>
        <v>#REF!</v>
      </c>
      <c r="D1162" s="122" t="s">
        <v>331</v>
      </c>
      <c r="E1162" s="115"/>
      <c r="F1162" s="116"/>
      <c r="G1162" s="113"/>
      <c r="H1162" s="117"/>
      <c r="I1162" s="118"/>
      <c r="J1162" s="114"/>
      <c r="K1162" s="119"/>
      <c r="L1162" s="114"/>
      <c r="M1162" s="112"/>
      <c r="N1162" s="72" t="s">
        <v>150</v>
      </c>
      <c r="O1162" s="72"/>
      <c r="P1162" s="102" t="s">
        <v>150</v>
      </c>
      <c r="Q1162" s="101"/>
      <c r="R1162" s="101"/>
      <c r="S1162" s="101"/>
      <c r="T1162" s="101"/>
      <c r="U1162" s="101"/>
      <c r="V1162" s="101"/>
      <c r="W1162" s="101"/>
      <c r="X1162" s="101"/>
      <c r="Y1162" s="101"/>
      <c r="Z1162" s="101"/>
    </row>
    <row r="1163" spans="1:26" s="25" customFormat="1" ht="30.75" hidden="1" customHeight="1">
      <c r="A1163" s="120"/>
      <c r="B1163" s="121"/>
      <c r="C1163" s="121" t="e">
        <f>VLOOKUP(O1163,#REF!,2,FALSE)</f>
        <v>#REF!</v>
      </c>
      <c r="D1163" s="123" t="s">
        <v>314</v>
      </c>
      <c r="E1163" s="115"/>
      <c r="F1163" s="116">
        <v>1</v>
      </c>
      <c r="G1163" s="113"/>
      <c r="H1163" s="117"/>
      <c r="I1163" s="118"/>
      <c r="J1163" s="114">
        <v>574.71</v>
      </c>
      <c r="K1163" s="119"/>
      <c r="L1163" s="114"/>
      <c r="M1163" s="112"/>
      <c r="N1163" s="72" t="s">
        <v>54</v>
      </c>
      <c r="O1163" s="72">
        <v>3</v>
      </c>
      <c r="P1163" s="102" t="s">
        <v>150</v>
      </c>
      <c r="Q1163" s="101"/>
      <c r="R1163" s="101"/>
      <c r="S1163" s="101"/>
      <c r="T1163" s="101"/>
      <c r="U1163" s="101"/>
      <c r="V1163" s="101"/>
      <c r="W1163" s="101"/>
      <c r="X1163" s="101"/>
      <c r="Y1163" s="101"/>
      <c r="Z1163" s="101"/>
    </row>
    <row r="1164" spans="1:26" s="25" customFormat="1" ht="23.25" hidden="1">
      <c r="A1164" s="120"/>
      <c r="B1164" s="121"/>
      <c r="C1164" s="121" t="e">
        <f>VLOOKUP(O1164,#REF!,2,FALSE)</f>
        <v>#REF!</v>
      </c>
      <c r="D1164" s="123" t="s">
        <v>340</v>
      </c>
      <c r="E1164" s="115"/>
      <c r="F1164" s="116">
        <v>1</v>
      </c>
      <c r="G1164" s="113"/>
      <c r="H1164" s="113"/>
      <c r="I1164" s="113"/>
      <c r="J1164" s="114">
        <v>72</v>
      </c>
      <c r="K1164" s="119"/>
      <c r="L1164" s="114"/>
      <c r="M1164" s="112"/>
      <c r="N1164" s="72" t="s">
        <v>54</v>
      </c>
      <c r="O1164" s="72">
        <v>3</v>
      </c>
      <c r="P1164" s="102" t="s">
        <v>150</v>
      </c>
      <c r="Q1164" s="101"/>
      <c r="R1164" s="101"/>
      <c r="S1164" s="101"/>
      <c r="T1164" s="101"/>
      <c r="U1164" s="101"/>
      <c r="V1164" s="101"/>
      <c r="W1164" s="101"/>
      <c r="X1164" s="101"/>
      <c r="Y1164" s="101"/>
      <c r="Z1164" s="101"/>
    </row>
    <row r="1165" spans="1:26" s="25" customFormat="1" ht="23.25" hidden="1">
      <c r="A1165" s="120"/>
      <c r="B1165" s="121"/>
      <c r="C1165" s="121" t="e">
        <f>VLOOKUP(O1165,#REF!,2,FALSE)</f>
        <v>#REF!</v>
      </c>
      <c r="D1165" s="157" t="s">
        <v>316</v>
      </c>
      <c r="E1165" s="115"/>
      <c r="F1165" s="116">
        <v>1</v>
      </c>
      <c r="G1165" s="113"/>
      <c r="H1165" s="117"/>
      <c r="I1165" s="118"/>
      <c r="J1165" s="114">
        <v>38.950000000000003</v>
      </c>
      <c r="K1165" s="119"/>
      <c r="L1165" s="114"/>
      <c r="M1165" s="112"/>
      <c r="N1165" s="72" t="s">
        <v>54</v>
      </c>
      <c r="O1165" s="72">
        <v>4</v>
      </c>
      <c r="P1165" s="102" t="s">
        <v>150</v>
      </c>
      <c r="Q1165" s="101"/>
      <c r="R1165" s="101"/>
      <c r="S1165" s="101"/>
      <c r="T1165" s="101"/>
      <c r="U1165" s="101"/>
      <c r="V1165" s="101"/>
      <c r="W1165" s="101"/>
      <c r="X1165" s="101"/>
      <c r="Y1165" s="101"/>
      <c r="Z1165" s="101"/>
    </row>
    <row r="1166" spans="1:26" s="24" customFormat="1" ht="41.25" hidden="1" customHeight="1">
      <c r="A1166" s="120"/>
      <c r="B1166" s="121"/>
      <c r="C1166" s="121" t="e">
        <f>VLOOKUP(O1166,#REF!,2,FALSE)</f>
        <v>#REF!</v>
      </c>
      <c r="D1166" s="157" t="s">
        <v>181</v>
      </c>
      <c r="E1166" s="115"/>
      <c r="F1166" s="116">
        <v>1</v>
      </c>
      <c r="G1166" s="113"/>
      <c r="H1166" s="117"/>
      <c r="I1166" s="118"/>
      <c r="J1166" s="114">
        <v>8.91</v>
      </c>
      <c r="K1166" s="119"/>
      <c r="L1166" s="114"/>
      <c r="M1166" s="112"/>
      <c r="N1166" s="72" t="s">
        <v>54</v>
      </c>
      <c r="O1166" s="72">
        <v>4</v>
      </c>
      <c r="P1166" s="102" t="s">
        <v>150</v>
      </c>
      <c r="Q1166" s="101"/>
      <c r="R1166" s="101"/>
      <c r="S1166" s="101"/>
      <c r="T1166" s="101"/>
      <c r="U1166" s="101"/>
      <c r="V1166" s="101"/>
      <c r="W1166" s="101"/>
      <c r="X1166" s="101"/>
      <c r="Y1166" s="101"/>
      <c r="Z1166" s="101"/>
    </row>
    <row r="1167" spans="1:26" s="25" customFormat="1" ht="23.25" hidden="1">
      <c r="A1167" s="120"/>
      <c r="B1167" s="121"/>
      <c r="C1167" s="121" t="e">
        <f>VLOOKUP(O1167,#REF!,2,FALSE)</f>
        <v>#REF!</v>
      </c>
      <c r="D1167" s="157" t="s">
        <v>194</v>
      </c>
      <c r="E1167" s="115"/>
      <c r="F1167" s="116">
        <v>1</v>
      </c>
      <c r="G1167" s="113"/>
      <c r="H1167" s="113"/>
      <c r="I1167" s="113"/>
      <c r="J1167" s="114">
        <v>14.36</v>
      </c>
      <c r="K1167" s="119"/>
      <c r="L1167" s="114"/>
      <c r="M1167" s="112"/>
      <c r="N1167" s="72" t="s">
        <v>54</v>
      </c>
      <c r="O1167" s="72">
        <v>4</v>
      </c>
      <c r="P1167" s="102" t="s">
        <v>150</v>
      </c>
      <c r="Q1167" s="101"/>
      <c r="R1167" s="101"/>
      <c r="S1167" s="101"/>
      <c r="T1167" s="101"/>
      <c r="U1167" s="101"/>
      <c r="V1167" s="101"/>
      <c r="W1167" s="101"/>
      <c r="X1167" s="101"/>
      <c r="Y1167" s="101"/>
      <c r="Z1167" s="101"/>
    </row>
    <row r="1168" spans="1:26" s="25" customFormat="1" ht="23.25" hidden="1">
      <c r="A1168" s="120"/>
      <c r="B1168" s="121"/>
      <c r="C1168" s="121" t="e">
        <f>VLOOKUP(O1168,#REF!,2,FALSE)</f>
        <v>#REF!</v>
      </c>
      <c r="D1168" s="157" t="s">
        <v>341</v>
      </c>
      <c r="E1168" s="115"/>
      <c r="F1168" s="116">
        <v>1</v>
      </c>
      <c r="G1168" s="113"/>
      <c r="H1168" s="117"/>
      <c r="I1168" s="118"/>
      <c r="J1168" s="114">
        <v>3.04</v>
      </c>
      <c r="K1168" s="119"/>
      <c r="L1168" s="114"/>
      <c r="M1168" s="112"/>
      <c r="N1168" s="72" t="s">
        <v>54</v>
      </c>
      <c r="O1168" s="72">
        <v>4</v>
      </c>
      <c r="P1168" s="102" t="s">
        <v>150</v>
      </c>
      <c r="Q1168" s="101"/>
      <c r="R1168" s="101"/>
      <c r="S1168" s="101"/>
      <c r="T1168" s="101"/>
      <c r="U1168" s="101"/>
      <c r="V1168" s="101"/>
      <c r="W1168" s="101"/>
      <c r="X1168" s="101"/>
      <c r="Y1168" s="101"/>
      <c r="Z1168" s="101"/>
    </row>
    <row r="1169" spans="1:26" s="24" customFormat="1" ht="39" hidden="1" customHeight="1">
      <c r="A1169" s="120"/>
      <c r="B1169" s="121"/>
      <c r="C1169" s="121" t="e">
        <f>VLOOKUP(O1169,#REF!,2,FALSE)</f>
        <v>#REF!</v>
      </c>
      <c r="D1169" s="157" t="s">
        <v>317</v>
      </c>
      <c r="E1169" s="115"/>
      <c r="F1169" s="116">
        <v>1</v>
      </c>
      <c r="G1169" s="113"/>
      <c r="H1169" s="117"/>
      <c r="I1169" s="118"/>
      <c r="J1169" s="114">
        <v>22.14</v>
      </c>
      <c r="K1169" s="119"/>
      <c r="L1169" s="114"/>
      <c r="M1169" s="112"/>
      <c r="N1169" s="72" t="s">
        <v>54</v>
      </c>
      <c r="O1169" s="72">
        <v>4</v>
      </c>
      <c r="P1169" s="102" t="s">
        <v>150</v>
      </c>
      <c r="Q1169" s="101"/>
      <c r="R1169" s="101"/>
      <c r="S1169" s="101"/>
      <c r="T1169" s="101"/>
      <c r="U1169" s="101"/>
      <c r="V1169" s="101"/>
      <c r="W1169" s="101"/>
      <c r="X1169" s="101"/>
      <c r="Y1169" s="101"/>
      <c r="Z1169" s="101"/>
    </row>
    <row r="1170" spans="1:26" s="25" customFormat="1" ht="23.25" hidden="1">
      <c r="A1170" s="120"/>
      <c r="B1170" s="121"/>
      <c r="C1170" s="121" t="e">
        <f>VLOOKUP(O1170,#REF!,2,FALSE)</f>
        <v>#REF!</v>
      </c>
      <c r="D1170" s="157" t="s">
        <v>319</v>
      </c>
      <c r="E1170" s="115"/>
      <c r="F1170" s="116">
        <v>1</v>
      </c>
      <c r="G1170" s="113"/>
      <c r="H1170" s="113"/>
      <c r="I1170" s="113"/>
      <c r="J1170" s="114">
        <v>5.09</v>
      </c>
      <c r="K1170" s="119"/>
      <c r="L1170" s="114"/>
      <c r="M1170" s="112"/>
      <c r="N1170" s="72" t="s">
        <v>54</v>
      </c>
      <c r="O1170" s="72">
        <v>4</v>
      </c>
      <c r="P1170" s="102" t="s">
        <v>150</v>
      </c>
      <c r="Q1170" s="101"/>
      <c r="R1170" s="101"/>
      <c r="S1170" s="101"/>
      <c r="T1170" s="101"/>
      <c r="U1170" s="101"/>
      <c r="V1170" s="101"/>
      <c r="W1170" s="101"/>
      <c r="X1170" s="101"/>
      <c r="Y1170" s="101"/>
      <c r="Z1170" s="101"/>
    </row>
    <row r="1171" spans="1:26" s="25" customFormat="1" ht="23.25" hidden="1">
      <c r="A1171" s="120"/>
      <c r="B1171" s="121"/>
      <c r="C1171" s="121" t="e">
        <f>VLOOKUP(O1171,#REF!,2,FALSE)</f>
        <v>#REF!</v>
      </c>
      <c r="D1171" s="157" t="s">
        <v>320</v>
      </c>
      <c r="E1171" s="115"/>
      <c r="F1171" s="116">
        <v>1</v>
      </c>
      <c r="G1171" s="113"/>
      <c r="H1171" s="113"/>
      <c r="I1171" s="113"/>
      <c r="J1171" s="114">
        <v>5.09</v>
      </c>
      <c r="K1171" s="119"/>
      <c r="L1171" s="114"/>
      <c r="M1171" s="112"/>
      <c r="N1171" s="72" t="s">
        <v>54</v>
      </c>
      <c r="O1171" s="72">
        <v>4</v>
      </c>
      <c r="P1171" s="102" t="s">
        <v>150</v>
      </c>
      <c r="Q1171" s="101"/>
      <c r="R1171" s="101"/>
      <c r="S1171" s="101"/>
      <c r="T1171" s="101"/>
      <c r="U1171" s="101"/>
      <c r="V1171" s="101"/>
      <c r="W1171" s="101"/>
      <c r="X1171" s="101"/>
      <c r="Y1171" s="101"/>
      <c r="Z1171" s="101"/>
    </row>
    <row r="1172" spans="1:26" s="24" customFormat="1" ht="41.25" hidden="1" customHeight="1">
      <c r="A1172" s="120"/>
      <c r="B1172" s="121"/>
      <c r="C1172" s="121" t="e">
        <f>VLOOKUP(O1172,#REF!,2,FALSE)</f>
        <v>#REF!</v>
      </c>
      <c r="D1172" s="157" t="s">
        <v>321</v>
      </c>
      <c r="E1172" s="115"/>
      <c r="F1172" s="116">
        <v>1</v>
      </c>
      <c r="G1172" s="113"/>
      <c r="H1172" s="117"/>
      <c r="I1172" s="118"/>
      <c r="J1172" s="114">
        <v>3.12</v>
      </c>
      <c r="K1172" s="119"/>
      <c r="L1172" s="114"/>
      <c r="M1172" s="112"/>
      <c r="N1172" s="72" t="s">
        <v>54</v>
      </c>
      <c r="O1172" s="72">
        <v>4</v>
      </c>
      <c r="P1172" s="102" t="s">
        <v>150</v>
      </c>
      <c r="Q1172" s="101"/>
      <c r="R1172" s="101"/>
      <c r="S1172" s="101"/>
      <c r="T1172" s="101"/>
      <c r="U1172" s="101"/>
      <c r="V1172" s="101"/>
      <c r="W1172" s="101"/>
      <c r="X1172" s="101"/>
      <c r="Y1172" s="101"/>
      <c r="Z1172" s="101"/>
    </row>
    <row r="1173" spans="1:26" s="25" customFormat="1" ht="23.25" hidden="1">
      <c r="A1173" s="120"/>
      <c r="B1173" s="121"/>
      <c r="C1173" s="121" t="e">
        <f>VLOOKUP(O1173,#REF!,2,FALSE)</f>
        <v>#REF!</v>
      </c>
      <c r="D1173" s="157" t="s">
        <v>318</v>
      </c>
      <c r="E1173" s="115"/>
      <c r="F1173" s="116">
        <v>1</v>
      </c>
      <c r="G1173" s="113"/>
      <c r="H1173" s="117"/>
      <c r="I1173" s="118"/>
      <c r="J1173" s="114">
        <v>22.35</v>
      </c>
      <c r="K1173" s="119"/>
      <c r="L1173" s="114"/>
      <c r="M1173" s="112"/>
      <c r="N1173" s="72" t="s">
        <v>54</v>
      </c>
      <c r="O1173" s="72">
        <v>4</v>
      </c>
      <c r="P1173" s="102" t="s">
        <v>150</v>
      </c>
      <c r="Q1173" s="101"/>
      <c r="R1173" s="101"/>
      <c r="S1173" s="101"/>
      <c r="T1173" s="101"/>
      <c r="U1173" s="101"/>
      <c r="V1173" s="101"/>
      <c r="W1173" s="101"/>
      <c r="X1173" s="101"/>
      <c r="Y1173" s="101"/>
      <c r="Z1173" s="101"/>
    </row>
    <row r="1174" spans="1:26" s="25" customFormat="1" ht="23.25" hidden="1">
      <c r="A1174" s="120"/>
      <c r="B1174" s="121"/>
      <c r="C1174" s="121" t="e">
        <f>VLOOKUP(O1174,#REF!,2,FALSE)</f>
        <v>#REF!</v>
      </c>
      <c r="D1174" s="157" t="s">
        <v>296</v>
      </c>
      <c r="E1174" s="115"/>
      <c r="F1174" s="116">
        <v>1</v>
      </c>
      <c r="G1174" s="113"/>
      <c r="H1174" s="117"/>
      <c r="I1174" s="118"/>
      <c r="J1174" s="114">
        <v>95.83</v>
      </c>
      <c r="K1174" s="119"/>
      <c r="L1174" s="114"/>
      <c r="M1174" s="112"/>
      <c r="N1174" s="72" t="s">
        <v>54</v>
      </c>
      <c r="O1174" s="72">
        <v>4</v>
      </c>
      <c r="P1174" s="102" t="s">
        <v>150</v>
      </c>
      <c r="Q1174" s="101"/>
      <c r="R1174" s="101"/>
      <c r="S1174" s="101"/>
      <c r="T1174" s="101"/>
      <c r="U1174" s="101"/>
      <c r="V1174" s="101"/>
      <c r="W1174" s="101"/>
      <c r="X1174" s="101"/>
      <c r="Y1174" s="101"/>
      <c r="Z1174" s="101"/>
    </row>
    <row r="1175" spans="1:26" s="24" customFormat="1" ht="41.25" hidden="1" customHeight="1">
      <c r="A1175" s="120"/>
      <c r="B1175" s="121"/>
      <c r="C1175" s="121" t="e">
        <f>VLOOKUP(O1175,#REF!,2,FALSE)</f>
        <v>#REF!</v>
      </c>
      <c r="D1175" s="157" t="s">
        <v>323</v>
      </c>
      <c r="E1175" s="115"/>
      <c r="F1175" s="116">
        <v>1</v>
      </c>
      <c r="G1175" s="113"/>
      <c r="H1175" s="117"/>
      <c r="I1175" s="118"/>
      <c r="J1175" s="114">
        <v>95.83</v>
      </c>
      <c r="K1175" s="119"/>
      <c r="L1175" s="114"/>
      <c r="M1175" s="112"/>
      <c r="N1175" s="72" t="s">
        <v>54</v>
      </c>
      <c r="O1175" s="72">
        <v>4</v>
      </c>
      <c r="P1175" s="102" t="s">
        <v>150</v>
      </c>
      <c r="Q1175" s="101"/>
      <c r="R1175" s="101"/>
      <c r="S1175" s="101"/>
      <c r="T1175" s="101"/>
      <c r="U1175" s="101"/>
      <c r="V1175" s="101"/>
      <c r="W1175" s="101"/>
      <c r="X1175" s="101"/>
      <c r="Y1175" s="101"/>
      <c r="Z1175" s="101"/>
    </row>
    <row r="1176" spans="1:26" s="24" customFormat="1" ht="41.25" hidden="1" customHeight="1">
      <c r="A1176" s="120"/>
      <c r="B1176" s="121"/>
      <c r="C1176" s="121" t="e">
        <f>VLOOKUP(O1176,#REF!,2,FALSE)</f>
        <v>#REF!</v>
      </c>
      <c r="D1176" s="157" t="s">
        <v>304</v>
      </c>
      <c r="E1176" s="115"/>
      <c r="F1176" s="116">
        <v>1</v>
      </c>
      <c r="G1176" s="113"/>
      <c r="H1176" s="117"/>
      <c r="I1176" s="118"/>
      <c r="J1176" s="114">
        <v>46.93</v>
      </c>
      <c r="K1176" s="119"/>
      <c r="L1176" s="114"/>
      <c r="M1176" s="112"/>
      <c r="N1176" s="72" t="s">
        <v>54</v>
      </c>
      <c r="O1176" s="72">
        <v>4</v>
      </c>
      <c r="P1176" s="102" t="s">
        <v>150</v>
      </c>
      <c r="Q1176" s="101"/>
      <c r="R1176" s="101"/>
      <c r="S1176" s="101"/>
      <c r="T1176" s="101"/>
      <c r="U1176" s="101"/>
      <c r="V1176" s="101"/>
      <c r="W1176" s="101"/>
      <c r="X1176" s="101"/>
      <c r="Y1176" s="101"/>
      <c r="Z1176" s="101"/>
    </row>
    <row r="1177" spans="1:26" s="25" customFormat="1" ht="23.25" hidden="1">
      <c r="A1177" s="120"/>
      <c r="B1177" s="121"/>
      <c r="C1177" s="121" t="e">
        <f>VLOOKUP(O1177,#REF!,2,FALSE)</f>
        <v>#REF!</v>
      </c>
      <c r="D1177" s="157" t="s">
        <v>342</v>
      </c>
      <c r="E1177" s="115"/>
      <c r="F1177" s="116">
        <v>1</v>
      </c>
      <c r="G1177" s="113"/>
      <c r="H1177" s="117"/>
      <c r="I1177" s="118"/>
      <c r="J1177" s="114">
        <v>46.93</v>
      </c>
      <c r="K1177" s="119"/>
      <c r="L1177" s="114"/>
      <c r="M1177" s="112"/>
      <c r="N1177" s="72" t="s">
        <v>54</v>
      </c>
      <c r="O1177" s="72">
        <v>4</v>
      </c>
      <c r="P1177" s="102" t="s">
        <v>150</v>
      </c>
      <c r="Q1177" s="101"/>
      <c r="R1177" s="101"/>
      <c r="S1177" s="101"/>
      <c r="T1177" s="101"/>
      <c r="U1177" s="101"/>
      <c r="V1177" s="101"/>
      <c r="W1177" s="101"/>
      <c r="X1177" s="101"/>
      <c r="Y1177" s="101"/>
      <c r="Z1177" s="101"/>
    </row>
    <row r="1178" spans="1:26" s="25" customFormat="1" ht="23.25" hidden="1">
      <c r="A1178" s="120"/>
      <c r="B1178" s="121"/>
      <c r="C1178" s="121" t="e">
        <f>VLOOKUP(O1178,#REF!,2,FALSE)</f>
        <v>#REF!</v>
      </c>
      <c r="D1178" s="157" t="s">
        <v>193</v>
      </c>
      <c r="E1178" s="115"/>
      <c r="F1178" s="116">
        <v>1</v>
      </c>
      <c r="G1178" s="113"/>
      <c r="H1178" s="117"/>
      <c r="I1178" s="118"/>
      <c r="J1178" s="114">
        <v>118</v>
      </c>
      <c r="K1178" s="119"/>
      <c r="L1178" s="114"/>
      <c r="M1178" s="112"/>
      <c r="N1178" s="72" t="s">
        <v>54</v>
      </c>
      <c r="O1178" s="72">
        <v>4</v>
      </c>
      <c r="P1178" s="102" t="s">
        <v>150</v>
      </c>
      <c r="Q1178" s="101"/>
      <c r="R1178" s="101"/>
      <c r="S1178" s="101"/>
      <c r="T1178" s="101"/>
      <c r="U1178" s="101"/>
      <c r="V1178" s="101"/>
      <c r="W1178" s="101"/>
      <c r="X1178" s="101"/>
      <c r="Y1178" s="101"/>
      <c r="Z1178" s="101"/>
    </row>
    <row r="1179" spans="1:26" s="24" customFormat="1" ht="41.25" hidden="1" customHeight="1">
      <c r="A1179" s="120"/>
      <c r="B1179" s="121"/>
      <c r="C1179" s="121" t="e">
        <f>VLOOKUP(O1179,#REF!,2,FALSE)</f>
        <v>#REF!</v>
      </c>
      <c r="D1179" s="157" t="s">
        <v>190</v>
      </c>
      <c r="E1179" s="115"/>
      <c r="F1179" s="116">
        <v>1</v>
      </c>
      <c r="G1179" s="113"/>
      <c r="H1179" s="117"/>
      <c r="I1179" s="118"/>
      <c r="J1179" s="114">
        <v>58.4</v>
      </c>
      <c r="K1179" s="119"/>
      <c r="L1179" s="114"/>
      <c r="M1179" s="112"/>
      <c r="N1179" s="72" t="s">
        <v>54</v>
      </c>
      <c r="O1179" s="72">
        <v>4</v>
      </c>
      <c r="P1179" s="102" t="s">
        <v>150</v>
      </c>
      <c r="Q1179" s="101"/>
      <c r="R1179" s="101"/>
      <c r="S1179" s="101"/>
      <c r="T1179" s="101"/>
      <c r="U1179" s="101"/>
      <c r="V1179" s="101"/>
      <c r="W1179" s="101"/>
      <c r="X1179" s="101"/>
      <c r="Y1179" s="101"/>
      <c r="Z1179" s="101"/>
    </row>
    <row r="1180" spans="1:26" s="24" customFormat="1" ht="41.25" hidden="1" customHeight="1">
      <c r="A1180" s="120"/>
      <c r="B1180" s="121"/>
      <c r="C1180" s="121" t="e">
        <f>VLOOKUP(O1180,#REF!,2,FALSE)</f>
        <v>#REF!</v>
      </c>
      <c r="D1180" s="157" t="s">
        <v>191</v>
      </c>
      <c r="E1180" s="115"/>
      <c r="F1180" s="116">
        <v>1</v>
      </c>
      <c r="G1180" s="113"/>
      <c r="H1180" s="117"/>
      <c r="I1180" s="118"/>
      <c r="J1180" s="114">
        <v>58.4</v>
      </c>
      <c r="K1180" s="119"/>
      <c r="L1180" s="114"/>
      <c r="M1180" s="112"/>
      <c r="N1180" s="72" t="s">
        <v>54</v>
      </c>
      <c r="O1180" s="72">
        <v>4</v>
      </c>
      <c r="P1180" s="102" t="s">
        <v>150</v>
      </c>
      <c r="Q1180" s="101"/>
      <c r="R1180" s="101"/>
      <c r="S1180" s="101"/>
      <c r="T1180" s="101"/>
      <c r="U1180" s="101"/>
      <c r="V1180" s="101"/>
      <c r="W1180" s="101"/>
      <c r="X1180" s="101"/>
      <c r="Y1180" s="101"/>
      <c r="Z1180" s="101"/>
    </row>
    <row r="1181" spans="1:26" s="25" customFormat="1" ht="23.25" hidden="1">
      <c r="A1181" s="120"/>
      <c r="B1181" s="121"/>
      <c r="C1181" s="121" t="e">
        <f>VLOOKUP(O1181,#REF!,2,FALSE)</f>
        <v>#REF!</v>
      </c>
      <c r="D1181" s="157" t="s">
        <v>189</v>
      </c>
      <c r="E1181" s="115"/>
      <c r="F1181" s="116">
        <v>1</v>
      </c>
      <c r="G1181" s="113"/>
      <c r="H1181" s="113"/>
      <c r="I1181" s="113"/>
      <c r="J1181" s="114">
        <v>46.93</v>
      </c>
      <c r="K1181" s="119"/>
      <c r="L1181" s="114"/>
      <c r="M1181" s="112"/>
      <c r="N1181" s="72" t="s">
        <v>54</v>
      </c>
      <c r="O1181" s="72">
        <v>4</v>
      </c>
      <c r="P1181" s="102" t="s">
        <v>150</v>
      </c>
      <c r="Q1181" s="101"/>
      <c r="R1181" s="101"/>
      <c r="S1181" s="101"/>
      <c r="T1181" s="101"/>
      <c r="U1181" s="101"/>
      <c r="V1181" s="101"/>
      <c r="W1181" s="101"/>
      <c r="X1181" s="101"/>
      <c r="Y1181" s="101"/>
      <c r="Z1181" s="101"/>
    </row>
    <row r="1182" spans="1:26" s="25" customFormat="1" ht="23.25" hidden="1">
      <c r="A1182" s="120"/>
      <c r="B1182" s="121"/>
      <c r="C1182" s="121" t="e">
        <f>VLOOKUP(O1182,#REF!,2,FALSE)</f>
        <v>#REF!</v>
      </c>
      <c r="D1182" s="157" t="s">
        <v>188</v>
      </c>
      <c r="E1182" s="115"/>
      <c r="F1182" s="116">
        <v>1</v>
      </c>
      <c r="G1182" s="113"/>
      <c r="H1182" s="117"/>
      <c r="I1182" s="118"/>
      <c r="J1182" s="114">
        <v>46.93</v>
      </c>
      <c r="K1182" s="119"/>
      <c r="L1182" s="114"/>
      <c r="M1182" s="112"/>
      <c r="N1182" s="72" t="s">
        <v>54</v>
      </c>
      <c r="O1182" s="72">
        <v>4</v>
      </c>
      <c r="P1182" s="102" t="s">
        <v>150</v>
      </c>
      <c r="Q1182" s="101"/>
      <c r="R1182" s="101"/>
      <c r="S1182" s="101"/>
      <c r="T1182" s="101"/>
      <c r="U1182" s="101"/>
      <c r="V1182" s="101"/>
      <c r="W1182" s="101"/>
      <c r="X1182" s="101"/>
      <c r="Y1182" s="101"/>
      <c r="Z1182" s="101"/>
    </row>
    <row r="1183" spans="1:26" s="24" customFormat="1" ht="41.25" hidden="1" customHeight="1">
      <c r="A1183" s="120"/>
      <c r="B1183" s="121"/>
      <c r="C1183" s="121" t="e">
        <f>VLOOKUP(O1183,#REF!,2,FALSE)</f>
        <v>#REF!</v>
      </c>
      <c r="D1183" s="157" t="s">
        <v>185</v>
      </c>
      <c r="E1183" s="115"/>
      <c r="F1183" s="116">
        <v>1</v>
      </c>
      <c r="G1183" s="113"/>
      <c r="H1183" s="117"/>
      <c r="I1183" s="118"/>
      <c r="J1183" s="114">
        <v>46.93</v>
      </c>
      <c r="K1183" s="119"/>
      <c r="L1183" s="114"/>
      <c r="M1183" s="112"/>
      <c r="N1183" s="72" t="s">
        <v>54</v>
      </c>
      <c r="O1183" s="72">
        <v>4</v>
      </c>
      <c r="P1183" s="102" t="s">
        <v>150</v>
      </c>
      <c r="Q1183" s="101"/>
      <c r="R1183" s="101"/>
      <c r="S1183" s="101"/>
      <c r="T1183" s="101"/>
      <c r="U1183" s="101"/>
      <c r="V1183" s="101"/>
      <c r="W1183" s="101"/>
      <c r="X1183" s="101"/>
      <c r="Y1183" s="101"/>
      <c r="Z1183" s="101"/>
    </row>
    <row r="1184" spans="1:26" s="24" customFormat="1" ht="41.25" hidden="1" customHeight="1">
      <c r="A1184" s="120"/>
      <c r="B1184" s="121"/>
      <c r="C1184" s="121" t="e">
        <f>VLOOKUP(O1184,#REF!,2,FALSE)</f>
        <v>#REF!</v>
      </c>
      <c r="D1184" s="157" t="s">
        <v>184</v>
      </c>
      <c r="E1184" s="115"/>
      <c r="F1184" s="116">
        <v>1</v>
      </c>
      <c r="G1184" s="113"/>
      <c r="H1184" s="117"/>
      <c r="I1184" s="118"/>
      <c r="J1184" s="114">
        <v>46.93</v>
      </c>
      <c r="K1184" s="119"/>
      <c r="L1184" s="114"/>
      <c r="M1184" s="112"/>
      <c r="N1184" s="72" t="s">
        <v>54</v>
      </c>
      <c r="O1184" s="72">
        <v>4</v>
      </c>
      <c r="P1184" s="102" t="s">
        <v>150</v>
      </c>
      <c r="Q1184" s="101"/>
      <c r="R1184" s="101"/>
      <c r="S1184" s="101"/>
      <c r="T1184" s="101"/>
      <c r="U1184" s="101"/>
      <c r="V1184" s="101"/>
      <c r="W1184" s="101"/>
      <c r="X1184" s="101"/>
      <c r="Y1184" s="101"/>
      <c r="Z1184" s="101"/>
    </row>
    <row r="1185" spans="1:26" s="25" customFormat="1" ht="23.25" hidden="1">
      <c r="A1185" s="120"/>
      <c r="B1185" s="121"/>
      <c r="C1185" s="121" t="e">
        <f>VLOOKUP(O1185,#REF!,2,FALSE)</f>
        <v>#REF!</v>
      </c>
      <c r="D1185" s="157" t="s">
        <v>186</v>
      </c>
      <c r="E1185" s="115"/>
      <c r="F1185" s="116">
        <v>1</v>
      </c>
      <c r="G1185" s="113"/>
      <c r="H1185" s="117"/>
      <c r="I1185" s="118"/>
      <c r="J1185" s="114">
        <v>58.4</v>
      </c>
      <c r="K1185" s="119"/>
      <c r="L1185" s="114"/>
      <c r="M1185" s="112"/>
      <c r="N1185" s="72" t="s">
        <v>54</v>
      </c>
      <c r="O1185" s="72">
        <v>4</v>
      </c>
      <c r="P1185" s="102" t="s">
        <v>150</v>
      </c>
      <c r="Q1185" s="101"/>
      <c r="R1185" s="101"/>
      <c r="S1185" s="101"/>
      <c r="T1185" s="101"/>
      <c r="U1185" s="101"/>
      <c r="V1185" s="101"/>
      <c r="W1185" s="101"/>
      <c r="X1185" s="101"/>
      <c r="Y1185" s="101"/>
      <c r="Z1185" s="101"/>
    </row>
    <row r="1186" spans="1:26" s="25" customFormat="1" ht="23.25" hidden="1">
      <c r="A1186" s="120"/>
      <c r="B1186" s="121"/>
      <c r="C1186" s="121" t="e">
        <f>VLOOKUP(O1186,#REF!,2,FALSE)</f>
        <v>#REF!</v>
      </c>
      <c r="D1186" s="157" t="s">
        <v>187</v>
      </c>
      <c r="E1186" s="115"/>
      <c r="F1186" s="116">
        <v>1</v>
      </c>
      <c r="G1186" s="113"/>
      <c r="H1186" s="117"/>
      <c r="I1186" s="118"/>
      <c r="J1186" s="114">
        <v>58.4</v>
      </c>
      <c r="K1186" s="119"/>
      <c r="L1186" s="114"/>
      <c r="M1186" s="112"/>
      <c r="N1186" s="72" t="s">
        <v>54</v>
      </c>
      <c r="O1186" s="72">
        <v>4</v>
      </c>
      <c r="P1186" s="102" t="s">
        <v>150</v>
      </c>
      <c r="Q1186" s="101"/>
      <c r="R1186" s="101"/>
      <c r="S1186" s="101"/>
      <c r="T1186" s="101"/>
      <c r="U1186" s="101"/>
      <c r="V1186" s="101"/>
      <c r="W1186" s="101"/>
      <c r="X1186" s="101"/>
      <c r="Y1186" s="101"/>
      <c r="Z1186" s="101"/>
    </row>
    <row r="1187" spans="1:26" s="25" customFormat="1" ht="23.25">
      <c r="A1187" s="120"/>
      <c r="B1187" s="121"/>
      <c r="C1187" s="121" t="e">
        <f>VLOOKUP(O1187,#REF!,2,FALSE)</f>
        <v>#REF!</v>
      </c>
      <c r="D1187" s="123" t="s">
        <v>343</v>
      </c>
      <c r="E1187" s="115"/>
      <c r="F1187" s="116">
        <v>1</v>
      </c>
      <c r="G1187" s="113"/>
      <c r="H1187" s="117"/>
      <c r="I1187" s="118"/>
      <c r="J1187" s="114">
        <v>4.4800000000000004</v>
      </c>
      <c r="K1187" s="119"/>
      <c r="L1187" s="114"/>
      <c r="M1187" s="112"/>
      <c r="N1187" s="72" t="s">
        <v>54</v>
      </c>
      <c r="O1187" s="72">
        <v>2</v>
      </c>
      <c r="P1187" s="102" t="s">
        <v>150</v>
      </c>
      <c r="Q1187" s="101"/>
      <c r="R1187" s="101"/>
      <c r="S1187" s="101"/>
      <c r="T1187" s="101"/>
      <c r="U1187" s="101"/>
      <c r="V1187" s="101"/>
      <c r="W1187" s="101"/>
      <c r="X1187" s="101"/>
      <c r="Y1187" s="101"/>
      <c r="Z1187" s="101"/>
    </row>
    <row r="1188" spans="1:26" s="24" customFormat="1" ht="41.25" customHeight="1">
      <c r="A1188" s="120"/>
      <c r="B1188" s="121"/>
      <c r="C1188" s="121" t="e">
        <f>VLOOKUP(O1188,#REF!,2,FALSE)</f>
        <v>#REF!</v>
      </c>
      <c r="D1188" s="123" t="s">
        <v>344</v>
      </c>
      <c r="E1188" s="115"/>
      <c r="F1188" s="116">
        <v>1</v>
      </c>
      <c r="G1188" s="113"/>
      <c r="H1188" s="117"/>
      <c r="I1188" s="118"/>
      <c r="J1188" s="114">
        <v>4.9000000000000004</v>
      </c>
      <c r="K1188" s="119"/>
      <c r="L1188" s="114"/>
      <c r="M1188" s="112"/>
      <c r="N1188" s="72" t="s">
        <v>54</v>
      </c>
      <c r="O1188" s="72">
        <v>2</v>
      </c>
      <c r="P1188" s="102" t="s">
        <v>150</v>
      </c>
      <c r="Q1188" s="101"/>
      <c r="R1188" s="101"/>
      <c r="S1188" s="101"/>
      <c r="T1188" s="101"/>
      <c r="U1188" s="101"/>
      <c r="V1188" s="101"/>
      <c r="W1188" s="101"/>
      <c r="X1188" s="101"/>
      <c r="Y1188" s="101"/>
      <c r="Z1188" s="101"/>
    </row>
    <row r="1189" spans="1:26" s="25" customFormat="1" ht="23.25">
      <c r="A1189" s="120"/>
      <c r="B1189" s="121"/>
      <c r="C1189" s="121" t="e">
        <f>VLOOKUP(O1189,#REF!,2,FALSE)</f>
        <v>#REF!</v>
      </c>
      <c r="D1189" s="123" t="s">
        <v>182</v>
      </c>
      <c r="E1189" s="115"/>
      <c r="F1189" s="116">
        <v>1</v>
      </c>
      <c r="G1189" s="113"/>
      <c r="H1189" s="113"/>
      <c r="I1189" s="113"/>
      <c r="J1189" s="114">
        <v>32.76</v>
      </c>
      <c r="K1189" s="119"/>
      <c r="L1189" s="114"/>
      <c r="M1189" s="112"/>
      <c r="N1189" s="72" t="s">
        <v>54</v>
      </c>
      <c r="O1189" s="72">
        <v>2</v>
      </c>
      <c r="P1189" s="102" t="s">
        <v>150</v>
      </c>
      <c r="Q1189" s="101"/>
      <c r="R1189" s="101"/>
      <c r="S1189" s="101"/>
      <c r="T1189" s="101"/>
      <c r="U1189" s="101"/>
      <c r="V1189" s="101"/>
      <c r="W1189" s="101"/>
      <c r="X1189" s="101"/>
      <c r="Y1189" s="101"/>
      <c r="Z1189" s="101"/>
    </row>
    <row r="1190" spans="1:26" s="25" customFormat="1" ht="23.25" hidden="1">
      <c r="A1190" s="120"/>
      <c r="B1190" s="121"/>
      <c r="C1190" s="121" t="e">
        <f>VLOOKUP(O1190,#REF!,2,FALSE)</f>
        <v>#REF!</v>
      </c>
      <c r="D1190" s="157" t="s">
        <v>194</v>
      </c>
      <c r="E1190" s="115"/>
      <c r="F1190" s="116">
        <v>1</v>
      </c>
      <c r="G1190" s="113"/>
      <c r="H1190" s="113"/>
      <c r="I1190" s="113"/>
      <c r="J1190" s="114">
        <v>12.17</v>
      </c>
      <c r="K1190" s="119"/>
      <c r="L1190" s="114"/>
      <c r="M1190" s="112"/>
      <c r="N1190" s="72" t="s">
        <v>54</v>
      </c>
      <c r="O1190" s="72">
        <v>4</v>
      </c>
      <c r="P1190" s="102" t="s">
        <v>150</v>
      </c>
      <c r="Q1190" s="101"/>
      <c r="R1190" s="101"/>
      <c r="S1190" s="101"/>
      <c r="T1190" s="101"/>
      <c r="U1190" s="101"/>
      <c r="V1190" s="101"/>
      <c r="W1190" s="101"/>
      <c r="X1190" s="101"/>
      <c r="Y1190" s="101"/>
      <c r="Z1190" s="101"/>
    </row>
    <row r="1191" spans="1:26" s="25" customFormat="1" ht="23.25" hidden="1">
      <c r="A1191" s="120"/>
      <c r="B1191" s="121"/>
      <c r="C1191" s="121" t="e">
        <f>VLOOKUP(O1191,#REF!,2,FALSE)</f>
        <v>#REF!</v>
      </c>
      <c r="D1191" s="157" t="s">
        <v>269</v>
      </c>
      <c r="E1191" s="115"/>
      <c r="F1191" s="116">
        <v>1</v>
      </c>
      <c r="G1191" s="113"/>
      <c r="H1191" s="117"/>
      <c r="I1191" s="118"/>
      <c r="J1191" s="114">
        <v>7.38</v>
      </c>
      <c r="K1191" s="119"/>
      <c r="L1191" s="114"/>
      <c r="M1191" s="112"/>
      <c r="N1191" s="72" t="s">
        <v>54</v>
      </c>
      <c r="O1191" s="72">
        <v>4</v>
      </c>
      <c r="P1191" s="102" t="s">
        <v>150</v>
      </c>
      <c r="Q1191" s="101"/>
      <c r="R1191" s="101"/>
      <c r="S1191" s="101"/>
      <c r="T1191" s="101"/>
      <c r="U1191" s="101"/>
      <c r="V1191" s="101"/>
      <c r="W1191" s="101"/>
      <c r="X1191" s="101"/>
      <c r="Y1191" s="101"/>
      <c r="Z1191" s="101"/>
    </row>
    <row r="1192" spans="1:26" s="24" customFormat="1" ht="41.25" hidden="1" customHeight="1">
      <c r="A1192" s="120"/>
      <c r="B1192" s="121"/>
      <c r="C1192" s="121" t="e">
        <f>VLOOKUP(O1192,#REF!,2,FALSE)</f>
        <v>#REF!</v>
      </c>
      <c r="D1192" s="157" t="s">
        <v>346</v>
      </c>
      <c r="E1192" s="115"/>
      <c r="F1192" s="116">
        <v>1</v>
      </c>
      <c r="G1192" s="113"/>
      <c r="H1192" s="117"/>
      <c r="I1192" s="118"/>
      <c r="J1192" s="114">
        <v>7.61</v>
      </c>
      <c r="K1192" s="119"/>
      <c r="L1192" s="114"/>
      <c r="M1192" s="112"/>
      <c r="N1192" s="72" t="s">
        <v>54</v>
      </c>
      <c r="O1192" s="72">
        <v>4</v>
      </c>
      <c r="P1192" s="102" t="s">
        <v>150</v>
      </c>
      <c r="Q1192" s="101"/>
      <c r="R1192" s="101"/>
      <c r="S1192" s="101"/>
      <c r="T1192" s="101"/>
      <c r="U1192" s="101"/>
      <c r="V1192" s="101"/>
      <c r="W1192" s="101"/>
      <c r="X1192" s="101"/>
      <c r="Y1192" s="101"/>
      <c r="Z1192" s="101"/>
    </row>
    <row r="1193" spans="1:26" s="25" customFormat="1" ht="23.25" hidden="1">
      <c r="A1193" s="120"/>
      <c r="B1193" s="121"/>
      <c r="C1193" s="121" t="e">
        <f>VLOOKUP(O1193,#REF!,2,FALSE)</f>
        <v>#REF!</v>
      </c>
      <c r="D1193" s="157" t="s">
        <v>347</v>
      </c>
      <c r="E1193" s="115"/>
      <c r="F1193" s="116">
        <v>1</v>
      </c>
      <c r="G1193" s="113"/>
      <c r="H1193" s="113"/>
      <c r="I1193" s="113"/>
      <c r="J1193" s="114">
        <v>7.75</v>
      </c>
      <c r="K1193" s="119"/>
      <c r="L1193" s="114"/>
      <c r="M1193" s="112"/>
      <c r="N1193" s="72" t="s">
        <v>54</v>
      </c>
      <c r="O1193" s="72">
        <v>4</v>
      </c>
      <c r="P1193" s="102" t="s">
        <v>150</v>
      </c>
      <c r="Q1193" s="101"/>
      <c r="R1193" s="101"/>
      <c r="S1193" s="101"/>
      <c r="T1193" s="101"/>
      <c r="U1193" s="101"/>
      <c r="V1193" s="101"/>
      <c r="W1193" s="101"/>
      <c r="X1193" s="101"/>
      <c r="Y1193" s="101"/>
      <c r="Z1193" s="101"/>
    </row>
    <row r="1194" spans="1:26" s="25" customFormat="1" ht="23.25">
      <c r="A1194" s="120"/>
      <c r="B1194" s="121"/>
      <c r="C1194" s="121" t="e">
        <f>VLOOKUP(O1194,#REF!,2,FALSE)</f>
        <v>#REF!</v>
      </c>
      <c r="D1194" s="123" t="s">
        <v>253</v>
      </c>
      <c r="E1194" s="115"/>
      <c r="F1194" s="116">
        <v>1</v>
      </c>
      <c r="G1194" s="113"/>
      <c r="H1194" s="117"/>
      <c r="I1194" s="118"/>
      <c r="J1194" s="114">
        <v>26.43</v>
      </c>
      <c r="K1194" s="119"/>
      <c r="L1194" s="114"/>
      <c r="M1194" s="112"/>
      <c r="N1194" s="72" t="s">
        <v>54</v>
      </c>
      <c r="O1194" s="72">
        <v>2</v>
      </c>
      <c r="P1194" s="102" t="s">
        <v>150</v>
      </c>
      <c r="Q1194" s="101"/>
      <c r="R1194" s="101"/>
      <c r="S1194" s="101"/>
      <c r="T1194" s="101"/>
      <c r="U1194" s="101"/>
      <c r="V1194" s="101"/>
      <c r="W1194" s="101"/>
      <c r="X1194" s="101"/>
      <c r="Y1194" s="101"/>
      <c r="Z1194" s="101"/>
    </row>
    <row r="1195" spans="1:26" s="24" customFormat="1" ht="41.25" customHeight="1">
      <c r="A1195" s="120"/>
      <c r="B1195" s="121"/>
      <c r="C1195" s="121" t="e">
        <f>VLOOKUP(O1195,#REF!,2,FALSE)</f>
        <v>#REF!</v>
      </c>
      <c r="D1195" s="123" t="s">
        <v>183</v>
      </c>
      <c r="E1195" s="115"/>
      <c r="F1195" s="116">
        <v>1</v>
      </c>
      <c r="G1195" s="113"/>
      <c r="H1195" s="117"/>
      <c r="I1195" s="118"/>
      <c r="J1195" s="114">
        <v>24.47</v>
      </c>
      <c r="K1195" s="119"/>
      <c r="L1195" s="114"/>
      <c r="M1195" s="112"/>
      <c r="N1195" s="72" t="s">
        <v>54</v>
      </c>
      <c r="O1195" s="72">
        <v>2</v>
      </c>
      <c r="P1195" s="102" t="s">
        <v>150</v>
      </c>
      <c r="Q1195" s="101"/>
      <c r="R1195" s="101"/>
      <c r="S1195" s="101"/>
      <c r="T1195" s="101"/>
      <c r="U1195" s="101"/>
      <c r="V1195" s="101"/>
      <c r="W1195" s="101"/>
      <c r="X1195" s="101"/>
      <c r="Y1195" s="101"/>
      <c r="Z1195" s="101"/>
    </row>
    <row r="1196" spans="1:26" s="25" customFormat="1" ht="23.25">
      <c r="A1196" s="120"/>
      <c r="B1196" s="121"/>
      <c r="C1196" s="121" t="e">
        <f>VLOOKUP(O1196,#REF!,2,FALSE)</f>
        <v>#REF!</v>
      </c>
      <c r="D1196" s="123" t="s">
        <v>252</v>
      </c>
      <c r="E1196" s="115"/>
      <c r="F1196" s="116">
        <v>1</v>
      </c>
      <c r="G1196" s="113"/>
      <c r="H1196" s="113"/>
      <c r="I1196" s="113"/>
      <c r="J1196" s="114">
        <v>28.65</v>
      </c>
      <c r="K1196" s="119"/>
      <c r="L1196" s="114"/>
      <c r="M1196" s="112"/>
      <c r="N1196" s="72" t="s">
        <v>54</v>
      </c>
      <c r="O1196" s="72">
        <v>2</v>
      </c>
      <c r="P1196" s="102" t="s">
        <v>150</v>
      </c>
      <c r="Q1196" s="101"/>
      <c r="R1196" s="101"/>
      <c r="S1196" s="101"/>
      <c r="T1196" s="101"/>
      <c r="U1196" s="101"/>
      <c r="V1196" s="101"/>
      <c r="W1196" s="101"/>
      <c r="X1196" s="101"/>
      <c r="Y1196" s="101"/>
      <c r="Z1196" s="101"/>
    </row>
    <row r="1197" spans="1:26" s="25" customFormat="1" ht="23.25">
      <c r="A1197" s="120"/>
      <c r="B1197" s="121"/>
      <c r="C1197" s="121" t="e">
        <f>VLOOKUP(O1197,#REF!,2,FALSE)</f>
        <v>#REF!</v>
      </c>
      <c r="D1197" s="123" t="s">
        <v>301</v>
      </c>
      <c r="E1197" s="115"/>
      <c r="F1197" s="116">
        <v>1</v>
      </c>
      <c r="G1197" s="113"/>
      <c r="H1197" s="117"/>
      <c r="I1197" s="118"/>
      <c r="J1197" s="114">
        <v>4.8</v>
      </c>
      <c r="K1197" s="119"/>
      <c r="L1197" s="114"/>
      <c r="M1197" s="112"/>
      <c r="N1197" s="72" t="s">
        <v>54</v>
      </c>
      <c r="O1197" s="72">
        <v>2</v>
      </c>
      <c r="P1197" s="102" t="s">
        <v>150</v>
      </c>
      <c r="Q1197" s="101"/>
      <c r="R1197" s="101"/>
      <c r="S1197" s="101"/>
      <c r="T1197" s="101"/>
      <c r="U1197" s="101"/>
      <c r="V1197" s="101"/>
      <c r="W1197" s="101"/>
      <c r="X1197" s="101"/>
      <c r="Y1197" s="101"/>
      <c r="Z1197" s="101"/>
    </row>
    <row r="1198" spans="1:26" s="24" customFormat="1" ht="41.25" hidden="1" customHeight="1">
      <c r="A1198" s="120"/>
      <c r="B1198" s="121"/>
      <c r="C1198" s="121" t="e">
        <f>VLOOKUP(O1198,#REF!,2,FALSE)</f>
        <v>#REF!</v>
      </c>
      <c r="D1198" s="157" t="s">
        <v>254</v>
      </c>
      <c r="E1198" s="115"/>
      <c r="F1198" s="116">
        <v>1</v>
      </c>
      <c r="G1198" s="113"/>
      <c r="H1198" s="117"/>
      <c r="I1198" s="118"/>
      <c r="J1198" s="114">
        <v>35.17</v>
      </c>
      <c r="K1198" s="119"/>
      <c r="L1198" s="114"/>
      <c r="M1198" s="112"/>
      <c r="N1198" s="72" t="s">
        <v>54</v>
      </c>
      <c r="O1198" s="72">
        <v>4</v>
      </c>
      <c r="P1198" s="102" t="s">
        <v>150</v>
      </c>
      <c r="Q1198" s="101"/>
      <c r="R1198" s="101"/>
      <c r="S1198" s="101"/>
      <c r="T1198" s="101"/>
      <c r="U1198" s="101"/>
      <c r="V1198" s="101"/>
      <c r="W1198" s="101"/>
      <c r="X1198" s="101"/>
      <c r="Y1198" s="101"/>
      <c r="Z1198" s="101"/>
    </row>
    <row r="1199" spans="1:26" s="25" customFormat="1" ht="23.25" hidden="1">
      <c r="A1199" s="120"/>
      <c r="B1199" s="121"/>
      <c r="C1199" s="121" t="e">
        <f>VLOOKUP(O1199,#REF!,2,FALSE)</f>
        <v>#REF!</v>
      </c>
      <c r="D1199" s="157" t="s">
        <v>348</v>
      </c>
      <c r="E1199" s="115"/>
      <c r="F1199" s="116">
        <v>1</v>
      </c>
      <c r="G1199" s="113"/>
      <c r="H1199" s="113"/>
      <c r="I1199" s="113"/>
      <c r="J1199" s="114">
        <v>4.53</v>
      </c>
      <c r="K1199" s="119"/>
      <c r="L1199" s="114"/>
      <c r="M1199" s="112"/>
      <c r="N1199" s="72" t="s">
        <v>54</v>
      </c>
      <c r="O1199" s="72">
        <v>4</v>
      </c>
      <c r="P1199" s="102" t="s">
        <v>150</v>
      </c>
      <c r="Q1199" s="101"/>
      <c r="R1199" s="101"/>
      <c r="S1199" s="101"/>
      <c r="T1199" s="101"/>
      <c r="U1199" s="101"/>
      <c r="V1199" s="101"/>
      <c r="W1199" s="101"/>
      <c r="X1199" s="101"/>
      <c r="Y1199" s="101"/>
      <c r="Z1199" s="101"/>
    </row>
    <row r="1200" spans="1:26" s="25" customFormat="1" ht="23.25" hidden="1">
      <c r="A1200" s="120"/>
      <c r="B1200" s="121"/>
      <c r="C1200" s="121" t="e">
        <f>VLOOKUP(O1200,#REF!,2,FALSE)</f>
        <v>#REF!</v>
      </c>
      <c r="D1200" s="157" t="s">
        <v>324</v>
      </c>
      <c r="E1200" s="115"/>
      <c r="F1200" s="116">
        <v>1</v>
      </c>
      <c r="G1200" s="113"/>
      <c r="H1200" s="117"/>
      <c r="I1200" s="118"/>
      <c r="J1200" s="114">
        <v>13.56</v>
      </c>
      <c r="K1200" s="119"/>
      <c r="L1200" s="114"/>
      <c r="M1200" s="112"/>
      <c r="N1200" s="72" t="s">
        <v>54</v>
      </c>
      <c r="O1200" s="72">
        <v>4</v>
      </c>
      <c r="P1200" s="102" t="s">
        <v>150</v>
      </c>
      <c r="Q1200" s="101"/>
      <c r="R1200" s="101"/>
      <c r="S1200" s="101"/>
      <c r="T1200" s="101"/>
      <c r="U1200" s="101"/>
      <c r="V1200" s="101"/>
      <c r="W1200" s="101"/>
      <c r="X1200" s="101"/>
      <c r="Y1200" s="101"/>
      <c r="Z1200" s="101"/>
    </row>
    <row r="1201" spans="1:26" s="24" customFormat="1" ht="41.25" hidden="1" customHeight="1">
      <c r="A1201" s="120"/>
      <c r="B1201" s="121"/>
      <c r="C1201" s="121" t="e">
        <f>VLOOKUP(O1201,#REF!,2,FALSE)</f>
        <v>#REF!</v>
      </c>
      <c r="D1201" s="157" t="s">
        <v>326</v>
      </c>
      <c r="E1201" s="115"/>
      <c r="F1201" s="116">
        <v>1</v>
      </c>
      <c r="G1201" s="113"/>
      <c r="H1201" s="117"/>
      <c r="I1201" s="118"/>
      <c r="J1201" s="114">
        <v>13.56</v>
      </c>
      <c r="K1201" s="119"/>
      <c r="L1201" s="114"/>
      <c r="M1201" s="112"/>
      <c r="N1201" s="72" t="s">
        <v>54</v>
      </c>
      <c r="O1201" s="72">
        <v>4</v>
      </c>
      <c r="P1201" s="102" t="s">
        <v>150</v>
      </c>
      <c r="Q1201" s="101"/>
      <c r="R1201" s="101"/>
      <c r="S1201" s="101"/>
      <c r="T1201" s="101"/>
      <c r="U1201" s="101"/>
      <c r="V1201" s="101"/>
      <c r="W1201" s="101"/>
      <c r="X1201" s="101"/>
      <c r="Y1201" s="101"/>
      <c r="Z1201" s="101"/>
    </row>
    <row r="1202" spans="1:26" s="24" customFormat="1" ht="41.25" hidden="1" customHeight="1">
      <c r="A1202" s="120"/>
      <c r="B1202" s="121"/>
      <c r="C1202" s="121" t="e">
        <f>VLOOKUP(O1202,#REF!,2,FALSE)</f>
        <v>#REF!</v>
      </c>
      <c r="D1202" s="157" t="s">
        <v>305</v>
      </c>
      <c r="E1202" s="115"/>
      <c r="F1202" s="116">
        <v>1</v>
      </c>
      <c r="G1202" s="113"/>
      <c r="H1202" s="117"/>
      <c r="I1202" s="118"/>
      <c r="J1202" s="114">
        <v>4.53</v>
      </c>
      <c r="K1202" s="119"/>
      <c r="L1202" s="114"/>
      <c r="M1202" s="112"/>
      <c r="N1202" s="72" t="s">
        <v>54</v>
      </c>
      <c r="O1202" s="72">
        <v>4</v>
      </c>
      <c r="P1202" s="102" t="s">
        <v>150</v>
      </c>
      <c r="Q1202" s="101"/>
      <c r="R1202" s="101"/>
      <c r="S1202" s="101"/>
      <c r="T1202" s="101"/>
      <c r="U1202" s="101"/>
      <c r="V1202" s="101"/>
      <c r="W1202" s="101"/>
      <c r="X1202" s="101"/>
      <c r="Y1202" s="101"/>
      <c r="Z1202" s="101"/>
    </row>
    <row r="1203" spans="1:26" s="25" customFormat="1" ht="23.25">
      <c r="A1203" s="120"/>
      <c r="B1203" s="121"/>
      <c r="C1203" s="121" t="e">
        <f>VLOOKUP(O1203,#REF!,2,FALSE)</f>
        <v>#REF!</v>
      </c>
      <c r="D1203" s="123" t="s">
        <v>349</v>
      </c>
      <c r="E1203" s="115"/>
      <c r="F1203" s="116">
        <v>1</v>
      </c>
      <c r="G1203" s="113"/>
      <c r="H1203" s="113"/>
      <c r="I1203" s="113"/>
      <c r="J1203" s="114">
        <v>4.08</v>
      </c>
      <c r="K1203" s="119"/>
      <c r="L1203" s="114"/>
      <c r="M1203" s="112"/>
      <c r="N1203" s="72" t="s">
        <v>54</v>
      </c>
      <c r="O1203" s="72">
        <v>2</v>
      </c>
      <c r="P1203" s="102" t="s">
        <v>150</v>
      </c>
      <c r="Q1203" s="101"/>
      <c r="R1203" s="101"/>
      <c r="S1203" s="101"/>
      <c r="T1203" s="101"/>
      <c r="U1203" s="101"/>
      <c r="V1203" s="101"/>
      <c r="W1203" s="101"/>
      <c r="X1203" s="101"/>
      <c r="Y1203" s="101"/>
      <c r="Z1203" s="101"/>
    </row>
    <row r="1204" spans="1:26" s="25" customFormat="1" ht="23.25">
      <c r="A1204" s="120"/>
      <c r="B1204" s="121"/>
      <c r="C1204" s="121" t="e">
        <f>VLOOKUP(O1204,#REF!,2,FALSE)</f>
        <v>#REF!</v>
      </c>
      <c r="D1204" s="123" t="s">
        <v>328</v>
      </c>
      <c r="E1204" s="115"/>
      <c r="F1204" s="116">
        <v>1</v>
      </c>
      <c r="G1204" s="113"/>
      <c r="H1204" s="117"/>
      <c r="I1204" s="118"/>
      <c r="J1204" s="114">
        <v>7.2</v>
      </c>
      <c r="K1204" s="119"/>
      <c r="L1204" s="114"/>
      <c r="M1204" s="112"/>
      <c r="N1204" s="72" t="s">
        <v>54</v>
      </c>
      <c r="O1204" s="72">
        <v>2</v>
      </c>
      <c r="P1204" s="102" t="s">
        <v>150</v>
      </c>
      <c r="Q1204" s="101"/>
      <c r="R1204" s="101"/>
      <c r="S1204" s="101"/>
      <c r="T1204" s="101"/>
      <c r="U1204" s="101"/>
      <c r="V1204" s="101"/>
      <c r="W1204" s="101"/>
      <c r="X1204" s="101"/>
      <c r="Y1204" s="101"/>
      <c r="Z1204" s="101"/>
    </row>
    <row r="1205" spans="1:26" s="24" customFormat="1" ht="41.25" customHeight="1">
      <c r="A1205" s="120"/>
      <c r="B1205" s="121"/>
      <c r="C1205" s="121" t="e">
        <f>VLOOKUP(O1205,#REF!,2,FALSE)</f>
        <v>#REF!</v>
      </c>
      <c r="D1205" s="123" t="s">
        <v>350</v>
      </c>
      <c r="E1205" s="115"/>
      <c r="F1205" s="116">
        <v>1</v>
      </c>
      <c r="G1205" s="113"/>
      <c r="H1205" s="117"/>
      <c r="I1205" s="118"/>
      <c r="J1205" s="114">
        <v>4.28</v>
      </c>
      <c r="K1205" s="119"/>
      <c r="L1205" s="114"/>
      <c r="M1205" s="112"/>
      <c r="N1205" s="72" t="s">
        <v>54</v>
      </c>
      <c r="O1205" s="72">
        <v>2</v>
      </c>
      <c r="P1205" s="102" t="s">
        <v>150</v>
      </c>
      <c r="Q1205" s="101"/>
      <c r="R1205" s="101"/>
      <c r="S1205" s="101"/>
      <c r="T1205" s="101"/>
      <c r="U1205" s="101"/>
      <c r="V1205" s="101"/>
      <c r="W1205" s="101"/>
      <c r="X1205" s="101"/>
      <c r="Y1205" s="101"/>
      <c r="Z1205" s="101"/>
    </row>
    <row r="1206" spans="1:26" s="25" customFormat="1" ht="23.25">
      <c r="A1206" s="120"/>
      <c r="B1206" s="121"/>
      <c r="C1206" s="121" t="e">
        <f>VLOOKUP(O1206,#REF!,2,FALSE)</f>
        <v>#REF!</v>
      </c>
      <c r="D1206" s="123" t="s">
        <v>351</v>
      </c>
      <c r="E1206" s="115"/>
      <c r="F1206" s="116">
        <v>1</v>
      </c>
      <c r="G1206" s="113"/>
      <c r="H1206" s="113"/>
      <c r="I1206" s="113"/>
      <c r="J1206" s="114">
        <v>2.25</v>
      </c>
      <c r="K1206" s="119"/>
      <c r="L1206" s="114"/>
      <c r="M1206" s="112"/>
      <c r="N1206" s="72" t="s">
        <v>54</v>
      </c>
      <c r="O1206" s="72">
        <v>2</v>
      </c>
      <c r="P1206" s="102" t="s">
        <v>150</v>
      </c>
      <c r="Q1206" s="101"/>
      <c r="R1206" s="101"/>
      <c r="S1206" s="101"/>
      <c r="T1206" s="101"/>
      <c r="U1206" s="101"/>
      <c r="V1206" s="101"/>
      <c r="W1206" s="101"/>
      <c r="X1206" s="101"/>
      <c r="Y1206" s="101"/>
      <c r="Z1206" s="101"/>
    </row>
    <row r="1207" spans="1:26" s="25" customFormat="1" ht="23.25">
      <c r="A1207" s="120"/>
      <c r="B1207" s="121"/>
      <c r="C1207" s="121" t="e">
        <f>VLOOKUP(O1207,#REF!,2,FALSE)</f>
        <v>#REF!</v>
      </c>
      <c r="D1207" s="123" t="s">
        <v>352</v>
      </c>
      <c r="E1207" s="115"/>
      <c r="F1207" s="116">
        <v>1</v>
      </c>
      <c r="G1207" s="113"/>
      <c r="H1207" s="117"/>
      <c r="I1207" s="118"/>
      <c r="J1207" s="114">
        <v>4.28</v>
      </c>
      <c r="K1207" s="119"/>
      <c r="L1207" s="114"/>
      <c r="M1207" s="112"/>
      <c r="N1207" s="72" t="s">
        <v>54</v>
      </c>
      <c r="O1207" s="72">
        <v>2</v>
      </c>
      <c r="P1207" s="102" t="s">
        <v>150</v>
      </c>
      <c r="Q1207" s="101"/>
      <c r="R1207" s="101"/>
      <c r="S1207" s="101"/>
      <c r="T1207" s="101"/>
      <c r="U1207" s="101"/>
      <c r="V1207" s="101"/>
      <c r="W1207" s="101"/>
      <c r="X1207" s="101"/>
      <c r="Y1207" s="101"/>
      <c r="Z1207" s="101"/>
    </row>
    <row r="1208" spans="1:26" s="24" customFormat="1" ht="41.25" customHeight="1">
      <c r="A1208" s="120"/>
      <c r="B1208" s="121"/>
      <c r="C1208" s="121" t="e">
        <f>VLOOKUP(O1208,#REF!,2,FALSE)</f>
        <v>#REF!</v>
      </c>
      <c r="D1208" s="123" t="s">
        <v>268</v>
      </c>
      <c r="E1208" s="115"/>
      <c r="F1208" s="116">
        <v>1</v>
      </c>
      <c r="G1208" s="113"/>
      <c r="H1208" s="117"/>
      <c r="I1208" s="118"/>
      <c r="J1208" s="114">
        <v>29.86</v>
      </c>
      <c r="K1208" s="119"/>
      <c r="L1208" s="114"/>
      <c r="M1208" s="112"/>
      <c r="N1208" s="72" t="s">
        <v>54</v>
      </c>
      <c r="O1208" s="72">
        <v>2</v>
      </c>
      <c r="P1208" s="102" t="s">
        <v>150</v>
      </c>
      <c r="Q1208" s="101"/>
      <c r="R1208" s="101"/>
      <c r="S1208" s="101"/>
      <c r="T1208" s="101"/>
      <c r="U1208" s="101"/>
      <c r="V1208" s="101"/>
      <c r="W1208" s="101"/>
      <c r="X1208" s="101"/>
      <c r="Y1208" s="101"/>
      <c r="Z1208" s="101"/>
    </row>
    <row r="1209" spans="1:26" s="24" customFormat="1" ht="41.25" customHeight="1">
      <c r="A1209" s="120"/>
      <c r="B1209" s="121"/>
      <c r="C1209" s="121" t="e">
        <f>VLOOKUP(O1209,#REF!,2,FALSE)</f>
        <v>#REF!</v>
      </c>
      <c r="D1209" s="123" t="s">
        <v>192</v>
      </c>
      <c r="E1209" s="115"/>
      <c r="F1209" s="116">
        <v>1</v>
      </c>
      <c r="G1209" s="113"/>
      <c r="H1209" s="117"/>
      <c r="I1209" s="118"/>
      <c r="J1209" s="114">
        <v>65.72</v>
      </c>
      <c r="K1209" s="119"/>
      <c r="L1209" s="114"/>
      <c r="M1209" s="112"/>
      <c r="N1209" s="72" t="s">
        <v>54</v>
      </c>
      <c r="O1209" s="72">
        <v>2</v>
      </c>
      <c r="P1209" s="102" t="s">
        <v>150</v>
      </c>
      <c r="Q1209" s="101"/>
      <c r="R1209" s="101"/>
      <c r="S1209" s="101"/>
      <c r="T1209" s="101"/>
      <c r="U1209" s="101"/>
      <c r="V1209" s="101"/>
      <c r="W1209" s="101"/>
      <c r="X1209" s="101"/>
      <c r="Y1209" s="101"/>
      <c r="Z1209" s="101"/>
    </row>
    <row r="1210" spans="1:26" s="25" customFormat="1" ht="23.25">
      <c r="A1210" s="120"/>
      <c r="B1210" s="121"/>
      <c r="C1210" s="121" t="e">
        <f>VLOOKUP(O1210,#REF!,2,FALSE)</f>
        <v>#REF!</v>
      </c>
      <c r="D1210" s="123" t="s">
        <v>255</v>
      </c>
      <c r="E1210" s="115"/>
      <c r="F1210" s="116">
        <v>1</v>
      </c>
      <c r="G1210" s="113"/>
      <c r="H1210" s="113"/>
      <c r="I1210" s="113"/>
      <c r="J1210" s="114">
        <v>12.09</v>
      </c>
      <c r="K1210" s="119"/>
      <c r="L1210" s="114"/>
      <c r="M1210" s="112"/>
      <c r="N1210" s="72" t="s">
        <v>54</v>
      </c>
      <c r="O1210" s="72">
        <v>2</v>
      </c>
      <c r="P1210" s="102" t="s">
        <v>150</v>
      </c>
      <c r="Q1210" s="101"/>
      <c r="R1210" s="101"/>
      <c r="S1210" s="101"/>
      <c r="T1210" s="101"/>
      <c r="U1210" s="101"/>
      <c r="V1210" s="101"/>
      <c r="W1210" s="101"/>
      <c r="X1210" s="101"/>
      <c r="Y1210" s="101"/>
      <c r="Z1210" s="101"/>
    </row>
    <row r="1211" spans="1:26" s="25" customFormat="1" ht="23.25" hidden="1">
      <c r="A1211" s="120"/>
      <c r="B1211" s="121"/>
      <c r="C1211" s="121" t="e">
        <f>VLOOKUP(O1211,#REF!,2,FALSE)</f>
        <v>#REF!</v>
      </c>
      <c r="D1211" s="123" t="s">
        <v>257</v>
      </c>
      <c r="E1211" s="115"/>
      <c r="F1211" s="116">
        <v>1</v>
      </c>
      <c r="G1211" s="113"/>
      <c r="H1211" s="117"/>
      <c r="I1211" s="118"/>
      <c r="J1211" s="114">
        <v>185.04</v>
      </c>
      <c r="K1211" s="119"/>
      <c r="L1211" s="114"/>
      <c r="M1211" s="112"/>
      <c r="N1211" s="72" t="s">
        <v>54</v>
      </c>
      <c r="O1211" s="72">
        <v>4</v>
      </c>
      <c r="P1211" s="102" t="s">
        <v>150</v>
      </c>
      <c r="Q1211" s="101"/>
      <c r="R1211" s="101"/>
      <c r="S1211" s="101"/>
      <c r="T1211" s="101"/>
      <c r="U1211" s="101"/>
      <c r="V1211" s="101"/>
      <c r="W1211" s="101"/>
      <c r="X1211" s="101"/>
      <c r="Y1211" s="101"/>
      <c r="Z1211" s="101"/>
    </row>
    <row r="1213" spans="1:26" s="196" customFormat="1" ht="36.75" customHeight="1">
      <c r="B1213" s="197"/>
      <c r="D1213" s="193" t="s">
        <v>509</v>
      </c>
      <c r="N1213" s="197"/>
    </row>
    <row r="1214" spans="1:26" s="25" customFormat="1" ht="30.75" customHeight="1">
      <c r="A1214" s="120"/>
      <c r="B1214" s="121"/>
      <c r="C1214" s="121" t="e">
        <v>#N/A</v>
      </c>
      <c r="D1214" s="122" t="s">
        <v>331</v>
      </c>
      <c r="E1214" s="115"/>
      <c r="F1214" s="116"/>
      <c r="G1214" s="113"/>
      <c r="H1214" s="117"/>
      <c r="I1214" s="118"/>
      <c r="J1214" s="114"/>
      <c r="K1214" s="119"/>
      <c r="L1214" s="114"/>
      <c r="M1214" s="112"/>
      <c r="N1214" s="72" t="s">
        <v>150</v>
      </c>
      <c r="O1214" s="72"/>
      <c r="P1214" s="102" t="s">
        <v>150</v>
      </c>
      <c r="Q1214" s="101"/>
      <c r="R1214" s="101"/>
      <c r="S1214" s="101"/>
      <c r="T1214" s="101"/>
      <c r="U1214" s="101"/>
      <c r="V1214" s="101"/>
      <c r="W1214" s="101"/>
      <c r="X1214" s="101"/>
      <c r="Y1214" s="101"/>
      <c r="Z1214" s="101"/>
    </row>
    <row r="1215" spans="1:26" s="25" customFormat="1" ht="23.25">
      <c r="A1215" s="120"/>
      <c r="B1215" s="121"/>
      <c r="C1215" s="121" t="s">
        <v>291</v>
      </c>
      <c r="D1215" s="157" t="s">
        <v>316</v>
      </c>
      <c r="E1215" s="115"/>
      <c r="F1215" s="116">
        <v>1</v>
      </c>
      <c r="G1215" s="113"/>
      <c r="H1215" s="117"/>
      <c r="I1215" s="118"/>
      <c r="J1215" s="114">
        <v>38.950000000000003</v>
      </c>
      <c r="K1215" s="119"/>
      <c r="L1215" s="114"/>
      <c r="M1215" s="112"/>
      <c r="N1215" s="72" t="s">
        <v>54</v>
      </c>
      <c r="O1215" s="72">
        <v>4</v>
      </c>
      <c r="P1215" s="102" t="s">
        <v>150</v>
      </c>
      <c r="Q1215" s="101"/>
      <c r="R1215" s="101"/>
      <c r="S1215" s="101"/>
      <c r="T1215" s="101"/>
      <c r="U1215" s="101"/>
      <c r="V1215" s="101"/>
      <c r="W1215" s="101"/>
      <c r="X1215" s="101"/>
      <c r="Y1215" s="101"/>
      <c r="Z1215" s="101"/>
    </row>
    <row r="1216" spans="1:26" s="24" customFormat="1" ht="41.25" customHeight="1">
      <c r="A1216" s="120"/>
      <c r="B1216" s="121"/>
      <c r="C1216" s="121" t="s">
        <v>291</v>
      </c>
      <c r="D1216" s="157" t="s">
        <v>181</v>
      </c>
      <c r="E1216" s="115"/>
      <c r="F1216" s="116">
        <v>1</v>
      </c>
      <c r="G1216" s="113"/>
      <c r="H1216" s="117"/>
      <c r="I1216" s="118"/>
      <c r="J1216" s="114">
        <v>8.91</v>
      </c>
      <c r="K1216" s="119"/>
      <c r="L1216" s="114"/>
      <c r="M1216" s="112"/>
      <c r="N1216" s="72" t="s">
        <v>54</v>
      </c>
      <c r="O1216" s="72">
        <v>4</v>
      </c>
      <c r="P1216" s="102" t="s">
        <v>150</v>
      </c>
      <c r="Q1216" s="101"/>
      <c r="R1216" s="101"/>
      <c r="S1216" s="101"/>
      <c r="T1216" s="101"/>
      <c r="U1216" s="101"/>
      <c r="V1216" s="101"/>
      <c r="W1216" s="101"/>
      <c r="X1216" s="101"/>
      <c r="Y1216" s="101"/>
      <c r="Z1216" s="101"/>
    </row>
    <row r="1217" spans="1:26" s="25" customFormat="1" ht="23.25">
      <c r="A1217" s="120"/>
      <c r="B1217" s="121"/>
      <c r="C1217" s="121" t="s">
        <v>291</v>
      </c>
      <c r="D1217" s="157" t="s">
        <v>194</v>
      </c>
      <c r="E1217" s="115"/>
      <c r="F1217" s="116">
        <v>1</v>
      </c>
      <c r="G1217" s="113"/>
      <c r="H1217" s="113"/>
      <c r="I1217" s="113"/>
      <c r="J1217" s="114">
        <v>14.36</v>
      </c>
      <c r="K1217" s="119"/>
      <c r="L1217" s="114"/>
      <c r="M1217" s="112"/>
      <c r="N1217" s="72" t="s">
        <v>54</v>
      </c>
      <c r="O1217" s="72">
        <v>4</v>
      </c>
      <c r="P1217" s="102" t="s">
        <v>150</v>
      </c>
      <c r="Q1217" s="101"/>
      <c r="R1217" s="101"/>
      <c r="S1217" s="101"/>
      <c r="T1217" s="101"/>
      <c r="U1217" s="101"/>
      <c r="V1217" s="101"/>
      <c r="W1217" s="101"/>
      <c r="X1217" s="101"/>
      <c r="Y1217" s="101"/>
      <c r="Z1217" s="101"/>
    </row>
    <row r="1218" spans="1:26" s="25" customFormat="1" ht="23.25">
      <c r="A1218" s="120"/>
      <c r="B1218" s="121"/>
      <c r="C1218" s="121" t="s">
        <v>291</v>
      </c>
      <c r="D1218" s="157" t="s">
        <v>341</v>
      </c>
      <c r="E1218" s="115"/>
      <c r="F1218" s="116">
        <v>1</v>
      </c>
      <c r="G1218" s="113"/>
      <c r="H1218" s="117"/>
      <c r="I1218" s="118"/>
      <c r="J1218" s="114">
        <v>3.04</v>
      </c>
      <c r="K1218" s="119"/>
      <c r="L1218" s="114"/>
      <c r="M1218" s="112"/>
      <c r="N1218" s="72" t="s">
        <v>54</v>
      </c>
      <c r="O1218" s="72">
        <v>4</v>
      </c>
      <c r="P1218" s="102" t="s">
        <v>150</v>
      </c>
      <c r="Q1218" s="101"/>
      <c r="R1218" s="101"/>
      <c r="S1218" s="101"/>
      <c r="T1218" s="101"/>
      <c r="U1218" s="101"/>
      <c r="V1218" s="101"/>
      <c r="W1218" s="101"/>
      <c r="X1218" s="101"/>
      <c r="Y1218" s="101"/>
      <c r="Z1218" s="101"/>
    </row>
    <row r="1219" spans="1:26" s="24" customFormat="1" ht="39" customHeight="1">
      <c r="A1219" s="120"/>
      <c r="B1219" s="121"/>
      <c r="C1219" s="121" t="s">
        <v>291</v>
      </c>
      <c r="D1219" s="157" t="s">
        <v>317</v>
      </c>
      <c r="E1219" s="115"/>
      <c r="F1219" s="116">
        <v>1</v>
      </c>
      <c r="G1219" s="113"/>
      <c r="H1219" s="117"/>
      <c r="I1219" s="118"/>
      <c r="J1219" s="114">
        <v>22.14</v>
      </c>
      <c r="K1219" s="119"/>
      <c r="L1219" s="114"/>
      <c r="M1219" s="112"/>
      <c r="N1219" s="72" t="s">
        <v>54</v>
      </c>
      <c r="O1219" s="72">
        <v>4</v>
      </c>
      <c r="P1219" s="102" t="s">
        <v>150</v>
      </c>
      <c r="Q1219" s="101"/>
      <c r="R1219" s="101"/>
      <c r="S1219" s="101"/>
      <c r="T1219" s="101"/>
      <c r="U1219" s="101"/>
      <c r="V1219" s="101"/>
      <c r="W1219" s="101"/>
      <c r="X1219" s="101"/>
      <c r="Y1219" s="101"/>
      <c r="Z1219" s="101"/>
    </row>
    <row r="1220" spans="1:26" s="25" customFormat="1" ht="23.25">
      <c r="A1220" s="120"/>
      <c r="B1220" s="121"/>
      <c r="C1220" s="121" t="s">
        <v>291</v>
      </c>
      <c r="D1220" s="157" t="s">
        <v>319</v>
      </c>
      <c r="E1220" s="115"/>
      <c r="F1220" s="116">
        <v>1</v>
      </c>
      <c r="G1220" s="113"/>
      <c r="H1220" s="113"/>
      <c r="I1220" s="113"/>
      <c r="J1220" s="114">
        <v>5.09</v>
      </c>
      <c r="K1220" s="119"/>
      <c r="L1220" s="114"/>
      <c r="M1220" s="112"/>
      <c r="N1220" s="72" t="s">
        <v>54</v>
      </c>
      <c r="O1220" s="72">
        <v>4</v>
      </c>
      <c r="P1220" s="102" t="s">
        <v>150</v>
      </c>
      <c r="Q1220" s="101"/>
      <c r="R1220" s="101"/>
      <c r="S1220" s="101"/>
      <c r="T1220" s="101"/>
      <c r="U1220" s="101"/>
      <c r="V1220" s="101"/>
      <c r="W1220" s="101"/>
      <c r="X1220" s="101"/>
      <c r="Y1220" s="101"/>
      <c r="Z1220" s="101"/>
    </row>
    <row r="1221" spans="1:26" s="25" customFormat="1" ht="23.25">
      <c r="A1221" s="120"/>
      <c r="B1221" s="121"/>
      <c r="C1221" s="121" t="s">
        <v>291</v>
      </c>
      <c r="D1221" s="157" t="s">
        <v>320</v>
      </c>
      <c r="E1221" s="115"/>
      <c r="F1221" s="116">
        <v>1</v>
      </c>
      <c r="G1221" s="113"/>
      <c r="H1221" s="113"/>
      <c r="I1221" s="113"/>
      <c r="J1221" s="114">
        <v>5.09</v>
      </c>
      <c r="K1221" s="119"/>
      <c r="L1221" s="114"/>
      <c r="M1221" s="112"/>
      <c r="N1221" s="72" t="s">
        <v>54</v>
      </c>
      <c r="O1221" s="72">
        <v>4</v>
      </c>
      <c r="P1221" s="102" t="s">
        <v>150</v>
      </c>
      <c r="Q1221" s="101"/>
      <c r="R1221" s="101"/>
      <c r="S1221" s="101"/>
      <c r="T1221" s="101"/>
      <c r="U1221" s="101"/>
      <c r="V1221" s="101"/>
      <c r="W1221" s="101"/>
      <c r="X1221" s="101"/>
      <c r="Y1221" s="101"/>
      <c r="Z1221" s="101"/>
    </row>
    <row r="1222" spans="1:26" s="24" customFormat="1" ht="41.25" customHeight="1">
      <c r="A1222" s="120"/>
      <c r="B1222" s="121"/>
      <c r="C1222" s="121" t="s">
        <v>291</v>
      </c>
      <c r="D1222" s="157" t="s">
        <v>321</v>
      </c>
      <c r="E1222" s="115"/>
      <c r="F1222" s="116">
        <v>1</v>
      </c>
      <c r="G1222" s="113"/>
      <c r="H1222" s="117"/>
      <c r="I1222" s="118"/>
      <c r="J1222" s="114">
        <v>3.12</v>
      </c>
      <c r="K1222" s="119"/>
      <c r="L1222" s="114"/>
      <c r="M1222" s="112"/>
      <c r="N1222" s="72" t="s">
        <v>54</v>
      </c>
      <c r="O1222" s="72">
        <v>4</v>
      </c>
      <c r="P1222" s="102" t="s">
        <v>150</v>
      </c>
      <c r="Q1222" s="101"/>
      <c r="R1222" s="101"/>
      <c r="S1222" s="101"/>
      <c r="T1222" s="101"/>
      <c r="U1222" s="101"/>
      <c r="V1222" s="101"/>
      <c r="W1222" s="101"/>
      <c r="X1222" s="101"/>
      <c r="Y1222" s="101"/>
      <c r="Z1222" s="101"/>
    </row>
    <row r="1223" spans="1:26" s="25" customFormat="1" ht="23.25">
      <c r="A1223" s="120"/>
      <c r="B1223" s="121"/>
      <c r="C1223" s="121" t="s">
        <v>291</v>
      </c>
      <c r="D1223" s="157" t="s">
        <v>318</v>
      </c>
      <c r="E1223" s="115"/>
      <c r="F1223" s="116">
        <v>1</v>
      </c>
      <c r="G1223" s="113"/>
      <c r="H1223" s="117"/>
      <c r="I1223" s="118"/>
      <c r="J1223" s="114">
        <v>22.35</v>
      </c>
      <c r="K1223" s="119"/>
      <c r="L1223" s="114"/>
      <c r="M1223" s="112"/>
      <c r="N1223" s="72" t="s">
        <v>54</v>
      </c>
      <c r="O1223" s="72">
        <v>4</v>
      </c>
      <c r="P1223" s="102" t="s">
        <v>150</v>
      </c>
      <c r="Q1223" s="101"/>
      <c r="R1223" s="101"/>
      <c r="S1223" s="101"/>
      <c r="T1223" s="101"/>
      <c r="U1223" s="101"/>
      <c r="V1223" s="101"/>
      <c r="W1223" s="101"/>
      <c r="X1223" s="101"/>
      <c r="Y1223" s="101"/>
      <c r="Z1223" s="101"/>
    </row>
    <row r="1224" spans="1:26" s="25" customFormat="1" ht="23.25">
      <c r="A1224" s="120"/>
      <c r="B1224" s="121"/>
      <c r="C1224" s="121" t="s">
        <v>291</v>
      </c>
      <c r="D1224" s="157" t="s">
        <v>296</v>
      </c>
      <c r="E1224" s="115"/>
      <c r="F1224" s="116">
        <v>1</v>
      </c>
      <c r="G1224" s="113"/>
      <c r="H1224" s="117"/>
      <c r="I1224" s="118"/>
      <c r="J1224" s="114">
        <v>95.83</v>
      </c>
      <c r="K1224" s="119"/>
      <c r="L1224" s="114"/>
      <c r="M1224" s="112"/>
      <c r="N1224" s="72" t="s">
        <v>54</v>
      </c>
      <c r="O1224" s="72">
        <v>4</v>
      </c>
      <c r="P1224" s="102" t="s">
        <v>150</v>
      </c>
      <c r="Q1224" s="101"/>
      <c r="R1224" s="101"/>
      <c r="S1224" s="101"/>
      <c r="T1224" s="101"/>
      <c r="U1224" s="101"/>
      <c r="V1224" s="101"/>
      <c r="W1224" s="101"/>
      <c r="X1224" s="101"/>
      <c r="Y1224" s="101"/>
      <c r="Z1224" s="101"/>
    </row>
    <row r="1225" spans="1:26" s="24" customFormat="1" ht="41.25" customHeight="1">
      <c r="A1225" s="120"/>
      <c r="B1225" s="121"/>
      <c r="C1225" s="121" t="s">
        <v>291</v>
      </c>
      <c r="D1225" s="157" t="s">
        <v>323</v>
      </c>
      <c r="E1225" s="115"/>
      <c r="F1225" s="116">
        <v>1</v>
      </c>
      <c r="G1225" s="113"/>
      <c r="H1225" s="117"/>
      <c r="I1225" s="118"/>
      <c r="J1225" s="114">
        <v>95.83</v>
      </c>
      <c r="K1225" s="119"/>
      <c r="L1225" s="114"/>
      <c r="M1225" s="112"/>
      <c r="N1225" s="72" t="s">
        <v>54</v>
      </c>
      <c r="O1225" s="72">
        <v>4</v>
      </c>
      <c r="P1225" s="102" t="s">
        <v>150</v>
      </c>
      <c r="Q1225" s="101"/>
      <c r="R1225" s="101"/>
      <c r="S1225" s="101"/>
      <c r="T1225" s="101"/>
      <c r="U1225" s="101"/>
      <c r="V1225" s="101"/>
      <c r="W1225" s="101"/>
      <c r="X1225" s="101"/>
      <c r="Y1225" s="101"/>
      <c r="Z1225" s="101"/>
    </row>
    <row r="1226" spans="1:26" s="24" customFormat="1" ht="41.25" customHeight="1">
      <c r="A1226" s="120"/>
      <c r="B1226" s="121"/>
      <c r="C1226" s="121" t="s">
        <v>291</v>
      </c>
      <c r="D1226" s="157" t="s">
        <v>304</v>
      </c>
      <c r="E1226" s="115"/>
      <c r="F1226" s="116">
        <v>1</v>
      </c>
      <c r="G1226" s="113"/>
      <c r="H1226" s="117"/>
      <c r="I1226" s="118"/>
      <c r="J1226" s="114">
        <v>46.93</v>
      </c>
      <c r="K1226" s="119"/>
      <c r="L1226" s="114"/>
      <c r="M1226" s="112"/>
      <c r="N1226" s="72" t="s">
        <v>54</v>
      </c>
      <c r="O1226" s="72">
        <v>4</v>
      </c>
      <c r="P1226" s="102" t="s">
        <v>150</v>
      </c>
      <c r="Q1226" s="101"/>
      <c r="R1226" s="101"/>
      <c r="S1226" s="101"/>
      <c r="T1226" s="101"/>
      <c r="U1226" s="101"/>
      <c r="V1226" s="101"/>
      <c r="W1226" s="101"/>
      <c r="X1226" s="101"/>
      <c r="Y1226" s="101"/>
      <c r="Z1226" s="101"/>
    </row>
    <row r="1227" spans="1:26" s="25" customFormat="1" ht="23.25">
      <c r="A1227" s="120"/>
      <c r="B1227" s="121"/>
      <c r="C1227" s="121" t="s">
        <v>291</v>
      </c>
      <c r="D1227" s="157" t="s">
        <v>342</v>
      </c>
      <c r="E1227" s="115"/>
      <c r="F1227" s="116">
        <v>1</v>
      </c>
      <c r="G1227" s="113"/>
      <c r="H1227" s="117"/>
      <c r="I1227" s="118"/>
      <c r="J1227" s="114">
        <v>46.93</v>
      </c>
      <c r="K1227" s="119"/>
      <c r="L1227" s="114"/>
      <c r="M1227" s="112"/>
      <c r="N1227" s="72" t="s">
        <v>54</v>
      </c>
      <c r="O1227" s="72">
        <v>4</v>
      </c>
      <c r="P1227" s="102" t="s">
        <v>150</v>
      </c>
      <c r="Q1227" s="101"/>
      <c r="R1227" s="101"/>
      <c r="S1227" s="101"/>
      <c r="T1227" s="101"/>
      <c r="U1227" s="101"/>
      <c r="V1227" s="101"/>
      <c r="W1227" s="101"/>
      <c r="X1227" s="101"/>
      <c r="Y1227" s="101"/>
      <c r="Z1227" s="101"/>
    </row>
    <row r="1228" spans="1:26" s="25" customFormat="1" ht="23.25">
      <c r="A1228" s="120"/>
      <c r="B1228" s="121"/>
      <c r="C1228" s="121" t="s">
        <v>291</v>
      </c>
      <c r="D1228" s="157" t="s">
        <v>193</v>
      </c>
      <c r="E1228" s="115"/>
      <c r="F1228" s="116">
        <v>1</v>
      </c>
      <c r="G1228" s="113"/>
      <c r="H1228" s="117"/>
      <c r="I1228" s="118"/>
      <c r="J1228" s="114">
        <v>118</v>
      </c>
      <c r="K1228" s="119"/>
      <c r="L1228" s="114"/>
      <c r="M1228" s="112"/>
      <c r="N1228" s="72" t="s">
        <v>54</v>
      </c>
      <c r="O1228" s="72">
        <v>4</v>
      </c>
      <c r="P1228" s="102" t="s">
        <v>150</v>
      </c>
      <c r="Q1228" s="101"/>
      <c r="R1228" s="101"/>
      <c r="S1228" s="101"/>
      <c r="T1228" s="101"/>
      <c r="U1228" s="101"/>
      <c r="V1228" s="101"/>
      <c r="W1228" s="101"/>
      <c r="X1228" s="101"/>
      <c r="Y1228" s="101"/>
      <c r="Z1228" s="101"/>
    </row>
    <row r="1229" spans="1:26" s="24" customFormat="1" ht="41.25" customHeight="1">
      <c r="A1229" s="120"/>
      <c r="B1229" s="121"/>
      <c r="C1229" s="121" t="s">
        <v>291</v>
      </c>
      <c r="D1229" s="157" t="s">
        <v>190</v>
      </c>
      <c r="E1229" s="115"/>
      <c r="F1229" s="116">
        <v>1</v>
      </c>
      <c r="G1229" s="113"/>
      <c r="H1229" s="117"/>
      <c r="I1229" s="118"/>
      <c r="J1229" s="114">
        <v>58.4</v>
      </c>
      <c r="K1229" s="119"/>
      <c r="L1229" s="114"/>
      <c r="M1229" s="112"/>
      <c r="N1229" s="72" t="s">
        <v>54</v>
      </c>
      <c r="O1229" s="72">
        <v>4</v>
      </c>
      <c r="P1229" s="102" t="s">
        <v>150</v>
      </c>
      <c r="Q1229" s="101"/>
      <c r="R1229" s="101"/>
      <c r="S1229" s="101"/>
      <c r="T1229" s="101"/>
      <c r="U1229" s="101"/>
      <c r="V1229" s="101"/>
      <c r="W1229" s="101"/>
      <c r="X1229" s="101"/>
      <c r="Y1229" s="101"/>
      <c r="Z1229" s="101"/>
    </row>
    <row r="1230" spans="1:26" s="24" customFormat="1" ht="41.25" customHeight="1">
      <c r="A1230" s="120"/>
      <c r="B1230" s="121"/>
      <c r="C1230" s="121" t="s">
        <v>291</v>
      </c>
      <c r="D1230" s="157" t="s">
        <v>191</v>
      </c>
      <c r="E1230" s="115"/>
      <c r="F1230" s="116">
        <v>1</v>
      </c>
      <c r="G1230" s="113"/>
      <c r="H1230" s="117"/>
      <c r="I1230" s="118"/>
      <c r="J1230" s="114">
        <v>58.4</v>
      </c>
      <c r="K1230" s="119"/>
      <c r="L1230" s="114"/>
      <c r="M1230" s="112"/>
      <c r="N1230" s="72" t="s">
        <v>54</v>
      </c>
      <c r="O1230" s="72">
        <v>4</v>
      </c>
      <c r="P1230" s="102" t="s">
        <v>150</v>
      </c>
      <c r="Q1230" s="101"/>
      <c r="R1230" s="101"/>
      <c r="S1230" s="101"/>
      <c r="T1230" s="101"/>
      <c r="U1230" s="101"/>
      <c r="V1230" s="101"/>
      <c r="W1230" s="101"/>
      <c r="X1230" s="101"/>
      <c r="Y1230" s="101"/>
      <c r="Z1230" s="101"/>
    </row>
    <row r="1231" spans="1:26" s="25" customFormat="1" ht="23.25">
      <c r="A1231" s="120"/>
      <c r="B1231" s="121"/>
      <c r="C1231" s="121" t="s">
        <v>291</v>
      </c>
      <c r="D1231" s="157" t="s">
        <v>189</v>
      </c>
      <c r="E1231" s="115"/>
      <c r="F1231" s="116">
        <v>1</v>
      </c>
      <c r="G1231" s="113"/>
      <c r="H1231" s="113"/>
      <c r="I1231" s="113"/>
      <c r="J1231" s="114">
        <v>46.93</v>
      </c>
      <c r="K1231" s="119"/>
      <c r="L1231" s="114"/>
      <c r="M1231" s="112"/>
      <c r="N1231" s="72" t="s">
        <v>54</v>
      </c>
      <c r="O1231" s="72">
        <v>4</v>
      </c>
      <c r="P1231" s="102" t="s">
        <v>150</v>
      </c>
      <c r="Q1231" s="101"/>
      <c r="R1231" s="101"/>
      <c r="S1231" s="101"/>
      <c r="T1231" s="101"/>
      <c r="U1231" s="101"/>
      <c r="V1231" s="101"/>
      <c r="W1231" s="101"/>
      <c r="X1231" s="101"/>
      <c r="Y1231" s="101"/>
      <c r="Z1231" s="101"/>
    </row>
    <row r="1232" spans="1:26" s="25" customFormat="1" ht="23.25">
      <c r="A1232" s="120"/>
      <c r="B1232" s="121"/>
      <c r="C1232" s="121" t="s">
        <v>291</v>
      </c>
      <c r="D1232" s="157" t="s">
        <v>188</v>
      </c>
      <c r="E1232" s="115"/>
      <c r="F1232" s="116">
        <v>1</v>
      </c>
      <c r="G1232" s="113"/>
      <c r="H1232" s="117"/>
      <c r="I1232" s="118"/>
      <c r="J1232" s="114">
        <v>46.93</v>
      </c>
      <c r="K1232" s="119"/>
      <c r="L1232" s="114"/>
      <c r="M1232" s="112"/>
      <c r="N1232" s="72" t="s">
        <v>54</v>
      </c>
      <c r="O1232" s="72">
        <v>4</v>
      </c>
      <c r="P1232" s="102" t="s">
        <v>150</v>
      </c>
      <c r="Q1232" s="101"/>
      <c r="R1232" s="101"/>
      <c r="S1232" s="101"/>
      <c r="T1232" s="101"/>
      <c r="U1232" s="101"/>
      <c r="V1232" s="101"/>
      <c r="W1232" s="101"/>
      <c r="X1232" s="101"/>
      <c r="Y1232" s="101"/>
      <c r="Z1232" s="101"/>
    </row>
    <row r="1233" spans="1:26" s="24" customFormat="1" ht="41.25" customHeight="1">
      <c r="A1233" s="120"/>
      <c r="B1233" s="121"/>
      <c r="C1233" s="121" t="s">
        <v>291</v>
      </c>
      <c r="D1233" s="157" t="s">
        <v>185</v>
      </c>
      <c r="E1233" s="115"/>
      <c r="F1233" s="116">
        <v>1</v>
      </c>
      <c r="G1233" s="113"/>
      <c r="H1233" s="117"/>
      <c r="I1233" s="118"/>
      <c r="J1233" s="114">
        <v>46.93</v>
      </c>
      <c r="K1233" s="119"/>
      <c r="L1233" s="114"/>
      <c r="M1233" s="112"/>
      <c r="N1233" s="72" t="s">
        <v>54</v>
      </c>
      <c r="O1233" s="72">
        <v>4</v>
      </c>
      <c r="P1233" s="102" t="s">
        <v>150</v>
      </c>
      <c r="Q1233" s="101"/>
      <c r="R1233" s="101"/>
      <c r="S1233" s="101"/>
      <c r="T1233" s="101"/>
      <c r="U1233" s="101"/>
      <c r="V1233" s="101"/>
      <c r="W1233" s="101"/>
      <c r="X1233" s="101"/>
      <c r="Y1233" s="101"/>
      <c r="Z1233" s="101"/>
    </row>
    <row r="1234" spans="1:26" s="24" customFormat="1" ht="41.25" customHeight="1">
      <c r="A1234" s="120"/>
      <c r="B1234" s="121"/>
      <c r="C1234" s="121" t="s">
        <v>291</v>
      </c>
      <c r="D1234" s="157" t="s">
        <v>184</v>
      </c>
      <c r="E1234" s="115"/>
      <c r="F1234" s="116">
        <v>1</v>
      </c>
      <c r="G1234" s="113"/>
      <c r="H1234" s="117"/>
      <c r="I1234" s="118"/>
      <c r="J1234" s="114">
        <v>46.93</v>
      </c>
      <c r="K1234" s="119"/>
      <c r="L1234" s="114"/>
      <c r="M1234" s="112"/>
      <c r="N1234" s="72" t="s">
        <v>54</v>
      </c>
      <c r="O1234" s="72">
        <v>4</v>
      </c>
      <c r="P1234" s="102" t="s">
        <v>150</v>
      </c>
      <c r="Q1234" s="101"/>
      <c r="R1234" s="101"/>
      <c r="S1234" s="101"/>
      <c r="T1234" s="101"/>
      <c r="U1234" s="101"/>
      <c r="V1234" s="101"/>
      <c r="W1234" s="101"/>
      <c r="X1234" s="101"/>
      <c r="Y1234" s="101"/>
      <c r="Z1234" s="101"/>
    </row>
    <row r="1235" spans="1:26" s="25" customFormat="1" ht="23.25">
      <c r="A1235" s="120"/>
      <c r="B1235" s="121"/>
      <c r="C1235" s="121" t="s">
        <v>291</v>
      </c>
      <c r="D1235" s="157" t="s">
        <v>186</v>
      </c>
      <c r="E1235" s="115"/>
      <c r="F1235" s="116">
        <v>1</v>
      </c>
      <c r="G1235" s="113"/>
      <c r="H1235" s="117"/>
      <c r="I1235" s="118"/>
      <c r="J1235" s="114">
        <v>58.4</v>
      </c>
      <c r="K1235" s="119"/>
      <c r="L1235" s="114"/>
      <c r="M1235" s="112"/>
      <c r="N1235" s="72" t="s">
        <v>54</v>
      </c>
      <c r="O1235" s="72">
        <v>4</v>
      </c>
      <c r="P1235" s="102" t="s">
        <v>150</v>
      </c>
      <c r="Q1235" s="101"/>
      <c r="R1235" s="101"/>
      <c r="S1235" s="101"/>
      <c r="T1235" s="101"/>
      <c r="U1235" s="101"/>
      <c r="V1235" s="101"/>
      <c r="W1235" s="101"/>
      <c r="X1235" s="101"/>
      <c r="Y1235" s="101"/>
      <c r="Z1235" s="101"/>
    </row>
    <row r="1236" spans="1:26" s="25" customFormat="1" ht="23.25">
      <c r="A1236" s="120"/>
      <c r="B1236" s="121"/>
      <c r="C1236" s="121" t="s">
        <v>291</v>
      </c>
      <c r="D1236" s="157" t="s">
        <v>187</v>
      </c>
      <c r="E1236" s="115"/>
      <c r="F1236" s="116">
        <v>1</v>
      </c>
      <c r="G1236" s="113"/>
      <c r="H1236" s="117"/>
      <c r="I1236" s="118"/>
      <c r="J1236" s="114">
        <v>58.4</v>
      </c>
      <c r="K1236" s="119"/>
      <c r="L1236" s="114"/>
      <c r="M1236" s="112"/>
      <c r="N1236" s="72" t="s">
        <v>54</v>
      </c>
      <c r="O1236" s="72">
        <v>4</v>
      </c>
      <c r="P1236" s="102" t="s">
        <v>150</v>
      </c>
      <c r="Q1236" s="101"/>
      <c r="R1236" s="101"/>
      <c r="S1236" s="101"/>
      <c r="T1236" s="101"/>
      <c r="U1236" s="101"/>
      <c r="V1236" s="101"/>
      <c r="W1236" s="101"/>
      <c r="X1236" s="101"/>
      <c r="Y1236" s="101"/>
      <c r="Z1236" s="101"/>
    </row>
    <row r="1237" spans="1:26" s="25" customFormat="1" ht="23.25">
      <c r="A1237" s="120"/>
      <c r="B1237" s="121"/>
      <c r="C1237" s="121" t="s">
        <v>291</v>
      </c>
      <c r="D1237" s="157" t="s">
        <v>194</v>
      </c>
      <c r="E1237" s="115"/>
      <c r="F1237" s="116">
        <v>1</v>
      </c>
      <c r="G1237" s="113"/>
      <c r="H1237" s="113"/>
      <c r="I1237" s="113"/>
      <c r="J1237" s="114">
        <v>12.17</v>
      </c>
      <c r="K1237" s="119"/>
      <c r="L1237" s="114"/>
      <c r="M1237" s="112"/>
      <c r="N1237" s="72" t="s">
        <v>54</v>
      </c>
      <c r="O1237" s="72">
        <v>4</v>
      </c>
      <c r="P1237" s="102" t="s">
        <v>150</v>
      </c>
      <c r="Q1237" s="101"/>
      <c r="R1237" s="101"/>
      <c r="S1237" s="101"/>
      <c r="T1237" s="101"/>
      <c r="U1237" s="101"/>
      <c r="V1237" s="101"/>
      <c r="W1237" s="101"/>
      <c r="X1237" s="101"/>
      <c r="Y1237" s="101"/>
      <c r="Z1237" s="101"/>
    </row>
    <row r="1238" spans="1:26" s="25" customFormat="1" ht="23.25">
      <c r="A1238" s="120"/>
      <c r="B1238" s="121"/>
      <c r="C1238" s="121" t="s">
        <v>291</v>
      </c>
      <c r="D1238" s="157" t="s">
        <v>269</v>
      </c>
      <c r="E1238" s="115"/>
      <c r="F1238" s="116">
        <v>1</v>
      </c>
      <c r="G1238" s="113"/>
      <c r="H1238" s="117"/>
      <c r="I1238" s="118"/>
      <c r="J1238" s="114">
        <v>7.38</v>
      </c>
      <c r="K1238" s="119"/>
      <c r="L1238" s="114"/>
      <c r="M1238" s="112"/>
      <c r="N1238" s="72" t="s">
        <v>54</v>
      </c>
      <c r="O1238" s="72">
        <v>4</v>
      </c>
      <c r="P1238" s="102" t="s">
        <v>150</v>
      </c>
      <c r="Q1238" s="101"/>
      <c r="R1238" s="101"/>
      <c r="S1238" s="101"/>
      <c r="T1238" s="101"/>
      <c r="U1238" s="101"/>
      <c r="V1238" s="101"/>
      <c r="W1238" s="101"/>
      <c r="X1238" s="101"/>
      <c r="Y1238" s="101"/>
      <c r="Z1238" s="101"/>
    </row>
    <row r="1239" spans="1:26" s="24" customFormat="1" ht="41.25" customHeight="1">
      <c r="A1239" s="120"/>
      <c r="B1239" s="121"/>
      <c r="C1239" s="121" t="s">
        <v>291</v>
      </c>
      <c r="D1239" s="157" t="s">
        <v>346</v>
      </c>
      <c r="E1239" s="115"/>
      <c r="F1239" s="116">
        <v>1</v>
      </c>
      <c r="G1239" s="113"/>
      <c r="H1239" s="117"/>
      <c r="I1239" s="118"/>
      <c r="J1239" s="114">
        <v>7.61</v>
      </c>
      <c r="K1239" s="119"/>
      <c r="L1239" s="114"/>
      <c r="M1239" s="112"/>
      <c r="N1239" s="72" t="s">
        <v>54</v>
      </c>
      <c r="O1239" s="72">
        <v>4</v>
      </c>
      <c r="P1239" s="102" t="s">
        <v>150</v>
      </c>
      <c r="Q1239" s="101"/>
      <c r="R1239" s="101"/>
      <c r="S1239" s="101"/>
      <c r="T1239" s="101"/>
      <c r="U1239" s="101"/>
      <c r="V1239" s="101"/>
      <c r="W1239" s="101"/>
      <c r="X1239" s="101"/>
      <c r="Y1239" s="101"/>
      <c r="Z1239" s="101"/>
    </row>
    <row r="1240" spans="1:26" s="25" customFormat="1" ht="23.25">
      <c r="A1240" s="120"/>
      <c r="B1240" s="121"/>
      <c r="C1240" s="121" t="s">
        <v>291</v>
      </c>
      <c r="D1240" s="157" t="s">
        <v>347</v>
      </c>
      <c r="E1240" s="115"/>
      <c r="F1240" s="116">
        <v>1</v>
      </c>
      <c r="G1240" s="113"/>
      <c r="H1240" s="113"/>
      <c r="I1240" s="113"/>
      <c r="J1240" s="114">
        <v>7.75</v>
      </c>
      <c r="K1240" s="119"/>
      <c r="L1240" s="114"/>
      <c r="M1240" s="112"/>
      <c r="N1240" s="72" t="s">
        <v>54</v>
      </c>
      <c r="O1240" s="72">
        <v>4</v>
      </c>
      <c r="P1240" s="102" t="s">
        <v>150</v>
      </c>
      <c r="Q1240" s="101"/>
      <c r="R1240" s="101"/>
      <c r="S1240" s="101"/>
      <c r="T1240" s="101"/>
      <c r="U1240" s="101"/>
      <c r="V1240" s="101"/>
      <c r="W1240" s="101"/>
      <c r="X1240" s="101"/>
      <c r="Y1240" s="101"/>
      <c r="Z1240" s="101"/>
    </row>
    <row r="1241" spans="1:26" s="24" customFormat="1" ht="41.25" customHeight="1">
      <c r="A1241" s="120"/>
      <c r="B1241" s="121"/>
      <c r="C1241" s="121" t="s">
        <v>291</v>
      </c>
      <c r="D1241" s="157" t="s">
        <v>254</v>
      </c>
      <c r="E1241" s="115"/>
      <c r="F1241" s="116">
        <v>1</v>
      </c>
      <c r="G1241" s="113"/>
      <c r="H1241" s="117"/>
      <c r="I1241" s="118"/>
      <c r="J1241" s="114">
        <v>35.17</v>
      </c>
      <c r="K1241" s="119"/>
      <c r="L1241" s="114"/>
      <c r="M1241" s="112"/>
      <c r="N1241" s="72" t="s">
        <v>54</v>
      </c>
      <c r="O1241" s="72">
        <v>4</v>
      </c>
      <c r="P1241" s="102" t="s">
        <v>150</v>
      </c>
      <c r="Q1241" s="101"/>
      <c r="R1241" s="101"/>
      <c r="S1241" s="101"/>
      <c r="T1241" s="101"/>
      <c r="U1241" s="101"/>
      <c r="V1241" s="101"/>
      <c r="W1241" s="101"/>
      <c r="X1241" s="101"/>
      <c r="Y1241" s="101"/>
      <c r="Z1241" s="101"/>
    </row>
    <row r="1242" spans="1:26" s="25" customFormat="1" ht="23.25">
      <c r="A1242" s="120"/>
      <c r="B1242" s="121"/>
      <c r="C1242" s="121" t="s">
        <v>291</v>
      </c>
      <c r="D1242" s="157" t="s">
        <v>348</v>
      </c>
      <c r="E1242" s="115"/>
      <c r="F1242" s="116">
        <v>1</v>
      </c>
      <c r="G1242" s="113"/>
      <c r="H1242" s="113"/>
      <c r="I1242" s="113"/>
      <c r="J1242" s="114">
        <v>4.53</v>
      </c>
      <c r="K1242" s="119"/>
      <c r="L1242" s="114"/>
      <c r="M1242" s="112"/>
      <c r="N1242" s="72" t="s">
        <v>54</v>
      </c>
      <c r="O1242" s="72">
        <v>4</v>
      </c>
      <c r="P1242" s="102" t="s">
        <v>150</v>
      </c>
      <c r="Q1242" s="101"/>
      <c r="R1242" s="101"/>
      <c r="S1242" s="101"/>
      <c r="T1242" s="101"/>
      <c r="U1242" s="101"/>
      <c r="V1242" s="101"/>
      <c r="W1242" s="101"/>
      <c r="X1242" s="101"/>
      <c r="Y1242" s="101"/>
      <c r="Z1242" s="101"/>
    </row>
    <row r="1243" spans="1:26" s="25" customFormat="1" ht="23.25">
      <c r="A1243" s="120"/>
      <c r="B1243" s="121"/>
      <c r="C1243" s="121" t="s">
        <v>291</v>
      </c>
      <c r="D1243" s="157" t="s">
        <v>324</v>
      </c>
      <c r="E1243" s="115"/>
      <c r="F1243" s="116">
        <v>1</v>
      </c>
      <c r="G1243" s="113"/>
      <c r="H1243" s="117"/>
      <c r="I1243" s="118"/>
      <c r="J1243" s="114">
        <v>13.56</v>
      </c>
      <c r="K1243" s="119"/>
      <c r="L1243" s="114"/>
      <c r="M1243" s="112"/>
      <c r="N1243" s="72" t="s">
        <v>54</v>
      </c>
      <c r="O1243" s="72">
        <v>4</v>
      </c>
      <c r="P1243" s="102" t="s">
        <v>150</v>
      </c>
      <c r="Q1243" s="101"/>
      <c r="R1243" s="101"/>
      <c r="S1243" s="101"/>
      <c r="T1243" s="101"/>
      <c r="U1243" s="101"/>
      <c r="V1243" s="101"/>
      <c r="W1243" s="101"/>
      <c r="X1243" s="101"/>
      <c r="Y1243" s="101"/>
      <c r="Z1243" s="101"/>
    </row>
    <row r="1244" spans="1:26" s="24" customFormat="1" ht="41.25" customHeight="1">
      <c r="A1244" s="120"/>
      <c r="B1244" s="121"/>
      <c r="C1244" s="121" t="s">
        <v>291</v>
      </c>
      <c r="D1244" s="157" t="s">
        <v>326</v>
      </c>
      <c r="E1244" s="115"/>
      <c r="F1244" s="116">
        <v>1</v>
      </c>
      <c r="G1244" s="113"/>
      <c r="H1244" s="117"/>
      <c r="I1244" s="118"/>
      <c r="J1244" s="114">
        <v>13.56</v>
      </c>
      <c r="K1244" s="119"/>
      <c r="L1244" s="114"/>
      <c r="M1244" s="112"/>
      <c r="N1244" s="72" t="s">
        <v>54</v>
      </c>
      <c r="O1244" s="72">
        <v>4</v>
      </c>
      <c r="P1244" s="102" t="s">
        <v>150</v>
      </c>
      <c r="Q1244" s="101"/>
      <c r="R1244" s="101"/>
      <c r="S1244" s="101"/>
      <c r="T1244" s="101"/>
      <c r="U1244" s="101"/>
      <c r="V1244" s="101"/>
      <c r="W1244" s="101"/>
      <c r="X1244" s="101"/>
      <c r="Y1244" s="101"/>
      <c r="Z1244" s="101"/>
    </row>
    <row r="1245" spans="1:26" s="24" customFormat="1" ht="41.25" customHeight="1">
      <c r="A1245" s="120"/>
      <c r="B1245" s="121"/>
      <c r="C1245" s="121" t="s">
        <v>291</v>
      </c>
      <c r="D1245" s="157" t="s">
        <v>305</v>
      </c>
      <c r="E1245" s="115"/>
      <c r="F1245" s="116">
        <v>1</v>
      </c>
      <c r="G1245" s="113"/>
      <c r="H1245" s="117"/>
      <c r="I1245" s="118"/>
      <c r="J1245" s="114">
        <v>4.53</v>
      </c>
      <c r="K1245" s="119"/>
      <c r="L1245" s="114"/>
      <c r="M1245" s="112"/>
      <c r="N1245" s="72" t="s">
        <v>54</v>
      </c>
      <c r="O1245" s="72">
        <v>4</v>
      </c>
      <c r="P1245" s="102" t="s">
        <v>150</v>
      </c>
      <c r="Q1245" s="101"/>
      <c r="R1245" s="101"/>
      <c r="S1245" s="101"/>
      <c r="T1245" s="101"/>
      <c r="U1245" s="101"/>
      <c r="V1245" s="101"/>
      <c r="W1245" s="101"/>
      <c r="X1245" s="101"/>
      <c r="Y1245" s="101"/>
      <c r="Z1245" s="101"/>
    </row>
    <row r="1246" spans="1:26" s="25" customFormat="1" ht="23.25">
      <c r="A1246" s="120"/>
      <c r="B1246" s="121"/>
      <c r="C1246" s="121" t="s">
        <v>291</v>
      </c>
      <c r="D1246" s="123" t="s">
        <v>257</v>
      </c>
      <c r="E1246" s="115"/>
      <c r="F1246" s="116">
        <v>1</v>
      </c>
      <c r="G1246" s="113"/>
      <c r="H1246" s="117"/>
      <c r="I1246" s="118"/>
      <c r="J1246" s="114">
        <v>185.04</v>
      </c>
      <c r="K1246" s="119"/>
      <c r="L1246" s="114"/>
      <c r="M1246" s="112"/>
      <c r="N1246" s="72" t="s">
        <v>54</v>
      </c>
      <c r="O1246" s="72">
        <v>4</v>
      </c>
      <c r="P1246" s="102" t="s">
        <v>150</v>
      </c>
      <c r="Q1246" s="101"/>
      <c r="R1246" s="101"/>
      <c r="S1246" s="101"/>
      <c r="T1246" s="101"/>
      <c r="U1246" s="101"/>
      <c r="V1246" s="101"/>
      <c r="W1246" s="101"/>
      <c r="X1246" s="101"/>
      <c r="Y1246" s="101"/>
      <c r="Z1246" s="101"/>
    </row>
    <row r="1248" spans="1:26" s="196" customFormat="1" ht="42" customHeight="1">
      <c r="B1248" s="197"/>
      <c r="D1248" s="193" t="s">
        <v>510</v>
      </c>
      <c r="N1248" s="197"/>
    </row>
    <row r="1249" spans="1:26" s="25" customFormat="1" ht="30.75" customHeight="1">
      <c r="A1249" s="120"/>
      <c r="B1249" s="121"/>
      <c r="C1249" s="121" t="e">
        <v>#N/A</v>
      </c>
      <c r="D1249" s="122" t="s">
        <v>331</v>
      </c>
      <c r="E1249" s="115"/>
      <c r="F1249" s="116"/>
      <c r="G1249" s="113"/>
      <c r="H1249" s="117"/>
      <c r="I1249" s="118"/>
      <c r="J1249" s="114"/>
      <c r="K1249" s="119"/>
      <c r="L1249" s="114"/>
      <c r="M1249" s="112"/>
      <c r="N1249" s="72" t="s">
        <v>150</v>
      </c>
      <c r="O1249" s="72"/>
      <c r="P1249" s="102" t="s">
        <v>150</v>
      </c>
      <c r="Q1249" s="101"/>
      <c r="R1249" s="101"/>
      <c r="S1249" s="101"/>
      <c r="T1249" s="101"/>
      <c r="U1249" s="101"/>
      <c r="V1249" s="101"/>
      <c r="W1249" s="101"/>
      <c r="X1249" s="101"/>
      <c r="Y1249" s="101"/>
      <c r="Z1249" s="101"/>
    </row>
    <row r="1250" spans="1:26" s="25" customFormat="1" ht="23.25">
      <c r="A1250" s="120"/>
      <c r="B1250" s="121"/>
      <c r="C1250" s="121" t="s">
        <v>290</v>
      </c>
      <c r="D1250" s="123" t="s">
        <v>343</v>
      </c>
      <c r="E1250" s="115"/>
      <c r="F1250" s="116">
        <v>1</v>
      </c>
      <c r="G1250" s="113"/>
      <c r="H1250" s="117"/>
      <c r="I1250" s="118"/>
      <c r="J1250" s="114">
        <v>4.4800000000000004</v>
      </c>
      <c r="K1250" s="119"/>
      <c r="L1250" s="114"/>
      <c r="M1250" s="112"/>
      <c r="N1250" s="72" t="s">
        <v>54</v>
      </c>
      <c r="O1250" s="72">
        <v>2</v>
      </c>
      <c r="P1250" s="102" t="s">
        <v>150</v>
      </c>
      <c r="Q1250" s="101"/>
      <c r="R1250" s="101"/>
      <c r="S1250" s="101"/>
      <c r="T1250" s="101"/>
      <c r="U1250" s="101"/>
      <c r="V1250" s="101"/>
      <c r="W1250" s="101"/>
      <c r="X1250" s="101"/>
      <c r="Y1250" s="101"/>
      <c r="Z1250" s="101"/>
    </row>
    <row r="1251" spans="1:26" s="24" customFormat="1" ht="41.25" customHeight="1">
      <c r="A1251" s="120"/>
      <c r="B1251" s="121"/>
      <c r="C1251" s="121" t="s">
        <v>290</v>
      </c>
      <c r="D1251" s="123" t="s">
        <v>344</v>
      </c>
      <c r="E1251" s="115"/>
      <c r="F1251" s="116">
        <v>1</v>
      </c>
      <c r="G1251" s="113"/>
      <c r="H1251" s="117"/>
      <c r="I1251" s="118"/>
      <c r="J1251" s="114">
        <v>4.9000000000000004</v>
      </c>
      <c r="K1251" s="119"/>
      <c r="L1251" s="114"/>
      <c r="M1251" s="112"/>
      <c r="N1251" s="72" t="s">
        <v>54</v>
      </c>
      <c r="O1251" s="72">
        <v>2</v>
      </c>
      <c r="P1251" s="102" t="s">
        <v>150</v>
      </c>
      <c r="Q1251" s="101"/>
      <c r="R1251" s="101"/>
      <c r="S1251" s="101"/>
      <c r="T1251" s="101"/>
      <c r="U1251" s="101"/>
      <c r="V1251" s="101"/>
      <c r="W1251" s="101"/>
      <c r="X1251" s="101"/>
      <c r="Y1251" s="101"/>
      <c r="Z1251" s="101"/>
    </row>
    <row r="1252" spans="1:26" s="25" customFormat="1" ht="23.25">
      <c r="A1252" s="120"/>
      <c r="B1252" s="121"/>
      <c r="C1252" s="121" t="s">
        <v>290</v>
      </c>
      <c r="D1252" s="123" t="s">
        <v>182</v>
      </c>
      <c r="E1252" s="115"/>
      <c r="F1252" s="116">
        <v>1</v>
      </c>
      <c r="G1252" s="113"/>
      <c r="H1252" s="113"/>
      <c r="I1252" s="113"/>
      <c r="J1252" s="114">
        <v>32.76</v>
      </c>
      <c r="K1252" s="119"/>
      <c r="L1252" s="114"/>
      <c r="M1252" s="112"/>
      <c r="N1252" s="72" t="s">
        <v>54</v>
      </c>
      <c r="O1252" s="72">
        <v>2</v>
      </c>
      <c r="P1252" s="102" t="s">
        <v>150</v>
      </c>
      <c r="Q1252" s="101"/>
      <c r="R1252" s="101"/>
      <c r="S1252" s="101"/>
      <c r="T1252" s="101"/>
      <c r="U1252" s="101"/>
      <c r="V1252" s="101"/>
      <c r="W1252" s="101"/>
      <c r="X1252" s="101"/>
      <c r="Y1252" s="101"/>
      <c r="Z1252" s="101"/>
    </row>
    <row r="1253" spans="1:26" s="25" customFormat="1" ht="23.25">
      <c r="A1253" s="120"/>
      <c r="B1253" s="121"/>
      <c r="C1253" s="121" t="s">
        <v>290</v>
      </c>
      <c r="D1253" s="123" t="s">
        <v>253</v>
      </c>
      <c r="E1253" s="115"/>
      <c r="F1253" s="116">
        <v>1</v>
      </c>
      <c r="G1253" s="113"/>
      <c r="H1253" s="117"/>
      <c r="I1253" s="118"/>
      <c r="J1253" s="114">
        <v>26.43</v>
      </c>
      <c r="K1253" s="119"/>
      <c r="L1253" s="114"/>
      <c r="M1253" s="112"/>
      <c r="N1253" s="72" t="s">
        <v>54</v>
      </c>
      <c r="O1253" s="72">
        <v>2</v>
      </c>
      <c r="P1253" s="102" t="s">
        <v>150</v>
      </c>
      <c r="Q1253" s="101"/>
      <c r="R1253" s="101"/>
      <c r="S1253" s="101"/>
      <c r="T1253" s="101"/>
      <c r="U1253" s="101"/>
      <c r="V1253" s="101"/>
      <c r="W1253" s="101"/>
      <c r="X1253" s="101"/>
      <c r="Y1253" s="101"/>
      <c r="Z1253" s="101"/>
    </row>
    <row r="1254" spans="1:26" s="24" customFormat="1" ht="41.25" customHeight="1">
      <c r="A1254" s="120"/>
      <c r="B1254" s="121"/>
      <c r="C1254" s="121" t="s">
        <v>290</v>
      </c>
      <c r="D1254" s="123" t="s">
        <v>183</v>
      </c>
      <c r="E1254" s="115"/>
      <c r="F1254" s="116">
        <v>1</v>
      </c>
      <c r="G1254" s="113"/>
      <c r="H1254" s="117"/>
      <c r="I1254" s="118"/>
      <c r="J1254" s="114">
        <v>24.47</v>
      </c>
      <c r="K1254" s="119"/>
      <c r="L1254" s="114"/>
      <c r="M1254" s="112"/>
      <c r="N1254" s="72" t="s">
        <v>54</v>
      </c>
      <c r="O1254" s="72">
        <v>2</v>
      </c>
      <c r="P1254" s="102" t="s">
        <v>150</v>
      </c>
      <c r="Q1254" s="101"/>
      <c r="R1254" s="101"/>
      <c r="S1254" s="101"/>
      <c r="T1254" s="101"/>
      <c r="U1254" s="101"/>
      <c r="V1254" s="101"/>
      <c r="W1254" s="101"/>
      <c r="X1254" s="101"/>
      <c r="Y1254" s="101"/>
      <c r="Z1254" s="101"/>
    </row>
    <row r="1255" spans="1:26" s="25" customFormat="1" ht="23.25">
      <c r="A1255" s="120"/>
      <c r="B1255" s="121"/>
      <c r="C1255" s="121" t="s">
        <v>290</v>
      </c>
      <c r="D1255" s="123" t="s">
        <v>252</v>
      </c>
      <c r="E1255" s="115"/>
      <c r="F1255" s="116">
        <v>1</v>
      </c>
      <c r="G1255" s="113"/>
      <c r="H1255" s="113"/>
      <c r="I1255" s="113"/>
      <c r="J1255" s="114">
        <v>28.65</v>
      </c>
      <c r="K1255" s="119"/>
      <c r="L1255" s="114"/>
      <c r="M1255" s="112"/>
      <c r="N1255" s="72" t="s">
        <v>54</v>
      </c>
      <c r="O1255" s="72">
        <v>2</v>
      </c>
      <c r="P1255" s="102" t="s">
        <v>150</v>
      </c>
      <c r="Q1255" s="101"/>
      <c r="R1255" s="101"/>
      <c r="S1255" s="101"/>
      <c r="T1255" s="101"/>
      <c r="U1255" s="101"/>
      <c r="V1255" s="101"/>
      <c r="W1255" s="101"/>
      <c r="X1255" s="101"/>
      <c r="Y1255" s="101"/>
      <c r="Z1255" s="101"/>
    </row>
    <row r="1256" spans="1:26" s="25" customFormat="1" ht="23.25">
      <c r="A1256" s="120"/>
      <c r="B1256" s="121"/>
      <c r="C1256" s="121" t="s">
        <v>290</v>
      </c>
      <c r="D1256" s="123" t="s">
        <v>301</v>
      </c>
      <c r="E1256" s="115"/>
      <c r="F1256" s="116">
        <v>1</v>
      </c>
      <c r="G1256" s="113"/>
      <c r="H1256" s="117"/>
      <c r="I1256" s="118"/>
      <c r="J1256" s="114">
        <v>4.8</v>
      </c>
      <c r="K1256" s="119"/>
      <c r="L1256" s="114"/>
      <c r="M1256" s="112"/>
      <c r="N1256" s="72" t="s">
        <v>54</v>
      </c>
      <c r="O1256" s="72">
        <v>2</v>
      </c>
      <c r="P1256" s="102" t="s">
        <v>150</v>
      </c>
      <c r="Q1256" s="101"/>
      <c r="R1256" s="101"/>
      <c r="S1256" s="101"/>
      <c r="T1256" s="101"/>
      <c r="U1256" s="101"/>
      <c r="V1256" s="101"/>
      <c r="W1256" s="101"/>
      <c r="X1256" s="101"/>
      <c r="Y1256" s="101"/>
      <c r="Z1256" s="101"/>
    </row>
    <row r="1257" spans="1:26" s="25" customFormat="1" ht="23.25">
      <c r="A1257" s="120"/>
      <c r="B1257" s="121"/>
      <c r="C1257" s="121" t="s">
        <v>290</v>
      </c>
      <c r="D1257" s="123" t="s">
        <v>349</v>
      </c>
      <c r="E1257" s="115"/>
      <c r="F1257" s="116">
        <v>1</v>
      </c>
      <c r="G1257" s="113"/>
      <c r="H1257" s="113"/>
      <c r="I1257" s="113"/>
      <c r="J1257" s="114">
        <v>4.08</v>
      </c>
      <c r="K1257" s="119"/>
      <c r="L1257" s="114"/>
      <c r="M1257" s="112"/>
      <c r="N1257" s="72" t="s">
        <v>54</v>
      </c>
      <c r="O1257" s="72">
        <v>2</v>
      </c>
      <c r="P1257" s="102" t="s">
        <v>150</v>
      </c>
      <c r="Q1257" s="101"/>
      <c r="R1257" s="101"/>
      <c r="S1257" s="101"/>
      <c r="T1257" s="101"/>
      <c r="U1257" s="101"/>
      <c r="V1257" s="101"/>
      <c r="W1257" s="101"/>
      <c r="X1257" s="101"/>
      <c r="Y1257" s="101"/>
      <c r="Z1257" s="101"/>
    </row>
    <row r="1258" spans="1:26" s="25" customFormat="1" ht="23.25">
      <c r="A1258" s="120"/>
      <c r="B1258" s="121"/>
      <c r="C1258" s="121" t="s">
        <v>290</v>
      </c>
      <c r="D1258" s="123" t="s">
        <v>328</v>
      </c>
      <c r="E1258" s="115"/>
      <c r="F1258" s="116">
        <v>1</v>
      </c>
      <c r="G1258" s="113"/>
      <c r="H1258" s="117"/>
      <c r="I1258" s="118"/>
      <c r="J1258" s="114">
        <v>7.2</v>
      </c>
      <c r="K1258" s="119"/>
      <c r="L1258" s="114"/>
      <c r="M1258" s="112"/>
      <c r="N1258" s="72" t="s">
        <v>54</v>
      </c>
      <c r="O1258" s="72">
        <v>2</v>
      </c>
      <c r="P1258" s="102" t="s">
        <v>150</v>
      </c>
      <c r="Q1258" s="101"/>
      <c r="R1258" s="101"/>
      <c r="S1258" s="101"/>
      <c r="T1258" s="101"/>
      <c r="U1258" s="101"/>
      <c r="V1258" s="101"/>
      <c r="W1258" s="101"/>
      <c r="X1258" s="101"/>
      <c r="Y1258" s="101"/>
      <c r="Z1258" s="101"/>
    </row>
    <row r="1259" spans="1:26" s="24" customFormat="1" ht="41.25" customHeight="1">
      <c r="A1259" s="120"/>
      <c r="B1259" s="121"/>
      <c r="C1259" s="121" t="s">
        <v>290</v>
      </c>
      <c r="D1259" s="123" t="s">
        <v>350</v>
      </c>
      <c r="E1259" s="115"/>
      <c r="F1259" s="116">
        <v>1</v>
      </c>
      <c r="G1259" s="113"/>
      <c r="H1259" s="117"/>
      <c r="I1259" s="118"/>
      <c r="J1259" s="114">
        <v>4.28</v>
      </c>
      <c r="K1259" s="119"/>
      <c r="L1259" s="114"/>
      <c r="M1259" s="112"/>
      <c r="N1259" s="72" t="s">
        <v>54</v>
      </c>
      <c r="O1259" s="72">
        <v>2</v>
      </c>
      <c r="P1259" s="102" t="s">
        <v>150</v>
      </c>
      <c r="Q1259" s="101"/>
      <c r="R1259" s="101"/>
      <c r="S1259" s="101"/>
      <c r="T1259" s="101"/>
      <c r="U1259" s="101"/>
      <c r="V1259" s="101"/>
      <c r="W1259" s="101"/>
      <c r="X1259" s="101"/>
      <c r="Y1259" s="101"/>
      <c r="Z1259" s="101"/>
    </row>
    <row r="1260" spans="1:26" s="25" customFormat="1" ht="23.25">
      <c r="A1260" s="120"/>
      <c r="B1260" s="121"/>
      <c r="C1260" s="121" t="s">
        <v>290</v>
      </c>
      <c r="D1260" s="123" t="s">
        <v>351</v>
      </c>
      <c r="E1260" s="115"/>
      <c r="F1260" s="116">
        <v>1</v>
      </c>
      <c r="G1260" s="113"/>
      <c r="H1260" s="113"/>
      <c r="I1260" s="113"/>
      <c r="J1260" s="114">
        <v>2.25</v>
      </c>
      <c r="K1260" s="119"/>
      <c r="L1260" s="114"/>
      <c r="M1260" s="112"/>
      <c r="N1260" s="72" t="s">
        <v>54</v>
      </c>
      <c r="O1260" s="72">
        <v>2</v>
      </c>
      <c r="P1260" s="102" t="s">
        <v>150</v>
      </c>
      <c r="Q1260" s="101"/>
      <c r="R1260" s="101"/>
      <c r="S1260" s="101"/>
      <c r="T1260" s="101"/>
      <c r="U1260" s="101"/>
      <c r="V1260" s="101"/>
      <c r="W1260" s="101"/>
      <c r="X1260" s="101"/>
      <c r="Y1260" s="101"/>
      <c r="Z1260" s="101"/>
    </row>
    <row r="1261" spans="1:26" s="25" customFormat="1" ht="23.25">
      <c r="A1261" s="120"/>
      <c r="B1261" s="121"/>
      <c r="C1261" s="121" t="s">
        <v>290</v>
      </c>
      <c r="D1261" s="123" t="s">
        <v>352</v>
      </c>
      <c r="E1261" s="115"/>
      <c r="F1261" s="116">
        <v>1</v>
      </c>
      <c r="G1261" s="113"/>
      <c r="H1261" s="117"/>
      <c r="I1261" s="118"/>
      <c r="J1261" s="114">
        <v>4.28</v>
      </c>
      <c r="K1261" s="119"/>
      <c r="L1261" s="114"/>
      <c r="M1261" s="112"/>
      <c r="N1261" s="72" t="s">
        <v>54</v>
      </c>
      <c r="O1261" s="72">
        <v>2</v>
      </c>
      <c r="P1261" s="102" t="s">
        <v>150</v>
      </c>
      <c r="Q1261" s="101"/>
      <c r="R1261" s="101"/>
      <c r="S1261" s="101"/>
      <c r="T1261" s="101"/>
      <c r="U1261" s="101"/>
      <c r="V1261" s="101"/>
      <c r="W1261" s="101"/>
      <c r="X1261" s="101"/>
      <c r="Y1261" s="101"/>
      <c r="Z1261" s="101"/>
    </row>
    <row r="1262" spans="1:26" s="24" customFormat="1" ht="41.25" customHeight="1">
      <c r="A1262" s="120"/>
      <c r="B1262" s="121"/>
      <c r="C1262" s="121" t="s">
        <v>290</v>
      </c>
      <c r="D1262" s="123" t="s">
        <v>268</v>
      </c>
      <c r="E1262" s="115"/>
      <c r="F1262" s="116">
        <v>1</v>
      </c>
      <c r="G1262" s="113"/>
      <c r="H1262" s="117"/>
      <c r="I1262" s="118"/>
      <c r="J1262" s="114">
        <v>29.86</v>
      </c>
      <c r="K1262" s="119"/>
      <c r="L1262" s="114"/>
      <c r="M1262" s="112"/>
      <c r="N1262" s="72" t="s">
        <v>54</v>
      </c>
      <c r="O1262" s="72">
        <v>2</v>
      </c>
      <c r="P1262" s="102" t="s">
        <v>150</v>
      </c>
      <c r="Q1262" s="101"/>
      <c r="R1262" s="101"/>
      <c r="S1262" s="101"/>
      <c r="T1262" s="101"/>
      <c r="U1262" s="101"/>
      <c r="V1262" s="101"/>
      <c r="W1262" s="101"/>
      <c r="X1262" s="101"/>
      <c r="Y1262" s="101"/>
      <c r="Z1262" s="101"/>
    </row>
    <row r="1263" spans="1:26" s="24" customFormat="1" ht="41.25" customHeight="1">
      <c r="A1263" s="120"/>
      <c r="B1263" s="121"/>
      <c r="C1263" s="121" t="s">
        <v>290</v>
      </c>
      <c r="D1263" s="123" t="s">
        <v>192</v>
      </c>
      <c r="E1263" s="115"/>
      <c r="F1263" s="116">
        <v>1</v>
      </c>
      <c r="G1263" s="113"/>
      <c r="H1263" s="117"/>
      <c r="I1263" s="118"/>
      <c r="J1263" s="114">
        <v>65.72</v>
      </c>
      <c r="K1263" s="119"/>
      <c r="L1263" s="114"/>
      <c r="M1263" s="112"/>
      <c r="N1263" s="72" t="s">
        <v>54</v>
      </c>
      <c r="O1263" s="72">
        <v>2</v>
      </c>
      <c r="P1263" s="102" t="s">
        <v>150</v>
      </c>
      <c r="Q1263" s="101"/>
      <c r="R1263" s="101"/>
      <c r="S1263" s="101"/>
      <c r="T1263" s="101"/>
      <c r="U1263" s="101"/>
      <c r="V1263" s="101"/>
      <c r="W1263" s="101"/>
      <c r="X1263" s="101"/>
      <c r="Y1263" s="101"/>
      <c r="Z1263" s="101"/>
    </row>
    <row r="1264" spans="1:26" s="25" customFormat="1" ht="23.25">
      <c r="A1264" s="120"/>
      <c r="B1264" s="121"/>
      <c r="C1264" s="121" t="s">
        <v>290</v>
      </c>
      <c r="D1264" s="123" t="s">
        <v>255</v>
      </c>
      <c r="E1264" s="115"/>
      <c r="F1264" s="116">
        <v>1</v>
      </c>
      <c r="G1264" s="113"/>
      <c r="H1264" s="113"/>
      <c r="I1264" s="113"/>
      <c r="J1264" s="114">
        <v>12.09</v>
      </c>
      <c r="K1264" s="119"/>
      <c r="L1264" s="114"/>
      <c r="M1264" s="112"/>
      <c r="N1264" s="72" t="s">
        <v>54</v>
      </c>
      <c r="O1264" s="72">
        <v>2</v>
      </c>
      <c r="P1264" s="102" t="s">
        <v>150</v>
      </c>
      <c r="Q1264" s="101"/>
      <c r="R1264" s="101"/>
      <c r="S1264" s="101"/>
      <c r="T1264" s="101"/>
      <c r="U1264" s="101"/>
      <c r="V1264" s="101"/>
      <c r="W1264" s="101"/>
      <c r="X1264" s="101"/>
      <c r="Y1264" s="101"/>
      <c r="Z1264" s="101"/>
    </row>
    <row r="1266" spans="1:26" s="196" customFormat="1" ht="42" customHeight="1">
      <c r="B1266" s="197"/>
      <c r="D1266" s="193" t="s">
        <v>511</v>
      </c>
      <c r="N1266" s="197"/>
    </row>
    <row r="1267" spans="1:26" s="25" customFormat="1" ht="23.25">
      <c r="A1267" s="120"/>
      <c r="B1267" s="121"/>
      <c r="C1267" s="121"/>
      <c r="D1267" s="123" t="s">
        <v>180</v>
      </c>
      <c r="E1267" s="115"/>
      <c r="F1267" s="116"/>
      <c r="G1267" s="113"/>
      <c r="H1267" s="113"/>
      <c r="I1267" s="113"/>
      <c r="J1267" s="114">
        <f>65.2+19.96+65.2+65.2+675.198+84.42+841.43</f>
        <v>1816.6079999999999</v>
      </c>
      <c r="K1267" s="119"/>
      <c r="L1267" s="114"/>
      <c r="M1267" s="112"/>
      <c r="N1267" s="72"/>
      <c r="O1267" s="72"/>
      <c r="P1267" s="102"/>
      <c r="Q1267" s="101"/>
      <c r="R1267" s="101"/>
      <c r="S1267" s="101"/>
      <c r="T1267" s="101"/>
      <c r="U1267" s="101"/>
      <c r="V1267" s="101"/>
      <c r="W1267" s="101"/>
      <c r="X1267" s="101"/>
      <c r="Y1267" s="101"/>
      <c r="Z1267" s="101"/>
    </row>
  </sheetData>
  <autoFilter ref="C1151:D1211">
    <filterColumn colId="0">
      <filters>
        <filter val="Execução de laje com pintura acrílica"/>
      </filters>
    </filterColumn>
  </autoFilter>
  <conditionalFormatting sqref="J534:J724 C975:C1000 A970:B970 D970:M970 A1003:M1005 I1004:I1066">
    <cfRule type="expression" dxfId="161" priority="1077">
      <formula>$P534="OK"</formula>
    </cfRule>
    <cfRule type="expression" dxfId="160" priority="1078">
      <formula>$N534="LEVANTADO"</formula>
    </cfRule>
  </conditionalFormatting>
  <conditionalFormatting sqref="J403:J412">
    <cfRule type="expression" dxfId="159" priority="185">
      <formula>$P403="OK"</formula>
    </cfRule>
    <cfRule type="expression" dxfId="158" priority="186">
      <formula>$N403="LEVANTADO"</formula>
    </cfRule>
  </conditionalFormatting>
  <conditionalFormatting sqref="J413:J528">
    <cfRule type="expression" dxfId="157" priority="191">
      <formula>$P413="OK"</formula>
    </cfRule>
    <cfRule type="expression" dxfId="156" priority="192">
      <formula>$N413="LEVANTADO"</formula>
    </cfRule>
  </conditionalFormatting>
  <conditionalFormatting sqref="J403:J412">
    <cfRule type="expression" dxfId="155" priority="187">
      <formula>$P403="OK"</formula>
    </cfRule>
    <cfRule type="expression" dxfId="154" priority="188">
      <formula>$N403="LEVANTADO"</formula>
    </cfRule>
  </conditionalFormatting>
  <conditionalFormatting sqref="J413:J528">
    <cfRule type="expression" dxfId="153" priority="189">
      <formula>$P413="OK"</formula>
    </cfRule>
    <cfRule type="expression" dxfId="152" priority="190">
      <formula>$N413="LEVANTADO"</formula>
    </cfRule>
  </conditionalFormatting>
  <conditionalFormatting sqref="J205:J400">
    <cfRule type="expression" dxfId="151" priority="183">
      <formula>$P205="OK"</formula>
    </cfRule>
    <cfRule type="expression" dxfId="150" priority="184">
      <formula>$N205="LEVANTADO"</formula>
    </cfRule>
  </conditionalFormatting>
  <conditionalFormatting sqref="J205:J400">
    <cfRule type="expression" dxfId="149" priority="181">
      <formula>$P205="OK"</formula>
    </cfRule>
    <cfRule type="expression" dxfId="148" priority="182">
      <formula>$N205="LEVANTADO"</formula>
    </cfRule>
  </conditionalFormatting>
  <conditionalFormatting sqref="J736:J851">
    <cfRule type="expression" dxfId="147" priority="177">
      <formula>$P736="OK"</formula>
    </cfRule>
    <cfRule type="expression" dxfId="146" priority="178">
      <formula>$N736="LEVANTADO"</formula>
    </cfRule>
  </conditionalFormatting>
  <conditionalFormatting sqref="J736:J851">
    <cfRule type="expression" dxfId="145" priority="179">
      <formula>$P736="OK"</formula>
    </cfRule>
    <cfRule type="expression" dxfId="144" priority="180">
      <formula>$N736="LEVANTADO"</formula>
    </cfRule>
  </conditionalFormatting>
  <conditionalFormatting sqref="J726:J735">
    <cfRule type="expression" dxfId="143" priority="175">
      <formula>$P726="OK"</formula>
    </cfRule>
    <cfRule type="expression" dxfId="142" priority="176">
      <formula>$N726="LEVANTADO"</formula>
    </cfRule>
  </conditionalFormatting>
  <conditionalFormatting sqref="J726:J735">
    <cfRule type="expression" dxfId="141" priority="173">
      <formula>$P726="OK"</formula>
    </cfRule>
    <cfRule type="expression" dxfId="140" priority="174">
      <formula>$N726="LEVANTADO"</formula>
    </cfRule>
  </conditionalFormatting>
  <conditionalFormatting sqref="D948:D967">
    <cfRule type="expression" dxfId="139" priority="103">
      <formula>$P948="OK"</formula>
    </cfRule>
    <cfRule type="expression" dxfId="138" priority="104">
      <formula>$N948="LEVANTADO"</formula>
    </cfRule>
  </conditionalFormatting>
  <conditionalFormatting sqref="A854:M854">
    <cfRule type="expression" dxfId="137" priority="165">
      <formula>$P854="OK"</formula>
    </cfRule>
    <cfRule type="expression" dxfId="136" priority="166">
      <formula>$N854="LEVANTADO"</formula>
    </cfRule>
  </conditionalFormatting>
  <conditionalFormatting sqref="A969:C969 E969:M969">
    <cfRule type="expression" dxfId="135" priority="99">
      <formula>$P969="OK"</formula>
    </cfRule>
    <cfRule type="expression" dxfId="134" priority="100">
      <formula>$N969="LEVANTADO"</formula>
    </cfRule>
  </conditionalFormatting>
  <conditionalFormatting sqref="D969">
    <cfRule type="expression" dxfId="133" priority="97">
      <formula>$P969="OK"</formula>
    </cfRule>
    <cfRule type="expression" dxfId="132" priority="98">
      <formula>$N969="LEVANTADO"</formula>
    </cfRule>
  </conditionalFormatting>
  <conditionalFormatting sqref="A973:M973">
    <cfRule type="expression" dxfId="131" priority="95">
      <formula>$P973="OK"</formula>
    </cfRule>
    <cfRule type="expression" dxfId="130" priority="96">
      <formula>$N973="LEVANTADO"</formula>
    </cfRule>
  </conditionalFormatting>
  <conditionalFormatting sqref="A975:C1000 E975:M1000">
    <cfRule type="expression" dxfId="129" priority="93">
      <formula>$P975="OK"</formula>
    </cfRule>
    <cfRule type="expression" dxfId="128" priority="94">
      <formula>$N975="LEVANTADO"</formula>
    </cfRule>
  </conditionalFormatting>
  <conditionalFormatting sqref="D975:D1000">
    <cfRule type="expression" dxfId="127" priority="89">
      <formula>$P975="OK"</formula>
    </cfRule>
    <cfRule type="expression" dxfId="126" priority="90">
      <formula>$N975="LEVANTADO"</formula>
    </cfRule>
  </conditionalFormatting>
  <conditionalFormatting sqref="A870:M872 A873:C919 E873:M919">
    <cfRule type="expression" dxfId="125" priority="147">
      <formula>$P870="OK"</formula>
    </cfRule>
    <cfRule type="expression" dxfId="124" priority="148">
      <formula>$N870="LEVANTADO"</formula>
    </cfRule>
  </conditionalFormatting>
  <conditionalFormatting sqref="A855:M859 C861:C921">
    <cfRule type="expression" dxfId="123" priority="145">
      <formula>$P855="OK"</formula>
    </cfRule>
    <cfRule type="expression" dxfId="122" priority="146">
      <formula>$N855="LEVANTADO"</formula>
    </cfRule>
  </conditionalFormatting>
  <conditionalFormatting sqref="A865:M868">
    <cfRule type="expression" dxfId="121" priority="143">
      <formula>$P865="OK"</formula>
    </cfRule>
    <cfRule type="expression" dxfId="120" priority="144">
      <formula>$N865="LEVANTADO"</formula>
    </cfRule>
  </conditionalFormatting>
  <conditionalFormatting sqref="A861:M864">
    <cfRule type="expression" dxfId="119" priority="141">
      <formula>$P861="OK"</formula>
    </cfRule>
    <cfRule type="expression" dxfId="118" priority="142">
      <formula>$N861="LEVANTADO"</formula>
    </cfRule>
  </conditionalFormatting>
  <conditionalFormatting sqref="A869:M869">
    <cfRule type="expression" dxfId="117" priority="139">
      <formula>$P869="OK"</formula>
    </cfRule>
    <cfRule type="expression" dxfId="116" priority="140">
      <formula>$N869="LEVANTADO"</formula>
    </cfRule>
  </conditionalFormatting>
  <conditionalFormatting sqref="D873:D918">
    <cfRule type="expression" dxfId="115" priority="137">
      <formula>$P873="OK"</formula>
    </cfRule>
    <cfRule type="expression" dxfId="114" priority="138">
      <formula>$N873="LEVANTADO"</formula>
    </cfRule>
  </conditionalFormatting>
  <conditionalFormatting sqref="D919">
    <cfRule type="expression" dxfId="113" priority="135">
      <formula>$P919="OK"</formula>
    </cfRule>
    <cfRule type="expression" dxfId="112" priority="136">
      <formula>$N919="LEVANTADO"</formula>
    </cfRule>
  </conditionalFormatting>
  <conditionalFormatting sqref="A920:C921 E920:M921">
    <cfRule type="expression" dxfId="111" priority="133">
      <formula>$P920="OK"</formula>
    </cfRule>
    <cfRule type="expression" dxfId="110" priority="134">
      <formula>$N920="LEVANTADO"</formula>
    </cfRule>
  </conditionalFormatting>
  <conditionalFormatting sqref="D920">
    <cfRule type="expression" dxfId="109" priority="131">
      <formula>$P920="OK"</formula>
    </cfRule>
    <cfRule type="expression" dxfId="108" priority="132">
      <formula>$N920="LEVANTADO"</formula>
    </cfRule>
  </conditionalFormatting>
  <conditionalFormatting sqref="D921">
    <cfRule type="expression" dxfId="107" priority="129">
      <formula>$P921="OK"</formula>
    </cfRule>
    <cfRule type="expression" dxfId="106" priority="130">
      <formula>$N921="LEVANTADO"</formula>
    </cfRule>
  </conditionalFormatting>
  <conditionalFormatting sqref="A860:I860 K860:M860">
    <cfRule type="expression" dxfId="105" priority="127">
      <formula>$P860="OK"</formula>
    </cfRule>
    <cfRule type="expression" dxfId="104" priority="128">
      <formula>$N860="LEVANTADO"</formula>
    </cfRule>
  </conditionalFormatting>
  <conditionalFormatting sqref="J860">
    <cfRule type="expression" dxfId="103" priority="125">
      <formula>$P860="OK"</formula>
    </cfRule>
    <cfRule type="expression" dxfId="102" priority="126">
      <formula>$N860="LEVANTADO"</formula>
    </cfRule>
  </conditionalFormatting>
  <conditionalFormatting sqref="A924:M924">
    <cfRule type="expression" dxfId="101" priority="123">
      <formula>$P924="OK"</formula>
    </cfRule>
    <cfRule type="expression" dxfId="100" priority="124">
      <formula>$N924="LEVANTADO"</formula>
    </cfRule>
  </conditionalFormatting>
  <conditionalFormatting sqref="A927:I927 K927:M927">
    <cfRule type="expression" dxfId="99" priority="121">
      <formula>$P927="OK"</formula>
    </cfRule>
    <cfRule type="expression" dxfId="98" priority="122">
      <formula>$N927="LEVANTADO"</formula>
    </cfRule>
  </conditionalFormatting>
  <conditionalFormatting sqref="J927">
    <cfRule type="expression" dxfId="97" priority="119">
      <formula>$P927="OK"</formula>
    </cfRule>
    <cfRule type="expression" dxfId="96" priority="120">
      <formula>$N927="LEVANTADO"</formula>
    </cfRule>
  </conditionalFormatting>
  <conditionalFormatting sqref="A930:M930">
    <cfRule type="expression" dxfId="95" priority="117">
      <formula>$P930="OK"</formula>
    </cfRule>
    <cfRule type="expression" dxfId="94" priority="118">
      <formula>$N930="LEVANTADO"</formula>
    </cfRule>
  </conditionalFormatting>
  <conditionalFormatting sqref="A933:M933">
    <cfRule type="expression" dxfId="93" priority="115">
      <formula>$P933="OK"</formula>
    </cfRule>
    <cfRule type="expression" dxfId="92" priority="116">
      <formula>$N933="LEVANTADO"</formula>
    </cfRule>
  </conditionalFormatting>
  <conditionalFormatting sqref="C937:C969 A936:M936">
    <cfRule type="expression" dxfId="91" priority="113">
      <formula>$P936="OK"</formula>
    </cfRule>
    <cfRule type="expression" dxfId="90" priority="114">
      <formula>$N936="LEVANTADO"</formula>
    </cfRule>
  </conditionalFormatting>
  <conditionalFormatting sqref="A941:M944">
    <cfRule type="expression" dxfId="89" priority="111">
      <formula>$P941="OK"</formula>
    </cfRule>
    <cfRule type="expression" dxfId="88" priority="112">
      <formula>$N941="LEVANTADO"</formula>
    </cfRule>
  </conditionalFormatting>
  <conditionalFormatting sqref="A937:M940">
    <cfRule type="expression" dxfId="87" priority="109">
      <formula>$P937="OK"</formula>
    </cfRule>
    <cfRule type="expression" dxfId="86" priority="110">
      <formula>$N937="LEVANTADO"</formula>
    </cfRule>
  </conditionalFormatting>
  <conditionalFormatting sqref="A945:M945">
    <cfRule type="expression" dxfId="85" priority="107">
      <formula>$P945="OK"</formula>
    </cfRule>
    <cfRule type="expression" dxfId="84" priority="108">
      <formula>$N945="LEVANTADO"</formula>
    </cfRule>
  </conditionalFormatting>
  <conditionalFormatting sqref="A948:C968 E948:M968 A946:M947">
    <cfRule type="expression" dxfId="83" priority="105">
      <formula>$P946="OK"</formula>
    </cfRule>
    <cfRule type="expression" dxfId="82" priority="106">
      <formula>$N946="LEVANTADO"</formula>
    </cfRule>
  </conditionalFormatting>
  <conditionalFormatting sqref="D968">
    <cfRule type="expression" dxfId="81" priority="101">
      <formula>$P968="OK"</formula>
    </cfRule>
    <cfRule type="expression" dxfId="80" priority="102">
      <formula>$N968="LEVANTADO"</formula>
    </cfRule>
  </conditionalFormatting>
  <conditionalFormatting sqref="C970">
    <cfRule type="expression" dxfId="79" priority="81">
      <formula>$P970="OK"</formula>
    </cfRule>
    <cfRule type="expression" dxfId="78" priority="82">
      <formula>$N970="LEVANTADO"</formula>
    </cfRule>
  </conditionalFormatting>
  <conditionalFormatting sqref="C970">
    <cfRule type="expression" dxfId="77" priority="83">
      <formula>$P970="OK"</formula>
    </cfRule>
    <cfRule type="expression" dxfId="76" priority="84">
      <formula>$N970="LEVANTADO"</formula>
    </cfRule>
  </conditionalFormatting>
  <conditionalFormatting sqref="A1015:M1017 A1018:C1064 E1018:M1064">
    <cfRule type="expression" dxfId="75" priority="79">
      <formula>$P1015="OK"</formula>
    </cfRule>
    <cfRule type="expression" dxfId="74" priority="80">
      <formula>$N1015="LEVANTADO"</formula>
    </cfRule>
  </conditionalFormatting>
  <conditionalFormatting sqref="C1006:C1066">
    <cfRule type="expression" dxfId="73" priority="77">
      <formula>$P1006="OK"</formula>
    </cfRule>
    <cfRule type="expression" dxfId="72" priority="78">
      <formula>$N1006="LEVANTADO"</formula>
    </cfRule>
  </conditionalFormatting>
  <conditionalFormatting sqref="A1010:M1013">
    <cfRule type="expression" dxfId="71" priority="75">
      <formula>$P1010="OK"</formula>
    </cfRule>
    <cfRule type="expression" dxfId="70" priority="76">
      <formula>$N1010="LEVANTADO"</formula>
    </cfRule>
  </conditionalFormatting>
  <conditionalFormatting sqref="A1006:M1009">
    <cfRule type="expression" dxfId="69" priority="73">
      <formula>$P1006="OK"</formula>
    </cfRule>
    <cfRule type="expression" dxfId="68" priority="74">
      <formula>$N1006="LEVANTADO"</formula>
    </cfRule>
  </conditionalFormatting>
  <conditionalFormatting sqref="A1014:M1014">
    <cfRule type="expression" dxfId="67" priority="71">
      <formula>$P1014="OK"</formula>
    </cfRule>
    <cfRule type="expression" dxfId="66" priority="72">
      <formula>$N1014="LEVANTADO"</formula>
    </cfRule>
  </conditionalFormatting>
  <conditionalFormatting sqref="D1018:D1063">
    <cfRule type="expression" dxfId="65" priority="69">
      <formula>$P1018="OK"</formula>
    </cfRule>
    <cfRule type="expression" dxfId="64" priority="70">
      <formula>$N1018="LEVANTADO"</formula>
    </cfRule>
  </conditionalFormatting>
  <conditionalFormatting sqref="D1064">
    <cfRule type="expression" dxfId="63" priority="67">
      <formula>$P1064="OK"</formula>
    </cfRule>
    <cfRule type="expression" dxfId="62" priority="68">
      <formula>$N1064="LEVANTADO"</formula>
    </cfRule>
  </conditionalFormatting>
  <conditionalFormatting sqref="A1065:C1066 E1065:M1066">
    <cfRule type="expression" dxfId="61" priority="65">
      <formula>$P1065="OK"</formula>
    </cfRule>
    <cfRule type="expression" dxfId="60" priority="66">
      <formula>$N1065="LEVANTADO"</formula>
    </cfRule>
  </conditionalFormatting>
  <conditionalFormatting sqref="D1065">
    <cfRule type="expression" dxfId="59" priority="63">
      <formula>$P1065="OK"</formula>
    </cfRule>
    <cfRule type="expression" dxfId="58" priority="64">
      <formula>$N1065="LEVANTADO"</formula>
    </cfRule>
  </conditionalFormatting>
  <conditionalFormatting sqref="D1066">
    <cfRule type="expression" dxfId="57" priority="61">
      <formula>$P1066="OK"</formula>
    </cfRule>
    <cfRule type="expression" dxfId="56" priority="62">
      <formula>$N1066="LEVANTADO"</formula>
    </cfRule>
  </conditionalFormatting>
  <conditionalFormatting sqref="I1069:I1094">
    <cfRule type="expression" dxfId="55" priority="55">
      <formula>$P1069="OK"</formula>
    </cfRule>
    <cfRule type="expression" dxfId="54" priority="56">
      <formula>$N1069="LEVANTADO"</formula>
    </cfRule>
  </conditionalFormatting>
  <conditionalFormatting sqref="A1069:C1094 E1069:M1094">
    <cfRule type="expression" dxfId="53" priority="53">
      <formula>$P1069="OK"</formula>
    </cfRule>
    <cfRule type="expression" dxfId="52" priority="54">
      <formula>$N1069="LEVANTADO"</formula>
    </cfRule>
  </conditionalFormatting>
  <conditionalFormatting sqref="C1069:C1094">
    <cfRule type="expression" dxfId="51" priority="51">
      <formula>$P1069="OK"</formula>
    </cfRule>
    <cfRule type="expression" dxfId="50" priority="52">
      <formula>$N1069="LEVANTADO"</formula>
    </cfRule>
  </conditionalFormatting>
  <conditionalFormatting sqref="D1069:D1094">
    <cfRule type="expression" dxfId="49" priority="49">
      <formula>$P1069="OK"</formula>
    </cfRule>
    <cfRule type="expression" dxfId="48" priority="50">
      <formula>$N1069="LEVANTADO"</formula>
    </cfRule>
  </conditionalFormatting>
  <conditionalFormatting sqref="A1097:M1099 A1100:C1146 E1100:M1146">
    <cfRule type="expression" dxfId="47" priority="47">
      <formula>$P1097="OK"</formula>
    </cfRule>
    <cfRule type="expression" dxfId="46" priority="48">
      <formula>$N1097="LEVANTADO"</formula>
    </cfRule>
  </conditionalFormatting>
  <conditionalFormatting sqref="C1097:C1148">
    <cfRule type="expression" dxfId="45" priority="45">
      <formula>$P1097="OK"</formula>
    </cfRule>
    <cfRule type="expression" dxfId="44" priority="46">
      <formula>$N1097="LEVANTADO"</formula>
    </cfRule>
  </conditionalFormatting>
  <conditionalFormatting sqref="D1100:D1145">
    <cfRule type="expression" dxfId="43" priority="43">
      <formula>$P1100="OK"</formula>
    </cfRule>
    <cfRule type="expression" dxfId="42" priority="44">
      <formula>$N1100="LEVANTADO"</formula>
    </cfRule>
  </conditionalFormatting>
  <conditionalFormatting sqref="D1146">
    <cfRule type="expression" dxfId="41" priority="41">
      <formula>$P1146="OK"</formula>
    </cfRule>
    <cfRule type="expression" dxfId="40" priority="42">
      <formula>$N1146="LEVANTADO"</formula>
    </cfRule>
  </conditionalFormatting>
  <conditionalFormatting sqref="A1147:C1148 E1147:M1148">
    <cfRule type="expression" dxfId="39" priority="39">
      <formula>$P1147="OK"</formula>
    </cfRule>
    <cfRule type="expression" dxfId="38" priority="40">
      <formula>$N1147="LEVANTADO"</formula>
    </cfRule>
  </conditionalFormatting>
  <conditionalFormatting sqref="D1147">
    <cfRule type="expression" dxfId="37" priority="37">
      <formula>$P1147="OK"</formula>
    </cfRule>
    <cfRule type="expression" dxfId="36" priority="38">
      <formula>$N1147="LEVANTADO"</formula>
    </cfRule>
  </conditionalFormatting>
  <conditionalFormatting sqref="D1148">
    <cfRule type="expression" dxfId="35" priority="35">
      <formula>$P1148="OK"</formula>
    </cfRule>
    <cfRule type="expression" dxfId="34" priority="36">
      <formula>$N1148="LEVANTADO"</formula>
    </cfRule>
  </conditionalFormatting>
  <conditionalFormatting sqref="A1152:M1152">
    <cfRule type="expression" dxfId="33" priority="33">
      <formula>$P1152="OK"</formula>
    </cfRule>
    <cfRule type="expression" dxfId="32" priority="34">
      <formula>$N1152="LEVANTADO"</formula>
    </cfRule>
  </conditionalFormatting>
  <conditionalFormatting sqref="A1162:M1211">
    <cfRule type="expression" dxfId="31" priority="31">
      <formula>$P1162="OK"</formula>
    </cfRule>
    <cfRule type="expression" dxfId="30" priority="32">
      <formula>$N1162="LEVANTADO"</formula>
    </cfRule>
  </conditionalFormatting>
  <conditionalFormatting sqref="A1157:M1160">
    <cfRule type="expression" dxfId="29" priority="29">
      <formula>$P1157="OK"</formula>
    </cfRule>
    <cfRule type="expression" dxfId="28" priority="30">
      <formula>$N1157="LEVANTADO"</formula>
    </cfRule>
  </conditionalFormatting>
  <conditionalFormatting sqref="A1153:M1156 C1157:C1210">
    <cfRule type="expression" dxfId="27" priority="27">
      <formula>$P1153="OK"</formula>
    </cfRule>
    <cfRule type="expression" dxfId="26" priority="28">
      <formula>$N1153="LEVANTADO"</formula>
    </cfRule>
  </conditionalFormatting>
  <conditionalFormatting sqref="A1161:M1161">
    <cfRule type="expression" dxfId="25" priority="25">
      <formula>$P1161="OK"</formula>
    </cfRule>
    <cfRule type="expression" dxfId="24" priority="26">
      <formula>$N1161="LEVANTADO"</formula>
    </cfRule>
  </conditionalFormatting>
  <conditionalFormatting sqref="C1211">
    <cfRule type="expression" dxfId="23" priority="23">
      <formula>$P1211="OK"</formula>
    </cfRule>
    <cfRule type="expression" dxfId="22" priority="24">
      <formula>$N1211="LEVANTADO"</formula>
    </cfRule>
  </conditionalFormatting>
  <conditionalFormatting sqref="D1151">
    <cfRule type="expression" dxfId="21" priority="21">
      <formula>$P1151="OK"</formula>
    </cfRule>
    <cfRule type="expression" dxfId="20" priority="22">
      <formula>$N1151="LEVANTADO"</formula>
    </cfRule>
  </conditionalFormatting>
  <conditionalFormatting sqref="A1214:M1246">
    <cfRule type="expression" dxfId="19" priority="19">
      <formula>$P1214="OK"</formula>
    </cfRule>
    <cfRule type="expression" dxfId="18" priority="20">
      <formula>$N1214="LEVANTADO"</formula>
    </cfRule>
  </conditionalFormatting>
  <conditionalFormatting sqref="C1214:C1245">
    <cfRule type="expression" dxfId="17" priority="17">
      <formula>$P1214="OK"</formula>
    </cfRule>
    <cfRule type="expression" dxfId="16" priority="18">
      <formula>$N1214="LEVANTADO"</formula>
    </cfRule>
  </conditionalFormatting>
  <conditionalFormatting sqref="C1246">
    <cfRule type="expression" dxfId="15" priority="15">
      <formula>$P1246="OK"</formula>
    </cfRule>
    <cfRule type="expression" dxfId="14" priority="16">
      <formula>$N1246="LEVANTADO"</formula>
    </cfRule>
  </conditionalFormatting>
  <conditionalFormatting sqref="D1213">
    <cfRule type="expression" dxfId="13" priority="13">
      <formula>$P1213="OK"</formula>
    </cfRule>
    <cfRule type="expression" dxfId="12" priority="14">
      <formula>$N1213="LEVANTADO"</formula>
    </cfRule>
  </conditionalFormatting>
  <conditionalFormatting sqref="A1249:M1264">
    <cfRule type="expression" dxfId="11" priority="11">
      <formula>$P1249="OK"</formula>
    </cfRule>
    <cfRule type="expression" dxfId="10" priority="12">
      <formula>$N1249="LEVANTADO"</formula>
    </cfRule>
  </conditionalFormatting>
  <conditionalFormatting sqref="C1249:C1264">
    <cfRule type="expression" dxfId="9" priority="9">
      <formula>$P1249="OK"</formula>
    </cfRule>
    <cfRule type="expression" dxfId="8" priority="10">
      <formula>$N1249="LEVANTADO"</formula>
    </cfRule>
  </conditionalFormatting>
  <conditionalFormatting sqref="D1248">
    <cfRule type="expression" dxfId="7" priority="7">
      <formula>$P1248="OK"</formula>
    </cfRule>
    <cfRule type="expression" dxfId="6" priority="8">
      <formula>$N1248="LEVANTADO"</formula>
    </cfRule>
  </conditionalFormatting>
  <conditionalFormatting sqref="D1266">
    <cfRule type="expression" dxfId="5" priority="5">
      <formula>$P1266="OK"</formula>
    </cfRule>
    <cfRule type="expression" dxfId="4" priority="6">
      <formula>$N1266="LEVANTADO"</formula>
    </cfRule>
  </conditionalFormatting>
  <conditionalFormatting sqref="A1267:M1267">
    <cfRule type="expression" dxfId="3" priority="3">
      <formula>$P1267="OK"</formula>
    </cfRule>
    <cfRule type="expression" dxfId="2" priority="4">
      <formula>$N1267="LEVANTADO"</formula>
    </cfRule>
  </conditionalFormatting>
  <conditionalFormatting sqref="C1267">
    <cfRule type="expression" dxfId="1" priority="1">
      <formula>$P1267="OK"</formula>
    </cfRule>
    <cfRule type="expression" dxfId="0" priority="2">
      <formula>$N1267="LEVANTADO"</formula>
    </cfRule>
  </conditionalFormatting>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sheetPr codeName="Plan31">
    <pageSetUpPr fitToPage="1"/>
  </sheetPr>
  <dimension ref="A1:AX163"/>
  <sheetViews>
    <sheetView showGridLines="0" view="pageBreakPreview" topLeftCell="A19" zoomScale="60" zoomScaleNormal="60" workbookViewId="0">
      <selection activeCell="A19" sqref="A1:N1048576"/>
    </sheetView>
  </sheetViews>
  <sheetFormatPr defaultColWidth="9.140625" defaultRowHeight="12.75"/>
  <cols>
    <col min="1" max="1" width="13.28515625" style="4" customWidth="1"/>
    <col min="2" max="2" width="14.42578125" style="94" customWidth="1"/>
    <col min="3" max="3" width="14.85546875" style="89" customWidth="1"/>
    <col min="4" max="4" width="105.85546875" style="628" customWidth="1"/>
    <col min="5" max="5" width="5.28515625" style="21" hidden="1" customWidth="1"/>
    <col min="6" max="6" width="17.5703125" style="629" customWidth="1"/>
    <col min="7" max="7" width="21" style="21" customWidth="1"/>
    <col min="8" max="8" width="20.5703125" style="21" customWidth="1"/>
    <col min="9" max="9" width="21.28515625" style="21" customWidth="1"/>
    <col min="10" max="10" width="18.5703125" style="21" customWidth="1"/>
    <col min="11" max="11" width="23.5703125" style="21" customWidth="1"/>
    <col min="12" max="12" width="17.140625" style="21" customWidth="1"/>
    <col min="13" max="13" width="22" style="631" customWidth="1"/>
    <col min="14" max="14" width="20.42578125" style="21" customWidth="1"/>
    <col min="15" max="16" width="16.28515625" style="21" customWidth="1"/>
    <col min="17" max="17" width="12.85546875" style="4" customWidth="1"/>
    <col min="18" max="20" width="20.7109375" style="4" customWidth="1"/>
    <col min="21" max="21" width="24" style="4" customWidth="1"/>
    <col min="22" max="22" width="18.7109375" style="4" customWidth="1"/>
    <col min="23" max="23" width="10.5703125" style="4" customWidth="1"/>
    <col min="24" max="32" width="9.140625" style="4"/>
    <col min="33" max="33" width="9" style="4" customWidth="1"/>
    <col min="34" max="16384" width="9.140625" style="4"/>
  </cols>
  <sheetData>
    <row r="1" spans="1:50" ht="63.75" customHeight="1" thickBot="1">
      <c r="A1" s="2"/>
      <c r="B1" s="93"/>
      <c r="C1" s="53"/>
      <c r="D1" s="690"/>
      <c r="E1" s="691"/>
      <c r="F1" s="692"/>
      <c r="G1" s="691"/>
      <c r="H1" s="691"/>
      <c r="I1" s="691"/>
      <c r="J1" s="691"/>
      <c r="K1" s="691"/>
      <c r="L1" s="691"/>
      <c r="M1" s="691"/>
      <c r="N1" s="693"/>
      <c r="O1" s="2"/>
      <c r="P1" s="2"/>
      <c r="Q1" s="85"/>
      <c r="R1" s="85"/>
      <c r="S1" s="85"/>
      <c r="T1" s="85"/>
      <c r="AX1" s="7"/>
    </row>
    <row r="2" spans="1:50" ht="20.25" customHeight="1">
      <c r="A2" s="588"/>
      <c r="B2" s="589"/>
      <c r="C2" s="589"/>
      <c r="D2" s="1742" t="s">
        <v>533</v>
      </c>
      <c r="E2" s="1743"/>
      <c r="F2" s="1743"/>
      <c r="G2" s="1743"/>
      <c r="H2" s="1743"/>
      <c r="I2" s="1743"/>
      <c r="J2" s="1743"/>
      <c r="K2" s="1743"/>
      <c r="L2" s="1743"/>
      <c r="M2" s="1743"/>
      <c r="N2" s="213"/>
      <c r="O2" s="590"/>
      <c r="P2" s="590"/>
      <c r="AX2" s="10"/>
    </row>
    <row r="3" spans="1:50" ht="22.5" customHeight="1">
      <c r="A3" s="60"/>
      <c r="B3" s="52"/>
      <c r="C3" s="52"/>
      <c r="D3" s="591" t="s">
        <v>1973</v>
      </c>
      <c r="E3" s="5"/>
      <c r="F3" s="52"/>
      <c r="G3" s="52"/>
      <c r="H3" s="1059" t="s">
        <v>538</v>
      </c>
      <c r="I3" s="1060">
        <v>0.84819999999999995</v>
      </c>
      <c r="J3" s="955" t="s">
        <v>92</v>
      </c>
      <c r="K3" s="953">
        <v>0.28270000000000001</v>
      </c>
      <c r="L3" s="5"/>
      <c r="M3" s="81" t="s">
        <v>1974</v>
      </c>
      <c r="N3" s="1062"/>
      <c r="O3" s="5"/>
      <c r="P3" s="5"/>
      <c r="U3" s="48" t="s">
        <v>267</v>
      </c>
      <c r="AX3" s="592"/>
    </row>
    <row r="4" spans="1:50" ht="22.5" customHeight="1">
      <c r="A4" s="61"/>
      <c r="B4" s="593"/>
      <c r="C4" s="593"/>
      <c r="D4" s="591" t="s">
        <v>2174</v>
      </c>
      <c r="E4" s="594"/>
      <c r="F4" s="593"/>
      <c r="G4" s="593"/>
      <c r="H4" s="1059" t="s">
        <v>539</v>
      </c>
      <c r="I4" s="1060">
        <v>0.47070000000000001</v>
      </c>
      <c r="J4" s="1058" t="s">
        <v>93</v>
      </c>
      <c r="K4" s="953">
        <v>0.1961</v>
      </c>
      <c r="L4" s="594"/>
      <c r="M4" s="81" t="s">
        <v>537</v>
      </c>
      <c r="N4" s="1063"/>
      <c r="O4" s="5"/>
      <c r="P4" s="5"/>
      <c r="U4" s="48" t="s">
        <v>267</v>
      </c>
      <c r="AX4" s="592"/>
    </row>
    <row r="5" spans="1:50" ht="22.5" customHeight="1">
      <c r="A5" s="61"/>
      <c r="B5" s="593"/>
      <c r="C5" s="593"/>
      <c r="D5" s="643" t="s">
        <v>927</v>
      </c>
      <c r="E5" s="594"/>
      <c r="F5" s="593"/>
      <c r="G5" s="1061"/>
      <c r="H5" s="1061"/>
      <c r="I5" s="1061"/>
      <c r="J5" s="595"/>
      <c r="K5" s="1509"/>
      <c r="L5" s="594"/>
      <c r="M5" s="1061"/>
      <c r="N5" s="644"/>
      <c r="O5" s="5"/>
      <c r="P5" s="5"/>
      <c r="U5" s="48"/>
      <c r="AX5" s="592"/>
    </row>
    <row r="6" spans="1:50" ht="35.25" customHeight="1">
      <c r="A6" s="596" t="s">
        <v>0</v>
      </c>
      <c r="B6" s="597" t="s">
        <v>25</v>
      </c>
      <c r="C6" s="598" t="s">
        <v>26</v>
      </c>
      <c r="D6" s="599" t="s">
        <v>1</v>
      </c>
      <c r="E6" s="600" t="s">
        <v>45</v>
      </c>
      <c r="F6" s="601" t="s">
        <v>24</v>
      </c>
      <c r="G6" s="602" t="s">
        <v>2</v>
      </c>
      <c r="H6" s="603" t="s">
        <v>88</v>
      </c>
      <c r="I6" s="604" t="s">
        <v>90</v>
      </c>
      <c r="J6" s="603" t="s">
        <v>89</v>
      </c>
      <c r="K6" s="602" t="s">
        <v>5</v>
      </c>
      <c r="L6" s="602" t="s">
        <v>91</v>
      </c>
      <c r="M6" s="602" t="s">
        <v>249</v>
      </c>
      <c r="N6" s="605" t="s">
        <v>922</v>
      </c>
      <c r="O6" s="606"/>
      <c r="P6" s="606"/>
      <c r="Q6" s="46"/>
      <c r="R6" s="46"/>
      <c r="S6" s="46"/>
      <c r="T6" s="46"/>
      <c r="U6" s="48" t="s">
        <v>267</v>
      </c>
      <c r="AX6" s="592"/>
    </row>
    <row r="7" spans="1:50" ht="39" customHeight="1">
      <c r="A7" s="607" t="s">
        <v>28</v>
      </c>
      <c r="B7" s="134">
        <v>1</v>
      </c>
      <c r="C7" s="608" t="s">
        <v>929</v>
      </c>
      <c r="D7" s="609" t="s">
        <v>205</v>
      </c>
      <c r="E7" s="205"/>
      <c r="F7" s="610" t="s">
        <v>221</v>
      </c>
      <c r="G7" s="611">
        <v>6</v>
      </c>
      <c r="H7" s="17">
        <v>5822.25</v>
      </c>
      <c r="I7" s="17">
        <v>1645.9501</v>
      </c>
      <c r="J7" s="17">
        <v>7468.2001</v>
      </c>
      <c r="K7" s="1056">
        <v>44809.200599999996</v>
      </c>
      <c r="L7" s="49">
        <v>8.7265179400253204E-2</v>
      </c>
      <c r="M7" s="49">
        <v>8.7265179400253204E-2</v>
      </c>
      <c r="N7" s="612" t="s">
        <v>2175</v>
      </c>
      <c r="O7" s="613"/>
      <c r="P7" s="613"/>
      <c r="Q7" s="47">
        <f t="shared" ref="Q7:Q38" si="0">IF(B7&gt;0,COUNTIF($B$1:$B$121637,B7),"")</f>
        <v>1</v>
      </c>
      <c r="R7" s="47" t="e">
        <f>SUMIF([9]ORÇAMENTO!$B$6:$B$667,'ITEM MAIOR'!B7,[9]ORÇAMENTO!$I$6:$I$667)</f>
        <v>#VALUE!</v>
      </c>
      <c r="S7" s="47"/>
      <c r="T7" s="47"/>
      <c r="U7" s="19">
        <f>G7/2</f>
        <v>3</v>
      </c>
      <c r="V7" s="18" t="s">
        <v>923</v>
      </c>
      <c r="AX7" s="592"/>
    </row>
    <row r="8" spans="1:50" ht="48" customHeight="1">
      <c r="A8" s="618" t="s">
        <v>38</v>
      </c>
      <c r="B8" s="134" t="s">
        <v>1924</v>
      </c>
      <c r="C8" s="608" t="s">
        <v>928</v>
      </c>
      <c r="D8" s="609" t="s">
        <v>1580</v>
      </c>
      <c r="E8" s="205"/>
      <c r="F8" s="610" t="s">
        <v>51</v>
      </c>
      <c r="G8" s="611">
        <v>360.59099999999995</v>
      </c>
      <c r="H8" s="17">
        <v>53.73</v>
      </c>
      <c r="I8" s="17">
        <v>15.189500000000001</v>
      </c>
      <c r="J8" s="17">
        <v>68.919499999999999</v>
      </c>
      <c r="K8" s="1056">
        <v>24851.751400000001</v>
      </c>
      <c r="L8" s="49">
        <v>4.839837612125341E-2</v>
      </c>
      <c r="M8" s="49">
        <v>0.13566355552150661</v>
      </c>
      <c r="N8" s="612" t="s">
        <v>2175</v>
      </c>
      <c r="O8" s="613" t="str">
        <f>IF(M8&lt;=50%,"-",IF(M8&lt;=80%,M8,IF(M8&lt;=100%,"-"," ")))</f>
        <v>-</v>
      </c>
      <c r="P8" s="613" t="str">
        <f>IF(M8&lt;=50%,"-",IF(M8&lt;=80%,"-",IF(M8&lt;=100%,M8," ")))</f>
        <v>-</v>
      </c>
      <c r="Q8" s="47">
        <f t="shared" si="0"/>
        <v>1</v>
      </c>
      <c r="R8" s="47" t="e">
        <f>SUMIF([9]ORÇAMENTO!$B$6:$B$667,'ITEM MAIOR'!B8,[9]ORÇAMENTO!$I$6:$I$667)</f>
        <v>#VALUE!</v>
      </c>
      <c r="S8" s="47"/>
      <c r="T8" s="47"/>
      <c r="U8" s="19">
        <f>G8/2</f>
        <v>180.29549999999998</v>
      </c>
      <c r="V8" s="18" t="s">
        <v>924</v>
      </c>
      <c r="AX8" s="592"/>
    </row>
    <row r="9" spans="1:50" ht="31.5" customHeight="1">
      <c r="A9" s="618" t="s">
        <v>38</v>
      </c>
      <c r="B9" s="134" t="s">
        <v>141</v>
      </c>
      <c r="C9" s="608" t="s">
        <v>928</v>
      </c>
      <c r="D9" s="609" t="s">
        <v>1284</v>
      </c>
      <c r="E9" s="205"/>
      <c r="F9" s="610" t="s">
        <v>955</v>
      </c>
      <c r="G9" s="611">
        <v>9</v>
      </c>
      <c r="H9" s="17">
        <v>1758.01</v>
      </c>
      <c r="I9" s="17">
        <v>496.98939999999999</v>
      </c>
      <c r="J9" s="17">
        <v>2254.9994000000002</v>
      </c>
      <c r="K9" s="1056">
        <v>20294.994600000002</v>
      </c>
      <c r="L9" s="49">
        <v>3.9524167380396658E-2</v>
      </c>
      <c r="M9" s="49">
        <v>0.17518772290190326</v>
      </c>
      <c r="N9" s="612" t="s">
        <v>2175</v>
      </c>
      <c r="O9" s="613" t="str">
        <f t="shared" ref="O9:O62" si="1">IF(M9&lt;=50%,"-",IF(M9&lt;=80%,M9,IF(M9&lt;=100%,"-"," ")))</f>
        <v>-</v>
      </c>
      <c r="P9" s="613" t="str">
        <f t="shared" ref="P9:P62" si="2">IF(M9&lt;=50%,"-",IF(M9&lt;=80%,"-",IF(M9&lt;=100%,M9," ")))</f>
        <v>-</v>
      </c>
      <c r="Q9" s="47">
        <f t="shared" si="0"/>
        <v>1</v>
      </c>
      <c r="R9" s="47" t="e">
        <f>VLOOKUP(D9,[9]ORÇAMENTO!$B$6:$N$667,4,FALSE)</f>
        <v>#N/A</v>
      </c>
      <c r="S9" s="47"/>
      <c r="T9" s="47"/>
      <c r="U9" s="18"/>
      <c r="V9" s="4" t="s">
        <v>925</v>
      </c>
      <c r="AX9" s="592"/>
    </row>
    <row r="10" spans="1:50" ht="48" customHeight="1">
      <c r="A10" s="618" t="s">
        <v>42</v>
      </c>
      <c r="B10" s="134" t="s">
        <v>197</v>
      </c>
      <c r="C10" s="608" t="s">
        <v>928</v>
      </c>
      <c r="D10" s="609" t="s">
        <v>1235</v>
      </c>
      <c r="E10" s="205"/>
      <c r="F10" s="610" t="s">
        <v>96</v>
      </c>
      <c r="G10" s="611">
        <v>8</v>
      </c>
      <c r="H10" s="17">
        <v>1710.12</v>
      </c>
      <c r="I10" s="17">
        <v>483.45089999999999</v>
      </c>
      <c r="J10" s="17">
        <v>2193.5709000000002</v>
      </c>
      <c r="K10" s="1056">
        <v>17548.567200000001</v>
      </c>
      <c r="L10" s="49">
        <v>3.4175545299181244E-2</v>
      </c>
      <c r="M10" s="49">
        <v>0.2093632682010845</v>
      </c>
      <c r="N10" s="612" t="s">
        <v>2175</v>
      </c>
      <c r="O10" s="613" t="str">
        <f t="shared" si="1"/>
        <v>-</v>
      </c>
      <c r="P10" s="613" t="str">
        <f t="shared" si="2"/>
        <v>-</v>
      </c>
      <c r="Q10" s="47">
        <f t="shared" si="0"/>
        <v>1</v>
      </c>
      <c r="R10" s="47" t="e">
        <f>SUMIF([9]ORÇAMENTO!$B$6:$B$667,'ITEM MAIOR'!B10,[9]ORÇAMENTO!$I$6:$I$667)</f>
        <v>#VALUE!</v>
      </c>
      <c r="S10" s="47"/>
      <c r="T10" s="47"/>
      <c r="U10" s="18"/>
      <c r="AX10" s="592"/>
    </row>
    <row r="11" spans="1:50" ht="48" customHeight="1">
      <c r="A11" s="618" t="s">
        <v>42</v>
      </c>
      <c r="B11" s="134" t="s">
        <v>195</v>
      </c>
      <c r="C11" s="608" t="s">
        <v>928</v>
      </c>
      <c r="D11" s="609" t="s">
        <v>1409</v>
      </c>
      <c r="E11" s="205"/>
      <c r="F11" s="610" t="s">
        <v>96</v>
      </c>
      <c r="G11" s="611">
        <v>1</v>
      </c>
      <c r="H11" s="17">
        <v>13641.78</v>
      </c>
      <c r="I11" s="17">
        <v>3856.5311999999999</v>
      </c>
      <c r="J11" s="17">
        <v>17498.3112</v>
      </c>
      <c r="K11" s="1056">
        <v>17498.3112</v>
      </c>
      <c r="L11" s="49">
        <v>3.4077672567750746E-2</v>
      </c>
      <c r="M11" s="49">
        <v>0.24344094076883524</v>
      </c>
      <c r="N11" s="612" t="s">
        <v>2175</v>
      </c>
      <c r="O11" s="613" t="str">
        <f t="shared" si="1"/>
        <v>-</v>
      </c>
      <c r="P11" s="613" t="str">
        <f t="shared" si="2"/>
        <v>-</v>
      </c>
      <c r="Q11" s="47">
        <f t="shared" si="0"/>
        <v>1</v>
      </c>
      <c r="R11" s="47" t="e">
        <f>SUMIF([9]ORÇAMENTO!$B$6:$B$667,'ITEM MAIOR'!B11,[9]ORÇAMENTO!$I$6:$I$667)</f>
        <v>#VALUE!</v>
      </c>
      <c r="S11" s="47"/>
      <c r="T11" s="47"/>
      <c r="U11" s="18"/>
      <c r="AX11" s="592"/>
    </row>
    <row r="12" spans="1:50" ht="48" customHeight="1">
      <c r="A12" s="618" t="s">
        <v>42</v>
      </c>
      <c r="B12" s="134" t="s">
        <v>228</v>
      </c>
      <c r="C12" s="608" t="s">
        <v>928</v>
      </c>
      <c r="D12" s="609" t="s">
        <v>1534</v>
      </c>
      <c r="E12" s="205"/>
      <c r="F12" s="610" t="s">
        <v>96</v>
      </c>
      <c r="G12" s="611">
        <v>1</v>
      </c>
      <c r="H12" s="17">
        <v>13108.22</v>
      </c>
      <c r="I12" s="17">
        <v>3705.6938</v>
      </c>
      <c r="J12" s="17">
        <v>16813.913799999998</v>
      </c>
      <c r="K12" s="1056">
        <v>16813.913799999998</v>
      </c>
      <c r="L12" s="49">
        <v>3.2744819914894738E-2</v>
      </c>
      <c r="M12" s="49">
        <v>0.27618576068372996</v>
      </c>
      <c r="N12" s="612" t="s">
        <v>2175</v>
      </c>
      <c r="O12" s="613" t="str">
        <f t="shared" si="1"/>
        <v>-</v>
      </c>
      <c r="P12" s="613" t="str">
        <f t="shared" si="2"/>
        <v>-</v>
      </c>
      <c r="Q12" s="47">
        <f t="shared" si="0"/>
        <v>1</v>
      </c>
      <c r="R12" s="47" t="e">
        <f>SUMIF([9]ORÇAMENTO!$B$6:$B$667,'ITEM MAIOR'!B12,[9]ORÇAMENTO!$I$6:$I$667)</f>
        <v>#VALUE!</v>
      </c>
      <c r="S12" s="47"/>
      <c r="T12" s="47"/>
      <c r="U12" s="18"/>
      <c r="AX12" s="592"/>
    </row>
    <row r="13" spans="1:50" ht="48" customHeight="1">
      <c r="A13" s="618" t="s">
        <v>42</v>
      </c>
      <c r="B13" s="134">
        <v>72136</v>
      </c>
      <c r="C13" s="608" t="e">
        <v>#N/A</v>
      </c>
      <c r="D13" s="609">
        <v>0</v>
      </c>
      <c r="E13" s="205"/>
      <c r="F13" s="610">
        <v>0</v>
      </c>
      <c r="G13" s="611">
        <v>0</v>
      </c>
      <c r="H13" s="17">
        <v>0</v>
      </c>
      <c r="I13" s="17">
        <v>0</v>
      </c>
      <c r="J13" s="17">
        <v>0</v>
      </c>
      <c r="K13" s="1056">
        <v>0</v>
      </c>
      <c r="L13" s="49">
        <v>0</v>
      </c>
      <c r="M13" s="49">
        <v>0.27618576068372996</v>
      </c>
      <c r="N13" s="612" t="s">
        <v>2175</v>
      </c>
      <c r="O13" s="613" t="str">
        <f t="shared" si="1"/>
        <v>-</v>
      </c>
      <c r="P13" s="613" t="str">
        <f t="shared" si="2"/>
        <v>-</v>
      </c>
      <c r="Q13" s="47">
        <f t="shared" si="0"/>
        <v>1</v>
      </c>
      <c r="R13" s="47" t="e">
        <f>SUMIF([9]ORÇAMENTO!$B$6:$B$667,'ITEM MAIOR'!B13,[9]ORÇAMENTO!$I$6:$I$667)</f>
        <v>#VALUE!</v>
      </c>
      <c r="S13" s="47"/>
      <c r="T13" s="47"/>
      <c r="U13" s="18"/>
      <c r="AX13" s="592"/>
    </row>
    <row r="14" spans="1:50" ht="48" customHeight="1">
      <c r="A14" s="618" t="s">
        <v>42</v>
      </c>
      <c r="B14" s="134">
        <v>93682</v>
      </c>
      <c r="C14" s="608" t="s">
        <v>100</v>
      </c>
      <c r="D14" s="609" t="s">
        <v>833</v>
      </c>
      <c r="E14" s="205"/>
      <c r="F14" s="610" t="s">
        <v>51</v>
      </c>
      <c r="G14" s="611">
        <v>135.66999999999999</v>
      </c>
      <c r="H14" s="17">
        <v>62.81</v>
      </c>
      <c r="I14" s="17">
        <v>17.756399999999999</v>
      </c>
      <c r="J14" s="17">
        <v>80.566400000000002</v>
      </c>
      <c r="K14" s="1056">
        <v>10930.443499999999</v>
      </c>
      <c r="L14" s="49">
        <v>2.128685850628256E-2</v>
      </c>
      <c r="M14" s="49">
        <v>0.2974726191900125</v>
      </c>
      <c r="N14" s="612" t="s">
        <v>2175</v>
      </c>
      <c r="O14" s="613" t="str">
        <f t="shared" si="1"/>
        <v>-</v>
      </c>
      <c r="P14" s="613" t="str">
        <f t="shared" si="2"/>
        <v>-</v>
      </c>
      <c r="Q14" s="47">
        <f t="shared" si="0"/>
        <v>1</v>
      </c>
      <c r="R14" s="47" t="e">
        <f>SUMIF([9]ORÇAMENTO!$B$6:$B$667,'ITEM MAIOR'!B14,[9]ORÇAMENTO!$I$6:$I$667)</f>
        <v>#VALUE!</v>
      </c>
      <c r="S14" s="47"/>
      <c r="T14" s="47"/>
      <c r="U14" s="18"/>
      <c r="AX14" s="592"/>
    </row>
    <row r="15" spans="1:50" ht="48" customHeight="1">
      <c r="A15" s="618" t="s">
        <v>42</v>
      </c>
      <c r="B15" s="134" t="s">
        <v>523</v>
      </c>
      <c r="C15" s="608" t="s">
        <v>928</v>
      </c>
      <c r="D15" s="609" t="s">
        <v>248</v>
      </c>
      <c r="E15" s="205"/>
      <c r="F15" s="610" t="s">
        <v>51</v>
      </c>
      <c r="G15" s="611">
        <v>212.86700000000002</v>
      </c>
      <c r="H15" s="17">
        <v>36.076000000000001</v>
      </c>
      <c r="I15" s="17">
        <v>10.198700000000001</v>
      </c>
      <c r="J15" s="17">
        <v>46.274700000000003</v>
      </c>
      <c r="K15" s="1056">
        <v>9850.3565999999992</v>
      </c>
      <c r="L15" s="49">
        <v>1.9183407075900126E-2</v>
      </c>
      <c r="M15" s="49">
        <v>0.3166560262659126</v>
      </c>
      <c r="N15" s="612" t="s">
        <v>2175</v>
      </c>
      <c r="O15" s="613" t="str">
        <f t="shared" si="1"/>
        <v>-</v>
      </c>
      <c r="P15" s="613" t="str">
        <f t="shared" si="2"/>
        <v>-</v>
      </c>
      <c r="Q15" s="47">
        <f t="shared" si="0"/>
        <v>1</v>
      </c>
      <c r="R15" s="47" t="e">
        <f>SUMIF([9]ORÇAMENTO!$B$6:$B$667,'ITEM MAIOR'!B15,[9]ORÇAMENTO!$I$6:$I$667)</f>
        <v>#VALUE!</v>
      </c>
      <c r="S15" s="47"/>
      <c r="T15" s="47"/>
      <c r="U15" s="18"/>
      <c r="AX15" s="592"/>
    </row>
    <row r="16" spans="1:50" ht="48" customHeight="1">
      <c r="A16" s="618" t="s">
        <v>42</v>
      </c>
      <c r="B16" s="134">
        <v>92547</v>
      </c>
      <c r="C16" s="608" t="s">
        <v>100</v>
      </c>
      <c r="D16" s="609" t="s">
        <v>1945</v>
      </c>
      <c r="E16" s="205"/>
      <c r="F16" s="610" t="s">
        <v>48</v>
      </c>
      <c r="G16" s="611">
        <v>9</v>
      </c>
      <c r="H16" s="17">
        <v>816.65</v>
      </c>
      <c r="I16" s="17">
        <v>230.86699999999999</v>
      </c>
      <c r="J16" s="17">
        <v>1047.5170000000001</v>
      </c>
      <c r="K16" s="1056">
        <v>9427.6530000000002</v>
      </c>
      <c r="L16" s="49">
        <v>1.836019878400454E-2</v>
      </c>
      <c r="M16" s="49">
        <v>0.33501622504991713</v>
      </c>
      <c r="N16" s="612" t="s">
        <v>2175</v>
      </c>
      <c r="O16" s="613" t="str">
        <f t="shared" si="1"/>
        <v>-</v>
      </c>
      <c r="P16" s="613" t="str">
        <f t="shared" si="2"/>
        <v>-</v>
      </c>
      <c r="Q16" s="47">
        <f t="shared" si="0"/>
        <v>1</v>
      </c>
      <c r="R16" s="47" t="e">
        <f>SUMIF([9]ORÇAMENTO!$B$6:$B$667,'ITEM MAIOR'!B16,[9]ORÇAMENTO!$I$6:$I$667)</f>
        <v>#VALUE!</v>
      </c>
      <c r="S16" s="47"/>
      <c r="T16" s="47"/>
      <c r="U16" s="18"/>
      <c r="AX16" s="592"/>
    </row>
    <row r="17" spans="1:50" ht="48" customHeight="1">
      <c r="A17" s="618" t="s">
        <v>42</v>
      </c>
      <c r="B17" s="134" t="s">
        <v>196</v>
      </c>
      <c r="C17" s="608" t="s">
        <v>928</v>
      </c>
      <c r="D17" s="609" t="s">
        <v>1601</v>
      </c>
      <c r="E17" s="205"/>
      <c r="F17" s="610" t="s">
        <v>96</v>
      </c>
      <c r="G17" s="611">
        <v>1</v>
      </c>
      <c r="H17" s="17">
        <v>7504.81</v>
      </c>
      <c r="I17" s="17">
        <v>2121.6098000000002</v>
      </c>
      <c r="J17" s="17">
        <v>9626.4197999999997</v>
      </c>
      <c r="K17" s="1056">
        <v>9626.4197999999997</v>
      </c>
      <c r="L17" s="49">
        <v>1.8747293849940935E-2</v>
      </c>
      <c r="M17" s="49">
        <v>0.35376351889985808</v>
      </c>
      <c r="N17" s="612" t="s">
        <v>2175</v>
      </c>
      <c r="O17" s="613" t="str">
        <f t="shared" si="1"/>
        <v>-</v>
      </c>
      <c r="P17" s="613" t="str">
        <f t="shared" si="2"/>
        <v>-</v>
      </c>
      <c r="Q17" s="47">
        <f t="shared" si="0"/>
        <v>1</v>
      </c>
      <c r="R17" s="47" t="e">
        <f>SUMIF([9]ORÇAMENTO!$B$6:$B$667,'ITEM MAIOR'!B17,[9]ORÇAMENTO!$I$6:$I$667)</f>
        <v>#VALUE!</v>
      </c>
      <c r="S17" s="47"/>
      <c r="T17" s="47"/>
      <c r="U17" s="18"/>
      <c r="AX17" s="592"/>
    </row>
    <row r="18" spans="1:50" ht="48" customHeight="1">
      <c r="A18" s="618" t="s">
        <v>42</v>
      </c>
      <c r="B18" s="134">
        <v>96111</v>
      </c>
      <c r="C18" s="608" t="s">
        <v>100</v>
      </c>
      <c r="D18" s="609" t="s">
        <v>853</v>
      </c>
      <c r="E18" s="205"/>
      <c r="F18" s="610" t="s">
        <v>51</v>
      </c>
      <c r="G18" s="611">
        <v>184.82</v>
      </c>
      <c r="H18" s="17">
        <v>38.979999999999997</v>
      </c>
      <c r="I18" s="17">
        <v>11.019600000000001</v>
      </c>
      <c r="J18" s="17">
        <v>49.999600000000001</v>
      </c>
      <c r="K18" s="1056">
        <v>9240.9261000000006</v>
      </c>
      <c r="L18" s="49">
        <v>1.7996551224816592E-2</v>
      </c>
      <c r="M18" s="49">
        <v>0.37176007012467466</v>
      </c>
      <c r="N18" s="612" t="s">
        <v>2175</v>
      </c>
      <c r="O18" s="613" t="str">
        <f t="shared" si="1"/>
        <v>-</v>
      </c>
      <c r="P18" s="613" t="str">
        <f t="shared" si="2"/>
        <v>-</v>
      </c>
      <c r="Q18" s="47">
        <f t="shared" si="0"/>
        <v>1</v>
      </c>
      <c r="R18" s="47" t="e">
        <f>SUMIF([9]ORÇAMENTO!$B$6:$B$667,'ITEM MAIOR'!B18,[9]ORÇAMENTO!$I$6:$I$667)</f>
        <v>#VALUE!</v>
      </c>
      <c r="S18" s="47"/>
      <c r="T18" s="47"/>
      <c r="U18" s="18"/>
      <c r="AX18" s="592"/>
    </row>
    <row r="19" spans="1:50" ht="48" customHeight="1">
      <c r="A19" s="618" t="s">
        <v>42</v>
      </c>
      <c r="B19" s="134" t="s">
        <v>111</v>
      </c>
      <c r="C19" s="608" t="s">
        <v>928</v>
      </c>
      <c r="D19" s="609" t="s">
        <v>1254</v>
      </c>
      <c r="E19" s="205"/>
      <c r="F19" s="610" t="s">
        <v>955</v>
      </c>
      <c r="G19" s="611">
        <v>10</v>
      </c>
      <c r="H19" s="17">
        <v>733.57449999999994</v>
      </c>
      <c r="I19" s="17">
        <v>207.38149999999999</v>
      </c>
      <c r="J19" s="17">
        <v>940.95600000000002</v>
      </c>
      <c r="K19" s="1056">
        <v>9409.56</v>
      </c>
      <c r="L19" s="49">
        <v>1.8324962964803408E-2</v>
      </c>
      <c r="M19" s="49">
        <v>0.39008503308947806</v>
      </c>
      <c r="N19" s="612" t="s">
        <v>2175</v>
      </c>
      <c r="O19" s="613" t="str">
        <f t="shared" si="1"/>
        <v>-</v>
      </c>
      <c r="P19" s="613" t="str">
        <f t="shared" si="2"/>
        <v>-</v>
      </c>
      <c r="Q19" s="47">
        <f t="shared" si="0"/>
        <v>1</v>
      </c>
      <c r="R19" s="47" t="e">
        <f>SUMIF([9]ORÇAMENTO!$B$6:$B$667,'ITEM MAIOR'!B19,[9]ORÇAMENTO!$I$6:$I$667)</f>
        <v>#VALUE!</v>
      </c>
      <c r="S19" s="47"/>
      <c r="T19" s="47"/>
      <c r="U19" s="18"/>
      <c r="AX19" s="592"/>
    </row>
    <row r="20" spans="1:50" ht="48" customHeight="1">
      <c r="A20" s="618" t="s">
        <v>42</v>
      </c>
      <c r="B20" s="134">
        <v>4298</v>
      </c>
      <c r="C20" s="608" t="s">
        <v>956</v>
      </c>
      <c r="D20" s="609" t="s">
        <v>1430</v>
      </c>
      <c r="E20" s="205"/>
      <c r="F20" s="610" t="s">
        <v>221</v>
      </c>
      <c r="G20" s="611">
        <v>6</v>
      </c>
      <c r="H20" s="17">
        <v>1200</v>
      </c>
      <c r="I20" s="17">
        <v>235.32</v>
      </c>
      <c r="J20" s="17">
        <v>1435.32</v>
      </c>
      <c r="K20" s="1056">
        <v>8611.92</v>
      </c>
      <c r="L20" s="49">
        <v>1.6771572215475514E-2</v>
      </c>
      <c r="M20" s="49">
        <v>0.4068566053049536</v>
      </c>
      <c r="N20" s="612" t="s">
        <v>2175</v>
      </c>
      <c r="O20" s="613" t="str">
        <f t="shared" si="1"/>
        <v>-</v>
      </c>
      <c r="P20" s="613" t="str">
        <f t="shared" si="2"/>
        <v>-</v>
      </c>
      <c r="Q20" s="47">
        <f t="shared" si="0"/>
        <v>1</v>
      </c>
      <c r="R20" s="47" t="e">
        <f>SUMIF([9]ORÇAMENTO!$B$6:$B$667,'ITEM MAIOR'!B20,[9]ORÇAMENTO!$I$6:$I$667)</f>
        <v>#VALUE!</v>
      </c>
      <c r="S20" s="47"/>
      <c r="T20" s="47"/>
      <c r="U20" s="18"/>
      <c r="AX20" s="592"/>
    </row>
    <row r="21" spans="1:50" ht="48" customHeight="1">
      <c r="A21" s="618" t="s">
        <v>42</v>
      </c>
      <c r="B21" s="134">
        <v>88428</v>
      </c>
      <c r="C21" s="608" t="s">
        <v>100</v>
      </c>
      <c r="D21" s="609" t="s">
        <v>837</v>
      </c>
      <c r="E21" s="205"/>
      <c r="F21" s="610" t="s">
        <v>51</v>
      </c>
      <c r="G21" s="611">
        <v>296.3845</v>
      </c>
      <c r="H21" s="17">
        <v>22.28</v>
      </c>
      <c r="I21" s="17">
        <v>6.2986000000000004</v>
      </c>
      <c r="J21" s="17">
        <v>28.578600000000002</v>
      </c>
      <c r="K21" s="1056">
        <v>8470.2541000000001</v>
      </c>
      <c r="L21" s="49">
        <v>1.6495680210867909E-2</v>
      </c>
      <c r="M21" s="49">
        <v>0.42335228551582149</v>
      </c>
      <c r="N21" s="612" t="s">
        <v>2175</v>
      </c>
      <c r="O21" s="613" t="str">
        <f t="shared" si="1"/>
        <v>-</v>
      </c>
      <c r="P21" s="613" t="str">
        <f t="shared" si="2"/>
        <v>-</v>
      </c>
      <c r="Q21" s="47">
        <f t="shared" si="0"/>
        <v>1</v>
      </c>
      <c r="R21" s="47" t="e">
        <f>SUMIF([9]ORÇAMENTO!$B$6:$B$667,'ITEM MAIOR'!B21,[9]ORÇAMENTO!$I$6:$I$667)</f>
        <v>#VALUE!</v>
      </c>
      <c r="S21" s="47"/>
      <c r="T21" s="47"/>
      <c r="U21" s="18"/>
      <c r="AX21" s="592"/>
    </row>
    <row r="22" spans="1:50" ht="48" customHeight="1">
      <c r="A22" s="618" t="s">
        <v>42</v>
      </c>
      <c r="B22" s="134">
        <v>87521</v>
      </c>
      <c r="C22" s="608" t="s">
        <v>100</v>
      </c>
      <c r="D22" s="609" t="s">
        <v>588</v>
      </c>
      <c r="E22" s="205"/>
      <c r="F22" s="610" t="s">
        <v>51</v>
      </c>
      <c r="G22" s="611">
        <v>132.84669999999994</v>
      </c>
      <c r="H22" s="17">
        <v>49.96</v>
      </c>
      <c r="I22" s="17">
        <v>14.123699999999999</v>
      </c>
      <c r="J22" s="17">
        <v>64.083699999999993</v>
      </c>
      <c r="K22" s="1056">
        <v>8513.3081000000002</v>
      </c>
      <c r="L22" s="49">
        <v>1.6579527166037611E-2</v>
      </c>
      <c r="M22" s="49">
        <v>0.4399318126818591</v>
      </c>
      <c r="N22" s="612" t="s">
        <v>2175</v>
      </c>
      <c r="O22" s="613" t="str">
        <f t="shared" si="1"/>
        <v>-</v>
      </c>
      <c r="P22" s="613" t="str">
        <f t="shared" si="2"/>
        <v>-</v>
      </c>
      <c r="Q22" s="47">
        <f t="shared" si="0"/>
        <v>1</v>
      </c>
      <c r="R22" s="47" t="e">
        <f>SUMIF([9]ORÇAMENTO!$B$6:$B$667,'ITEM MAIOR'!B22,[9]ORÇAMENTO!$I$6:$I$667)</f>
        <v>#VALUE!</v>
      </c>
      <c r="S22" s="47"/>
      <c r="T22" s="47"/>
      <c r="U22" s="18"/>
      <c r="AX22" s="592"/>
    </row>
    <row r="23" spans="1:50" ht="48" customHeight="1">
      <c r="A23" s="618" t="s">
        <v>42</v>
      </c>
      <c r="B23" s="134">
        <v>89173</v>
      </c>
      <c r="C23" s="608" t="s">
        <v>100</v>
      </c>
      <c r="D23" s="609" t="s">
        <v>852</v>
      </c>
      <c r="E23" s="205"/>
      <c r="F23" s="610" t="s">
        <v>51</v>
      </c>
      <c r="G23" s="611">
        <v>248.02500000000006</v>
      </c>
      <c r="H23" s="17">
        <v>23.31</v>
      </c>
      <c r="I23" s="17">
        <v>6.5896999999999997</v>
      </c>
      <c r="J23" s="17">
        <v>29.899699999999999</v>
      </c>
      <c r="K23" s="1056">
        <v>7415.8730999999998</v>
      </c>
      <c r="L23" s="49">
        <v>1.44422905969229E-2</v>
      </c>
      <c r="M23" s="49">
        <v>0.45437410327878203</v>
      </c>
      <c r="N23" s="612" t="s">
        <v>2175</v>
      </c>
      <c r="O23" s="613" t="str">
        <f t="shared" si="1"/>
        <v>-</v>
      </c>
      <c r="P23" s="613" t="str">
        <f t="shared" si="2"/>
        <v>-</v>
      </c>
      <c r="Q23" s="47">
        <f t="shared" si="0"/>
        <v>1</v>
      </c>
      <c r="R23" s="47" t="e">
        <f>SUMIF([9]ORÇAMENTO!$B$6:$B$667,'ITEM MAIOR'!B23,[9]ORÇAMENTO!$I$6:$I$667)</f>
        <v>#VALUE!</v>
      </c>
      <c r="S23" s="47"/>
      <c r="T23" s="47"/>
      <c r="U23" s="18"/>
      <c r="AX23" s="592"/>
    </row>
    <row r="24" spans="1:50" ht="48" customHeight="1">
      <c r="A24" s="618" t="s">
        <v>42</v>
      </c>
      <c r="B24" s="134">
        <v>88476</v>
      </c>
      <c r="C24" s="608" t="s">
        <v>100</v>
      </c>
      <c r="D24" s="609" t="s">
        <v>848</v>
      </c>
      <c r="E24" s="205"/>
      <c r="F24" s="610" t="s">
        <v>51</v>
      </c>
      <c r="G24" s="611">
        <v>395.06299999999999</v>
      </c>
      <c r="H24" s="17">
        <v>15.22</v>
      </c>
      <c r="I24" s="17">
        <v>4.3026999999999997</v>
      </c>
      <c r="J24" s="17">
        <v>19.5227</v>
      </c>
      <c r="K24" s="1056">
        <v>7712.6963999999998</v>
      </c>
      <c r="L24" s="49">
        <v>1.5020349079954065E-2</v>
      </c>
      <c r="M24" s="49">
        <v>0.46939445235873611</v>
      </c>
      <c r="N24" s="612" t="s">
        <v>2175</v>
      </c>
      <c r="O24" s="613" t="str">
        <f t="shared" si="1"/>
        <v>-</v>
      </c>
      <c r="P24" s="613" t="str">
        <f t="shared" si="2"/>
        <v>-</v>
      </c>
      <c r="Q24" s="47">
        <f t="shared" si="0"/>
        <v>1</v>
      </c>
      <c r="R24" s="47" t="e">
        <f>SUMIF([9]ORÇAMENTO!$B$6:$B$667,'ITEM MAIOR'!B24,[9]ORÇAMENTO!$I$6:$I$667)</f>
        <v>#VALUE!</v>
      </c>
      <c r="S24" s="47"/>
      <c r="T24" s="47"/>
      <c r="U24" s="18"/>
      <c r="AX24" s="592"/>
    </row>
    <row r="25" spans="1:50" ht="48" customHeight="1">
      <c r="A25" s="618" t="s">
        <v>42</v>
      </c>
      <c r="B25" s="134" t="s">
        <v>112</v>
      </c>
      <c r="C25" s="608" t="s">
        <v>928</v>
      </c>
      <c r="D25" s="609" t="s">
        <v>1257</v>
      </c>
      <c r="E25" s="205"/>
      <c r="F25" s="610" t="s">
        <v>96</v>
      </c>
      <c r="G25" s="611">
        <v>7</v>
      </c>
      <c r="H25" s="17">
        <v>768.46249999999998</v>
      </c>
      <c r="I25" s="17">
        <v>217.24430000000001</v>
      </c>
      <c r="J25" s="17">
        <v>985.70680000000004</v>
      </c>
      <c r="K25" s="1056">
        <v>6899.9476000000004</v>
      </c>
      <c r="L25" s="49">
        <v>1.3437534191724604E-2</v>
      </c>
      <c r="M25" s="49">
        <v>0.48283198655046072</v>
      </c>
      <c r="N25" s="612" t="s">
        <v>2175</v>
      </c>
      <c r="O25" s="613" t="str">
        <f t="shared" si="1"/>
        <v>-</v>
      </c>
      <c r="P25" s="613" t="str">
        <f t="shared" si="2"/>
        <v>-</v>
      </c>
      <c r="Q25" s="47">
        <f t="shared" si="0"/>
        <v>1</v>
      </c>
      <c r="R25" s="47" t="e">
        <f>SUMIF([9]ORÇAMENTO!$B$6:$B$667,'ITEM MAIOR'!B25,[9]ORÇAMENTO!$I$6:$I$667)</f>
        <v>#VALUE!</v>
      </c>
      <c r="S25" s="47"/>
      <c r="T25" s="47"/>
      <c r="U25" s="18"/>
      <c r="AX25" s="592"/>
    </row>
    <row r="26" spans="1:50" ht="48" customHeight="1">
      <c r="A26" s="618" t="s">
        <v>42</v>
      </c>
      <c r="B26" s="134" t="s">
        <v>129</v>
      </c>
      <c r="C26" s="608" t="s">
        <v>928</v>
      </c>
      <c r="D26" s="609" t="s">
        <v>1054</v>
      </c>
      <c r="E26" s="205"/>
      <c r="F26" s="610" t="s">
        <v>96</v>
      </c>
      <c r="G26" s="611">
        <v>14</v>
      </c>
      <c r="H26" s="17">
        <v>427.2</v>
      </c>
      <c r="I26" s="17">
        <v>120.7694</v>
      </c>
      <c r="J26" s="17">
        <v>547.96939999999995</v>
      </c>
      <c r="K26" s="1056">
        <v>7671.5716000000002</v>
      </c>
      <c r="L26" s="49">
        <v>1.4940259209977685E-2</v>
      </c>
      <c r="M26" s="49">
        <v>0.49777224576043844</v>
      </c>
      <c r="N26" s="612" t="s">
        <v>2175</v>
      </c>
      <c r="O26" s="613" t="str">
        <f t="shared" si="1"/>
        <v>-</v>
      </c>
      <c r="P26" s="613" t="str">
        <f t="shared" si="2"/>
        <v>-</v>
      </c>
      <c r="Q26" s="47">
        <f t="shared" si="0"/>
        <v>1</v>
      </c>
      <c r="R26" s="47" t="e">
        <f>SUMIF([9]ORÇAMENTO!$B$6:$B$667,'ITEM MAIOR'!B26,[9]ORÇAMENTO!$I$6:$I$667)</f>
        <v>#VALUE!</v>
      </c>
      <c r="S26" s="47"/>
      <c r="T26" s="47"/>
      <c r="U26" s="18"/>
      <c r="AX26" s="592"/>
    </row>
    <row r="27" spans="1:50" ht="48" customHeight="1">
      <c r="A27" s="618" t="s">
        <v>42</v>
      </c>
      <c r="B27" s="134" t="s">
        <v>109</v>
      </c>
      <c r="C27" s="608" t="s">
        <v>928</v>
      </c>
      <c r="D27" s="609" t="s">
        <v>1909</v>
      </c>
      <c r="E27" s="205"/>
      <c r="F27" s="610" t="s">
        <v>51</v>
      </c>
      <c r="G27" s="611">
        <v>11.039999999999997</v>
      </c>
      <c r="H27" s="17">
        <v>449.99239999999998</v>
      </c>
      <c r="I27" s="17">
        <v>127.2129</v>
      </c>
      <c r="J27" s="17">
        <v>577.20529999999997</v>
      </c>
      <c r="K27" s="1056">
        <v>6372.3464999999997</v>
      </c>
      <c r="L27" s="49">
        <v>1.2410039748021653E-2</v>
      </c>
      <c r="M27" s="49">
        <v>0.51018228550846012</v>
      </c>
      <c r="N27" s="612" t="s">
        <v>2176</v>
      </c>
      <c r="O27" s="613">
        <f t="shared" si="1"/>
        <v>0.51018228550846012</v>
      </c>
      <c r="P27" s="613" t="str">
        <f t="shared" si="2"/>
        <v>-</v>
      </c>
      <c r="Q27" s="47">
        <f t="shared" si="0"/>
        <v>1</v>
      </c>
      <c r="R27" s="47" t="e">
        <f>SUMIF([9]ORÇAMENTO!$B$6:$B$667,'ITEM MAIOR'!B27,[9]ORÇAMENTO!$I$6:$I$667)</f>
        <v>#VALUE!</v>
      </c>
      <c r="S27" s="47"/>
      <c r="T27" s="47"/>
      <c r="U27" s="18"/>
      <c r="AX27" s="592"/>
    </row>
    <row r="28" spans="1:50" ht="48" customHeight="1">
      <c r="A28" s="618" t="s">
        <v>42</v>
      </c>
      <c r="B28" s="134" t="s">
        <v>227</v>
      </c>
      <c r="C28" s="608" t="s">
        <v>928</v>
      </c>
      <c r="D28" s="609" t="s">
        <v>1925</v>
      </c>
      <c r="E28" s="205"/>
      <c r="F28" s="610" t="s">
        <v>96</v>
      </c>
      <c r="G28" s="611">
        <v>1</v>
      </c>
      <c r="H28" s="17">
        <v>4931.7700000000004</v>
      </c>
      <c r="I28" s="17">
        <v>1394.2113999999999</v>
      </c>
      <c r="J28" s="17">
        <v>6325.9813999999997</v>
      </c>
      <c r="K28" s="1056">
        <v>6325.9813999999997</v>
      </c>
      <c r="L28" s="49">
        <v>1.2319744480191975E-2</v>
      </c>
      <c r="M28" s="49">
        <v>0.52250202998865214</v>
      </c>
      <c r="N28" s="612" t="s">
        <v>2176</v>
      </c>
      <c r="O28" s="613">
        <f t="shared" si="1"/>
        <v>0.52250202998865214</v>
      </c>
      <c r="P28" s="613" t="str">
        <f t="shared" si="2"/>
        <v>-</v>
      </c>
      <c r="Q28" s="47">
        <f t="shared" si="0"/>
        <v>1</v>
      </c>
      <c r="R28" s="47" t="e">
        <f>SUMIF([9]ORÇAMENTO!$B$6:$B$667,'ITEM MAIOR'!B28,[9]ORÇAMENTO!$I$6:$I$667)</f>
        <v>#VALUE!</v>
      </c>
      <c r="S28" s="47"/>
      <c r="T28" s="47"/>
      <c r="U28" s="18"/>
      <c r="AX28" s="592"/>
    </row>
    <row r="29" spans="1:50" ht="48" customHeight="1">
      <c r="A29" s="618" t="s">
        <v>42</v>
      </c>
      <c r="B29" s="134">
        <v>92548</v>
      </c>
      <c r="C29" s="608" t="s">
        <v>100</v>
      </c>
      <c r="D29" s="609" t="s">
        <v>1946</v>
      </c>
      <c r="E29" s="205"/>
      <c r="F29" s="610" t="s">
        <v>48</v>
      </c>
      <c r="G29" s="611">
        <v>5</v>
      </c>
      <c r="H29" s="17">
        <v>907.89</v>
      </c>
      <c r="I29" s="17">
        <v>256.66050000000001</v>
      </c>
      <c r="J29" s="17">
        <v>1164.5505000000001</v>
      </c>
      <c r="K29" s="1056">
        <v>5822.7524999999996</v>
      </c>
      <c r="L29" s="49">
        <v>1.1339714494165131E-2</v>
      </c>
      <c r="M29" s="49">
        <v>0.53384174448281729</v>
      </c>
      <c r="N29" s="612" t="s">
        <v>2176</v>
      </c>
      <c r="O29" s="613">
        <f>M29</f>
        <v>0.53384174448281729</v>
      </c>
      <c r="P29" s="613" t="str">
        <f t="shared" si="2"/>
        <v>-</v>
      </c>
      <c r="Q29" s="47">
        <f t="shared" si="0"/>
        <v>1</v>
      </c>
      <c r="R29" s="47" t="e">
        <f>SUMIF([9]ORÇAMENTO!$B$6:$B$667,'ITEM MAIOR'!B29,[9]ORÇAMENTO!$I$6:$I$667)</f>
        <v>#VALUE!</v>
      </c>
      <c r="S29" s="47"/>
      <c r="T29" s="47"/>
      <c r="U29" s="18"/>
      <c r="AX29" s="592"/>
    </row>
    <row r="30" spans="1:50" ht="48" customHeight="1">
      <c r="A30" s="618" t="s">
        <v>42</v>
      </c>
      <c r="B30" s="134">
        <v>96371</v>
      </c>
      <c r="C30" s="608" t="s">
        <v>100</v>
      </c>
      <c r="D30" s="609" t="s">
        <v>832</v>
      </c>
      <c r="E30" s="205"/>
      <c r="F30" s="610" t="s">
        <v>51</v>
      </c>
      <c r="G30" s="611">
        <v>90.888000000000005</v>
      </c>
      <c r="H30" s="17">
        <v>50.94</v>
      </c>
      <c r="I30" s="17">
        <v>14.400700000000001</v>
      </c>
      <c r="J30" s="17">
        <v>65.340699999999998</v>
      </c>
      <c r="K30" s="1056">
        <v>5938.6854999999996</v>
      </c>
      <c r="L30" s="49">
        <v>1.1565492100280459E-2</v>
      </c>
      <c r="M30" s="49">
        <v>0.54540723658309775</v>
      </c>
      <c r="N30" s="612" t="s">
        <v>2176</v>
      </c>
      <c r="O30" s="613">
        <f t="shared" si="1"/>
        <v>0.54540723658309775</v>
      </c>
      <c r="P30" s="613" t="str">
        <f t="shared" si="2"/>
        <v>-</v>
      </c>
      <c r="Q30" s="47">
        <f t="shared" si="0"/>
        <v>1</v>
      </c>
      <c r="R30" s="47" t="e">
        <f>SUMIF([9]ORÇAMENTO!$B$6:$B$667,'ITEM MAIOR'!B30,[9]ORÇAMENTO!$I$6:$I$667)</f>
        <v>#VALUE!</v>
      </c>
      <c r="S30" s="47"/>
      <c r="T30" s="47"/>
      <c r="U30" s="18"/>
      <c r="AX30" s="592"/>
    </row>
    <row r="31" spans="1:50" ht="48" customHeight="1">
      <c r="A31" s="618" t="s">
        <v>42</v>
      </c>
      <c r="B31" s="134">
        <v>94962</v>
      </c>
      <c r="C31" s="608" t="s">
        <v>100</v>
      </c>
      <c r="D31" s="609" t="s">
        <v>732</v>
      </c>
      <c r="E31" s="205"/>
      <c r="F31" s="610" t="s">
        <v>55</v>
      </c>
      <c r="G31" s="611">
        <v>18.918400000000002</v>
      </c>
      <c r="H31" s="17">
        <v>245.28</v>
      </c>
      <c r="I31" s="17">
        <v>69.340699999999998</v>
      </c>
      <c r="J31" s="17">
        <v>314.6207</v>
      </c>
      <c r="K31" s="1056">
        <v>5952.1202999999996</v>
      </c>
      <c r="L31" s="49">
        <v>1.1591656151781225E-2</v>
      </c>
      <c r="M31" s="49">
        <v>0.55699889273487901</v>
      </c>
      <c r="N31" s="612" t="s">
        <v>2176</v>
      </c>
      <c r="O31" s="613">
        <f t="shared" si="1"/>
        <v>0.55699889273487901</v>
      </c>
      <c r="P31" s="613" t="str">
        <f t="shared" si="2"/>
        <v>-</v>
      </c>
      <c r="Q31" s="47">
        <f t="shared" si="0"/>
        <v>1</v>
      </c>
      <c r="R31" s="47" t="e">
        <f>SUMIF([9]ORÇAMENTO!$B$6:$B$667,'ITEM MAIOR'!B31,[9]ORÇAMENTO!$I$6:$I$667)</f>
        <v>#VALUE!</v>
      </c>
      <c r="S31" s="47"/>
      <c r="T31" s="47"/>
      <c r="U31" s="18"/>
      <c r="AX31" s="592"/>
    </row>
    <row r="32" spans="1:50" ht="48" customHeight="1">
      <c r="A32" s="618" t="s">
        <v>42</v>
      </c>
      <c r="B32" s="134">
        <v>94448</v>
      </c>
      <c r="C32" s="608" t="s">
        <v>100</v>
      </c>
      <c r="D32" s="609" t="s">
        <v>1947</v>
      </c>
      <c r="E32" s="205"/>
      <c r="F32" s="610" t="s">
        <v>51</v>
      </c>
      <c r="G32" s="611">
        <v>163.52000000000001</v>
      </c>
      <c r="H32" s="17">
        <v>26.86</v>
      </c>
      <c r="I32" s="17">
        <v>7.5933000000000002</v>
      </c>
      <c r="J32" s="17">
        <v>34.453299999999999</v>
      </c>
      <c r="K32" s="1056">
        <v>5633.8036000000002</v>
      </c>
      <c r="L32" s="49">
        <v>1.0971739626611247E-2</v>
      </c>
      <c r="M32" s="49">
        <v>0.56797063236149026</v>
      </c>
      <c r="N32" s="612" t="s">
        <v>2176</v>
      </c>
      <c r="O32" s="613">
        <f t="shared" si="1"/>
        <v>0.56797063236149026</v>
      </c>
      <c r="P32" s="613" t="str">
        <f t="shared" si="2"/>
        <v>-</v>
      </c>
      <c r="Q32" s="47">
        <f t="shared" si="0"/>
        <v>1</v>
      </c>
      <c r="R32" s="47" t="e">
        <f>SUMIF([9]ORÇAMENTO!$B$6:$B$667,'ITEM MAIOR'!B32,[9]ORÇAMENTO!$I$6:$I$667)</f>
        <v>#VALUE!</v>
      </c>
      <c r="S32" s="47"/>
      <c r="T32" s="47"/>
      <c r="U32" s="18"/>
      <c r="AX32" s="592"/>
    </row>
    <row r="33" spans="1:50" ht="48" customHeight="1">
      <c r="A33" s="618" t="s">
        <v>42</v>
      </c>
      <c r="B33" s="134">
        <v>97333</v>
      </c>
      <c r="C33" s="608" t="s">
        <v>100</v>
      </c>
      <c r="D33" s="609" t="s">
        <v>780</v>
      </c>
      <c r="E33" s="205"/>
      <c r="F33" s="610" t="s">
        <v>47</v>
      </c>
      <c r="G33" s="611">
        <v>113</v>
      </c>
      <c r="H33" s="17">
        <v>37.409999999999997</v>
      </c>
      <c r="I33" s="17">
        <v>10.575799999999999</v>
      </c>
      <c r="J33" s="17">
        <v>47.985799999999998</v>
      </c>
      <c r="K33" s="1056">
        <v>5422.3954000000003</v>
      </c>
      <c r="L33" s="49">
        <v>1.0560025642593316E-2</v>
      </c>
      <c r="M33" s="49">
        <v>0.57853065800408354</v>
      </c>
      <c r="N33" s="612" t="s">
        <v>2176</v>
      </c>
      <c r="O33" s="613">
        <f t="shared" si="1"/>
        <v>0.57853065800408354</v>
      </c>
      <c r="P33" s="613" t="str">
        <f t="shared" si="2"/>
        <v>-</v>
      </c>
      <c r="Q33" s="47">
        <f t="shared" si="0"/>
        <v>1</v>
      </c>
      <c r="R33" s="47" t="e">
        <f>SUMIF([9]ORÇAMENTO!$B$6:$B$667,'ITEM MAIOR'!B33,[9]ORÇAMENTO!$I$6:$I$667)</f>
        <v>#VALUE!</v>
      </c>
      <c r="S33" s="47"/>
      <c r="T33" s="47"/>
      <c r="U33" s="18"/>
      <c r="AX33" s="592"/>
    </row>
    <row r="34" spans="1:50" ht="48" customHeight="1">
      <c r="A34" s="618" t="s">
        <v>42</v>
      </c>
      <c r="B34" s="134" t="s">
        <v>234</v>
      </c>
      <c r="C34" s="608" t="s">
        <v>928</v>
      </c>
      <c r="D34" s="609" t="s">
        <v>1583</v>
      </c>
      <c r="E34" s="205"/>
      <c r="F34" s="610" t="s">
        <v>51</v>
      </c>
      <c r="G34" s="611">
        <v>89.36</v>
      </c>
      <c r="H34" s="17">
        <v>46.87</v>
      </c>
      <c r="I34" s="17">
        <v>13.2501</v>
      </c>
      <c r="J34" s="17">
        <v>60.120100000000001</v>
      </c>
      <c r="K34" s="1056">
        <v>5372.3320999999996</v>
      </c>
      <c r="L34" s="49">
        <v>1.0462528191235776E-2</v>
      </c>
      <c r="M34" s="49">
        <v>0.58899318619531926</v>
      </c>
      <c r="N34" s="612" t="s">
        <v>2176</v>
      </c>
      <c r="O34" s="613">
        <f t="shared" si="1"/>
        <v>0.58899318619531926</v>
      </c>
      <c r="P34" s="613" t="str">
        <f t="shared" si="2"/>
        <v>-</v>
      </c>
      <c r="Q34" s="47">
        <f t="shared" si="0"/>
        <v>1</v>
      </c>
      <c r="R34" s="47" t="e">
        <f>SUMIF([9]ORÇAMENTO!$B$6:$B$667,'ITEM MAIOR'!B34,[9]ORÇAMENTO!$I$6:$I$667)</f>
        <v>#VALUE!</v>
      </c>
      <c r="S34" s="47"/>
      <c r="T34" s="47"/>
      <c r="U34" s="18"/>
      <c r="AX34" s="592"/>
    </row>
    <row r="35" spans="1:50" ht="48" customHeight="1">
      <c r="A35" s="618" t="s">
        <v>42</v>
      </c>
      <c r="B35" s="134" t="s">
        <v>114</v>
      </c>
      <c r="C35" s="608" t="s">
        <v>928</v>
      </c>
      <c r="D35" s="609" t="s">
        <v>1259</v>
      </c>
      <c r="E35" s="205"/>
      <c r="F35" s="610" t="s">
        <v>51</v>
      </c>
      <c r="G35" s="611">
        <v>8.0849999999999991</v>
      </c>
      <c r="H35" s="17">
        <v>483.67</v>
      </c>
      <c r="I35" s="17">
        <v>136.73349999999999</v>
      </c>
      <c r="J35" s="17">
        <v>620.40350000000001</v>
      </c>
      <c r="K35" s="1056">
        <v>5015.9623000000001</v>
      </c>
      <c r="L35" s="49">
        <v>9.7685038811963706E-3</v>
      </c>
      <c r="M35" s="49">
        <v>0.59876169007651558</v>
      </c>
      <c r="N35" s="612" t="s">
        <v>2176</v>
      </c>
      <c r="O35" s="613">
        <f t="shared" si="1"/>
        <v>0.59876169007651558</v>
      </c>
      <c r="P35" s="613" t="str">
        <f t="shared" si="2"/>
        <v>-</v>
      </c>
      <c r="Q35" s="47">
        <f t="shared" si="0"/>
        <v>1</v>
      </c>
      <c r="R35" s="47" t="e">
        <f>SUMIF([9]ORÇAMENTO!$B$6:$B$667,'ITEM MAIOR'!B35,[9]ORÇAMENTO!$I$6:$I$667)</f>
        <v>#VALUE!</v>
      </c>
      <c r="S35" s="47"/>
      <c r="T35" s="47"/>
      <c r="U35" s="18"/>
      <c r="AX35" s="592"/>
    </row>
    <row r="36" spans="1:50" ht="48" customHeight="1">
      <c r="A36" s="618" t="s">
        <v>42</v>
      </c>
      <c r="B36" s="134" t="s">
        <v>522</v>
      </c>
      <c r="C36" s="608" t="s">
        <v>928</v>
      </c>
      <c r="D36" s="609" t="s">
        <v>608</v>
      </c>
      <c r="E36" s="205"/>
      <c r="F36" s="610" t="s">
        <v>47</v>
      </c>
      <c r="G36" s="611">
        <v>101</v>
      </c>
      <c r="H36" s="17">
        <v>38.814300000000003</v>
      </c>
      <c r="I36" s="17">
        <v>10.972799999999999</v>
      </c>
      <c r="J36" s="17">
        <v>49.787100000000002</v>
      </c>
      <c r="K36" s="1056">
        <v>5028.4970999999996</v>
      </c>
      <c r="L36" s="49">
        <v>9.7929151975354144E-3</v>
      </c>
      <c r="M36" s="49">
        <v>0.60855460527405103</v>
      </c>
      <c r="N36" s="612" t="s">
        <v>2176</v>
      </c>
      <c r="O36" s="613">
        <f t="shared" si="1"/>
        <v>0.60855460527405103</v>
      </c>
      <c r="P36" s="613" t="str">
        <f t="shared" si="2"/>
        <v>-</v>
      </c>
      <c r="Q36" s="47">
        <f t="shared" si="0"/>
        <v>1</v>
      </c>
      <c r="R36" s="47" t="e">
        <f>SUMIF([9]ORÇAMENTO!$B$6:$B$667,'ITEM MAIOR'!B36,[9]ORÇAMENTO!$I$6:$I$667)</f>
        <v>#VALUE!</v>
      </c>
      <c r="S36" s="47"/>
      <c r="T36" s="47"/>
      <c r="U36" s="18"/>
      <c r="AX36" s="592"/>
    </row>
    <row r="37" spans="1:50" ht="48" customHeight="1">
      <c r="A37" s="618" t="s">
        <v>42</v>
      </c>
      <c r="B37" s="134">
        <v>7962</v>
      </c>
      <c r="C37" s="608" t="s">
        <v>956</v>
      </c>
      <c r="D37" s="609" t="s">
        <v>1432</v>
      </c>
      <c r="E37" s="205"/>
      <c r="F37" s="610" t="s">
        <v>48</v>
      </c>
      <c r="G37" s="611">
        <v>15.522120000000001</v>
      </c>
      <c r="H37" s="17">
        <v>230</v>
      </c>
      <c r="I37" s="17">
        <v>65.021000000000001</v>
      </c>
      <c r="J37" s="17">
        <v>295.02100000000002</v>
      </c>
      <c r="K37" s="1056">
        <v>4579.3513999999996</v>
      </c>
      <c r="L37" s="49">
        <v>8.9182113518401097E-3</v>
      </c>
      <c r="M37" s="49">
        <v>0.61747281662589115</v>
      </c>
      <c r="N37" s="612" t="s">
        <v>2176</v>
      </c>
      <c r="O37" s="613">
        <f t="shared" si="1"/>
        <v>0.61747281662589115</v>
      </c>
      <c r="P37" s="613" t="str">
        <f t="shared" si="2"/>
        <v>-</v>
      </c>
      <c r="Q37" s="47">
        <f t="shared" si="0"/>
        <v>1</v>
      </c>
      <c r="R37" s="47" t="e">
        <f>SUMIF([9]ORÇAMENTO!$B$6:$B$667,'ITEM MAIOR'!B37,[9]ORÇAMENTO!$I$6:$I$667)</f>
        <v>#VALUE!</v>
      </c>
      <c r="S37" s="47"/>
      <c r="T37" s="47"/>
      <c r="U37" s="18"/>
      <c r="AX37" s="592"/>
    </row>
    <row r="38" spans="1:50" ht="48" customHeight="1">
      <c r="A38" s="618" t="s">
        <v>42</v>
      </c>
      <c r="B38" s="134" t="s">
        <v>104</v>
      </c>
      <c r="C38" s="608" t="s">
        <v>928</v>
      </c>
      <c r="D38" s="609" t="s">
        <v>1090</v>
      </c>
      <c r="E38" s="205"/>
      <c r="F38" s="610" t="s">
        <v>51</v>
      </c>
      <c r="G38" s="611">
        <v>8.2900000000000009</v>
      </c>
      <c r="H38" s="17">
        <v>427.77850000000001</v>
      </c>
      <c r="I38" s="17">
        <v>120.93300000000001</v>
      </c>
      <c r="J38" s="17">
        <v>548.7115</v>
      </c>
      <c r="K38" s="1056">
        <v>4548.8182999999999</v>
      </c>
      <c r="L38" s="49">
        <v>8.8587486429886203E-3</v>
      </c>
      <c r="M38" s="49">
        <v>0.62633156526887979</v>
      </c>
      <c r="N38" s="612" t="s">
        <v>2176</v>
      </c>
      <c r="O38" s="613">
        <f t="shared" si="1"/>
        <v>0.62633156526887979</v>
      </c>
      <c r="P38" s="613" t="str">
        <f t="shared" si="2"/>
        <v>-</v>
      </c>
      <c r="Q38" s="47">
        <f t="shared" si="0"/>
        <v>1</v>
      </c>
      <c r="R38" s="47" t="e">
        <f>SUMIF([9]ORÇAMENTO!$B$6:$B$667,'ITEM MAIOR'!B38,[9]ORÇAMENTO!$I$6:$I$667)</f>
        <v>#VALUE!</v>
      </c>
      <c r="S38" s="47"/>
      <c r="T38" s="47"/>
      <c r="U38" s="18"/>
      <c r="AX38" s="592"/>
    </row>
    <row r="39" spans="1:50" ht="48" customHeight="1">
      <c r="A39" s="618" t="s">
        <v>42</v>
      </c>
      <c r="B39" s="134">
        <v>4299</v>
      </c>
      <c r="C39" s="608" t="s">
        <v>956</v>
      </c>
      <c r="D39" s="609" t="s">
        <v>1431</v>
      </c>
      <c r="E39" s="205"/>
      <c r="F39" s="610" t="s">
        <v>221</v>
      </c>
      <c r="G39" s="611">
        <v>6</v>
      </c>
      <c r="H39" s="17">
        <v>600</v>
      </c>
      <c r="I39" s="17">
        <v>117.66</v>
      </c>
      <c r="J39" s="17">
        <v>717.66</v>
      </c>
      <c r="K39" s="1056">
        <v>4305.96</v>
      </c>
      <c r="L39" s="49">
        <v>8.3857861077377572E-3</v>
      </c>
      <c r="M39" s="49">
        <v>0.63471735137661756</v>
      </c>
      <c r="N39" s="612" t="s">
        <v>2176</v>
      </c>
      <c r="O39" s="613">
        <f t="shared" si="1"/>
        <v>0.63471735137661756</v>
      </c>
      <c r="P39" s="613" t="str">
        <f t="shared" si="2"/>
        <v>-</v>
      </c>
      <c r="Q39" s="47">
        <f t="shared" ref="Q39:Q61" si="3">IF(B39&gt;0,COUNTIF($B$1:$B$121637,B39),"")</f>
        <v>1</v>
      </c>
      <c r="R39" s="47" t="e">
        <f>SUMIF([9]ORÇAMENTO!$B$6:$B$667,'ITEM MAIOR'!B39,[9]ORÇAMENTO!$I$6:$I$667)</f>
        <v>#VALUE!</v>
      </c>
      <c r="S39" s="47"/>
      <c r="T39" s="47"/>
      <c r="U39" s="18"/>
      <c r="AX39" s="592"/>
    </row>
    <row r="40" spans="1:50" ht="48" customHeight="1">
      <c r="A40" s="618" t="s">
        <v>42</v>
      </c>
      <c r="B40" s="134">
        <v>90443</v>
      </c>
      <c r="C40" s="608" t="s">
        <v>100</v>
      </c>
      <c r="D40" s="609" t="s">
        <v>818</v>
      </c>
      <c r="E40" s="205"/>
      <c r="F40" s="610" t="s">
        <v>47</v>
      </c>
      <c r="G40" s="611">
        <v>344</v>
      </c>
      <c r="H40" s="17">
        <v>9.6300000000000008</v>
      </c>
      <c r="I40" s="17">
        <v>2.7223999999999999</v>
      </c>
      <c r="J40" s="17">
        <v>12.352399999999999</v>
      </c>
      <c r="K40" s="1056">
        <v>4249.2255999999998</v>
      </c>
      <c r="L40" s="49">
        <v>8.275296799116488E-3</v>
      </c>
      <c r="M40" s="49">
        <v>0.64299264817573409</v>
      </c>
      <c r="N40" s="612" t="s">
        <v>2176</v>
      </c>
      <c r="O40" s="613">
        <f t="shared" si="1"/>
        <v>0.64299264817573409</v>
      </c>
      <c r="P40" s="613" t="str">
        <f t="shared" si="2"/>
        <v>-</v>
      </c>
      <c r="Q40" s="47">
        <f t="shared" si="3"/>
        <v>1</v>
      </c>
      <c r="R40" s="47" t="e">
        <f>SUMIF([9]ORÇAMENTO!$B$6:$B$667,'ITEM MAIOR'!B40,[9]ORÇAMENTO!$I$6:$I$667)</f>
        <v>#VALUE!</v>
      </c>
      <c r="S40" s="47"/>
      <c r="T40" s="47"/>
      <c r="U40" s="18"/>
      <c r="AX40" s="592"/>
    </row>
    <row r="41" spans="1:50" ht="48" customHeight="1">
      <c r="A41" s="618" t="s">
        <v>42</v>
      </c>
      <c r="B41" s="134">
        <v>90466</v>
      </c>
      <c r="C41" s="608" t="s">
        <v>100</v>
      </c>
      <c r="D41" s="609" t="s">
        <v>821</v>
      </c>
      <c r="E41" s="205"/>
      <c r="F41" s="610" t="s">
        <v>47</v>
      </c>
      <c r="G41" s="611">
        <v>344</v>
      </c>
      <c r="H41" s="17">
        <v>9.52</v>
      </c>
      <c r="I41" s="17">
        <v>2.6913</v>
      </c>
      <c r="J41" s="17">
        <v>12.2113</v>
      </c>
      <c r="K41" s="1056">
        <v>4200.6872000000003</v>
      </c>
      <c r="L41" s="49">
        <v>8.1807690653679585E-3</v>
      </c>
      <c r="M41" s="49">
        <v>0.651173417241102</v>
      </c>
      <c r="N41" s="612" t="s">
        <v>2176</v>
      </c>
      <c r="O41" s="613">
        <f t="shared" si="1"/>
        <v>0.651173417241102</v>
      </c>
      <c r="P41" s="613" t="str">
        <f t="shared" si="2"/>
        <v>-</v>
      </c>
      <c r="Q41" s="47">
        <f t="shared" si="3"/>
        <v>1</v>
      </c>
      <c r="R41" s="47" t="e">
        <f>SUMIF([9]ORÇAMENTO!$B$6:$B$667,'ITEM MAIOR'!B41,[9]ORÇAMENTO!$I$6:$I$667)</f>
        <v>#VALUE!</v>
      </c>
      <c r="S41" s="47"/>
      <c r="T41" s="47"/>
      <c r="U41" s="18"/>
      <c r="AX41" s="592"/>
    </row>
    <row r="42" spans="1:50" ht="48" customHeight="1">
      <c r="A42" s="618" t="s">
        <v>42</v>
      </c>
      <c r="B42" s="134">
        <v>88423</v>
      </c>
      <c r="C42" s="608" t="s">
        <v>100</v>
      </c>
      <c r="D42" s="609" t="s">
        <v>836</v>
      </c>
      <c r="E42" s="205"/>
      <c r="F42" s="610" t="s">
        <v>51</v>
      </c>
      <c r="G42" s="611">
        <v>208.11</v>
      </c>
      <c r="H42" s="17">
        <v>14.87</v>
      </c>
      <c r="I42" s="17">
        <v>4.2037000000000004</v>
      </c>
      <c r="J42" s="17">
        <v>19.073699999999999</v>
      </c>
      <c r="K42" s="1056">
        <v>3969.4277000000002</v>
      </c>
      <c r="L42" s="49">
        <v>7.73039500188795E-3</v>
      </c>
      <c r="M42" s="49">
        <v>0.65890381224298999</v>
      </c>
      <c r="N42" s="612" t="s">
        <v>2176</v>
      </c>
      <c r="O42" s="613">
        <f t="shared" si="1"/>
        <v>0.65890381224298999</v>
      </c>
      <c r="P42" s="613" t="str">
        <f t="shared" si="2"/>
        <v>-</v>
      </c>
      <c r="Q42" s="47">
        <f t="shared" si="3"/>
        <v>1</v>
      </c>
      <c r="R42" s="47" t="e">
        <f>SUMIF([9]ORÇAMENTO!$B$6:$B$667,'ITEM MAIOR'!B42,[9]ORÇAMENTO!$I$6:$I$667)</f>
        <v>#VALUE!</v>
      </c>
      <c r="S42" s="47"/>
      <c r="T42" s="47"/>
      <c r="U42" s="18"/>
      <c r="AX42" s="592"/>
    </row>
    <row r="43" spans="1:50" ht="48" customHeight="1">
      <c r="A43" s="618" t="s">
        <v>42</v>
      </c>
      <c r="B43" s="134">
        <v>92544</v>
      </c>
      <c r="C43" s="608" t="s">
        <v>100</v>
      </c>
      <c r="D43" s="609" t="s">
        <v>1943</v>
      </c>
      <c r="E43" s="205"/>
      <c r="F43" s="610" t="s">
        <v>51</v>
      </c>
      <c r="G43" s="611">
        <v>221.16</v>
      </c>
      <c r="H43" s="17">
        <v>12.2</v>
      </c>
      <c r="I43" s="17">
        <v>3.4489000000000001</v>
      </c>
      <c r="J43" s="17">
        <v>15.648899999999999</v>
      </c>
      <c r="K43" s="1056">
        <v>3460.9106999999999</v>
      </c>
      <c r="L43" s="49">
        <v>6.7400665282958856E-3</v>
      </c>
      <c r="M43" s="49">
        <v>0.66564387877128584</v>
      </c>
      <c r="N43" s="612" t="s">
        <v>2176</v>
      </c>
      <c r="O43" s="613">
        <f t="shared" si="1"/>
        <v>0.66564387877128584</v>
      </c>
      <c r="P43" s="613" t="str">
        <f t="shared" si="2"/>
        <v>-</v>
      </c>
      <c r="Q43" s="47">
        <f t="shared" si="3"/>
        <v>1</v>
      </c>
      <c r="R43" s="47" t="e">
        <f>SUMIF([9]ORÇAMENTO!$B$6:$B$667,'ITEM MAIOR'!B43,[9]ORÇAMENTO!$I$6:$I$667)</f>
        <v>#VALUE!</v>
      </c>
      <c r="S43" s="47"/>
      <c r="T43" s="47"/>
      <c r="U43" s="18"/>
      <c r="AX43" s="592"/>
    </row>
    <row r="44" spans="1:50" ht="48" customHeight="1">
      <c r="A44" s="618" t="s">
        <v>42</v>
      </c>
      <c r="B44" s="134">
        <v>88489</v>
      </c>
      <c r="C44" s="608" t="s">
        <v>100</v>
      </c>
      <c r="D44" s="609" t="s">
        <v>841</v>
      </c>
      <c r="E44" s="205"/>
      <c r="F44" s="610" t="s">
        <v>51</v>
      </c>
      <c r="G44" s="611">
        <v>284.16999999999996</v>
      </c>
      <c r="H44" s="17">
        <v>10.34</v>
      </c>
      <c r="I44" s="17">
        <v>2.9230999999999998</v>
      </c>
      <c r="J44" s="17">
        <v>13.2631</v>
      </c>
      <c r="K44" s="1056">
        <v>3768.9751000000001</v>
      </c>
      <c r="L44" s="49">
        <v>7.3400168682452981E-3</v>
      </c>
      <c r="M44" s="49">
        <v>0.67298389563953109</v>
      </c>
      <c r="N44" s="612" t="s">
        <v>2176</v>
      </c>
      <c r="O44" s="613">
        <f t="shared" si="1"/>
        <v>0.67298389563953109</v>
      </c>
      <c r="P44" s="613" t="str">
        <f t="shared" si="2"/>
        <v>-</v>
      </c>
      <c r="Q44" s="47">
        <f t="shared" si="3"/>
        <v>1</v>
      </c>
      <c r="R44" s="47" t="e">
        <f>SUMIF([9]ORÇAMENTO!$B$6:$B$667,'ITEM MAIOR'!B44,[9]ORÇAMENTO!$I$6:$I$667)</f>
        <v>#VALUE!</v>
      </c>
      <c r="S44" s="47"/>
      <c r="T44" s="47"/>
      <c r="U44" s="18"/>
      <c r="AX44" s="592"/>
    </row>
    <row r="45" spans="1:50" ht="48" customHeight="1">
      <c r="A45" s="618" t="s">
        <v>42</v>
      </c>
      <c r="B45" s="134" t="s">
        <v>716</v>
      </c>
      <c r="C45" s="608" t="s">
        <v>100</v>
      </c>
      <c r="D45" s="609" t="s">
        <v>52</v>
      </c>
      <c r="E45" s="205"/>
      <c r="F45" s="610" t="s">
        <v>51</v>
      </c>
      <c r="G45" s="611">
        <v>9</v>
      </c>
      <c r="H45" s="17">
        <v>376.89</v>
      </c>
      <c r="I45" s="17">
        <v>106.5468</v>
      </c>
      <c r="J45" s="17">
        <v>483.43680000000001</v>
      </c>
      <c r="K45" s="1056">
        <v>4350.9312</v>
      </c>
      <c r="L45" s="49">
        <v>8.4733667782986299E-3</v>
      </c>
      <c r="M45" s="49">
        <v>0.68145726241782967</v>
      </c>
      <c r="N45" s="612" t="s">
        <v>2176</v>
      </c>
      <c r="O45" s="613">
        <f t="shared" si="1"/>
        <v>0.68145726241782967</v>
      </c>
      <c r="P45" s="613" t="str">
        <f t="shared" si="2"/>
        <v>-</v>
      </c>
      <c r="Q45" s="47">
        <f t="shared" si="3"/>
        <v>1</v>
      </c>
      <c r="R45" s="47" t="e">
        <f>SUMIF([9]ORÇAMENTO!$B$6:$B$667,'ITEM MAIOR'!B45,[9]ORÇAMENTO!$I$6:$I$667)</f>
        <v>#VALUE!</v>
      </c>
      <c r="S45" s="47"/>
      <c r="T45" s="47"/>
      <c r="U45" s="18"/>
      <c r="AX45" s="592"/>
    </row>
    <row r="46" spans="1:50" ht="48" customHeight="1">
      <c r="A46" s="618" t="s">
        <v>42</v>
      </c>
      <c r="B46" s="134">
        <v>88497</v>
      </c>
      <c r="C46" s="608" t="s">
        <v>100</v>
      </c>
      <c r="D46" s="609" t="s">
        <v>843</v>
      </c>
      <c r="E46" s="205"/>
      <c r="F46" s="610" t="s">
        <v>51</v>
      </c>
      <c r="G46" s="611">
        <v>284.16999999999996</v>
      </c>
      <c r="H46" s="17">
        <v>9.26</v>
      </c>
      <c r="I46" s="17">
        <v>2.6177999999999999</v>
      </c>
      <c r="J46" s="17">
        <v>11.877800000000001</v>
      </c>
      <c r="K46" s="1056">
        <v>3375.3144000000002</v>
      </c>
      <c r="L46" s="49">
        <v>6.573369145270091E-3</v>
      </c>
      <c r="M46" s="49">
        <v>0.68803063156309974</v>
      </c>
      <c r="N46" s="612" t="s">
        <v>2176</v>
      </c>
      <c r="O46" s="613">
        <f t="shared" si="1"/>
        <v>0.68803063156309974</v>
      </c>
      <c r="P46" s="613" t="str">
        <f t="shared" si="2"/>
        <v>-</v>
      </c>
      <c r="Q46" s="47">
        <f t="shared" si="3"/>
        <v>1</v>
      </c>
      <c r="R46" s="47" t="e">
        <f>SUMIF([9]ORÇAMENTO!$B$6:$B$667,'ITEM MAIOR'!B46,[9]ORÇAMENTO!$I$6:$I$667)</f>
        <v>#VALUE!</v>
      </c>
      <c r="S46" s="47"/>
      <c r="T46" s="47"/>
      <c r="U46" s="18"/>
      <c r="AX46" s="592"/>
    </row>
    <row r="47" spans="1:50" ht="48" customHeight="1">
      <c r="A47" s="618" t="s">
        <v>42</v>
      </c>
      <c r="B47" s="134">
        <v>87775</v>
      </c>
      <c r="C47" s="608" t="s">
        <v>100</v>
      </c>
      <c r="D47" s="609" t="s">
        <v>851</v>
      </c>
      <c r="E47" s="205"/>
      <c r="F47" s="610" t="s">
        <v>51</v>
      </c>
      <c r="G47" s="611">
        <v>68.155000000000001</v>
      </c>
      <c r="H47" s="17">
        <v>35.49</v>
      </c>
      <c r="I47" s="17">
        <v>10.032999999999999</v>
      </c>
      <c r="J47" s="17">
        <v>45.523000000000003</v>
      </c>
      <c r="K47" s="1056">
        <v>3102.6201000000001</v>
      </c>
      <c r="L47" s="49">
        <v>6.042301491924665E-3</v>
      </c>
      <c r="M47" s="49">
        <v>0.69407293305502438</v>
      </c>
      <c r="N47" s="612" t="s">
        <v>2176</v>
      </c>
      <c r="O47" s="613">
        <f t="shared" si="1"/>
        <v>0.69407293305502438</v>
      </c>
      <c r="P47" s="613" t="str">
        <f t="shared" si="2"/>
        <v>-</v>
      </c>
      <c r="Q47" s="47">
        <f t="shared" si="3"/>
        <v>1</v>
      </c>
      <c r="R47" s="47" t="e">
        <f>SUMIF([9]ORÇAMENTO!$B$6:$B$667,'ITEM MAIOR'!B47,[9]ORÇAMENTO!$I$6:$I$667)</f>
        <v>#VALUE!</v>
      </c>
      <c r="S47" s="47"/>
      <c r="T47" s="47"/>
      <c r="U47" s="18"/>
      <c r="AX47" s="592"/>
    </row>
    <row r="48" spans="1:50" ht="48" customHeight="1">
      <c r="A48" s="618" t="s">
        <v>42</v>
      </c>
      <c r="B48" s="134">
        <v>89356</v>
      </c>
      <c r="C48" s="608" t="s">
        <v>100</v>
      </c>
      <c r="D48" s="609" t="s">
        <v>775</v>
      </c>
      <c r="E48" s="205"/>
      <c r="F48" s="610" t="s">
        <v>47</v>
      </c>
      <c r="G48" s="611">
        <v>152</v>
      </c>
      <c r="H48" s="17">
        <v>15.34</v>
      </c>
      <c r="I48" s="17">
        <v>4.3365999999999998</v>
      </c>
      <c r="J48" s="17">
        <v>19.676600000000001</v>
      </c>
      <c r="K48" s="1056">
        <v>2990.8431999999998</v>
      </c>
      <c r="L48" s="49">
        <v>5.8246178220378118E-3</v>
      </c>
      <c r="M48" s="49">
        <v>0.69989755087706218</v>
      </c>
      <c r="N48" s="612" t="s">
        <v>2176</v>
      </c>
      <c r="O48" s="613">
        <f t="shared" si="1"/>
        <v>0.69989755087706218</v>
      </c>
      <c r="P48" s="613" t="str">
        <f t="shared" si="2"/>
        <v>-</v>
      </c>
      <c r="Q48" s="47">
        <f t="shared" si="3"/>
        <v>1</v>
      </c>
      <c r="R48" s="47" t="e">
        <f>SUMIF([9]ORÇAMENTO!$B$6:$B$667,'ITEM MAIOR'!B48,[9]ORÇAMENTO!$I$6:$I$667)</f>
        <v>#VALUE!</v>
      </c>
      <c r="S48" s="47"/>
      <c r="T48" s="47"/>
      <c r="U48" s="18"/>
      <c r="AX48" s="592"/>
    </row>
    <row r="49" spans="1:50" ht="48" customHeight="1">
      <c r="A49" s="618" t="s">
        <v>42</v>
      </c>
      <c r="B49" s="134" t="s">
        <v>243</v>
      </c>
      <c r="C49" s="608" t="s">
        <v>928</v>
      </c>
      <c r="D49" s="609" t="s">
        <v>76</v>
      </c>
      <c r="E49" s="205"/>
      <c r="F49" s="610" t="s">
        <v>51</v>
      </c>
      <c r="G49" s="611">
        <v>127.59</v>
      </c>
      <c r="H49" s="17">
        <v>18.2</v>
      </c>
      <c r="I49" s="17">
        <v>5.1451000000000002</v>
      </c>
      <c r="J49" s="17">
        <v>23.345099999999999</v>
      </c>
      <c r="K49" s="1056">
        <v>2978.6012999999998</v>
      </c>
      <c r="L49" s="49">
        <v>5.8007769236197316E-3</v>
      </c>
      <c r="M49" s="49">
        <v>0.70569832780068187</v>
      </c>
      <c r="N49" s="612" t="s">
        <v>2176</v>
      </c>
      <c r="O49" s="613">
        <f t="shared" si="1"/>
        <v>0.70569832780068187</v>
      </c>
      <c r="P49" s="613" t="str">
        <f t="shared" si="2"/>
        <v>-</v>
      </c>
      <c r="Q49" s="47">
        <f t="shared" si="3"/>
        <v>1</v>
      </c>
      <c r="R49" s="47" t="e">
        <f>SUMIF([9]ORÇAMENTO!$B$6:$B$667,'ITEM MAIOR'!B49,[9]ORÇAMENTO!$I$6:$I$667)</f>
        <v>#VALUE!</v>
      </c>
      <c r="S49" s="47"/>
      <c r="T49" s="47"/>
      <c r="U49" s="18"/>
      <c r="AX49" s="592"/>
    </row>
    <row r="50" spans="1:50" ht="48" customHeight="1">
      <c r="A50" s="618" t="s">
        <v>42</v>
      </c>
      <c r="B50" s="134">
        <v>97590</v>
      </c>
      <c r="C50" s="608" t="s">
        <v>100</v>
      </c>
      <c r="D50" s="609" t="s">
        <v>772</v>
      </c>
      <c r="E50" s="205"/>
      <c r="F50" s="610" t="s">
        <v>48</v>
      </c>
      <c r="G50" s="611">
        <v>37</v>
      </c>
      <c r="H50" s="17">
        <v>62.53</v>
      </c>
      <c r="I50" s="17">
        <v>17.677199999999999</v>
      </c>
      <c r="J50" s="17">
        <v>80.2072</v>
      </c>
      <c r="K50" s="1056">
        <v>2967.6664000000001</v>
      </c>
      <c r="L50" s="49">
        <v>5.779481386153174E-3</v>
      </c>
      <c r="M50" s="49">
        <v>0.71147780918683501</v>
      </c>
      <c r="N50" s="612" t="s">
        <v>2176</v>
      </c>
      <c r="O50" s="613">
        <f t="shared" si="1"/>
        <v>0.71147780918683501</v>
      </c>
      <c r="P50" s="613" t="str">
        <f t="shared" si="2"/>
        <v>-</v>
      </c>
      <c r="Q50" s="47">
        <f t="shared" si="3"/>
        <v>1</v>
      </c>
      <c r="R50" s="47" t="e">
        <f>SUMIF([9]ORÇAMENTO!$B$6:$B$667,'ITEM MAIOR'!B50,[9]ORÇAMENTO!$I$6:$I$667)</f>
        <v>#VALUE!</v>
      </c>
      <c r="S50" s="47"/>
      <c r="T50" s="47"/>
      <c r="U50" s="18"/>
      <c r="AX50" s="592"/>
    </row>
    <row r="51" spans="1:50" ht="48" customHeight="1">
      <c r="A51" s="618" t="s">
        <v>42</v>
      </c>
      <c r="B51" s="134">
        <v>86936</v>
      </c>
      <c r="C51" s="608" t="s">
        <v>100</v>
      </c>
      <c r="D51" s="609" t="s">
        <v>810</v>
      </c>
      <c r="E51" s="205"/>
      <c r="F51" s="610" t="s">
        <v>48</v>
      </c>
      <c r="G51" s="611">
        <v>7</v>
      </c>
      <c r="H51" s="17">
        <v>310.68</v>
      </c>
      <c r="I51" s="17">
        <v>87.8292</v>
      </c>
      <c r="J51" s="17">
        <v>398.50920000000002</v>
      </c>
      <c r="K51" s="1056">
        <v>2789.5644000000002</v>
      </c>
      <c r="L51" s="49">
        <v>5.4326306775167007E-3</v>
      </c>
      <c r="M51" s="49">
        <v>0.71691043986435166</v>
      </c>
      <c r="N51" s="612" t="s">
        <v>2176</v>
      </c>
      <c r="O51" s="613">
        <f t="shared" si="1"/>
        <v>0.71691043986435166</v>
      </c>
      <c r="P51" s="613" t="str">
        <f t="shared" si="2"/>
        <v>-</v>
      </c>
      <c r="Q51" s="47">
        <f t="shared" si="3"/>
        <v>1</v>
      </c>
      <c r="R51" s="47" t="e">
        <f>SUMIF([9]ORÇAMENTO!$B$6:$B$667,'ITEM MAIOR'!B51,[9]ORÇAMENTO!$I$6:$I$667)</f>
        <v>#VALUE!</v>
      </c>
      <c r="S51" s="47"/>
      <c r="T51" s="47"/>
      <c r="U51" s="18"/>
      <c r="AX51" s="592"/>
    </row>
    <row r="52" spans="1:50" ht="48" customHeight="1">
      <c r="A52" s="618" t="s">
        <v>42</v>
      </c>
      <c r="B52" s="134">
        <v>94207</v>
      </c>
      <c r="C52" s="608" t="s">
        <v>100</v>
      </c>
      <c r="D52" s="609" t="s">
        <v>1948</v>
      </c>
      <c r="E52" s="205"/>
      <c r="F52" s="610" t="s">
        <v>51</v>
      </c>
      <c r="G52" s="611">
        <v>57.64</v>
      </c>
      <c r="H52" s="17">
        <v>37.49</v>
      </c>
      <c r="I52" s="17">
        <v>10.5984</v>
      </c>
      <c r="J52" s="17">
        <v>48.0884</v>
      </c>
      <c r="K52" s="1056">
        <v>2771.8154</v>
      </c>
      <c r="L52" s="49">
        <v>5.3980647926440495E-3</v>
      </c>
      <c r="M52" s="49">
        <v>0.7223085046569957</v>
      </c>
      <c r="N52" s="612" t="s">
        <v>2176</v>
      </c>
      <c r="O52" s="613">
        <f t="shared" si="1"/>
        <v>0.7223085046569957</v>
      </c>
      <c r="P52" s="613" t="str">
        <f t="shared" si="2"/>
        <v>-</v>
      </c>
      <c r="Q52" s="47">
        <f t="shared" si="3"/>
        <v>1</v>
      </c>
      <c r="R52" s="47" t="e">
        <f>SUMIF([9]ORÇAMENTO!$B$6:$B$667,'ITEM MAIOR'!B52,[9]ORÇAMENTO!$I$6:$I$667)</f>
        <v>#VALUE!</v>
      </c>
      <c r="S52" s="47"/>
      <c r="T52" s="47"/>
      <c r="U52" s="18"/>
      <c r="AX52" s="592"/>
    </row>
    <row r="53" spans="1:50" ht="48" customHeight="1">
      <c r="A53" s="618" t="s">
        <v>42</v>
      </c>
      <c r="B53" s="134">
        <v>91926</v>
      </c>
      <c r="C53" s="608" t="s">
        <v>100</v>
      </c>
      <c r="D53" s="609" t="s">
        <v>751</v>
      </c>
      <c r="E53" s="205"/>
      <c r="F53" s="610" t="s">
        <v>47</v>
      </c>
      <c r="G53" s="611">
        <v>820</v>
      </c>
      <c r="H53" s="17">
        <v>2.6</v>
      </c>
      <c r="I53" s="17">
        <v>0.73499999999999999</v>
      </c>
      <c r="J53" s="17">
        <v>3.335</v>
      </c>
      <c r="K53" s="1056">
        <v>2734.7</v>
      </c>
      <c r="L53" s="49">
        <v>5.3257831630647845E-3</v>
      </c>
      <c r="M53" s="49">
        <v>0.72763428782006045</v>
      </c>
      <c r="N53" s="612" t="s">
        <v>2176</v>
      </c>
      <c r="O53" s="613">
        <f t="shared" si="1"/>
        <v>0.72763428782006045</v>
      </c>
      <c r="P53" s="613" t="str">
        <f t="shared" si="2"/>
        <v>-</v>
      </c>
      <c r="Q53" s="47">
        <f t="shared" si="3"/>
        <v>1</v>
      </c>
      <c r="R53" s="47" t="e">
        <f>SUMIF([9]ORÇAMENTO!$B$6:$B$667,'ITEM MAIOR'!B53,[9]ORÇAMENTO!$I$6:$I$667)</f>
        <v>#VALUE!</v>
      </c>
      <c r="S53" s="47"/>
      <c r="T53" s="47"/>
      <c r="U53" s="18"/>
      <c r="AX53" s="592"/>
    </row>
    <row r="54" spans="1:50" ht="48" customHeight="1">
      <c r="A54" s="618" t="s">
        <v>42</v>
      </c>
      <c r="B54" s="134" t="s">
        <v>133</v>
      </c>
      <c r="C54" s="608" t="s">
        <v>928</v>
      </c>
      <c r="D54" s="609" t="s">
        <v>651</v>
      </c>
      <c r="E54" s="205"/>
      <c r="F54" s="610" t="s">
        <v>96</v>
      </c>
      <c r="G54" s="611">
        <v>8</v>
      </c>
      <c r="H54" s="17">
        <v>258.47000000000003</v>
      </c>
      <c r="I54" s="17">
        <v>73.069500000000005</v>
      </c>
      <c r="J54" s="17">
        <v>331.53949999999998</v>
      </c>
      <c r="K54" s="1056">
        <v>2652.3159999999998</v>
      </c>
      <c r="L54" s="49">
        <v>5.1653416813278747E-3</v>
      </c>
      <c r="M54" s="49">
        <v>0.73279962950138833</v>
      </c>
      <c r="N54" s="612" t="s">
        <v>2176</v>
      </c>
      <c r="O54" s="613">
        <f t="shared" si="1"/>
        <v>0.73279962950138833</v>
      </c>
      <c r="P54" s="613" t="str">
        <f t="shared" si="2"/>
        <v>-</v>
      </c>
      <c r="Q54" s="47">
        <f t="shared" si="3"/>
        <v>1</v>
      </c>
      <c r="R54" s="47" t="e">
        <f>SUMIF([9]ORÇAMENTO!$B$6:$B$667,'ITEM MAIOR'!B54,[9]ORÇAMENTO!$I$6:$I$667)</f>
        <v>#VALUE!</v>
      </c>
      <c r="S54" s="47"/>
      <c r="T54" s="47"/>
      <c r="U54" s="18"/>
      <c r="AX54" s="592"/>
    </row>
    <row r="55" spans="1:50" ht="48" customHeight="1">
      <c r="A55" s="618" t="s">
        <v>42</v>
      </c>
      <c r="B55" s="134">
        <v>97327</v>
      </c>
      <c r="C55" s="608" t="s">
        <v>100</v>
      </c>
      <c r="D55" s="609" t="s">
        <v>779</v>
      </c>
      <c r="E55" s="205"/>
      <c r="F55" s="610" t="s">
        <v>47</v>
      </c>
      <c r="G55" s="611">
        <v>113</v>
      </c>
      <c r="H55" s="17">
        <v>17.18</v>
      </c>
      <c r="I55" s="17">
        <v>4.8567999999999998</v>
      </c>
      <c r="J55" s="17">
        <v>22.036799999999999</v>
      </c>
      <c r="K55" s="1056">
        <v>2490.1583999999998</v>
      </c>
      <c r="L55" s="49">
        <v>4.8495424288164495E-3</v>
      </c>
      <c r="M55" s="49">
        <v>0.73764917193020474</v>
      </c>
      <c r="N55" s="612" t="s">
        <v>2176</v>
      </c>
      <c r="O55" s="613">
        <f t="shared" si="1"/>
        <v>0.73764917193020474</v>
      </c>
      <c r="P55" s="613" t="str">
        <f t="shared" si="2"/>
        <v>-</v>
      </c>
      <c r="Q55" s="47">
        <f t="shared" si="3"/>
        <v>1</v>
      </c>
      <c r="R55" s="47" t="e">
        <f>SUMIF([9]ORÇAMENTO!$B$6:$B$667,'ITEM MAIOR'!B55,[9]ORÇAMENTO!$I$6:$I$667)</f>
        <v>#VALUE!</v>
      </c>
      <c r="S55" s="47"/>
      <c r="T55" s="47"/>
      <c r="U55" s="18"/>
      <c r="AX55" s="592"/>
    </row>
    <row r="56" spans="1:50" ht="48" customHeight="1">
      <c r="A56" s="618" t="s">
        <v>42</v>
      </c>
      <c r="B56" s="134" t="s">
        <v>142</v>
      </c>
      <c r="C56" s="608" t="s">
        <v>928</v>
      </c>
      <c r="D56" s="609" t="s">
        <v>1287</v>
      </c>
      <c r="E56" s="205"/>
      <c r="F56" s="610" t="s">
        <v>955</v>
      </c>
      <c r="G56" s="611">
        <v>1</v>
      </c>
      <c r="H56" s="17">
        <v>1950.63</v>
      </c>
      <c r="I56" s="17">
        <v>551.44309999999996</v>
      </c>
      <c r="J56" s="17">
        <v>2502.0731000000001</v>
      </c>
      <c r="K56" s="1056">
        <v>2502.0731000000001</v>
      </c>
      <c r="L56" s="49">
        <v>4.8727461106290683E-3</v>
      </c>
      <c r="M56" s="49">
        <v>0.74252191804083378</v>
      </c>
      <c r="N56" s="612" t="s">
        <v>2176</v>
      </c>
      <c r="O56" s="613">
        <f t="shared" si="1"/>
        <v>0.74252191804083378</v>
      </c>
      <c r="P56" s="613" t="str">
        <f t="shared" si="2"/>
        <v>-</v>
      </c>
      <c r="Q56" s="47">
        <f t="shared" si="3"/>
        <v>1</v>
      </c>
      <c r="R56" s="47" t="e">
        <f>SUMIF([9]ORÇAMENTO!$B$6:$B$667,'ITEM MAIOR'!B56,[9]ORÇAMENTO!$I$6:$I$667)</f>
        <v>#VALUE!</v>
      </c>
      <c r="S56" s="47"/>
      <c r="T56" s="47"/>
      <c r="U56" s="18"/>
      <c r="AX56" s="592"/>
    </row>
    <row r="57" spans="1:50" ht="48" customHeight="1">
      <c r="A57" s="618" t="s">
        <v>42</v>
      </c>
      <c r="B57" s="134">
        <v>83648</v>
      </c>
      <c r="C57" s="608" t="s">
        <v>100</v>
      </c>
      <c r="D57" s="609" t="s">
        <v>57</v>
      </c>
      <c r="E57" s="205"/>
      <c r="F57" s="610" t="s">
        <v>48</v>
      </c>
      <c r="G57" s="611">
        <v>2</v>
      </c>
      <c r="H57" s="17">
        <v>956.46</v>
      </c>
      <c r="I57" s="17">
        <v>270.39120000000003</v>
      </c>
      <c r="J57" s="17">
        <v>1226.8512000000001</v>
      </c>
      <c r="K57" s="1056">
        <v>2453.7024000000001</v>
      </c>
      <c r="L57" s="49">
        <v>4.778544969865673E-3</v>
      </c>
      <c r="M57" s="49">
        <v>0.74730046301069941</v>
      </c>
      <c r="N57" s="612" t="s">
        <v>2176</v>
      </c>
      <c r="O57" s="613">
        <f t="shared" si="1"/>
        <v>0.74730046301069941</v>
      </c>
      <c r="P57" s="613" t="str">
        <f t="shared" si="2"/>
        <v>-</v>
      </c>
      <c r="Q57" s="47">
        <f t="shared" si="3"/>
        <v>1</v>
      </c>
      <c r="R57" s="47" t="e">
        <f>SUMIF([9]ORÇAMENTO!$B$6:$B$667,'ITEM MAIOR'!B57,[9]ORÇAMENTO!$I$6:$I$667)</f>
        <v>#VALUE!</v>
      </c>
      <c r="S57" s="47"/>
      <c r="T57" s="47"/>
      <c r="U57" s="18"/>
      <c r="AX57" s="592"/>
    </row>
    <row r="58" spans="1:50" ht="48" customHeight="1">
      <c r="A58" s="618" t="s">
        <v>42</v>
      </c>
      <c r="B58" s="134">
        <v>86932</v>
      </c>
      <c r="C58" s="608" t="s">
        <v>100</v>
      </c>
      <c r="D58" s="609" t="s">
        <v>809</v>
      </c>
      <c r="E58" s="205"/>
      <c r="F58" s="610" t="s">
        <v>48</v>
      </c>
      <c r="G58" s="611">
        <v>5</v>
      </c>
      <c r="H58" s="17">
        <v>380.8</v>
      </c>
      <c r="I58" s="17">
        <v>107.65219999999999</v>
      </c>
      <c r="J58" s="17">
        <v>488.4522</v>
      </c>
      <c r="K58" s="1056">
        <v>2442.261</v>
      </c>
      <c r="L58" s="49">
        <v>4.7562630319997676E-3</v>
      </c>
      <c r="M58" s="49">
        <v>0.75205672604269913</v>
      </c>
      <c r="N58" s="612" t="s">
        <v>2176</v>
      </c>
      <c r="O58" s="613">
        <f t="shared" si="1"/>
        <v>0.75205672604269913</v>
      </c>
      <c r="P58" s="613" t="str">
        <f t="shared" si="2"/>
        <v>-</v>
      </c>
      <c r="Q58" s="47">
        <f t="shared" si="3"/>
        <v>1</v>
      </c>
      <c r="R58" s="47" t="e">
        <f>SUMIF([9]ORÇAMENTO!$B$6:$B$667,'ITEM MAIOR'!B58,[9]ORÇAMENTO!$I$6:$I$667)</f>
        <v>#VALUE!</v>
      </c>
      <c r="S58" s="47"/>
      <c r="T58" s="47"/>
      <c r="U58" s="18"/>
      <c r="AX58" s="592"/>
    </row>
    <row r="59" spans="1:50" ht="48" customHeight="1">
      <c r="A59" s="618" t="s">
        <v>42</v>
      </c>
      <c r="B59" s="134" t="s">
        <v>239</v>
      </c>
      <c r="C59" s="608" t="s">
        <v>928</v>
      </c>
      <c r="D59" s="609" t="s">
        <v>1672</v>
      </c>
      <c r="E59" s="205"/>
      <c r="F59" s="610" t="s">
        <v>51</v>
      </c>
      <c r="G59" s="611">
        <v>185.01600000000005</v>
      </c>
      <c r="H59" s="17">
        <v>10.050000000000001</v>
      </c>
      <c r="I59" s="17">
        <v>2.8411</v>
      </c>
      <c r="J59" s="17">
        <v>12.8911</v>
      </c>
      <c r="K59" s="1056">
        <v>2385.0598</v>
      </c>
      <c r="L59" s="49">
        <v>4.6448646380746203E-3</v>
      </c>
      <c r="M59" s="49">
        <v>0.75670159068077381</v>
      </c>
      <c r="N59" s="612" t="s">
        <v>2176</v>
      </c>
      <c r="O59" s="613">
        <f t="shared" si="1"/>
        <v>0.75670159068077381</v>
      </c>
      <c r="P59" s="613" t="str">
        <f t="shared" si="2"/>
        <v>-</v>
      </c>
      <c r="Q59" s="47">
        <f t="shared" si="3"/>
        <v>1</v>
      </c>
      <c r="R59" s="47" t="e">
        <f>SUMIF([9]ORÇAMENTO!$B$6:$B$667,'ITEM MAIOR'!B59,[9]ORÇAMENTO!$I$6:$I$667)</f>
        <v>#VALUE!</v>
      </c>
      <c r="S59" s="47"/>
      <c r="T59" s="47"/>
      <c r="U59" s="18"/>
      <c r="AX59" s="592"/>
    </row>
    <row r="60" spans="1:50" ht="48" customHeight="1">
      <c r="A60" s="618" t="s">
        <v>42</v>
      </c>
      <c r="B60" s="134" t="s">
        <v>802</v>
      </c>
      <c r="C60" s="608" t="s">
        <v>100</v>
      </c>
      <c r="D60" s="609" t="s">
        <v>803</v>
      </c>
      <c r="E60" s="205"/>
      <c r="F60" s="610" t="s">
        <v>48</v>
      </c>
      <c r="G60" s="611">
        <v>10</v>
      </c>
      <c r="H60" s="17">
        <v>185.53</v>
      </c>
      <c r="I60" s="17">
        <v>52.449300000000001</v>
      </c>
      <c r="J60" s="17">
        <v>237.97929999999999</v>
      </c>
      <c r="K60" s="1056">
        <v>2379.7930000000001</v>
      </c>
      <c r="L60" s="49">
        <v>4.6346076319082295E-3</v>
      </c>
      <c r="M60" s="49">
        <v>0.76133619831268207</v>
      </c>
      <c r="N60" s="612" t="s">
        <v>2176</v>
      </c>
      <c r="O60" s="613">
        <f t="shared" si="1"/>
        <v>0.76133619831268207</v>
      </c>
      <c r="P60" s="613" t="str">
        <f t="shared" si="2"/>
        <v>-</v>
      </c>
      <c r="Q60" s="47">
        <f t="shared" si="3"/>
        <v>1</v>
      </c>
      <c r="R60" s="47" t="e">
        <f>SUMIF([9]ORÇAMENTO!$B$6:$B$667,'ITEM MAIOR'!B60,[9]ORÇAMENTO!$I$6:$I$667)</f>
        <v>#VALUE!</v>
      </c>
      <c r="S60" s="47"/>
      <c r="T60" s="47"/>
      <c r="U60" s="18"/>
      <c r="AX60" s="592"/>
    </row>
    <row r="61" spans="1:50" ht="48" customHeight="1">
      <c r="A61" s="618" t="s">
        <v>42</v>
      </c>
      <c r="B61" s="134" t="s">
        <v>137</v>
      </c>
      <c r="C61" s="608" t="s">
        <v>928</v>
      </c>
      <c r="D61" s="609" t="s">
        <v>1210</v>
      </c>
      <c r="E61" s="205"/>
      <c r="F61" s="610" t="s">
        <v>47</v>
      </c>
      <c r="G61" s="611">
        <v>54.28</v>
      </c>
      <c r="H61" s="17">
        <v>32.18</v>
      </c>
      <c r="I61" s="17">
        <v>9.0973000000000006</v>
      </c>
      <c r="J61" s="17">
        <v>41.277299999999997</v>
      </c>
      <c r="K61" s="1056">
        <v>2240.5318000000002</v>
      </c>
      <c r="L61" s="49">
        <v>4.3633987409043909E-3</v>
      </c>
      <c r="M61" s="49">
        <v>0.76569959705358648</v>
      </c>
      <c r="N61" s="612" t="s">
        <v>2176</v>
      </c>
      <c r="O61" s="613">
        <f t="shared" si="1"/>
        <v>0.76569959705358648</v>
      </c>
      <c r="P61" s="613" t="str">
        <f t="shared" si="2"/>
        <v>-</v>
      </c>
      <c r="Q61" s="47">
        <f t="shared" si="3"/>
        <v>1</v>
      </c>
      <c r="R61" s="47" t="e">
        <f>SUMIF([9]ORÇAMENTO!$B$6:$B$667,'ITEM MAIOR'!B61,[9]ORÇAMENTO!$I$6:$I$667)</f>
        <v>#VALUE!</v>
      </c>
      <c r="S61" s="47"/>
      <c r="T61" s="47"/>
      <c r="U61" s="18"/>
      <c r="AX61" s="592"/>
    </row>
    <row r="62" spans="1:50" ht="21.75" customHeight="1">
      <c r="A62" s="80"/>
      <c r="B62" s="80"/>
      <c r="C62" s="87"/>
      <c r="D62" s="621" t="s">
        <v>562</v>
      </c>
      <c r="E62" s="87"/>
      <c r="F62" s="87"/>
      <c r="G62" s="87"/>
      <c r="H62" s="87"/>
      <c r="I62" s="87"/>
      <c r="J62" s="622" t="s">
        <v>180</v>
      </c>
      <c r="K62" s="623">
        <v>393173.85329999984</v>
      </c>
      <c r="L62" s="1739">
        <v>0.76569959705358648</v>
      </c>
      <c r="M62" s="1740"/>
      <c r="N62" s="624"/>
      <c r="O62" s="613" t="str">
        <f t="shared" si="1"/>
        <v>-</v>
      </c>
      <c r="P62" s="613" t="str">
        <f t="shared" si="2"/>
        <v>-</v>
      </c>
      <c r="Q62" s="47" t="str">
        <f>IF(B62&gt;0,COUNTIF($B$62:$B$637,B62),"")</f>
        <v/>
      </c>
      <c r="R62" s="47" t="e">
        <f>SUMIF([9]ORÇAMENTO!$B$6:$B$667,'ITEM MAIOR'!B62,[9]ORÇAMENTO!$I$6:$I$667)</f>
        <v>#VALUE!</v>
      </c>
      <c r="S62" s="47"/>
      <c r="T62" s="47"/>
      <c r="V62" s="18"/>
      <c r="AX62" s="592"/>
    </row>
    <row r="63" spans="1:50" s="69" customFormat="1" ht="15.75" thickBot="1">
      <c r="A63" s="214"/>
      <c r="B63" s="214"/>
      <c r="C63" s="215"/>
      <c r="D63" s="1065" t="s">
        <v>262</v>
      </c>
      <c r="E63" s="1066"/>
      <c r="F63" s="1066"/>
      <c r="G63" s="1066"/>
      <c r="H63" s="1066"/>
      <c r="I63" s="1066"/>
      <c r="J63" s="1066"/>
      <c r="K63" s="1066"/>
      <c r="L63" s="1066"/>
      <c r="M63" s="1067"/>
      <c r="N63" s="1068"/>
      <c r="O63" s="626"/>
      <c r="P63" s="626"/>
      <c r="Q63" s="4"/>
      <c r="R63" s="47" t="e">
        <f>SUMIF([9]ORÇAMENTO!$B$6:$B$667,'ITEM MAIOR'!B63,[9]ORÇAMENTO!$I$6:$I$667)</f>
        <v>#VALUE!</v>
      </c>
      <c r="S63" s="4"/>
      <c r="T63" s="4"/>
      <c r="W63" s="71" t="e">
        <f>COUNTIF(#REF!,B63)</f>
        <v>#REF!</v>
      </c>
      <c r="X63" s="70" t="str">
        <f>IF(D64="SINAPI","FORMULADO",IF(D64="sicro","FORMULADO",IF(D64="ORSE","SEM FÓRMULA",IF(D64="COMPOSIÇÃO","SEM FÓRMULA",IF(D64="","")))))</f>
        <v/>
      </c>
    </row>
    <row r="64" spans="1:50">
      <c r="B64" s="627"/>
      <c r="D64" s="1069"/>
      <c r="E64" s="1070"/>
      <c r="F64" s="1071"/>
      <c r="G64" s="1070"/>
      <c r="H64" s="1070"/>
      <c r="I64" s="1070"/>
      <c r="J64" s="1070"/>
      <c r="K64" s="1070"/>
      <c r="L64" s="1070"/>
      <c r="M64" s="1070"/>
      <c r="N64" s="1072"/>
      <c r="Q64" s="19"/>
      <c r="R64" s="47" t="e">
        <f>SUMIF([9]ORÇAMENTO!$B$6:$B$667,'ITEM MAIOR'!B64,[9]ORÇAMENTO!$I$6:$I$667)</f>
        <v>#VALUE!</v>
      </c>
      <c r="S64" s="19"/>
      <c r="T64" s="19"/>
      <c r="AX64" s="592"/>
    </row>
    <row r="65" spans="1:50" ht="215.25" customHeight="1">
      <c r="A65" s="88" t="s">
        <v>81</v>
      </c>
      <c r="B65" s="627"/>
      <c r="C65" s="88"/>
      <c r="D65" s="632"/>
      <c r="E65" s="633"/>
      <c r="F65" s="633"/>
      <c r="G65" s="633"/>
      <c r="H65" s="633"/>
      <c r="I65" s="633"/>
      <c r="J65" s="633"/>
      <c r="M65" s="21"/>
      <c r="N65" s="635"/>
      <c r="O65" s="630">
        <f>ORÇAMENTO!M335</f>
        <v>513483.16599999997</v>
      </c>
      <c r="Q65" s="631"/>
      <c r="R65" s="47" t="e">
        <f>SUMIF([9]ORÇAMENTO!$B$6:$B$667,'ITEM MAIOR'!B65,[9]ORÇAMENTO!$I$6:$I$667)</f>
        <v>#VALUE!</v>
      </c>
      <c r="AX65" s="592"/>
    </row>
    <row r="66" spans="1:50" ht="19.5">
      <c r="B66" s="627"/>
      <c r="M66" s="21"/>
      <c r="N66" s="631"/>
      <c r="O66" s="633" t="b">
        <f>K62=O65</f>
        <v>0</v>
      </c>
      <c r="P66" s="634"/>
      <c r="Q66" s="635">
        <f>O65-K62</f>
        <v>120309.31270000013</v>
      </c>
      <c r="AX66" s="10"/>
    </row>
    <row r="67" spans="1:50">
      <c r="B67" s="627"/>
      <c r="M67" s="21"/>
      <c r="N67" s="631"/>
      <c r="AX67" s="592"/>
    </row>
    <row r="68" spans="1:50">
      <c r="B68" s="627"/>
      <c r="M68" s="21"/>
      <c r="N68" s="631"/>
      <c r="AX68" s="592"/>
    </row>
    <row r="69" spans="1:50">
      <c r="B69" s="627"/>
      <c r="M69" s="21"/>
      <c r="N69" s="631"/>
      <c r="AX69" s="592"/>
    </row>
    <row r="70" spans="1:50">
      <c r="B70" s="627"/>
      <c r="M70" s="21"/>
      <c r="N70" s="631"/>
      <c r="AX70" s="592"/>
    </row>
    <row r="71" spans="1:50">
      <c r="B71" s="627"/>
      <c r="M71" s="21"/>
      <c r="N71" s="631"/>
      <c r="AX71" s="592"/>
    </row>
    <row r="72" spans="1:50" ht="13.5">
      <c r="B72" s="627"/>
      <c r="M72" s="21"/>
      <c r="N72" s="631"/>
      <c r="AX72" s="10"/>
    </row>
    <row r="73" spans="1:50">
      <c r="B73" s="627"/>
      <c r="M73" s="21"/>
      <c r="N73" s="631"/>
      <c r="AX73" s="592"/>
    </row>
    <row r="74" spans="1:50">
      <c r="B74" s="627"/>
      <c r="M74" s="21"/>
      <c r="N74" s="631"/>
      <c r="AX74" s="592"/>
    </row>
    <row r="75" spans="1:50">
      <c r="B75" s="627"/>
      <c r="M75" s="21"/>
      <c r="N75" s="631"/>
      <c r="AX75" s="592"/>
    </row>
    <row r="76" spans="1:50">
      <c r="B76" s="627"/>
      <c r="M76" s="21"/>
      <c r="N76" s="631"/>
      <c r="AX76" s="592"/>
    </row>
    <row r="77" spans="1:50">
      <c r="B77" s="627"/>
      <c r="M77" s="21"/>
      <c r="N77" s="631"/>
      <c r="AX77" s="592"/>
    </row>
    <row r="78" spans="1:50">
      <c r="B78" s="627"/>
      <c r="M78" s="21"/>
      <c r="N78" s="631"/>
      <c r="AX78" s="592"/>
    </row>
    <row r="79" spans="1:50">
      <c r="B79" s="627"/>
      <c r="M79" s="21"/>
      <c r="N79" s="631"/>
      <c r="AX79" s="592"/>
    </row>
    <row r="80" spans="1:50" ht="13.5">
      <c r="B80" s="636"/>
      <c r="M80" s="21"/>
      <c r="N80" s="631"/>
      <c r="AX80" s="13"/>
    </row>
    <row r="81" spans="2:50" ht="13.5">
      <c r="B81" s="627"/>
      <c r="M81" s="21"/>
      <c r="N81" s="631"/>
      <c r="AX81" s="12"/>
    </row>
    <row r="82" spans="2:50" ht="13.5">
      <c r="B82" s="627"/>
      <c r="M82" s="21"/>
      <c r="N82" s="631"/>
      <c r="AX82" s="10"/>
    </row>
    <row r="83" spans="2:50">
      <c r="B83" s="627"/>
      <c r="M83" s="21"/>
      <c r="N83" s="631"/>
      <c r="AX83" s="592"/>
    </row>
    <row r="84" spans="2:50">
      <c r="B84" s="627"/>
      <c r="M84" s="21"/>
      <c r="N84" s="631"/>
      <c r="AX84" s="592"/>
    </row>
    <row r="85" spans="2:50">
      <c r="B85" s="627"/>
      <c r="M85" s="21"/>
      <c r="N85" s="631"/>
      <c r="AX85" s="592"/>
    </row>
    <row r="86" spans="2:50">
      <c r="B86" s="627"/>
      <c r="M86" s="21"/>
      <c r="N86" s="631"/>
      <c r="AX86" s="592"/>
    </row>
    <row r="87" spans="2:50" ht="13.5">
      <c r="B87" s="636"/>
      <c r="M87" s="21"/>
      <c r="N87" s="631"/>
      <c r="AX87" s="592"/>
    </row>
    <row r="88" spans="2:50">
      <c r="B88" s="627"/>
      <c r="M88" s="21"/>
      <c r="N88" s="631"/>
      <c r="AX88" s="592"/>
    </row>
    <row r="89" spans="2:50">
      <c r="B89" s="627"/>
      <c r="M89" s="21"/>
      <c r="N89" s="631"/>
      <c r="AX89" s="592"/>
    </row>
    <row r="90" spans="2:50">
      <c r="B90" s="627"/>
      <c r="M90" s="21"/>
      <c r="N90" s="631"/>
      <c r="AX90" s="592"/>
    </row>
    <row r="91" spans="2:50">
      <c r="B91" s="627"/>
      <c r="M91" s="21"/>
      <c r="N91" s="631"/>
      <c r="AX91" s="592"/>
    </row>
    <row r="92" spans="2:50" ht="13.5">
      <c r="B92" s="636"/>
      <c r="D92" s="1073"/>
      <c r="E92" s="1074"/>
      <c r="F92" s="1075"/>
      <c r="G92" s="1074"/>
      <c r="H92" s="1074"/>
      <c r="I92" s="1074"/>
      <c r="J92" s="1074"/>
      <c r="K92" s="1074"/>
      <c r="L92" s="1074"/>
      <c r="M92" s="1074"/>
      <c r="N92" s="1076"/>
      <c r="AX92" s="592"/>
    </row>
    <row r="93" spans="2:50" ht="13.5">
      <c r="B93" s="627"/>
      <c r="AX93" s="10"/>
    </row>
    <row r="94" spans="2:50">
      <c r="B94" s="627"/>
      <c r="AX94" s="592"/>
    </row>
    <row r="95" spans="2:50">
      <c r="B95" s="627"/>
      <c r="AX95" s="592"/>
    </row>
    <row r="96" spans="2:50">
      <c r="B96" s="627"/>
      <c r="AX96" s="592"/>
    </row>
    <row r="97" spans="1:50">
      <c r="B97" s="627"/>
      <c r="AX97" s="592"/>
    </row>
    <row r="98" spans="1:50">
      <c r="B98" s="627"/>
      <c r="AX98" s="592"/>
    </row>
    <row r="99" spans="1:50" ht="13.5">
      <c r="B99" s="636"/>
      <c r="AX99" s="10"/>
    </row>
    <row r="100" spans="1:50">
      <c r="B100" s="627"/>
      <c r="AX100" s="592"/>
    </row>
    <row r="101" spans="1:50">
      <c r="AX101" s="592"/>
    </row>
    <row r="102" spans="1:50">
      <c r="A102" s="1741" t="s">
        <v>85</v>
      </c>
      <c r="B102" s="1741"/>
      <c r="C102" s="1741"/>
      <c r="D102" s="1741"/>
      <c r="AX102" s="592"/>
    </row>
    <row r="103" spans="1:50" ht="23.25" customHeight="1">
      <c r="A103" s="20" t="s">
        <v>82</v>
      </c>
      <c r="B103" s="95" t="s">
        <v>83</v>
      </c>
      <c r="C103" s="637" t="s">
        <v>84</v>
      </c>
      <c r="D103" s="638" t="s">
        <v>86</v>
      </c>
      <c r="AX103" s="592"/>
    </row>
    <row r="104" spans="1:50">
      <c r="A104" s="21">
        <v>1</v>
      </c>
      <c r="B104" s="96" t="s">
        <v>2177</v>
      </c>
      <c r="C104" s="90">
        <v>2421177.0845960365</v>
      </c>
      <c r="D104" s="639">
        <v>6.1580317823134285</v>
      </c>
      <c r="AX104" s="592"/>
    </row>
    <row r="105" spans="1:50">
      <c r="A105" s="22">
        <v>2</v>
      </c>
      <c r="B105" s="97" t="e">
        <v>#REF!</v>
      </c>
      <c r="C105" s="91" t="e">
        <v>#REF!</v>
      </c>
      <c r="D105" s="640" t="s">
        <v>150</v>
      </c>
      <c r="AX105" s="13"/>
    </row>
    <row r="106" spans="1:50" ht="13.5">
      <c r="A106" s="21">
        <v>3</v>
      </c>
      <c r="B106" s="96" t="e">
        <v>#REF!</v>
      </c>
      <c r="C106" s="90" t="e">
        <v>#REF!</v>
      </c>
      <c r="D106" s="639" t="s">
        <v>150</v>
      </c>
      <c r="AX106" s="12"/>
    </row>
    <row r="107" spans="1:50" ht="13.5">
      <c r="A107" s="22">
        <v>4</v>
      </c>
      <c r="B107" s="97" t="e">
        <v>#REF!</v>
      </c>
      <c r="C107" s="91" t="e">
        <v>#REF!</v>
      </c>
      <c r="D107" s="640" t="s">
        <v>150</v>
      </c>
      <c r="AX107" s="10"/>
    </row>
    <row r="108" spans="1:50">
      <c r="A108" s="21">
        <v>5</v>
      </c>
      <c r="B108" s="96" t="e">
        <v>#REF!</v>
      </c>
      <c r="C108" s="90" t="e">
        <v>#REF!</v>
      </c>
      <c r="D108" s="639" t="s">
        <v>150</v>
      </c>
      <c r="AX108" s="592"/>
    </row>
    <row r="109" spans="1:50">
      <c r="A109" s="22">
        <v>6</v>
      </c>
      <c r="B109" s="97" t="e">
        <v>#REF!</v>
      </c>
      <c r="C109" s="91" t="e">
        <v>#REF!</v>
      </c>
      <c r="D109" s="640" t="s">
        <v>150</v>
      </c>
      <c r="AX109" s="592"/>
    </row>
    <row r="110" spans="1:50" ht="13.5">
      <c r="A110" s="21">
        <v>7</v>
      </c>
      <c r="B110" s="96" t="e">
        <v>#REF!</v>
      </c>
      <c r="C110" s="90" t="e">
        <v>#REF!</v>
      </c>
      <c r="D110" s="639" t="s">
        <v>150</v>
      </c>
      <c r="AX110" s="10"/>
    </row>
    <row r="111" spans="1:50">
      <c r="A111" s="22">
        <v>8</v>
      </c>
      <c r="B111" s="97" t="e">
        <v>#REF!</v>
      </c>
      <c r="C111" s="91" t="e">
        <v>#REF!</v>
      </c>
      <c r="D111" s="640" t="s">
        <v>150</v>
      </c>
      <c r="AX111" s="592"/>
    </row>
    <row r="112" spans="1:50">
      <c r="A112" s="21">
        <v>9</v>
      </c>
      <c r="B112" s="96" t="e">
        <v>#REF!</v>
      </c>
      <c r="C112" s="90" t="e">
        <v>#REF!</v>
      </c>
      <c r="D112" s="639" t="s">
        <v>150</v>
      </c>
      <c r="AX112" s="592"/>
    </row>
    <row r="113" spans="1:50" ht="13.5">
      <c r="A113" s="22">
        <v>10</v>
      </c>
      <c r="B113" s="97" t="e">
        <v>#REF!</v>
      </c>
      <c r="C113" s="91" t="e">
        <v>#REF!</v>
      </c>
      <c r="D113" s="640" t="s">
        <v>150</v>
      </c>
      <c r="AX113" s="10"/>
    </row>
    <row r="114" spans="1:50">
      <c r="A114" s="21">
        <v>11</v>
      </c>
      <c r="B114" s="96" t="e">
        <v>#REF!</v>
      </c>
      <c r="C114" s="90" t="e">
        <v>#REF!</v>
      </c>
      <c r="D114" s="639" t="s">
        <v>150</v>
      </c>
      <c r="AX114" s="592"/>
    </row>
    <row r="115" spans="1:50">
      <c r="A115" s="22">
        <v>12</v>
      </c>
      <c r="B115" s="97" t="e">
        <v>#REF!</v>
      </c>
      <c r="C115" s="91" t="e">
        <v>#REF!</v>
      </c>
      <c r="D115" s="640" t="s">
        <v>150</v>
      </c>
      <c r="AX115" s="592"/>
    </row>
    <row r="116" spans="1:50">
      <c r="A116" s="21">
        <v>13</v>
      </c>
      <c r="B116" s="96" t="e">
        <v>#REF!</v>
      </c>
      <c r="C116" s="90" t="e">
        <v>#REF!</v>
      </c>
      <c r="D116" s="639" t="s">
        <v>150</v>
      </c>
      <c r="AX116" s="14"/>
    </row>
    <row r="117" spans="1:50" ht="13.5">
      <c r="A117" s="22">
        <v>14</v>
      </c>
      <c r="B117" s="97" t="e">
        <v>#REF!</v>
      </c>
      <c r="C117" s="91" t="e">
        <v>#REF!</v>
      </c>
      <c r="D117" s="640" t="s">
        <v>150</v>
      </c>
      <c r="AX117" s="12"/>
    </row>
    <row r="118" spans="1:50">
      <c r="A118" s="21">
        <v>15</v>
      </c>
      <c r="B118" s="96" t="e">
        <v>#REF!</v>
      </c>
      <c r="C118" s="90" t="e">
        <v>#REF!</v>
      </c>
      <c r="AX118" s="641"/>
    </row>
    <row r="119" spans="1:50">
      <c r="B119" s="98"/>
      <c r="C119" s="92" t="e">
        <v>#REF!</v>
      </c>
      <c r="D119" s="642">
        <v>6.1580317823134285</v>
      </c>
      <c r="AX119" s="641"/>
    </row>
    <row r="120" spans="1:50">
      <c r="AX120" s="641"/>
    </row>
    <row r="121" spans="1:50">
      <c r="AX121" s="641"/>
    </row>
    <row r="122" spans="1:50">
      <c r="AX122" s="641"/>
    </row>
    <row r="123" spans="1:50">
      <c r="AX123" s="641"/>
    </row>
    <row r="124" spans="1:50">
      <c r="AX124" s="641"/>
    </row>
    <row r="125" spans="1:50">
      <c r="AX125" s="641"/>
    </row>
    <row r="126" spans="1:50">
      <c r="AX126" s="641"/>
    </row>
    <row r="127" spans="1:50">
      <c r="AX127" s="641"/>
    </row>
    <row r="128" spans="1:50">
      <c r="AX128" s="641"/>
    </row>
    <row r="129" spans="50:50">
      <c r="AX129" s="641"/>
    </row>
    <row r="130" spans="50:50">
      <c r="AX130" s="641"/>
    </row>
    <row r="131" spans="50:50">
      <c r="AX131" s="641"/>
    </row>
    <row r="132" spans="50:50">
      <c r="AX132" s="641"/>
    </row>
    <row r="133" spans="50:50">
      <c r="AX133" s="641"/>
    </row>
    <row r="134" spans="50:50">
      <c r="AX134" s="641"/>
    </row>
    <row r="135" spans="50:50">
      <c r="AX135" s="592"/>
    </row>
    <row r="136" spans="50:50">
      <c r="AX136" s="592"/>
    </row>
    <row r="137" spans="50:50">
      <c r="AX137" s="592"/>
    </row>
    <row r="138" spans="50:50">
      <c r="AX138" s="592"/>
    </row>
    <row r="139" spans="50:50">
      <c r="AX139" s="592"/>
    </row>
    <row r="140" spans="50:50">
      <c r="AX140" s="592"/>
    </row>
    <row r="141" spans="50:50">
      <c r="AX141" s="592"/>
    </row>
    <row r="142" spans="50:50">
      <c r="AX142" s="592"/>
    </row>
    <row r="143" spans="50:50">
      <c r="AX143" s="592"/>
    </row>
    <row r="144" spans="50:50">
      <c r="AX144" s="592"/>
    </row>
    <row r="145" spans="50:50">
      <c r="AX145" s="592"/>
    </row>
    <row r="146" spans="50:50">
      <c r="AX146" s="592"/>
    </row>
    <row r="147" spans="50:50">
      <c r="AX147" s="592"/>
    </row>
    <row r="148" spans="50:50">
      <c r="AX148" s="592"/>
    </row>
    <row r="149" spans="50:50">
      <c r="AX149" s="592"/>
    </row>
    <row r="150" spans="50:50">
      <c r="AX150" s="592"/>
    </row>
    <row r="151" spans="50:50">
      <c r="AX151" s="592"/>
    </row>
    <row r="152" spans="50:50">
      <c r="AX152" s="592"/>
    </row>
    <row r="153" spans="50:50">
      <c r="AX153" s="592"/>
    </row>
    <row r="154" spans="50:50">
      <c r="AX154" s="592"/>
    </row>
    <row r="155" spans="50:50">
      <c r="AX155" s="592"/>
    </row>
    <row r="156" spans="50:50">
      <c r="AX156" s="592"/>
    </row>
    <row r="157" spans="50:50">
      <c r="AX157" s="592"/>
    </row>
    <row r="158" spans="50:50">
      <c r="AX158" s="592"/>
    </row>
    <row r="159" spans="50:50">
      <c r="AX159" s="592"/>
    </row>
    <row r="160" spans="50:50">
      <c r="AX160" s="592"/>
    </row>
    <row r="161" spans="50:50">
      <c r="AX161" s="13"/>
    </row>
    <row r="162" spans="50:50" ht="13.5">
      <c r="AX162" s="12"/>
    </row>
    <row r="163" spans="50:50">
      <c r="AX163" s="592"/>
    </row>
  </sheetData>
  <autoFilter ref="D1:M163"/>
  <mergeCells count="3">
    <mergeCell ref="D2:M2"/>
    <mergeCell ref="L62:M62"/>
    <mergeCell ref="A102:D102"/>
  </mergeCells>
  <pageMargins left="0.39370078740157483" right="0.39370078740157483" top="0.39370078740157483" bottom="0.78740157480314965" header="0.31496062992125984" footer="0.31496062992125984"/>
  <pageSetup paperSize="9" scale="48" fitToHeight="0" orientation="landscape" r:id="rId1"/>
  <rowBreaks count="1" manualBreakCount="1">
    <brk id="63" min="3" max="13" man="1"/>
  </rowBreaks>
  <drawing r:id="rId2"/>
</worksheet>
</file>

<file path=xl/worksheets/sheet3.xml><?xml version="1.0" encoding="utf-8"?>
<worksheet xmlns="http://schemas.openxmlformats.org/spreadsheetml/2006/main" xmlns:r="http://schemas.openxmlformats.org/officeDocument/2006/relationships">
  <sheetPr>
    <pageSetUpPr fitToPage="1"/>
  </sheetPr>
  <dimension ref="A1:WWJ93"/>
  <sheetViews>
    <sheetView showGridLines="0" view="pageBreakPreview" topLeftCell="A26" zoomScale="85" zoomScaleSheetLayoutView="85" workbookViewId="0">
      <selection activeCell="A47" sqref="A1:M1048576"/>
    </sheetView>
  </sheetViews>
  <sheetFormatPr defaultColWidth="11.42578125" defaultRowHeight="12.75"/>
  <cols>
    <col min="1" max="1" width="9.85546875" style="280" customWidth="1"/>
    <col min="2" max="3" width="3.5703125" style="280" customWidth="1"/>
    <col min="4" max="4" width="7.85546875" style="280" customWidth="1"/>
    <col min="5" max="5" width="57.140625" style="304" customWidth="1"/>
    <col min="6" max="6" width="7.140625" style="280" customWidth="1"/>
    <col min="7" max="7" width="19.42578125" style="280" customWidth="1"/>
    <col min="8" max="8" width="6.7109375" style="280" customWidth="1"/>
    <col min="9" max="9" width="17.7109375" style="280" customWidth="1"/>
    <col min="10" max="10" width="9.28515625" style="280" customWidth="1"/>
    <col min="11" max="11" width="18.140625" style="280" customWidth="1"/>
    <col min="12" max="12" width="8.140625" style="280" customWidth="1"/>
    <col min="13" max="13" width="14.7109375" style="280" customWidth="1"/>
    <col min="14" max="14" width="9.42578125" style="280" customWidth="1"/>
    <col min="15" max="15" width="17.5703125" style="280" customWidth="1"/>
    <col min="16" max="16" width="19.42578125" style="313" customWidth="1"/>
    <col min="17" max="18" width="16" style="280" customWidth="1"/>
    <col min="19" max="19" width="17" style="280" customWidth="1"/>
    <col min="20" max="20" width="12.7109375" style="280" customWidth="1"/>
    <col min="21" max="21" width="17" style="280" customWidth="1"/>
    <col min="22" max="22" width="6.28515625" style="280" customWidth="1"/>
    <col min="23" max="23" width="11" style="280" customWidth="1"/>
    <col min="24" max="24" width="7.140625" style="280" customWidth="1"/>
    <col min="25" max="25" width="11" style="280" customWidth="1"/>
    <col min="26" max="26" width="15.7109375" style="280" hidden="1" customWidth="1"/>
    <col min="27" max="27" width="14.85546875" style="280" hidden="1" customWidth="1"/>
    <col min="28" max="28" width="14.28515625" style="280" hidden="1" customWidth="1"/>
    <col min="29" max="253" width="11.42578125" style="280"/>
    <col min="254" max="254" width="9.85546875" style="280" customWidth="1"/>
    <col min="255" max="256" width="3.5703125" style="280" customWidth="1"/>
    <col min="257" max="257" width="7.85546875" style="280" customWidth="1"/>
    <col min="258" max="258" width="21.140625" style="280" customWidth="1"/>
    <col min="259" max="259" width="7.140625" style="280" customWidth="1"/>
    <col min="260" max="260" width="13.140625" style="280" customWidth="1"/>
    <col min="261" max="261" width="6.7109375" style="280" customWidth="1"/>
    <col min="262" max="262" width="13.140625" style="280" customWidth="1"/>
    <col min="263" max="263" width="6.85546875" style="280" customWidth="1"/>
    <col min="264" max="264" width="12.5703125" style="280" customWidth="1"/>
    <col min="265" max="265" width="8.28515625" style="280" customWidth="1"/>
    <col min="266" max="266" width="12.5703125" style="280" customWidth="1"/>
    <col min="267" max="267" width="7.140625" style="280" customWidth="1"/>
    <col min="268" max="268" width="13.140625" style="280" customWidth="1"/>
    <col min="269" max="269" width="8.140625" style="280" customWidth="1"/>
    <col min="270" max="270" width="14.7109375" style="280" customWidth="1"/>
    <col min="271" max="271" width="17.28515625" style="280" customWidth="1"/>
    <col min="272" max="272" width="17.5703125" style="280" customWidth="1"/>
    <col min="273" max="274" width="16" style="280" customWidth="1"/>
    <col min="275" max="275" width="17" style="280" customWidth="1"/>
    <col min="276" max="276" width="12.7109375" style="280" customWidth="1"/>
    <col min="277" max="277" width="17" style="280" customWidth="1"/>
    <col min="278" max="278" width="6.28515625" style="280" customWidth="1"/>
    <col min="279" max="279" width="11" style="280" customWidth="1"/>
    <col min="280" max="280" width="7.140625" style="280" customWidth="1"/>
    <col min="281" max="281" width="11" style="280" customWidth="1"/>
    <col min="282" max="284" width="11.42578125" style="280" hidden="1" customWidth="1"/>
    <col min="285" max="509" width="11.42578125" style="280"/>
    <col min="510" max="510" width="9.85546875" style="280" customWidth="1"/>
    <col min="511" max="512" width="3.5703125" style="280" customWidth="1"/>
    <col min="513" max="513" width="7.85546875" style="280" customWidth="1"/>
    <col min="514" max="514" width="21.140625" style="280" customWidth="1"/>
    <col min="515" max="515" width="7.140625" style="280" customWidth="1"/>
    <col min="516" max="516" width="13.140625" style="280" customWidth="1"/>
    <col min="517" max="517" width="6.7109375" style="280" customWidth="1"/>
    <col min="518" max="518" width="13.140625" style="280" customWidth="1"/>
    <col min="519" max="519" width="6.85546875" style="280" customWidth="1"/>
    <col min="520" max="520" width="12.5703125" style="280" customWidth="1"/>
    <col min="521" max="521" width="8.28515625" style="280" customWidth="1"/>
    <col min="522" max="522" width="12.5703125" style="280" customWidth="1"/>
    <col min="523" max="523" width="7.140625" style="280" customWidth="1"/>
    <col min="524" max="524" width="13.140625" style="280" customWidth="1"/>
    <col min="525" max="525" width="8.140625" style="280" customWidth="1"/>
    <col min="526" max="526" width="14.7109375" style="280" customWidth="1"/>
    <col min="527" max="527" width="17.28515625" style="280" customWidth="1"/>
    <col min="528" max="528" width="17.5703125" style="280" customWidth="1"/>
    <col min="529" max="530" width="16" style="280" customWidth="1"/>
    <col min="531" max="531" width="17" style="280" customWidth="1"/>
    <col min="532" max="532" width="12.7109375" style="280" customWidth="1"/>
    <col min="533" max="533" width="17" style="280" customWidth="1"/>
    <col min="534" max="534" width="6.28515625" style="280" customWidth="1"/>
    <col min="535" max="535" width="11" style="280" customWidth="1"/>
    <col min="536" max="536" width="7.140625" style="280" customWidth="1"/>
    <col min="537" max="537" width="11" style="280" customWidth="1"/>
    <col min="538" max="540" width="11.42578125" style="280" hidden="1" customWidth="1"/>
    <col min="541" max="765" width="11.42578125" style="280"/>
    <col min="766" max="766" width="9.85546875" style="280" customWidth="1"/>
    <col min="767" max="768" width="3.5703125" style="280" customWidth="1"/>
    <col min="769" max="769" width="7.85546875" style="280" customWidth="1"/>
    <col min="770" max="770" width="21.140625" style="280" customWidth="1"/>
    <col min="771" max="771" width="7.140625" style="280" customWidth="1"/>
    <col min="772" max="772" width="13.140625" style="280" customWidth="1"/>
    <col min="773" max="773" width="6.7109375" style="280" customWidth="1"/>
    <col min="774" max="774" width="13.140625" style="280" customWidth="1"/>
    <col min="775" max="775" width="6.85546875" style="280" customWidth="1"/>
    <col min="776" max="776" width="12.5703125" style="280" customWidth="1"/>
    <col min="777" max="777" width="8.28515625" style="280" customWidth="1"/>
    <col min="778" max="778" width="12.5703125" style="280" customWidth="1"/>
    <col min="779" max="779" width="7.140625" style="280" customWidth="1"/>
    <col min="780" max="780" width="13.140625" style="280" customWidth="1"/>
    <col min="781" max="781" width="8.140625" style="280" customWidth="1"/>
    <col min="782" max="782" width="14.7109375" style="280" customWidth="1"/>
    <col min="783" max="783" width="17.28515625" style="280" customWidth="1"/>
    <col min="784" max="784" width="17.5703125" style="280" customWidth="1"/>
    <col min="785" max="786" width="16" style="280" customWidth="1"/>
    <col min="787" max="787" width="17" style="280" customWidth="1"/>
    <col min="788" max="788" width="12.7109375" style="280" customWidth="1"/>
    <col min="789" max="789" width="17" style="280" customWidth="1"/>
    <col min="790" max="790" width="6.28515625" style="280" customWidth="1"/>
    <col min="791" max="791" width="11" style="280" customWidth="1"/>
    <col min="792" max="792" width="7.140625" style="280" customWidth="1"/>
    <col min="793" max="793" width="11" style="280" customWidth="1"/>
    <col min="794" max="796" width="11.42578125" style="280" hidden="1" customWidth="1"/>
    <col min="797" max="1021" width="11.42578125" style="280"/>
    <col min="1022" max="1022" width="9.85546875" style="280" customWidth="1"/>
    <col min="1023" max="1024" width="3.5703125" style="280" customWidth="1"/>
    <col min="1025" max="1025" width="7.85546875" style="280" customWidth="1"/>
    <col min="1026" max="1026" width="21.140625" style="280" customWidth="1"/>
    <col min="1027" max="1027" width="7.140625" style="280" customWidth="1"/>
    <col min="1028" max="1028" width="13.140625" style="280" customWidth="1"/>
    <col min="1029" max="1029" width="6.7109375" style="280" customWidth="1"/>
    <col min="1030" max="1030" width="13.140625" style="280" customWidth="1"/>
    <col min="1031" max="1031" width="6.85546875" style="280" customWidth="1"/>
    <col min="1032" max="1032" width="12.5703125" style="280" customWidth="1"/>
    <col min="1033" max="1033" width="8.28515625" style="280" customWidth="1"/>
    <col min="1034" max="1034" width="12.5703125" style="280" customWidth="1"/>
    <col min="1035" max="1035" width="7.140625" style="280" customWidth="1"/>
    <col min="1036" max="1036" width="13.140625" style="280" customWidth="1"/>
    <col min="1037" max="1037" width="8.140625" style="280" customWidth="1"/>
    <col min="1038" max="1038" width="14.7109375" style="280" customWidth="1"/>
    <col min="1039" max="1039" width="17.28515625" style="280" customWidth="1"/>
    <col min="1040" max="1040" width="17.5703125" style="280" customWidth="1"/>
    <col min="1041" max="1042" width="16" style="280" customWidth="1"/>
    <col min="1043" max="1043" width="17" style="280" customWidth="1"/>
    <col min="1044" max="1044" width="12.7109375" style="280" customWidth="1"/>
    <col min="1045" max="1045" width="17" style="280" customWidth="1"/>
    <col min="1046" max="1046" width="6.28515625" style="280" customWidth="1"/>
    <col min="1047" max="1047" width="11" style="280" customWidth="1"/>
    <col min="1048" max="1048" width="7.140625" style="280" customWidth="1"/>
    <col min="1049" max="1049" width="11" style="280" customWidth="1"/>
    <col min="1050" max="1052" width="11.42578125" style="280" hidden="1" customWidth="1"/>
    <col min="1053" max="1277" width="11.42578125" style="280"/>
    <col min="1278" max="1278" width="9.85546875" style="280" customWidth="1"/>
    <col min="1279" max="1280" width="3.5703125" style="280" customWidth="1"/>
    <col min="1281" max="1281" width="7.85546875" style="280" customWidth="1"/>
    <col min="1282" max="1282" width="21.140625" style="280" customWidth="1"/>
    <col min="1283" max="1283" width="7.140625" style="280" customWidth="1"/>
    <col min="1284" max="1284" width="13.140625" style="280" customWidth="1"/>
    <col min="1285" max="1285" width="6.7109375" style="280" customWidth="1"/>
    <col min="1286" max="1286" width="13.140625" style="280" customWidth="1"/>
    <col min="1287" max="1287" width="6.85546875" style="280" customWidth="1"/>
    <col min="1288" max="1288" width="12.5703125" style="280" customWidth="1"/>
    <col min="1289" max="1289" width="8.28515625" style="280" customWidth="1"/>
    <col min="1290" max="1290" width="12.5703125" style="280" customWidth="1"/>
    <col min="1291" max="1291" width="7.140625" style="280" customWidth="1"/>
    <col min="1292" max="1292" width="13.140625" style="280" customWidth="1"/>
    <col min="1293" max="1293" width="8.140625" style="280" customWidth="1"/>
    <col min="1294" max="1294" width="14.7109375" style="280" customWidth="1"/>
    <col min="1295" max="1295" width="17.28515625" style="280" customWidth="1"/>
    <col min="1296" max="1296" width="17.5703125" style="280" customWidth="1"/>
    <col min="1297" max="1298" width="16" style="280" customWidth="1"/>
    <col min="1299" max="1299" width="17" style="280" customWidth="1"/>
    <col min="1300" max="1300" width="12.7109375" style="280" customWidth="1"/>
    <col min="1301" max="1301" width="17" style="280" customWidth="1"/>
    <col min="1302" max="1302" width="6.28515625" style="280" customWidth="1"/>
    <col min="1303" max="1303" width="11" style="280" customWidth="1"/>
    <col min="1304" max="1304" width="7.140625" style="280" customWidth="1"/>
    <col min="1305" max="1305" width="11" style="280" customWidth="1"/>
    <col min="1306" max="1308" width="11.42578125" style="280" hidden="1" customWidth="1"/>
    <col min="1309" max="1533" width="11.42578125" style="280"/>
    <col min="1534" max="1534" width="9.85546875" style="280" customWidth="1"/>
    <col min="1535" max="1536" width="3.5703125" style="280" customWidth="1"/>
    <col min="1537" max="1537" width="7.85546875" style="280" customWidth="1"/>
    <col min="1538" max="1538" width="21.140625" style="280" customWidth="1"/>
    <col min="1539" max="1539" width="7.140625" style="280" customWidth="1"/>
    <col min="1540" max="1540" width="13.140625" style="280" customWidth="1"/>
    <col min="1541" max="1541" width="6.7109375" style="280" customWidth="1"/>
    <col min="1542" max="1542" width="13.140625" style="280" customWidth="1"/>
    <col min="1543" max="1543" width="6.85546875" style="280" customWidth="1"/>
    <col min="1544" max="1544" width="12.5703125" style="280" customWidth="1"/>
    <col min="1545" max="1545" width="8.28515625" style="280" customWidth="1"/>
    <col min="1546" max="1546" width="12.5703125" style="280" customWidth="1"/>
    <col min="1547" max="1547" width="7.140625" style="280" customWidth="1"/>
    <col min="1548" max="1548" width="13.140625" style="280" customWidth="1"/>
    <col min="1549" max="1549" width="8.140625" style="280" customWidth="1"/>
    <col min="1550" max="1550" width="14.7109375" style="280" customWidth="1"/>
    <col min="1551" max="1551" width="17.28515625" style="280" customWidth="1"/>
    <col min="1552" max="1552" width="17.5703125" style="280" customWidth="1"/>
    <col min="1553" max="1554" width="16" style="280" customWidth="1"/>
    <col min="1555" max="1555" width="17" style="280" customWidth="1"/>
    <col min="1556" max="1556" width="12.7109375" style="280" customWidth="1"/>
    <col min="1557" max="1557" width="17" style="280" customWidth="1"/>
    <col min="1558" max="1558" width="6.28515625" style="280" customWidth="1"/>
    <col min="1559" max="1559" width="11" style="280" customWidth="1"/>
    <col min="1560" max="1560" width="7.140625" style="280" customWidth="1"/>
    <col min="1561" max="1561" width="11" style="280" customWidth="1"/>
    <col min="1562" max="1564" width="11.42578125" style="280" hidden="1" customWidth="1"/>
    <col min="1565" max="1789" width="11.42578125" style="280"/>
    <col min="1790" max="1790" width="9.85546875" style="280" customWidth="1"/>
    <col min="1791" max="1792" width="3.5703125" style="280" customWidth="1"/>
    <col min="1793" max="1793" width="7.85546875" style="280" customWidth="1"/>
    <col min="1794" max="1794" width="21.140625" style="280" customWidth="1"/>
    <col min="1795" max="1795" width="7.140625" style="280" customWidth="1"/>
    <col min="1796" max="1796" width="13.140625" style="280" customWidth="1"/>
    <col min="1797" max="1797" width="6.7109375" style="280" customWidth="1"/>
    <col min="1798" max="1798" width="13.140625" style="280" customWidth="1"/>
    <col min="1799" max="1799" width="6.85546875" style="280" customWidth="1"/>
    <col min="1800" max="1800" width="12.5703125" style="280" customWidth="1"/>
    <col min="1801" max="1801" width="8.28515625" style="280" customWidth="1"/>
    <col min="1802" max="1802" width="12.5703125" style="280" customWidth="1"/>
    <col min="1803" max="1803" width="7.140625" style="280" customWidth="1"/>
    <col min="1804" max="1804" width="13.140625" style="280" customWidth="1"/>
    <col min="1805" max="1805" width="8.140625" style="280" customWidth="1"/>
    <col min="1806" max="1806" width="14.7109375" style="280" customWidth="1"/>
    <col min="1807" max="1807" width="17.28515625" style="280" customWidth="1"/>
    <col min="1808" max="1808" width="17.5703125" style="280" customWidth="1"/>
    <col min="1809" max="1810" width="16" style="280" customWidth="1"/>
    <col min="1811" max="1811" width="17" style="280" customWidth="1"/>
    <col min="1812" max="1812" width="12.7109375" style="280" customWidth="1"/>
    <col min="1813" max="1813" width="17" style="280" customWidth="1"/>
    <col min="1814" max="1814" width="6.28515625" style="280" customWidth="1"/>
    <col min="1815" max="1815" width="11" style="280" customWidth="1"/>
    <col min="1816" max="1816" width="7.140625" style="280" customWidth="1"/>
    <col min="1817" max="1817" width="11" style="280" customWidth="1"/>
    <col min="1818" max="1820" width="11.42578125" style="280" hidden="1" customWidth="1"/>
    <col min="1821" max="2045" width="11.42578125" style="280"/>
    <col min="2046" max="2046" width="9.85546875" style="280" customWidth="1"/>
    <col min="2047" max="2048" width="3.5703125" style="280" customWidth="1"/>
    <col min="2049" max="2049" width="7.85546875" style="280" customWidth="1"/>
    <col min="2050" max="2050" width="21.140625" style="280" customWidth="1"/>
    <col min="2051" max="2051" width="7.140625" style="280" customWidth="1"/>
    <col min="2052" max="2052" width="13.140625" style="280" customWidth="1"/>
    <col min="2053" max="2053" width="6.7109375" style="280" customWidth="1"/>
    <col min="2054" max="2054" width="13.140625" style="280" customWidth="1"/>
    <col min="2055" max="2055" width="6.85546875" style="280" customWidth="1"/>
    <col min="2056" max="2056" width="12.5703125" style="280" customWidth="1"/>
    <col min="2057" max="2057" width="8.28515625" style="280" customWidth="1"/>
    <col min="2058" max="2058" width="12.5703125" style="280" customWidth="1"/>
    <col min="2059" max="2059" width="7.140625" style="280" customWidth="1"/>
    <col min="2060" max="2060" width="13.140625" style="280" customWidth="1"/>
    <col min="2061" max="2061" width="8.140625" style="280" customWidth="1"/>
    <col min="2062" max="2062" width="14.7109375" style="280" customWidth="1"/>
    <col min="2063" max="2063" width="17.28515625" style="280" customWidth="1"/>
    <col min="2064" max="2064" width="17.5703125" style="280" customWidth="1"/>
    <col min="2065" max="2066" width="16" style="280" customWidth="1"/>
    <col min="2067" max="2067" width="17" style="280" customWidth="1"/>
    <col min="2068" max="2068" width="12.7109375" style="280" customWidth="1"/>
    <col min="2069" max="2069" width="17" style="280" customWidth="1"/>
    <col min="2070" max="2070" width="6.28515625" style="280" customWidth="1"/>
    <col min="2071" max="2071" width="11" style="280" customWidth="1"/>
    <col min="2072" max="2072" width="7.140625" style="280" customWidth="1"/>
    <col min="2073" max="2073" width="11" style="280" customWidth="1"/>
    <col min="2074" max="2076" width="11.42578125" style="280" hidden="1" customWidth="1"/>
    <col min="2077" max="2301" width="11.42578125" style="280"/>
    <col min="2302" max="2302" width="9.85546875" style="280" customWidth="1"/>
    <col min="2303" max="2304" width="3.5703125" style="280" customWidth="1"/>
    <col min="2305" max="2305" width="7.85546875" style="280" customWidth="1"/>
    <col min="2306" max="2306" width="21.140625" style="280" customWidth="1"/>
    <col min="2307" max="2307" width="7.140625" style="280" customWidth="1"/>
    <col min="2308" max="2308" width="13.140625" style="280" customWidth="1"/>
    <col min="2309" max="2309" width="6.7109375" style="280" customWidth="1"/>
    <col min="2310" max="2310" width="13.140625" style="280" customWidth="1"/>
    <col min="2311" max="2311" width="6.85546875" style="280" customWidth="1"/>
    <col min="2312" max="2312" width="12.5703125" style="280" customWidth="1"/>
    <col min="2313" max="2313" width="8.28515625" style="280" customWidth="1"/>
    <col min="2314" max="2314" width="12.5703125" style="280" customWidth="1"/>
    <col min="2315" max="2315" width="7.140625" style="280" customWidth="1"/>
    <col min="2316" max="2316" width="13.140625" style="280" customWidth="1"/>
    <col min="2317" max="2317" width="8.140625" style="280" customWidth="1"/>
    <col min="2318" max="2318" width="14.7109375" style="280" customWidth="1"/>
    <col min="2319" max="2319" width="17.28515625" style="280" customWidth="1"/>
    <col min="2320" max="2320" width="17.5703125" style="280" customWidth="1"/>
    <col min="2321" max="2322" width="16" style="280" customWidth="1"/>
    <col min="2323" max="2323" width="17" style="280" customWidth="1"/>
    <col min="2324" max="2324" width="12.7109375" style="280" customWidth="1"/>
    <col min="2325" max="2325" width="17" style="280" customWidth="1"/>
    <col min="2326" max="2326" width="6.28515625" style="280" customWidth="1"/>
    <col min="2327" max="2327" width="11" style="280" customWidth="1"/>
    <col min="2328" max="2328" width="7.140625" style="280" customWidth="1"/>
    <col min="2329" max="2329" width="11" style="280" customWidth="1"/>
    <col min="2330" max="2332" width="11.42578125" style="280" hidden="1" customWidth="1"/>
    <col min="2333" max="2557" width="11.42578125" style="280"/>
    <col min="2558" max="2558" width="9.85546875" style="280" customWidth="1"/>
    <col min="2559" max="2560" width="3.5703125" style="280" customWidth="1"/>
    <col min="2561" max="2561" width="7.85546875" style="280" customWidth="1"/>
    <col min="2562" max="2562" width="21.140625" style="280" customWidth="1"/>
    <col min="2563" max="2563" width="7.140625" style="280" customWidth="1"/>
    <col min="2564" max="2564" width="13.140625" style="280" customWidth="1"/>
    <col min="2565" max="2565" width="6.7109375" style="280" customWidth="1"/>
    <col min="2566" max="2566" width="13.140625" style="280" customWidth="1"/>
    <col min="2567" max="2567" width="6.85546875" style="280" customWidth="1"/>
    <col min="2568" max="2568" width="12.5703125" style="280" customWidth="1"/>
    <col min="2569" max="2569" width="8.28515625" style="280" customWidth="1"/>
    <col min="2570" max="2570" width="12.5703125" style="280" customWidth="1"/>
    <col min="2571" max="2571" width="7.140625" style="280" customWidth="1"/>
    <col min="2572" max="2572" width="13.140625" style="280" customWidth="1"/>
    <col min="2573" max="2573" width="8.140625" style="280" customWidth="1"/>
    <col min="2574" max="2574" width="14.7109375" style="280" customWidth="1"/>
    <col min="2575" max="2575" width="17.28515625" style="280" customWidth="1"/>
    <col min="2576" max="2576" width="17.5703125" style="280" customWidth="1"/>
    <col min="2577" max="2578" width="16" style="280" customWidth="1"/>
    <col min="2579" max="2579" width="17" style="280" customWidth="1"/>
    <col min="2580" max="2580" width="12.7109375" style="280" customWidth="1"/>
    <col min="2581" max="2581" width="17" style="280" customWidth="1"/>
    <col min="2582" max="2582" width="6.28515625" style="280" customWidth="1"/>
    <col min="2583" max="2583" width="11" style="280" customWidth="1"/>
    <col min="2584" max="2584" width="7.140625" style="280" customWidth="1"/>
    <col min="2585" max="2585" width="11" style="280" customWidth="1"/>
    <col min="2586" max="2588" width="11.42578125" style="280" hidden="1" customWidth="1"/>
    <col min="2589" max="2813" width="11.42578125" style="280"/>
    <col min="2814" max="2814" width="9.85546875" style="280" customWidth="1"/>
    <col min="2815" max="2816" width="3.5703125" style="280" customWidth="1"/>
    <col min="2817" max="2817" width="7.85546875" style="280" customWidth="1"/>
    <col min="2818" max="2818" width="21.140625" style="280" customWidth="1"/>
    <col min="2819" max="2819" width="7.140625" style="280" customWidth="1"/>
    <col min="2820" max="2820" width="13.140625" style="280" customWidth="1"/>
    <col min="2821" max="2821" width="6.7109375" style="280" customWidth="1"/>
    <col min="2822" max="2822" width="13.140625" style="280" customWidth="1"/>
    <col min="2823" max="2823" width="6.85546875" style="280" customWidth="1"/>
    <col min="2824" max="2824" width="12.5703125" style="280" customWidth="1"/>
    <col min="2825" max="2825" width="8.28515625" style="280" customWidth="1"/>
    <col min="2826" max="2826" width="12.5703125" style="280" customWidth="1"/>
    <col min="2827" max="2827" width="7.140625" style="280" customWidth="1"/>
    <col min="2828" max="2828" width="13.140625" style="280" customWidth="1"/>
    <col min="2829" max="2829" width="8.140625" style="280" customWidth="1"/>
    <col min="2830" max="2830" width="14.7109375" style="280" customWidth="1"/>
    <col min="2831" max="2831" width="17.28515625" style="280" customWidth="1"/>
    <col min="2832" max="2832" width="17.5703125" style="280" customWidth="1"/>
    <col min="2833" max="2834" width="16" style="280" customWidth="1"/>
    <col min="2835" max="2835" width="17" style="280" customWidth="1"/>
    <col min="2836" max="2836" width="12.7109375" style="280" customWidth="1"/>
    <col min="2837" max="2837" width="17" style="280" customWidth="1"/>
    <col min="2838" max="2838" width="6.28515625" style="280" customWidth="1"/>
    <col min="2839" max="2839" width="11" style="280" customWidth="1"/>
    <col min="2840" max="2840" width="7.140625" style="280" customWidth="1"/>
    <col min="2841" max="2841" width="11" style="280" customWidth="1"/>
    <col min="2842" max="2844" width="11.42578125" style="280" hidden="1" customWidth="1"/>
    <col min="2845" max="3069" width="11.42578125" style="280"/>
    <col min="3070" max="3070" width="9.85546875" style="280" customWidth="1"/>
    <col min="3071" max="3072" width="3.5703125" style="280" customWidth="1"/>
    <col min="3073" max="3073" width="7.85546875" style="280" customWidth="1"/>
    <col min="3074" max="3074" width="21.140625" style="280" customWidth="1"/>
    <col min="3075" max="3075" width="7.140625" style="280" customWidth="1"/>
    <col min="3076" max="3076" width="13.140625" style="280" customWidth="1"/>
    <col min="3077" max="3077" width="6.7109375" style="280" customWidth="1"/>
    <col min="3078" max="3078" width="13.140625" style="280" customWidth="1"/>
    <col min="3079" max="3079" width="6.85546875" style="280" customWidth="1"/>
    <col min="3080" max="3080" width="12.5703125" style="280" customWidth="1"/>
    <col min="3081" max="3081" width="8.28515625" style="280" customWidth="1"/>
    <col min="3082" max="3082" width="12.5703125" style="280" customWidth="1"/>
    <col min="3083" max="3083" width="7.140625" style="280" customWidth="1"/>
    <col min="3084" max="3084" width="13.140625" style="280" customWidth="1"/>
    <col min="3085" max="3085" width="8.140625" style="280" customWidth="1"/>
    <col min="3086" max="3086" width="14.7109375" style="280" customWidth="1"/>
    <col min="3087" max="3087" width="17.28515625" style="280" customWidth="1"/>
    <col min="3088" max="3088" width="17.5703125" style="280" customWidth="1"/>
    <col min="3089" max="3090" width="16" style="280" customWidth="1"/>
    <col min="3091" max="3091" width="17" style="280" customWidth="1"/>
    <col min="3092" max="3092" width="12.7109375" style="280" customWidth="1"/>
    <col min="3093" max="3093" width="17" style="280" customWidth="1"/>
    <col min="3094" max="3094" width="6.28515625" style="280" customWidth="1"/>
    <col min="3095" max="3095" width="11" style="280" customWidth="1"/>
    <col min="3096" max="3096" width="7.140625" style="280" customWidth="1"/>
    <col min="3097" max="3097" width="11" style="280" customWidth="1"/>
    <col min="3098" max="3100" width="11.42578125" style="280" hidden="1" customWidth="1"/>
    <col min="3101" max="3325" width="11.42578125" style="280"/>
    <col min="3326" max="3326" width="9.85546875" style="280" customWidth="1"/>
    <col min="3327" max="3328" width="3.5703125" style="280" customWidth="1"/>
    <col min="3329" max="3329" width="7.85546875" style="280" customWidth="1"/>
    <col min="3330" max="3330" width="21.140625" style="280" customWidth="1"/>
    <col min="3331" max="3331" width="7.140625" style="280" customWidth="1"/>
    <col min="3332" max="3332" width="13.140625" style="280" customWidth="1"/>
    <col min="3333" max="3333" width="6.7109375" style="280" customWidth="1"/>
    <col min="3334" max="3334" width="13.140625" style="280" customWidth="1"/>
    <col min="3335" max="3335" width="6.85546875" style="280" customWidth="1"/>
    <col min="3336" max="3336" width="12.5703125" style="280" customWidth="1"/>
    <col min="3337" max="3337" width="8.28515625" style="280" customWidth="1"/>
    <col min="3338" max="3338" width="12.5703125" style="280" customWidth="1"/>
    <col min="3339" max="3339" width="7.140625" style="280" customWidth="1"/>
    <col min="3340" max="3340" width="13.140625" style="280" customWidth="1"/>
    <col min="3341" max="3341" width="8.140625" style="280" customWidth="1"/>
    <col min="3342" max="3342" width="14.7109375" style="280" customWidth="1"/>
    <col min="3343" max="3343" width="17.28515625" style="280" customWidth="1"/>
    <col min="3344" max="3344" width="17.5703125" style="280" customWidth="1"/>
    <col min="3345" max="3346" width="16" style="280" customWidth="1"/>
    <col min="3347" max="3347" width="17" style="280" customWidth="1"/>
    <col min="3348" max="3348" width="12.7109375" style="280" customWidth="1"/>
    <col min="3349" max="3349" width="17" style="280" customWidth="1"/>
    <col min="3350" max="3350" width="6.28515625" style="280" customWidth="1"/>
    <col min="3351" max="3351" width="11" style="280" customWidth="1"/>
    <col min="3352" max="3352" width="7.140625" style="280" customWidth="1"/>
    <col min="3353" max="3353" width="11" style="280" customWidth="1"/>
    <col min="3354" max="3356" width="11.42578125" style="280" hidden="1" customWidth="1"/>
    <col min="3357" max="3581" width="11.42578125" style="280"/>
    <col min="3582" max="3582" width="9.85546875" style="280" customWidth="1"/>
    <col min="3583" max="3584" width="3.5703125" style="280" customWidth="1"/>
    <col min="3585" max="3585" width="7.85546875" style="280" customWidth="1"/>
    <col min="3586" max="3586" width="21.140625" style="280" customWidth="1"/>
    <col min="3587" max="3587" width="7.140625" style="280" customWidth="1"/>
    <col min="3588" max="3588" width="13.140625" style="280" customWidth="1"/>
    <col min="3589" max="3589" width="6.7109375" style="280" customWidth="1"/>
    <col min="3590" max="3590" width="13.140625" style="280" customWidth="1"/>
    <col min="3591" max="3591" width="6.85546875" style="280" customWidth="1"/>
    <col min="3592" max="3592" width="12.5703125" style="280" customWidth="1"/>
    <col min="3593" max="3593" width="8.28515625" style="280" customWidth="1"/>
    <col min="3594" max="3594" width="12.5703125" style="280" customWidth="1"/>
    <col min="3595" max="3595" width="7.140625" style="280" customWidth="1"/>
    <col min="3596" max="3596" width="13.140625" style="280" customWidth="1"/>
    <col min="3597" max="3597" width="8.140625" style="280" customWidth="1"/>
    <col min="3598" max="3598" width="14.7109375" style="280" customWidth="1"/>
    <col min="3599" max="3599" width="17.28515625" style="280" customWidth="1"/>
    <col min="3600" max="3600" width="17.5703125" style="280" customWidth="1"/>
    <col min="3601" max="3602" width="16" style="280" customWidth="1"/>
    <col min="3603" max="3603" width="17" style="280" customWidth="1"/>
    <col min="3604" max="3604" width="12.7109375" style="280" customWidth="1"/>
    <col min="3605" max="3605" width="17" style="280" customWidth="1"/>
    <col min="3606" max="3606" width="6.28515625" style="280" customWidth="1"/>
    <col min="3607" max="3607" width="11" style="280" customWidth="1"/>
    <col min="3608" max="3608" width="7.140625" style="280" customWidth="1"/>
    <col min="3609" max="3609" width="11" style="280" customWidth="1"/>
    <col min="3610" max="3612" width="11.42578125" style="280" hidden="1" customWidth="1"/>
    <col min="3613" max="3837" width="11.42578125" style="280"/>
    <col min="3838" max="3838" width="9.85546875" style="280" customWidth="1"/>
    <col min="3839" max="3840" width="3.5703125" style="280" customWidth="1"/>
    <col min="3841" max="3841" width="7.85546875" style="280" customWidth="1"/>
    <col min="3842" max="3842" width="21.140625" style="280" customWidth="1"/>
    <col min="3843" max="3843" width="7.140625" style="280" customWidth="1"/>
    <col min="3844" max="3844" width="13.140625" style="280" customWidth="1"/>
    <col min="3845" max="3845" width="6.7109375" style="280" customWidth="1"/>
    <col min="3846" max="3846" width="13.140625" style="280" customWidth="1"/>
    <col min="3847" max="3847" width="6.85546875" style="280" customWidth="1"/>
    <col min="3848" max="3848" width="12.5703125" style="280" customWidth="1"/>
    <col min="3849" max="3849" width="8.28515625" style="280" customWidth="1"/>
    <col min="3850" max="3850" width="12.5703125" style="280" customWidth="1"/>
    <col min="3851" max="3851" width="7.140625" style="280" customWidth="1"/>
    <col min="3852" max="3852" width="13.140625" style="280" customWidth="1"/>
    <col min="3853" max="3853" width="8.140625" style="280" customWidth="1"/>
    <col min="3854" max="3854" width="14.7109375" style="280" customWidth="1"/>
    <col min="3855" max="3855" width="17.28515625" style="280" customWidth="1"/>
    <col min="3856" max="3856" width="17.5703125" style="280" customWidth="1"/>
    <col min="3857" max="3858" width="16" style="280" customWidth="1"/>
    <col min="3859" max="3859" width="17" style="280" customWidth="1"/>
    <col min="3860" max="3860" width="12.7109375" style="280" customWidth="1"/>
    <col min="3861" max="3861" width="17" style="280" customWidth="1"/>
    <col min="3862" max="3862" width="6.28515625" style="280" customWidth="1"/>
    <col min="3863" max="3863" width="11" style="280" customWidth="1"/>
    <col min="3864" max="3864" width="7.140625" style="280" customWidth="1"/>
    <col min="3865" max="3865" width="11" style="280" customWidth="1"/>
    <col min="3866" max="3868" width="11.42578125" style="280" hidden="1" customWidth="1"/>
    <col min="3869" max="4093" width="11.42578125" style="280"/>
    <col min="4094" max="4094" width="9.85546875" style="280" customWidth="1"/>
    <col min="4095" max="4096" width="3.5703125" style="280" customWidth="1"/>
    <col min="4097" max="4097" width="7.85546875" style="280" customWidth="1"/>
    <col min="4098" max="4098" width="21.140625" style="280" customWidth="1"/>
    <col min="4099" max="4099" width="7.140625" style="280" customWidth="1"/>
    <col min="4100" max="4100" width="13.140625" style="280" customWidth="1"/>
    <col min="4101" max="4101" width="6.7109375" style="280" customWidth="1"/>
    <col min="4102" max="4102" width="13.140625" style="280" customWidth="1"/>
    <col min="4103" max="4103" width="6.85546875" style="280" customWidth="1"/>
    <col min="4104" max="4104" width="12.5703125" style="280" customWidth="1"/>
    <col min="4105" max="4105" width="8.28515625" style="280" customWidth="1"/>
    <col min="4106" max="4106" width="12.5703125" style="280" customWidth="1"/>
    <col min="4107" max="4107" width="7.140625" style="280" customWidth="1"/>
    <col min="4108" max="4108" width="13.140625" style="280" customWidth="1"/>
    <col min="4109" max="4109" width="8.140625" style="280" customWidth="1"/>
    <col min="4110" max="4110" width="14.7109375" style="280" customWidth="1"/>
    <col min="4111" max="4111" width="17.28515625" style="280" customWidth="1"/>
    <col min="4112" max="4112" width="17.5703125" style="280" customWidth="1"/>
    <col min="4113" max="4114" width="16" style="280" customWidth="1"/>
    <col min="4115" max="4115" width="17" style="280" customWidth="1"/>
    <col min="4116" max="4116" width="12.7109375" style="280" customWidth="1"/>
    <col min="4117" max="4117" width="17" style="280" customWidth="1"/>
    <col min="4118" max="4118" width="6.28515625" style="280" customWidth="1"/>
    <col min="4119" max="4119" width="11" style="280" customWidth="1"/>
    <col min="4120" max="4120" width="7.140625" style="280" customWidth="1"/>
    <col min="4121" max="4121" width="11" style="280" customWidth="1"/>
    <col min="4122" max="4124" width="11.42578125" style="280" hidden="1" customWidth="1"/>
    <col min="4125" max="4349" width="11.42578125" style="280"/>
    <col min="4350" max="4350" width="9.85546875" style="280" customWidth="1"/>
    <col min="4351" max="4352" width="3.5703125" style="280" customWidth="1"/>
    <col min="4353" max="4353" width="7.85546875" style="280" customWidth="1"/>
    <col min="4354" max="4354" width="21.140625" style="280" customWidth="1"/>
    <col min="4355" max="4355" width="7.140625" style="280" customWidth="1"/>
    <col min="4356" max="4356" width="13.140625" style="280" customWidth="1"/>
    <col min="4357" max="4357" width="6.7109375" style="280" customWidth="1"/>
    <col min="4358" max="4358" width="13.140625" style="280" customWidth="1"/>
    <col min="4359" max="4359" width="6.85546875" style="280" customWidth="1"/>
    <col min="4360" max="4360" width="12.5703125" style="280" customWidth="1"/>
    <col min="4361" max="4361" width="8.28515625" style="280" customWidth="1"/>
    <col min="4362" max="4362" width="12.5703125" style="280" customWidth="1"/>
    <col min="4363" max="4363" width="7.140625" style="280" customWidth="1"/>
    <col min="4364" max="4364" width="13.140625" style="280" customWidth="1"/>
    <col min="4365" max="4365" width="8.140625" style="280" customWidth="1"/>
    <col min="4366" max="4366" width="14.7109375" style="280" customWidth="1"/>
    <col min="4367" max="4367" width="17.28515625" style="280" customWidth="1"/>
    <col min="4368" max="4368" width="17.5703125" style="280" customWidth="1"/>
    <col min="4369" max="4370" width="16" style="280" customWidth="1"/>
    <col min="4371" max="4371" width="17" style="280" customWidth="1"/>
    <col min="4372" max="4372" width="12.7109375" style="280" customWidth="1"/>
    <col min="4373" max="4373" width="17" style="280" customWidth="1"/>
    <col min="4374" max="4374" width="6.28515625" style="280" customWidth="1"/>
    <col min="4375" max="4375" width="11" style="280" customWidth="1"/>
    <col min="4376" max="4376" width="7.140625" style="280" customWidth="1"/>
    <col min="4377" max="4377" width="11" style="280" customWidth="1"/>
    <col min="4378" max="4380" width="11.42578125" style="280" hidden="1" customWidth="1"/>
    <col min="4381" max="4605" width="11.42578125" style="280"/>
    <col min="4606" max="4606" width="9.85546875" style="280" customWidth="1"/>
    <col min="4607" max="4608" width="3.5703125" style="280" customWidth="1"/>
    <col min="4609" max="4609" width="7.85546875" style="280" customWidth="1"/>
    <col min="4610" max="4610" width="21.140625" style="280" customWidth="1"/>
    <col min="4611" max="4611" width="7.140625" style="280" customWidth="1"/>
    <col min="4612" max="4612" width="13.140625" style="280" customWidth="1"/>
    <col min="4613" max="4613" width="6.7109375" style="280" customWidth="1"/>
    <col min="4614" max="4614" width="13.140625" style="280" customWidth="1"/>
    <col min="4615" max="4615" width="6.85546875" style="280" customWidth="1"/>
    <col min="4616" max="4616" width="12.5703125" style="280" customWidth="1"/>
    <col min="4617" max="4617" width="8.28515625" style="280" customWidth="1"/>
    <col min="4618" max="4618" width="12.5703125" style="280" customWidth="1"/>
    <col min="4619" max="4619" width="7.140625" style="280" customWidth="1"/>
    <col min="4620" max="4620" width="13.140625" style="280" customWidth="1"/>
    <col min="4621" max="4621" width="8.140625" style="280" customWidth="1"/>
    <col min="4622" max="4622" width="14.7109375" style="280" customWidth="1"/>
    <col min="4623" max="4623" width="17.28515625" style="280" customWidth="1"/>
    <col min="4624" max="4624" width="17.5703125" style="280" customWidth="1"/>
    <col min="4625" max="4626" width="16" style="280" customWidth="1"/>
    <col min="4627" max="4627" width="17" style="280" customWidth="1"/>
    <col min="4628" max="4628" width="12.7109375" style="280" customWidth="1"/>
    <col min="4629" max="4629" width="17" style="280" customWidth="1"/>
    <col min="4630" max="4630" width="6.28515625" style="280" customWidth="1"/>
    <col min="4631" max="4631" width="11" style="280" customWidth="1"/>
    <col min="4632" max="4632" width="7.140625" style="280" customWidth="1"/>
    <col min="4633" max="4633" width="11" style="280" customWidth="1"/>
    <col min="4634" max="4636" width="11.42578125" style="280" hidden="1" customWidth="1"/>
    <col min="4637" max="4861" width="11.42578125" style="280"/>
    <col min="4862" max="4862" width="9.85546875" style="280" customWidth="1"/>
    <col min="4863" max="4864" width="3.5703125" style="280" customWidth="1"/>
    <col min="4865" max="4865" width="7.85546875" style="280" customWidth="1"/>
    <col min="4866" max="4866" width="21.140625" style="280" customWidth="1"/>
    <col min="4867" max="4867" width="7.140625" style="280" customWidth="1"/>
    <col min="4868" max="4868" width="13.140625" style="280" customWidth="1"/>
    <col min="4869" max="4869" width="6.7109375" style="280" customWidth="1"/>
    <col min="4870" max="4870" width="13.140625" style="280" customWidth="1"/>
    <col min="4871" max="4871" width="6.85546875" style="280" customWidth="1"/>
    <col min="4872" max="4872" width="12.5703125" style="280" customWidth="1"/>
    <col min="4873" max="4873" width="8.28515625" style="280" customWidth="1"/>
    <col min="4874" max="4874" width="12.5703125" style="280" customWidth="1"/>
    <col min="4875" max="4875" width="7.140625" style="280" customWidth="1"/>
    <col min="4876" max="4876" width="13.140625" style="280" customWidth="1"/>
    <col min="4877" max="4877" width="8.140625" style="280" customWidth="1"/>
    <col min="4878" max="4878" width="14.7109375" style="280" customWidth="1"/>
    <col min="4879" max="4879" width="17.28515625" style="280" customWidth="1"/>
    <col min="4880" max="4880" width="17.5703125" style="280" customWidth="1"/>
    <col min="4881" max="4882" width="16" style="280" customWidth="1"/>
    <col min="4883" max="4883" width="17" style="280" customWidth="1"/>
    <col min="4884" max="4884" width="12.7109375" style="280" customWidth="1"/>
    <col min="4885" max="4885" width="17" style="280" customWidth="1"/>
    <col min="4886" max="4886" width="6.28515625" style="280" customWidth="1"/>
    <col min="4887" max="4887" width="11" style="280" customWidth="1"/>
    <col min="4888" max="4888" width="7.140625" style="280" customWidth="1"/>
    <col min="4889" max="4889" width="11" style="280" customWidth="1"/>
    <col min="4890" max="4892" width="11.42578125" style="280" hidden="1" customWidth="1"/>
    <col min="4893" max="5117" width="11.42578125" style="280"/>
    <col min="5118" max="5118" width="9.85546875" style="280" customWidth="1"/>
    <col min="5119" max="5120" width="3.5703125" style="280" customWidth="1"/>
    <col min="5121" max="5121" width="7.85546875" style="280" customWidth="1"/>
    <col min="5122" max="5122" width="21.140625" style="280" customWidth="1"/>
    <col min="5123" max="5123" width="7.140625" style="280" customWidth="1"/>
    <col min="5124" max="5124" width="13.140625" style="280" customWidth="1"/>
    <col min="5125" max="5125" width="6.7109375" style="280" customWidth="1"/>
    <col min="5126" max="5126" width="13.140625" style="280" customWidth="1"/>
    <col min="5127" max="5127" width="6.85546875" style="280" customWidth="1"/>
    <col min="5128" max="5128" width="12.5703125" style="280" customWidth="1"/>
    <col min="5129" max="5129" width="8.28515625" style="280" customWidth="1"/>
    <col min="5130" max="5130" width="12.5703125" style="280" customWidth="1"/>
    <col min="5131" max="5131" width="7.140625" style="280" customWidth="1"/>
    <col min="5132" max="5132" width="13.140625" style="280" customWidth="1"/>
    <col min="5133" max="5133" width="8.140625" style="280" customWidth="1"/>
    <col min="5134" max="5134" width="14.7109375" style="280" customWidth="1"/>
    <col min="5135" max="5135" width="17.28515625" style="280" customWidth="1"/>
    <col min="5136" max="5136" width="17.5703125" style="280" customWidth="1"/>
    <col min="5137" max="5138" width="16" style="280" customWidth="1"/>
    <col min="5139" max="5139" width="17" style="280" customWidth="1"/>
    <col min="5140" max="5140" width="12.7109375" style="280" customWidth="1"/>
    <col min="5141" max="5141" width="17" style="280" customWidth="1"/>
    <col min="5142" max="5142" width="6.28515625" style="280" customWidth="1"/>
    <col min="5143" max="5143" width="11" style="280" customWidth="1"/>
    <col min="5144" max="5144" width="7.140625" style="280" customWidth="1"/>
    <col min="5145" max="5145" width="11" style="280" customWidth="1"/>
    <col min="5146" max="5148" width="11.42578125" style="280" hidden="1" customWidth="1"/>
    <col min="5149" max="5373" width="11.42578125" style="280"/>
    <col min="5374" max="5374" width="9.85546875" style="280" customWidth="1"/>
    <col min="5375" max="5376" width="3.5703125" style="280" customWidth="1"/>
    <col min="5377" max="5377" width="7.85546875" style="280" customWidth="1"/>
    <col min="5378" max="5378" width="21.140625" style="280" customWidth="1"/>
    <col min="5379" max="5379" width="7.140625" style="280" customWidth="1"/>
    <col min="5380" max="5380" width="13.140625" style="280" customWidth="1"/>
    <col min="5381" max="5381" width="6.7109375" style="280" customWidth="1"/>
    <col min="5382" max="5382" width="13.140625" style="280" customWidth="1"/>
    <col min="5383" max="5383" width="6.85546875" style="280" customWidth="1"/>
    <col min="5384" max="5384" width="12.5703125" style="280" customWidth="1"/>
    <col min="5385" max="5385" width="8.28515625" style="280" customWidth="1"/>
    <col min="5386" max="5386" width="12.5703125" style="280" customWidth="1"/>
    <col min="5387" max="5387" width="7.140625" style="280" customWidth="1"/>
    <col min="5388" max="5388" width="13.140625" style="280" customWidth="1"/>
    <col min="5389" max="5389" width="8.140625" style="280" customWidth="1"/>
    <col min="5390" max="5390" width="14.7109375" style="280" customWidth="1"/>
    <col min="5391" max="5391" width="17.28515625" style="280" customWidth="1"/>
    <col min="5392" max="5392" width="17.5703125" style="280" customWidth="1"/>
    <col min="5393" max="5394" width="16" style="280" customWidth="1"/>
    <col min="5395" max="5395" width="17" style="280" customWidth="1"/>
    <col min="5396" max="5396" width="12.7109375" style="280" customWidth="1"/>
    <col min="5397" max="5397" width="17" style="280" customWidth="1"/>
    <col min="5398" max="5398" width="6.28515625" style="280" customWidth="1"/>
    <col min="5399" max="5399" width="11" style="280" customWidth="1"/>
    <col min="5400" max="5400" width="7.140625" style="280" customWidth="1"/>
    <col min="5401" max="5401" width="11" style="280" customWidth="1"/>
    <col min="5402" max="5404" width="11.42578125" style="280" hidden="1" customWidth="1"/>
    <col min="5405" max="5629" width="11.42578125" style="280"/>
    <col min="5630" max="5630" width="9.85546875" style="280" customWidth="1"/>
    <col min="5631" max="5632" width="3.5703125" style="280" customWidth="1"/>
    <col min="5633" max="5633" width="7.85546875" style="280" customWidth="1"/>
    <col min="5634" max="5634" width="21.140625" style="280" customWidth="1"/>
    <col min="5635" max="5635" width="7.140625" style="280" customWidth="1"/>
    <col min="5636" max="5636" width="13.140625" style="280" customWidth="1"/>
    <col min="5637" max="5637" width="6.7109375" style="280" customWidth="1"/>
    <col min="5638" max="5638" width="13.140625" style="280" customWidth="1"/>
    <col min="5639" max="5639" width="6.85546875" style="280" customWidth="1"/>
    <col min="5640" max="5640" width="12.5703125" style="280" customWidth="1"/>
    <col min="5641" max="5641" width="8.28515625" style="280" customWidth="1"/>
    <col min="5642" max="5642" width="12.5703125" style="280" customWidth="1"/>
    <col min="5643" max="5643" width="7.140625" style="280" customWidth="1"/>
    <col min="5644" max="5644" width="13.140625" style="280" customWidth="1"/>
    <col min="5645" max="5645" width="8.140625" style="280" customWidth="1"/>
    <col min="5646" max="5646" width="14.7109375" style="280" customWidth="1"/>
    <col min="5647" max="5647" width="17.28515625" style="280" customWidth="1"/>
    <col min="5648" max="5648" width="17.5703125" style="280" customWidth="1"/>
    <col min="5649" max="5650" width="16" style="280" customWidth="1"/>
    <col min="5651" max="5651" width="17" style="280" customWidth="1"/>
    <col min="5652" max="5652" width="12.7109375" style="280" customWidth="1"/>
    <col min="5653" max="5653" width="17" style="280" customWidth="1"/>
    <col min="5654" max="5654" width="6.28515625" style="280" customWidth="1"/>
    <col min="5655" max="5655" width="11" style="280" customWidth="1"/>
    <col min="5656" max="5656" width="7.140625" style="280" customWidth="1"/>
    <col min="5657" max="5657" width="11" style="280" customWidth="1"/>
    <col min="5658" max="5660" width="11.42578125" style="280" hidden="1" customWidth="1"/>
    <col min="5661" max="5885" width="11.42578125" style="280"/>
    <col min="5886" max="5886" width="9.85546875" style="280" customWidth="1"/>
    <col min="5887" max="5888" width="3.5703125" style="280" customWidth="1"/>
    <col min="5889" max="5889" width="7.85546875" style="280" customWidth="1"/>
    <col min="5890" max="5890" width="21.140625" style="280" customWidth="1"/>
    <col min="5891" max="5891" width="7.140625" style="280" customWidth="1"/>
    <col min="5892" max="5892" width="13.140625" style="280" customWidth="1"/>
    <col min="5893" max="5893" width="6.7109375" style="280" customWidth="1"/>
    <col min="5894" max="5894" width="13.140625" style="280" customWidth="1"/>
    <col min="5895" max="5895" width="6.85546875" style="280" customWidth="1"/>
    <col min="5896" max="5896" width="12.5703125" style="280" customWidth="1"/>
    <col min="5897" max="5897" width="8.28515625" style="280" customWidth="1"/>
    <col min="5898" max="5898" width="12.5703125" style="280" customWidth="1"/>
    <col min="5899" max="5899" width="7.140625" style="280" customWidth="1"/>
    <col min="5900" max="5900" width="13.140625" style="280" customWidth="1"/>
    <col min="5901" max="5901" width="8.140625" style="280" customWidth="1"/>
    <col min="5902" max="5902" width="14.7109375" style="280" customWidth="1"/>
    <col min="5903" max="5903" width="17.28515625" style="280" customWidth="1"/>
    <col min="5904" max="5904" width="17.5703125" style="280" customWidth="1"/>
    <col min="5905" max="5906" width="16" style="280" customWidth="1"/>
    <col min="5907" max="5907" width="17" style="280" customWidth="1"/>
    <col min="5908" max="5908" width="12.7109375" style="280" customWidth="1"/>
    <col min="5909" max="5909" width="17" style="280" customWidth="1"/>
    <col min="5910" max="5910" width="6.28515625" style="280" customWidth="1"/>
    <col min="5911" max="5911" width="11" style="280" customWidth="1"/>
    <col min="5912" max="5912" width="7.140625" style="280" customWidth="1"/>
    <col min="5913" max="5913" width="11" style="280" customWidth="1"/>
    <col min="5914" max="5916" width="11.42578125" style="280" hidden="1" customWidth="1"/>
    <col min="5917" max="6141" width="11.42578125" style="280"/>
    <col min="6142" max="6142" width="9.85546875" style="280" customWidth="1"/>
    <col min="6143" max="6144" width="3.5703125" style="280" customWidth="1"/>
    <col min="6145" max="6145" width="7.85546875" style="280" customWidth="1"/>
    <col min="6146" max="6146" width="21.140625" style="280" customWidth="1"/>
    <col min="6147" max="6147" width="7.140625" style="280" customWidth="1"/>
    <col min="6148" max="6148" width="13.140625" style="280" customWidth="1"/>
    <col min="6149" max="6149" width="6.7109375" style="280" customWidth="1"/>
    <col min="6150" max="6150" width="13.140625" style="280" customWidth="1"/>
    <col min="6151" max="6151" width="6.85546875" style="280" customWidth="1"/>
    <col min="6152" max="6152" width="12.5703125" style="280" customWidth="1"/>
    <col min="6153" max="6153" width="8.28515625" style="280" customWidth="1"/>
    <col min="6154" max="6154" width="12.5703125" style="280" customWidth="1"/>
    <col min="6155" max="6155" width="7.140625" style="280" customWidth="1"/>
    <col min="6156" max="6156" width="13.140625" style="280" customWidth="1"/>
    <col min="6157" max="6157" width="8.140625" style="280" customWidth="1"/>
    <col min="6158" max="6158" width="14.7109375" style="280" customWidth="1"/>
    <col min="6159" max="6159" width="17.28515625" style="280" customWidth="1"/>
    <col min="6160" max="6160" width="17.5703125" style="280" customWidth="1"/>
    <col min="6161" max="6162" width="16" style="280" customWidth="1"/>
    <col min="6163" max="6163" width="17" style="280" customWidth="1"/>
    <col min="6164" max="6164" width="12.7109375" style="280" customWidth="1"/>
    <col min="6165" max="6165" width="17" style="280" customWidth="1"/>
    <col min="6166" max="6166" width="6.28515625" style="280" customWidth="1"/>
    <col min="6167" max="6167" width="11" style="280" customWidth="1"/>
    <col min="6168" max="6168" width="7.140625" style="280" customWidth="1"/>
    <col min="6169" max="6169" width="11" style="280" customWidth="1"/>
    <col min="6170" max="6172" width="11.42578125" style="280" hidden="1" customWidth="1"/>
    <col min="6173" max="6397" width="11.42578125" style="280"/>
    <col min="6398" max="6398" width="9.85546875" style="280" customWidth="1"/>
    <col min="6399" max="6400" width="3.5703125" style="280" customWidth="1"/>
    <col min="6401" max="6401" width="7.85546875" style="280" customWidth="1"/>
    <col min="6402" max="6402" width="21.140625" style="280" customWidth="1"/>
    <col min="6403" max="6403" width="7.140625" style="280" customWidth="1"/>
    <col min="6404" max="6404" width="13.140625" style="280" customWidth="1"/>
    <col min="6405" max="6405" width="6.7109375" style="280" customWidth="1"/>
    <col min="6406" max="6406" width="13.140625" style="280" customWidth="1"/>
    <col min="6407" max="6407" width="6.85546875" style="280" customWidth="1"/>
    <col min="6408" max="6408" width="12.5703125" style="280" customWidth="1"/>
    <col min="6409" max="6409" width="8.28515625" style="280" customWidth="1"/>
    <col min="6410" max="6410" width="12.5703125" style="280" customWidth="1"/>
    <col min="6411" max="6411" width="7.140625" style="280" customWidth="1"/>
    <col min="6412" max="6412" width="13.140625" style="280" customWidth="1"/>
    <col min="6413" max="6413" width="8.140625" style="280" customWidth="1"/>
    <col min="6414" max="6414" width="14.7109375" style="280" customWidth="1"/>
    <col min="6415" max="6415" width="17.28515625" style="280" customWidth="1"/>
    <col min="6416" max="6416" width="17.5703125" style="280" customWidth="1"/>
    <col min="6417" max="6418" width="16" style="280" customWidth="1"/>
    <col min="6419" max="6419" width="17" style="280" customWidth="1"/>
    <col min="6420" max="6420" width="12.7109375" style="280" customWidth="1"/>
    <col min="6421" max="6421" width="17" style="280" customWidth="1"/>
    <col min="6422" max="6422" width="6.28515625" style="280" customWidth="1"/>
    <col min="6423" max="6423" width="11" style="280" customWidth="1"/>
    <col min="6424" max="6424" width="7.140625" style="280" customWidth="1"/>
    <col min="6425" max="6425" width="11" style="280" customWidth="1"/>
    <col min="6426" max="6428" width="11.42578125" style="280" hidden="1" customWidth="1"/>
    <col min="6429" max="6653" width="11.42578125" style="280"/>
    <col min="6654" max="6654" width="9.85546875" style="280" customWidth="1"/>
    <col min="6655" max="6656" width="3.5703125" style="280" customWidth="1"/>
    <col min="6657" max="6657" width="7.85546875" style="280" customWidth="1"/>
    <col min="6658" max="6658" width="21.140625" style="280" customWidth="1"/>
    <col min="6659" max="6659" width="7.140625" style="280" customWidth="1"/>
    <col min="6660" max="6660" width="13.140625" style="280" customWidth="1"/>
    <col min="6661" max="6661" width="6.7109375" style="280" customWidth="1"/>
    <col min="6662" max="6662" width="13.140625" style="280" customWidth="1"/>
    <col min="6663" max="6663" width="6.85546875" style="280" customWidth="1"/>
    <col min="6664" max="6664" width="12.5703125" style="280" customWidth="1"/>
    <col min="6665" max="6665" width="8.28515625" style="280" customWidth="1"/>
    <col min="6666" max="6666" width="12.5703125" style="280" customWidth="1"/>
    <col min="6667" max="6667" width="7.140625" style="280" customWidth="1"/>
    <col min="6668" max="6668" width="13.140625" style="280" customWidth="1"/>
    <col min="6669" max="6669" width="8.140625" style="280" customWidth="1"/>
    <col min="6670" max="6670" width="14.7109375" style="280" customWidth="1"/>
    <col min="6671" max="6671" width="17.28515625" style="280" customWidth="1"/>
    <col min="6672" max="6672" width="17.5703125" style="280" customWidth="1"/>
    <col min="6673" max="6674" width="16" style="280" customWidth="1"/>
    <col min="6675" max="6675" width="17" style="280" customWidth="1"/>
    <col min="6676" max="6676" width="12.7109375" style="280" customWidth="1"/>
    <col min="6677" max="6677" width="17" style="280" customWidth="1"/>
    <col min="6678" max="6678" width="6.28515625" style="280" customWidth="1"/>
    <col min="6679" max="6679" width="11" style="280" customWidth="1"/>
    <col min="6680" max="6680" width="7.140625" style="280" customWidth="1"/>
    <col min="6681" max="6681" width="11" style="280" customWidth="1"/>
    <col min="6682" max="6684" width="11.42578125" style="280" hidden="1" customWidth="1"/>
    <col min="6685" max="6909" width="11.42578125" style="280"/>
    <col min="6910" max="6910" width="9.85546875" style="280" customWidth="1"/>
    <col min="6911" max="6912" width="3.5703125" style="280" customWidth="1"/>
    <col min="6913" max="6913" width="7.85546875" style="280" customWidth="1"/>
    <col min="6914" max="6914" width="21.140625" style="280" customWidth="1"/>
    <col min="6915" max="6915" width="7.140625" style="280" customWidth="1"/>
    <col min="6916" max="6916" width="13.140625" style="280" customWidth="1"/>
    <col min="6917" max="6917" width="6.7109375" style="280" customWidth="1"/>
    <col min="6918" max="6918" width="13.140625" style="280" customWidth="1"/>
    <col min="6919" max="6919" width="6.85546875" style="280" customWidth="1"/>
    <col min="6920" max="6920" width="12.5703125" style="280" customWidth="1"/>
    <col min="6921" max="6921" width="8.28515625" style="280" customWidth="1"/>
    <col min="6922" max="6922" width="12.5703125" style="280" customWidth="1"/>
    <col min="6923" max="6923" width="7.140625" style="280" customWidth="1"/>
    <col min="6924" max="6924" width="13.140625" style="280" customWidth="1"/>
    <col min="6925" max="6925" width="8.140625" style="280" customWidth="1"/>
    <col min="6926" max="6926" width="14.7109375" style="280" customWidth="1"/>
    <col min="6927" max="6927" width="17.28515625" style="280" customWidth="1"/>
    <col min="6928" max="6928" width="17.5703125" style="280" customWidth="1"/>
    <col min="6929" max="6930" width="16" style="280" customWidth="1"/>
    <col min="6931" max="6931" width="17" style="280" customWidth="1"/>
    <col min="6932" max="6932" width="12.7109375" style="280" customWidth="1"/>
    <col min="6933" max="6933" width="17" style="280" customWidth="1"/>
    <col min="6934" max="6934" width="6.28515625" style="280" customWidth="1"/>
    <col min="6935" max="6935" width="11" style="280" customWidth="1"/>
    <col min="6936" max="6936" width="7.140625" style="280" customWidth="1"/>
    <col min="6937" max="6937" width="11" style="280" customWidth="1"/>
    <col min="6938" max="6940" width="11.42578125" style="280" hidden="1" customWidth="1"/>
    <col min="6941" max="7165" width="11.42578125" style="280"/>
    <col min="7166" max="7166" width="9.85546875" style="280" customWidth="1"/>
    <col min="7167" max="7168" width="3.5703125" style="280" customWidth="1"/>
    <col min="7169" max="7169" width="7.85546875" style="280" customWidth="1"/>
    <col min="7170" max="7170" width="21.140625" style="280" customWidth="1"/>
    <col min="7171" max="7171" width="7.140625" style="280" customWidth="1"/>
    <col min="7172" max="7172" width="13.140625" style="280" customWidth="1"/>
    <col min="7173" max="7173" width="6.7109375" style="280" customWidth="1"/>
    <col min="7174" max="7174" width="13.140625" style="280" customWidth="1"/>
    <col min="7175" max="7175" width="6.85546875" style="280" customWidth="1"/>
    <col min="7176" max="7176" width="12.5703125" style="280" customWidth="1"/>
    <col min="7177" max="7177" width="8.28515625" style="280" customWidth="1"/>
    <col min="7178" max="7178" width="12.5703125" style="280" customWidth="1"/>
    <col min="7179" max="7179" width="7.140625" style="280" customWidth="1"/>
    <col min="7180" max="7180" width="13.140625" style="280" customWidth="1"/>
    <col min="7181" max="7181" width="8.140625" style="280" customWidth="1"/>
    <col min="7182" max="7182" width="14.7109375" style="280" customWidth="1"/>
    <col min="7183" max="7183" width="17.28515625" style="280" customWidth="1"/>
    <col min="7184" max="7184" width="17.5703125" style="280" customWidth="1"/>
    <col min="7185" max="7186" width="16" style="280" customWidth="1"/>
    <col min="7187" max="7187" width="17" style="280" customWidth="1"/>
    <col min="7188" max="7188" width="12.7109375" style="280" customWidth="1"/>
    <col min="7189" max="7189" width="17" style="280" customWidth="1"/>
    <col min="7190" max="7190" width="6.28515625" style="280" customWidth="1"/>
    <col min="7191" max="7191" width="11" style="280" customWidth="1"/>
    <col min="7192" max="7192" width="7.140625" style="280" customWidth="1"/>
    <col min="7193" max="7193" width="11" style="280" customWidth="1"/>
    <col min="7194" max="7196" width="11.42578125" style="280" hidden="1" customWidth="1"/>
    <col min="7197" max="7421" width="11.42578125" style="280"/>
    <col min="7422" max="7422" width="9.85546875" style="280" customWidth="1"/>
    <col min="7423" max="7424" width="3.5703125" style="280" customWidth="1"/>
    <col min="7425" max="7425" width="7.85546875" style="280" customWidth="1"/>
    <col min="7426" max="7426" width="21.140625" style="280" customWidth="1"/>
    <col min="7427" max="7427" width="7.140625" style="280" customWidth="1"/>
    <col min="7428" max="7428" width="13.140625" style="280" customWidth="1"/>
    <col min="7429" max="7429" width="6.7109375" style="280" customWidth="1"/>
    <col min="7430" max="7430" width="13.140625" style="280" customWidth="1"/>
    <col min="7431" max="7431" width="6.85546875" style="280" customWidth="1"/>
    <col min="7432" max="7432" width="12.5703125" style="280" customWidth="1"/>
    <col min="7433" max="7433" width="8.28515625" style="280" customWidth="1"/>
    <col min="7434" max="7434" width="12.5703125" style="280" customWidth="1"/>
    <col min="7435" max="7435" width="7.140625" style="280" customWidth="1"/>
    <col min="7436" max="7436" width="13.140625" style="280" customWidth="1"/>
    <col min="7437" max="7437" width="8.140625" style="280" customWidth="1"/>
    <col min="7438" max="7438" width="14.7109375" style="280" customWidth="1"/>
    <col min="7439" max="7439" width="17.28515625" style="280" customWidth="1"/>
    <col min="7440" max="7440" width="17.5703125" style="280" customWidth="1"/>
    <col min="7441" max="7442" width="16" style="280" customWidth="1"/>
    <col min="7443" max="7443" width="17" style="280" customWidth="1"/>
    <col min="7444" max="7444" width="12.7109375" style="280" customWidth="1"/>
    <col min="7445" max="7445" width="17" style="280" customWidth="1"/>
    <col min="7446" max="7446" width="6.28515625" style="280" customWidth="1"/>
    <col min="7447" max="7447" width="11" style="280" customWidth="1"/>
    <col min="7448" max="7448" width="7.140625" style="280" customWidth="1"/>
    <col min="7449" max="7449" width="11" style="280" customWidth="1"/>
    <col min="7450" max="7452" width="11.42578125" style="280" hidden="1" customWidth="1"/>
    <col min="7453" max="7677" width="11.42578125" style="280"/>
    <col min="7678" max="7678" width="9.85546875" style="280" customWidth="1"/>
    <col min="7679" max="7680" width="3.5703125" style="280" customWidth="1"/>
    <col min="7681" max="7681" width="7.85546875" style="280" customWidth="1"/>
    <col min="7682" max="7682" width="21.140625" style="280" customWidth="1"/>
    <col min="7683" max="7683" width="7.140625" style="280" customWidth="1"/>
    <col min="7684" max="7684" width="13.140625" style="280" customWidth="1"/>
    <col min="7685" max="7685" width="6.7109375" style="280" customWidth="1"/>
    <col min="7686" max="7686" width="13.140625" style="280" customWidth="1"/>
    <col min="7687" max="7687" width="6.85546875" style="280" customWidth="1"/>
    <col min="7688" max="7688" width="12.5703125" style="280" customWidth="1"/>
    <col min="7689" max="7689" width="8.28515625" style="280" customWidth="1"/>
    <col min="7690" max="7690" width="12.5703125" style="280" customWidth="1"/>
    <col min="7691" max="7691" width="7.140625" style="280" customWidth="1"/>
    <col min="7692" max="7692" width="13.140625" style="280" customWidth="1"/>
    <col min="7693" max="7693" width="8.140625" style="280" customWidth="1"/>
    <col min="7694" max="7694" width="14.7109375" style="280" customWidth="1"/>
    <col min="7695" max="7695" width="17.28515625" style="280" customWidth="1"/>
    <col min="7696" max="7696" width="17.5703125" style="280" customWidth="1"/>
    <col min="7697" max="7698" width="16" style="280" customWidth="1"/>
    <col min="7699" max="7699" width="17" style="280" customWidth="1"/>
    <col min="7700" max="7700" width="12.7109375" style="280" customWidth="1"/>
    <col min="7701" max="7701" width="17" style="280" customWidth="1"/>
    <col min="7702" max="7702" width="6.28515625" style="280" customWidth="1"/>
    <col min="7703" max="7703" width="11" style="280" customWidth="1"/>
    <col min="7704" max="7704" width="7.140625" style="280" customWidth="1"/>
    <col min="7705" max="7705" width="11" style="280" customWidth="1"/>
    <col min="7706" max="7708" width="11.42578125" style="280" hidden="1" customWidth="1"/>
    <col min="7709" max="7933" width="11.42578125" style="280"/>
    <col min="7934" max="7934" width="9.85546875" style="280" customWidth="1"/>
    <col min="7935" max="7936" width="3.5703125" style="280" customWidth="1"/>
    <col min="7937" max="7937" width="7.85546875" style="280" customWidth="1"/>
    <col min="7938" max="7938" width="21.140625" style="280" customWidth="1"/>
    <col min="7939" max="7939" width="7.140625" style="280" customWidth="1"/>
    <col min="7940" max="7940" width="13.140625" style="280" customWidth="1"/>
    <col min="7941" max="7941" width="6.7109375" style="280" customWidth="1"/>
    <col min="7942" max="7942" width="13.140625" style="280" customWidth="1"/>
    <col min="7943" max="7943" width="6.85546875" style="280" customWidth="1"/>
    <col min="7944" max="7944" width="12.5703125" style="280" customWidth="1"/>
    <col min="7945" max="7945" width="8.28515625" style="280" customWidth="1"/>
    <col min="7946" max="7946" width="12.5703125" style="280" customWidth="1"/>
    <col min="7947" max="7947" width="7.140625" style="280" customWidth="1"/>
    <col min="7948" max="7948" width="13.140625" style="280" customWidth="1"/>
    <col min="7949" max="7949" width="8.140625" style="280" customWidth="1"/>
    <col min="7950" max="7950" width="14.7109375" style="280" customWidth="1"/>
    <col min="7951" max="7951" width="17.28515625" style="280" customWidth="1"/>
    <col min="7952" max="7952" width="17.5703125" style="280" customWidth="1"/>
    <col min="7953" max="7954" width="16" style="280" customWidth="1"/>
    <col min="7955" max="7955" width="17" style="280" customWidth="1"/>
    <col min="7956" max="7956" width="12.7109375" style="280" customWidth="1"/>
    <col min="7957" max="7957" width="17" style="280" customWidth="1"/>
    <col min="7958" max="7958" width="6.28515625" style="280" customWidth="1"/>
    <col min="7959" max="7959" width="11" style="280" customWidth="1"/>
    <col min="7960" max="7960" width="7.140625" style="280" customWidth="1"/>
    <col min="7961" max="7961" width="11" style="280" customWidth="1"/>
    <col min="7962" max="7964" width="11.42578125" style="280" hidden="1" customWidth="1"/>
    <col min="7965" max="8189" width="11.42578125" style="280"/>
    <col min="8190" max="8190" width="9.85546875" style="280" customWidth="1"/>
    <col min="8191" max="8192" width="3.5703125" style="280" customWidth="1"/>
    <col min="8193" max="8193" width="7.85546875" style="280" customWidth="1"/>
    <col min="8194" max="8194" width="21.140625" style="280" customWidth="1"/>
    <col min="8195" max="8195" width="7.140625" style="280" customWidth="1"/>
    <col min="8196" max="8196" width="13.140625" style="280" customWidth="1"/>
    <col min="8197" max="8197" width="6.7109375" style="280" customWidth="1"/>
    <col min="8198" max="8198" width="13.140625" style="280" customWidth="1"/>
    <col min="8199" max="8199" width="6.85546875" style="280" customWidth="1"/>
    <col min="8200" max="8200" width="12.5703125" style="280" customWidth="1"/>
    <col min="8201" max="8201" width="8.28515625" style="280" customWidth="1"/>
    <col min="8202" max="8202" width="12.5703125" style="280" customWidth="1"/>
    <col min="8203" max="8203" width="7.140625" style="280" customWidth="1"/>
    <col min="8204" max="8204" width="13.140625" style="280" customWidth="1"/>
    <col min="8205" max="8205" width="8.140625" style="280" customWidth="1"/>
    <col min="8206" max="8206" width="14.7109375" style="280" customWidth="1"/>
    <col min="8207" max="8207" width="17.28515625" style="280" customWidth="1"/>
    <col min="8208" max="8208" width="17.5703125" style="280" customWidth="1"/>
    <col min="8209" max="8210" width="16" style="280" customWidth="1"/>
    <col min="8211" max="8211" width="17" style="280" customWidth="1"/>
    <col min="8212" max="8212" width="12.7109375" style="280" customWidth="1"/>
    <col min="8213" max="8213" width="17" style="280" customWidth="1"/>
    <col min="8214" max="8214" width="6.28515625" style="280" customWidth="1"/>
    <col min="8215" max="8215" width="11" style="280" customWidth="1"/>
    <col min="8216" max="8216" width="7.140625" style="280" customWidth="1"/>
    <col min="8217" max="8217" width="11" style="280" customWidth="1"/>
    <col min="8218" max="8220" width="11.42578125" style="280" hidden="1" customWidth="1"/>
    <col min="8221" max="8445" width="11.42578125" style="280"/>
    <col min="8446" max="8446" width="9.85546875" style="280" customWidth="1"/>
    <col min="8447" max="8448" width="3.5703125" style="280" customWidth="1"/>
    <col min="8449" max="8449" width="7.85546875" style="280" customWidth="1"/>
    <col min="8450" max="8450" width="21.140625" style="280" customWidth="1"/>
    <col min="8451" max="8451" width="7.140625" style="280" customWidth="1"/>
    <col min="8452" max="8452" width="13.140625" style="280" customWidth="1"/>
    <col min="8453" max="8453" width="6.7109375" style="280" customWidth="1"/>
    <col min="8454" max="8454" width="13.140625" style="280" customWidth="1"/>
    <col min="8455" max="8455" width="6.85546875" style="280" customWidth="1"/>
    <col min="8456" max="8456" width="12.5703125" style="280" customWidth="1"/>
    <col min="8457" max="8457" width="8.28515625" style="280" customWidth="1"/>
    <col min="8458" max="8458" width="12.5703125" style="280" customWidth="1"/>
    <col min="8459" max="8459" width="7.140625" style="280" customWidth="1"/>
    <col min="8460" max="8460" width="13.140625" style="280" customWidth="1"/>
    <col min="8461" max="8461" width="8.140625" style="280" customWidth="1"/>
    <col min="8462" max="8462" width="14.7109375" style="280" customWidth="1"/>
    <col min="8463" max="8463" width="17.28515625" style="280" customWidth="1"/>
    <col min="8464" max="8464" width="17.5703125" style="280" customWidth="1"/>
    <col min="8465" max="8466" width="16" style="280" customWidth="1"/>
    <col min="8467" max="8467" width="17" style="280" customWidth="1"/>
    <col min="8468" max="8468" width="12.7109375" style="280" customWidth="1"/>
    <col min="8469" max="8469" width="17" style="280" customWidth="1"/>
    <col min="8470" max="8470" width="6.28515625" style="280" customWidth="1"/>
    <col min="8471" max="8471" width="11" style="280" customWidth="1"/>
    <col min="8472" max="8472" width="7.140625" style="280" customWidth="1"/>
    <col min="8473" max="8473" width="11" style="280" customWidth="1"/>
    <col min="8474" max="8476" width="11.42578125" style="280" hidden="1" customWidth="1"/>
    <col min="8477" max="8701" width="11.42578125" style="280"/>
    <col min="8702" max="8702" width="9.85546875" style="280" customWidth="1"/>
    <col min="8703" max="8704" width="3.5703125" style="280" customWidth="1"/>
    <col min="8705" max="8705" width="7.85546875" style="280" customWidth="1"/>
    <col min="8706" max="8706" width="21.140625" style="280" customWidth="1"/>
    <col min="8707" max="8707" width="7.140625" style="280" customWidth="1"/>
    <col min="8708" max="8708" width="13.140625" style="280" customWidth="1"/>
    <col min="8709" max="8709" width="6.7109375" style="280" customWidth="1"/>
    <col min="8710" max="8710" width="13.140625" style="280" customWidth="1"/>
    <col min="8711" max="8711" width="6.85546875" style="280" customWidth="1"/>
    <col min="8712" max="8712" width="12.5703125" style="280" customWidth="1"/>
    <col min="8713" max="8713" width="8.28515625" style="280" customWidth="1"/>
    <col min="8714" max="8714" width="12.5703125" style="280" customWidth="1"/>
    <col min="8715" max="8715" width="7.140625" style="280" customWidth="1"/>
    <col min="8716" max="8716" width="13.140625" style="280" customWidth="1"/>
    <col min="8717" max="8717" width="8.140625" style="280" customWidth="1"/>
    <col min="8718" max="8718" width="14.7109375" style="280" customWidth="1"/>
    <col min="8719" max="8719" width="17.28515625" style="280" customWidth="1"/>
    <col min="8720" max="8720" width="17.5703125" style="280" customWidth="1"/>
    <col min="8721" max="8722" width="16" style="280" customWidth="1"/>
    <col min="8723" max="8723" width="17" style="280" customWidth="1"/>
    <col min="8724" max="8724" width="12.7109375" style="280" customWidth="1"/>
    <col min="8725" max="8725" width="17" style="280" customWidth="1"/>
    <col min="8726" max="8726" width="6.28515625" style="280" customWidth="1"/>
    <col min="8727" max="8727" width="11" style="280" customWidth="1"/>
    <col min="8728" max="8728" width="7.140625" style="280" customWidth="1"/>
    <col min="8729" max="8729" width="11" style="280" customWidth="1"/>
    <col min="8730" max="8732" width="11.42578125" style="280" hidden="1" customWidth="1"/>
    <col min="8733" max="8957" width="11.42578125" style="280"/>
    <col min="8958" max="8958" width="9.85546875" style="280" customWidth="1"/>
    <col min="8959" max="8960" width="3.5703125" style="280" customWidth="1"/>
    <col min="8961" max="8961" width="7.85546875" style="280" customWidth="1"/>
    <col min="8962" max="8962" width="21.140625" style="280" customWidth="1"/>
    <col min="8963" max="8963" width="7.140625" style="280" customWidth="1"/>
    <col min="8964" max="8964" width="13.140625" style="280" customWidth="1"/>
    <col min="8965" max="8965" width="6.7109375" style="280" customWidth="1"/>
    <col min="8966" max="8966" width="13.140625" style="280" customWidth="1"/>
    <col min="8967" max="8967" width="6.85546875" style="280" customWidth="1"/>
    <col min="8968" max="8968" width="12.5703125" style="280" customWidth="1"/>
    <col min="8969" max="8969" width="8.28515625" style="280" customWidth="1"/>
    <col min="8970" max="8970" width="12.5703125" style="280" customWidth="1"/>
    <col min="8971" max="8971" width="7.140625" style="280" customWidth="1"/>
    <col min="8972" max="8972" width="13.140625" style="280" customWidth="1"/>
    <col min="8973" max="8973" width="8.140625" style="280" customWidth="1"/>
    <col min="8974" max="8974" width="14.7109375" style="280" customWidth="1"/>
    <col min="8975" max="8975" width="17.28515625" style="280" customWidth="1"/>
    <col min="8976" max="8976" width="17.5703125" style="280" customWidth="1"/>
    <col min="8977" max="8978" width="16" style="280" customWidth="1"/>
    <col min="8979" max="8979" width="17" style="280" customWidth="1"/>
    <col min="8980" max="8980" width="12.7109375" style="280" customWidth="1"/>
    <col min="8981" max="8981" width="17" style="280" customWidth="1"/>
    <col min="8982" max="8982" width="6.28515625" style="280" customWidth="1"/>
    <col min="8983" max="8983" width="11" style="280" customWidth="1"/>
    <col min="8984" max="8984" width="7.140625" style="280" customWidth="1"/>
    <col min="8985" max="8985" width="11" style="280" customWidth="1"/>
    <col min="8986" max="8988" width="11.42578125" style="280" hidden="1" customWidth="1"/>
    <col min="8989" max="9213" width="11.42578125" style="280"/>
    <col min="9214" max="9214" width="9.85546875" style="280" customWidth="1"/>
    <col min="9215" max="9216" width="3.5703125" style="280" customWidth="1"/>
    <col min="9217" max="9217" width="7.85546875" style="280" customWidth="1"/>
    <col min="9218" max="9218" width="21.140625" style="280" customWidth="1"/>
    <col min="9219" max="9219" width="7.140625" style="280" customWidth="1"/>
    <col min="9220" max="9220" width="13.140625" style="280" customWidth="1"/>
    <col min="9221" max="9221" width="6.7109375" style="280" customWidth="1"/>
    <col min="9222" max="9222" width="13.140625" style="280" customWidth="1"/>
    <col min="9223" max="9223" width="6.85546875" style="280" customWidth="1"/>
    <col min="9224" max="9224" width="12.5703125" style="280" customWidth="1"/>
    <col min="9225" max="9225" width="8.28515625" style="280" customWidth="1"/>
    <col min="9226" max="9226" width="12.5703125" style="280" customWidth="1"/>
    <col min="9227" max="9227" width="7.140625" style="280" customWidth="1"/>
    <col min="9228" max="9228" width="13.140625" style="280" customWidth="1"/>
    <col min="9229" max="9229" width="8.140625" style="280" customWidth="1"/>
    <col min="9230" max="9230" width="14.7109375" style="280" customWidth="1"/>
    <col min="9231" max="9231" width="17.28515625" style="280" customWidth="1"/>
    <col min="9232" max="9232" width="17.5703125" style="280" customWidth="1"/>
    <col min="9233" max="9234" width="16" style="280" customWidth="1"/>
    <col min="9235" max="9235" width="17" style="280" customWidth="1"/>
    <col min="9236" max="9236" width="12.7109375" style="280" customWidth="1"/>
    <col min="9237" max="9237" width="17" style="280" customWidth="1"/>
    <col min="9238" max="9238" width="6.28515625" style="280" customWidth="1"/>
    <col min="9239" max="9239" width="11" style="280" customWidth="1"/>
    <col min="9240" max="9240" width="7.140625" style="280" customWidth="1"/>
    <col min="9241" max="9241" width="11" style="280" customWidth="1"/>
    <col min="9242" max="9244" width="11.42578125" style="280" hidden="1" customWidth="1"/>
    <col min="9245" max="9469" width="11.42578125" style="280"/>
    <col min="9470" max="9470" width="9.85546875" style="280" customWidth="1"/>
    <col min="9471" max="9472" width="3.5703125" style="280" customWidth="1"/>
    <col min="9473" max="9473" width="7.85546875" style="280" customWidth="1"/>
    <col min="9474" max="9474" width="21.140625" style="280" customWidth="1"/>
    <col min="9475" max="9475" width="7.140625" style="280" customWidth="1"/>
    <col min="9476" max="9476" width="13.140625" style="280" customWidth="1"/>
    <col min="9477" max="9477" width="6.7109375" style="280" customWidth="1"/>
    <col min="9478" max="9478" width="13.140625" style="280" customWidth="1"/>
    <col min="9479" max="9479" width="6.85546875" style="280" customWidth="1"/>
    <col min="9480" max="9480" width="12.5703125" style="280" customWidth="1"/>
    <col min="9481" max="9481" width="8.28515625" style="280" customWidth="1"/>
    <col min="9482" max="9482" width="12.5703125" style="280" customWidth="1"/>
    <col min="9483" max="9483" width="7.140625" style="280" customWidth="1"/>
    <col min="9484" max="9484" width="13.140625" style="280" customWidth="1"/>
    <col min="9485" max="9485" width="8.140625" style="280" customWidth="1"/>
    <col min="9486" max="9486" width="14.7109375" style="280" customWidth="1"/>
    <col min="9487" max="9487" width="17.28515625" style="280" customWidth="1"/>
    <col min="9488" max="9488" width="17.5703125" style="280" customWidth="1"/>
    <col min="9489" max="9490" width="16" style="280" customWidth="1"/>
    <col min="9491" max="9491" width="17" style="280" customWidth="1"/>
    <col min="9492" max="9492" width="12.7109375" style="280" customWidth="1"/>
    <col min="9493" max="9493" width="17" style="280" customWidth="1"/>
    <col min="9494" max="9494" width="6.28515625" style="280" customWidth="1"/>
    <col min="9495" max="9495" width="11" style="280" customWidth="1"/>
    <col min="9496" max="9496" width="7.140625" style="280" customWidth="1"/>
    <col min="9497" max="9497" width="11" style="280" customWidth="1"/>
    <col min="9498" max="9500" width="11.42578125" style="280" hidden="1" customWidth="1"/>
    <col min="9501" max="9725" width="11.42578125" style="280"/>
    <col min="9726" max="9726" width="9.85546875" style="280" customWidth="1"/>
    <col min="9727" max="9728" width="3.5703125" style="280" customWidth="1"/>
    <col min="9729" max="9729" width="7.85546875" style="280" customWidth="1"/>
    <col min="9730" max="9730" width="21.140625" style="280" customWidth="1"/>
    <col min="9731" max="9731" width="7.140625" style="280" customWidth="1"/>
    <col min="9732" max="9732" width="13.140625" style="280" customWidth="1"/>
    <col min="9733" max="9733" width="6.7109375" style="280" customWidth="1"/>
    <col min="9734" max="9734" width="13.140625" style="280" customWidth="1"/>
    <col min="9735" max="9735" width="6.85546875" style="280" customWidth="1"/>
    <col min="9736" max="9736" width="12.5703125" style="280" customWidth="1"/>
    <col min="9737" max="9737" width="8.28515625" style="280" customWidth="1"/>
    <col min="9738" max="9738" width="12.5703125" style="280" customWidth="1"/>
    <col min="9739" max="9739" width="7.140625" style="280" customWidth="1"/>
    <col min="9740" max="9740" width="13.140625" style="280" customWidth="1"/>
    <col min="9741" max="9741" width="8.140625" style="280" customWidth="1"/>
    <col min="9742" max="9742" width="14.7109375" style="280" customWidth="1"/>
    <col min="9743" max="9743" width="17.28515625" style="280" customWidth="1"/>
    <col min="9744" max="9744" width="17.5703125" style="280" customWidth="1"/>
    <col min="9745" max="9746" width="16" style="280" customWidth="1"/>
    <col min="9747" max="9747" width="17" style="280" customWidth="1"/>
    <col min="9748" max="9748" width="12.7109375" style="280" customWidth="1"/>
    <col min="9749" max="9749" width="17" style="280" customWidth="1"/>
    <col min="9750" max="9750" width="6.28515625" style="280" customWidth="1"/>
    <col min="9751" max="9751" width="11" style="280" customWidth="1"/>
    <col min="9752" max="9752" width="7.140625" style="280" customWidth="1"/>
    <col min="9753" max="9753" width="11" style="280" customWidth="1"/>
    <col min="9754" max="9756" width="11.42578125" style="280" hidden="1" customWidth="1"/>
    <col min="9757" max="9981" width="11.42578125" style="280"/>
    <col min="9982" max="9982" width="9.85546875" style="280" customWidth="1"/>
    <col min="9983" max="9984" width="3.5703125" style="280" customWidth="1"/>
    <col min="9985" max="9985" width="7.85546875" style="280" customWidth="1"/>
    <col min="9986" max="9986" width="21.140625" style="280" customWidth="1"/>
    <col min="9987" max="9987" width="7.140625" style="280" customWidth="1"/>
    <col min="9988" max="9988" width="13.140625" style="280" customWidth="1"/>
    <col min="9989" max="9989" width="6.7109375" style="280" customWidth="1"/>
    <col min="9990" max="9990" width="13.140625" style="280" customWidth="1"/>
    <col min="9991" max="9991" width="6.85546875" style="280" customWidth="1"/>
    <col min="9992" max="9992" width="12.5703125" style="280" customWidth="1"/>
    <col min="9993" max="9993" width="8.28515625" style="280" customWidth="1"/>
    <col min="9994" max="9994" width="12.5703125" style="280" customWidth="1"/>
    <col min="9995" max="9995" width="7.140625" style="280" customWidth="1"/>
    <col min="9996" max="9996" width="13.140625" style="280" customWidth="1"/>
    <col min="9997" max="9997" width="8.140625" style="280" customWidth="1"/>
    <col min="9998" max="9998" width="14.7109375" style="280" customWidth="1"/>
    <col min="9999" max="9999" width="17.28515625" style="280" customWidth="1"/>
    <col min="10000" max="10000" width="17.5703125" style="280" customWidth="1"/>
    <col min="10001" max="10002" width="16" style="280" customWidth="1"/>
    <col min="10003" max="10003" width="17" style="280" customWidth="1"/>
    <col min="10004" max="10004" width="12.7109375" style="280" customWidth="1"/>
    <col min="10005" max="10005" width="17" style="280" customWidth="1"/>
    <col min="10006" max="10006" width="6.28515625" style="280" customWidth="1"/>
    <col min="10007" max="10007" width="11" style="280" customWidth="1"/>
    <col min="10008" max="10008" width="7.140625" style="280" customWidth="1"/>
    <col min="10009" max="10009" width="11" style="280" customWidth="1"/>
    <col min="10010" max="10012" width="11.42578125" style="280" hidden="1" customWidth="1"/>
    <col min="10013" max="10237" width="11.42578125" style="280"/>
    <col min="10238" max="10238" width="9.85546875" style="280" customWidth="1"/>
    <col min="10239" max="10240" width="3.5703125" style="280" customWidth="1"/>
    <col min="10241" max="10241" width="7.85546875" style="280" customWidth="1"/>
    <col min="10242" max="10242" width="21.140625" style="280" customWidth="1"/>
    <col min="10243" max="10243" width="7.140625" style="280" customWidth="1"/>
    <col min="10244" max="10244" width="13.140625" style="280" customWidth="1"/>
    <col min="10245" max="10245" width="6.7109375" style="280" customWidth="1"/>
    <col min="10246" max="10246" width="13.140625" style="280" customWidth="1"/>
    <col min="10247" max="10247" width="6.85546875" style="280" customWidth="1"/>
    <col min="10248" max="10248" width="12.5703125" style="280" customWidth="1"/>
    <col min="10249" max="10249" width="8.28515625" style="280" customWidth="1"/>
    <col min="10250" max="10250" width="12.5703125" style="280" customWidth="1"/>
    <col min="10251" max="10251" width="7.140625" style="280" customWidth="1"/>
    <col min="10252" max="10252" width="13.140625" style="280" customWidth="1"/>
    <col min="10253" max="10253" width="8.140625" style="280" customWidth="1"/>
    <col min="10254" max="10254" width="14.7109375" style="280" customWidth="1"/>
    <col min="10255" max="10255" width="17.28515625" style="280" customWidth="1"/>
    <col min="10256" max="10256" width="17.5703125" style="280" customWidth="1"/>
    <col min="10257" max="10258" width="16" style="280" customWidth="1"/>
    <col min="10259" max="10259" width="17" style="280" customWidth="1"/>
    <col min="10260" max="10260" width="12.7109375" style="280" customWidth="1"/>
    <col min="10261" max="10261" width="17" style="280" customWidth="1"/>
    <col min="10262" max="10262" width="6.28515625" style="280" customWidth="1"/>
    <col min="10263" max="10263" width="11" style="280" customWidth="1"/>
    <col min="10264" max="10264" width="7.140625" style="280" customWidth="1"/>
    <col min="10265" max="10265" width="11" style="280" customWidth="1"/>
    <col min="10266" max="10268" width="11.42578125" style="280" hidden="1" customWidth="1"/>
    <col min="10269" max="10493" width="11.42578125" style="280"/>
    <col min="10494" max="10494" width="9.85546875" style="280" customWidth="1"/>
    <col min="10495" max="10496" width="3.5703125" style="280" customWidth="1"/>
    <col min="10497" max="10497" width="7.85546875" style="280" customWidth="1"/>
    <col min="10498" max="10498" width="21.140625" style="280" customWidth="1"/>
    <col min="10499" max="10499" width="7.140625" style="280" customWidth="1"/>
    <col min="10500" max="10500" width="13.140625" style="280" customWidth="1"/>
    <col min="10501" max="10501" width="6.7109375" style="280" customWidth="1"/>
    <col min="10502" max="10502" width="13.140625" style="280" customWidth="1"/>
    <col min="10503" max="10503" width="6.85546875" style="280" customWidth="1"/>
    <col min="10504" max="10504" width="12.5703125" style="280" customWidth="1"/>
    <col min="10505" max="10505" width="8.28515625" style="280" customWidth="1"/>
    <col min="10506" max="10506" width="12.5703125" style="280" customWidth="1"/>
    <col min="10507" max="10507" width="7.140625" style="280" customWidth="1"/>
    <col min="10508" max="10508" width="13.140625" style="280" customWidth="1"/>
    <col min="10509" max="10509" width="8.140625" style="280" customWidth="1"/>
    <col min="10510" max="10510" width="14.7109375" style="280" customWidth="1"/>
    <col min="10511" max="10511" width="17.28515625" style="280" customWidth="1"/>
    <col min="10512" max="10512" width="17.5703125" style="280" customWidth="1"/>
    <col min="10513" max="10514" width="16" style="280" customWidth="1"/>
    <col min="10515" max="10515" width="17" style="280" customWidth="1"/>
    <col min="10516" max="10516" width="12.7109375" style="280" customWidth="1"/>
    <col min="10517" max="10517" width="17" style="280" customWidth="1"/>
    <col min="10518" max="10518" width="6.28515625" style="280" customWidth="1"/>
    <col min="10519" max="10519" width="11" style="280" customWidth="1"/>
    <col min="10520" max="10520" width="7.140625" style="280" customWidth="1"/>
    <col min="10521" max="10521" width="11" style="280" customWidth="1"/>
    <col min="10522" max="10524" width="11.42578125" style="280" hidden="1" customWidth="1"/>
    <col min="10525" max="10749" width="11.42578125" style="280"/>
    <col min="10750" max="10750" width="9.85546875" style="280" customWidth="1"/>
    <col min="10751" max="10752" width="3.5703125" style="280" customWidth="1"/>
    <col min="10753" max="10753" width="7.85546875" style="280" customWidth="1"/>
    <col min="10754" max="10754" width="21.140625" style="280" customWidth="1"/>
    <col min="10755" max="10755" width="7.140625" style="280" customWidth="1"/>
    <col min="10756" max="10756" width="13.140625" style="280" customWidth="1"/>
    <col min="10757" max="10757" width="6.7109375" style="280" customWidth="1"/>
    <col min="10758" max="10758" width="13.140625" style="280" customWidth="1"/>
    <col min="10759" max="10759" width="6.85546875" style="280" customWidth="1"/>
    <col min="10760" max="10760" width="12.5703125" style="280" customWidth="1"/>
    <col min="10761" max="10761" width="8.28515625" style="280" customWidth="1"/>
    <col min="10762" max="10762" width="12.5703125" style="280" customWidth="1"/>
    <col min="10763" max="10763" width="7.140625" style="280" customWidth="1"/>
    <col min="10764" max="10764" width="13.140625" style="280" customWidth="1"/>
    <col min="10765" max="10765" width="8.140625" style="280" customWidth="1"/>
    <col min="10766" max="10766" width="14.7109375" style="280" customWidth="1"/>
    <col min="10767" max="10767" width="17.28515625" style="280" customWidth="1"/>
    <col min="10768" max="10768" width="17.5703125" style="280" customWidth="1"/>
    <col min="10769" max="10770" width="16" style="280" customWidth="1"/>
    <col min="10771" max="10771" width="17" style="280" customWidth="1"/>
    <col min="10772" max="10772" width="12.7109375" style="280" customWidth="1"/>
    <col min="10773" max="10773" width="17" style="280" customWidth="1"/>
    <col min="10774" max="10774" width="6.28515625" style="280" customWidth="1"/>
    <col min="10775" max="10775" width="11" style="280" customWidth="1"/>
    <col min="10776" max="10776" width="7.140625" style="280" customWidth="1"/>
    <col min="10777" max="10777" width="11" style="280" customWidth="1"/>
    <col min="10778" max="10780" width="11.42578125" style="280" hidden="1" customWidth="1"/>
    <col min="10781" max="11005" width="11.42578125" style="280"/>
    <col min="11006" max="11006" width="9.85546875" style="280" customWidth="1"/>
    <col min="11007" max="11008" width="3.5703125" style="280" customWidth="1"/>
    <col min="11009" max="11009" width="7.85546875" style="280" customWidth="1"/>
    <col min="11010" max="11010" width="21.140625" style="280" customWidth="1"/>
    <col min="11011" max="11011" width="7.140625" style="280" customWidth="1"/>
    <col min="11012" max="11012" width="13.140625" style="280" customWidth="1"/>
    <col min="11013" max="11013" width="6.7109375" style="280" customWidth="1"/>
    <col min="11014" max="11014" width="13.140625" style="280" customWidth="1"/>
    <col min="11015" max="11015" width="6.85546875" style="280" customWidth="1"/>
    <col min="11016" max="11016" width="12.5703125" style="280" customWidth="1"/>
    <col min="11017" max="11017" width="8.28515625" style="280" customWidth="1"/>
    <col min="11018" max="11018" width="12.5703125" style="280" customWidth="1"/>
    <col min="11019" max="11019" width="7.140625" style="280" customWidth="1"/>
    <col min="11020" max="11020" width="13.140625" style="280" customWidth="1"/>
    <col min="11021" max="11021" width="8.140625" style="280" customWidth="1"/>
    <col min="11022" max="11022" width="14.7109375" style="280" customWidth="1"/>
    <col min="11023" max="11023" width="17.28515625" style="280" customWidth="1"/>
    <col min="11024" max="11024" width="17.5703125" style="280" customWidth="1"/>
    <col min="11025" max="11026" width="16" style="280" customWidth="1"/>
    <col min="11027" max="11027" width="17" style="280" customWidth="1"/>
    <col min="11028" max="11028" width="12.7109375" style="280" customWidth="1"/>
    <col min="11029" max="11029" width="17" style="280" customWidth="1"/>
    <col min="11030" max="11030" width="6.28515625" style="280" customWidth="1"/>
    <col min="11031" max="11031" width="11" style="280" customWidth="1"/>
    <col min="11032" max="11032" width="7.140625" style="280" customWidth="1"/>
    <col min="11033" max="11033" width="11" style="280" customWidth="1"/>
    <col min="11034" max="11036" width="11.42578125" style="280" hidden="1" customWidth="1"/>
    <col min="11037" max="11261" width="11.42578125" style="280"/>
    <col min="11262" max="11262" width="9.85546875" style="280" customWidth="1"/>
    <col min="11263" max="11264" width="3.5703125" style="280" customWidth="1"/>
    <col min="11265" max="11265" width="7.85546875" style="280" customWidth="1"/>
    <col min="11266" max="11266" width="21.140625" style="280" customWidth="1"/>
    <col min="11267" max="11267" width="7.140625" style="280" customWidth="1"/>
    <col min="11268" max="11268" width="13.140625" style="280" customWidth="1"/>
    <col min="11269" max="11269" width="6.7109375" style="280" customWidth="1"/>
    <col min="11270" max="11270" width="13.140625" style="280" customWidth="1"/>
    <col min="11271" max="11271" width="6.85546875" style="280" customWidth="1"/>
    <col min="11272" max="11272" width="12.5703125" style="280" customWidth="1"/>
    <col min="11273" max="11273" width="8.28515625" style="280" customWidth="1"/>
    <col min="11274" max="11274" width="12.5703125" style="280" customWidth="1"/>
    <col min="11275" max="11275" width="7.140625" style="280" customWidth="1"/>
    <col min="11276" max="11276" width="13.140625" style="280" customWidth="1"/>
    <col min="11277" max="11277" width="8.140625" style="280" customWidth="1"/>
    <col min="11278" max="11278" width="14.7109375" style="280" customWidth="1"/>
    <col min="11279" max="11279" width="17.28515625" style="280" customWidth="1"/>
    <col min="11280" max="11280" width="17.5703125" style="280" customWidth="1"/>
    <col min="11281" max="11282" width="16" style="280" customWidth="1"/>
    <col min="11283" max="11283" width="17" style="280" customWidth="1"/>
    <col min="11284" max="11284" width="12.7109375" style="280" customWidth="1"/>
    <col min="11285" max="11285" width="17" style="280" customWidth="1"/>
    <col min="11286" max="11286" width="6.28515625" style="280" customWidth="1"/>
    <col min="11287" max="11287" width="11" style="280" customWidth="1"/>
    <col min="11288" max="11288" width="7.140625" style="280" customWidth="1"/>
    <col min="11289" max="11289" width="11" style="280" customWidth="1"/>
    <col min="11290" max="11292" width="11.42578125" style="280" hidden="1" customWidth="1"/>
    <col min="11293" max="11517" width="11.42578125" style="280"/>
    <col min="11518" max="11518" width="9.85546875" style="280" customWidth="1"/>
    <col min="11519" max="11520" width="3.5703125" style="280" customWidth="1"/>
    <col min="11521" max="11521" width="7.85546875" style="280" customWidth="1"/>
    <col min="11522" max="11522" width="21.140625" style="280" customWidth="1"/>
    <col min="11523" max="11523" width="7.140625" style="280" customWidth="1"/>
    <col min="11524" max="11524" width="13.140625" style="280" customWidth="1"/>
    <col min="11525" max="11525" width="6.7109375" style="280" customWidth="1"/>
    <col min="11526" max="11526" width="13.140625" style="280" customWidth="1"/>
    <col min="11527" max="11527" width="6.85546875" style="280" customWidth="1"/>
    <col min="11528" max="11528" width="12.5703125" style="280" customWidth="1"/>
    <col min="11529" max="11529" width="8.28515625" style="280" customWidth="1"/>
    <col min="11530" max="11530" width="12.5703125" style="280" customWidth="1"/>
    <col min="11531" max="11531" width="7.140625" style="280" customWidth="1"/>
    <col min="11532" max="11532" width="13.140625" style="280" customWidth="1"/>
    <col min="11533" max="11533" width="8.140625" style="280" customWidth="1"/>
    <col min="11534" max="11534" width="14.7109375" style="280" customWidth="1"/>
    <col min="11535" max="11535" width="17.28515625" style="280" customWidth="1"/>
    <col min="11536" max="11536" width="17.5703125" style="280" customWidth="1"/>
    <col min="11537" max="11538" width="16" style="280" customWidth="1"/>
    <col min="11539" max="11539" width="17" style="280" customWidth="1"/>
    <col min="11540" max="11540" width="12.7109375" style="280" customWidth="1"/>
    <col min="11541" max="11541" width="17" style="280" customWidth="1"/>
    <col min="11542" max="11542" width="6.28515625" style="280" customWidth="1"/>
    <col min="11543" max="11543" width="11" style="280" customWidth="1"/>
    <col min="11544" max="11544" width="7.140625" style="280" customWidth="1"/>
    <col min="11545" max="11545" width="11" style="280" customWidth="1"/>
    <col min="11546" max="11548" width="11.42578125" style="280" hidden="1" customWidth="1"/>
    <col min="11549" max="11773" width="11.42578125" style="280"/>
    <col min="11774" max="11774" width="9.85546875" style="280" customWidth="1"/>
    <col min="11775" max="11776" width="3.5703125" style="280" customWidth="1"/>
    <col min="11777" max="11777" width="7.85546875" style="280" customWidth="1"/>
    <col min="11778" max="11778" width="21.140625" style="280" customWidth="1"/>
    <col min="11779" max="11779" width="7.140625" style="280" customWidth="1"/>
    <col min="11780" max="11780" width="13.140625" style="280" customWidth="1"/>
    <col min="11781" max="11781" width="6.7109375" style="280" customWidth="1"/>
    <col min="11782" max="11782" width="13.140625" style="280" customWidth="1"/>
    <col min="11783" max="11783" width="6.85546875" style="280" customWidth="1"/>
    <col min="11784" max="11784" width="12.5703125" style="280" customWidth="1"/>
    <col min="11785" max="11785" width="8.28515625" style="280" customWidth="1"/>
    <col min="11786" max="11786" width="12.5703125" style="280" customWidth="1"/>
    <col min="11787" max="11787" width="7.140625" style="280" customWidth="1"/>
    <col min="11788" max="11788" width="13.140625" style="280" customWidth="1"/>
    <col min="11789" max="11789" width="8.140625" style="280" customWidth="1"/>
    <col min="11790" max="11790" width="14.7109375" style="280" customWidth="1"/>
    <col min="11791" max="11791" width="17.28515625" style="280" customWidth="1"/>
    <col min="11792" max="11792" width="17.5703125" style="280" customWidth="1"/>
    <col min="11793" max="11794" width="16" style="280" customWidth="1"/>
    <col min="11795" max="11795" width="17" style="280" customWidth="1"/>
    <col min="11796" max="11796" width="12.7109375" style="280" customWidth="1"/>
    <col min="11797" max="11797" width="17" style="280" customWidth="1"/>
    <col min="11798" max="11798" width="6.28515625" style="280" customWidth="1"/>
    <col min="11799" max="11799" width="11" style="280" customWidth="1"/>
    <col min="11800" max="11800" width="7.140625" style="280" customWidth="1"/>
    <col min="11801" max="11801" width="11" style="280" customWidth="1"/>
    <col min="11802" max="11804" width="11.42578125" style="280" hidden="1" customWidth="1"/>
    <col min="11805" max="12029" width="11.42578125" style="280"/>
    <col min="12030" max="12030" width="9.85546875" style="280" customWidth="1"/>
    <col min="12031" max="12032" width="3.5703125" style="280" customWidth="1"/>
    <col min="12033" max="12033" width="7.85546875" style="280" customWidth="1"/>
    <col min="12034" max="12034" width="21.140625" style="280" customWidth="1"/>
    <col min="12035" max="12035" width="7.140625" style="280" customWidth="1"/>
    <col min="12036" max="12036" width="13.140625" style="280" customWidth="1"/>
    <col min="12037" max="12037" width="6.7109375" style="280" customWidth="1"/>
    <col min="12038" max="12038" width="13.140625" style="280" customWidth="1"/>
    <col min="12039" max="12039" width="6.85546875" style="280" customWidth="1"/>
    <col min="12040" max="12040" width="12.5703125" style="280" customWidth="1"/>
    <col min="12041" max="12041" width="8.28515625" style="280" customWidth="1"/>
    <col min="12042" max="12042" width="12.5703125" style="280" customWidth="1"/>
    <col min="12043" max="12043" width="7.140625" style="280" customWidth="1"/>
    <col min="12044" max="12044" width="13.140625" style="280" customWidth="1"/>
    <col min="12045" max="12045" width="8.140625" style="280" customWidth="1"/>
    <col min="12046" max="12046" width="14.7109375" style="280" customWidth="1"/>
    <col min="12047" max="12047" width="17.28515625" style="280" customWidth="1"/>
    <col min="12048" max="12048" width="17.5703125" style="280" customWidth="1"/>
    <col min="12049" max="12050" width="16" style="280" customWidth="1"/>
    <col min="12051" max="12051" width="17" style="280" customWidth="1"/>
    <col min="12052" max="12052" width="12.7109375" style="280" customWidth="1"/>
    <col min="12053" max="12053" width="17" style="280" customWidth="1"/>
    <col min="12054" max="12054" width="6.28515625" style="280" customWidth="1"/>
    <col min="12055" max="12055" width="11" style="280" customWidth="1"/>
    <col min="12056" max="12056" width="7.140625" style="280" customWidth="1"/>
    <col min="12057" max="12057" width="11" style="280" customWidth="1"/>
    <col min="12058" max="12060" width="11.42578125" style="280" hidden="1" customWidth="1"/>
    <col min="12061" max="12285" width="11.42578125" style="280"/>
    <col min="12286" max="12286" width="9.85546875" style="280" customWidth="1"/>
    <col min="12287" max="12288" width="3.5703125" style="280" customWidth="1"/>
    <col min="12289" max="12289" width="7.85546875" style="280" customWidth="1"/>
    <col min="12290" max="12290" width="21.140625" style="280" customWidth="1"/>
    <col min="12291" max="12291" width="7.140625" style="280" customWidth="1"/>
    <col min="12292" max="12292" width="13.140625" style="280" customWidth="1"/>
    <col min="12293" max="12293" width="6.7109375" style="280" customWidth="1"/>
    <col min="12294" max="12294" width="13.140625" style="280" customWidth="1"/>
    <col min="12295" max="12295" width="6.85546875" style="280" customWidth="1"/>
    <col min="12296" max="12296" width="12.5703125" style="280" customWidth="1"/>
    <col min="12297" max="12297" width="8.28515625" style="280" customWidth="1"/>
    <col min="12298" max="12298" width="12.5703125" style="280" customWidth="1"/>
    <col min="12299" max="12299" width="7.140625" style="280" customWidth="1"/>
    <col min="12300" max="12300" width="13.140625" style="280" customWidth="1"/>
    <col min="12301" max="12301" width="8.140625" style="280" customWidth="1"/>
    <col min="12302" max="12302" width="14.7109375" style="280" customWidth="1"/>
    <col min="12303" max="12303" width="17.28515625" style="280" customWidth="1"/>
    <col min="12304" max="12304" width="17.5703125" style="280" customWidth="1"/>
    <col min="12305" max="12306" width="16" style="280" customWidth="1"/>
    <col min="12307" max="12307" width="17" style="280" customWidth="1"/>
    <col min="12308" max="12308" width="12.7109375" style="280" customWidth="1"/>
    <col min="12309" max="12309" width="17" style="280" customWidth="1"/>
    <col min="12310" max="12310" width="6.28515625" style="280" customWidth="1"/>
    <col min="12311" max="12311" width="11" style="280" customWidth="1"/>
    <col min="12312" max="12312" width="7.140625" style="280" customWidth="1"/>
    <col min="12313" max="12313" width="11" style="280" customWidth="1"/>
    <col min="12314" max="12316" width="11.42578125" style="280" hidden="1" customWidth="1"/>
    <col min="12317" max="12541" width="11.42578125" style="280"/>
    <col min="12542" max="12542" width="9.85546875" style="280" customWidth="1"/>
    <col min="12543" max="12544" width="3.5703125" style="280" customWidth="1"/>
    <col min="12545" max="12545" width="7.85546875" style="280" customWidth="1"/>
    <col min="12546" max="12546" width="21.140625" style="280" customWidth="1"/>
    <col min="12547" max="12547" width="7.140625" style="280" customWidth="1"/>
    <col min="12548" max="12548" width="13.140625" style="280" customWidth="1"/>
    <col min="12549" max="12549" width="6.7109375" style="280" customWidth="1"/>
    <col min="12550" max="12550" width="13.140625" style="280" customWidth="1"/>
    <col min="12551" max="12551" width="6.85546875" style="280" customWidth="1"/>
    <col min="12552" max="12552" width="12.5703125" style="280" customWidth="1"/>
    <col min="12553" max="12553" width="8.28515625" style="280" customWidth="1"/>
    <col min="12554" max="12554" width="12.5703125" style="280" customWidth="1"/>
    <col min="12555" max="12555" width="7.140625" style="280" customWidth="1"/>
    <col min="12556" max="12556" width="13.140625" style="280" customWidth="1"/>
    <col min="12557" max="12557" width="8.140625" style="280" customWidth="1"/>
    <col min="12558" max="12558" width="14.7109375" style="280" customWidth="1"/>
    <col min="12559" max="12559" width="17.28515625" style="280" customWidth="1"/>
    <col min="12560" max="12560" width="17.5703125" style="280" customWidth="1"/>
    <col min="12561" max="12562" width="16" style="280" customWidth="1"/>
    <col min="12563" max="12563" width="17" style="280" customWidth="1"/>
    <col min="12564" max="12564" width="12.7109375" style="280" customWidth="1"/>
    <col min="12565" max="12565" width="17" style="280" customWidth="1"/>
    <col min="12566" max="12566" width="6.28515625" style="280" customWidth="1"/>
    <col min="12567" max="12567" width="11" style="280" customWidth="1"/>
    <col min="12568" max="12568" width="7.140625" style="280" customWidth="1"/>
    <col min="12569" max="12569" width="11" style="280" customWidth="1"/>
    <col min="12570" max="12572" width="11.42578125" style="280" hidden="1" customWidth="1"/>
    <col min="12573" max="12797" width="11.42578125" style="280"/>
    <col min="12798" max="12798" width="9.85546875" style="280" customWidth="1"/>
    <col min="12799" max="12800" width="3.5703125" style="280" customWidth="1"/>
    <col min="12801" max="12801" width="7.85546875" style="280" customWidth="1"/>
    <col min="12802" max="12802" width="21.140625" style="280" customWidth="1"/>
    <col min="12803" max="12803" width="7.140625" style="280" customWidth="1"/>
    <col min="12804" max="12804" width="13.140625" style="280" customWidth="1"/>
    <col min="12805" max="12805" width="6.7109375" style="280" customWidth="1"/>
    <col min="12806" max="12806" width="13.140625" style="280" customWidth="1"/>
    <col min="12807" max="12807" width="6.85546875" style="280" customWidth="1"/>
    <col min="12808" max="12808" width="12.5703125" style="280" customWidth="1"/>
    <col min="12809" max="12809" width="8.28515625" style="280" customWidth="1"/>
    <col min="12810" max="12810" width="12.5703125" style="280" customWidth="1"/>
    <col min="12811" max="12811" width="7.140625" style="280" customWidth="1"/>
    <col min="12812" max="12812" width="13.140625" style="280" customWidth="1"/>
    <col min="12813" max="12813" width="8.140625" style="280" customWidth="1"/>
    <col min="12814" max="12814" width="14.7109375" style="280" customWidth="1"/>
    <col min="12815" max="12815" width="17.28515625" style="280" customWidth="1"/>
    <col min="12816" max="12816" width="17.5703125" style="280" customWidth="1"/>
    <col min="12817" max="12818" width="16" style="280" customWidth="1"/>
    <col min="12819" max="12819" width="17" style="280" customWidth="1"/>
    <col min="12820" max="12820" width="12.7109375" style="280" customWidth="1"/>
    <col min="12821" max="12821" width="17" style="280" customWidth="1"/>
    <col min="12822" max="12822" width="6.28515625" style="280" customWidth="1"/>
    <col min="12823" max="12823" width="11" style="280" customWidth="1"/>
    <col min="12824" max="12824" width="7.140625" style="280" customWidth="1"/>
    <col min="12825" max="12825" width="11" style="280" customWidth="1"/>
    <col min="12826" max="12828" width="11.42578125" style="280" hidden="1" customWidth="1"/>
    <col min="12829" max="13053" width="11.42578125" style="280"/>
    <col min="13054" max="13054" width="9.85546875" style="280" customWidth="1"/>
    <col min="13055" max="13056" width="3.5703125" style="280" customWidth="1"/>
    <col min="13057" max="13057" width="7.85546875" style="280" customWidth="1"/>
    <col min="13058" max="13058" width="21.140625" style="280" customWidth="1"/>
    <col min="13059" max="13059" width="7.140625" style="280" customWidth="1"/>
    <col min="13060" max="13060" width="13.140625" style="280" customWidth="1"/>
    <col min="13061" max="13061" width="6.7109375" style="280" customWidth="1"/>
    <col min="13062" max="13062" width="13.140625" style="280" customWidth="1"/>
    <col min="13063" max="13063" width="6.85546875" style="280" customWidth="1"/>
    <col min="13064" max="13064" width="12.5703125" style="280" customWidth="1"/>
    <col min="13065" max="13065" width="8.28515625" style="280" customWidth="1"/>
    <col min="13066" max="13066" width="12.5703125" style="280" customWidth="1"/>
    <col min="13067" max="13067" width="7.140625" style="280" customWidth="1"/>
    <col min="13068" max="13068" width="13.140625" style="280" customWidth="1"/>
    <col min="13069" max="13069" width="8.140625" style="280" customWidth="1"/>
    <col min="13070" max="13070" width="14.7109375" style="280" customWidth="1"/>
    <col min="13071" max="13071" width="17.28515625" style="280" customWidth="1"/>
    <col min="13072" max="13072" width="17.5703125" style="280" customWidth="1"/>
    <col min="13073" max="13074" width="16" style="280" customWidth="1"/>
    <col min="13075" max="13075" width="17" style="280" customWidth="1"/>
    <col min="13076" max="13076" width="12.7109375" style="280" customWidth="1"/>
    <col min="13077" max="13077" width="17" style="280" customWidth="1"/>
    <col min="13078" max="13078" width="6.28515625" style="280" customWidth="1"/>
    <col min="13079" max="13079" width="11" style="280" customWidth="1"/>
    <col min="13080" max="13080" width="7.140625" style="280" customWidth="1"/>
    <col min="13081" max="13081" width="11" style="280" customWidth="1"/>
    <col min="13082" max="13084" width="11.42578125" style="280" hidden="1" customWidth="1"/>
    <col min="13085" max="13309" width="11.42578125" style="280"/>
    <col min="13310" max="13310" width="9.85546875" style="280" customWidth="1"/>
    <col min="13311" max="13312" width="3.5703125" style="280" customWidth="1"/>
    <col min="13313" max="13313" width="7.85546875" style="280" customWidth="1"/>
    <col min="13314" max="13314" width="21.140625" style="280" customWidth="1"/>
    <col min="13315" max="13315" width="7.140625" style="280" customWidth="1"/>
    <col min="13316" max="13316" width="13.140625" style="280" customWidth="1"/>
    <col min="13317" max="13317" width="6.7109375" style="280" customWidth="1"/>
    <col min="13318" max="13318" width="13.140625" style="280" customWidth="1"/>
    <col min="13319" max="13319" width="6.85546875" style="280" customWidth="1"/>
    <col min="13320" max="13320" width="12.5703125" style="280" customWidth="1"/>
    <col min="13321" max="13321" width="8.28515625" style="280" customWidth="1"/>
    <col min="13322" max="13322" width="12.5703125" style="280" customWidth="1"/>
    <col min="13323" max="13323" width="7.140625" style="280" customWidth="1"/>
    <col min="13324" max="13324" width="13.140625" style="280" customWidth="1"/>
    <col min="13325" max="13325" width="8.140625" style="280" customWidth="1"/>
    <col min="13326" max="13326" width="14.7109375" style="280" customWidth="1"/>
    <col min="13327" max="13327" width="17.28515625" style="280" customWidth="1"/>
    <col min="13328" max="13328" width="17.5703125" style="280" customWidth="1"/>
    <col min="13329" max="13330" width="16" style="280" customWidth="1"/>
    <col min="13331" max="13331" width="17" style="280" customWidth="1"/>
    <col min="13332" max="13332" width="12.7109375" style="280" customWidth="1"/>
    <col min="13333" max="13333" width="17" style="280" customWidth="1"/>
    <col min="13334" max="13334" width="6.28515625" style="280" customWidth="1"/>
    <col min="13335" max="13335" width="11" style="280" customWidth="1"/>
    <col min="13336" max="13336" width="7.140625" style="280" customWidth="1"/>
    <col min="13337" max="13337" width="11" style="280" customWidth="1"/>
    <col min="13338" max="13340" width="11.42578125" style="280" hidden="1" customWidth="1"/>
    <col min="13341" max="13565" width="11.42578125" style="280"/>
    <col min="13566" max="13566" width="9.85546875" style="280" customWidth="1"/>
    <col min="13567" max="13568" width="3.5703125" style="280" customWidth="1"/>
    <col min="13569" max="13569" width="7.85546875" style="280" customWidth="1"/>
    <col min="13570" max="13570" width="21.140625" style="280" customWidth="1"/>
    <col min="13571" max="13571" width="7.140625" style="280" customWidth="1"/>
    <col min="13572" max="13572" width="13.140625" style="280" customWidth="1"/>
    <col min="13573" max="13573" width="6.7109375" style="280" customWidth="1"/>
    <col min="13574" max="13574" width="13.140625" style="280" customWidth="1"/>
    <col min="13575" max="13575" width="6.85546875" style="280" customWidth="1"/>
    <col min="13576" max="13576" width="12.5703125" style="280" customWidth="1"/>
    <col min="13577" max="13577" width="8.28515625" style="280" customWidth="1"/>
    <col min="13578" max="13578" width="12.5703125" style="280" customWidth="1"/>
    <col min="13579" max="13579" width="7.140625" style="280" customWidth="1"/>
    <col min="13580" max="13580" width="13.140625" style="280" customWidth="1"/>
    <col min="13581" max="13581" width="8.140625" style="280" customWidth="1"/>
    <col min="13582" max="13582" width="14.7109375" style="280" customWidth="1"/>
    <col min="13583" max="13583" width="17.28515625" style="280" customWidth="1"/>
    <col min="13584" max="13584" width="17.5703125" style="280" customWidth="1"/>
    <col min="13585" max="13586" width="16" style="280" customWidth="1"/>
    <col min="13587" max="13587" width="17" style="280" customWidth="1"/>
    <col min="13588" max="13588" width="12.7109375" style="280" customWidth="1"/>
    <col min="13589" max="13589" width="17" style="280" customWidth="1"/>
    <col min="13590" max="13590" width="6.28515625" style="280" customWidth="1"/>
    <col min="13591" max="13591" width="11" style="280" customWidth="1"/>
    <col min="13592" max="13592" width="7.140625" style="280" customWidth="1"/>
    <col min="13593" max="13593" width="11" style="280" customWidth="1"/>
    <col min="13594" max="13596" width="11.42578125" style="280" hidden="1" customWidth="1"/>
    <col min="13597" max="13821" width="11.42578125" style="280"/>
    <col min="13822" max="13822" width="9.85546875" style="280" customWidth="1"/>
    <col min="13823" max="13824" width="3.5703125" style="280" customWidth="1"/>
    <col min="13825" max="13825" width="7.85546875" style="280" customWidth="1"/>
    <col min="13826" max="13826" width="21.140625" style="280" customWidth="1"/>
    <col min="13827" max="13827" width="7.140625" style="280" customWidth="1"/>
    <col min="13828" max="13828" width="13.140625" style="280" customWidth="1"/>
    <col min="13829" max="13829" width="6.7109375" style="280" customWidth="1"/>
    <col min="13830" max="13830" width="13.140625" style="280" customWidth="1"/>
    <col min="13831" max="13831" width="6.85546875" style="280" customWidth="1"/>
    <col min="13832" max="13832" width="12.5703125" style="280" customWidth="1"/>
    <col min="13833" max="13833" width="8.28515625" style="280" customWidth="1"/>
    <col min="13834" max="13834" width="12.5703125" style="280" customWidth="1"/>
    <col min="13835" max="13835" width="7.140625" style="280" customWidth="1"/>
    <col min="13836" max="13836" width="13.140625" style="280" customWidth="1"/>
    <col min="13837" max="13837" width="8.140625" style="280" customWidth="1"/>
    <col min="13838" max="13838" width="14.7109375" style="280" customWidth="1"/>
    <col min="13839" max="13839" width="17.28515625" style="280" customWidth="1"/>
    <col min="13840" max="13840" width="17.5703125" style="280" customWidth="1"/>
    <col min="13841" max="13842" width="16" style="280" customWidth="1"/>
    <col min="13843" max="13843" width="17" style="280" customWidth="1"/>
    <col min="13844" max="13844" width="12.7109375" style="280" customWidth="1"/>
    <col min="13845" max="13845" width="17" style="280" customWidth="1"/>
    <col min="13846" max="13846" width="6.28515625" style="280" customWidth="1"/>
    <col min="13847" max="13847" width="11" style="280" customWidth="1"/>
    <col min="13848" max="13848" width="7.140625" style="280" customWidth="1"/>
    <col min="13849" max="13849" width="11" style="280" customWidth="1"/>
    <col min="13850" max="13852" width="11.42578125" style="280" hidden="1" customWidth="1"/>
    <col min="13853" max="14077" width="11.42578125" style="280"/>
    <col min="14078" max="14078" width="9.85546875" style="280" customWidth="1"/>
    <col min="14079" max="14080" width="3.5703125" style="280" customWidth="1"/>
    <col min="14081" max="14081" width="7.85546875" style="280" customWidth="1"/>
    <col min="14082" max="14082" width="21.140625" style="280" customWidth="1"/>
    <col min="14083" max="14083" width="7.140625" style="280" customWidth="1"/>
    <col min="14084" max="14084" width="13.140625" style="280" customWidth="1"/>
    <col min="14085" max="14085" width="6.7109375" style="280" customWidth="1"/>
    <col min="14086" max="14086" width="13.140625" style="280" customWidth="1"/>
    <col min="14087" max="14087" width="6.85546875" style="280" customWidth="1"/>
    <col min="14088" max="14088" width="12.5703125" style="280" customWidth="1"/>
    <col min="14089" max="14089" width="8.28515625" style="280" customWidth="1"/>
    <col min="14090" max="14090" width="12.5703125" style="280" customWidth="1"/>
    <col min="14091" max="14091" width="7.140625" style="280" customWidth="1"/>
    <col min="14092" max="14092" width="13.140625" style="280" customWidth="1"/>
    <col min="14093" max="14093" width="8.140625" style="280" customWidth="1"/>
    <col min="14094" max="14094" width="14.7109375" style="280" customWidth="1"/>
    <col min="14095" max="14095" width="17.28515625" style="280" customWidth="1"/>
    <col min="14096" max="14096" width="17.5703125" style="280" customWidth="1"/>
    <col min="14097" max="14098" width="16" style="280" customWidth="1"/>
    <col min="14099" max="14099" width="17" style="280" customWidth="1"/>
    <col min="14100" max="14100" width="12.7109375" style="280" customWidth="1"/>
    <col min="14101" max="14101" width="17" style="280" customWidth="1"/>
    <col min="14102" max="14102" width="6.28515625" style="280" customWidth="1"/>
    <col min="14103" max="14103" width="11" style="280" customWidth="1"/>
    <col min="14104" max="14104" width="7.140625" style="280" customWidth="1"/>
    <col min="14105" max="14105" width="11" style="280" customWidth="1"/>
    <col min="14106" max="14108" width="11.42578125" style="280" hidden="1" customWidth="1"/>
    <col min="14109" max="14333" width="11.42578125" style="280"/>
    <col min="14334" max="14334" width="9.85546875" style="280" customWidth="1"/>
    <col min="14335" max="14336" width="3.5703125" style="280" customWidth="1"/>
    <col min="14337" max="14337" width="7.85546875" style="280" customWidth="1"/>
    <col min="14338" max="14338" width="21.140625" style="280" customWidth="1"/>
    <col min="14339" max="14339" width="7.140625" style="280" customWidth="1"/>
    <col min="14340" max="14340" width="13.140625" style="280" customWidth="1"/>
    <col min="14341" max="14341" width="6.7109375" style="280" customWidth="1"/>
    <col min="14342" max="14342" width="13.140625" style="280" customWidth="1"/>
    <col min="14343" max="14343" width="6.85546875" style="280" customWidth="1"/>
    <col min="14344" max="14344" width="12.5703125" style="280" customWidth="1"/>
    <col min="14345" max="14345" width="8.28515625" style="280" customWidth="1"/>
    <col min="14346" max="14346" width="12.5703125" style="280" customWidth="1"/>
    <col min="14347" max="14347" width="7.140625" style="280" customWidth="1"/>
    <col min="14348" max="14348" width="13.140625" style="280" customWidth="1"/>
    <col min="14349" max="14349" width="8.140625" style="280" customWidth="1"/>
    <col min="14350" max="14350" width="14.7109375" style="280" customWidth="1"/>
    <col min="14351" max="14351" width="17.28515625" style="280" customWidth="1"/>
    <col min="14352" max="14352" width="17.5703125" style="280" customWidth="1"/>
    <col min="14353" max="14354" width="16" style="280" customWidth="1"/>
    <col min="14355" max="14355" width="17" style="280" customWidth="1"/>
    <col min="14356" max="14356" width="12.7109375" style="280" customWidth="1"/>
    <col min="14357" max="14357" width="17" style="280" customWidth="1"/>
    <col min="14358" max="14358" width="6.28515625" style="280" customWidth="1"/>
    <col min="14359" max="14359" width="11" style="280" customWidth="1"/>
    <col min="14360" max="14360" width="7.140625" style="280" customWidth="1"/>
    <col min="14361" max="14361" width="11" style="280" customWidth="1"/>
    <col min="14362" max="14364" width="11.42578125" style="280" hidden="1" customWidth="1"/>
    <col min="14365" max="14589" width="11.42578125" style="280"/>
    <col min="14590" max="14590" width="9.85546875" style="280" customWidth="1"/>
    <col min="14591" max="14592" width="3.5703125" style="280" customWidth="1"/>
    <col min="14593" max="14593" width="7.85546875" style="280" customWidth="1"/>
    <col min="14594" max="14594" width="21.140625" style="280" customWidth="1"/>
    <col min="14595" max="14595" width="7.140625" style="280" customWidth="1"/>
    <col min="14596" max="14596" width="13.140625" style="280" customWidth="1"/>
    <col min="14597" max="14597" width="6.7109375" style="280" customWidth="1"/>
    <col min="14598" max="14598" width="13.140625" style="280" customWidth="1"/>
    <col min="14599" max="14599" width="6.85546875" style="280" customWidth="1"/>
    <col min="14600" max="14600" width="12.5703125" style="280" customWidth="1"/>
    <col min="14601" max="14601" width="8.28515625" style="280" customWidth="1"/>
    <col min="14602" max="14602" width="12.5703125" style="280" customWidth="1"/>
    <col min="14603" max="14603" width="7.140625" style="280" customWidth="1"/>
    <col min="14604" max="14604" width="13.140625" style="280" customWidth="1"/>
    <col min="14605" max="14605" width="8.140625" style="280" customWidth="1"/>
    <col min="14606" max="14606" width="14.7109375" style="280" customWidth="1"/>
    <col min="14607" max="14607" width="17.28515625" style="280" customWidth="1"/>
    <col min="14608" max="14608" width="17.5703125" style="280" customWidth="1"/>
    <col min="14609" max="14610" width="16" style="280" customWidth="1"/>
    <col min="14611" max="14611" width="17" style="280" customWidth="1"/>
    <col min="14612" max="14612" width="12.7109375" style="280" customWidth="1"/>
    <col min="14613" max="14613" width="17" style="280" customWidth="1"/>
    <col min="14614" max="14614" width="6.28515625" style="280" customWidth="1"/>
    <col min="14615" max="14615" width="11" style="280" customWidth="1"/>
    <col min="14616" max="14616" width="7.140625" style="280" customWidth="1"/>
    <col min="14617" max="14617" width="11" style="280" customWidth="1"/>
    <col min="14618" max="14620" width="11.42578125" style="280" hidden="1" customWidth="1"/>
    <col min="14621" max="14845" width="11.42578125" style="280"/>
    <col min="14846" max="14846" width="9.85546875" style="280" customWidth="1"/>
    <col min="14847" max="14848" width="3.5703125" style="280" customWidth="1"/>
    <col min="14849" max="14849" width="7.85546875" style="280" customWidth="1"/>
    <col min="14850" max="14850" width="21.140625" style="280" customWidth="1"/>
    <col min="14851" max="14851" width="7.140625" style="280" customWidth="1"/>
    <col min="14852" max="14852" width="13.140625" style="280" customWidth="1"/>
    <col min="14853" max="14853" width="6.7109375" style="280" customWidth="1"/>
    <col min="14854" max="14854" width="13.140625" style="280" customWidth="1"/>
    <col min="14855" max="14855" width="6.85546875" style="280" customWidth="1"/>
    <col min="14856" max="14856" width="12.5703125" style="280" customWidth="1"/>
    <col min="14857" max="14857" width="8.28515625" style="280" customWidth="1"/>
    <col min="14858" max="14858" width="12.5703125" style="280" customWidth="1"/>
    <col min="14859" max="14859" width="7.140625" style="280" customWidth="1"/>
    <col min="14860" max="14860" width="13.140625" style="280" customWidth="1"/>
    <col min="14861" max="14861" width="8.140625" style="280" customWidth="1"/>
    <col min="14862" max="14862" width="14.7109375" style="280" customWidth="1"/>
    <col min="14863" max="14863" width="17.28515625" style="280" customWidth="1"/>
    <col min="14864" max="14864" width="17.5703125" style="280" customWidth="1"/>
    <col min="14865" max="14866" width="16" style="280" customWidth="1"/>
    <col min="14867" max="14867" width="17" style="280" customWidth="1"/>
    <col min="14868" max="14868" width="12.7109375" style="280" customWidth="1"/>
    <col min="14869" max="14869" width="17" style="280" customWidth="1"/>
    <col min="14870" max="14870" width="6.28515625" style="280" customWidth="1"/>
    <col min="14871" max="14871" width="11" style="280" customWidth="1"/>
    <col min="14872" max="14872" width="7.140625" style="280" customWidth="1"/>
    <col min="14873" max="14873" width="11" style="280" customWidth="1"/>
    <col min="14874" max="14876" width="11.42578125" style="280" hidden="1" customWidth="1"/>
    <col min="14877" max="15101" width="11.42578125" style="280"/>
    <col min="15102" max="15102" width="9.85546875" style="280" customWidth="1"/>
    <col min="15103" max="15104" width="3.5703125" style="280" customWidth="1"/>
    <col min="15105" max="15105" width="7.85546875" style="280" customWidth="1"/>
    <col min="15106" max="15106" width="21.140625" style="280" customWidth="1"/>
    <col min="15107" max="15107" width="7.140625" style="280" customWidth="1"/>
    <col min="15108" max="15108" width="13.140625" style="280" customWidth="1"/>
    <col min="15109" max="15109" width="6.7109375" style="280" customWidth="1"/>
    <col min="15110" max="15110" width="13.140625" style="280" customWidth="1"/>
    <col min="15111" max="15111" width="6.85546875" style="280" customWidth="1"/>
    <col min="15112" max="15112" width="12.5703125" style="280" customWidth="1"/>
    <col min="15113" max="15113" width="8.28515625" style="280" customWidth="1"/>
    <col min="15114" max="15114" width="12.5703125" style="280" customWidth="1"/>
    <col min="15115" max="15115" width="7.140625" style="280" customWidth="1"/>
    <col min="15116" max="15116" width="13.140625" style="280" customWidth="1"/>
    <col min="15117" max="15117" width="8.140625" style="280" customWidth="1"/>
    <col min="15118" max="15118" width="14.7109375" style="280" customWidth="1"/>
    <col min="15119" max="15119" width="17.28515625" style="280" customWidth="1"/>
    <col min="15120" max="15120" width="17.5703125" style="280" customWidth="1"/>
    <col min="15121" max="15122" width="16" style="280" customWidth="1"/>
    <col min="15123" max="15123" width="17" style="280" customWidth="1"/>
    <col min="15124" max="15124" width="12.7109375" style="280" customWidth="1"/>
    <col min="15125" max="15125" width="17" style="280" customWidth="1"/>
    <col min="15126" max="15126" width="6.28515625" style="280" customWidth="1"/>
    <col min="15127" max="15127" width="11" style="280" customWidth="1"/>
    <col min="15128" max="15128" width="7.140625" style="280" customWidth="1"/>
    <col min="15129" max="15129" width="11" style="280" customWidth="1"/>
    <col min="15130" max="15132" width="11.42578125" style="280" hidden="1" customWidth="1"/>
    <col min="15133" max="15357" width="11.42578125" style="280"/>
    <col min="15358" max="15358" width="9.85546875" style="280" customWidth="1"/>
    <col min="15359" max="15360" width="3.5703125" style="280" customWidth="1"/>
    <col min="15361" max="15361" width="7.85546875" style="280" customWidth="1"/>
    <col min="15362" max="15362" width="21.140625" style="280" customWidth="1"/>
    <col min="15363" max="15363" width="7.140625" style="280" customWidth="1"/>
    <col min="15364" max="15364" width="13.140625" style="280" customWidth="1"/>
    <col min="15365" max="15365" width="6.7109375" style="280" customWidth="1"/>
    <col min="15366" max="15366" width="13.140625" style="280" customWidth="1"/>
    <col min="15367" max="15367" width="6.85546875" style="280" customWidth="1"/>
    <col min="15368" max="15368" width="12.5703125" style="280" customWidth="1"/>
    <col min="15369" max="15369" width="8.28515625" style="280" customWidth="1"/>
    <col min="15370" max="15370" width="12.5703125" style="280" customWidth="1"/>
    <col min="15371" max="15371" width="7.140625" style="280" customWidth="1"/>
    <col min="15372" max="15372" width="13.140625" style="280" customWidth="1"/>
    <col min="15373" max="15373" width="8.140625" style="280" customWidth="1"/>
    <col min="15374" max="15374" width="14.7109375" style="280" customWidth="1"/>
    <col min="15375" max="15375" width="17.28515625" style="280" customWidth="1"/>
    <col min="15376" max="15376" width="17.5703125" style="280" customWidth="1"/>
    <col min="15377" max="15378" width="16" style="280" customWidth="1"/>
    <col min="15379" max="15379" width="17" style="280" customWidth="1"/>
    <col min="15380" max="15380" width="12.7109375" style="280" customWidth="1"/>
    <col min="15381" max="15381" width="17" style="280" customWidth="1"/>
    <col min="15382" max="15382" width="6.28515625" style="280" customWidth="1"/>
    <col min="15383" max="15383" width="11" style="280" customWidth="1"/>
    <col min="15384" max="15384" width="7.140625" style="280" customWidth="1"/>
    <col min="15385" max="15385" width="11" style="280" customWidth="1"/>
    <col min="15386" max="15388" width="11.42578125" style="280" hidden="1" customWidth="1"/>
    <col min="15389" max="15613" width="11.42578125" style="280"/>
    <col min="15614" max="15614" width="9.85546875" style="280" customWidth="1"/>
    <col min="15615" max="15616" width="3.5703125" style="280" customWidth="1"/>
    <col min="15617" max="15617" width="7.85546875" style="280" customWidth="1"/>
    <col min="15618" max="15618" width="21.140625" style="280" customWidth="1"/>
    <col min="15619" max="15619" width="7.140625" style="280" customWidth="1"/>
    <col min="15620" max="15620" width="13.140625" style="280" customWidth="1"/>
    <col min="15621" max="15621" width="6.7109375" style="280" customWidth="1"/>
    <col min="15622" max="15622" width="13.140625" style="280" customWidth="1"/>
    <col min="15623" max="15623" width="6.85546875" style="280" customWidth="1"/>
    <col min="15624" max="15624" width="12.5703125" style="280" customWidth="1"/>
    <col min="15625" max="15625" width="8.28515625" style="280" customWidth="1"/>
    <col min="15626" max="15626" width="12.5703125" style="280" customWidth="1"/>
    <col min="15627" max="15627" width="7.140625" style="280" customWidth="1"/>
    <col min="15628" max="15628" width="13.140625" style="280" customWidth="1"/>
    <col min="15629" max="15629" width="8.140625" style="280" customWidth="1"/>
    <col min="15630" max="15630" width="14.7109375" style="280" customWidth="1"/>
    <col min="15631" max="15631" width="17.28515625" style="280" customWidth="1"/>
    <col min="15632" max="15632" width="17.5703125" style="280" customWidth="1"/>
    <col min="15633" max="15634" width="16" style="280" customWidth="1"/>
    <col min="15635" max="15635" width="17" style="280" customWidth="1"/>
    <col min="15636" max="15636" width="12.7109375" style="280" customWidth="1"/>
    <col min="15637" max="15637" width="17" style="280" customWidth="1"/>
    <col min="15638" max="15638" width="6.28515625" style="280" customWidth="1"/>
    <col min="15639" max="15639" width="11" style="280" customWidth="1"/>
    <col min="15640" max="15640" width="7.140625" style="280" customWidth="1"/>
    <col min="15641" max="15641" width="11" style="280" customWidth="1"/>
    <col min="15642" max="15644" width="11.42578125" style="280" hidden="1" customWidth="1"/>
    <col min="15645" max="15869" width="11.42578125" style="280"/>
    <col min="15870" max="15870" width="9.85546875" style="280" customWidth="1"/>
    <col min="15871" max="15872" width="3.5703125" style="280" customWidth="1"/>
    <col min="15873" max="15873" width="7.85546875" style="280" customWidth="1"/>
    <col min="15874" max="15874" width="21.140625" style="280" customWidth="1"/>
    <col min="15875" max="15875" width="7.140625" style="280" customWidth="1"/>
    <col min="15876" max="15876" width="13.140625" style="280" customWidth="1"/>
    <col min="15877" max="15877" width="6.7109375" style="280" customWidth="1"/>
    <col min="15878" max="15878" width="13.140625" style="280" customWidth="1"/>
    <col min="15879" max="15879" width="6.85546875" style="280" customWidth="1"/>
    <col min="15880" max="15880" width="12.5703125" style="280" customWidth="1"/>
    <col min="15881" max="15881" width="8.28515625" style="280" customWidth="1"/>
    <col min="15882" max="15882" width="12.5703125" style="280" customWidth="1"/>
    <col min="15883" max="15883" width="7.140625" style="280" customWidth="1"/>
    <col min="15884" max="15884" width="13.140625" style="280" customWidth="1"/>
    <col min="15885" max="15885" width="8.140625" style="280" customWidth="1"/>
    <col min="15886" max="15886" width="14.7109375" style="280" customWidth="1"/>
    <col min="15887" max="15887" width="17.28515625" style="280" customWidth="1"/>
    <col min="15888" max="15888" width="17.5703125" style="280" customWidth="1"/>
    <col min="15889" max="15890" width="16" style="280" customWidth="1"/>
    <col min="15891" max="15891" width="17" style="280" customWidth="1"/>
    <col min="15892" max="15892" width="12.7109375" style="280" customWidth="1"/>
    <col min="15893" max="15893" width="17" style="280" customWidth="1"/>
    <col min="15894" max="15894" width="6.28515625" style="280" customWidth="1"/>
    <col min="15895" max="15895" width="11" style="280" customWidth="1"/>
    <col min="15896" max="15896" width="7.140625" style="280" customWidth="1"/>
    <col min="15897" max="15897" width="11" style="280" customWidth="1"/>
    <col min="15898" max="15900" width="11.42578125" style="280" hidden="1" customWidth="1"/>
    <col min="15901" max="16125" width="11.42578125" style="280"/>
    <col min="16126" max="16126" width="9.85546875" style="280" customWidth="1"/>
    <col min="16127" max="16128" width="3.5703125" style="280" customWidth="1"/>
    <col min="16129" max="16129" width="7.85546875" style="280" customWidth="1"/>
    <col min="16130" max="16130" width="21.140625" style="280" customWidth="1"/>
    <col min="16131" max="16131" width="7.140625" style="280" customWidth="1"/>
    <col min="16132" max="16132" width="13.140625" style="280" customWidth="1"/>
    <col min="16133" max="16133" width="6.7109375" style="280" customWidth="1"/>
    <col min="16134" max="16134" width="13.140625" style="280" customWidth="1"/>
    <col min="16135" max="16135" width="6.85546875" style="280" customWidth="1"/>
    <col min="16136" max="16136" width="12.5703125" style="280" customWidth="1"/>
    <col min="16137" max="16137" width="8.28515625" style="280" customWidth="1"/>
    <col min="16138" max="16138" width="12.5703125" style="280" customWidth="1"/>
    <col min="16139" max="16139" width="7.140625" style="280" customWidth="1"/>
    <col min="16140" max="16140" width="13.140625" style="280" customWidth="1"/>
    <col min="16141" max="16141" width="8.140625" style="280" customWidth="1"/>
    <col min="16142" max="16142" width="14.7109375" style="280" customWidth="1"/>
    <col min="16143" max="16143" width="17.28515625" style="280" customWidth="1"/>
    <col min="16144" max="16144" width="17.5703125" style="280" customWidth="1"/>
    <col min="16145" max="16146" width="16" style="280" customWidth="1"/>
    <col min="16147" max="16147" width="17" style="280" customWidth="1"/>
    <col min="16148" max="16148" width="12.7109375" style="280" customWidth="1"/>
    <col min="16149" max="16149" width="17" style="280" customWidth="1"/>
    <col min="16150" max="16150" width="6.28515625" style="280" customWidth="1"/>
    <col min="16151" max="16151" width="11" style="280" customWidth="1"/>
    <col min="16152" max="16152" width="7.140625" style="280" customWidth="1"/>
    <col min="16153" max="16153" width="11" style="280" customWidth="1"/>
    <col min="16154" max="16156" width="11.42578125" style="280" hidden="1" customWidth="1"/>
    <col min="16157" max="16384" width="11.42578125" style="280"/>
  </cols>
  <sheetData>
    <row r="1" spans="1:23" ht="18" customHeight="1">
      <c r="A1" s="1748" t="s">
        <v>1618</v>
      </c>
      <c r="B1" s="1750" t="s">
        <v>206</v>
      </c>
      <c r="C1" s="1751"/>
      <c r="D1" s="1754" t="s">
        <v>77</v>
      </c>
      <c r="E1" s="279" t="s">
        <v>221</v>
      </c>
      <c r="F1" s="1758" t="s">
        <v>198</v>
      </c>
      <c r="G1" s="1764"/>
      <c r="H1" s="1765" t="s">
        <v>199</v>
      </c>
      <c r="I1" s="1764"/>
      <c r="J1" s="1758" t="s">
        <v>200</v>
      </c>
      <c r="K1" s="1764"/>
      <c r="L1" s="1758" t="s">
        <v>201</v>
      </c>
      <c r="M1" s="1759"/>
    </row>
    <row r="2" spans="1:23" ht="23.25" customHeight="1" thickBot="1">
      <c r="A2" s="1749"/>
      <c r="B2" s="1752"/>
      <c r="C2" s="1753"/>
      <c r="D2" s="1755"/>
      <c r="E2" s="281" t="s">
        <v>202</v>
      </c>
      <c r="F2" s="282" t="s">
        <v>203</v>
      </c>
      <c r="G2" s="283" t="s">
        <v>204</v>
      </c>
      <c r="H2" s="282" t="s">
        <v>203</v>
      </c>
      <c r="I2" s="283" t="s">
        <v>204</v>
      </c>
      <c r="J2" s="282" t="s">
        <v>203</v>
      </c>
      <c r="K2" s="283" t="s">
        <v>204</v>
      </c>
      <c r="L2" s="282" t="s">
        <v>203</v>
      </c>
      <c r="M2" s="284" t="s">
        <v>204</v>
      </c>
      <c r="O2" s="285"/>
    </row>
    <row r="3" spans="1:23" ht="15" customHeight="1">
      <c r="A3" s="1749"/>
      <c r="B3" s="1752"/>
      <c r="C3" s="1753"/>
      <c r="D3" s="1760">
        <v>1</v>
      </c>
      <c r="E3" s="1762" t="s">
        <v>39</v>
      </c>
      <c r="F3" s="286">
        <v>0.35</v>
      </c>
      <c r="G3" s="287">
        <v>32532.638984999998</v>
      </c>
      <c r="H3" s="286">
        <v>0.20599999999999999</v>
      </c>
      <c r="I3" s="287">
        <v>19147.781802599999</v>
      </c>
      <c r="J3" s="286">
        <v>0.111</v>
      </c>
      <c r="K3" s="287">
        <v>10317.4940781</v>
      </c>
      <c r="L3" s="286">
        <v>0.111</v>
      </c>
      <c r="M3" s="288">
        <v>10317.4940781</v>
      </c>
      <c r="P3" s="965">
        <f>VLOOKUP(D3,RESUMO!$A$6:$C$25,3,FALSE)</f>
        <v>92950.397100000002</v>
      </c>
      <c r="Q3" s="290" t="e">
        <f>#REF!</f>
        <v>#REF!</v>
      </c>
      <c r="R3" s="291" t="e">
        <f>Q3=P3</f>
        <v>#REF!</v>
      </c>
      <c r="S3" s="292" t="e">
        <f>L3+#REF!+#REF!+J3+H3+F3+F49+H49+J49+#REF!+#REF!+L49+#REF!+#REF!+#REF!+#REF!+#REF!+#REF!</f>
        <v>#REF!</v>
      </c>
      <c r="T3" s="293"/>
      <c r="U3" s="289"/>
      <c r="V3" s="294"/>
    </row>
    <row r="4" spans="1:23" ht="5.0999999999999996" customHeight="1">
      <c r="A4" s="1749"/>
      <c r="B4" s="1752"/>
      <c r="C4" s="1753"/>
      <c r="D4" s="1761"/>
      <c r="E4" s="1763"/>
      <c r="F4" s="295" t="s">
        <v>270</v>
      </c>
      <c r="G4" s="296" t="s">
        <v>270</v>
      </c>
      <c r="H4" s="296" t="s">
        <v>270</v>
      </c>
      <c r="I4" s="296" t="s">
        <v>270</v>
      </c>
      <c r="J4" s="296" t="s">
        <v>270</v>
      </c>
      <c r="K4" s="296" t="s">
        <v>270</v>
      </c>
      <c r="L4" s="296" t="s">
        <v>270</v>
      </c>
      <c r="M4" s="297" t="s">
        <v>270</v>
      </c>
      <c r="P4" s="965" t="e">
        <f>VLOOKUP(D4,RESUMO!$A$6:$C$25,3,FALSE)</f>
        <v>#N/A</v>
      </c>
      <c r="Q4" s="290" t="e">
        <f>#REF!</f>
        <v>#REF!</v>
      </c>
      <c r="R4" s="291"/>
      <c r="S4" s="293"/>
      <c r="T4" s="293"/>
      <c r="U4" s="289"/>
      <c r="V4" s="294"/>
    </row>
    <row r="5" spans="1:23" ht="15.75" customHeight="1">
      <c r="A5" s="1749"/>
      <c r="B5" s="1752"/>
      <c r="C5" s="1753"/>
      <c r="D5" s="1744">
        <v>2</v>
      </c>
      <c r="E5" s="1746" t="s">
        <v>41</v>
      </c>
      <c r="F5" s="298">
        <v>0.2</v>
      </c>
      <c r="G5" s="299">
        <v>832.74920000000009</v>
      </c>
      <c r="H5" s="298">
        <v>0.3</v>
      </c>
      <c r="I5" s="299">
        <v>1249.1238000000001</v>
      </c>
      <c r="J5" s="298">
        <v>0.3</v>
      </c>
      <c r="K5" s="299">
        <v>1249.1238000000001</v>
      </c>
      <c r="L5" s="298">
        <v>0.2</v>
      </c>
      <c r="M5" s="300">
        <v>832.74920000000009</v>
      </c>
      <c r="P5" s="965">
        <f>VLOOKUP(D5,RESUMO!$A$6:$C$25,3,FALSE)</f>
        <v>4163.7460000000001</v>
      </c>
      <c r="Q5" s="290" t="e">
        <f>#REF!</f>
        <v>#REF!</v>
      </c>
      <c r="R5" s="291" t="e">
        <f>Q5=P5</f>
        <v>#REF!</v>
      </c>
      <c r="S5" s="292" t="e">
        <f>L5+#REF!+#REF!+J5+H5+F5+F51+H51+J51+#REF!+#REF!+L51+#REF!+#REF!+#REF!+#REF!+#REF!+#REF!</f>
        <v>#REF!</v>
      </c>
      <c r="T5" s="293"/>
      <c r="U5" s="289"/>
      <c r="V5" s="294"/>
    </row>
    <row r="6" spans="1:23" s="304" customFormat="1" ht="5.0999999999999996" customHeight="1">
      <c r="A6" s="1749"/>
      <c r="B6" s="1752"/>
      <c r="C6" s="1753"/>
      <c r="D6" s="1745"/>
      <c r="E6" s="1747"/>
      <c r="F6" s="301" t="s">
        <v>270</v>
      </c>
      <c r="G6" s="302" t="s">
        <v>270</v>
      </c>
      <c r="H6" s="301" t="s">
        <v>270</v>
      </c>
      <c r="I6" s="302" t="s">
        <v>270</v>
      </c>
      <c r="J6" s="301" t="s">
        <v>270</v>
      </c>
      <c r="K6" s="302" t="s">
        <v>270</v>
      </c>
      <c r="L6" s="301" t="s">
        <v>270</v>
      </c>
      <c r="M6" s="303" t="s">
        <v>270</v>
      </c>
      <c r="O6" s="280"/>
      <c r="P6" s="965" t="e">
        <f>VLOOKUP(D6,RESUMO!$A$6:$C$25,3,FALSE)</f>
        <v>#N/A</v>
      </c>
      <c r="Q6" s="290" t="e">
        <f>#REF!</f>
        <v>#REF!</v>
      </c>
      <c r="R6" s="291"/>
      <c r="S6" s="292" t="e">
        <f>L6+#REF!+#REF!+J6+H6+F6+F52+H52+J52+#REF!+#REF!+L52+#REF!+#REF!+#REF!+#REF!+#REF!+#REF!</f>
        <v>#VALUE!</v>
      </c>
      <c r="T6" s="293"/>
      <c r="U6" s="305"/>
      <c r="V6" s="294"/>
    </row>
    <row r="7" spans="1:23" ht="13.5" customHeight="1">
      <c r="A7" s="1749"/>
      <c r="B7" s="1752"/>
      <c r="C7" s="1753"/>
      <c r="D7" s="1744">
        <v>3</v>
      </c>
      <c r="E7" s="1746" t="s">
        <v>260</v>
      </c>
      <c r="F7" s="298"/>
      <c r="G7" s="299">
        <v>0</v>
      </c>
      <c r="H7" s="298"/>
      <c r="I7" s="299">
        <v>0</v>
      </c>
      <c r="J7" s="298">
        <v>0.5</v>
      </c>
      <c r="K7" s="299">
        <v>7247.9857000000002</v>
      </c>
      <c r="L7" s="298">
        <v>0.5</v>
      </c>
      <c r="M7" s="300">
        <v>7247.9857000000002</v>
      </c>
      <c r="P7" s="965">
        <f>VLOOKUP(D7,RESUMO!$A$6:$C$25,3,FALSE)</f>
        <v>14495.9714</v>
      </c>
      <c r="Q7" s="290" t="e">
        <f>#REF!</f>
        <v>#REF!</v>
      </c>
      <c r="R7" s="291" t="e">
        <f>Q7=P7</f>
        <v>#REF!</v>
      </c>
      <c r="S7" s="292" t="e">
        <f>L7+#REF!+#REF!+J7+H7+F7+F53+H53+J53+#REF!+#REF!+L53+#REF!+#REF!+#REF!+#REF!+#REF!+#REF!</f>
        <v>#REF!</v>
      </c>
      <c r="T7" s="293"/>
      <c r="U7" s="289"/>
      <c r="V7" s="294"/>
    </row>
    <row r="8" spans="1:23" ht="5.0999999999999996" customHeight="1">
      <c r="A8" s="1749"/>
      <c r="B8" s="1752"/>
      <c r="C8" s="1753"/>
      <c r="D8" s="1745"/>
      <c r="E8" s="1747"/>
      <c r="F8" s="301" t="s">
        <v>2173</v>
      </c>
      <c r="G8" s="302" t="s">
        <v>2173</v>
      </c>
      <c r="H8" s="306" t="s">
        <v>2173</v>
      </c>
      <c r="I8" s="302" t="s">
        <v>2173</v>
      </c>
      <c r="J8" s="301" t="s">
        <v>270</v>
      </c>
      <c r="K8" s="302" t="s">
        <v>270</v>
      </c>
      <c r="L8" s="301" t="s">
        <v>270</v>
      </c>
      <c r="M8" s="303" t="s">
        <v>270</v>
      </c>
      <c r="P8" s="965" t="e">
        <f>VLOOKUP(D8,RESUMO!$A$6:$C$25,3,FALSE)</f>
        <v>#N/A</v>
      </c>
      <c r="Q8" s="290" t="e">
        <f>#REF!</f>
        <v>#REF!</v>
      </c>
      <c r="R8" s="291"/>
      <c r="S8" s="292" t="e">
        <f>L8+#REF!+#REF!+J8+H8+F8+F54+H54+J54+#REF!+#REF!+L54+#REF!+#REF!+#REF!+#REF!+#REF!+#REF!</f>
        <v>#VALUE!</v>
      </c>
      <c r="T8" s="293"/>
      <c r="U8" s="289"/>
      <c r="V8" s="294"/>
    </row>
    <row r="9" spans="1:23" ht="17.25" customHeight="1">
      <c r="A9" s="1749"/>
      <c r="B9" s="1752"/>
      <c r="C9" s="1753"/>
      <c r="D9" s="1744">
        <v>4</v>
      </c>
      <c r="E9" s="1746" t="s">
        <v>544</v>
      </c>
      <c r="F9" s="298"/>
      <c r="G9" s="299">
        <v>0</v>
      </c>
      <c r="H9" s="298"/>
      <c r="I9" s="299">
        <v>0</v>
      </c>
      <c r="J9" s="298">
        <v>0.2</v>
      </c>
      <c r="K9" s="299">
        <v>9503.8940399999992</v>
      </c>
      <c r="L9" s="298">
        <v>0.4</v>
      </c>
      <c r="M9" s="300">
        <v>19007.788079999998</v>
      </c>
      <c r="P9" s="965">
        <f>VLOOKUP(D9,RESUMO!$A$6:$C$25,3,FALSE)</f>
        <v>47519.470199999996</v>
      </c>
      <c r="Q9" s="290" t="e">
        <f>#REF!</f>
        <v>#REF!</v>
      </c>
      <c r="R9" s="291" t="e">
        <f>Q9=P9</f>
        <v>#REF!</v>
      </c>
      <c r="S9" s="292" t="e">
        <f>L9+#REF!+#REF!+J9+H9+F9+F55+H55+J55+#REF!+#REF!+L55+#REF!+#REF!+#REF!+#REF!+#REF!+#REF!</f>
        <v>#REF!</v>
      </c>
      <c r="T9" s="293"/>
      <c r="U9" s="289"/>
      <c r="V9" s="294"/>
      <c r="W9" s="307"/>
    </row>
    <row r="10" spans="1:23" ht="5.0999999999999996" customHeight="1">
      <c r="A10" s="1749"/>
      <c r="B10" s="1752"/>
      <c r="C10" s="1753"/>
      <c r="D10" s="1745"/>
      <c r="E10" s="1747"/>
      <c r="F10" s="301" t="s">
        <v>2173</v>
      </c>
      <c r="G10" s="302" t="s">
        <v>2173</v>
      </c>
      <c r="H10" s="306" t="s">
        <v>2173</v>
      </c>
      <c r="I10" s="302" t="s">
        <v>2173</v>
      </c>
      <c r="J10" s="301" t="s">
        <v>270</v>
      </c>
      <c r="K10" s="302" t="s">
        <v>270</v>
      </c>
      <c r="L10" s="301" t="s">
        <v>270</v>
      </c>
      <c r="M10" s="303" t="s">
        <v>270</v>
      </c>
      <c r="P10" s="965" t="e">
        <f>VLOOKUP(D10,RESUMO!$A$6:$C$25,3,FALSE)</f>
        <v>#N/A</v>
      </c>
      <c r="Q10" s="290" t="e">
        <f>#REF!</f>
        <v>#REF!</v>
      </c>
      <c r="R10" s="291"/>
      <c r="S10" s="292" t="e">
        <f>L10+#REF!+#REF!+J10+H10+F10+F56+H56+J56+#REF!+#REF!+L56+#REF!+#REF!+#REF!+#REF!+#REF!+#REF!</f>
        <v>#VALUE!</v>
      </c>
      <c r="T10" s="293"/>
      <c r="U10" s="289"/>
      <c r="V10" s="294"/>
      <c r="W10" s="307"/>
    </row>
    <row r="11" spans="1:23" ht="15" customHeight="1">
      <c r="A11" s="1749"/>
      <c r="B11" s="1752"/>
      <c r="C11" s="1753"/>
      <c r="D11" s="1756">
        <v>5</v>
      </c>
      <c r="E11" s="1757" t="s">
        <v>545</v>
      </c>
      <c r="F11" s="298"/>
      <c r="G11" s="299">
        <v>0</v>
      </c>
      <c r="H11" s="298"/>
      <c r="I11" s="299">
        <v>0</v>
      </c>
      <c r="J11" s="298"/>
      <c r="K11" s="299">
        <v>0</v>
      </c>
      <c r="L11" s="298">
        <v>0.4</v>
      </c>
      <c r="M11" s="300">
        <v>9645.9851600000002</v>
      </c>
      <c r="O11" s="308"/>
      <c r="P11" s="965">
        <f>VLOOKUP(D11,RESUMO!$A$6:$C$25,3,FALSE)</f>
        <v>24114.962899999999</v>
      </c>
      <c r="Q11" s="290" t="e">
        <f>#REF!</f>
        <v>#REF!</v>
      </c>
      <c r="R11" s="291" t="e">
        <f>Q11=P11</f>
        <v>#REF!</v>
      </c>
      <c r="S11" s="292" t="e">
        <f>L11+#REF!+#REF!+J11+H11+F11+F57+H57+J57+#REF!+#REF!+L57+#REF!+#REF!+#REF!+#REF!+#REF!+#REF!</f>
        <v>#REF!</v>
      </c>
      <c r="T11" s="293"/>
      <c r="U11" s="289"/>
      <c r="V11" s="294"/>
      <c r="W11" s="309"/>
    </row>
    <row r="12" spans="1:23" ht="5.0999999999999996" customHeight="1">
      <c r="A12" s="1749"/>
      <c r="B12" s="1752"/>
      <c r="C12" s="1753"/>
      <c r="D12" s="1745"/>
      <c r="E12" s="1747"/>
      <c r="F12" s="301" t="s">
        <v>2173</v>
      </c>
      <c r="G12" s="302" t="s">
        <v>2173</v>
      </c>
      <c r="H12" s="306" t="s">
        <v>2173</v>
      </c>
      <c r="I12" s="302" t="s">
        <v>2173</v>
      </c>
      <c r="J12" s="301" t="s">
        <v>2173</v>
      </c>
      <c r="K12" s="302" t="s">
        <v>2173</v>
      </c>
      <c r="L12" s="301" t="s">
        <v>270</v>
      </c>
      <c r="M12" s="303" t="s">
        <v>270</v>
      </c>
      <c r="P12" s="965" t="e">
        <f>VLOOKUP(D12,RESUMO!$A$6:$C$25,3,FALSE)</f>
        <v>#N/A</v>
      </c>
      <c r="Q12" s="290" t="e">
        <f>#REF!</f>
        <v>#REF!</v>
      </c>
      <c r="R12" s="291"/>
      <c r="S12" s="292" t="e">
        <f>L12+#REF!+#REF!+J12+H12+F12+F58+H58+J58+#REF!+#REF!+L58+#REF!+#REF!+#REF!+#REF!+#REF!+#REF!</f>
        <v>#VALUE!</v>
      </c>
      <c r="T12" s="293"/>
      <c r="V12" s="294"/>
    </row>
    <row r="13" spans="1:23" ht="15" customHeight="1">
      <c r="A13" s="1749"/>
      <c r="B13" s="1752"/>
      <c r="C13" s="1753"/>
      <c r="D13" s="1744">
        <v>6</v>
      </c>
      <c r="E13" s="1746" t="s">
        <v>548</v>
      </c>
      <c r="F13" s="298"/>
      <c r="G13" s="299">
        <v>0</v>
      </c>
      <c r="H13" s="298"/>
      <c r="I13" s="299">
        <v>0</v>
      </c>
      <c r="J13" s="298"/>
      <c r="K13" s="299">
        <v>0</v>
      </c>
      <c r="L13" s="298">
        <v>0.25</v>
      </c>
      <c r="M13" s="300">
        <v>9049.6465250000001</v>
      </c>
      <c r="P13" s="965">
        <f>VLOOKUP(D13,RESUMO!$A$6:$C$25,3,FALSE)</f>
        <v>36198.5861</v>
      </c>
      <c r="Q13" s="290" t="e">
        <f>#REF!</f>
        <v>#REF!</v>
      </c>
      <c r="R13" s="291" t="e">
        <f>Q13=P13</f>
        <v>#REF!</v>
      </c>
      <c r="S13" s="292" t="e">
        <f>L13+#REF!+#REF!+J13+H13+F13+F59+H59+J59+#REF!+#REF!+L59+#REF!+#REF!+#REF!+#REF!+#REF!+#REF!</f>
        <v>#REF!</v>
      </c>
      <c r="T13" s="293"/>
      <c r="U13" s="289"/>
      <c r="V13" s="294"/>
    </row>
    <row r="14" spans="1:23" ht="5.0999999999999996" customHeight="1">
      <c r="A14" s="1749"/>
      <c r="B14" s="1752"/>
      <c r="C14" s="1753"/>
      <c r="D14" s="1745"/>
      <c r="E14" s="1747"/>
      <c r="F14" s="301" t="s">
        <v>2173</v>
      </c>
      <c r="G14" s="302" t="s">
        <v>2173</v>
      </c>
      <c r="H14" s="306" t="s">
        <v>2173</v>
      </c>
      <c r="I14" s="302" t="s">
        <v>2173</v>
      </c>
      <c r="J14" s="301" t="s">
        <v>2173</v>
      </c>
      <c r="K14" s="302" t="s">
        <v>2173</v>
      </c>
      <c r="L14" s="301" t="s">
        <v>270</v>
      </c>
      <c r="M14" s="303" t="s">
        <v>270</v>
      </c>
      <c r="P14" s="965" t="e">
        <f>VLOOKUP(D14,RESUMO!$A$6:$C$25,3,FALSE)</f>
        <v>#N/A</v>
      </c>
      <c r="Q14" s="290" t="e">
        <f>#REF!</f>
        <v>#REF!</v>
      </c>
      <c r="R14" s="291"/>
      <c r="S14" s="292" t="e">
        <f>L14+#REF!+#REF!+J14+H14+F14+F60+H60+J60+#REF!+#REF!+L60+#REF!+#REF!+#REF!+#REF!+#REF!+#REF!</f>
        <v>#VALUE!</v>
      </c>
      <c r="T14" s="293"/>
      <c r="V14" s="294"/>
    </row>
    <row r="15" spans="1:23" ht="15" customHeight="1">
      <c r="A15" s="1749"/>
      <c r="B15" s="1752"/>
      <c r="C15" s="1753"/>
      <c r="D15" s="1744">
        <v>7</v>
      </c>
      <c r="E15" s="1746" t="s">
        <v>66</v>
      </c>
      <c r="F15" s="298"/>
      <c r="G15" s="299">
        <v>0</v>
      </c>
      <c r="H15" s="298"/>
      <c r="I15" s="299">
        <v>0</v>
      </c>
      <c r="J15" s="298">
        <v>0.2</v>
      </c>
      <c r="K15" s="299">
        <v>9367.0061399999995</v>
      </c>
      <c r="L15" s="298">
        <v>0.4</v>
      </c>
      <c r="M15" s="300">
        <v>18734.012279999999</v>
      </c>
      <c r="O15" s="308"/>
      <c r="P15" s="965">
        <f>VLOOKUP(D15,RESUMO!$A$6:$C$25,3,FALSE)</f>
        <v>46835.030699999996</v>
      </c>
      <c r="Q15" s="290" t="e">
        <f>#REF!</f>
        <v>#REF!</v>
      </c>
      <c r="R15" s="291" t="e">
        <f>Q15=P15</f>
        <v>#REF!</v>
      </c>
      <c r="S15" s="292" t="e">
        <f>L15+#REF!+#REF!+J15+H15+F15+F61+H61+J61+#REF!+#REF!+L61+#REF!+#REF!+#REF!+#REF!+#REF!+#REF!</f>
        <v>#REF!</v>
      </c>
      <c r="T15" s="293"/>
      <c r="U15" s="289"/>
      <c r="V15" s="294"/>
    </row>
    <row r="16" spans="1:23" ht="5.0999999999999996" customHeight="1">
      <c r="A16" s="1749"/>
      <c r="B16" s="1752"/>
      <c r="C16" s="1753"/>
      <c r="D16" s="1745"/>
      <c r="E16" s="1747"/>
      <c r="F16" s="301" t="s">
        <v>2173</v>
      </c>
      <c r="G16" s="302" t="s">
        <v>2173</v>
      </c>
      <c r="H16" s="306" t="s">
        <v>2173</v>
      </c>
      <c r="I16" s="302" t="s">
        <v>2173</v>
      </c>
      <c r="J16" s="301" t="s">
        <v>270</v>
      </c>
      <c r="K16" s="302" t="s">
        <v>270</v>
      </c>
      <c r="L16" s="301" t="s">
        <v>270</v>
      </c>
      <c r="M16" s="303" t="s">
        <v>270</v>
      </c>
      <c r="P16" s="965" t="e">
        <f>VLOOKUP(D16,RESUMO!$A$6:$C$25,3,FALSE)</f>
        <v>#N/A</v>
      </c>
      <c r="Q16" s="290" t="e">
        <f>#REF!</f>
        <v>#REF!</v>
      </c>
      <c r="R16" s="291"/>
      <c r="S16" s="292" t="e">
        <f>L16+#REF!+#REF!+J16+H16+F16+F62+H62+J62+#REF!+#REF!+L62+#REF!+#REF!+#REF!+#REF!+#REF!+#REF!</f>
        <v>#VALUE!</v>
      </c>
      <c r="T16" s="293"/>
      <c r="V16" s="294"/>
    </row>
    <row r="17" spans="1:23" ht="15" customHeight="1">
      <c r="A17" s="1749"/>
      <c r="B17" s="1752"/>
      <c r="C17" s="1753"/>
      <c r="D17" s="1744">
        <v>8</v>
      </c>
      <c r="E17" s="1746" t="s">
        <v>546</v>
      </c>
      <c r="F17" s="298"/>
      <c r="G17" s="299">
        <v>0</v>
      </c>
      <c r="H17" s="298"/>
      <c r="I17" s="299">
        <v>0</v>
      </c>
      <c r="J17" s="298"/>
      <c r="K17" s="299">
        <v>0</v>
      </c>
      <c r="L17" s="298"/>
      <c r="M17" s="300">
        <v>0</v>
      </c>
      <c r="N17" s="307"/>
      <c r="O17" s="308"/>
      <c r="P17" s="965">
        <f>VLOOKUP(D17,RESUMO!$A$6:$C$25,3,FALSE)</f>
        <v>9927.7695000000003</v>
      </c>
      <c r="Q17" s="290" t="e">
        <f>#REF!</f>
        <v>#REF!</v>
      </c>
      <c r="R17" s="291" t="e">
        <f>Q17=P17</f>
        <v>#REF!</v>
      </c>
      <c r="S17" s="292" t="e">
        <f>L17+#REF!+#REF!+J17+H17+F17+F63+H63+J63+#REF!+#REF!+L63+#REF!+#REF!+#REF!+#REF!+#REF!+#REF!</f>
        <v>#REF!</v>
      </c>
      <c r="T17" s="293"/>
      <c r="U17" s="289"/>
      <c r="V17" s="294"/>
    </row>
    <row r="18" spans="1:23" ht="5.0999999999999996" customHeight="1">
      <c r="A18" s="1749"/>
      <c r="B18" s="1752"/>
      <c r="C18" s="1753"/>
      <c r="D18" s="1745"/>
      <c r="E18" s="1747"/>
      <c r="F18" s="301" t="s">
        <v>2173</v>
      </c>
      <c r="G18" s="302" t="s">
        <v>2173</v>
      </c>
      <c r="H18" s="306" t="s">
        <v>2173</v>
      </c>
      <c r="I18" s="302" t="s">
        <v>2173</v>
      </c>
      <c r="J18" s="301" t="s">
        <v>2173</v>
      </c>
      <c r="K18" s="302" t="s">
        <v>2173</v>
      </c>
      <c r="L18" s="301" t="s">
        <v>2173</v>
      </c>
      <c r="M18" s="303" t="s">
        <v>2173</v>
      </c>
      <c r="P18" s="965" t="e">
        <f>VLOOKUP(D18,RESUMO!$A$6:$C$25,3,FALSE)</f>
        <v>#N/A</v>
      </c>
      <c r="Q18" s="290" t="e">
        <f>#REF!</f>
        <v>#REF!</v>
      </c>
      <c r="R18" s="291"/>
      <c r="S18" s="292" t="e">
        <f>L18+#REF!+#REF!+J18+H18+F18+F64+H64+J64+#REF!+#REF!+L64+#REF!+#REF!+#REF!+#REF!+#REF!+#REF!</f>
        <v>#VALUE!</v>
      </c>
      <c r="T18" s="293"/>
      <c r="V18" s="294"/>
    </row>
    <row r="19" spans="1:23" ht="15" customHeight="1">
      <c r="A19" s="1749"/>
      <c r="B19" s="1752"/>
      <c r="C19" s="1753"/>
      <c r="D19" s="1744">
        <v>9</v>
      </c>
      <c r="E19" s="1746" t="s">
        <v>547</v>
      </c>
      <c r="F19" s="298"/>
      <c r="G19" s="299">
        <v>0</v>
      </c>
      <c r="H19" s="298"/>
      <c r="I19" s="299">
        <v>0</v>
      </c>
      <c r="J19" s="298">
        <v>0.1</v>
      </c>
      <c r="K19" s="299">
        <v>4597.2972499999996</v>
      </c>
      <c r="L19" s="298">
        <v>0.2</v>
      </c>
      <c r="M19" s="300">
        <v>9194.5944999999992</v>
      </c>
      <c r="O19" s="308"/>
      <c r="P19" s="965">
        <f>VLOOKUP(D19,RESUMO!$A$6:$C$25,3,FALSE)</f>
        <v>45972.972499999996</v>
      </c>
      <c r="Q19" s="290" t="e">
        <f>#REF!</f>
        <v>#REF!</v>
      </c>
      <c r="R19" s="291" t="e">
        <f>Q19=P19</f>
        <v>#REF!</v>
      </c>
      <c r="S19" s="292" t="e">
        <f>L19+#REF!+#REF!+J19+H19+F19+F65+H65+J65+#REF!+#REF!+L65+#REF!+#REF!+#REF!+#REF!+#REF!+#REF!</f>
        <v>#REF!</v>
      </c>
      <c r="T19" s="293"/>
      <c r="U19" s="289"/>
      <c r="V19" s="294"/>
    </row>
    <row r="20" spans="1:23" ht="5.0999999999999996" customHeight="1">
      <c r="A20" s="1749"/>
      <c r="B20" s="1752"/>
      <c r="C20" s="1753"/>
      <c r="D20" s="1745"/>
      <c r="E20" s="1747"/>
      <c r="F20" s="301" t="s">
        <v>2173</v>
      </c>
      <c r="G20" s="302" t="s">
        <v>2173</v>
      </c>
      <c r="H20" s="306" t="s">
        <v>2173</v>
      </c>
      <c r="I20" s="302" t="s">
        <v>2173</v>
      </c>
      <c r="J20" s="301" t="s">
        <v>270</v>
      </c>
      <c r="K20" s="302" t="s">
        <v>270</v>
      </c>
      <c r="L20" s="301" t="s">
        <v>270</v>
      </c>
      <c r="M20" s="303" t="s">
        <v>270</v>
      </c>
      <c r="P20" s="965" t="e">
        <f>VLOOKUP(D20,RESUMO!$A$6:$C$25,3,FALSE)</f>
        <v>#N/A</v>
      </c>
      <c r="Q20" s="290" t="e">
        <f>#REF!</f>
        <v>#REF!</v>
      </c>
      <c r="R20" s="291"/>
      <c r="S20" s="292" t="e">
        <f>L20+#REF!+#REF!+J20+H20+F20+F66+H66+J66+#REF!+#REF!+L66+#REF!+#REF!+#REF!+#REF!+#REF!+#REF!</f>
        <v>#VALUE!</v>
      </c>
      <c r="T20" s="293"/>
      <c r="V20" s="294"/>
    </row>
    <row r="21" spans="1:23" ht="15" customHeight="1">
      <c r="A21" s="1749"/>
      <c r="B21" s="1752"/>
      <c r="C21" s="1753"/>
      <c r="D21" s="1744">
        <v>10</v>
      </c>
      <c r="E21" s="1746" t="s">
        <v>44</v>
      </c>
      <c r="F21" s="298"/>
      <c r="G21" s="299">
        <v>0</v>
      </c>
      <c r="H21" s="298"/>
      <c r="I21" s="299">
        <v>0</v>
      </c>
      <c r="J21" s="298"/>
      <c r="K21" s="299">
        <v>0</v>
      </c>
      <c r="L21" s="298"/>
      <c r="M21" s="300">
        <v>0</v>
      </c>
      <c r="O21" s="310"/>
      <c r="P21" s="965">
        <f>VLOOKUP(D21,RESUMO!$A$6:$C$25,3,FALSE)</f>
        <v>54412.196499999991</v>
      </c>
      <c r="Q21" s="290" t="e">
        <f>#REF!</f>
        <v>#REF!</v>
      </c>
      <c r="R21" s="291" t="e">
        <f>Q21=P21</f>
        <v>#REF!</v>
      </c>
      <c r="S21" s="292" t="e">
        <f>L21+#REF!+#REF!+J21+H21+F21+F67+H67+J67+#REF!+#REF!+L67+#REF!+#REF!+#REF!+#REF!+#REF!+#REF!</f>
        <v>#REF!</v>
      </c>
      <c r="T21" s="293"/>
      <c r="U21" s="289"/>
      <c r="V21" s="294"/>
    </row>
    <row r="22" spans="1:23" ht="5.0999999999999996" customHeight="1">
      <c r="A22" s="1749"/>
      <c r="B22" s="1752"/>
      <c r="C22" s="1753"/>
      <c r="D22" s="1745"/>
      <c r="E22" s="1747"/>
      <c r="F22" s="301" t="s">
        <v>2173</v>
      </c>
      <c r="G22" s="302" t="s">
        <v>2173</v>
      </c>
      <c r="H22" s="306" t="s">
        <v>2173</v>
      </c>
      <c r="I22" s="302" t="s">
        <v>2173</v>
      </c>
      <c r="J22" s="301" t="s">
        <v>2173</v>
      </c>
      <c r="K22" s="302" t="s">
        <v>2173</v>
      </c>
      <c r="L22" s="301" t="s">
        <v>2173</v>
      </c>
      <c r="M22" s="303" t="s">
        <v>2173</v>
      </c>
      <c r="O22" s="310"/>
      <c r="P22" s="965" t="e">
        <f>VLOOKUP(D22,RESUMO!$A$6:$C$25,3,FALSE)</f>
        <v>#N/A</v>
      </c>
      <c r="Q22" s="290" t="e">
        <f>#REF!</f>
        <v>#REF!</v>
      </c>
      <c r="R22" s="291"/>
      <c r="S22" s="292" t="e">
        <f>L22+#REF!+#REF!+J22+H22+F22+F68+H68+J68+#REF!+#REF!+L68+#REF!+#REF!+#REF!+#REF!+#REF!+#REF!</f>
        <v>#VALUE!</v>
      </c>
      <c r="T22" s="293"/>
      <c r="V22" s="294"/>
    </row>
    <row r="23" spans="1:23" ht="18.75" customHeight="1">
      <c r="A23" s="1749"/>
      <c r="B23" s="1752"/>
      <c r="C23" s="1753"/>
      <c r="D23" s="1766">
        <v>11</v>
      </c>
      <c r="E23" s="1767" t="s">
        <v>27</v>
      </c>
      <c r="F23" s="298">
        <v>0.05</v>
      </c>
      <c r="G23" s="299">
        <v>3776.6874549999993</v>
      </c>
      <c r="H23" s="298">
        <v>0.15</v>
      </c>
      <c r="I23" s="299">
        <v>11330.062364999998</v>
      </c>
      <c r="J23" s="298">
        <v>0.25</v>
      </c>
      <c r="K23" s="299">
        <v>18883.437274999997</v>
      </c>
      <c r="L23" s="298">
        <v>0.25</v>
      </c>
      <c r="M23" s="300">
        <v>18883.437274999997</v>
      </c>
      <c r="O23" s="310"/>
      <c r="P23" s="965">
        <f>VLOOKUP(D23,RESUMO!$A$6:$C$25,3,FALSE)</f>
        <v>75533.749099999986</v>
      </c>
      <c r="Q23" s="290" t="e">
        <f>#REF!</f>
        <v>#REF!</v>
      </c>
      <c r="R23" s="291" t="e">
        <f>Q23=P23</f>
        <v>#REF!</v>
      </c>
      <c r="S23" s="292" t="e">
        <f>L23+#REF!+#REF!+J23+H23+F23+F69+H69+J69+#REF!+#REF!+L69+#REF!+#REF!+#REF!+#REF!+#REF!+#REF!</f>
        <v>#REF!</v>
      </c>
      <c r="T23" s="293"/>
      <c r="U23" s="289"/>
      <c r="V23" s="294"/>
    </row>
    <row r="24" spans="1:23" ht="5.0999999999999996" customHeight="1">
      <c r="A24" s="1749"/>
      <c r="B24" s="1752"/>
      <c r="C24" s="1753"/>
      <c r="D24" s="1761"/>
      <c r="E24" s="1763"/>
      <c r="F24" s="301" t="s">
        <v>270</v>
      </c>
      <c r="G24" s="302" t="s">
        <v>270</v>
      </c>
      <c r="H24" s="306" t="s">
        <v>270</v>
      </c>
      <c r="I24" s="302" t="s">
        <v>270</v>
      </c>
      <c r="J24" s="301" t="s">
        <v>270</v>
      </c>
      <c r="K24" s="302" t="s">
        <v>270</v>
      </c>
      <c r="L24" s="301" t="s">
        <v>270</v>
      </c>
      <c r="M24" s="303" t="s">
        <v>270</v>
      </c>
      <c r="O24" s="310"/>
      <c r="P24" s="965" t="e">
        <f>VLOOKUP(D24,RESUMO!$A$6:$C$25,3,FALSE)</f>
        <v>#N/A</v>
      </c>
      <c r="Q24" s="290" t="e">
        <f>#REF!</f>
        <v>#REF!</v>
      </c>
      <c r="R24" s="291"/>
      <c r="S24" s="292" t="e">
        <f>L24+#REF!+#REF!+J24+H24+F24+F70+H70+J70+#REF!+#REF!+L70+#REF!+#REF!+#REF!+#REF!+#REF!+#REF!</f>
        <v>#VALUE!</v>
      </c>
      <c r="T24" s="311"/>
    </row>
    <row r="25" spans="1:23" ht="16.5" customHeight="1">
      <c r="A25" s="1749"/>
      <c r="B25" s="1752"/>
      <c r="C25" s="1753"/>
      <c r="D25" s="1766">
        <v>12</v>
      </c>
      <c r="E25" s="1767" t="s">
        <v>1320</v>
      </c>
      <c r="F25" s="298">
        <v>0.05</v>
      </c>
      <c r="G25" s="299">
        <v>1079.3213300000002</v>
      </c>
      <c r="H25" s="298">
        <v>0.15</v>
      </c>
      <c r="I25" s="299">
        <v>3237.9639900000002</v>
      </c>
      <c r="J25" s="298">
        <v>0.15</v>
      </c>
      <c r="K25" s="299">
        <v>3237.9639900000002</v>
      </c>
      <c r="L25" s="298">
        <v>0.2</v>
      </c>
      <c r="M25" s="300">
        <v>4317.2853200000009</v>
      </c>
      <c r="O25" s="310"/>
      <c r="P25" s="965">
        <f>VLOOKUP(D25,RESUMO!$A$6:$C$25,3,FALSE)</f>
        <v>21586.426600000003</v>
      </c>
      <c r="Q25" s="290" t="e">
        <f>#REF!</f>
        <v>#REF!</v>
      </c>
      <c r="R25" s="291" t="e">
        <f>Q25=P25</f>
        <v>#REF!</v>
      </c>
      <c r="S25" s="292" t="e">
        <f>L25+#REF!+#REF!+J25+H25+F25+F71+H71+J71+#REF!+#REF!+L71+#REF!+#REF!+#REF!+#REF!+#REF!+#REF!</f>
        <v>#REF!</v>
      </c>
      <c r="T25" s="293"/>
      <c r="U25" s="289"/>
      <c r="V25" s="294"/>
    </row>
    <row r="26" spans="1:23" ht="5.0999999999999996" customHeight="1">
      <c r="A26" s="1749"/>
      <c r="B26" s="1752"/>
      <c r="C26" s="1753"/>
      <c r="D26" s="1761"/>
      <c r="E26" s="1763"/>
      <c r="F26" s="301" t="s">
        <v>270</v>
      </c>
      <c r="G26" s="302" t="s">
        <v>270</v>
      </c>
      <c r="H26" s="306" t="s">
        <v>270</v>
      </c>
      <c r="I26" s="302" t="s">
        <v>270</v>
      </c>
      <c r="J26" s="301" t="s">
        <v>270</v>
      </c>
      <c r="K26" s="302" t="s">
        <v>270</v>
      </c>
      <c r="L26" s="301" t="s">
        <v>270</v>
      </c>
      <c r="M26" s="303" t="s">
        <v>270</v>
      </c>
      <c r="O26" s="310"/>
      <c r="P26" s="965" t="e">
        <f>VLOOKUP(D26,RESUMO!$A$6:$C$25,3,FALSE)</f>
        <v>#N/A</v>
      </c>
      <c r="Q26" s="290" t="e">
        <f>#REF!</f>
        <v>#REF!</v>
      </c>
      <c r="R26" s="291"/>
      <c r="S26" s="292" t="e">
        <f>L26+#REF!+#REF!+J26+H26+F26+F72+H72+J72+#REF!+#REF!+L72+#REF!+#REF!+#REF!+#REF!+#REF!+#REF!</f>
        <v>#VALUE!</v>
      </c>
      <c r="T26" s="311"/>
    </row>
    <row r="27" spans="1:23" ht="15" customHeight="1">
      <c r="A27" s="1749"/>
      <c r="B27" s="1752"/>
      <c r="C27" s="1753"/>
      <c r="D27" s="1744">
        <v>13</v>
      </c>
      <c r="E27" s="1746" t="s">
        <v>1266</v>
      </c>
      <c r="F27" s="298"/>
      <c r="G27" s="299">
        <v>0</v>
      </c>
      <c r="H27" s="298">
        <v>0.1</v>
      </c>
      <c r="I27" s="299">
        <v>626.66960000000006</v>
      </c>
      <c r="J27" s="298">
        <v>0.15</v>
      </c>
      <c r="K27" s="299">
        <v>940.00439999999992</v>
      </c>
      <c r="L27" s="298">
        <v>0.3</v>
      </c>
      <c r="M27" s="300">
        <v>1880.0087999999998</v>
      </c>
      <c r="O27" s="310"/>
      <c r="P27" s="965">
        <f>VLOOKUP(D27,RESUMO!$A$6:$C$25,3,FALSE)</f>
        <v>6266.6959999999999</v>
      </c>
      <c r="Q27" s="290" t="e">
        <f>#REF!</f>
        <v>#REF!</v>
      </c>
      <c r="R27" s="291" t="e">
        <f>Q27=P27</f>
        <v>#REF!</v>
      </c>
      <c r="S27" s="292" t="e">
        <f>L27+#REF!+#REF!+J27+H27+F27+F73+H73+J73+#REF!+#REF!+L73+#REF!+#REF!+#REF!+#REF!+#REF!+#REF!</f>
        <v>#REF!</v>
      </c>
      <c r="T27" s="293"/>
      <c r="U27" s="289"/>
      <c r="V27" s="294"/>
    </row>
    <row r="28" spans="1:23" s="304" customFormat="1" ht="5.0999999999999996" customHeight="1">
      <c r="A28" s="1749"/>
      <c r="B28" s="1752"/>
      <c r="C28" s="1753"/>
      <c r="D28" s="1745"/>
      <c r="E28" s="1747"/>
      <c r="F28" s="301" t="s">
        <v>2173</v>
      </c>
      <c r="G28" s="302" t="s">
        <v>2173</v>
      </c>
      <c r="H28" s="306" t="s">
        <v>270</v>
      </c>
      <c r="I28" s="302" t="s">
        <v>270</v>
      </c>
      <c r="J28" s="301" t="s">
        <v>270</v>
      </c>
      <c r="K28" s="302" t="s">
        <v>270</v>
      </c>
      <c r="L28" s="301" t="s">
        <v>270</v>
      </c>
      <c r="M28" s="303" t="s">
        <v>270</v>
      </c>
      <c r="O28" s="310"/>
      <c r="P28" s="965" t="e">
        <f>VLOOKUP(D28,RESUMO!$A$6:$C$25,3,FALSE)</f>
        <v>#N/A</v>
      </c>
      <c r="Q28" s="290" t="e">
        <f>#REF!</f>
        <v>#REF!</v>
      </c>
      <c r="R28" s="291"/>
      <c r="S28" s="292" t="e">
        <f>L28+#REF!+#REF!+J28+H28+F28+F74+H74+J74+#REF!+#REF!+L74+#REF!+#REF!+#REF!+#REF!+#REF!+#REF!</f>
        <v>#VALUE!</v>
      </c>
      <c r="T28" s="293"/>
      <c r="U28" s="305"/>
      <c r="V28" s="294"/>
    </row>
    <row r="29" spans="1:23" ht="19.5" customHeight="1">
      <c r="A29" s="1749"/>
      <c r="B29" s="1752"/>
      <c r="C29" s="1753"/>
      <c r="D29" s="1744">
        <v>14</v>
      </c>
      <c r="E29" s="1746" t="s">
        <v>1265</v>
      </c>
      <c r="F29" s="298"/>
      <c r="G29" s="299">
        <v>0</v>
      </c>
      <c r="H29" s="298"/>
      <c r="I29" s="299">
        <v>0</v>
      </c>
      <c r="J29" s="298">
        <v>0.15</v>
      </c>
      <c r="K29" s="299">
        <v>4813.2078000000001</v>
      </c>
      <c r="L29" s="298">
        <v>0.15</v>
      </c>
      <c r="M29" s="300">
        <v>4813.2078000000001</v>
      </c>
      <c r="O29" s="310"/>
      <c r="P29" s="965">
        <f>VLOOKUP(D29,RESUMO!$A$6:$C$25,3,FALSE)</f>
        <v>32088.052000000003</v>
      </c>
      <c r="Q29" s="290" t="e">
        <f>#REF!</f>
        <v>#REF!</v>
      </c>
      <c r="R29" s="291" t="e">
        <f>Q29=P29</f>
        <v>#REF!</v>
      </c>
      <c r="S29" s="292" t="e">
        <f>L29+#REF!+#REF!+J29+H29+F29+F75+H75+J75+#REF!+#REF!+L75+#REF!+#REF!+#REF!+#REF!+#REF!+#REF!</f>
        <v>#REF!</v>
      </c>
      <c r="T29" s="293"/>
      <c r="U29" s="289"/>
      <c r="V29" s="294"/>
    </row>
    <row r="30" spans="1:23" ht="5.0999999999999996" customHeight="1">
      <c r="A30" s="1749"/>
      <c r="B30" s="1752"/>
      <c r="C30" s="1753"/>
      <c r="D30" s="1745"/>
      <c r="E30" s="1747"/>
      <c r="F30" s="301" t="s">
        <v>2173</v>
      </c>
      <c r="G30" s="302" t="s">
        <v>2173</v>
      </c>
      <c r="H30" s="306" t="s">
        <v>2173</v>
      </c>
      <c r="I30" s="302" t="s">
        <v>2173</v>
      </c>
      <c r="J30" s="301" t="s">
        <v>270</v>
      </c>
      <c r="K30" s="302" t="s">
        <v>270</v>
      </c>
      <c r="L30" s="301" t="s">
        <v>270</v>
      </c>
      <c r="M30" s="303" t="s">
        <v>270</v>
      </c>
      <c r="O30" s="310"/>
      <c r="P30" s="965" t="e">
        <f>VLOOKUP(D30,RESUMO!$A$6:$C$25,3,FALSE)</f>
        <v>#N/A</v>
      </c>
      <c r="Q30" s="290" t="e">
        <f>#REF!</f>
        <v>#REF!</v>
      </c>
      <c r="R30" s="291"/>
      <c r="S30" s="292" t="e">
        <f>L30+#REF!+#REF!+J30+H30+F30+F76+H76+J76+#REF!+#REF!+L76+#REF!+#REF!+#REF!+#REF!+#REF!+#REF!</f>
        <v>#VALUE!</v>
      </c>
      <c r="T30" s="293"/>
      <c r="U30" s="289"/>
      <c r="V30" s="294"/>
    </row>
    <row r="31" spans="1:23" ht="13.5" customHeight="1">
      <c r="A31" s="1749"/>
      <c r="B31" s="1752"/>
      <c r="C31" s="1753"/>
      <c r="D31" s="1744">
        <v>15</v>
      </c>
      <c r="E31" s="1746" t="s">
        <v>43</v>
      </c>
      <c r="F31" s="298"/>
      <c r="G31" s="299">
        <v>0</v>
      </c>
      <c r="H31" s="298"/>
      <c r="I31" s="299">
        <v>0</v>
      </c>
      <c r="J31" s="298"/>
      <c r="K31" s="299">
        <v>0</v>
      </c>
      <c r="L31" s="298"/>
      <c r="M31" s="300">
        <v>0</v>
      </c>
      <c r="O31" s="310"/>
      <c r="P31" s="965">
        <f>VLOOKUP(D31,RESUMO!$A$6:$C$25,3,FALSE)</f>
        <v>1417.1394</v>
      </c>
      <c r="Q31" s="290" t="e">
        <f>#REF!</f>
        <v>#REF!</v>
      </c>
      <c r="R31" s="291" t="e">
        <f>Q31=P31</f>
        <v>#REF!</v>
      </c>
      <c r="S31" s="292" t="e">
        <f>L31+#REF!+#REF!+J31+H31+F31+F77+H77+J77+#REF!+#REF!+L77+#REF!+#REF!+#REF!+#REF!+#REF!+#REF!</f>
        <v>#REF!</v>
      </c>
      <c r="T31" s="293"/>
      <c r="U31" s="289"/>
      <c r="V31" s="294"/>
      <c r="W31" s="307"/>
    </row>
    <row r="32" spans="1:23" ht="5.0999999999999996" customHeight="1" thickBot="1">
      <c r="A32" s="1749"/>
      <c r="B32" s="1752"/>
      <c r="C32" s="1753"/>
      <c r="D32" s="1745"/>
      <c r="E32" s="1747"/>
      <c r="F32" s="301" t="s">
        <v>2173</v>
      </c>
      <c r="G32" s="302" t="s">
        <v>2173</v>
      </c>
      <c r="H32" s="306" t="s">
        <v>2173</v>
      </c>
      <c r="I32" s="302" t="s">
        <v>2173</v>
      </c>
      <c r="J32" s="301" t="s">
        <v>2173</v>
      </c>
      <c r="K32" s="302" t="s">
        <v>2173</v>
      </c>
      <c r="L32" s="301" t="s">
        <v>2173</v>
      </c>
      <c r="M32" s="303" t="s">
        <v>2173</v>
      </c>
      <c r="O32" s="310"/>
      <c r="P32" s="965" t="e">
        <f>VLOOKUP(D32,RESUMO!$A$6:$C$25,3,FALSE)</f>
        <v>#N/A</v>
      </c>
      <c r="Q32" s="290" t="e">
        <f>#REF!</f>
        <v>#REF!</v>
      </c>
      <c r="R32" s="291"/>
      <c r="S32" s="292" t="e">
        <f>L32+#REF!+#REF!+J32+H32+F32+F78+H78+J78+#REF!+#REF!+L78+#REF!+#REF!+#REF!+#REF!+#REF!+#REF!</f>
        <v>#VALUE!</v>
      </c>
      <c r="T32" s="293"/>
      <c r="U32" s="289"/>
      <c r="V32" s="294"/>
      <c r="W32" s="307"/>
    </row>
    <row r="33" spans="1:25" ht="12.75" customHeight="1">
      <c r="A33" s="312"/>
      <c r="B33" s="964"/>
      <c r="C33" s="1768"/>
      <c r="D33" s="1744"/>
      <c r="E33" s="1746"/>
      <c r="F33" s="298"/>
      <c r="G33" s="299">
        <v>0</v>
      </c>
      <c r="H33" s="298"/>
      <c r="I33" s="299">
        <v>0</v>
      </c>
      <c r="J33" s="298"/>
      <c r="K33" s="299">
        <v>0</v>
      </c>
      <c r="L33" s="298"/>
      <c r="M33" s="300">
        <v>0</v>
      </c>
      <c r="O33" s="310"/>
      <c r="P33" s="965"/>
      <c r="Q33" s="290" t="e">
        <f>#REF!</f>
        <v>#REF!</v>
      </c>
      <c r="R33" s="291" t="e">
        <f>Q33=P33</f>
        <v>#REF!</v>
      </c>
      <c r="S33" s="292" t="e">
        <f>L33+#REF!+#REF!+J33+H33+F33+F83+H83+J83+#REF!+#REF!+L83+#REF!+#REF!+#REF!+#REF!+#REF!+#REF!</f>
        <v>#REF!</v>
      </c>
      <c r="T33" s="313"/>
    </row>
    <row r="34" spans="1:25" ht="5.0999999999999996" customHeight="1">
      <c r="A34" s="314"/>
      <c r="B34" s="962"/>
      <c r="C34" s="1769"/>
      <c r="D34" s="1745"/>
      <c r="E34" s="1747"/>
      <c r="F34" s="301" t="s">
        <v>2173</v>
      </c>
      <c r="G34" s="302" t="s">
        <v>2173</v>
      </c>
      <c r="H34" s="306" t="s">
        <v>2173</v>
      </c>
      <c r="I34" s="302" t="s">
        <v>2173</v>
      </c>
      <c r="J34" s="301" t="s">
        <v>2173</v>
      </c>
      <c r="K34" s="302" t="s">
        <v>2173</v>
      </c>
      <c r="L34" s="301" t="s">
        <v>2173</v>
      </c>
      <c r="M34" s="303" t="s">
        <v>2173</v>
      </c>
      <c r="O34" s="310"/>
      <c r="P34" s="965"/>
      <c r="Q34" s="290"/>
      <c r="R34" s="291"/>
      <c r="S34" s="292" t="e">
        <f>L34+#REF!+#REF!+J34+H34+F34+F84+H84+J84+#REF!+#REF!+L84+#REF!+#REF!+#REF!+#REF!+#REF!+#REF!</f>
        <v>#VALUE!</v>
      </c>
      <c r="T34" s="313"/>
    </row>
    <row r="35" spans="1:25" ht="18" customHeight="1">
      <c r="A35" s="314"/>
      <c r="B35" s="962"/>
      <c r="C35" s="1769"/>
      <c r="D35" s="1744"/>
      <c r="E35" s="1746"/>
      <c r="F35" s="298"/>
      <c r="G35" s="299">
        <v>0</v>
      </c>
      <c r="H35" s="298"/>
      <c r="I35" s="299">
        <v>0</v>
      </c>
      <c r="J35" s="298"/>
      <c r="K35" s="299">
        <v>0</v>
      </c>
      <c r="L35" s="298"/>
      <c r="M35" s="300">
        <v>0</v>
      </c>
      <c r="O35" s="310"/>
      <c r="P35" s="965"/>
      <c r="Q35" s="290" t="e">
        <f>#REF!</f>
        <v>#REF!</v>
      </c>
      <c r="R35" s="291" t="e">
        <f>Q35=P35</f>
        <v>#REF!</v>
      </c>
      <c r="S35" s="292" t="e">
        <f>L35+#REF!+#REF!+J35+H35+F35+F85+H85+J85+#REF!+#REF!+L85+#REF!+#REF!+#REF!+#REF!+#REF!+#REF!</f>
        <v>#REF!</v>
      </c>
      <c r="T35" s="313"/>
    </row>
    <row r="36" spans="1:25" ht="5.0999999999999996" customHeight="1">
      <c r="A36" s="314"/>
      <c r="B36" s="962"/>
      <c r="C36" s="1769"/>
      <c r="D36" s="1745"/>
      <c r="E36" s="1747"/>
      <c r="F36" s="301" t="s">
        <v>2173</v>
      </c>
      <c r="G36" s="302" t="s">
        <v>2173</v>
      </c>
      <c r="H36" s="306" t="s">
        <v>2173</v>
      </c>
      <c r="I36" s="302" t="s">
        <v>2173</v>
      </c>
      <c r="J36" s="301" t="s">
        <v>2173</v>
      </c>
      <c r="K36" s="302" t="s">
        <v>2173</v>
      </c>
      <c r="L36" s="301" t="s">
        <v>2173</v>
      </c>
      <c r="M36" s="303" t="s">
        <v>2173</v>
      </c>
      <c r="P36" s="965"/>
      <c r="Q36" s="315"/>
      <c r="R36" s="291"/>
      <c r="S36" s="313"/>
      <c r="T36" s="313"/>
    </row>
    <row r="37" spans="1:25" ht="12.75" customHeight="1">
      <c r="A37" s="314"/>
      <c r="B37" s="962"/>
      <c r="C37" s="1769"/>
      <c r="D37" s="316" t="s">
        <v>207</v>
      </c>
      <c r="E37" s="317"/>
      <c r="F37" s="318">
        <v>7.4435540443793233E-2</v>
      </c>
      <c r="G37" s="319">
        <v>38221.396969999994</v>
      </c>
      <c r="H37" s="318">
        <v>6.9314057235519963E-2</v>
      </c>
      <c r="I37" s="319">
        <v>35591.601557599999</v>
      </c>
      <c r="J37" s="318">
        <v>0.13663040800270362</v>
      </c>
      <c r="K37" s="319">
        <v>70157.414473099983</v>
      </c>
      <c r="L37" s="318">
        <v>0.22186549094795449</v>
      </c>
      <c r="M37" s="320">
        <v>113924.1947181</v>
      </c>
      <c r="P37" s="321"/>
      <c r="Q37" s="313"/>
      <c r="R37" s="313"/>
      <c r="S37" s="313"/>
      <c r="T37" s="313"/>
      <c r="U37" s="280" t="s">
        <v>208</v>
      </c>
    </row>
    <row r="38" spans="1:25" ht="12.75" customHeight="1">
      <c r="A38" s="314"/>
      <c r="B38" s="962"/>
      <c r="C38" s="1769"/>
      <c r="D38" s="316" t="s">
        <v>209</v>
      </c>
      <c r="E38" s="317"/>
      <c r="F38" s="318">
        <v>7.4435540443793233E-2</v>
      </c>
      <c r="G38" s="322">
        <v>38221.396969999994</v>
      </c>
      <c r="H38" s="318">
        <v>0.1437495976793132</v>
      </c>
      <c r="I38" s="322">
        <v>73812.998527599993</v>
      </c>
      <c r="J38" s="318">
        <v>0.28038000568201682</v>
      </c>
      <c r="K38" s="322">
        <v>143970.41300069998</v>
      </c>
      <c r="L38" s="318">
        <v>0.50224549662997131</v>
      </c>
      <c r="M38" s="323">
        <v>257894.60771879996</v>
      </c>
      <c r="P38" s="324"/>
      <c r="Q38" s="313"/>
      <c r="R38" s="313"/>
      <c r="S38" s="313"/>
      <c r="T38" s="313"/>
    </row>
    <row r="39" spans="1:25" ht="12.75" customHeight="1">
      <c r="A39" s="314"/>
      <c r="B39" s="962"/>
      <c r="C39" s="1769"/>
      <c r="D39" s="316" t="s">
        <v>210</v>
      </c>
      <c r="E39" s="317"/>
      <c r="F39" s="325"/>
      <c r="G39" s="326">
        <v>38221.396969999994</v>
      </c>
      <c r="H39" s="327"/>
      <c r="I39" s="1726">
        <v>35591.601557599999</v>
      </c>
      <c r="J39" s="327"/>
      <c r="K39" s="1726">
        <v>70157.414473099983</v>
      </c>
      <c r="L39" s="327"/>
      <c r="M39" s="328">
        <v>113924.1947181</v>
      </c>
      <c r="P39" s="311"/>
      <c r="Q39" s="313"/>
      <c r="R39" s="313"/>
      <c r="S39" s="313"/>
      <c r="T39" s="313"/>
    </row>
    <row r="40" spans="1:25" ht="12.75" customHeight="1" thickBot="1">
      <c r="A40" s="314"/>
      <c r="B40" s="962"/>
      <c r="C40" s="1769"/>
      <c r="D40" s="329" t="s">
        <v>211</v>
      </c>
      <c r="E40" s="330"/>
      <c r="F40" s="331"/>
      <c r="G40" s="332">
        <v>38221.396969999994</v>
      </c>
      <c r="H40" s="333"/>
      <c r="I40" s="334">
        <v>73812.998527599993</v>
      </c>
      <c r="J40" s="333"/>
      <c r="K40" s="334">
        <v>143970.41300069998</v>
      </c>
      <c r="L40" s="333"/>
      <c r="M40" s="335">
        <v>257894.60771879996</v>
      </c>
      <c r="N40" s="336"/>
      <c r="P40" s="966">
        <f>ORÇAMENTO!M335</f>
        <v>513483.16599999997</v>
      </c>
      <c r="S40" s="313"/>
      <c r="T40" s="313"/>
    </row>
    <row r="41" spans="1:25" ht="12.75" customHeight="1">
      <c r="A41" s="314"/>
      <c r="B41" s="962"/>
      <c r="C41" s="1769"/>
      <c r="D41" s="337" t="s">
        <v>212</v>
      </c>
      <c r="E41" s="338" t="s">
        <v>213</v>
      </c>
      <c r="F41" s="339"/>
      <c r="G41" s="339"/>
      <c r="H41" s="339"/>
      <c r="I41" s="339"/>
      <c r="J41" s="339"/>
      <c r="K41" s="339"/>
      <c r="L41" s="340"/>
      <c r="M41" s="341"/>
      <c r="P41" s="967"/>
      <c r="Q41" s="342"/>
      <c r="R41" s="342"/>
      <c r="S41" s="342"/>
      <c r="T41" s="342"/>
      <c r="U41" s="342"/>
      <c r="V41" s="343"/>
      <c r="W41" s="343"/>
      <c r="Y41" s="344"/>
    </row>
    <row r="42" spans="1:25" ht="12.75" customHeight="1">
      <c r="A42" s="314"/>
      <c r="B42" s="962"/>
      <c r="C42" s="1769"/>
      <c r="D42" s="345"/>
      <c r="E42" s="338" t="s">
        <v>214</v>
      </c>
      <c r="F42" s="339"/>
      <c r="G42" s="339"/>
      <c r="H42" s="339"/>
      <c r="I42" s="339"/>
      <c r="J42" s="339"/>
      <c r="K42" s="339"/>
      <c r="L42" s="346"/>
      <c r="M42" s="341"/>
      <c r="P42" s="967"/>
      <c r="Q42" s="342"/>
      <c r="R42" s="342"/>
      <c r="S42" s="342"/>
      <c r="T42" s="342"/>
      <c r="U42" s="342"/>
      <c r="V42" s="347"/>
      <c r="W42" s="347"/>
      <c r="Y42" s="344"/>
    </row>
    <row r="43" spans="1:25" ht="9.75" customHeight="1">
      <c r="A43" s="1774"/>
      <c r="B43" s="1775"/>
      <c r="C43" s="1769"/>
      <c r="D43" s="345"/>
      <c r="E43" s="338" t="s">
        <v>215</v>
      </c>
      <c r="F43" s="339"/>
      <c r="G43" s="339"/>
      <c r="H43" s="339"/>
      <c r="I43" s="339"/>
      <c r="J43" s="339"/>
      <c r="K43" s="339"/>
      <c r="L43" s="346"/>
      <c r="M43" s="341"/>
      <c r="P43" s="967"/>
      <c r="Q43" s="342"/>
      <c r="R43" s="342"/>
      <c r="S43" s="342"/>
      <c r="T43" s="342"/>
      <c r="U43" s="342"/>
      <c r="V43" s="347"/>
      <c r="W43" s="347"/>
      <c r="Y43" s="344"/>
    </row>
    <row r="44" spans="1:25" ht="9" customHeight="1">
      <c r="A44" s="1774"/>
      <c r="B44" s="1775"/>
      <c r="C44" s="1769"/>
      <c r="D44" s="337"/>
      <c r="E44" s="338" t="s">
        <v>216</v>
      </c>
      <c r="F44" s="339"/>
      <c r="G44" s="339"/>
      <c r="H44" s="339"/>
      <c r="I44" s="339"/>
      <c r="J44" s="339"/>
      <c r="K44" s="339"/>
      <c r="L44" s="340"/>
      <c r="M44" s="341"/>
      <c r="P44" s="967"/>
      <c r="Q44" s="342"/>
      <c r="R44" s="342"/>
      <c r="S44" s="342"/>
      <c r="T44" s="342"/>
      <c r="U44" s="342"/>
      <c r="V44" s="343"/>
      <c r="W44" s="343"/>
      <c r="Y44" s="344"/>
    </row>
    <row r="45" spans="1:25" ht="21.75" customHeight="1">
      <c r="A45" s="1774"/>
      <c r="B45" s="1775"/>
      <c r="C45" s="1769"/>
      <c r="D45" s="345"/>
      <c r="E45" s="338" t="s">
        <v>217</v>
      </c>
      <c r="F45" s="339"/>
      <c r="G45" s="339"/>
      <c r="H45" s="339"/>
      <c r="I45" s="339"/>
      <c r="J45" s="339"/>
      <c r="K45" s="339"/>
      <c r="L45" s="346"/>
      <c r="M45" s="341"/>
      <c r="P45" s="967"/>
      <c r="Q45" s="342"/>
      <c r="R45" s="342"/>
      <c r="S45" s="342"/>
      <c r="T45" s="342"/>
      <c r="U45" s="342"/>
      <c r="V45" s="347"/>
      <c r="W45" s="347"/>
      <c r="Y45" s="344"/>
    </row>
    <row r="46" spans="1:25" ht="3.75" customHeight="1" thickBot="1">
      <c r="A46" s="1776"/>
      <c r="B46" s="1777"/>
      <c r="C46" s="1770"/>
      <c r="D46" s="348"/>
      <c r="E46" s="349"/>
      <c r="F46" s="350"/>
      <c r="G46" s="350"/>
      <c r="H46" s="350"/>
      <c r="I46" s="350"/>
      <c r="J46" s="350"/>
      <c r="K46" s="350"/>
      <c r="L46" s="1727"/>
      <c r="M46" s="1728"/>
      <c r="P46" s="968"/>
      <c r="Q46" s="351"/>
      <c r="R46" s="351"/>
      <c r="S46" s="342"/>
      <c r="T46" s="342"/>
      <c r="U46" s="351"/>
      <c r="V46" s="352"/>
      <c r="W46" s="352"/>
      <c r="Y46" s="344"/>
    </row>
    <row r="47" spans="1:25" ht="18" customHeight="1">
      <c r="A47" s="1749" t="s">
        <v>1618</v>
      </c>
      <c r="B47" s="1752" t="s">
        <v>206</v>
      </c>
      <c r="C47" s="1753"/>
      <c r="D47" s="1781" t="s">
        <v>77</v>
      </c>
      <c r="E47" s="1725" t="s">
        <v>221</v>
      </c>
      <c r="F47" s="1788" t="s">
        <v>560</v>
      </c>
      <c r="G47" s="1789"/>
      <c r="H47" s="1788" t="s">
        <v>561</v>
      </c>
      <c r="I47" s="1789"/>
      <c r="J47" s="1782" t="s">
        <v>562</v>
      </c>
      <c r="K47" s="1783"/>
      <c r="L47" s="1784"/>
      <c r="M47" s="1785"/>
      <c r="N47" s="1786"/>
      <c r="O47" s="1786"/>
    </row>
    <row r="48" spans="1:25" ht="23.25" customHeight="1" thickBot="1">
      <c r="A48" s="1749"/>
      <c r="B48" s="1752"/>
      <c r="C48" s="1753"/>
      <c r="D48" s="1755"/>
      <c r="E48" s="281" t="s">
        <v>202</v>
      </c>
      <c r="F48" s="282" t="s">
        <v>203</v>
      </c>
      <c r="G48" s="283" t="s">
        <v>204</v>
      </c>
      <c r="H48" s="282" t="s">
        <v>203</v>
      </c>
      <c r="I48" s="283" t="s">
        <v>204</v>
      </c>
      <c r="J48" s="282" t="s">
        <v>203</v>
      </c>
      <c r="K48" s="1139" t="s">
        <v>204</v>
      </c>
      <c r="L48" s="337"/>
      <c r="M48" s="1140"/>
      <c r="N48" s="1141"/>
      <c r="O48" s="1140"/>
      <c r="Q48" s="285"/>
      <c r="R48" s="285"/>
    </row>
    <row r="49" spans="1:23" ht="12.75" customHeight="1">
      <c r="A49" s="1749"/>
      <c r="B49" s="1752"/>
      <c r="C49" s="1753"/>
      <c r="D49" s="1787">
        <v>1</v>
      </c>
      <c r="E49" s="1762" t="s">
        <v>39</v>
      </c>
      <c r="F49" s="286">
        <v>0.111</v>
      </c>
      <c r="G49" s="299">
        <v>10317.4940781</v>
      </c>
      <c r="H49" s="286">
        <v>0.111</v>
      </c>
      <c r="I49" s="299">
        <v>10317.4940781</v>
      </c>
      <c r="J49" s="376">
        <v>0.99999999999999989</v>
      </c>
      <c r="K49" s="1142">
        <v>92950.397100000002</v>
      </c>
      <c r="L49" s="1143"/>
      <c r="M49" s="1144"/>
      <c r="N49" s="1145"/>
      <c r="O49" s="1144"/>
      <c r="P49" s="965">
        <f t="shared" ref="P49:P82" si="0">P3</f>
        <v>92950.397100000002</v>
      </c>
      <c r="Q49" s="291"/>
      <c r="R49" s="291"/>
      <c r="S49" s="293"/>
      <c r="T49" s="293"/>
      <c r="U49" s="289"/>
      <c r="V49" s="294"/>
    </row>
    <row r="50" spans="1:23" ht="5.0999999999999996" customHeight="1">
      <c r="A50" s="1749"/>
      <c r="B50" s="1752"/>
      <c r="C50" s="1753"/>
      <c r="D50" s="1771"/>
      <c r="E50" s="1773"/>
      <c r="F50" s="301" t="s">
        <v>270</v>
      </c>
      <c r="G50" s="302" t="s">
        <v>270</v>
      </c>
      <c r="H50" s="306" t="s">
        <v>270</v>
      </c>
      <c r="I50" s="302" t="s">
        <v>270</v>
      </c>
      <c r="J50" s="377"/>
      <c r="K50" s="1146"/>
      <c r="L50" s="1147"/>
      <c r="M50" s="1148"/>
      <c r="N50" s="1149"/>
      <c r="O50" s="1144"/>
      <c r="P50" s="965" t="e">
        <f t="shared" si="0"/>
        <v>#N/A</v>
      </c>
      <c r="Q50" s="353"/>
      <c r="R50" s="353"/>
      <c r="S50" s="293"/>
      <c r="T50" s="293"/>
      <c r="U50" s="289"/>
      <c r="V50" s="294"/>
    </row>
    <row r="51" spans="1:23" ht="15" customHeight="1">
      <c r="A51" s="1749"/>
      <c r="B51" s="1752"/>
      <c r="C51" s="1753"/>
      <c r="D51" s="1771">
        <v>2</v>
      </c>
      <c r="E51" s="1772" t="s">
        <v>41</v>
      </c>
      <c r="F51" s="298"/>
      <c r="G51" s="300">
        <v>0</v>
      </c>
      <c r="H51" s="298"/>
      <c r="I51" s="300">
        <v>0</v>
      </c>
      <c r="J51" s="376">
        <v>1</v>
      </c>
      <c r="K51" s="379">
        <v>4163.7460000000001</v>
      </c>
      <c r="L51" s="1143"/>
      <c r="M51" s="1144"/>
      <c r="N51" s="1145"/>
      <c r="O51" s="1144"/>
      <c r="P51" s="965">
        <f t="shared" si="0"/>
        <v>4163.7460000000001</v>
      </c>
      <c r="Q51" s="291"/>
      <c r="R51" s="291"/>
      <c r="S51" s="293"/>
      <c r="T51" s="293"/>
      <c r="U51" s="289"/>
      <c r="V51" s="294"/>
    </row>
    <row r="52" spans="1:23" s="304" customFormat="1" ht="5.0999999999999996" customHeight="1">
      <c r="A52" s="1749"/>
      <c r="B52" s="1752"/>
      <c r="C52" s="1753"/>
      <c r="D52" s="1771"/>
      <c r="E52" s="1773"/>
      <c r="F52" s="301" t="s">
        <v>2173</v>
      </c>
      <c r="G52" s="303" t="s">
        <v>2173</v>
      </c>
      <c r="H52" s="301" t="s">
        <v>2173</v>
      </c>
      <c r="I52" s="302" t="s">
        <v>2173</v>
      </c>
      <c r="J52" s="1150"/>
      <c r="K52" s="378"/>
      <c r="L52" s="1147"/>
      <c r="M52" s="1148"/>
      <c r="N52" s="1149"/>
      <c r="O52" s="1144"/>
      <c r="P52" s="965" t="e">
        <f t="shared" si="0"/>
        <v>#N/A</v>
      </c>
      <c r="Q52" s="353"/>
      <c r="R52" s="353"/>
      <c r="S52" s="293"/>
      <c r="T52" s="293"/>
      <c r="U52" s="305"/>
      <c r="V52" s="294"/>
    </row>
    <row r="53" spans="1:23" ht="15" customHeight="1">
      <c r="A53" s="1749"/>
      <c r="B53" s="1752"/>
      <c r="C53" s="1753"/>
      <c r="D53" s="1771">
        <v>3</v>
      </c>
      <c r="E53" s="1772" t="s">
        <v>260</v>
      </c>
      <c r="F53" s="298"/>
      <c r="G53" s="299">
        <v>0</v>
      </c>
      <c r="H53" s="298"/>
      <c r="I53" s="299">
        <v>0</v>
      </c>
      <c r="J53" s="376">
        <v>1</v>
      </c>
      <c r="K53" s="379">
        <v>14495.9714</v>
      </c>
      <c r="L53" s="1143"/>
      <c r="M53" s="1144"/>
      <c r="N53" s="1145"/>
      <c r="O53" s="1144"/>
      <c r="P53" s="965">
        <f t="shared" si="0"/>
        <v>14495.9714</v>
      </c>
      <c r="Q53" s="291"/>
      <c r="R53" s="291"/>
      <c r="S53" s="293"/>
      <c r="T53" s="293"/>
      <c r="U53" s="289"/>
      <c r="V53" s="294"/>
    </row>
    <row r="54" spans="1:23" ht="5.0999999999999996" customHeight="1">
      <c r="A54" s="1749"/>
      <c r="B54" s="1752"/>
      <c r="C54" s="1753"/>
      <c r="D54" s="1771"/>
      <c r="E54" s="1773"/>
      <c r="F54" s="301" t="s">
        <v>2173</v>
      </c>
      <c r="G54" s="302" t="s">
        <v>2173</v>
      </c>
      <c r="H54" s="306" t="s">
        <v>2173</v>
      </c>
      <c r="I54" s="302" t="s">
        <v>2173</v>
      </c>
      <c r="J54" s="1150"/>
      <c r="K54" s="378"/>
      <c r="L54" s="1147"/>
      <c r="M54" s="1148"/>
      <c r="N54" s="1149"/>
      <c r="O54" s="1144"/>
      <c r="P54" s="965" t="e">
        <f t="shared" si="0"/>
        <v>#N/A</v>
      </c>
      <c r="Q54" s="353"/>
      <c r="R54" s="353"/>
      <c r="S54" s="293"/>
      <c r="T54" s="293"/>
      <c r="U54" s="289"/>
      <c r="V54" s="294"/>
    </row>
    <row r="55" spans="1:23" ht="15" customHeight="1">
      <c r="A55" s="1749"/>
      <c r="B55" s="1752"/>
      <c r="C55" s="1753"/>
      <c r="D55" s="1771">
        <v>4</v>
      </c>
      <c r="E55" s="1772" t="s">
        <v>544</v>
      </c>
      <c r="F55" s="298">
        <v>0.4</v>
      </c>
      <c r="G55" s="299">
        <v>19007.788079999998</v>
      </c>
      <c r="H55" s="298"/>
      <c r="I55" s="299">
        <v>0</v>
      </c>
      <c r="J55" s="376">
        <v>1</v>
      </c>
      <c r="K55" s="379">
        <v>47519.470199999996</v>
      </c>
      <c r="L55" s="1143"/>
      <c r="M55" s="1144"/>
      <c r="N55" s="1145"/>
      <c r="O55" s="1144"/>
      <c r="P55" s="965">
        <f t="shared" si="0"/>
        <v>47519.470199999996</v>
      </c>
      <c r="Q55" s="291"/>
      <c r="R55" s="291"/>
      <c r="S55" s="307" t="e">
        <f>SUM(K55+#REF!+#REF!+M55)</f>
        <v>#REF!</v>
      </c>
      <c r="T55" s="293"/>
      <c r="U55" s="289"/>
      <c r="V55" s="294"/>
      <c r="W55" s="307"/>
    </row>
    <row r="56" spans="1:23" ht="5.0999999999999996" customHeight="1">
      <c r="A56" s="1749"/>
      <c r="B56" s="1752"/>
      <c r="C56" s="1753"/>
      <c r="D56" s="1771"/>
      <c r="E56" s="1773"/>
      <c r="F56" s="301" t="s">
        <v>270</v>
      </c>
      <c r="G56" s="302" t="s">
        <v>270</v>
      </c>
      <c r="H56" s="306" t="s">
        <v>2173</v>
      </c>
      <c r="I56" s="302" t="s">
        <v>2173</v>
      </c>
      <c r="J56" s="1150"/>
      <c r="K56" s="378"/>
      <c r="L56" s="1147"/>
      <c r="M56" s="1148"/>
      <c r="N56" s="1149"/>
      <c r="O56" s="1144"/>
      <c r="P56" s="965" t="e">
        <f t="shared" si="0"/>
        <v>#N/A</v>
      </c>
      <c r="Q56" s="353"/>
      <c r="R56" s="353"/>
      <c r="S56" s="293"/>
      <c r="T56" s="293"/>
      <c r="U56" s="289"/>
      <c r="V56" s="294"/>
      <c r="W56" s="307"/>
    </row>
    <row r="57" spans="1:23" ht="15" customHeight="1">
      <c r="A57" s="1749"/>
      <c r="B57" s="1752"/>
      <c r="C57" s="1753"/>
      <c r="D57" s="1771">
        <v>5</v>
      </c>
      <c r="E57" s="1772" t="s">
        <v>545</v>
      </c>
      <c r="F57" s="298">
        <v>0.4</v>
      </c>
      <c r="G57" s="299">
        <v>9645.9851600000002</v>
      </c>
      <c r="H57" s="298">
        <v>0.2</v>
      </c>
      <c r="I57" s="299">
        <v>4822.9925800000001</v>
      </c>
      <c r="J57" s="376">
        <v>1</v>
      </c>
      <c r="K57" s="379">
        <v>24114.962899999999</v>
      </c>
      <c r="L57" s="1143"/>
      <c r="M57" s="1144"/>
      <c r="N57" s="1145"/>
      <c r="O57" s="1144"/>
      <c r="P57" s="965">
        <f t="shared" si="0"/>
        <v>24114.962899999999</v>
      </c>
      <c r="Q57" s="291"/>
      <c r="R57" s="291"/>
      <c r="S57" s="293" t="e">
        <f>#REF!+M57</f>
        <v>#REF!</v>
      </c>
      <c r="T57" s="293"/>
      <c r="U57" s="289"/>
      <c r="V57" s="294"/>
      <c r="W57" s="309"/>
    </row>
    <row r="58" spans="1:23" ht="5.0999999999999996" customHeight="1">
      <c r="A58" s="1749"/>
      <c r="B58" s="1752"/>
      <c r="C58" s="1753"/>
      <c r="D58" s="1771"/>
      <c r="E58" s="1773"/>
      <c r="F58" s="301" t="s">
        <v>270</v>
      </c>
      <c r="G58" s="302" t="s">
        <v>270</v>
      </c>
      <c r="H58" s="306" t="s">
        <v>270</v>
      </c>
      <c r="I58" s="302" t="s">
        <v>270</v>
      </c>
      <c r="J58" s="1150"/>
      <c r="K58" s="378"/>
      <c r="L58" s="1147"/>
      <c r="M58" s="1148"/>
      <c r="N58" s="1149"/>
      <c r="O58" s="1144"/>
      <c r="P58" s="965" t="e">
        <f t="shared" si="0"/>
        <v>#N/A</v>
      </c>
      <c r="Q58" s="353"/>
      <c r="R58" s="353"/>
      <c r="S58" s="293" t="e">
        <f>#REF!+M58</f>
        <v>#REF!</v>
      </c>
      <c r="T58" s="293"/>
      <c r="V58" s="294"/>
    </row>
    <row r="59" spans="1:23" ht="15" customHeight="1">
      <c r="A59" s="1749"/>
      <c r="B59" s="1752"/>
      <c r="C59" s="1753"/>
      <c r="D59" s="1771">
        <v>6</v>
      </c>
      <c r="E59" s="1772" t="s">
        <v>548</v>
      </c>
      <c r="F59" s="298">
        <v>0.4</v>
      </c>
      <c r="G59" s="300">
        <v>14479.434440000001</v>
      </c>
      <c r="H59" s="298">
        <v>0.35</v>
      </c>
      <c r="I59" s="300">
        <v>12669.505134999999</v>
      </c>
      <c r="J59" s="376">
        <v>1</v>
      </c>
      <c r="K59" s="379">
        <v>36198.5861</v>
      </c>
      <c r="L59" s="1143"/>
      <c r="M59" s="1144"/>
      <c r="N59" s="1145"/>
      <c r="O59" s="1144"/>
      <c r="P59" s="965">
        <f t="shared" si="0"/>
        <v>36198.5861</v>
      </c>
      <c r="Q59" s="291"/>
      <c r="R59" s="291"/>
      <c r="S59" s="293" t="e">
        <f>#REF!+M59</f>
        <v>#REF!</v>
      </c>
      <c r="T59" s="293"/>
      <c r="U59" s="289"/>
      <c r="V59" s="294"/>
    </row>
    <row r="60" spans="1:23" ht="5.0999999999999996" customHeight="1">
      <c r="A60" s="1749"/>
      <c r="B60" s="1752"/>
      <c r="C60" s="1753"/>
      <c r="D60" s="1771"/>
      <c r="E60" s="1773"/>
      <c r="F60" s="301" t="s">
        <v>270</v>
      </c>
      <c r="G60" s="303" t="s">
        <v>270</v>
      </c>
      <c r="H60" s="301" t="s">
        <v>270</v>
      </c>
      <c r="I60" s="303" t="s">
        <v>270</v>
      </c>
      <c r="J60" s="1150"/>
      <c r="K60" s="378"/>
      <c r="L60" s="1147"/>
      <c r="M60" s="1148"/>
      <c r="N60" s="1149"/>
      <c r="O60" s="1144"/>
      <c r="P60" s="965" t="e">
        <f t="shared" si="0"/>
        <v>#N/A</v>
      </c>
      <c r="Q60" s="353"/>
      <c r="R60" s="353"/>
      <c r="S60" s="293" t="e">
        <f>#REF!+M60</f>
        <v>#REF!</v>
      </c>
      <c r="T60" s="293"/>
      <c r="V60" s="294"/>
    </row>
    <row r="61" spans="1:23" ht="18.75" customHeight="1">
      <c r="A61" s="1749"/>
      <c r="B61" s="1752"/>
      <c r="C61" s="1753"/>
      <c r="D61" s="1771">
        <v>7</v>
      </c>
      <c r="E61" s="1772" t="s">
        <v>66</v>
      </c>
      <c r="F61" s="298">
        <v>0.3</v>
      </c>
      <c r="G61" s="299">
        <v>14050.509209999998</v>
      </c>
      <c r="H61" s="298">
        <v>0.1</v>
      </c>
      <c r="I61" s="299">
        <v>4683.5030699999998</v>
      </c>
      <c r="J61" s="376">
        <v>1</v>
      </c>
      <c r="K61" s="379">
        <v>46835.030700000003</v>
      </c>
      <c r="L61" s="1143"/>
      <c r="M61" s="1144"/>
      <c r="N61" s="1145"/>
      <c r="O61" s="1144"/>
      <c r="P61" s="965">
        <f t="shared" si="0"/>
        <v>46835.030699999996</v>
      </c>
      <c r="Q61" s="291"/>
      <c r="R61" s="291"/>
      <c r="S61" s="293"/>
      <c r="T61" s="293"/>
      <c r="U61" s="289"/>
      <c r="V61" s="294"/>
    </row>
    <row r="62" spans="1:23" ht="5.0999999999999996" customHeight="1">
      <c r="A62" s="1749"/>
      <c r="B62" s="1752"/>
      <c r="C62" s="1753"/>
      <c r="D62" s="1771"/>
      <c r="E62" s="1773"/>
      <c r="F62" s="301" t="s">
        <v>270</v>
      </c>
      <c r="G62" s="302" t="s">
        <v>270</v>
      </c>
      <c r="H62" s="306" t="s">
        <v>270</v>
      </c>
      <c r="I62" s="302" t="s">
        <v>270</v>
      </c>
      <c r="J62" s="1150"/>
      <c r="K62" s="378"/>
      <c r="L62" s="1147"/>
      <c r="M62" s="1148"/>
      <c r="N62" s="1149"/>
      <c r="O62" s="1144"/>
      <c r="P62" s="965" t="e">
        <f t="shared" si="0"/>
        <v>#N/A</v>
      </c>
      <c r="Q62" s="353"/>
      <c r="R62" s="353"/>
      <c r="S62" s="311"/>
      <c r="T62" s="311"/>
    </row>
    <row r="63" spans="1:23" ht="16.5" customHeight="1">
      <c r="A63" s="1749"/>
      <c r="B63" s="1752"/>
      <c r="C63" s="1753"/>
      <c r="D63" s="1771">
        <v>8</v>
      </c>
      <c r="E63" s="1772" t="s">
        <v>546</v>
      </c>
      <c r="F63" s="298">
        <v>0.5</v>
      </c>
      <c r="G63" s="299">
        <v>4963.8847500000002</v>
      </c>
      <c r="H63" s="298">
        <v>0.5</v>
      </c>
      <c r="I63" s="299">
        <v>4963.8847500000002</v>
      </c>
      <c r="J63" s="376">
        <v>1</v>
      </c>
      <c r="K63" s="379">
        <v>9927.7695000000003</v>
      </c>
      <c r="L63" s="1143"/>
      <c r="M63" s="1144"/>
      <c r="N63" s="1145"/>
      <c r="O63" s="1144"/>
      <c r="P63" s="965">
        <f t="shared" si="0"/>
        <v>9927.7695000000003</v>
      </c>
      <c r="Q63" s="291"/>
      <c r="R63" s="291"/>
      <c r="S63" s="293"/>
      <c r="T63" s="293"/>
      <c r="U63" s="289"/>
      <c r="V63" s="294"/>
    </row>
    <row r="64" spans="1:23" ht="5.0999999999999996" customHeight="1">
      <c r="A64" s="1749"/>
      <c r="B64" s="1752"/>
      <c r="C64" s="1753"/>
      <c r="D64" s="1771"/>
      <c r="E64" s="1773"/>
      <c r="F64" s="301" t="s">
        <v>270</v>
      </c>
      <c r="G64" s="302" t="s">
        <v>270</v>
      </c>
      <c r="H64" s="306" t="s">
        <v>270</v>
      </c>
      <c r="I64" s="302" t="s">
        <v>270</v>
      </c>
      <c r="J64" s="1150"/>
      <c r="K64" s="378"/>
      <c r="L64" s="1147"/>
      <c r="M64" s="1148"/>
      <c r="N64" s="1149"/>
      <c r="O64" s="1144"/>
      <c r="P64" s="965" t="e">
        <f t="shared" si="0"/>
        <v>#N/A</v>
      </c>
      <c r="Q64" s="353"/>
      <c r="R64" s="353"/>
      <c r="S64" s="311"/>
      <c r="T64" s="311"/>
    </row>
    <row r="65" spans="1:23" ht="15" customHeight="1">
      <c r="A65" s="1749"/>
      <c r="B65" s="1752"/>
      <c r="C65" s="1753"/>
      <c r="D65" s="1771">
        <v>9</v>
      </c>
      <c r="E65" s="1772" t="s">
        <v>547</v>
      </c>
      <c r="F65" s="298">
        <v>0.35</v>
      </c>
      <c r="G65" s="299">
        <v>16090.540374999997</v>
      </c>
      <c r="H65" s="298">
        <v>0.35</v>
      </c>
      <c r="I65" s="299">
        <v>16090.540374999997</v>
      </c>
      <c r="J65" s="376">
        <v>1</v>
      </c>
      <c r="K65" s="379">
        <v>45972.972499999989</v>
      </c>
      <c r="L65" s="1143"/>
      <c r="M65" s="1144"/>
      <c r="N65" s="1145"/>
      <c r="O65" s="1144"/>
      <c r="P65" s="965">
        <f t="shared" si="0"/>
        <v>45972.972499999996</v>
      </c>
      <c r="Q65" s="291"/>
      <c r="R65" s="291"/>
      <c r="S65" s="293"/>
      <c r="T65" s="293"/>
      <c r="U65" s="289"/>
      <c r="V65" s="294"/>
    </row>
    <row r="66" spans="1:23" s="304" customFormat="1" ht="5.0999999999999996" customHeight="1">
      <c r="A66" s="1749"/>
      <c r="B66" s="1752"/>
      <c r="C66" s="1753"/>
      <c r="D66" s="1771"/>
      <c r="E66" s="1773"/>
      <c r="F66" s="301" t="s">
        <v>270</v>
      </c>
      <c r="G66" s="302" t="s">
        <v>270</v>
      </c>
      <c r="H66" s="306" t="s">
        <v>270</v>
      </c>
      <c r="I66" s="302" t="s">
        <v>270</v>
      </c>
      <c r="J66" s="1150"/>
      <c r="K66" s="378"/>
      <c r="L66" s="1147"/>
      <c r="M66" s="1148"/>
      <c r="N66" s="1149"/>
      <c r="O66" s="1144"/>
      <c r="P66" s="965" t="e">
        <f t="shared" si="0"/>
        <v>#N/A</v>
      </c>
      <c r="Q66" s="353"/>
      <c r="R66" s="353"/>
      <c r="S66" s="293"/>
      <c r="T66" s="293"/>
      <c r="U66" s="305"/>
      <c r="V66" s="294"/>
    </row>
    <row r="67" spans="1:23" ht="15" customHeight="1">
      <c r="A67" s="1749"/>
      <c r="B67" s="1752"/>
      <c r="C67" s="1753"/>
      <c r="D67" s="1771">
        <v>10</v>
      </c>
      <c r="E67" s="1772" t="s">
        <v>44</v>
      </c>
      <c r="F67" s="298">
        <v>0.5</v>
      </c>
      <c r="G67" s="299">
        <v>27206.098249999995</v>
      </c>
      <c r="H67" s="298">
        <v>0.5</v>
      </c>
      <c r="I67" s="299">
        <v>27206.098249999995</v>
      </c>
      <c r="J67" s="376">
        <v>1</v>
      </c>
      <c r="K67" s="379">
        <v>54412.196499999991</v>
      </c>
      <c r="L67" s="1143"/>
      <c r="M67" s="1144"/>
      <c r="N67" s="1145"/>
      <c r="O67" s="1144"/>
      <c r="P67" s="965">
        <f t="shared" si="0"/>
        <v>54412.196499999991</v>
      </c>
      <c r="Q67" s="291"/>
      <c r="R67" s="291"/>
      <c r="S67" s="293"/>
      <c r="T67" s="293"/>
      <c r="U67" s="289"/>
      <c r="V67" s="294"/>
    </row>
    <row r="68" spans="1:23" ht="5.0999999999999996" customHeight="1">
      <c r="A68" s="1749"/>
      <c r="B68" s="1752"/>
      <c r="C68" s="1753"/>
      <c r="D68" s="1771"/>
      <c r="E68" s="1773"/>
      <c r="F68" s="301" t="s">
        <v>270</v>
      </c>
      <c r="G68" s="302" t="s">
        <v>270</v>
      </c>
      <c r="H68" s="306" t="s">
        <v>270</v>
      </c>
      <c r="I68" s="302" t="s">
        <v>270</v>
      </c>
      <c r="J68" s="1150"/>
      <c r="K68" s="378"/>
      <c r="L68" s="1147"/>
      <c r="M68" s="1148"/>
      <c r="N68" s="1149"/>
      <c r="O68" s="1144"/>
      <c r="P68" s="965" t="e">
        <f t="shared" si="0"/>
        <v>#N/A</v>
      </c>
      <c r="Q68" s="353"/>
      <c r="R68" s="353"/>
      <c r="S68" s="293"/>
      <c r="T68" s="293"/>
      <c r="U68" s="289"/>
      <c r="V68" s="294"/>
    </row>
    <row r="69" spans="1:23" ht="15" customHeight="1">
      <c r="A69" s="1749"/>
      <c r="B69" s="1752"/>
      <c r="C69" s="1753"/>
      <c r="D69" s="1771">
        <v>11</v>
      </c>
      <c r="E69" s="1772" t="s">
        <v>27</v>
      </c>
      <c r="F69" s="298">
        <v>0.25</v>
      </c>
      <c r="G69" s="299">
        <v>18883.437274999997</v>
      </c>
      <c r="H69" s="298">
        <v>0.05</v>
      </c>
      <c r="I69" s="299">
        <v>3776.6874549999993</v>
      </c>
      <c r="J69" s="376">
        <v>1</v>
      </c>
      <c r="K69" s="379">
        <v>75533.749099999986</v>
      </c>
      <c r="L69" s="1143"/>
      <c r="M69" s="1144"/>
      <c r="N69" s="1145"/>
      <c r="O69" s="1144"/>
      <c r="P69" s="965">
        <f t="shared" si="0"/>
        <v>75533.749099999986</v>
      </c>
      <c r="Q69" s="291"/>
      <c r="R69" s="291"/>
      <c r="S69" s="293"/>
      <c r="T69" s="293"/>
      <c r="U69" s="289"/>
      <c r="V69" s="294"/>
      <c r="W69" s="307"/>
    </row>
    <row r="70" spans="1:23" ht="5.0999999999999996" customHeight="1">
      <c r="A70" s="1749"/>
      <c r="B70" s="1752"/>
      <c r="C70" s="1753"/>
      <c r="D70" s="1771"/>
      <c r="E70" s="1773"/>
      <c r="F70" s="301" t="s">
        <v>270</v>
      </c>
      <c r="G70" s="302" t="s">
        <v>270</v>
      </c>
      <c r="H70" s="306" t="s">
        <v>270</v>
      </c>
      <c r="I70" s="302" t="s">
        <v>270</v>
      </c>
      <c r="J70" s="1150"/>
      <c r="K70" s="378"/>
      <c r="L70" s="1147"/>
      <c r="M70" s="1148"/>
      <c r="N70" s="1149"/>
      <c r="O70" s="1144"/>
      <c r="P70" s="965" t="e">
        <f t="shared" si="0"/>
        <v>#N/A</v>
      </c>
      <c r="Q70" s="353"/>
      <c r="R70" s="353"/>
      <c r="S70" s="293"/>
      <c r="T70" s="293"/>
      <c r="U70" s="289"/>
      <c r="V70" s="294"/>
      <c r="W70" s="307"/>
    </row>
    <row r="71" spans="1:23" ht="19.5" customHeight="1">
      <c r="A71" s="1749"/>
      <c r="B71" s="1752"/>
      <c r="C71" s="1753"/>
      <c r="D71" s="1771">
        <v>12</v>
      </c>
      <c r="E71" s="1772" t="s">
        <v>1320</v>
      </c>
      <c r="F71" s="298">
        <v>0.2</v>
      </c>
      <c r="G71" s="299">
        <v>4317.2853200000009</v>
      </c>
      <c r="H71" s="298">
        <v>0.25</v>
      </c>
      <c r="I71" s="299">
        <v>5396.6066500000006</v>
      </c>
      <c r="J71" s="376">
        <v>1</v>
      </c>
      <c r="K71" s="379">
        <v>21586.426600000003</v>
      </c>
      <c r="L71" s="1143"/>
      <c r="M71" s="1144"/>
      <c r="N71" s="1145"/>
      <c r="O71" s="1144"/>
      <c r="P71" s="965">
        <f t="shared" si="0"/>
        <v>21586.426600000003</v>
      </c>
      <c r="Q71" s="291"/>
      <c r="R71" s="291"/>
      <c r="S71" s="293"/>
      <c r="T71" s="293"/>
      <c r="U71" s="289"/>
      <c r="V71" s="294"/>
      <c r="W71" s="309"/>
    </row>
    <row r="72" spans="1:23" ht="5.0999999999999996" customHeight="1">
      <c r="A72" s="1749"/>
      <c r="B72" s="1752"/>
      <c r="C72" s="1753"/>
      <c r="D72" s="1771"/>
      <c r="E72" s="1773"/>
      <c r="F72" s="301" t="s">
        <v>270</v>
      </c>
      <c r="G72" s="302" t="s">
        <v>270</v>
      </c>
      <c r="H72" s="306" t="s">
        <v>270</v>
      </c>
      <c r="I72" s="302" t="s">
        <v>270</v>
      </c>
      <c r="J72" s="1150"/>
      <c r="K72" s="378"/>
      <c r="L72" s="1147"/>
      <c r="M72" s="1148"/>
      <c r="N72" s="1149"/>
      <c r="O72" s="1144"/>
      <c r="P72" s="965" t="e">
        <f t="shared" si="0"/>
        <v>#N/A</v>
      </c>
      <c r="Q72" s="353"/>
      <c r="R72" s="353"/>
      <c r="S72" s="293"/>
      <c r="T72" s="293"/>
      <c r="V72" s="294"/>
    </row>
    <row r="73" spans="1:23" ht="15" customHeight="1">
      <c r="A73" s="1749"/>
      <c r="B73" s="1752"/>
      <c r="C73" s="1753"/>
      <c r="D73" s="1771">
        <v>13</v>
      </c>
      <c r="E73" s="1772" t="s">
        <v>1266</v>
      </c>
      <c r="F73" s="298">
        <v>0.35</v>
      </c>
      <c r="G73" s="299">
        <v>2193.3435999999997</v>
      </c>
      <c r="H73" s="298">
        <v>0.1</v>
      </c>
      <c r="I73" s="299">
        <v>626.66960000000006</v>
      </c>
      <c r="J73" s="376">
        <v>1</v>
      </c>
      <c r="K73" s="379">
        <v>6266.6959999999999</v>
      </c>
      <c r="L73" s="1143"/>
      <c r="M73" s="1144"/>
      <c r="N73" s="1145"/>
      <c r="O73" s="1144"/>
      <c r="P73" s="965">
        <f t="shared" si="0"/>
        <v>6266.6959999999999</v>
      </c>
      <c r="Q73" s="291"/>
      <c r="R73" s="291"/>
      <c r="S73" s="293"/>
      <c r="T73" s="293"/>
      <c r="U73" s="289"/>
      <c r="V73" s="294"/>
    </row>
    <row r="74" spans="1:23" ht="5.0999999999999996" customHeight="1">
      <c r="A74" s="1749"/>
      <c r="B74" s="1752"/>
      <c r="C74" s="1753"/>
      <c r="D74" s="1771"/>
      <c r="E74" s="1773"/>
      <c r="F74" s="301" t="s">
        <v>270</v>
      </c>
      <c r="G74" s="302" t="s">
        <v>270</v>
      </c>
      <c r="H74" s="306" t="s">
        <v>270</v>
      </c>
      <c r="I74" s="302" t="s">
        <v>270</v>
      </c>
      <c r="J74" s="1150"/>
      <c r="K74" s="378"/>
      <c r="L74" s="1147"/>
      <c r="M74" s="1148"/>
      <c r="N74" s="1149"/>
      <c r="O74" s="1144"/>
      <c r="P74" s="965" t="e">
        <f t="shared" si="0"/>
        <v>#N/A</v>
      </c>
      <c r="Q74" s="353"/>
      <c r="R74" s="353"/>
      <c r="S74" s="293"/>
      <c r="T74" s="293"/>
      <c r="V74" s="294"/>
    </row>
    <row r="75" spans="1:23" ht="18.75" customHeight="1">
      <c r="A75" s="1749"/>
      <c r="B75" s="1752"/>
      <c r="C75" s="1753"/>
      <c r="D75" s="1771">
        <v>14</v>
      </c>
      <c r="E75" s="1772" t="s">
        <v>1265</v>
      </c>
      <c r="F75" s="298">
        <v>0.35</v>
      </c>
      <c r="G75" s="299">
        <v>11230.8182</v>
      </c>
      <c r="H75" s="298">
        <v>0.35</v>
      </c>
      <c r="I75" s="299">
        <v>11230.8182</v>
      </c>
      <c r="J75" s="376">
        <v>1</v>
      </c>
      <c r="K75" s="379">
        <v>32088.052</v>
      </c>
      <c r="L75" s="1143"/>
      <c r="M75" s="1144"/>
      <c r="N75" s="1145"/>
      <c r="O75" s="1144"/>
      <c r="P75" s="965">
        <f t="shared" si="0"/>
        <v>32088.052000000003</v>
      </c>
      <c r="Q75" s="291"/>
      <c r="R75" s="291"/>
      <c r="S75" s="293"/>
      <c r="T75" s="293"/>
      <c r="U75" s="289"/>
      <c r="V75" s="294"/>
    </row>
    <row r="76" spans="1:23" ht="5.0999999999999996" customHeight="1">
      <c r="A76" s="1749"/>
      <c r="B76" s="1752"/>
      <c r="C76" s="1753"/>
      <c r="D76" s="1771"/>
      <c r="E76" s="1773"/>
      <c r="F76" s="301" t="s">
        <v>270</v>
      </c>
      <c r="G76" s="302" t="s">
        <v>270</v>
      </c>
      <c r="H76" s="306" t="s">
        <v>270</v>
      </c>
      <c r="I76" s="302" t="s">
        <v>270</v>
      </c>
      <c r="J76" s="1150"/>
      <c r="K76" s="378"/>
      <c r="L76" s="1147"/>
      <c r="M76" s="1148"/>
      <c r="N76" s="1149"/>
      <c r="O76" s="1144"/>
      <c r="P76" s="965" t="e">
        <f t="shared" si="0"/>
        <v>#N/A</v>
      </c>
      <c r="Q76" s="353"/>
      <c r="R76" s="353"/>
      <c r="S76" s="311"/>
      <c r="T76" s="311"/>
    </row>
    <row r="77" spans="1:23" ht="18.75" customHeight="1">
      <c r="A77" s="1749"/>
      <c r="B77" s="1752"/>
      <c r="C77" s="1753"/>
      <c r="D77" s="1771">
        <v>15</v>
      </c>
      <c r="E77" s="1772" t="s">
        <v>43</v>
      </c>
      <c r="F77" s="298"/>
      <c r="G77" s="299">
        <v>0</v>
      </c>
      <c r="H77" s="298">
        <v>1</v>
      </c>
      <c r="I77" s="299">
        <v>1417.1394</v>
      </c>
      <c r="J77" s="376">
        <v>1</v>
      </c>
      <c r="K77" s="379">
        <v>1417.1394</v>
      </c>
      <c r="L77" s="1143"/>
      <c r="M77" s="1144"/>
      <c r="N77" s="1145"/>
      <c r="O77" s="1144"/>
      <c r="P77" s="965">
        <f t="shared" si="0"/>
        <v>1417.1394</v>
      </c>
      <c r="Q77" s="291"/>
      <c r="R77" s="291"/>
      <c r="S77" s="293"/>
      <c r="T77" s="293"/>
      <c r="U77" s="289"/>
      <c r="V77" s="294"/>
    </row>
    <row r="78" spans="1:23" ht="5.0999999999999996" customHeight="1">
      <c r="A78" s="1749"/>
      <c r="B78" s="1752"/>
      <c r="C78" s="1753"/>
      <c r="D78" s="1771"/>
      <c r="E78" s="1773"/>
      <c r="F78" s="301" t="s">
        <v>2173</v>
      </c>
      <c r="G78" s="302" t="s">
        <v>2173</v>
      </c>
      <c r="H78" s="306" t="s">
        <v>270</v>
      </c>
      <c r="I78" s="302" t="s">
        <v>270</v>
      </c>
      <c r="J78" s="1150"/>
      <c r="K78" s="378"/>
      <c r="L78" s="1147"/>
      <c r="M78" s="1148"/>
      <c r="N78" s="1149"/>
      <c r="O78" s="1144"/>
      <c r="P78" s="965" t="e">
        <f t="shared" si="0"/>
        <v>#N/A</v>
      </c>
      <c r="Q78" s="353"/>
      <c r="R78" s="353"/>
      <c r="S78" s="311"/>
      <c r="T78" s="311"/>
    </row>
    <row r="79" spans="1:23" ht="18.75" customHeight="1">
      <c r="A79" s="1749"/>
      <c r="B79" s="1752"/>
      <c r="C79" s="1753"/>
      <c r="D79" s="1771"/>
      <c r="E79" s="1772"/>
      <c r="F79" s="298"/>
      <c r="G79" s="299">
        <v>0</v>
      </c>
      <c r="H79" s="298"/>
      <c r="I79" s="299">
        <v>0</v>
      </c>
      <c r="J79" s="376"/>
      <c r="K79" s="1151"/>
      <c r="L79" s="1143"/>
      <c r="M79" s="1144"/>
      <c r="N79" s="1145"/>
      <c r="O79" s="1144"/>
      <c r="P79" s="965">
        <f>P33</f>
        <v>0</v>
      </c>
      <c r="Q79" s="291"/>
      <c r="R79" s="291"/>
      <c r="S79" s="293"/>
      <c r="T79" s="293"/>
      <c r="U79" s="289"/>
      <c r="V79" s="294"/>
    </row>
    <row r="80" spans="1:23" ht="5.0999999999999996" customHeight="1" thickBot="1">
      <c r="A80" s="1778"/>
      <c r="B80" s="1779"/>
      <c r="C80" s="1780"/>
      <c r="D80" s="1771"/>
      <c r="E80" s="1773"/>
      <c r="F80" s="301" t="s">
        <v>2173</v>
      </c>
      <c r="G80" s="302" t="s">
        <v>2173</v>
      </c>
      <c r="H80" s="306" t="s">
        <v>2173</v>
      </c>
      <c r="I80" s="302" t="s">
        <v>2173</v>
      </c>
      <c r="J80" s="377"/>
      <c r="K80" s="1152"/>
      <c r="L80" s="1147"/>
      <c r="M80" s="1148"/>
      <c r="N80" s="1149"/>
      <c r="O80" s="1144"/>
      <c r="P80" s="965">
        <f t="shared" si="0"/>
        <v>0</v>
      </c>
      <c r="Q80" s="353"/>
      <c r="R80" s="353"/>
      <c r="S80" s="311"/>
      <c r="T80" s="311"/>
    </row>
    <row r="81" spans="1:25" ht="18" customHeight="1">
      <c r="A81" s="314"/>
      <c r="B81" s="962"/>
      <c r="C81" s="1768"/>
      <c r="D81" s="1771"/>
      <c r="E81" s="1772"/>
      <c r="F81" s="298"/>
      <c r="G81" s="299">
        <v>0</v>
      </c>
      <c r="H81" s="298"/>
      <c r="I81" s="299">
        <v>0</v>
      </c>
      <c r="J81" s="376"/>
      <c r="K81" s="1151"/>
      <c r="L81" s="1143"/>
      <c r="M81" s="1144"/>
      <c r="N81" s="1145"/>
      <c r="O81" s="1144"/>
      <c r="P81" s="965">
        <f t="shared" si="0"/>
        <v>0</v>
      </c>
      <c r="Q81" s="291"/>
      <c r="R81" s="291"/>
      <c r="S81" s="313"/>
      <c r="T81" s="313"/>
    </row>
    <row r="82" spans="1:25" ht="5.0999999999999996" customHeight="1" thickBot="1">
      <c r="A82" s="314"/>
      <c r="B82" s="962"/>
      <c r="C82" s="1769"/>
      <c r="D82" s="1771"/>
      <c r="E82" s="1773"/>
      <c r="F82" s="301" t="s">
        <v>2173</v>
      </c>
      <c r="G82" s="302" t="s">
        <v>2173</v>
      </c>
      <c r="H82" s="306" t="s">
        <v>2173</v>
      </c>
      <c r="I82" s="302" t="s">
        <v>2173</v>
      </c>
      <c r="J82" s="377"/>
      <c r="K82" s="1152"/>
      <c r="L82" s="1147"/>
      <c r="M82" s="1148"/>
      <c r="N82" s="1149"/>
      <c r="O82" s="1144"/>
      <c r="P82" s="965">
        <f t="shared" si="0"/>
        <v>0</v>
      </c>
      <c r="Q82" s="353"/>
      <c r="R82" s="353"/>
      <c r="S82" s="313"/>
      <c r="T82" s="313"/>
    </row>
    <row r="83" spans="1:25" ht="12.75" customHeight="1">
      <c r="A83" s="314"/>
      <c r="B83" s="962"/>
      <c r="C83" s="1769"/>
      <c r="D83" s="354" t="s">
        <v>207</v>
      </c>
      <c r="E83" s="317"/>
      <c r="F83" s="355">
        <v>0.29677042759781536</v>
      </c>
      <c r="G83" s="356">
        <v>152386.61873809999</v>
      </c>
      <c r="H83" s="355">
        <v>0.20098407577221333</v>
      </c>
      <c r="I83" s="356">
        <v>103201.93954309999</v>
      </c>
      <c r="J83" s="1790">
        <v>513483.16599999997</v>
      </c>
      <c r="K83" s="1791"/>
      <c r="L83" s="1153"/>
      <c r="M83" s="1154"/>
      <c r="N83" s="1796"/>
      <c r="O83" s="1793"/>
      <c r="P83" s="965"/>
      <c r="Q83" s="313"/>
      <c r="R83" s="313"/>
      <c r="S83" s="280" t="s">
        <v>208</v>
      </c>
    </row>
    <row r="84" spans="1:25" ht="12.75" customHeight="1">
      <c r="A84" s="314"/>
      <c r="B84" s="962"/>
      <c r="C84" s="1769"/>
      <c r="D84" s="316" t="s">
        <v>209</v>
      </c>
      <c r="E84" s="317"/>
      <c r="F84" s="318">
        <v>0.79901592422778667</v>
      </c>
      <c r="G84" s="322">
        <v>410281.22645689995</v>
      </c>
      <c r="H84" s="318">
        <v>1</v>
      </c>
      <c r="I84" s="322">
        <v>513483.16599999997</v>
      </c>
      <c r="J84" s="1792"/>
      <c r="K84" s="1793"/>
      <c r="L84" s="1155"/>
      <c r="M84" s="1156"/>
      <c r="N84" s="1793"/>
      <c r="O84" s="1793"/>
      <c r="Q84" s="313"/>
      <c r="R84" s="313"/>
    </row>
    <row r="85" spans="1:25" ht="12.75" customHeight="1">
      <c r="A85" s="314"/>
      <c r="B85" s="962"/>
      <c r="C85" s="1769"/>
      <c r="D85" s="316" t="s">
        <v>210</v>
      </c>
      <c r="E85" s="317"/>
      <c r="F85" s="325"/>
      <c r="G85" s="326">
        <v>152386.61873809999</v>
      </c>
      <c r="H85" s="327"/>
      <c r="I85" s="1138">
        <v>103201.93954309999</v>
      </c>
      <c r="J85" s="1792"/>
      <c r="K85" s="1793"/>
      <c r="L85" s="1157"/>
      <c r="M85" s="1158"/>
      <c r="N85" s="1793"/>
      <c r="O85" s="1793"/>
      <c r="P85" s="324">
        <f>ORÇAMENTO!M335</f>
        <v>513483.16599999997</v>
      </c>
      <c r="Q85" s="313"/>
      <c r="R85" s="313"/>
    </row>
    <row r="86" spans="1:25" ht="12.75" customHeight="1" thickBot="1">
      <c r="A86" s="314"/>
      <c r="B86" s="962"/>
      <c r="C86" s="1769"/>
      <c r="D86" s="329" t="s">
        <v>211</v>
      </c>
      <c r="E86" s="330"/>
      <c r="F86" s="331"/>
      <c r="G86" s="332">
        <v>410281.22645689995</v>
      </c>
      <c r="H86" s="333"/>
      <c r="I86" s="334">
        <v>513483.16599999997</v>
      </c>
      <c r="J86" s="1794"/>
      <c r="K86" s="1795"/>
      <c r="L86" s="1157"/>
      <c r="M86" s="1158"/>
      <c r="N86" s="1793"/>
      <c r="O86" s="1793"/>
      <c r="Q86" s="313"/>
      <c r="R86" s="313"/>
    </row>
    <row r="87" spans="1:25" ht="13.5" customHeight="1">
      <c r="A87" s="314"/>
      <c r="B87" s="962"/>
      <c r="C87" s="1769"/>
      <c r="D87" s="357" t="s">
        <v>212</v>
      </c>
      <c r="E87" s="358" t="s">
        <v>213</v>
      </c>
      <c r="F87" s="359"/>
      <c r="G87" s="359"/>
      <c r="H87" s="359"/>
      <c r="I87" s="359"/>
      <c r="J87" s="359"/>
      <c r="K87" s="359"/>
      <c r="L87" s="1159"/>
      <c r="M87" s="380"/>
      <c r="N87" s="342"/>
      <c r="O87" s="342"/>
      <c r="P87" s="967"/>
      <c r="Q87" s="342"/>
      <c r="R87" s="342"/>
      <c r="S87" s="342"/>
      <c r="T87" s="343"/>
      <c r="U87" s="343"/>
      <c r="V87" s="343"/>
      <c r="W87" s="343"/>
      <c r="X87" s="343"/>
      <c r="Y87" s="344"/>
    </row>
    <row r="88" spans="1:25" ht="13.5" customHeight="1">
      <c r="A88" s="314"/>
      <c r="B88" s="962"/>
      <c r="C88" s="1769"/>
      <c r="D88" s="345"/>
      <c r="E88" s="338" t="s">
        <v>214</v>
      </c>
      <c r="F88" s="339"/>
      <c r="G88" s="339"/>
      <c r="H88" s="339"/>
      <c r="I88" s="339"/>
      <c r="J88" s="339"/>
      <c r="K88" s="339"/>
      <c r="L88" s="1160"/>
      <c r="M88" s="380"/>
      <c r="N88" s="342"/>
      <c r="O88" s="342"/>
      <c r="P88" s="967"/>
      <c r="Q88" s="342"/>
      <c r="R88" s="342"/>
      <c r="S88" s="342"/>
      <c r="T88" s="347"/>
      <c r="U88" s="347"/>
      <c r="V88" s="347"/>
      <c r="W88" s="347"/>
      <c r="X88" s="360"/>
      <c r="Y88" s="344"/>
    </row>
    <row r="89" spans="1:25" ht="13.5" customHeight="1">
      <c r="A89" s="361"/>
      <c r="B89" s="963"/>
      <c r="C89" s="1769"/>
      <c r="D89" s="345"/>
      <c r="E89" s="338" t="s">
        <v>215</v>
      </c>
      <c r="F89" s="339"/>
      <c r="G89" s="339"/>
      <c r="H89" s="339"/>
      <c r="I89" s="339"/>
      <c r="J89" s="339"/>
      <c r="K89" s="339"/>
      <c r="L89" s="1160"/>
      <c r="M89" s="380"/>
      <c r="N89" s="342"/>
      <c r="O89" s="342"/>
      <c r="P89" s="967"/>
      <c r="Q89" s="342"/>
      <c r="R89" s="342"/>
      <c r="S89" s="342"/>
      <c r="T89" s="347"/>
      <c r="U89" s="347"/>
      <c r="V89" s="347"/>
      <c r="W89" s="347"/>
      <c r="X89" s="360"/>
      <c r="Y89" s="344"/>
    </row>
    <row r="90" spans="1:25" ht="13.5" customHeight="1">
      <c r="A90" s="361"/>
      <c r="B90" s="963"/>
      <c r="C90" s="1769"/>
      <c r="D90" s="337"/>
      <c r="E90" s="338" t="s">
        <v>216</v>
      </c>
      <c r="F90" s="339"/>
      <c r="G90" s="339"/>
      <c r="H90" s="339"/>
      <c r="I90" s="339"/>
      <c r="J90" s="339"/>
      <c r="K90" s="339"/>
      <c r="L90" s="1159"/>
      <c r="M90" s="380"/>
      <c r="N90" s="342"/>
      <c r="O90" s="342"/>
      <c r="P90" s="967"/>
      <c r="Q90" s="342"/>
      <c r="R90" s="342"/>
      <c r="S90" s="342"/>
      <c r="T90" s="343"/>
      <c r="U90" s="343"/>
      <c r="V90" s="343"/>
      <c r="W90" s="343"/>
      <c r="X90" s="343"/>
      <c r="Y90" s="344"/>
    </row>
    <row r="91" spans="1:25" ht="13.5" customHeight="1" thickBot="1">
      <c r="A91" s="361"/>
      <c r="B91" s="963"/>
      <c r="C91" s="1770"/>
      <c r="D91" s="362"/>
      <c r="E91" s="363" t="s">
        <v>217</v>
      </c>
      <c r="F91" s="364"/>
      <c r="G91" s="364"/>
      <c r="H91" s="364"/>
      <c r="I91" s="364"/>
      <c r="J91" s="364"/>
      <c r="K91" s="364"/>
      <c r="L91" s="1160"/>
      <c r="M91" s="380"/>
      <c r="N91" s="342"/>
      <c r="O91" s="342"/>
      <c r="P91" s="967"/>
      <c r="Q91" s="342"/>
      <c r="R91" s="342"/>
      <c r="S91" s="342"/>
      <c r="T91" s="347"/>
      <c r="U91" s="347"/>
      <c r="V91" s="347"/>
      <c r="W91" s="347"/>
      <c r="X91" s="360"/>
      <c r="Y91" s="344"/>
    </row>
    <row r="92" spans="1:25" s="375" customFormat="1" ht="3.75" customHeight="1">
      <c r="A92" s="365"/>
      <c r="B92" s="365"/>
      <c r="C92" s="366"/>
      <c r="D92" s="367"/>
      <c r="E92" s="368"/>
      <c r="F92" s="369"/>
      <c r="G92" s="369"/>
      <c r="H92" s="369"/>
      <c r="I92" s="369"/>
      <c r="J92" s="369"/>
      <c r="K92" s="369"/>
      <c r="L92" s="346"/>
      <c r="M92" s="380"/>
      <c r="N92" s="351"/>
      <c r="O92" s="351"/>
      <c r="P92" s="969"/>
      <c r="Q92" s="371"/>
      <c r="R92" s="371"/>
      <c r="S92" s="370"/>
      <c r="T92" s="372"/>
      <c r="U92" s="372"/>
      <c r="V92" s="372"/>
      <c r="W92" s="372"/>
      <c r="X92" s="373"/>
      <c r="Y92" s="374"/>
    </row>
    <row r="93" spans="1:25" ht="11.25" customHeight="1"/>
  </sheetData>
  <dataConsolidate/>
  <mergeCells count="88">
    <mergeCell ref="C81:C91"/>
    <mergeCell ref="D81:D82"/>
    <mergeCell ref="E81:E82"/>
    <mergeCell ref="J83:K86"/>
    <mergeCell ref="N83:O86"/>
    <mergeCell ref="D75:D76"/>
    <mergeCell ref="E75:E76"/>
    <mergeCell ref="D77:D78"/>
    <mergeCell ref="E77:E78"/>
    <mergeCell ref="D79:D80"/>
    <mergeCell ref="E79:E80"/>
    <mergeCell ref="D69:D70"/>
    <mergeCell ref="E69:E70"/>
    <mergeCell ref="D71:D72"/>
    <mergeCell ref="E71:E72"/>
    <mergeCell ref="D73:D74"/>
    <mergeCell ref="E73:E74"/>
    <mergeCell ref="D63:D64"/>
    <mergeCell ref="E63:E64"/>
    <mergeCell ref="D65:D66"/>
    <mergeCell ref="E65:E66"/>
    <mergeCell ref="D67:D68"/>
    <mergeCell ref="E67:E68"/>
    <mergeCell ref="J47:K47"/>
    <mergeCell ref="L47:M47"/>
    <mergeCell ref="N47:O47"/>
    <mergeCell ref="D49:D50"/>
    <mergeCell ref="E49:E50"/>
    <mergeCell ref="F47:G47"/>
    <mergeCell ref="H47:I47"/>
    <mergeCell ref="D51:D52"/>
    <mergeCell ref="E51:E52"/>
    <mergeCell ref="A43:B46"/>
    <mergeCell ref="A47:A80"/>
    <mergeCell ref="B47:C80"/>
    <mergeCell ref="D47:D48"/>
    <mergeCell ref="D53:D54"/>
    <mergeCell ref="E53:E54"/>
    <mergeCell ref="D55:D56"/>
    <mergeCell ref="E55:E56"/>
    <mergeCell ref="D57:D58"/>
    <mergeCell ref="E57:E58"/>
    <mergeCell ref="D59:D60"/>
    <mergeCell ref="E59:E60"/>
    <mergeCell ref="D61:D62"/>
    <mergeCell ref="E61:E62"/>
    <mergeCell ref="D31:D32"/>
    <mergeCell ref="E31:E32"/>
    <mergeCell ref="C33:C46"/>
    <mergeCell ref="D33:D34"/>
    <mergeCell ref="E33:E34"/>
    <mergeCell ref="D35:D36"/>
    <mergeCell ref="E35:E36"/>
    <mergeCell ref="D25:D26"/>
    <mergeCell ref="E25:E26"/>
    <mergeCell ref="D27:D28"/>
    <mergeCell ref="E27:E28"/>
    <mergeCell ref="D29:D30"/>
    <mergeCell ref="E29:E30"/>
    <mergeCell ref="E19:E20"/>
    <mergeCell ref="D21:D22"/>
    <mergeCell ref="E21:E22"/>
    <mergeCell ref="D23:D24"/>
    <mergeCell ref="E23:E24"/>
    <mergeCell ref="L1:M1"/>
    <mergeCell ref="D3:D4"/>
    <mergeCell ref="E3:E4"/>
    <mergeCell ref="D5:D6"/>
    <mergeCell ref="E5:E6"/>
    <mergeCell ref="F1:G1"/>
    <mergeCell ref="H1:I1"/>
    <mergeCell ref="J1:K1"/>
    <mergeCell ref="D7:D8"/>
    <mergeCell ref="E7:E8"/>
    <mergeCell ref="A1:A32"/>
    <mergeCell ref="B1:C32"/>
    <mergeCell ref="D1:D2"/>
    <mergeCell ref="D9:D10"/>
    <mergeCell ref="E9:E10"/>
    <mergeCell ref="D11:D12"/>
    <mergeCell ref="E11:E12"/>
    <mergeCell ref="D13:D14"/>
    <mergeCell ref="E13:E14"/>
    <mergeCell ref="D15:D16"/>
    <mergeCell ref="E15:E16"/>
    <mergeCell ref="D17:D18"/>
    <mergeCell ref="E17:E18"/>
    <mergeCell ref="D19:D20"/>
  </mergeCells>
  <conditionalFormatting sqref="F50:I52 G49 M49 I49 F3:I3 K3 M3 M75 M77 F87:M92 F47:I48 L47:M48 L54:M74 F80:I86 L80:M86 L78:M78 L76:M76 L50:M52 F4:M46 F54:I78">
    <cfRule type="containsText" dxfId="3833" priority="27" operator="containsText" text="NOK">
      <formula>NOT(ISERROR(SEARCH("NOK",F3)))</formula>
    </cfRule>
    <cfRule type="containsText" dxfId="3832" priority="28" operator="containsText" text="OK">
      <formula>NOT(ISERROR(SEARCH("OK",F3)))</formula>
    </cfRule>
  </conditionalFormatting>
  <conditionalFormatting sqref="G53 M53 I53 F79:G79 M79 I79">
    <cfRule type="containsText" dxfId="3831" priority="25" operator="containsText" text="NOK">
      <formula>NOT(ISERROR(SEARCH("NOK",F53)))</formula>
    </cfRule>
    <cfRule type="containsText" dxfId="3830" priority="26" operator="containsText" text="OK">
      <formula>NOT(ISERROR(SEARCH("OK",F53)))</formula>
    </cfRule>
  </conditionalFormatting>
  <conditionalFormatting sqref="L53">
    <cfRule type="containsText" dxfId="3829" priority="23" operator="containsText" text="NOK">
      <formula>NOT(ISERROR(SEARCH("NOK",L53)))</formula>
    </cfRule>
    <cfRule type="containsText" dxfId="3828" priority="24" operator="containsText" text="OK">
      <formula>NOT(ISERROR(SEARCH("OK",L53)))</formula>
    </cfRule>
  </conditionalFormatting>
  <conditionalFormatting sqref="F53">
    <cfRule type="containsText" dxfId="3827" priority="21" operator="containsText" text="NOK">
      <formula>NOT(ISERROR(SEARCH("NOK",F53)))</formula>
    </cfRule>
    <cfRule type="containsText" dxfId="3826" priority="22" operator="containsText" text="OK">
      <formula>NOT(ISERROR(SEARCH("OK",F53)))</formula>
    </cfRule>
  </conditionalFormatting>
  <conditionalFormatting sqref="H53">
    <cfRule type="containsText" dxfId="3825" priority="19" operator="containsText" text="NOK">
      <formula>NOT(ISERROR(SEARCH("NOK",H53)))</formula>
    </cfRule>
    <cfRule type="containsText" dxfId="3824" priority="20" operator="containsText" text="OK">
      <formula>NOT(ISERROR(SEARCH("OK",H53)))</formula>
    </cfRule>
  </conditionalFormatting>
  <conditionalFormatting sqref="L77">
    <cfRule type="containsText" dxfId="3823" priority="17" operator="containsText" text="NOK">
      <formula>NOT(ISERROR(SEARCH("NOK",L77)))</formula>
    </cfRule>
    <cfRule type="containsText" dxfId="3822" priority="18" operator="containsText" text="OK">
      <formula>NOT(ISERROR(SEARCH("OK",L77)))</formula>
    </cfRule>
  </conditionalFormatting>
  <conditionalFormatting sqref="L79">
    <cfRule type="containsText" dxfId="3821" priority="15" operator="containsText" text="NOK">
      <formula>NOT(ISERROR(SEARCH("NOK",L79)))</formula>
    </cfRule>
    <cfRule type="containsText" dxfId="3820" priority="16" operator="containsText" text="OK">
      <formula>NOT(ISERROR(SEARCH("OK",L79)))</formula>
    </cfRule>
  </conditionalFormatting>
  <conditionalFormatting sqref="H79">
    <cfRule type="containsText" dxfId="3819" priority="13" operator="containsText" text="NOK">
      <formula>NOT(ISERROR(SEARCH("NOK",H79)))</formula>
    </cfRule>
    <cfRule type="containsText" dxfId="3818" priority="14" operator="containsText" text="OK">
      <formula>NOT(ISERROR(SEARCH("OK",H79)))</formula>
    </cfRule>
  </conditionalFormatting>
  <conditionalFormatting sqref="L49">
    <cfRule type="containsText" dxfId="3817" priority="11" operator="containsText" text="NOK">
      <formula>NOT(ISERROR(SEARCH("NOK",L49)))</formula>
    </cfRule>
    <cfRule type="containsText" dxfId="3816" priority="12" operator="containsText" text="OK">
      <formula>NOT(ISERROR(SEARCH("OK",L49)))</formula>
    </cfRule>
  </conditionalFormatting>
  <conditionalFormatting sqref="L75">
    <cfRule type="containsText" dxfId="3815" priority="9" operator="containsText" text="NOK">
      <formula>NOT(ISERROR(SEARCH("NOK",L75)))</formula>
    </cfRule>
    <cfRule type="containsText" dxfId="3814" priority="10" operator="containsText" text="OK">
      <formula>NOT(ISERROR(SEARCH("OK",L75)))</formula>
    </cfRule>
  </conditionalFormatting>
  <conditionalFormatting sqref="L3">
    <cfRule type="containsText" dxfId="3813" priority="5" operator="containsText" text="NOK">
      <formula>NOT(ISERROR(SEARCH("NOK",L3)))</formula>
    </cfRule>
    <cfRule type="containsText" dxfId="3812" priority="6" operator="containsText" text="OK">
      <formula>NOT(ISERROR(SEARCH("OK",L3)))</formula>
    </cfRule>
  </conditionalFormatting>
  <conditionalFormatting sqref="J3">
    <cfRule type="containsText" dxfId="3811" priority="7" operator="containsText" text="NOK">
      <formula>NOT(ISERROR(SEARCH("NOK",J3)))</formula>
    </cfRule>
    <cfRule type="containsText" dxfId="3810" priority="8" operator="containsText" text="OK">
      <formula>NOT(ISERROR(SEARCH("OK",J3)))</formula>
    </cfRule>
  </conditionalFormatting>
  <conditionalFormatting sqref="F49">
    <cfRule type="containsText" dxfId="3809" priority="3" operator="containsText" text="NOK">
      <formula>NOT(ISERROR(SEARCH("NOK",F49)))</formula>
    </cfRule>
    <cfRule type="containsText" dxfId="3808" priority="4" operator="containsText" text="OK">
      <formula>NOT(ISERROR(SEARCH("OK",F49)))</formula>
    </cfRule>
  </conditionalFormatting>
  <conditionalFormatting sqref="H49">
    <cfRule type="containsText" dxfId="3807" priority="1" operator="containsText" text="NOK">
      <formula>NOT(ISERROR(SEARCH("NOK",H49)))</formula>
    </cfRule>
    <cfRule type="containsText" dxfId="3806" priority="2" operator="containsText" text="OK">
      <formula>NOT(ISERROR(SEARCH("OK",H49)))</formula>
    </cfRule>
  </conditionalFormatting>
  <printOptions horizontalCentered="1"/>
  <pageMargins left="0.39370078740157483" right="0.19685039370078741" top="1.1811023622047245" bottom="0.78740157480314965" header="0.23622047244094491" footer="0.47244094488188981"/>
  <pageSetup paperSize="8" firstPageNumber="26" fitToHeight="0" orientation="landscape" useFirstPageNumber="1" r:id="rId1"/>
  <headerFooter alignWithMargins="0"/>
  <rowBreaks count="2" manualBreakCount="2">
    <brk id="46" max="12" man="1"/>
    <brk id="91" max="14" man="1"/>
  </rowBreaks>
  <drawing r:id="rId2"/>
</worksheet>
</file>

<file path=xl/worksheets/sheet4.xml><?xml version="1.0" encoding="utf-8"?>
<worksheet xmlns="http://schemas.openxmlformats.org/spreadsheetml/2006/main" xmlns:r="http://schemas.openxmlformats.org/officeDocument/2006/relationships">
  <sheetPr codeName="Plan21">
    <pageSetUpPr fitToPage="1"/>
  </sheetPr>
  <dimension ref="A1:BH898"/>
  <sheetViews>
    <sheetView showGridLines="0" view="pageBreakPreview" zoomScale="60" workbookViewId="0">
      <pane ySplit="9" topLeftCell="A49" activePane="bottomLeft" state="frozen"/>
      <selection activeCell="B6" sqref="B6"/>
      <selection pane="bottomLeft" sqref="A1:G1048576"/>
    </sheetView>
  </sheetViews>
  <sheetFormatPr defaultColWidth="9.140625" defaultRowHeight="15"/>
  <cols>
    <col min="1" max="1" width="15.7109375" style="382" customWidth="1"/>
    <col min="2" max="2" width="22.85546875" style="74" customWidth="1"/>
    <col min="3" max="3" width="118.42578125" style="74" customWidth="1"/>
    <col min="4" max="4" width="9.5703125" style="74" customWidth="1"/>
    <col min="5" max="5" width="13.140625" style="382" customWidth="1"/>
    <col min="6" max="6" width="12" style="74" customWidth="1"/>
    <col min="7" max="7" width="21.140625" style="74" customWidth="1"/>
    <col min="8" max="8" width="12.28515625" style="74" customWidth="1"/>
    <col min="9" max="9" width="16.85546875" style="74" customWidth="1"/>
    <col min="10" max="10" width="16.85546875" style="1" customWidth="1"/>
    <col min="11" max="12" width="13.42578125" style="1" customWidth="1"/>
    <col min="13" max="13" width="14" style="1" customWidth="1"/>
    <col min="14" max="14" width="19.7109375" style="74" customWidth="1"/>
    <col min="15" max="15" width="9.140625" style="74" customWidth="1"/>
    <col min="16" max="16" width="16" style="74" customWidth="1"/>
    <col min="17" max="17" width="11" style="74" customWidth="1"/>
    <col min="18" max="18" width="12" style="74" customWidth="1"/>
    <col min="19" max="19" width="93.85546875" style="74" customWidth="1"/>
    <col min="20" max="20" width="8.5703125" style="74" customWidth="1"/>
    <col min="21" max="21" width="13.85546875" style="74" customWidth="1"/>
    <col min="22" max="22" width="9.140625" style="74" customWidth="1"/>
    <col min="23" max="23" width="47.28515625" style="74" customWidth="1"/>
    <col min="24" max="24" width="9.140625" style="74" customWidth="1"/>
    <col min="25" max="25" width="14" style="74" customWidth="1"/>
    <col min="26" max="26" width="9.140625" style="74" customWidth="1"/>
    <col min="27" max="27" width="9.7109375" style="74" customWidth="1"/>
    <col min="28" max="28" width="10.7109375" style="74" customWidth="1"/>
    <col min="29" max="29" width="12.7109375" style="74" customWidth="1"/>
    <col min="30" max="40" width="9.140625" style="74" customWidth="1"/>
    <col min="41" max="41" width="15.85546875" style="74" bestFit="1" customWidth="1"/>
    <col min="42" max="42" width="86.7109375" style="74" customWidth="1"/>
    <col min="43" max="43" width="21.140625" style="74" bestFit="1" customWidth="1"/>
    <col min="44" max="50" width="9.140625" style="74"/>
    <col min="51" max="51" width="7.42578125" style="74" customWidth="1"/>
    <col min="52" max="52" width="14.42578125" style="74" bestFit="1" customWidth="1"/>
    <col min="53" max="16384" width="9.140625" style="74"/>
  </cols>
  <sheetData>
    <row r="1" spans="1:21" ht="45" customHeight="1">
      <c r="A1" s="381" t="s">
        <v>514</v>
      </c>
      <c r="B1" s="264" t="s">
        <v>534</v>
      </c>
      <c r="J1" s="383" t="s">
        <v>515</v>
      </c>
      <c r="K1" s="211" t="s">
        <v>514</v>
      </c>
      <c r="L1" s="384" t="s">
        <v>526</v>
      </c>
      <c r="M1" s="207" t="s">
        <v>513</v>
      </c>
      <c r="N1" s="74" t="s">
        <v>563</v>
      </c>
      <c r="Q1" s="74" t="s">
        <v>514</v>
      </c>
      <c r="R1" s="74" t="s">
        <v>534</v>
      </c>
      <c r="S1" s="1"/>
    </row>
    <row r="2" spans="1:21" ht="51.75" customHeight="1">
      <c r="A2" s="1797"/>
      <c r="B2" s="1798"/>
      <c r="C2" s="1798"/>
      <c r="D2" s="1798"/>
      <c r="E2" s="1798"/>
      <c r="F2" s="1798"/>
      <c r="G2" s="1799"/>
      <c r="J2" s="385" t="str">
        <f>IF(AND(F2=0,G2&gt;0),1+COUNT(#REF!),IF(B2="AUXILIAR","AUXILIAR","SUBÍTEM"))</f>
        <v>SUBÍTEM</v>
      </c>
      <c r="K2" s="386"/>
      <c r="L2" s="387">
        <f>A2</f>
        <v>0</v>
      </c>
      <c r="M2" s="206" t="str">
        <f>IF(AND(MID(A2,1,4)="comp",COUNTIF($A$1:$A$1306,A2)&gt;1),"ok AUXILIAR",IF(AND(F2&gt;0,MID(A2,1,4)="COMP"),"SUBÍTEM",IF(OR(AND(F2=0,G2=0),F2="COEF.",F2&gt;0),"SUBÍTEM",IF(MID(A2,1,5)="COMP.",IF(COUNTIF(ORÇAMENTO!$B$5:$B$9855,COMPOSIÇÕES!A2)=0,"NOK",IF(COUNTIF(ORÇAMENTO!$B$5:$B$9855,COMPOSIÇÕES!A2)&gt;0,"OK","SUBÍTEM"))))))</f>
        <v>SUBÍTEM</v>
      </c>
      <c r="S2" s="388"/>
    </row>
    <row r="3" spans="1:21" ht="18.75" customHeight="1">
      <c r="A3" s="1797" t="s">
        <v>536</v>
      </c>
      <c r="B3" s="1798"/>
      <c r="C3" s="1798"/>
      <c r="D3" s="1798"/>
      <c r="E3" s="1798"/>
      <c r="F3" s="1798"/>
      <c r="G3" s="1799"/>
      <c r="J3" s="385" t="str">
        <f>IF(AND(F3=0,G3&gt;0),1+COUNT($J1:J$3),IF(B3="AUXILIAR","AUXILIAR","SUBÍTEM"))</f>
        <v>SUBÍTEM</v>
      </c>
      <c r="K3" s="386" t="s">
        <v>536</v>
      </c>
      <c r="L3" s="387" t="str">
        <f t="shared" ref="L3:L27" si="0">A3</f>
        <v>COMPOSIÇÕES DE PREÇOS ANALÍTICAS</v>
      </c>
      <c r="M3" s="206" t="str">
        <f>IF(AND(MID(A3,1,4)="comp",COUNTIF($A$1:$A$1306,A3)&gt;1),"ok AUXILIAR",IF(AND(F3&gt;0,MID(A3,1,4)="COMP"),"SUBÍTEM",IF(OR(AND(F3=0,G3=0),F3="COEF.",F3&gt;0),"SUBÍTEM",IF(MID(A3,1,5)="COMP.",IF(COUNTIF(ORÇAMENTO!$B$5:$B$9855,COMPOSIÇÕES!A3)=0,"NOK",IF(COUNTIF(ORÇAMENTO!$B$5:$B$9855,COMPOSIÇÕES!A3)&gt;0,"OK","SUBÍTEM"))))))</f>
        <v>SUBÍTEM</v>
      </c>
      <c r="Q3" s="74" t="s">
        <v>536</v>
      </c>
      <c r="S3" s="388"/>
    </row>
    <row r="4" spans="1:21">
      <c r="A4" s="216"/>
      <c r="B4" s="198"/>
      <c r="C4" s="198"/>
      <c r="D4" s="198"/>
      <c r="E4" s="198"/>
      <c r="F4" s="198"/>
      <c r="G4" s="199"/>
      <c r="J4" s="385" t="str">
        <f>IF(AND(F4=0,G4&gt;0),1+COUNT($J$3:J3),IF(B4="AUXILIAR","AUXILIAR","SUBÍTEM"))</f>
        <v>SUBÍTEM</v>
      </c>
      <c r="K4" s="386"/>
      <c r="L4" s="387">
        <f t="shared" si="0"/>
        <v>0</v>
      </c>
      <c r="M4" s="206" t="str">
        <f>IF(AND(MID(A4,1,4)="comp",COUNTIF($A$1:$A$1306,A4)&gt;1),"ok AUXILIAR",IF(AND(F4&gt;0,MID(A4,1,4)="COMP"),"SUBÍTEM",IF(OR(AND(F4=0,G4=0),F4="COEF.",F4&gt;0),"SUBÍTEM",IF(MID(A4,1,5)="COMP.",IF(COUNTIF(ORÇAMENTO!$B$5:$B$9855,COMPOSIÇÕES!A4)=0,"NOK",IF(COUNTIF(ORÇAMENTO!$B$5:$B$9855,COMPOSIÇÕES!A4)&gt;0,"OK","SUBÍTEM"))))))</f>
        <v>SUBÍTEM</v>
      </c>
      <c r="S4" s="198"/>
    </row>
    <row r="5" spans="1:21" ht="34.5" customHeight="1">
      <c r="A5" s="217" t="s">
        <v>3</v>
      </c>
      <c r="B5" s="218" t="s">
        <v>1618</v>
      </c>
      <c r="C5" s="198"/>
      <c r="D5" s="198"/>
      <c r="E5" s="198"/>
      <c r="F5" s="1800" t="s">
        <v>1974</v>
      </c>
      <c r="G5" s="1801"/>
      <c r="J5" s="385" t="str">
        <f>IF(AND(F5=0,G5&gt;0),1+COUNT($J$3:J4),IF(B5="AUXILIAR","AUXILIAR","SUBÍTEM"))</f>
        <v>SUBÍTEM</v>
      </c>
      <c r="K5" s="386" t="s">
        <v>3</v>
      </c>
      <c r="L5" s="387" t="str">
        <f t="shared" si="0"/>
        <v xml:space="preserve"> OBRA:</v>
      </c>
      <c r="M5" s="206" t="str">
        <f>IF(AND(MID(A5,1,4)="comp",COUNTIF($A$1:$A$1306,A5)&gt;1),"ok AUXILIAR",IF(AND(F5&gt;0,MID(A5,1,4)="COMP"),"SUBÍTEM",IF(OR(AND(F5=0,G5=0),F5="COEF.",F5&gt;0),"SUBÍTEM",IF(MID(A5,1,5)="COMP.",IF(COUNTIF(ORÇAMENTO!$B$5:$B$9855,COMPOSIÇÕES!A5)=0,"NOK",IF(COUNTIF(ORÇAMENTO!$B$5:$B$9855,COMPOSIÇÕES!A5)&gt;0,"OK","SUBÍTEM"))))))</f>
        <v>SUBÍTEM</v>
      </c>
      <c r="Q5" s="74" t="s">
        <v>3</v>
      </c>
      <c r="R5" s="74" t="s">
        <v>1618</v>
      </c>
      <c r="S5" s="198"/>
    </row>
    <row r="6" spans="1:21">
      <c r="A6" s="217" t="s">
        <v>4</v>
      </c>
      <c r="B6" s="219" t="s">
        <v>1617</v>
      </c>
      <c r="C6" s="198"/>
      <c r="D6" s="198"/>
      <c r="E6" s="198"/>
      <c r="F6" s="220"/>
      <c r="G6" s="221"/>
      <c r="J6" s="385" t="str">
        <f>IF(AND(F6=0,G6&gt;0),1+COUNT($J$3:J5),IF(B6="AUXILIAR","AUXILIAR","SUBÍTEM"))</f>
        <v>SUBÍTEM</v>
      </c>
      <c r="K6" s="386" t="s">
        <v>4</v>
      </c>
      <c r="L6" s="387" t="str">
        <f t="shared" si="0"/>
        <v xml:space="preserve"> LOCAL:</v>
      </c>
      <c r="M6" s="206" t="str">
        <f>IF(AND(MID(A6,1,4)="comp",COUNTIF($A$1:$A$1306,A6)&gt;1),"ok AUXILIAR",IF(AND(F6&gt;0,MID(A6,1,4)="COMP"),"SUBÍTEM",IF(OR(AND(F6=0,G6=0),F6="COEF.",F6&gt;0),"SUBÍTEM",IF(MID(A6,1,5)="COMP.",IF(COUNTIF(ORÇAMENTO!$B$5:$B$9855,COMPOSIÇÕES!A6)=0,"NOK",IF(COUNTIF(ORÇAMENTO!$B$5:$B$9855,COMPOSIÇÕES!A6)&gt;0,"OK","SUBÍTEM"))))))</f>
        <v>SUBÍTEM</v>
      </c>
      <c r="Q6" s="74" t="s">
        <v>4</v>
      </c>
      <c r="R6" s="74" t="s">
        <v>1617</v>
      </c>
      <c r="S6" s="198"/>
    </row>
    <row r="7" spans="1:21">
      <c r="A7" s="389"/>
      <c r="B7" s="390"/>
      <c r="C7" s="391"/>
      <c r="D7" s="391"/>
      <c r="E7" s="391"/>
      <c r="F7" s="392"/>
      <c r="G7" s="393"/>
      <c r="J7" s="385" t="str">
        <f>IF(AND(F7=0,G7&gt;0),1+COUNT($J$3:J6),IF(B7="AUXILIAR","AUXILIAR","SUBÍTEM"))</f>
        <v>SUBÍTEM</v>
      </c>
      <c r="K7" s="386"/>
      <c r="L7" s="387">
        <f t="shared" si="0"/>
        <v>0</v>
      </c>
      <c r="M7" s="206" t="str">
        <f>IF(AND(MID(A7,1,4)="comp",COUNTIF($A$1:$A$1306,A7)&gt;1),"ok AUXILIAR",IF(AND(F7&gt;0,MID(A7,1,4)="COMP"),"SUBÍTEM",IF(OR(AND(F7=0,G7=0),F7="COEF.",F7&gt;0),"SUBÍTEM",IF(MID(A7,1,5)="COMP.",IF(COUNTIF(ORÇAMENTO!$B$5:$B$9855,COMPOSIÇÕES!A7)=0,"NOK",IF(COUNTIF(ORÇAMENTO!$B$5:$B$9855,COMPOSIÇÕES!A7)&gt;0,"OK","SUBÍTEM"))))))</f>
        <v>SUBÍTEM</v>
      </c>
      <c r="S7" s="391"/>
    </row>
    <row r="8" spans="1:21" ht="15.75" thickBot="1">
      <c r="A8" s="1506"/>
      <c r="B8" s="1507"/>
      <c r="C8" s="1507"/>
      <c r="D8" s="1507"/>
      <c r="E8" s="1507"/>
      <c r="F8" s="1507"/>
      <c r="G8" s="1508"/>
      <c r="H8" s="394">
        <f>ORÇAMENTO!M723</f>
        <v>0</v>
      </c>
      <c r="I8" s="395"/>
      <c r="J8" s="385" t="str">
        <f>IF(AND(F8=0,G8&gt;0),1+COUNT($J$3:J7),IF(B8="AUXILIAR","AUXILIAR","SUBÍTEM"))</f>
        <v>SUBÍTEM</v>
      </c>
      <c r="K8" s="396"/>
      <c r="L8" s="387">
        <f t="shared" si="0"/>
        <v>0</v>
      </c>
      <c r="M8" s="206" t="str">
        <f>IF(AND(MID(A8,1,4)="comp",COUNTIF($A$1:$A$1306,A8)&gt;1),"ok AUXILIAR",IF(AND(F8&gt;0,MID(A8,1,4)="COMP"),"SUBÍTEM",IF(OR(AND(F8=0,G8=0),F8="COEF.",F8&gt;0),"SUBÍTEM",IF(MID(A8,1,5)="COMP.",IF(COUNTIF(ORÇAMENTO!$B$5:$B$9855,COMPOSIÇÕES!A8)=0,"NOK",IF(COUNTIF(ORÇAMENTO!$B$5:$B$9855,COMPOSIÇÕES!A8)&gt;0,"OK","SUBÍTEM"))))))</f>
        <v>SUBÍTEM</v>
      </c>
      <c r="S8" s="1"/>
    </row>
    <row r="9" spans="1:21" s="401" customFormat="1" ht="28.5" customHeight="1" thickBot="1">
      <c r="A9" s="397" t="s">
        <v>95</v>
      </c>
      <c r="B9" s="398"/>
      <c r="C9" s="399" t="s">
        <v>78</v>
      </c>
      <c r="D9" s="399" t="s">
        <v>96</v>
      </c>
      <c r="E9" s="399" t="s">
        <v>98</v>
      </c>
      <c r="F9" s="399" t="s">
        <v>97</v>
      </c>
      <c r="G9" s="400" t="s">
        <v>99</v>
      </c>
      <c r="H9" s="401" t="str">
        <f t="shared" ref="H9:H16" si="1">IF(MID(A9,1,3)="OBS","REMOVER ESPAÇOS","OK")</f>
        <v>OK</v>
      </c>
      <c r="J9" s="402" t="str">
        <f>IF(AND(F9=0,G9&gt;0),1+COUNT($J$3:J8),IF(B9="AUXILIAR","AUXILIAR","SUBÍTEM"))</f>
        <v>SUBÍTEM</v>
      </c>
      <c r="K9" s="403" t="s">
        <v>95</v>
      </c>
      <c r="L9" s="404" t="str">
        <f t="shared" si="0"/>
        <v>COD.</v>
      </c>
      <c r="M9" s="405" t="str">
        <f>IF(AND(MID(A9,1,4)="comp",COUNTIF($A$1:$A$1306,A9)&gt;1),"ok AUXILIAR",IF(AND(F9&gt;0,MID(A9,1,4)="COMP"),"SUBÍTEM",IF(OR(AND(F9=0,G9=0),F9="COEF.",F9&gt;0),"SUBÍTEM",IF(MID(A9,1,5)="COMP.",IF(COUNTIF(ORÇAMENTO!$B$5:$B$9855,COMPOSIÇÕES!A9)=0,"NOK",IF(COUNTIF(ORÇAMENTO!$B$5:$B$9855,COMPOSIÇÕES!A9)&gt;0,"OK","SUBÍTEM"))))))</f>
        <v>SUBÍTEM</v>
      </c>
      <c r="P9" s="403" t="b">
        <f>C9=S9</f>
        <v>1</v>
      </c>
      <c r="Q9" s="403" t="s">
        <v>95</v>
      </c>
      <c r="R9" s="403"/>
      <c r="S9" s="406" t="s">
        <v>78</v>
      </c>
      <c r="T9" s="403" t="s">
        <v>96</v>
      </c>
      <c r="U9" s="403" t="s">
        <v>98</v>
      </c>
    </row>
    <row r="10" spans="1:21" s="411" customFormat="1" ht="37.5" customHeight="1" thickBot="1">
      <c r="A10" s="407" t="s">
        <v>516</v>
      </c>
      <c r="B10" s="408"/>
      <c r="C10" s="409" t="s">
        <v>974</v>
      </c>
      <c r="D10" s="408" t="s">
        <v>51</v>
      </c>
      <c r="E10" s="408"/>
      <c r="F10" s="408"/>
      <c r="G10" s="410">
        <v>47.605243999999999</v>
      </c>
      <c r="H10" s="411" t="str">
        <f t="shared" si="1"/>
        <v>OK</v>
      </c>
      <c r="J10" s="412">
        <f>IF(AND(F10=0,G10&gt;0),1+COUNT($J$3:J9),IF(B10="AUXILIAR","AUXILIAR","SUBÍTEM"))</f>
        <v>1</v>
      </c>
      <c r="K10" s="413" t="s">
        <v>516</v>
      </c>
      <c r="L10" s="414" t="str">
        <f t="shared" si="0"/>
        <v>COMP. 1</v>
      </c>
      <c r="M10" s="200" t="str">
        <f>IF(AND(MID(A10,1,4)="comp",COUNTIF($A$1:$A$1306,A10)&gt;1),"ok AUXILIAR",IF(AND(F10&gt;0,MID(A10,1,4)="COMP"),"SUBÍTEM",IF(OR(AND(F10=0,G10=0),F10="COEF.",F10&gt;0),"SUBÍTEM",IF(MID(A10,1,5)="COMP.",IF(COUNTIF(ORÇAMENTO!$B$5:$B$9855,COMPOSIÇÕES!A10)=0,"NOK",IF(COUNTIF(ORÇAMENTO!$B$5:$B$9855,COMPOSIÇÕES!A10)&gt;0,"OK","SUBÍTEM"))))))</f>
        <v>OK</v>
      </c>
      <c r="P10" s="413" t="b">
        <f t="shared" ref="P10:P28" si="2">C10=S10</f>
        <v>1</v>
      </c>
      <c r="Q10" s="413" t="s">
        <v>516</v>
      </c>
      <c r="R10" s="413"/>
      <c r="S10" s="409" t="s">
        <v>974</v>
      </c>
      <c r="T10" s="413" t="s">
        <v>51</v>
      </c>
      <c r="U10" s="413"/>
    </row>
    <row r="11" spans="1:21" ht="25.5" customHeight="1">
      <c r="A11" s="416" t="s">
        <v>521</v>
      </c>
      <c r="B11" s="702" t="s">
        <v>535</v>
      </c>
      <c r="C11" s="416" t="s">
        <v>570</v>
      </c>
      <c r="D11" s="417" t="s">
        <v>51</v>
      </c>
      <c r="E11" s="463">
        <v>6.3650000000000002</v>
      </c>
      <c r="F11" s="419">
        <v>1</v>
      </c>
      <c r="G11" s="420">
        <v>6.3650000000000002</v>
      </c>
      <c r="H11" s="74" t="str">
        <f t="shared" si="1"/>
        <v>OK</v>
      </c>
      <c r="J11" s="385" t="str">
        <f>IF(AND(F11=0,G11&gt;0),1+COUNT($J$3:J10),IF(B11="AUXILIAR","AUXILIAR","SUBÍTEM"))</f>
        <v>AUXILIAR</v>
      </c>
      <c r="K11" s="396" t="s">
        <v>521</v>
      </c>
      <c r="L11" s="387" t="str">
        <f t="shared" si="0"/>
        <v>COMP. 2</v>
      </c>
      <c r="M11" s="206" t="str">
        <f>IF(AND(MID(A11,1,4)="comp",COUNTIF($A$1:$A$1306,A11)&gt;1),"ok AUXILIAR",IF(AND(F11&gt;0,MID(A11,1,4)="COMP"),"SUBÍTEM",IF(OR(AND(F11=0,G11=0),F11="COEF.",F11&gt;0),"SUBÍTEM",IF(MID(A11,1,5)="COMP.",IF(COUNTIF(ORÇAMENTO!$B$5:$B$9855,COMPOSIÇÕES!A11)=0,"NOK",IF(COUNTIF(ORÇAMENTO!$B$5:$B$9855,COMPOSIÇÕES!A11)&gt;0,"OK","SUBÍTEM"))))))</f>
        <v>ok AUXILIAR</v>
      </c>
      <c r="P11" s="396" t="b">
        <f t="shared" si="2"/>
        <v>1</v>
      </c>
      <c r="Q11" s="396" t="s">
        <v>521</v>
      </c>
      <c r="R11" s="396" t="s">
        <v>535</v>
      </c>
      <c r="S11" s="416" t="s">
        <v>570</v>
      </c>
      <c r="T11" s="396" t="s">
        <v>51</v>
      </c>
      <c r="U11" s="396">
        <v>6.4749999999999996</v>
      </c>
    </row>
    <row r="12" spans="1:21" ht="29.25" customHeight="1">
      <c r="A12" s="719" t="s">
        <v>519</v>
      </c>
      <c r="B12" s="702" t="s">
        <v>535</v>
      </c>
      <c r="C12" s="719" t="s">
        <v>972</v>
      </c>
      <c r="D12" s="463" t="s">
        <v>51</v>
      </c>
      <c r="E12" s="463">
        <v>2.5483000000000002</v>
      </c>
      <c r="F12" s="419">
        <v>1</v>
      </c>
      <c r="G12" s="420">
        <v>2.5483000000000002</v>
      </c>
      <c r="H12" s="74" t="str">
        <f t="shared" si="1"/>
        <v>OK</v>
      </c>
      <c r="J12" s="385" t="str">
        <f>IF(AND(F12=0,G12&gt;0),1+COUNT($J$3:J10),IF(B12="AUXILIAR","AUXILIAR","SUBÍTEM"))</f>
        <v>AUXILIAR</v>
      </c>
      <c r="K12" s="396" t="s">
        <v>519</v>
      </c>
      <c r="L12" s="387" t="str">
        <f t="shared" si="0"/>
        <v>COMP. 4</v>
      </c>
      <c r="M12" s="206" t="str">
        <f>IF(AND(MID(A12,1,4)="comp",COUNTIF($A$1:$A$1306,A12)&gt;1),"ok AUXILIAR",IF(AND(F12&gt;0,MID(A12,1,4)="COMP"),"SUBÍTEM",IF(OR(AND(F12=0,G12=0),F12="COEF.",F12&gt;0),"SUBÍTEM",IF(MID(A12,1,5)="COMP.",IF(COUNTIF(ORÇAMENTO!$B$5:$B$9855,COMPOSIÇÕES!A12)=0,"NOK",IF(COUNTIF(ORÇAMENTO!$B$5:$B$9855,COMPOSIÇÕES!A12)&gt;0,"OK","SUBÍTEM"))))))</f>
        <v>ok AUXILIAR</v>
      </c>
      <c r="P12" s="396" t="b">
        <f t="shared" si="2"/>
        <v>1</v>
      </c>
      <c r="Q12" s="396" t="s">
        <v>519</v>
      </c>
      <c r="R12" s="396" t="s">
        <v>535</v>
      </c>
      <c r="S12" s="416" t="s">
        <v>972</v>
      </c>
      <c r="T12" s="396" t="s">
        <v>51</v>
      </c>
      <c r="U12" s="396">
        <v>2.5855000000000001</v>
      </c>
    </row>
    <row r="13" spans="1:21" ht="29.25" customHeight="1">
      <c r="A13" s="719" t="s">
        <v>523</v>
      </c>
      <c r="B13" s="702" t="s">
        <v>535</v>
      </c>
      <c r="C13" s="719" t="s">
        <v>248</v>
      </c>
      <c r="D13" s="463" t="s">
        <v>51</v>
      </c>
      <c r="E13" s="463">
        <v>36.076000000000001</v>
      </c>
      <c r="F13" s="419">
        <v>1</v>
      </c>
      <c r="G13" s="420">
        <v>36.076000000000001</v>
      </c>
      <c r="H13" s="74" t="str">
        <f t="shared" si="1"/>
        <v>OK</v>
      </c>
      <c r="J13" s="385" t="str">
        <f>IF(AND(F13=0,G13&gt;0),1+COUNT($J$3:J11),IF(B13="AUXILIAR","AUXILIAR","SUBÍTEM"))</f>
        <v>AUXILIAR</v>
      </c>
      <c r="K13" s="396" t="s">
        <v>523</v>
      </c>
      <c r="L13" s="387" t="str">
        <f>A13</f>
        <v>COMP. 6</v>
      </c>
      <c r="M13" s="206" t="str">
        <f>IF(AND(MID(A13,1,4)="comp",COUNTIF($A$1:$A$1306,A13)&gt;1),"ok AUXILIAR",IF(AND(F13&gt;0,MID(A13,1,4)="COMP"),"SUBÍTEM",IF(OR(AND(F13=0,G13=0),F13="COEF.",F13&gt;0),"SUBÍTEM",IF(MID(A13,1,5)="COMP.",IF(COUNTIF(ORÇAMENTO!$B$5:$B$9855,COMPOSIÇÕES!A13)=0,"NOK",IF(COUNTIF(ORÇAMENTO!$B$5:$B$9855,COMPOSIÇÕES!A13)&gt;0,"OK","SUBÍTEM"))))))</f>
        <v>ok AUXILIAR</v>
      </c>
      <c r="P13" s="396" t="b">
        <f>C13=S13</f>
        <v>1</v>
      </c>
      <c r="Q13" s="396" t="s">
        <v>523</v>
      </c>
      <c r="R13" s="396" t="s">
        <v>535</v>
      </c>
      <c r="S13" s="416" t="s">
        <v>248</v>
      </c>
      <c r="T13" s="396" t="s">
        <v>51</v>
      </c>
      <c r="U13" s="396">
        <v>37.374000000000002</v>
      </c>
    </row>
    <row r="14" spans="1:21" ht="51.75" customHeight="1">
      <c r="A14" s="415">
        <v>87879</v>
      </c>
      <c r="B14" s="718" t="s">
        <v>100</v>
      </c>
      <c r="C14" s="416" t="s">
        <v>849</v>
      </c>
      <c r="D14" s="417" t="s">
        <v>51</v>
      </c>
      <c r="E14" s="418">
        <v>2.56</v>
      </c>
      <c r="F14" s="419">
        <v>1</v>
      </c>
      <c r="G14" s="420">
        <v>2.56</v>
      </c>
      <c r="H14" s="74" t="str">
        <f t="shared" si="1"/>
        <v>OK</v>
      </c>
      <c r="J14" s="385" t="str">
        <f>IF(AND(F14=0,G14&gt;0),1+COUNT($J$3:J13),IF(B14="AUXILIAR","AUXILIAR","SUBÍTEM"))</f>
        <v>SUBÍTEM</v>
      </c>
      <c r="K14" s="396">
        <v>87879</v>
      </c>
      <c r="L14" s="387">
        <f>A14</f>
        <v>87879</v>
      </c>
      <c r="M14" s="206" t="str">
        <f>IF(AND(MID(A14,1,4)="comp",COUNTIF($A$1:$A$1306,A14)&gt;1),"ok AUXILIAR",IF(AND(F14&gt;0,MID(A14,1,4)="COMP"),"SUBÍTEM",IF(OR(AND(F14=0,G14=0),F14="COEF.",F14&gt;0),"SUBÍTEM",IF(MID(A14,1,5)="COMP.",IF(COUNTIF(ORÇAMENTO!$B$5:$B$9855,COMPOSIÇÕES!A14)=0,"NOK",IF(COUNTIF(ORÇAMENTO!$B$5:$B$9855,COMPOSIÇÕES!A14)&gt;0,"OK","SUBÍTEM"))))))</f>
        <v>SUBÍTEM</v>
      </c>
      <c r="P14" s="396" t="b">
        <f>C14=S14</f>
        <v>1</v>
      </c>
      <c r="Q14" s="396">
        <v>87879</v>
      </c>
      <c r="R14" s="396" t="s">
        <v>100</v>
      </c>
      <c r="S14" s="416" t="s">
        <v>849</v>
      </c>
      <c r="T14" s="396" t="s">
        <v>51</v>
      </c>
      <c r="U14" s="396">
        <v>2.56</v>
      </c>
    </row>
    <row r="15" spans="1:21" ht="52.5" customHeight="1">
      <c r="A15" s="415">
        <v>89173</v>
      </c>
      <c r="B15" s="718" t="s">
        <v>100</v>
      </c>
      <c r="C15" s="416" t="s">
        <v>852</v>
      </c>
      <c r="D15" s="417" t="s">
        <v>51</v>
      </c>
      <c r="E15" s="418">
        <v>23.31</v>
      </c>
      <c r="F15" s="419">
        <v>2.3999999999999998E-3</v>
      </c>
      <c r="G15" s="420">
        <v>5.5943999999999994E-2</v>
      </c>
      <c r="H15" s="74" t="str">
        <f t="shared" si="1"/>
        <v>OK</v>
      </c>
      <c r="J15" s="385" t="str">
        <f>IF(AND(F15=0,G15&gt;0),1+COUNT($J$3:J14),IF(B15="AUXILIAR","AUXILIAR","SUBÍTEM"))</f>
        <v>SUBÍTEM</v>
      </c>
      <c r="K15" s="396">
        <v>89173</v>
      </c>
      <c r="L15" s="387">
        <f>A15</f>
        <v>89173</v>
      </c>
      <c r="M15" s="206" t="str">
        <f>IF(AND(MID(A15,1,4)="comp",COUNTIF($A$1:$A$1306,A15)&gt;1),"ok AUXILIAR",IF(AND(F15&gt;0,MID(A15,1,4)="COMP"),"SUBÍTEM",IF(OR(AND(F15=0,G15=0),F15="COEF.",F15&gt;0),"SUBÍTEM",IF(MID(A15,1,5)="COMP.",IF(COUNTIF(ORÇAMENTO!$B$5:$B$9855,COMPOSIÇÕES!A15)=0,"NOK",IF(COUNTIF(ORÇAMENTO!$B$5:$B$9855,COMPOSIÇÕES!A15)&gt;0,"OK","SUBÍTEM"))))))</f>
        <v>SUBÍTEM</v>
      </c>
      <c r="P15" s="396" t="b">
        <f>C15=S15</f>
        <v>1</v>
      </c>
      <c r="Q15" s="396">
        <v>89173</v>
      </c>
      <c r="R15" s="396" t="s">
        <v>100</v>
      </c>
      <c r="S15" s="416" t="s">
        <v>852</v>
      </c>
      <c r="T15" s="396" t="s">
        <v>51</v>
      </c>
      <c r="U15" s="396">
        <v>24.5</v>
      </c>
    </row>
    <row r="16" spans="1:21" ht="15" customHeight="1">
      <c r="A16" s="703" t="s">
        <v>973</v>
      </c>
      <c r="B16" s="704"/>
      <c r="C16" s="422"/>
      <c r="D16" s="422" t="s">
        <v>150</v>
      </c>
      <c r="E16" s="422" t="s">
        <v>150</v>
      </c>
      <c r="F16" s="422"/>
      <c r="G16" s="422"/>
      <c r="H16" s="74" t="str">
        <f t="shared" si="1"/>
        <v>REMOVER ESPAÇOS</v>
      </c>
      <c r="J16" s="385" t="str">
        <f>IF(AND(F16=0,G16&gt;0),1+COUNT($J$3:J10),IF(B16="AUXILIAR","AUXILIAR","SUBÍTEM"))</f>
        <v>SUBÍTEM</v>
      </c>
      <c r="K16" s="396" t="s">
        <v>973</v>
      </c>
      <c r="L16" s="387" t="str">
        <f t="shared" si="0"/>
        <v>Obs¹: composição/Base -  Composição Elaborada</v>
      </c>
      <c r="M16" s="206" t="str">
        <f>IF(AND(MID(A16,1,4)="comp",COUNTIF($A$1:$A$1306,A16)&gt;1),"ok AUXILIAR",IF(AND(F16&gt;0,MID(A16,1,4)="COMP"),"SUBÍTEM",IF(OR(AND(F16=0,G16=0),F16="COEF.",F16&gt;0),"SUBÍTEM",IF(MID(A16,1,5)="COMP.",IF(COUNTIF(ORÇAMENTO!$B$5:$B$9855,COMPOSIÇÕES!A16)=0,"NOK",IF(COUNTIF(ORÇAMENTO!$B$5:$B$9855,COMPOSIÇÕES!A16)&gt;0,"OK","SUBÍTEM"))))))</f>
        <v>SUBÍTEM</v>
      </c>
      <c r="P16" s="396" t="b">
        <f t="shared" si="2"/>
        <v>1</v>
      </c>
      <c r="Q16" s="396" t="s">
        <v>973</v>
      </c>
      <c r="R16" s="396"/>
      <c r="S16" s="422"/>
      <c r="T16" s="396" t="s">
        <v>150</v>
      </c>
      <c r="U16" s="396" t="s">
        <v>150</v>
      </c>
    </row>
    <row r="17" spans="1:43" ht="15" customHeight="1" thickBot="1">
      <c r="A17" s="130"/>
      <c r="B17" s="204"/>
      <c r="C17" s="204"/>
      <c r="D17" s="204"/>
      <c r="E17" s="204"/>
      <c r="F17" s="204"/>
      <c r="G17" s="204"/>
      <c r="J17" s="385"/>
      <c r="K17" s="396"/>
      <c r="L17" s="387"/>
      <c r="M17" s="206"/>
      <c r="P17" s="396" t="b">
        <f t="shared" si="2"/>
        <v>1</v>
      </c>
      <c r="Q17" s="396"/>
      <c r="R17" s="396"/>
      <c r="S17" s="204"/>
      <c r="T17" s="396"/>
      <c r="U17" s="396"/>
    </row>
    <row r="18" spans="1:43" ht="30" customHeight="1" thickBot="1">
      <c r="A18" s="397" t="s">
        <v>95</v>
      </c>
      <c r="B18" s="398"/>
      <c r="C18" s="399" t="s">
        <v>78</v>
      </c>
      <c r="D18" s="399" t="s">
        <v>96</v>
      </c>
      <c r="E18" s="399" t="s">
        <v>98</v>
      </c>
      <c r="F18" s="399" t="s">
        <v>97</v>
      </c>
      <c r="G18" s="400" t="s">
        <v>99</v>
      </c>
      <c r="H18" s="74" t="str">
        <f>IF(MID(A18,1,3)="OBS","REMOVER ESPAÇOS","OK")</f>
        <v>OK</v>
      </c>
      <c r="J18" s="385" t="str">
        <f>IF(AND(F18=0,G18&gt;0),1+COUNT($J$3:J16),IF(B18="AUXILIAR","AUXILIAR","SUBÍTEM"))</f>
        <v>SUBÍTEM</v>
      </c>
      <c r="K18" s="396" t="s">
        <v>95</v>
      </c>
      <c r="L18" s="387" t="str">
        <f t="shared" si="0"/>
        <v>COD.</v>
      </c>
      <c r="M18" s="206" t="str">
        <f>IF(AND(MID(A18,1,4)="comp",COUNTIF($A$1:$A$1306,A18)&gt;1),"ok AUXILIAR",IF(AND(F18&gt;0,MID(A18,1,4)="COMP"),"SUBÍTEM",IF(OR(AND(F18=0,G18=0),F18="COEF.",F18&gt;0),"SUBÍTEM",IF(MID(A18,1,5)="COMP.",IF(COUNTIF(ORÇAMENTO!$B$5:$B$9855,COMPOSIÇÕES!A18)=0,"NOK",IF(COUNTIF(ORÇAMENTO!$B$5:$B$9855,COMPOSIÇÕES!A18)&gt;0,"OK","SUBÍTEM"))))))</f>
        <v>SUBÍTEM</v>
      </c>
      <c r="P18" s="396" t="b">
        <f t="shared" si="2"/>
        <v>1</v>
      </c>
      <c r="Q18" s="396" t="s">
        <v>95</v>
      </c>
      <c r="R18" s="396"/>
      <c r="S18" s="75" t="s">
        <v>78</v>
      </c>
      <c r="T18" s="396" t="s">
        <v>96</v>
      </c>
      <c r="U18" s="396" t="s">
        <v>98</v>
      </c>
    </row>
    <row r="19" spans="1:43" ht="37.5" customHeight="1" thickBot="1">
      <c r="A19" s="407" t="s">
        <v>521</v>
      </c>
      <c r="B19" s="408"/>
      <c r="C19" s="423" t="s">
        <v>570</v>
      </c>
      <c r="D19" s="408" t="s">
        <v>51</v>
      </c>
      <c r="E19" s="408" t="s">
        <v>150</v>
      </c>
      <c r="F19" s="408"/>
      <c r="G19" s="424">
        <v>6.3650000000000002</v>
      </c>
      <c r="H19" s="74" t="str">
        <f>IF(MID(A19,1,3)="OBS","REMOVER ESPAÇOS","OK")</f>
        <v>OK</v>
      </c>
      <c r="J19" s="385">
        <f>IF(AND(F19=0,G19&gt;0),1+COUNT($J$3:J18),IF(B19="AUXILIAR","AUXILIAR","SUBÍTEM"))</f>
        <v>2</v>
      </c>
      <c r="K19" s="396" t="s">
        <v>521</v>
      </c>
      <c r="L19" s="387" t="str">
        <f t="shared" si="0"/>
        <v>COMP. 2</v>
      </c>
      <c r="M19" s="206" t="str">
        <f>IF(AND(MID(A19,1,4)="comp",COUNTIF($A$1:$A$1306,A19)&gt;1),"ok AUXILIAR",IF(AND(F19&gt;0,MID(A19,1,4)="COMP"),"SUBÍTEM",IF(OR(AND(F19=0,G19=0),F19="COEF.",F19&gt;0),"SUBÍTEM",IF(MID(A19,1,5)="COMP.",IF(COUNTIF(ORÇAMENTO!$B$5:$B$9855,COMPOSIÇÕES!A19)=0,"NOK",IF(COUNTIF(ORÇAMENTO!$B$5:$B$9855,COMPOSIÇÕES!A19)&gt;0,"OK","SUBÍTEM"))))))</f>
        <v>ok AUXILIAR</v>
      </c>
      <c r="P19" s="396" t="b">
        <f t="shared" si="2"/>
        <v>1</v>
      </c>
      <c r="Q19" s="396" t="s">
        <v>521</v>
      </c>
      <c r="R19" s="396"/>
      <c r="S19" s="76" t="s">
        <v>570</v>
      </c>
      <c r="T19" s="396" t="s">
        <v>51</v>
      </c>
      <c r="U19" s="396" t="s">
        <v>150</v>
      </c>
    </row>
    <row r="20" spans="1:43">
      <c r="A20" s="208">
        <v>88316</v>
      </c>
      <c r="B20" s="425" t="s">
        <v>100</v>
      </c>
      <c r="C20" s="416" t="s">
        <v>565</v>
      </c>
      <c r="D20" s="417" t="s">
        <v>53</v>
      </c>
      <c r="E20" s="418">
        <v>12.73</v>
      </c>
      <c r="F20" s="209">
        <v>0.5</v>
      </c>
      <c r="G20" s="210">
        <v>6.3650000000000002</v>
      </c>
      <c r="H20" s="74" t="str">
        <f>IF(MID(A20,1,3)="OBS","REMOVER ESPAÇOS","OK")</f>
        <v>OK</v>
      </c>
      <c r="J20" s="385" t="str">
        <f>IF(AND(F20=0,G20&gt;0),1+COUNT($J$3:J19),IF(B20="AUXILIAR","AUXILIAR","SUBÍTEM"))</f>
        <v>SUBÍTEM</v>
      </c>
      <c r="K20" s="396">
        <v>88316</v>
      </c>
      <c r="L20" s="387">
        <f t="shared" si="0"/>
        <v>88316</v>
      </c>
      <c r="M20" s="206" t="str">
        <f>IF(AND(MID(A20,1,4)="comp",COUNTIF($A$1:$A$1306,A20)&gt;1),"ok AUXILIAR",IF(AND(F20&gt;0,MID(A20,1,4)="COMP"),"SUBÍTEM",IF(OR(AND(F20=0,G20=0),F20="COEF.",F20&gt;0),"SUBÍTEM",IF(MID(A20,1,5)="COMP.",IF(COUNTIF(ORÇAMENTO!$B$5:$B$9855,COMPOSIÇÕES!A20)=0,"NOK",IF(COUNTIF(ORÇAMENTO!$B$5:$B$9855,COMPOSIÇÕES!A20)&gt;0,"OK","SUBÍTEM"))))))</f>
        <v>SUBÍTEM</v>
      </c>
      <c r="P20" s="396" t="b">
        <f t="shared" si="2"/>
        <v>1</v>
      </c>
      <c r="Q20" s="396">
        <v>88316</v>
      </c>
      <c r="R20" s="396" t="s">
        <v>100</v>
      </c>
      <c r="S20" s="416" t="s">
        <v>565</v>
      </c>
      <c r="T20" s="396" t="s">
        <v>53</v>
      </c>
      <c r="U20" s="396">
        <v>12.7</v>
      </c>
    </row>
    <row r="21" spans="1:43" ht="15" customHeight="1">
      <c r="A21" s="421" t="s">
        <v>571</v>
      </c>
      <c r="B21" s="421"/>
      <c r="C21" s="422"/>
      <c r="D21" s="421" t="s">
        <v>150</v>
      </c>
      <c r="E21" s="421" t="s">
        <v>150</v>
      </c>
      <c r="F21" s="421"/>
      <c r="G21" s="421"/>
      <c r="H21" s="74" t="str">
        <f>IF(MID(A21,1,3)="OBS","REMOVER ESPAÇOS","OK")</f>
        <v>REMOVER ESPAÇOS</v>
      </c>
      <c r="J21" s="385" t="str">
        <f>IF(AND(F21=0,G21&gt;0),1+COUNT($J$3:J20),IF(B21="AUXILIAR","AUXILIAR","SUBÍTEM"))</f>
        <v>SUBÍTEM</v>
      </c>
      <c r="K21" s="396" t="s">
        <v>571</v>
      </c>
      <c r="L21" s="387" t="str">
        <f t="shared" si="0"/>
        <v>Obs: composição/Base -  Composição ORSE - 17</v>
      </c>
      <c r="M21" s="206" t="str">
        <f>IF(AND(MID(A21,1,4)="comp",COUNTIF($A$1:$A$1306,A21)&gt;1),"ok AUXILIAR",IF(AND(F21&gt;0,MID(A21,1,4)="COMP"),"SUBÍTEM",IF(OR(AND(F21=0,G21=0),F21="COEF.",F21&gt;0),"SUBÍTEM",IF(MID(A21,1,5)="COMP.",IF(COUNTIF(ORÇAMENTO!$B$5:$B$9855,COMPOSIÇÕES!A21)=0,"NOK",IF(COUNTIF(ORÇAMENTO!$B$5:$B$9855,COMPOSIÇÕES!A21)&gt;0,"OK","SUBÍTEM"))))))</f>
        <v>SUBÍTEM</v>
      </c>
      <c r="P21" s="396" t="b">
        <f t="shared" si="2"/>
        <v>1</v>
      </c>
      <c r="Q21" s="396" t="s">
        <v>571</v>
      </c>
      <c r="R21" s="396"/>
      <c r="S21" s="422"/>
      <c r="T21" s="396" t="s">
        <v>150</v>
      </c>
      <c r="U21" s="396" t="s">
        <v>150</v>
      </c>
    </row>
    <row r="22" spans="1:43" ht="15.75" customHeight="1" thickBot="1">
      <c r="A22" s="130"/>
      <c r="B22" s="130"/>
      <c r="C22" s="204"/>
      <c r="D22" s="130"/>
      <c r="E22" s="130"/>
      <c r="F22" s="130"/>
      <c r="G22" s="130"/>
      <c r="J22" s="385"/>
      <c r="K22" s="396"/>
      <c r="L22" s="387"/>
      <c r="M22" s="206"/>
      <c r="P22" s="396" t="b">
        <f t="shared" si="2"/>
        <v>1</v>
      </c>
      <c r="Q22" s="396"/>
      <c r="R22" s="396"/>
      <c r="S22" s="204"/>
      <c r="T22" s="396"/>
      <c r="U22" s="396"/>
    </row>
    <row r="23" spans="1:43" ht="30.75" customHeight="1" thickBot="1">
      <c r="A23" s="397" t="s">
        <v>95</v>
      </c>
      <c r="B23" s="398"/>
      <c r="C23" s="399" t="s">
        <v>78</v>
      </c>
      <c r="D23" s="399" t="s">
        <v>96</v>
      </c>
      <c r="E23" s="399" t="s">
        <v>98</v>
      </c>
      <c r="F23" s="399" t="s">
        <v>97</v>
      </c>
      <c r="G23" s="400" t="s">
        <v>99</v>
      </c>
      <c r="H23" s="74" t="str">
        <f>IF(MID(A23,1,3)="OBS","REMOVER ESPAÇOS","OK")</f>
        <v>OK</v>
      </c>
      <c r="J23" s="385" t="str">
        <f>IF(AND(F23=0,G23&gt;0),1+COUNT($J$3:J21),IF(B23="AUXILIAR","AUXILIAR","SUBÍTEM"))</f>
        <v>SUBÍTEM</v>
      </c>
      <c r="K23" s="396" t="s">
        <v>95</v>
      </c>
      <c r="L23" s="387" t="str">
        <f t="shared" si="0"/>
        <v>COD.</v>
      </c>
      <c r="M23" s="206" t="str">
        <f>IF(AND(MID(A23,1,4)="comp",COUNTIF($A$1:$A$1306,A23)&gt;1),"ok AUXILIAR",IF(AND(F23&gt;0,MID(A23,1,4)="COMP"),"SUBÍTEM",IF(OR(AND(F23=0,G23=0),F23="COEF.",F23&gt;0),"SUBÍTEM",IF(MID(A23,1,5)="COMP.",IF(COUNTIF(ORÇAMENTO!$B$5:$B$9855,COMPOSIÇÕES!A23)=0,"NOK",IF(COUNTIF(ORÇAMENTO!$B$5:$B$9855,COMPOSIÇÕES!A23)&gt;0,"OK","SUBÍTEM"))))))</f>
        <v>SUBÍTEM</v>
      </c>
      <c r="P23" s="396" t="b">
        <f t="shared" si="2"/>
        <v>1</v>
      </c>
      <c r="Q23" s="396" t="s">
        <v>95</v>
      </c>
      <c r="R23" s="396"/>
      <c r="S23" s="75" t="s">
        <v>78</v>
      </c>
      <c r="T23" s="396" t="s">
        <v>96</v>
      </c>
      <c r="U23" s="396" t="s">
        <v>98</v>
      </c>
    </row>
    <row r="24" spans="1:43" ht="46.5" customHeight="1" thickBot="1">
      <c r="A24" s="407" t="s">
        <v>520</v>
      </c>
      <c r="B24" s="408"/>
      <c r="C24" s="423" t="s">
        <v>74</v>
      </c>
      <c r="D24" s="408" t="s">
        <v>51</v>
      </c>
      <c r="E24" s="408"/>
      <c r="F24" s="408"/>
      <c r="G24" s="424">
        <v>14.365</v>
      </c>
      <c r="H24" s="74" t="str">
        <f>IF(MID(A24,1,3)="OBS","REMOVER ESPAÇOS","OK")</f>
        <v>OK</v>
      </c>
      <c r="J24" s="385">
        <f>IF(AND(F24=0,G24&gt;0),1+COUNT($J$3:J23),IF(B24="AUXILIAR","AUXILIAR","SUBÍTEM"))</f>
        <v>3</v>
      </c>
      <c r="K24" s="396" t="s">
        <v>520</v>
      </c>
      <c r="L24" s="387" t="str">
        <f t="shared" si="0"/>
        <v>COMP. 3</v>
      </c>
      <c r="M24" s="206" t="str">
        <f>IF(AND(MID(A24,1,4)="comp",COUNTIF($A$1:$A$1306,A24)&gt;1),"ok AUXILIAR",IF(AND(F24&gt;0,MID(A24,1,4)="COMP"),"SUBÍTEM",IF(OR(AND(F24=0,G24=0),F24="COEF.",F24&gt;0),"SUBÍTEM",IF(MID(A24,1,5)="COMP.",IF(COUNTIF(ORÇAMENTO!$B$5:$B$9855,COMPOSIÇÕES!A24)=0,"NOK",IF(COUNTIF(ORÇAMENTO!$B$5:$B$9855,COMPOSIÇÕES!A24)&gt;0,"OK","SUBÍTEM"))))))</f>
        <v>OK</v>
      </c>
      <c r="P24" s="396" t="b">
        <f t="shared" si="2"/>
        <v>1</v>
      </c>
      <c r="Q24" s="396" t="s">
        <v>520</v>
      </c>
      <c r="R24" s="396"/>
      <c r="S24" s="76" t="s">
        <v>74</v>
      </c>
      <c r="T24" s="396" t="s">
        <v>51</v>
      </c>
      <c r="U24" s="396"/>
    </row>
    <row r="25" spans="1:43">
      <c r="A25" s="426">
        <v>88309</v>
      </c>
      <c r="B25" s="425" t="s">
        <v>100</v>
      </c>
      <c r="C25" s="416" t="s">
        <v>572</v>
      </c>
      <c r="D25" s="417" t="s">
        <v>53</v>
      </c>
      <c r="E25" s="418">
        <v>16.350000000000001</v>
      </c>
      <c r="F25" s="209">
        <v>0.1</v>
      </c>
      <c r="G25" s="210">
        <v>1.6350000000000002</v>
      </c>
      <c r="H25" s="74" t="str">
        <f>IF(MID(A25,1,3)="OBS","REMOVER ESPAÇOS","OK")</f>
        <v>OK</v>
      </c>
      <c r="J25" s="385" t="str">
        <f>IF(AND(F25=0,G25&gt;0),1+COUNT($J$3:J24),IF(B25="AUXILIAR","AUXILIAR","SUBÍTEM"))</f>
        <v>SUBÍTEM</v>
      </c>
      <c r="K25" s="396">
        <v>88309</v>
      </c>
      <c r="L25" s="387">
        <f>A25</f>
        <v>88309</v>
      </c>
      <c r="M25" s="206" t="str">
        <f>IF(AND(MID(A25,1,4)="comp",COUNTIF($A$1:$A$1306,A25)&gt;1),"ok AUXILIAR",IF(AND(F25&gt;0,MID(A25,1,4)="COMP"),"SUBÍTEM",IF(OR(AND(F25=0,G25=0),F25="COEF.",F25&gt;0),"SUBÍTEM",IF(MID(A25,1,5)="COMP.",IF(COUNTIF(ORÇAMENTO!$B$5:$B$9855,COMPOSIÇÕES!A25)=0,"NOK",IF(COUNTIF(ORÇAMENTO!$B$5:$B$9855,COMPOSIÇÕES!A25)&gt;0,"OK","SUBÍTEM"))))))</f>
        <v>SUBÍTEM</v>
      </c>
      <c r="P25" s="396" t="b">
        <f t="shared" si="2"/>
        <v>1</v>
      </c>
      <c r="Q25" s="396">
        <v>88309</v>
      </c>
      <c r="R25" s="396" t="s">
        <v>100</v>
      </c>
      <c r="S25" s="416" t="s">
        <v>572</v>
      </c>
      <c r="T25" s="396" t="s">
        <v>53</v>
      </c>
      <c r="U25" s="396">
        <v>15.89</v>
      </c>
    </row>
    <row r="26" spans="1:43" ht="15" customHeight="1">
      <c r="A26" s="426">
        <v>88316</v>
      </c>
      <c r="B26" s="427" t="s">
        <v>100</v>
      </c>
      <c r="C26" s="416" t="s">
        <v>565</v>
      </c>
      <c r="D26" s="417" t="s">
        <v>53</v>
      </c>
      <c r="E26" s="418">
        <v>12.73</v>
      </c>
      <c r="F26" s="428">
        <v>1</v>
      </c>
      <c r="G26" s="210">
        <v>12.73</v>
      </c>
      <c r="H26" s="74" t="str">
        <f>IF(MID(A26,1,3)="OBS","REMOVER ESPAÇOS","OK")</f>
        <v>OK</v>
      </c>
      <c r="J26" s="385" t="str">
        <f>IF(AND(F26=0,G26&gt;0),1+COUNT($J$3:J25),IF(B26="AUXILIAR","AUXILIAR","SUBÍTEM"))</f>
        <v>SUBÍTEM</v>
      </c>
      <c r="K26" s="396">
        <v>88316</v>
      </c>
      <c r="L26" s="387">
        <f>A26</f>
        <v>88316</v>
      </c>
      <c r="M26" s="206" t="str">
        <f>IF(AND(MID(A26,1,4)="comp",COUNTIF($A$1:$A$1306,A26)&gt;1),"ok AUXILIAR",IF(AND(F26&gt;0,MID(A26,1,4)="COMP"),"SUBÍTEM",IF(OR(AND(F26=0,G26=0),F26="COEF.",F26&gt;0),"SUBÍTEM",IF(MID(A26,1,5)="COMP.",IF(COUNTIF(ORÇAMENTO!$B$5:$B$9855,COMPOSIÇÕES!A26)=0,"NOK",IF(COUNTIF(ORÇAMENTO!$B$5:$B$9855,COMPOSIÇÕES!A26)&gt;0,"OK","SUBÍTEM"))))))</f>
        <v>SUBÍTEM</v>
      </c>
      <c r="P26" s="396" t="b">
        <f t="shared" si="2"/>
        <v>1</v>
      </c>
      <c r="Q26" s="396">
        <v>88316</v>
      </c>
      <c r="R26" s="396" t="s">
        <v>100</v>
      </c>
      <c r="S26" s="416" t="s">
        <v>565</v>
      </c>
      <c r="T26" s="396" t="s">
        <v>53</v>
      </c>
      <c r="U26" s="396">
        <v>12.7</v>
      </c>
    </row>
    <row r="27" spans="1:43">
      <c r="A27" s="429" t="s">
        <v>573</v>
      </c>
      <c r="B27" s="421"/>
      <c r="C27" s="421"/>
      <c r="D27" s="421" t="s">
        <v>150</v>
      </c>
      <c r="E27" s="421" t="s">
        <v>150</v>
      </c>
      <c r="F27" s="421"/>
      <c r="G27" s="421"/>
      <c r="H27" s="74" t="str">
        <f>IF(MID(A27,1,3)="OBS","REMOVER ESPAÇOS","OK")</f>
        <v>REMOVER ESPAÇOS</v>
      </c>
      <c r="J27" s="385" t="str">
        <f>IF(AND(F27=0,G27&gt;0),1+COUNT($J$3:J26),IF(B27="AUXILIAR","AUXILIAR","SUBÍTEM"))</f>
        <v>SUBÍTEM</v>
      </c>
      <c r="K27" s="396" t="s">
        <v>573</v>
      </c>
      <c r="L27" s="387" t="str">
        <f t="shared" si="0"/>
        <v>Obs: composição/Base -  Composição ORSE - 03240</v>
      </c>
      <c r="M27" s="206" t="str">
        <f>IF(AND(MID(A27,1,4)="comp",COUNTIF($A$1:$A$1306,A27)&gt;1),"ok AUXILIAR",IF(AND(F27&gt;0,MID(A27,1,4)="COMP"),"SUBÍTEM",IF(OR(AND(F27=0,G27=0),F27="COEF.",F27&gt;0),"SUBÍTEM",IF(MID(A27,1,5)="COMP.",IF(COUNTIF(ORÇAMENTO!$B$5:$B$9855,COMPOSIÇÕES!A27)=0,"NOK",IF(COUNTIF(ORÇAMENTO!$B$5:$B$9855,COMPOSIÇÕES!A27)&gt;0,"OK","SUBÍTEM"))))))</f>
        <v>SUBÍTEM</v>
      </c>
      <c r="P27" s="396" t="b">
        <f t="shared" si="2"/>
        <v>1</v>
      </c>
      <c r="Q27" s="396" t="s">
        <v>573</v>
      </c>
      <c r="R27" s="396"/>
      <c r="S27" s="421"/>
      <c r="T27" s="396" t="s">
        <v>150</v>
      </c>
      <c r="U27" s="396" t="s">
        <v>150</v>
      </c>
    </row>
    <row r="28" spans="1:43">
      <c r="A28" s="130"/>
      <c r="B28" s="130"/>
      <c r="C28" s="130"/>
      <c r="D28" s="130"/>
      <c r="E28" s="130"/>
      <c r="F28" s="130"/>
      <c r="G28" s="130"/>
      <c r="J28" s="385"/>
      <c r="K28" s="396"/>
      <c r="L28" s="387"/>
      <c r="M28" s="206"/>
      <c r="P28" s="396" t="b">
        <f t="shared" si="2"/>
        <v>1</v>
      </c>
      <c r="Q28" s="396"/>
      <c r="R28" s="396"/>
      <c r="S28" s="130"/>
      <c r="T28" s="396"/>
      <c r="U28" s="396"/>
    </row>
    <row r="29" spans="1:43" ht="15.75" thickBot="1">
      <c r="A29" s="130"/>
      <c r="B29" s="130"/>
      <c r="C29" s="130"/>
      <c r="D29" s="130"/>
      <c r="E29" s="130"/>
      <c r="F29" s="130"/>
      <c r="G29" s="130"/>
      <c r="J29" s="385"/>
      <c r="K29" s="396"/>
      <c r="L29" s="387"/>
      <c r="M29" s="206"/>
      <c r="P29" s="396" t="b">
        <f t="shared" ref="P29:P40" si="3">C29=S29</f>
        <v>1</v>
      </c>
      <c r="Q29" s="396"/>
      <c r="R29" s="396"/>
      <c r="S29" s="130"/>
      <c r="T29" s="396"/>
      <c r="U29" s="396"/>
    </row>
    <row r="30" spans="1:43" ht="33" customHeight="1" thickBot="1">
      <c r="A30" s="442" t="s">
        <v>95</v>
      </c>
      <c r="B30" s="398"/>
      <c r="C30" s="399" t="s">
        <v>78</v>
      </c>
      <c r="D30" s="399" t="s">
        <v>96</v>
      </c>
      <c r="E30" s="399" t="s">
        <v>98</v>
      </c>
      <c r="F30" s="399" t="s">
        <v>97</v>
      </c>
      <c r="G30" s="400" t="s">
        <v>99</v>
      </c>
      <c r="H30" s="74" t="str">
        <f t="shared" ref="H30:H39" si="4">IF(MID(A30,1,3)="OBS","REMOVER ESPAÇOS","OK")</f>
        <v>OK</v>
      </c>
      <c r="J30" s="385" t="str">
        <f>IF(AND(F30=0,G30&gt;0),1+COUNT($J$3:J28),IF(B30="AUXILIAR","AUXILIAR","SUBÍTEM"))</f>
        <v>SUBÍTEM</v>
      </c>
      <c r="K30" s="396" t="s">
        <v>95</v>
      </c>
      <c r="L30" s="387" t="str">
        <f t="shared" ref="L30:L39" si="5">A30</f>
        <v>COD.</v>
      </c>
      <c r="M30" s="206" t="str">
        <f>IF(AND(MID(A30,1,4)="comp",COUNTIF($A$1:$A$1306,A30)&gt;1),"ok AUXILIAR",IF(AND(F30&gt;0,MID(A30,1,4)="COMP"),"SUBÍTEM",IF(OR(AND(F30=0,G30=0),F30="COEF.",F30&gt;0),"SUBÍTEM",IF(MID(A30,1,5)="COMP.",IF(COUNTIF(ORÇAMENTO!$B$5:$B$9855,COMPOSIÇÕES!A30)=0,"NOK",IF(COUNTIF(ORÇAMENTO!$B$5:$B$9855,COMPOSIÇÕES!A30)&gt;0,"OK","SUBÍTEM"))))))</f>
        <v>SUBÍTEM</v>
      </c>
      <c r="P30" s="396" t="b">
        <f t="shared" si="3"/>
        <v>1</v>
      </c>
      <c r="Q30" s="396" t="s">
        <v>95</v>
      </c>
      <c r="R30" s="396"/>
      <c r="S30" s="75" t="s">
        <v>78</v>
      </c>
      <c r="T30" s="396" t="s">
        <v>96</v>
      </c>
      <c r="U30" s="396" t="s">
        <v>98</v>
      </c>
    </row>
    <row r="31" spans="1:43" ht="32.25" customHeight="1" thickBot="1">
      <c r="A31" s="407" t="s">
        <v>519</v>
      </c>
      <c r="B31" s="408"/>
      <c r="C31" s="423" t="s">
        <v>972</v>
      </c>
      <c r="D31" s="408" t="s">
        <v>51</v>
      </c>
      <c r="E31" s="408" t="s">
        <v>150</v>
      </c>
      <c r="F31" s="408"/>
      <c r="G31" s="424">
        <v>2.5483000000000002</v>
      </c>
      <c r="H31" s="74" t="str">
        <f>UPPER(C31)</f>
        <v>PREPARO DE SUPERFÍCIE COM LIXAMENTO DE PAREDES E TETOS</v>
      </c>
      <c r="J31" s="385">
        <f>IF(AND(F31=0,G31&gt;0),1+COUNT($J$3:J30),IF(B31="AUXILIAR","AUXILIAR","SUBÍTEM"))</f>
        <v>4</v>
      </c>
      <c r="K31" s="396" t="s">
        <v>519</v>
      </c>
      <c r="L31" s="387" t="str">
        <f t="shared" si="5"/>
        <v>COMP. 4</v>
      </c>
      <c r="M31" s="206" t="str">
        <f>IF(AND(MID(A31,1,4)="comp",COUNTIF($A$1:$A$1306,A31)&gt;1),"ok AUXILIAR",IF(AND(F31&gt;0,MID(A31,1,4)="COMP"),"SUBÍTEM",IF(OR(AND(F31=0,G31=0),F31="COEF.",F31&gt;0),"SUBÍTEM",IF(MID(A31,1,5)="COMP.",IF(COUNTIF(ORÇAMENTO!$B$5:$B$9855,COMPOSIÇÕES!A31)=0,"NOK",IF(COUNTIF(ORÇAMENTO!$B$5:$B$9855,COMPOSIÇÕES!A31)&gt;0,"OK","SUBÍTEM"))))))</f>
        <v>ok AUXILIAR</v>
      </c>
      <c r="P31" s="396" t="b">
        <f t="shared" si="3"/>
        <v>1</v>
      </c>
      <c r="Q31" s="396" t="s">
        <v>519</v>
      </c>
      <c r="R31" s="396"/>
      <c r="S31" s="76" t="s">
        <v>972</v>
      </c>
      <c r="T31" s="396" t="s">
        <v>51</v>
      </c>
      <c r="U31" s="396" t="s">
        <v>150</v>
      </c>
    </row>
    <row r="32" spans="1:43" s="446" customFormat="1" ht="24.75" customHeight="1">
      <c r="A32" s="444">
        <v>88310</v>
      </c>
      <c r="B32" s="444" t="s">
        <v>100</v>
      </c>
      <c r="C32" s="416" t="s">
        <v>869</v>
      </c>
      <c r="D32" s="417" t="s">
        <v>53</v>
      </c>
      <c r="E32" s="418">
        <v>17.47</v>
      </c>
      <c r="F32" s="430">
        <v>0.14000000000000001</v>
      </c>
      <c r="G32" s="420">
        <v>2.4458000000000002</v>
      </c>
      <c r="H32" s="74" t="str">
        <f>IF(MID(A32,1,3)="OBS","REMOVER ESPAÇOS","OK")</f>
        <v>OK</v>
      </c>
      <c r="I32" s="74"/>
      <c r="J32" s="385" t="str">
        <f>IF(AND(F32=0,G32&gt;0),1+COUNT($J$3:J30),IF(B32="AUXILIAR","AUXILIAR","SUBÍTEM"))</f>
        <v>SUBÍTEM</v>
      </c>
      <c r="K32" s="396">
        <v>88310</v>
      </c>
      <c r="L32" s="387">
        <f>A32</f>
        <v>88310</v>
      </c>
      <c r="M32" s="206" t="str">
        <f>IF(AND(MID(A32,1,4)="comp",COUNTIF($A$1:$A$1306,A32)&gt;1),"ok AUXILIAR",IF(AND(F32&gt;0,MID(A32,1,4)="COMP"),"SUBÍTEM",IF(OR(AND(F32=0,G32=0),F32="COEF.",F32&gt;0),"SUBÍTEM",IF(MID(A32,1,5)="COMP.",IF(COUNTIF(ORÇAMENTO!$B$5:$B$9855,COMPOSIÇÕES!A32)=0,"NOK",IF(COUNTIF(ORÇAMENTO!$B$5:$B$9855,COMPOSIÇÕES!A32)&gt;0,"OK","SUBÍTEM"))))))</f>
        <v>SUBÍTEM</v>
      </c>
      <c r="N32" s="74"/>
      <c r="P32" s="396" t="b">
        <f>C32=S32</f>
        <v>1</v>
      </c>
      <c r="Q32" s="447">
        <v>88310</v>
      </c>
      <c r="R32" s="447" t="s">
        <v>100</v>
      </c>
      <c r="S32" s="416" t="s">
        <v>869</v>
      </c>
      <c r="T32" s="447" t="s">
        <v>53</v>
      </c>
      <c r="U32" s="447">
        <v>15.85</v>
      </c>
      <c r="AO32" s="74"/>
      <c r="AQ32" s="74"/>
    </row>
    <row r="33" spans="1:43" s="446" customFormat="1" ht="24.75" customHeight="1">
      <c r="A33" s="445">
        <v>3767</v>
      </c>
      <c r="B33" s="416" t="s">
        <v>566</v>
      </c>
      <c r="C33" s="416" t="s">
        <v>904</v>
      </c>
      <c r="D33" s="417" t="s">
        <v>579</v>
      </c>
      <c r="E33" s="418">
        <v>0.41</v>
      </c>
      <c r="F33" s="430">
        <v>0.25</v>
      </c>
      <c r="G33" s="420">
        <v>0.10249999999999999</v>
      </c>
      <c r="H33" s="74" t="str">
        <f t="shared" si="4"/>
        <v>OK</v>
      </c>
      <c r="I33" s="74"/>
      <c r="J33" s="385" t="str">
        <f>IF(AND(F33=0,G33&gt;0),1+COUNT($J$3:J31),IF(B33="AUXILIAR","AUXILIAR","SUBÍTEM"))</f>
        <v>SUBÍTEM</v>
      </c>
      <c r="K33" s="396">
        <v>3767</v>
      </c>
      <c r="L33" s="387">
        <f t="shared" si="5"/>
        <v>3767</v>
      </c>
      <c r="M33" s="206" t="str">
        <f>IF(AND(MID(A33,1,4)="comp",COUNTIF($A$1:$A$1306,A33)&gt;1),"ok AUXILIAR",IF(AND(F33&gt;0,MID(A33,1,4)="COMP"),"SUBÍTEM",IF(OR(AND(F33=0,G33=0),F33="COEF.",F33&gt;0),"SUBÍTEM",IF(MID(A33,1,5)="COMP.",IF(COUNTIF(ORÇAMENTO!$B$5:$B$9855,COMPOSIÇÕES!A33)=0,"NOK",IF(COUNTIF(ORÇAMENTO!$B$5:$B$9855,COMPOSIÇÕES!A33)&gt;0,"OK","SUBÍTEM"))))))</f>
        <v>SUBÍTEM</v>
      </c>
      <c r="N33" s="74"/>
      <c r="P33" s="396" t="b">
        <f t="shared" si="3"/>
        <v>1</v>
      </c>
      <c r="Q33" s="447">
        <v>3767</v>
      </c>
      <c r="R33" s="447" t="s">
        <v>566</v>
      </c>
      <c r="S33" s="416" t="s">
        <v>904</v>
      </c>
      <c r="T33" s="447" t="s">
        <v>579</v>
      </c>
      <c r="U33" s="447">
        <v>0.39</v>
      </c>
      <c r="AO33" s="74"/>
      <c r="AQ33" s="74"/>
    </row>
    <row r="34" spans="1:43">
      <c r="A34" s="793" t="s">
        <v>1476</v>
      </c>
      <c r="B34" s="436"/>
      <c r="C34" s="421"/>
      <c r="D34" s="421" t="s">
        <v>150</v>
      </c>
      <c r="E34" s="421" t="s">
        <v>150</v>
      </c>
      <c r="F34" s="421"/>
      <c r="G34" s="421"/>
      <c r="H34" s="74" t="str">
        <f t="shared" si="4"/>
        <v>REMOVER ESPAÇOS</v>
      </c>
      <c r="J34" s="385" t="str">
        <f>IF(AND(F34=0,G34&gt;0),1+COUNT($J$3:J33),IF(B34="AUXILIAR","AUXILIAR","SUBÍTEM"))</f>
        <v>SUBÍTEM</v>
      </c>
      <c r="K34" s="396" t="s">
        <v>1476</v>
      </c>
      <c r="L34" s="387" t="str">
        <f t="shared" si="5"/>
        <v>Obs:  composição/Base - Composição ORSE 2344</v>
      </c>
      <c r="M34" s="206" t="str">
        <f>IF(AND(MID(A34,1,4)="comp",COUNTIF($A$1:$A$1306,A34)&gt;1),"ok AUXILIAR",IF(AND(F34&gt;0,MID(A34,1,4)="COMP"),"SUBÍTEM",IF(OR(AND(F34=0,G34=0),F34="COEF.",F34&gt;0),"SUBÍTEM",IF(MID(A34,1,5)="COMP.",IF(COUNTIF(ORÇAMENTO!$B$5:$B$9855,COMPOSIÇÕES!A34)=0,"NOK",IF(COUNTIF(ORÇAMENTO!$B$5:$B$9855,COMPOSIÇÕES!A34)&gt;0,"OK","SUBÍTEM"))))))</f>
        <v>SUBÍTEM</v>
      </c>
      <c r="P34" s="396" t="b">
        <f t="shared" si="3"/>
        <v>1</v>
      </c>
      <c r="Q34" s="396" t="s">
        <v>1476</v>
      </c>
      <c r="R34" s="396"/>
      <c r="S34" s="421"/>
      <c r="T34" s="396" t="s">
        <v>150</v>
      </c>
      <c r="U34" s="396" t="s">
        <v>150</v>
      </c>
    </row>
    <row r="35" spans="1:43" ht="15.75" thickBot="1">
      <c r="A35" s="130"/>
      <c r="B35" s="130"/>
      <c r="C35" s="130"/>
      <c r="D35" s="130"/>
      <c r="E35" s="130"/>
      <c r="F35" s="130"/>
      <c r="G35" s="130"/>
      <c r="J35" s="385"/>
      <c r="K35" s="396"/>
      <c r="L35" s="387"/>
      <c r="M35" s="206"/>
      <c r="P35" s="396" t="b">
        <f t="shared" si="3"/>
        <v>1</v>
      </c>
      <c r="Q35" s="396"/>
      <c r="R35" s="396"/>
      <c r="S35" s="130"/>
      <c r="T35" s="396"/>
      <c r="U35" s="396"/>
    </row>
    <row r="36" spans="1:43" ht="28.5" customHeight="1" thickBot="1">
      <c r="A36" s="397" t="s">
        <v>95</v>
      </c>
      <c r="B36" s="398"/>
      <c r="C36" s="399" t="s">
        <v>78</v>
      </c>
      <c r="D36" s="399" t="s">
        <v>96</v>
      </c>
      <c r="E36" s="399" t="s">
        <v>98</v>
      </c>
      <c r="F36" s="399" t="s">
        <v>97</v>
      </c>
      <c r="G36" s="400" t="s">
        <v>99</v>
      </c>
      <c r="H36" s="74" t="str">
        <f t="shared" si="4"/>
        <v>OK</v>
      </c>
      <c r="J36" s="385" t="str">
        <f>IF(AND(F36=0,G36&gt;0),1+COUNT($J$3:J35),IF(B36="AUXILIAR","AUXILIAR","SUBÍTEM"))</f>
        <v>SUBÍTEM</v>
      </c>
      <c r="K36" s="396" t="s">
        <v>95</v>
      </c>
      <c r="L36" s="387" t="str">
        <f t="shared" si="5"/>
        <v>COD.</v>
      </c>
      <c r="M36" s="206" t="str">
        <f>IF(AND(MID(A36,1,4)="comp",COUNTIF($A$1:$A$1306,A36)&gt;1),"ok AUXILIAR",IF(AND(F36&gt;0,MID(A36,1,4)="COMP"),"SUBÍTEM",IF(OR(AND(F36=0,G36=0),F36="COEF.",F36&gt;0),"SUBÍTEM",IF(MID(A36,1,5)="COMP.",IF(COUNTIF(ORÇAMENTO!$B$5:$B$9855,COMPOSIÇÕES!A36)=0,"NOK",IF(COUNTIF(ORÇAMENTO!$B$5:$B$9855,COMPOSIÇÕES!A36)&gt;0,"OK","SUBÍTEM"))))))</f>
        <v>SUBÍTEM</v>
      </c>
      <c r="P36" s="396" t="b">
        <f t="shared" si="3"/>
        <v>1</v>
      </c>
      <c r="Q36" s="396" t="s">
        <v>95</v>
      </c>
      <c r="R36" s="396"/>
      <c r="S36" s="75" t="s">
        <v>78</v>
      </c>
      <c r="T36" s="396" t="s">
        <v>96</v>
      </c>
      <c r="U36" s="396" t="s">
        <v>98</v>
      </c>
    </row>
    <row r="37" spans="1:43" ht="31.5" customHeight="1" thickBot="1">
      <c r="A37" s="407" t="s">
        <v>517</v>
      </c>
      <c r="B37" s="408"/>
      <c r="C37" s="437" t="s">
        <v>977</v>
      </c>
      <c r="D37" s="408" t="s">
        <v>51</v>
      </c>
      <c r="E37" s="408" t="s">
        <v>150</v>
      </c>
      <c r="F37" s="408"/>
      <c r="G37" s="424">
        <v>1.9095</v>
      </c>
      <c r="H37" s="74" t="str">
        <f>UPPER(C37)</f>
        <v>APICOAMENTO TOTAL DE REBOCO COM PONTEIRAS/TALHADEIRAS</v>
      </c>
      <c r="J37" s="385">
        <f>IF(AND(F37=0,G37&gt;0),1+COUNT($J$3:J36),IF(B37="AUXILIAR","AUXILIAR","SUBÍTEM"))</f>
        <v>5</v>
      </c>
      <c r="K37" s="396" t="s">
        <v>517</v>
      </c>
      <c r="L37" s="387" t="str">
        <f t="shared" si="5"/>
        <v>COMP. 5</v>
      </c>
      <c r="M37" s="206" t="str">
        <f>IF(AND(MID(A37,1,4)="comp",COUNTIF($A$1:$A$1306,A37)&gt;1),"ok AUXILIAR",IF(AND(F37&gt;0,MID(A37,1,4)="COMP"),"SUBÍTEM",IF(OR(AND(F37=0,G37=0),F37="COEF.",F37&gt;0),"SUBÍTEM",IF(MID(A37,1,5)="COMP.",IF(COUNTIF(ORÇAMENTO!$B$5:$B$9855,COMPOSIÇÕES!A37)=0,"NOK",IF(COUNTIF(ORÇAMENTO!$B$5:$B$9855,COMPOSIÇÕES!A37)&gt;0,"OK","SUBÍTEM"))))))</f>
        <v>OK</v>
      </c>
      <c r="P37" s="396" t="b">
        <f t="shared" si="3"/>
        <v>1</v>
      </c>
      <c r="Q37" s="396" t="s">
        <v>517</v>
      </c>
      <c r="R37" s="396"/>
      <c r="S37" s="76" t="s">
        <v>977</v>
      </c>
      <c r="T37" s="396" t="s">
        <v>51</v>
      </c>
      <c r="U37" s="396" t="s">
        <v>150</v>
      </c>
    </row>
    <row r="38" spans="1:43">
      <c r="A38" s="426">
        <v>88316</v>
      </c>
      <c r="B38" s="435" t="s">
        <v>100</v>
      </c>
      <c r="C38" s="416" t="s">
        <v>565</v>
      </c>
      <c r="D38" s="417" t="s">
        <v>53</v>
      </c>
      <c r="E38" s="418">
        <v>12.73</v>
      </c>
      <c r="F38" s="430">
        <v>0.15</v>
      </c>
      <c r="G38" s="420">
        <v>1.9095</v>
      </c>
      <c r="H38" s="74" t="str">
        <f t="shared" si="4"/>
        <v>OK</v>
      </c>
      <c r="J38" s="385" t="str">
        <f>IF(AND(F38=0,G38&gt;0),1+COUNT($J$3:J37),IF(B38="AUXILIAR","AUXILIAR","SUBÍTEM"))</f>
        <v>SUBÍTEM</v>
      </c>
      <c r="K38" s="396">
        <v>88316</v>
      </c>
      <c r="L38" s="387">
        <f t="shared" si="5"/>
        <v>88316</v>
      </c>
      <c r="M38" s="206" t="str">
        <f>IF(AND(MID(A38,1,4)="comp",COUNTIF($A$1:$A$1306,A38)&gt;1),"ok AUXILIAR",IF(AND(F38&gt;0,MID(A38,1,4)="COMP"),"SUBÍTEM",IF(OR(AND(F38=0,G38=0),F38="COEF.",F38&gt;0),"SUBÍTEM",IF(MID(A38,1,5)="COMP.",IF(COUNTIF(ORÇAMENTO!$B$5:$B$9855,COMPOSIÇÕES!A38)=0,"NOK",IF(COUNTIF(ORÇAMENTO!$B$5:$B$9855,COMPOSIÇÕES!A38)&gt;0,"OK","SUBÍTEM"))))))</f>
        <v>SUBÍTEM</v>
      </c>
      <c r="P38" s="396" t="b">
        <f t="shared" si="3"/>
        <v>1</v>
      </c>
      <c r="Q38" s="396">
        <v>88316</v>
      </c>
      <c r="R38" s="396" t="s">
        <v>100</v>
      </c>
      <c r="S38" s="416" t="s">
        <v>565</v>
      </c>
      <c r="T38" s="396" t="s">
        <v>53</v>
      </c>
      <c r="U38" s="396">
        <v>12.7</v>
      </c>
    </row>
    <row r="39" spans="1:43">
      <c r="A39" s="429" t="s">
        <v>976</v>
      </c>
      <c r="B39" s="436"/>
      <c r="C39" s="421"/>
      <c r="D39" s="421" t="s">
        <v>150</v>
      </c>
      <c r="E39" s="421" t="s">
        <v>150</v>
      </c>
      <c r="F39" s="421"/>
      <c r="G39" s="421"/>
      <c r="H39" s="74" t="str">
        <f t="shared" si="4"/>
        <v>REMOVER ESPAÇOS</v>
      </c>
      <c r="J39" s="385" t="str">
        <f>IF(AND(F39=0,G39&gt;0),1+COUNT($J$3:J38),IF(B39="AUXILIAR","AUXILIAR","SUBÍTEM"))</f>
        <v>SUBÍTEM</v>
      </c>
      <c r="K39" s="396" t="s">
        <v>976</v>
      </c>
      <c r="L39" s="387" t="str">
        <f t="shared" si="5"/>
        <v>Obs:  composição/Base - Composição ORSE - 42</v>
      </c>
      <c r="M39" s="206" t="str">
        <f>IF(AND(MID(A39,1,4)="comp",COUNTIF($A$1:$A$1306,A39)&gt;1),"ok AUXILIAR",IF(AND(F39&gt;0,MID(A39,1,4)="COMP"),"SUBÍTEM",IF(OR(AND(F39=0,G39=0),F39="COEF.",F39&gt;0),"SUBÍTEM",IF(MID(A39,1,5)="COMP.",IF(COUNTIF(ORÇAMENTO!$B$5:$B$9855,COMPOSIÇÕES!A39)=0,"NOK",IF(COUNTIF(ORÇAMENTO!$B$5:$B$9855,COMPOSIÇÕES!A39)&gt;0,"OK","SUBÍTEM"))))))</f>
        <v>SUBÍTEM</v>
      </c>
      <c r="P39" s="396" t="b">
        <f t="shared" si="3"/>
        <v>1</v>
      </c>
      <c r="Q39" s="396" t="s">
        <v>976</v>
      </c>
      <c r="R39" s="396"/>
      <c r="S39" s="421"/>
      <c r="T39" s="396" t="s">
        <v>150</v>
      </c>
      <c r="U39" s="396" t="s">
        <v>150</v>
      </c>
    </row>
    <row r="40" spans="1:43">
      <c r="A40" s="130"/>
      <c r="B40" s="130"/>
      <c r="C40" s="130"/>
      <c r="D40" s="130"/>
      <c r="E40" s="130"/>
      <c r="F40" s="130"/>
      <c r="G40" s="130"/>
      <c r="J40" s="385"/>
      <c r="K40" s="396"/>
      <c r="L40" s="387"/>
      <c r="M40" s="206"/>
      <c r="P40" s="396" t="b">
        <f t="shared" si="3"/>
        <v>1</v>
      </c>
      <c r="Q40" s="396"/>
      <c r="R40" s="396"/>
      <c r="S40" s="130"/>
      <c r="T40" s="396"/>
      <c r="U40" s="396"/>
    </row>
    <row r="41" spans="1:43" ht="15.75" thickBot="1">
      <c r="A41" s="130"/>
      <c r="B41" s="130"/>
      <c r="C41" s="130"/>
      <c r="D41" s="130"/>
      <c r="E41" s="130"/>
      <c r="F41" s="130"/>
      <c r="G41" s="130"/>
      <c r="J41" s="385"/>
      <c r="K41" s="396"/>
      <c r="L41" s="387"/>
      <c r="M41" s="206"/>
      <c r="P41" s="396" t="b">
        <f t="shared" ref="P41:P48" si="6">C41=S41</f>
        <v>1</v>
      </c>
      <c r="Q41" s="396"/>
      <c r="R41" s="396"/>
      <c r="S41" s="130"/>
      <c r="T41" s="396"/>
      <c r="U41" s="396"/>
    </row>
    <row r="42" spans="1:43" ht="28.5" customHeight="1" thickBot="1">
      <c r="A42" s="397" t="s">
        <v>95</v>
      </c>
      <c r="B42" s="398"/>
      <c r="C42" s="399" t="s">
        <v>78</v>
      </c>
      <c r="D42" s="399" t="s">
        <v>96</v>
      </c>
      <c r="E42" s="399" t="s">
        <v>98</v>
      </c>
      <c r="F42" s="399" t="s">
        <v>97</v>
      </c>
      <c r="G42" s="400" t="s">
        <v>99</v>
      </c>
      <c r="H42" s="74" t="str">
        <f t="shared" ref="H42:H47" si="7">IF(MID(A42,1,3)="OBS","REMOVER ESPAÇOS","OK")</f>
        <v>OK</v>
      </c>
      <c r="J42" s="385" t="str">
        <f>IF(AND(F42=0,G42&gt;0),1+COUNT($J$3:J40),IF(B42="AUXILIAR","AUXILIAR","SUBÍTEM"))</f>
        <v>SUBÍTEM</v>
      </c>
      <c r="K42" s="396" t="s">
        <v>95</v>
      </c>
      <c r="L42" s="387" t="str">
        <f t="shared" ref="L42:L47" si="8">A42</f>
        <v>COD.</v>
      </c>
      <c r="M42" s="206" t="str">
        <f>IF(AND(MID(A42,1,4)="comp",COUNTIF($A$1:$A$1306,A42)&gt;1),"ok AUXILIAR",IF(AND(F42&gt;0,MID(A42,1,4)="COMP"),"SUBÍTEM",IF(OR(AND(F42=0,G42=0),F42="COEF.",F42&gt;0),"SUBÍTEM",IF(MID(A42,1,5)="COMP.",IF(COUNTIF(ORÇAMENTO!$B$5:$B$9855,COMPOSIÇÕES!A42)=0,"NOK",IF(COUNTIF(ORÇAMENTO!$B$5:$B$9855,COMPOSIÇÕES!A42)&gt;0,"OK","SUBÍTEM"))))))</f>
        <v>SUBÍTEM</v>
      </c>
      <c r="P42" s="396" t="b">
        <f t="shared" si="6"/>
        <v>1</v>
      </c>
      <c r="Q42" s="396" t="s">
        <v>95</v>
      </c>
      <c r="R42" s="396"/>
      <c r="S42" s="75" t="s">
        <v>78</v>
      </c>
      <c r="T42" s="396" t="s">
        <v>96</v>
      </c>
      <c r="U42" s="396" t="s">
        <v>98</v>
      </c>
    </row>
    <row r="43" spans="1:43" ht="33" customHeight="1" thickBot="1">
      <c r="A43" s="407" t="s">
        <v>523</v>
      </c>
      <c r="B43" s="408"/>
      <c r="C43" s="437" t="s">
        <v>248</v>
      </c>
      <c r="D43" s="434" t="s">
        <v>51</v>
      </c>
      <c r="E43" s="434" t="s">
        <v>150</v>
      </c>
      <c r="F43" s="434"/>
      <c r="G43" s="410">
        <v>36.076000000000001</v>
      </c>
      <c r="H43" s="74" t="str">
        <f>UPPER(C43)</f>
        <v>IMPERMEABILIZAÇÃO COM APLICAÇÃO DE ARGAMASSA POLIMÉRICA TIPO DENVERTEC 100 OU SIMILAR</v>
      </c>
      <c r="J43" s="385">
        <f>IF(AND(F43=0,G43&gt;0),1+COUNT($J$3:J42),IF(B43="AUXILIAR","AUXILIAR","SUBÍTEM"))</f>
        <v>6</v>
      </c>
      <c r="K43" s="396" t="s">
        <v>523</v>
      </c>
      <c r="L43" s="387" t="str">
        <f t="shared" si="8"/>
        <v>COMP. 6</v>
      </c>
      <c r="M43" s="206" t="str">
        <f>IF(AND(MID(A43,1,4)="comp",COUNTIF($A$1:$A$1306,A43)&gt;1),"ok AUXILIAR",IF(AND(F43&gt;0,MID(A43,1,4)="COMP"),"SUBÍTEM",IF(OR(AND(F43=0,G43=0),F43="COEF.",F43&gt;0),"SUBÍTEM",IF(MID(A43,1,5)="COMP.",IF(COUNTIF(ORÇAMENTO!$B$5:$B$9855,COMPOSIÇÕES!A43)=0,"NOK",IF(COUNTIF(ORÇAMENTO!$B$5:$B$9855,COMPOSIÇÕES!A43)&gt;0,"OK","SUBÍTEM"))))))</f>
        <v>ok AUXILIAR</v>
      </c>
      <c r="P43" s="396" t="b">
        <f t="shared" si="6"/>
        <v>1</v>
      </c>
      <c r="Q43" s="396" t="s">
        <v>523</v>
      </c>
      <c r="R43" s="396"/>
      <c r="S43" s="76" t="s">
        <v>248</v>
      </c>
      <c r="T43" s="396" t="s">
        <v>51</v>
      </c>
      <c r="U43" s="396" t="s">
        <v>150</v>
      </c>
    </row>
    <row r="44" spans="1:43">
      <c r="A44" s="415">
        <v>88309</v>
      </c>
      <c r="B44" s="416" t="s">
        <v>100</v>
      </c>
      <c r="C44" s="416" t="s">
        <v>572</v>
      </c>
      <c r="D44" s="417" t="s">
        <v>53</v>
      </c>
      <c r="E44" s="418">
        <v>16.350000000000001</v>
      </c>
      <c r="F44" s="448">
        <v>0.7</v>
      </c>
      <c r="G44" s="449">
        <v>11.445</v>
      </c>
      <c r="H44" s="74" t="str">
        <f>IF(MID(A44,1,3)="OBS","REMOVER ESPAÇOS","OK")</f>
        <v>OK</v>
      </c>
      <c r="J44" s="385" t="str">
        <f>IF(AND(F44=0,G44&gt;0),1+COUNT($J$3:J42),IF(B44="AUXILIAR","AUXILIAR","SUBÍTEM"))</f>
        <v>SUBÍTEM</v>
      </c>
      <c r="K44" s="396">
        <v>88309</v>
      </c>
      <c r="L44" s="387">
        <f t="shared" si="8"/>
        <v>88309</v>
      </c>
      <c r="M44" s="206" t="str">
        <f>IF(AND(MID(A44,1,4)="comp",COUNTIF($A$1:$A$1306,A44)&gt;1),"ok AUXILIAR",IF(AND(F44&gt;0,MID(A44,1,4)="COMP"),"SUBÍTEM",IF(OR(AND(F44=0,G44=0),F44="COEF.",F44&gt;0),"SUBÍTEM",IF(MID(A44,1,5)="COMP.",IF(COUNTIF(ORÇAMENTO!$B$5:$B$9855,COMPOSIÇÕES!A44)=0,"NOK",IF(COUNTIF(ORÇAMENTO!$B$5:$B$9855,COMPOSIÇÕES!A44)&gt;0,"OK","SUBÍTEM"))))))</f>
        <v>SUBÍTEM</v>
      </c>
      <c r="P44" s="396" t="b">
        <f t="shared" si="6"/>
        <v>1</v>
      </c>
      <c r="Q44" s="396">
        <v>88309</v>
      </c>
      <c r="R44" s="396" t="s">
        <v>100</v>
      </c>
      <c r="S44" s="416" t="s">
        <v>572</v>
      </c>
      <c r="T44" s="396" t="s">
        <v>53</v>
      </c>
      <c r="U44" s="396">
        <v>15.89</v>
      </c>
    </row>
    <row r="45" spans="1:43">
      <c r="A45" s="208">
        <v>88316</v>
      </c>
      <c r="B45" s="444" t="s">
        <v>100</v>
      </c>
      <c r="C45" s="416" t="s">
        <v>565</v>
      </c>
      <c r="D45" s="417" t="s">
        <v>53</v>
      </c>
      <c r="E45" s="418">
        <v>12.73</v>
      </c>
      <c r="F45" s="448">
        <v>0.7</v>
      </c>
      <c r="G45" s="449">
        <v>8.9109999999999996</v>
      </c>
      <c r="H45" s="74" t="str">
        <f t="shared" si="7"/>
        <v>OK</v>
      </c>
      <c r="J45" s="385" t="str">
        <f>IF(AND(F45=0,G45&gt;0),1+COUNT($J$3:J43),IF(B45="AUXILIAR","AUXILIAR","SUBÍTEM"))</f>
        <v>SUBÍTEM</v>
      </c>
      <c r="K45" s="396">
        <v>88316</v>
      </c>
      <c r="L45" s="387">
        <f t="shared" si="8"/>
        <v>88316</v>
      </c>
      <c r="M45" s="206" t="str">
        <f>IF(AND(MID(A45,1,4)="comp",COUNTIF($A$1:$A$1306,A45)&gt;1),"ok AUXILIAR",IF(AND(F45&gt;0,MID(A45,1,4)="COMP"),"SUBÍTEM",IF(OR(AND(F45=0,G45=0),F45="COEF.",F45&gt;0),"SUBÍTEM",IF(MID(A45,1,5)="COMP.",IF(COUNTIF(ORÇAMENTO!$B$5:$B$9855,COMPOSIÇÕES!A45)=0,"NOK",IF(COUNTIF(ORÇAMENTO!$B$5:$B$9855,COMPOSIÇÕES!A45)&gt;0,"OK","SUBÍTEM"))))))</f>
        <v>SUBÍTEM</v>
      </c>
      <c r="P45" s="396" t="b">
        <f t="shared" si="6"/>
        <v>1</v>
      </c>
      <c r="Q45" s="396">
        <v>88316</v>
      </c>
      <c r="R45" s="396" t="s">
        <v>100</v>
      </c>
      <c r="S45" s="416" t="s">
        <v>565</v>
      </c>
      <c r="T45" s="396" t="s">
        <v>53</v>
      </c>
      <c r="U45" s="396">
        <v>12.7</v>
      </c>
    </row>
    <row r="46" spans="1:43">
      <c r="A46" s="208">
        <v>9238</v>
      </c>
      <c r="B46" s="444" t="s">
        <v>101</v>
      </c>
      <c r="C46" s="416" t="s">
        <v>584</v>
      </c>
      <c r="D46" s="417" t="s">
        <v>49</v>
      </c>
      <c r="E46" s="418">
        <v>5.24</v>
      </c>
      <c r="F46" s="450">
        <v>3</v>
      </c>
      <c r="G46" s="451">
        <v>15.72</v>
      </c>
      <c r="H46" s="74" t="str">
        <f t="shared" si="7"/>
        <v>OK</v>
      </c>
      <c r="J46" s="385" t="str">
        <f>IF(AND(F46=0,G46&gt;0),1+COUNT($J$3:J45),IF(B46="AUXILIAR","AUXILIAR","SUBÍTEM"))</f>
        <v>SUBÍTEM</v>
      </c>
      <c r="K46" s="396">
        <v>9238</v>
      </c>
      <c r="L46" s="387">
        <f t="shared" si="8"/>
        <v>9238</v>
      </c>
      <c r="M46" s="206" t="str">
        <f>IF(AND(MID(A46,1,4)="comp",COUNTIF($A$1:$A$1306,A46)&gt;1),"ok AUXILIAR",IF(AND(F46&gt;0,MID(A46,1,4)="COMP"),"SUBÍTEM",IF(OR(AND(F46=0,G46=0),F46="COEF.",F46&gt;0),"SUBÍTEM",IF(MID(A46,1,5)="COMP.",IF(COUNTIF(ORÇAMENTO!$B$5:$B$9855,COMPOSIÇÕES!A46)=0,"NOK",IF(COUNTIF(ORÇAMENTO!$B$5:$B$9855,COMPOSIÇÕES!A46)&gt;0,"OK","SUBÍTEM"))))))</f>
        <v>SUBÍTEM</v>
      </c>
      <c r="P46" s="396" t="b">
        <f t="shared" si="6"/>
        <v>1</v>
      </c>
      <c r="Q46" s="396">
        <v>9238</v>
      </c>
      <c r="R46" s="396" t="s">
        <v>101</v>
      </c>
      <c r="S46" s="416" t="s">
        <v>584</v>
      </c>
      <c r="T46" s="396" t="s">
        <v>49</v>
      </c>
      <c r="U46" s="396">
        <v>5.34</v>
      </c>
    </row>
    <row r="47" spans="1:43">
      <c r="A47" s="421" t="s">
        <v>149</v>
      </c>
      <c r="B47" s="421"/>
      <c r="C47" s="421"/>
      <c r="D47" s="421" t="s">
        <v>150</v>
      </c>
      <c r="E47" s="421" t="s">
        <v>150</v>
      </c>
      <c r="F47" s="421"/>
      <c r="G47" s="421"/>
      <c r="H47" s="74" t="str">
        <f t="shared" si="7"/>
        <v>REMOVER ESPAÇOS</v>
      </c>
      <c r="J47" s="385" t="str">
        <f>IF(AND(F47=0,G47&gt;0),1+COUNT($J$3:J46),IF(B47="AUXILIAR","AUXILIAR","SUBÍTEM"))</f>
        <v>SUBÍTEM</v>
      </c>
      <c r="K47" s="396" t="s">
        <v>149</v>
      </c>
      <c r="L47" s="387" t="str">
        <f t="shared" si="8"/>
        <v>Obs: composição/Base -  ORSE - 9360</v>
      </c>
      <c r="M47" s="206" t="str">
        <f>IF(AND(MID(A47,1,4)="comp",COUNTIF($A$1:$A$1306,A47)&gt;1),"ok AUXILIAR",IF(AND(F47&gt;0,MID(A47,1,4)="COMP"),"SUBÍTEM",IF(OR(AND(F47=0,G47=0),F47="COEF.",F47&gt;0),"SUBÍTEM",IF(MID(A47,1,5)="COMP.",IF(COUNTIF(ORÇAMENTO!$B$5:$B$9855,COMPOSIÇÕES!A47)=0,"NOK",IF(COUNTIF(ORÇAMENTO!$B$5:$B$9855,COMPOSIÇÕES!A47)&gt;0,"OK","SUBÍTEM"))))))</f>
        <v>SUBÍTEM</v>
      </c>
      <c r="P47" s="396" t="b">
        <f t="shared" si="6"/>
        <v>1</v>
      </c>
      <c r="Q47" s="396" t="s">
        <v>149</v>
      </c>
      <c r="R47" s="396"/>
      <c r="S47" s="421"/>
      <c r="T47" s="396" t="s">
        <v>150</v>
      </c>
      <c r="U47" s="396" t="s">
        <v>150</v>
      </c>
    </row>
    <row r="48" spans="1:43" ht="15.75" thickBot="1">
      <c r="A48" s="130" t="s">
        <v>961</v>
      </c>
      <c r="B48" s="130"/>
      <c r="C48" s="130"/>
      <c r="D48" s="130"/>
      <c r="E48" s="130"/>
      <c r="F48" s="130"/>
      <c r="G48" s="130"/>
      <c r="J48" s="385"/>
      <c r="K48" s="396" t="s">
        <v>961</v>
      </c>
      <c r="L48" s="387"/>
      <c r="M48" s="206"/>
      <c r="P48" s="396" t="b">
        <f t="shared" si="6"/>
        <v>1</v>
      </c>
      <c r="Q48" s="396" t="s">
        <v>961</v>
      </c>
      <c r="R48" s="396"/>
      <c r="S48" s="130"/>
      <c r="T48" s="396"/>
      <c r="U48" s="396"/>
    </row>
    <row r="49" spans="1:21" ht="26.25" customHeight="1" thickBot="1">
      <c r="A49" s="458" t="s">
        <v>95</v>
      </c>
      <c r="B49" s="459"/>
      <c r="C49" s="399" t="s">
        <v>78</v>
      </c>
      <c r="D49" s="432" t="s">
        <v>96</v>
      </c>
      <c r="E49" s="399" t="s">
        <v>98</v>
      </c>
      <c r="F49" s="399" t="s">
        <v>97</v>
      </c>
      <c r="G49" s="433" t="s">
        <v>99</v>
      </c>
      <c r="H49" s="74" t="str">
        <f>IF(MID(A49,1,3)="OBS","REMOVER ESPAÇOS","OK")</f>
        <v>OK</v>
      </c>
      <c r="J49" s="385" t="str">
        <f>IF(AND(F49=0,G49&gt;0),1+COUNT($J$3:J48),IF(B49="AUXILIAR","AUXILIAR","SUBÍTEM"))</f>
        <v>SUBÍTEM</v>
      </c>
      <c r="K49" s="396" t="s">
        <v>95</v>
      </c>
      <c r="L49" s="387" t="str">
        <f>A49</f>
        <v>COD.</v>
      </c>
      <c r="M49" s="206" t="str">
        <f>IF(AND(MID(A49,1,4)="comp",COUNTIF($A$1:$A$1306,A49)&gt;1),"ok AUXILIAR",IF(AND(F49&gt;0,MID(A49,1,4)="COMP"),"SUBÍTEM",IF(OR(AND(F49=0,G49=0),F49="COEF.",F49&gt;0),"SUBÍTEM",IF(MID(A49,1,5)="COMP.",IF(COUNTIF(ORÇAMENTO!$B$5:$B$9855,COMPOSIÇÕES!A49)=0,"NOK",IF(COUNTIF(ORÇAMENTO!$B$5:$B$9855,COMPOSIÇÕES!A49)&gt;0,"OK","SUBÍTEM"))))))</f>
        <v>SUBÍTEM</v>
      </c>
      <c r="P49" s="396" t="b">
        <f t="shared" ref="P49:P54" si="9">C49=S49</f>
        <v>1</v>
      </c>
      <c r="Q49" s="396" t="s">
        <v>95</v>
      </c>
      <c r="R49" s="396"/>
      <c r="S49" s="75" t="s">
        <v>78</v>
      </c>
      <c r="T49" s="396" t="s">
        <v>96</v>
      </c>
      <c r="U49" s="396" t="s">
        <v>98</v>
      </c>
    </row>
    <row r="50" spans="1:21" ht="34.5" customHeight="1" thickBot="1">
      <c r="A50" s="407" t="s">
        <v>518</v>
      </c>
      <c r="B50" s="423"/>
      <c r="C50" s="423" t="s">
        <v>1049</v>
      </c>
      <c r="D50" s="434" t="s">
        <v>51</v>
      </c>
      <c r="E50" s="434"/>
      <c r="F50" s="434"/>
      <c r="G50" s="424">
        <v>14.365</v>
      </c>
      <c r="H50" s="74" t="str">
        <f>UPPER(C50)</f>
        <v>DEMOLIÇÃO DE REVESTIMENTO CERÂMICO OU AZULEJO</v>
      </c>
      <c r="J50" s="385">
        <f>IF(AND(F50=0,G50&gt;0),1+COUNT($J$3:J49),IF(B50="AUXILIAR","AUXILIAR","SUBÍTEM"))</f>
        <v>7</v>
      </c>
      <c r="K50" s="396" t="s">
        <v>518</v>
      </c>
      <c r="L50" s="387" t="str">
        <f>A50</f>
        <v>COMP. 7</v>
      </c>
      <c r="M50" s="206" t="str">
        <f>IF(AND(MID(A50,1,4)="comp",COUNTIF($A$1:$A$1306,A50)&gt;1),"ok AUXILIAR",IF(AND(F50&gt;0,MID(A50,1,4)="COMP"),"SUBÍTEM",IF(OR(AND(F50=0,G50=0),F50="COEF.",F50&gt;0),"SUBÍTEM",IF(MID(A50,1,5)="COMP.",IF(COUNTIF(ORÇAMENTO!$B$5:$B$9855,COMPOSIÇÕES!A50)=0,"NOK",IF(COUNTIF(ORÇAMENTO!$B$5:$B$9855,COMPOSIÇÕES!A50)&gt;0,"OK","SUBÍTEM"))))))</f>
        <v>OK</v>
      </c>
      <c r="P50" s="396" t="b">
        <f t="shared" si="9"/>
        <v>1</v>
      </c>
      <c r="Q50" s="396" t="s">
        <v>518</v>
      </c>
      <c r="R50" s="396"/>
      <c r="S50" s="86" t="s">
        <v>1049</v>
      </c>
      <c r="T50" s="396" t="s">
        <v>51</v>
      </c>
      <c r="U50" s="396"/>
    </row>
    <row r="51" spans="1:21" ht="15.75" customHeight="1">
      <c r="A51" s="460">
        <v>88316</v>
      </c>
      <c r="B51" s="452" t="s">
        <v>100</v>
      </c>
      <c r="C51" s="416" t="s">
        <v>565</v>
      </c>
      <c r="D51" s="417" t="s">
        <v>53</v>
      </c>
      <c r="E51" s="418">
        <v>12.73</v>
      </c>
      <c r="F51" s="461">
        <v>1</v>
      </c>
      <c r="G51" s="462">
        <v>12.73</v>
      </c>
      <c r="H51" s="74" t="str">
        <f>IF(MID(A51,1,3)="OBS","REMOVER ESPAÇOS","OK")</f>
        <v>OK</v>
      </c>
      <c r="J51" s="385" t="str">
        <f>IF(AND(F51=0,G51&gt;0),1+COUNT($J$3:J50),IF(B51="AUXILIAR","AUXILIAR","SUBÍTEM"))</f>
        <v>SUBÍTEM</v>
      </c>
      <c r="K51" s="396">
        <v>88316</v>
      </c>
      <c r="L51" s="387">
        <f>A51</f>
        <v>88316</v>
      </c>
      <c r="M51" s="206" t="str">
        <f>IF(AND(MID(A51,1,4)="comp",COUNTIF($A$1:$A$1306,A51)&gt;1),"ok AUXILIAR",IF(AND(F51&gt;0,MID(A51,1,4)="COMP"),"SUBÍTEM",IF(OR(AND(F51=0,G51=0),F51="COEF.",F51&gt;0),"SUBÍTEM",IF(MID(A51,1,5)="COMP.",IF(COUNTIF(ORÇAMENTO!$B$5:$B$9855,COMPOSIÇÕES!A51)=0,"NOK",IF(COUNTIF(ORÇAMENTO!$B$5:$B$9855,COMPOSIÇÕES!A51)&gt;0,"OK","SUBÍTEM"))))))</f>
        <v>SUBÍTEM</v>
      </c>
      <c r="P51" s="396" t="b">
        <f>C51=S51</f>
        <v>1</v>
      </c>
      <c r="Q51" s="396">
        <v>88316</v>
      </c>
      <c r="R51" s="396" t="s">
        <v>100</v>
      </c>
      <c r="S51" s="416" t="s">
        <v>565</v>
      </c>
      <c r="T51" s="396" t="s">
        <v>53</v>
      </c>
      <c r="U51" s="396">
        <v>12.7</v>
      </c>
    </row>
    <row r="52" spans="1:21" ht="15.75" customHeight="1">
      <c r="A52" s="444">
        <v>88309</v>
      </c>
      <c r="B52" s="452" t="s">
        <v>100</v>
      </c>
      <c r="C52" s="416" t="s">
        <v>572</v>
      </c>
      <c r="D52" s="417" t="s">
        <v>53</v>
      </c>
      <c r="E52" s="418">
        <v>16.350000000000001</v>
      </c>
      <c r="F52" s="461">
        <v>0.1</v>
      </c>
      <c r="G52" s="462">
        <v>1.6350000000000002</v>
      </c>
      <c r="H52" s="74" t="str">
        <f>IF(MID(A52,1,3)="OBS","REMOVER ESPAÇOS","OK")</f>
        <v>OK</v>
      </c>
      <c r="J52" s="385" t="str">
        <f>IF(AND(F52=0,G52&gt;0),1+COUNT($J$3:J50),IF(B52="AUXILIAR","AUXILIAR","SUBÍTEM"))</f>
        <v>SUBÍTEM</v>
      </c>
      <c r="K52" s="396">
        <v>88309</v>
      </c>
      <c r="L52" s="387">
        <f>A52</f>
        <v>88309</v>
      </c>
      <c r="M52" s="206" t="str">
        <f>IF(AND(MID(A52,1,4)="comp",COUNTIF($A$1:$A$1306,A52)&gt;1),"ok AUXILIAR",IF(AND(F52&gt;0,MID(A52,1,4)="COMP"),"SUBÍTEM",IF(OR(AND(F52=0,G52=0),F52="COEF.",F52&gt;0),"SUBÍTEM",IF(MID(A52,1,5)="COMP.",IF(COUNTIF(ORÇAMENTO!$B$5:$B$9855,COMPOSIÇÕES!A52)=0,"NOK",IF(COUNTIF(ORÇAMENTO!$B$5:$B$9855,COMPOSIÇÕES!A52)&gt;0,"OK","SUBÍTEM"))))))</f>
        <v>SUBÍTEM</v>
      </c>
      <c r="P52" s="396" t="b">
        <f>C52=S52</f>
        <v>1</v>
      </c>
      <c r="Q52" s="396">
        <v>88309</v>
      </c>
      <c r="R52" s="396" t="s">
        <v>100</v>
      </c>
      <c r="S52" s="416" t="s">
        <v>572</v>
      </c>
      <c r="T52" s="396" t="s">
        <v>53</v>
      </c>
      <c r="U52" s="396">
        <v>15.89</v>
      </c>
    </row>
    <row r="53" spans="1:21">
      <c r="A53" s="421" t="s">
        <v>1050</v>
      </c>
      <c r="B53" s="421"/>
      <c r="C53" s="421"/>
      <c r="D53" s="421"/>
      <c r="E53" s="421"/>
      <c r="F53" s="421"/>
      <c r="G53" s="421"/>
      <c r="H53" s="74" t="str">
        <f>IF(MID(A53,1,3)="OBS","REMOVER ESPAÇOS","OK")</f>
        <v>REMOVER ESPAÇOS</v>
      </c>
      <c r="J53" s="385" t="str">
        <f>IF(AND(F53=0,G53&gt;0),1+COUNT($J$3:J50),IF(B53="AUXILIAR","AUXILIAR","SUBÍTEM"))</f>
        <v>SUBÍTEM</v>
      </c>
      <c r="K53" s="396" t="s">
        <v>1050</v>
      </c>
      <c r="L53" s="387" t="str">
        <f>A53</f>
        <v>Obs: composição/Base -  Composição ORSE - 22</v>
      </c>
      <c r="M53" s="206" t="str">
        <f>IF(AND(MID(A53,1,4)="comp",COUNTIF($A$1:$A$1306,A53)&gt;1),"ok AUXILIAR",IF(AND(F53&gt;0,MID(A53,1,4)="COMP"),"SUBÍTEM",IF(OR(AND(F53=0,G53=0),F53="COEF.",F53&gt;0),"SUBÍTEM",IF(MID(A53,1,5)="COMP.",IF(COUNTIF(ORÇAMENTO!$B$5:$B$9855,COMPOSIÇÕES!A53)=0,"NOK",IF(COUNTIF(ORÇAMENTO!$B$5:$B$9855,COMPOSIÇÕES!A53)&gt;0,"OK","SUBÍTEM"))))))</f>
        <v>SUBÍTEM</v>
      </c>
      <c r="P53" s="396" t="b">
        <f t="shared" si="9"/>
        <v>1</v>
      </c>
      <c r="Q53" s="396" t="s">
        <v>1050</v>
      </c>
      <c r="R53" s="396"/>
      <c r="S53" s="421"/>
      <c r="T53" s="396"/>
      <c r="U53" s="396"/>
    </row>
    <row r="54" spans="1:21" ht="15.75" thickBot="1">
      <c r="A54" s="456"/>
      <c r="B54" s="130"/>
      <c r="C54" s="130"/>
      <c r="D54" s="130"/>
      <c r="E54" s="130"/>
      <c r="F54" s="130"/>
      <c r="G54" s="457"/>
      <c r="J54" s="385"/>
      <c r="K54" s="396"/>
      <c r="L54" s="387"/>
      <c r="M54" s="206"/>
      <c r="P54" s="396" t="b">
        <f t="shared" si="9"/>
        <v>1</v>
      </c>
      <c r="Q54" s="396"/>
      <c r="R54" s="396"/>
      <c r="S54" s="130"/>
      <c r="T54" s="396"/>
      <c r="U54" s="396"/>
    </row>
    <row r="55" spans="1:21" ht="26.25" customHeight="1" thickBot="1">
      <c r="A55" s="458" t="s">
        <v>95</v>
      </c>
      <c r="B55" s="459"/>
      <c r="C55" s="399" t="s">
        <v>78</v>
      </c>
      <c r="D55" s="432" t="s">
        <v>96</v>
      </c>
      <c r="E55" s="399" t="s">
        <v>98</v>
      </c>
      <c r="F55" s="399" t="s">
        <v>97</v>
      </c>
      <c r="G55" s="433" t="s">
        <v>99</v>
      </c>
      <c r="H55" s="74" t="str">
        <f t="shared" ref="H55:H62" si="10">IF(MID(A55,1,3)="OBS","REMOVER ESPAÇOS","OK")</f>
        <v>OK</v>
      </c>
      <c r="J55" s="385" t="str">
        <f>IF(AND(F55=0,G55&gt;0),1+COUNT($J$3:J48),IF(B55="AUXILIAR","AUXILIAR","SUBÍTEM"))</f>
        <v>SUBÍTEM</v>
      </c>
      <c r="K55" s="396" t="s">
        <v>95</v>
      </c>
      <c r="L55" s="387" t="str">
        <f t="shared" ref="L55:L62" si="11">A55</f>
        <v>COD.</v>
      </c>
      <c r="M55" s="206" t="str">
        <f>IF(AND(MID(A55,1,4)="comp",COUNTIF($A$1:$A$1306,A55)&gt;1),"ok AUXILIAR",IF(AND(F55&gt;0,MID(A55,1,4)="COMP"),"SUBÍTEM",IF(OR(AND(F55=0,G55=0),F55="COEF.",F55&gt;0),"SUBÍTEM",IF(MID(A55,1,5)="COMP.",IF(COUNTIF(ORÇAMENTO!$B$5:$B$9855,COMPOSIÇÕES!A55)=0,"NOK",IF(COUNTIF(ORÇAMENTO!$B$5:$B$9855,COMPOSIÇÕES!A55)&gt;0,"OK","SUBÍTEM"))))))</f>
        <v>SUBÍTEM</v>
      </c>
      <c r="P55" s="396" t="b">
        <f t="shared" ref="P55:P81" si="12">C55=S55</f>
        <v>1</v>
      </c>
      <c r="Q55" s="396" t="s">
        <v>95</v>
      </c>
      <c r="R55" s="396"/>
      <c r="S55" s="75" t="s">
        <v>78</v>
      </c>
      <c r="T55" s="396" t="s">
        <v>96</v>
      </c>
      <c r="U55" s="396" t="s">
        <v>98</v>
      </c>
    </row>
    <row r="56" spans="1:21" ht="40.5" customHeight="1" thickBot="1">
      <c r="A56" s="407" t="s">
        <v>524</v>
      </c>
      <c r="B56" s="423"/>
      <c r="C56" s="423" t="s">
        <v>603</v>
      </c>
      <c r="D56" s="434" t="s">
        <v>47</v>
      </c>
      <c r="E56" s="434"/>
      <c r="F56" s="434"/>
      <c r="G56" s="424">
        <v>15.796499999999998</v>
      </c>
      <c r="H56" s="74" t="str">
        <f t="shared" si="10"/>
        <v>OK</v>
      </c>
      <c r="J56" s="385">
        <f>IF(AND(F56=0,G56&gt;0),1+COUNT($J$3:J55),IF(B56="AUXILIAR","AUXILIAR","SUBÍTEM"))</f>
        <v>8</v>
      </c>
      <c r="K56" s="396" t="s">
        <v>522</v>
      </c>
      <c r="L56" s="387" t="str">
        <f t="shared" si="11"/>
        <v>COMP. 8</v>
      </c>
      <c r="M56" s="206" t="str">
        <f>IF(AND(MID(A56,1,4)="comp",COUNTIF($A$1:$A$1306,A56)&gt;1),"ok AUXILIAR",IF(AND(F56&gt;0,MID(A56,1,4)="COMP"),"SUBÍTEM",IF(OR(AND(F56=0,G56=0),F56="COEF.",F56&gt;0),"SUBÍTEM",IF(MID(A56,1,5)="COMP.",IF(COUNTIF(ORÇAMENTO!$B$5:$B$9855,COMPOSIÇÕES!A56)=0,"NOK",IF(COUNTIF(ORÇAMENTO!$B$5:$B$9855,COMPOSIÇÕES!A56)&gt;0,"OK","SUBÍTEM"))))))</f>
        <v>OK</v>
      </c>
      <c r="P56" s="396" t="b">
        <f t="shared" si="12"/>
        <v>1</v>
      </c>
      <c r="Q56" s="396" t="s">
        <v>524</v>
      </c>
      <c r="R56" s="396"/>
      <c r="S56" s="86" t="s">
        <v>603</v>
      </c>
      <c r="T56" s="396" t="s">
        <v>47</v>
      </c>
      <c r="U56" s="396"/>
    </row>
    <row r="57" spans="1:21">
      <c r="A57" s="460">
        <v>2036</v>
      </c>
      <c r="B57" s="460" t="s">
        <v>101</v>
      </c>
      <c r="C57" s="416" t="s">
        <v>604</v>
      </c>
      <c r="D57" s="417" t="s">
        <v>60</v>
      </c>
      <c r="E57" s="418">
        <v>40</v>
      </c>
      <c r="F57" s="461">
        <v>8.0000000000000002E-3</v>
      </c>
      <c r="G57" s="462">
        <v>0.32</v>
      </c>
      <c r="H57" s="74" t="str">
        <f t="shared" si="10"/>
        <v>OK</v>
      </c>
      <c r="J57" s="385" t="str">
        <f>IF(AND(F57=0,G57&gt;0),1+COUNT($J$3:J56),IF(B57="AUXILIAR","AUXILIAR","SUBÍTEM"))</f>
        <v>SUBÍTEM</v>
      </c>
      <c r="K57" s="396">
        <v>2036</v>
      </c>
      <c r="L57" s="387">
        <f t="shared" si="11"/>
        <v>2036</v>
      </c>
      <c r="M57" s="206" t="str">
        <f>IF(AND(MID(A57,1,4)="comp",COUNTIF($A$1:$A$1306,A57)&gt;1),"ok AUXILIAR",IF(AND(F57&gt;0,MID(A57,1,4)="COMP"),"SUBÍTEM",IF(OR(AND(F57=0,G57=0),F57="COEF.",F57&gt;0),"SUBÍTEM",IF(MID(A57,1,5)="COMP.",IF(COUNTIF(ORÇAMENTO!$B$5:$B$9855,COMPOSIÇÕES!A57)=0,"NOK",IF(COUNTIF(ORÇAMENTO!$B$5:$B$9855,COMPOSIÇÕES!A57)&gt;0,"OK","SUBÍTEM"))))))</f>
        <v>SUBÍTEM</v>
      </c>
      <c r="P57" s="396" t="b">
        <f t="shared" si="12"/>
        <v>1</v>
      </c>
      <c r="Q57" s="396">
        <v>2036</v>
      </c>
      <c r="R57" s="396" t="s">
        <v>101</v>
      </c>
      <c r="S57" s="416" t="s">
        <v>604</v>
      </c>
      <c r="T57" s="396" t="s">
        <v>60</v>
      </c>
      <c r="U57" s="396">
        <v>42.59</v>
      </c>
    </row>
    <row r="58" spans="1:21">
      <c r="A58" s="443">
        <v>138</v>
      </c>
      <c r="B58" s="460" t="s">
        <v>101</v>
      </c>
      <c r="C58" s="416" t="s">
        <v>605</v>
      </c>
      <c r="D58" s="417" t="s">
        <v>49</v>
      </c>
      <c r="E58" s="418">
        <v>54.2</v>
      </c>
      <c r="F58" s="431">
        <v>5.0000000000000001E-3</v>
      </c>
      <c r="G58" s="462">
        <v>0.27100000000000002</v>
      </c>
      <c r="H58" s="74" t="str">
        <f t="shared" si="10"/>
        <v>OK</v>
      </c>
      <c r="J58" s="385" t="str">
        <f>IF(AND(F58=0,G58&gt;0),1+COUNT($J$3:J57),IF(B58="AUXILIAR","AUXILIAR","SUBÍTEM"))</f>
        <v>SUBÍTEM</v>
      </c>
      <c r="K58" s="396">
        <v>138</v>
      </c>
      <c r="L58" s="387">
        <f t="shared" si="11"/>
        <v>138</v>
      </c>
      <c r="M58" s="206" t="str">
        <f>IF(AND(MID(A58,1,4)="comp",COUNTIF($A$1:$A$1306,A58)&gt;1),"ok AUXILIAR",IF(AND(F58&gt;0,MID(A58,1,4)="COMP"),"SUBÍTEM",IF(OR(AND(F58=0,G58=0),F58="COEF.",F58&gt;0),"SUBÍTEM",IF(MID(A58,1,5)="COMP.",IF(COUNTIF(ORÇAMENTO!$B$5:$B$9855,COMPOSIÇÕES!A58)=0,"NOK",IF(COUNTIF(ORÇAMENTO!$B$5:$B$9855,COMPOSIÇÕES!A58)&gt;0,"OK","SUBÍTEM"))))))</f>
        <v>SUBÍTEM</v>
      </c>
      <c r="P58" s="396" t="b">
        <f t="shared" si="12"/>
        <v>1</v>
      </c>
      <c r="Q58" s="396">
        <v>138</v>
      </c>
      <c r="R58" s="396" t="s">
        <v>101</v>
      </c>
      <c r="S58" s="416" t="s">
        <v>605</v>
      </c>
      <c r="T58" s="396" t="s">
        <v>49</v>
      </c>
      <c r="U58" s="396">
        <v>57.71</v>
      </c>
    </row>
    <row r="59" spans="1:21">
      <c r="A59" s="452">
        <v>20067</v>
      </c>
      <c r="B59" s="460" t="s">
        <v>566</v>
      </c>
      <c r="C59" s="416" t="s">
        <v>606</v>
      </c>
      <c r="D59" s="417" t="s">
        <v>568</v>
      </c>
      <c r="E59" s="418">
        <v>7.47</v>
      </c>
      <c r="F59" s="428">
        <v>1.01</v>
      </c>
      <c r="G59" s="462">
        <v>7.5446999999999997</v>
      </c>
      <c r="H59" s="74" t="str">
        <f t="shared" si="10"/>
        <v>OK</v>
      </c>
      <c r="J59" s="385" t="str">
        <f>IF(AND(F59=0,G59&gt;0),1+COUNT($J$3:J58),IF(B59="AUXILIAR","AUXILIAR","SUBÍTEM"))</f>
        <v>SUBÍTEM</v>
      </c>
      <c r="K59" s="396">
        <v>20067</v>
      </c>
      <c r="L59" s="387">
        <f t="shared" si="11"/>
        <v>20067</v>
      </c>
      <c r="M59" s="206" t="str">
        <f>IF(AND(MID(A59,1,4)="comp",COUNTIF($A$1:$A$1306,A59)&gt;1),"ok AUXILIAR",IF(AND(F59&gt;0,MID(A59,1,4)="COMP"),"SUBÍTEM",IF(OR(AND(F59=0,G59=0),F59="COEF.",F59&gt;0),"SUBÍTEM",IF(MID(A59,1,5)="COMP.",IF(COUNTIF(ORÇAMENTO!$B$5:$B$9855,COMPOSIÇÕES!A59)=0,"NOK",IF(COUNTIF(ORÇAMENTO!$B$5:$B$9855,COMPOSIÇÕES!A59)&gt;0,"OK","SUBÍTEM"))))))</f>
        <v>SUBÍTEM</v>
      </c>
      <c r="P59" s="396" t="b">
        <f t="shared" si="12"/>
        <v>1</v>
      </c>
      <c r="Q59" s="396">
        <v>20067</v>
      </c>
      <c r="R59" s="396" t="s">
        <v>566</v>
      </c>
      <c r="S59" s="416" t="s">
        <v>606</v>
      </c>
      <c r="T59" s="396" t="s">
        <v>568</v>
      </c>
      <c r="U59" s="396">
        <v>7.3</v>
      </c>
    </row>
    <row r="60" spans="1:21">
      <c r="A60" s="452">
        <v>88267</v>
      </c>
      <c r="B60" s="452" t="s">
        <v>100</v>
      </c>
      <c r="C60" s="416" t="s">
        <v>585</v>
      </c>
      <c r="D60" s="417" t="s">
        <v>53</v>
      </c>
      <c r="E60" s="418">
        <v>19.190000000000001</v>
      </c>
      <c r="F60" s="428">
        <v>0.24</v>
      </c>
      <c r="G60" s="462">
        <v>4.6055999999999999</v>
      </c>
      <c r="H60" s="74" t="str">
        <f t="shared" si="10"/>
        <v>OK</v>
      </c>
      <c r="J60" s="385" t="str">
        <f>IF(AND(F60=0,G60&gt;0),1+COUNT($J$3:J59),IF(B60="AUXILIAR","AUXILIAR","SUBÍTEM"))</f>
        <v>SUBÍTEM</v>
      </c>
      <c r="K60" s="396">
        <v>88267</v>
      </c>
      <c r="L60" s="387">
        <f t="shared" si="11"/>
        <v>88267</v>
      </c>
      <c r="M60" s="206" t="str">
        <f>IF(AND(MID(A60,1,4)="comp",COUNTIF($A$1:$A$1306,A60)&gt;1),"ok AUXILIAR",IF(AND(F60&gt;0,MID(A60,1,4)="COMP"),"SUBÍTEM",IF(OR(AND(F60=0,G60=0),F60="COEF.",F60&gt;0),"SUBÍTEM",IF(MID(A60,1,5)="COMP.",IF(COUNTIF(ORÇAMENTO!$B$5:$B$9855,COMPOSIÇÕES!A60)=0,"NOK",IF(COUNTIF(ORÇAMENTO!$B$5:$B$9855,COMPOSIÇÕES!A60)&gt;0,"OK","SUBÍTEM"))))))</f>
        <v>SUBÍTEM</v>
      </c>
      <c r="P60" s="396" t="b">
        <f t="shared" si="12"/>
        <v>1</v>
      </c>
      <c r="Q60" s="396">
        <v>88267</v>
      </c>
      <c r="R60" s="396" t="s">
        <v>100</v>
      </c>
      <c r="S60" s="416" t="s">
        <v>585</v>
      </c>
      <c r="T60" s="396" t="s">
        <v>53</v>
      </c>
      <c r="U60" s="396">
        <v>18.940000000000001</v>
      </c>
    </row>
    <row r="61" spans="1:21">
      <c r="A61" s="452">
        <v>88316</v>
      </c>
      <c r="B61" s="452" t="s">
        <v>100</v>
      </c>
      <c r="C61" s="416" t="s">
        <v>565</v>
      </c>
      <c r="D61" s="417" t="s">
        <v>53</v>
      </c>
      <c r="E61" s="418">
        <v>12.73</v>
      </c>
      <c r="F61" s="428">
        <v>0.24</v>
      </c>
      <c r="G61" s="462">
        <v>3.0552000000000001</v>
      </c>
      <c r="H61" s="74" t="str">
        <f t="shared" si="10"/>
        <v>OK</v>
      </c>
      <c r="J61" s="385" t="str">
        <f>IF(AND(F61=0,G61&gt;0),1+COUNT($J$3:J60),IF(B61="AUXILIAR","AUXILIAR","SUBÍTEM"))</f>
        <v>SUBÍTEM</v>
      </c>
      <c r="K61" s="396">
        <v>88316</v>
      </c>
      <c r="L61" s="387">
        <f t="shared" si="11"/>
        <v>88316</v>
      </c>
      <c r="M61" s="206" t="str">
        <f>IF(AND(MID(A61,1,4)="comp",COUNTIF($A$1:$A$1306,A61)&gt;1),"ok AUXILIAR",IF(AND(F61&gt;0,MID(A61,1,4)="COMP"),"SUBÍTEM",IF(OR(AND(F61=0,G61=0),F61="COEF.",F61&gt;0),"SUBÍTEM",IF(MID(A61,1,5)="COMP.",IF(COUNTIF(ORÇAMENTO!$B$5:$B$9855,COMPOSIÇÕES!A61)=0,"NOK",IF(COUNTIF(ORÇAMENTO!$B$5:$B$9855,COMPOSIÇÕES!A61)&gt;0,"OK","SUBÍTEM"))))))</f>
        <v>SUBÍTEM</v>
      </c>
      <c r="P61" s="396" t="b">
        <f t="shared" si="12"/>
        <v>1</v>
      </c>
      <c r="Q61" s="396">
        <v>88316</v>
      </c>
      <c r="R61" s="396" t="s">
        <v>100</v>
      </c>
      <c r="S61" s="416" t="s">
        <v>565</v>
      </c>
      <c r="T61" s="396" t="s">
        <v>53</v>
      </c>
      <c r="U61" s="396">
        <v>12.7</v>
      </c>
    </row>
    <row r="62" spans="1:21">
      <c r="A62" s="421" t="s">
        <v>607</v>
      </c>
      <c r="B62" s="421"/>
      <c r="C62" s="421"/>
      <c r="D62" s="421"/>
      <c r="E62" s="421"/>
      <c r="F62" s="421"/>
      <c r="G62" s="421"/>
      <c r="H62" s="74" t="str">
        <f t="shared" si="10"/>
        <v>REMOVER ESPAÇOS</v>
      </c>
      <c r="J62" s="385" t="str">
        <f>IF(AND(F62=0,G62&gt;0),1+COUNT($J$3:J61),IF(B62="AUXILIAR","AUXILIAR","SUBÍTEM"))</f>
        <v>SUBÍTEM</v>
      </c>
      <c r="K62" s="396" t="s">
        <v>607</v>
      </c>
      <c r="L62" s="387" t="str">
        <f t="shared" si="11"/>
        <v>Obs: composição/Base -  ORSE - 09389</v>
      </c>
      <c r="M62" s="206" t="str">
        <f>IF(AND(MID(A62,1,4)="comp",COUNTIF($A$1:$A$1306,A62)&gt;1),"ok AUXILIAR",IF(AND(F62&gt;0,MID(A62,1,4)="COMP"),"SUBÍTEM",IF(OR(AND(F62=0,G62=0),F62="COEF.",F62&gt;0),"SUBÍTEM",IF(MID(A62,1,5)="COMP.",IF(COUNTIF(ORÇAMENTO!$B$5:$B$9855,COMPOSIÇÕES!A62)=0,"NOK",IF(COUNTIF(ORÇAMENTO!$B$5:$B$9855,COMPOSIÇÕES!A62)&gt;0,"OK","SUBÍTEM"))))))</f>
        <v>SUBÍTEM</v>
      </c>
      <c r="P62" s="396" t="b">
        <f t="shared" si="12"/>
        <v>1</v>
      </c>
      <c r="Q62" s="396" t="s">
        <v>607</v>
      </c>
      <c r="R62" s="396"/>
      <c r="S62" s="421"/>
      <c r="T62" s="396"/>
      <c r="U62" s="396"/>
    </row>
    <row r="63" spans="1:21" ht="15.75" thickBot="1">
      <c r="A63" s="456"/>
      <c r="B63" s="130"/>
      <c r="C63" s="130"/>
      <c r="D63" s="130"/>
      <c r="E63" s="130"/>
      <c r="F63" s="130"/>
      <c r="G63" s="457"/>
      <c r="J63" s="385"/>
      <c r="K63" s="396"/>
      <c r="L63" s="387"/>
      <c r="M63" s="206"/>
      <c r="P63" s="396" t="b">
        <f t="shared" si="12"/>
        <v>1</v>
      </c>
      <c r="Q63" s="396"/>
      <c r="R63" s="396"/>
      <c r="S63" s="130"/>
      <c r="T63" s="396"/>
      <c r="U63" s="396"/>
    </row>
    <row r="64" spans="1:21" ht="26.25" customHeight="1" thickBot="1">
      <c r="A64" s="458" t="s">
        <v>95</v>
      </c>
      <c r="B64" s="459"/>
      <c r="C64" s="399" t="s">
        <v>78</v>
      </c>
      <c r="D64" s="432" t="s">
        <v>96</v>
      </c>
      <c r="E64" s="399" t="s">
        <v>98</v>
      </c>
      <c r="F64" s="399" t="s">
        <v>97</v>
      </c>
      <c r="G64" s="433" t="s">
        <v>99</v>
      </c>
      <c r="H64" s="74" t="str">
        <f t="shared" ref="H64:H71" si="13">IF(MID(A64,1,3)="OBS","REMOVER ESPAÇOS","OK")</f>
        <v>OK</v>
      </c>
      <c r="J64" s="385" t="str">
        <f>IF(AND(F64=0,G64&gt;0),1+COUNT($J$3:J48),IF(B64="AUXILIAR","AUXILIAR","SUBÍTEM"))</f>
        <v>SUBÍTEM</v>
      </c>
      <c r="K64" s="396" t="s">
        <v>95</v>
      </c>
      <c r="L64" s="387" t="str">
        <f t="shared" ref="L64:L71" si="14">A64</f>
        <v>COD.</v>
      </c>
      <c r="M64" s="206" t="str">
        <f>IF(AND(MID(A64,1,4)="comp",COUNTIF($A$1:$A$1306,A64)&gt;1),"ok AUXILIAR",IF(AND(F64&gt;0,MID(A64,1,4)="COMP"),"SUBÍTEM",IF(OR(AND(F64=0,G64=0),F64="COEF.",F64&gt;0),"SUBÍTEM",IF(MID(A64,1,5)="COMP.",IF(COUNTIF(ORÇAMENTO!$B$5:$B$9855,COMPOSIÇÕES!A64)=0,"NOK",IF(COUNTIF(ORÇAMENTO!$B$5:$B$9855,COMPOSIÇÕES!A64)&gt;0,"OK","SUBÍTEM"))))))</f>
        <v>SUBÍTEM</v>
      </c>
      <c r="P64" s="396" t="b">
        <f t="shared" si="12"/>
        <v>1</v>
      </c>
      <c r="Q64" s="396" t="s">
        <v>95</v>
      </c>
      <c r="R64" s="396"/>
      <c r="S64" s="75" t="s">
        <v>78</v>
      </c>
      <c r="T64" s="396" t="s">
        <v>96</v>
      </c>
      <c r="U64" s="396" t="s">
        <v>98</v>
      </c>
    </row>
    <row r="65" spans="1:21" ht="40.5" customHeight="1" thickBot="1">
      <c r="A65" s="407" t="s">
        <v>522</v>
      </c>
      <c r="B65" s="423"/>
      <c r="C65" s="423" t="s">
        <v>608</v>
      </c>
      <c r="D65" s="434" t="s">
        <v>47</v>
      </c>
      <c r="E65" s="434"/>
      <c r="F65" s="434"/>
      <c r="G65" s="424">
        <v>38.81429</v>
      </c>
      <c r="H65" s="74" t="str">
        <f t="shared" si="13"/>
        <v>OK</v>
      </c>
      <c r="J65" s="385">
        <f>IF(AND(F65=0,G65&gt;0),1+COUNT($J$3:J64),IF(B65="AUXILIAR","AUXILIAR","SUBÍTEM"))</f>
        <v>9</v>
      </c>
      <c r="K65" s="396" t="s">
        <v>102</v>
      </c>
      <c r="L65" s="387" t="str">
        <f t="shared" si="14"/>
        <v>COMP. 9</v>
      </c>
      <c r="M65" s="206" t="str">
        <f>IF(AND(MID(A65,1,4)="comp",COUNTIF($A$1:$A$1306,A65)&gt;1),"ok AUXILIAR",IF(AND(F65&gt;0,MID(A65,1,4)="COMP"),"SUBÍTEM",IF(OR(AND(F65=0,G65=0),F65="COEF.",F65&gt;0),"SUBÍTEM",IF(MID(A65,1,5)="COMP.",IF(COUNTIF(ORÇAMENTO!$B$5:$B$9855,COMPOSIÇÕES!A65)=0,"NOK",IF(COUNTIF(ORÇAMENTO!$B$5:$B$9855,COMPOSIÇÕES!A65)&gt;0,"OK","SUBÍTEM"))))))</f>
        <v>OK</v>
      </c>
      <c r="P65" s="396" t="b">
        <f t="shared" si="12"/>
        <v>1</v>
      </c>
      <c r="Q65" s="396" t="s">
        <v>522</v>
      </c>
      <c r="R65" s="396"/>
      <c r="S65" s="86" t="s">
        <v>608</v>
      </c>
      <c r="T65" s="396" t="s">
        <v>47</v>
      </c>
      <c r="U65" s="396"/>
    </row>
    <row r="66" spans="1:21" ht="30">
      <c r="A66" s="460">
        <v>20078</v>
      </c>
      <c r="B66" s="460" t="s">
        <v>566</v>
      </c>
      <c r="C66" s="416" t="s">
        <v>609</v>
      </c>
      <c r="D66" s="417" t="s">
        <v>579</v>
      </c>
      <c r="E66" s="418">
        <v>13.23</v>
      </c>
      <c r="F66" s="461">
        <v>2.3E-2</v>
      </c>
      <c r="G66" s="462">
        <v>0.30429</v>
      </c>
      <c r="H66" s="74" t="str">
        <f t="shared" si="13"/>
        <v>OK</v>
      </c>
      <c r="J66" s="385" t="str">
        <f>IF(AND(F66=0,G66&gt;0),1+COUNT($J$3:J65),IF(B66="AUXILIAR","AUXILIAR","SUBÍTEM"))</f>
        <v>SUBÍTEM</v>
      </c>
      <c r="K66" s="396">
        <v>20078</v>
      </c>
      <c r="L66" s="387">
        <f t="shared" si="14"/>
        <v>20078</v>
      </c>
      <c r="M66" s="206" t="str">
        <f>IF(AND(MID(A66,1,4)="comp",COUNTIF($A$1:$A$1306,A66)&gt;1),"ok AUXILIAR",IF(AND(F66&gt;0,MID(A66,1,4)="COMP"),"SUBÍTEM",IF(OR(AND(F66=0,G66=0),F66="COEF.",F66&gt;0),"SUBÍTEM",IF(MID(A66,1,5)="COMP.",IF(COUNTIF(ORÇAMENTO!$B$5:$B$9855,COMPOSIÇÕES!A66)=0,"NOK",IF(COUNTIF(ORÇAMENTO!$B$5:$B$9855,COMPOSIÇÕES!A66)&gt;0,"OK","SUBÍTEM"))))))</f>
        <v>SUBÍTEM</v>
      </c>
      <c r="P66" s="396" t="b">
        <f t="shared" si="12"/>
        <v>1</v>
      </c>
      <c r="Q66" s="396">
        <v>20078</v>
      </c>
      <c r="R66" s="396" t="s">
        <v>566</v>
      </c>
      <c r="S66" s="416" t="s">
        <v>609</v>
      </c>
      <c r="T66" s="396" t="s">
        <v>579</v>
      </c>
      <c r="U66" s="396">
        <v>13.23</v>
      </c>
    </row>
    <row r="67" spans="1:21">
      <c r="A67" s="443">
        <v>299</v>
      </c>
      <c r="B67" s="460" t="s">
        <v>566</v>
      </c>
      <c r="C67" s="416" t="s">
        <v>610</v>
      </c>
      <c r="D67" s="417" t="s">
        <v>579</v>
      </c>
      <c r="E67" s="418">
        <v>1.81</v>
      </c>
      <c r="F67" s="431">
        <v>0.17</v>
      </c>
      <c r="G67" s="462">
        <v>0.30770000000000003</v>
      </c>
      <c r="H67" s="74" t="str">
        <f t="shared" si="13"/>
        <v>OK</v>
      </c>
      <c r="J67" s="385" t="str">
        <f>IF(AND(F67=0,G67&gt;0),1+COUNT($J$3:J66),IF(B67="AUXILIAR","AUXILIAR","SUBÍTEM"))</f>
        <v>SUBÍTEM</v>
      </c>
      <c r="K67" s="396">
        <v>299</v>
      </c>
      <c r="L67" s="387">
        <f t="shared" si="14"/>
        <v>299</v>
      </c>
      <c r="M67" s="206" t="str">
        <f>IF(AND(MID(A67,1,4)="comp",COUNTIF($A$1:$A$1306,A67)&gt;1),"ok AUXILIAR",IF(AND(F67&gt;0,MID(A67,1,4)="COMP"),"SUBÍTEM",IF(OR(AND(F67=0,G67=0),F67="COEF.",F67&gt;0),"SUBÍTEM",IF(MID(A67,1,5)="COMP.",IF(COUNTIF(ORÇAMENTO!$B$5:$B$9855,COMPOSIÇÕES!A67)=0,"NOK",IF(COUNTIF(ORÇAMENTO!$B$5:$B$9855,COMPOSIÇÕES!A67)&gt;0,"OK","SUBÍTEM"))))))</f>
        <v>SUBÍTEM</v>
      </c>
      <c r="P67" s="396" t="b">
        <f t="shared" si="12"/>
        <v>1</v>
      </c>
      <c r="Q67" s="396">
        <v>299</v>
      </c>
      <c r="R67" s="396" t="s">
        <v>566</v>
      </c>
      <c r="S67" s="416" t="s">
        <v>610</v>
      </c>
      <c r="T67" s="396" t="s">
        <v>579</v>
      </c>
      <c r="U67" s="396">
        <v>1.81</v>
      </c>
    </row>
    <row r="68" spans="1:21">
      <c r="A68" s="452">
        <v>9841</v>
      </c>
      <c r="B68" s="460" t="s">
        <v>566</v>
      </c>
      <c r="C68" s="416" t="s">
        <v>611</v>
      </c>
      <c r="D68" s="417" t="s">
        <v>568</v>
      </c>
      <c r="E68" s="418">
        <v>21.39</v>
      </c>
      <c r="F68" s="428">
        <v>1.01</v>
      </c>
      <c r="G68" s="462">
        <v>21.603899999999999</v>
      </c>
      <c r="H68" s="74" t="str">
        <f t="shared" si="13"/>
        <v>OK</v>
      </c>
      <c r="J68" s="385" t="str">
        <f>IF(AND(F68=0,G68&gt;0),1+COUNT($J$3:J67),IF(B68="AUXILIAR","AUXILIAR","SUBÍTEM"))</f>
        <v>SUBÍTEM</v>
      </c>
      <c r="K68" s="396">
        <v>9841</v>
      </c>
      <c r="L68" s="387">
        <f t="shared" si="14"/>
        <v>9841</v>
      </c>
      <c r="M68" s="206" t="str">
        <f>IF(AND(MID(A68,1,4)="comp",COUNTIF($A$1:$A$1306,A68)&gt;1),"ok AUXILIAR",IF(AND(F68&gt;0,MID(A68,1,4)="COMP"),"SUBÍTEM",IF(OR(AND(F68=0,G68=0),F68="COEF.",F68&gt;0),"SUBÍTEM",IF(MID(A68,1,5)="COMP.",IF(COUNTIF(ORÇAMENTO!$B$5:$B$9855,COMPOSIÇÕES!A68)=0,"NOK",IF(COUNTIF(ORÇAMENTO!$B$5:$B$9855,COMPOSIÇÕES!A68)&gt;0,"OK","SUBÍTEM"))))))</f>
        <v>SUBÍTEM</v>
      </c>
      <c r="P68" s="396" t="b">
        <f t="shared" si="12"/>
        <v>1</v>
      </c>
      <c r="Q68" s="396">
        <v>9841</v>
      </c>
      <c r="R68" s="396" t="s">
        <v>566</v>
      </c>
      <c r="S68" s="416" t="s">
        <v>611</v>
      </c>
      <c r="T68" s="396" t="s">
        <v>568</v>
      </c>
      <c r="U68" s="396">
        <v>20.9</v>
      </c>
    </row>
    <row r="69" spans="1:21">
      <c r="A69" s="452">
        <v>88267</v>
      </c>
      <c r="B69" s="452" t="s">
        <v>100</v>
      </c>
      <c r="C69" s="416" t="s">
        <v>585</v>
      </c>
      <c r="D69" s="417" t="s">
        <v>53</v>
      </c>
      <c r="E69" s="418">
        <v>19.190000000000001</v>
      </c>
      <c r="F69" s="428">
        <v>0.52</v>
      </c>
      <c r="G69" s="462">
        <v>9.9788000000000014</v>
      </c>
      <c r="H69" s="74" t="str">
        <f t="shared" si="13"/>
        <v>OK</v>
      </c>
      <c r="J69" s="385" t="str">
        <f>IF(AND(F69=0,G69&gt;0),1+COUNT($J$3:J68),IF(B69="AUXILIAR","AUXILIAR","SUBÍTEM"))</f>
        <v>SUBÍTEM</v>
      </c>
      <c r="K69" s="396">
        <v>88267</v>
      </c>
      <c r="L69" s="387">
        <f t="shared" si="14"/>
        <v>88267</v>
      </c>
      <c r="M69" s="206" t="str">
        <f>IF(AND(MID(A69,1,4)="comp",COUNTIF($A$1:$A$1306,A69)&gt;1),"ok AUXILIAR",IF(AND(F69&gt;0,MID(A69,1,4)="COMP"),"SUBÍTEM",IF(OR(AND(F69=0,G69=0),F69="COEF.",F69&gt;0),"SUBÍTEM",IF(MID(A69,1,5)="COMP.",IF(COUNTIF(ORÇAMENTO!$B$5:$B$9855,COMPOSIÇÕES!A69)=0,"NOK",IF(COUNTIF(ORÇAMENTO!$B$5:$B$9855,COMPOSIÇÕES!A69)&gt;0,"OK","SUBÍTEM"))))))</f>
        <v>SUBÍTEM</v>
      </c>
      <c r="P69" s="396" t="b">
        <f t="shared" si="12"/>
        <v>1</v>
      </c>
      <c r="Q69" s="396">
        <v>88267</v>
      </c>
      <c r="R69" s="396" t="s">
        <v>100</v>
      </c>
      <c r="S69" s="416" t="s">
        <v>585</v>
      </c>
      <c r="T69" s="396" t="s">
        <v>53</v>
      </c>
      <c r="U69" s="396">
        <v>18.940000000000001</v>
      </c>
    </row>
    <row r="70" spans="1:21">
      <c r="A70" s="452">
        <v>88316</v>
      </c>
      <c r="B70" s="452" t="s">
        <v>100</v>
      </c>
      <c r="C70" s="416" t="s">
        <v>565</v>
      </c>
      <c r="D70" s="417" t="s">
        <v>53</v>
      </c>
      <c r="E70" s="418">
        <v>12.73</v>
      </c>
      <c r="F70" s="428">
        <v>0.52</v>
      </c>
      <c r="G70" s="462">
        <v>6.6196000000000002</v>
      </c>
      <c r="H70" s="74" t="str">
        <f t="shared" si="13"/>
        <v>OK</v>
      </c>
      <c r="J70" s="385" t="str">
        <f>IF(AND(F70=0,G70&gt;0),1+COUNT($J$3:J69),IF(B70="AUXILIAR","AUXILIAR","SUBÍTEM"))</f>
        <v>SUBÍTEM</v>
      </c>
      <c r="K70" s="396">
        <v>88316</v>
      </c>
      <c r="L70" s="387">
        <f t="shared" si="14"/>
        <v>88316</v>
      </c>
      <c r="M70" s="206" t="str">
        <f>IF(AND(MID(A70,1,4)="comp",COUNTIF($A$1:$A$1306,A70)&gt;1),"ok AUXILIAR",IF(AND(F70&gt;0,MID(A70,1,4)="COMP"),"SUBÍTEM",IF(OR(AND(F70=0,G70=0),F70="COEF.",F70&gt;0),"SUBÍTEM",IF(MID(A70,1,5)="COMP.",IF(COUNTIF(ORÇAMENTO!$B$5:$B$9855,COMPOSIÇÕES!A70)=0,"NOK",IF(COUNTIF(ORÇAMENTO!$B$5:$B$9855,COMPOSIÇÕES!A70)&gt;0,"OK","SUBÍTEM"))))))</f>
        <v>SUBÍTEM</v>
      </c>
      <c r="P70" s="396" t="b">
        <f t="shared" si="12"/>
        <v>1</v>
      </c>
      <c r="Q70" s="396">
        <v>88316</v>
      </c>
      <c r="R70" s="396" t="s">
        <v>100</v>
      </c>
      <c r="S70" s="416" t="s">
        <v>565</v>
      </c>
      <c r="T70" s="396" t="s">
        <v>53</v>
      </c>
      <c r="U70" s="396">
        <v>12.7</v>
      </c>
    </row>
    <row r="71" spans="1:21">
      <c r="A71" s="421" t="s">
        <v>612</v>
      </c>
      <c r="B71" s="421"/>
      <c r="C71" s="421"/>
      <c r="D71" s="421"/>
      <c r="E71" s="421"/>
      <c r="F71" s="421"/>
      <c r="G71" s="421"/>
      <c r="H71" s="74" t="str">
        <f t="shared" si="13"/>
        <v>REMOVER ESPAÇOS</v>
      </c>
      <c r="J71" s="385" t="str">
        <f>IF(AND(F71=0,G71&gt;0),1+COUNT($J$3:J70),IF(B71="AUXILIAR","AUXILIAR","SUBÍTEM"))</f>
        <v>SUBÍTEM</v>
      </c>
      <c r="K71" s="396" t="s">
        <v>612</v>
      </c>
      <c r="L71" s="387" t="str">
        <f t="shared" si="14"/>
        <v>Obs: composição/Base -  ORSE - 09387</v>
      </c>
      <c r="M71" s="206" t="str">
        <f>IF(AND(MID(A71,1,4)="comp",COUNTIF($A$1:$A$1306,A71)&gt;1),"ok AUXILIAR",IF(AND(F71&gt;0,MID(A71,1,4)="COMP"),"SUBÍTEM",IF(OR(AND(F71=0,G71=0),F71="COEF.",F71&gt;0),"SUBÍTEM",IF(MID(A71,1,5)="COMP.",IF(COUNTIF(ORÇAMENTO!$B$5:$B$9855,COMPOSIÇÕES!A71)=0,"NOK",IF(COUNTIF(ORÇAMENTO!$B$5:$B$9855,COMPOSIÇÕES!A71)&gt;0,"OK","SUBÍTEM"))))))</f>
        <v>SUBÍTEM</v>
      </c>
      <c r="P71" s="396" t="b">
        <f t="shared" si="12"/>
        <v>1</v>
      </c>
      <c r="Q71" s="396" t="s">
        <v>612</v>
      </c>
      <c r="R71" s="396"/>
      <c r="S71" s="421"/>
      <c r="T71" s="396"/>
      <c r="U71" s="396"/>
    </row>
    <row r="72" spans="1:21" ht="15.75" thickBot="1">
      <c r="A72" s="456"/>
      <c r="B72" s="130"/>
      <c r="C72" s="130"/>
      <c r="D72" s="130"/>
      <c r="E72" s="130"/>
      <c r="F72" s="130"/>
      <c r="G72" s="457"/>
      <c r="J72" s="385"/>
      <c r="K72" s="396"/>
      <c r="L72" s="387"/>
      <c r="M72" s="206"/>
      <c r="P72" s="396" t="b">
        <f t="shared" si="12"/>
        <v>1</v>
      </c>
      <c r="Q72" s="396"/>
      <c r="R72" s="396"/>
      <c r="S72" s="130"/>
      <c r="T72" s="396"/>
      <c r="U72" s="396"/>
    </row>
    <row r="73" spans="1:21" ht="26.25" customHeight="1" thickBot="1">
      <c r="A73" s="458" t="s">
        <v>95</v>
      </c>
      <c r="B73" s="459"/>
      <c r="C73" s="399" t="s">
        <v>78</v>
      </c>
      <c r="D73" s="432" t="s">
        <v>96</v>
      </c>
      <c r="E73" s="399" t="s">
        <v>98</v>
      </c>
      <c r="F73" s="399" t="s">
        <v>97</v>
      </c>
      <c r="G73" s="433" t="s">
        <v>99</v>
      </c>
      <c r="H73" s="74" t="str">
        <f t="shared" ref="H73:H81" si="15">IF(MID(A73,1,3)="OBS","REMOVER ESPAÇOS","OK")</f>
        <v>OK</v>
      </c>
      <c r="J73" s="385" t="str">
        <f>IF(AND(F73=0,G73&gt;0),1+COUNT($J$3:J48),IF(B73="AUXILIAR","AUXILIAR","SUBÍTEM"))</f>
        <v>SUBÍTEM</v>
      </c>
      <c r="K73" s="396" t="s">
        <v>95</v>
      </c>
      <c r="L73" s="387" t="str">
        <f t="shared" ref="L73:L81" si="16">A73</f>
        <v>COD.</v>
      </c>
      <c r="M73" s="206" t="str">
        <f>IF(AND(MID(A73,1,4)="comp",COUNTIF($A$1:$A$1306,A73)&gt;1),"ok AUXILIAR",IF(AND(F73&gt;0,MID(A73,1,4)="COMP"),"SUBÍTEM",IF(OR(AND(F73=0,G73=0),F73="COEF.",F73&gt;0),"SUBÍTEM",IF(MID(A73,1,5)="COMP.",IF(COUNTIF(ORÇAMENTO!$B$5:$B$9855,COMPOSIÇÕES!A73)=0,"NOK",IF(COUNTIF(ORÇAMENTO!$B$5:$B$9855,COMPOSIÇÕES!A73)&gt;0,"OK","SUBÍTEM"))))))</f>
        <v>SUBÍTEM</v>
      </c>
      <c r="P73" s="396" t="b">
        <f t="shared" si="12"/>
        <v>1</v>
      </c>
      <c r="Q73" s="396" t="s">
        <v>95</v>
      </c>
      <c r="R73" s="396"/>
      <c r="S73" s="75" t="s">
        <v>78</v>
      </c>
      <c r="T73" s="396" t="s">
        <v>96</v>
      </c>
      <c r="U73" s="396" t="s">
        <v>98</v>
      </c>
    </row>
    <row r="74" spans="1:21" ht="40.5" customHeight="1" thickBot="1">
      <c r="A74" s="407" t="s">
        <v>102</v>
      </c>
      <c r="B74" s="423"/>
      <c r="C74" s="423" t="s">
        <v>613</v>
      </c>
      <c r="D74" s="434" t="s">
        <v>47</v>
      </c>
      <c r="E74" s="434"/>
      <c r="F74" s="434"/>
      <c r="G74" s="424">
        <v>19.293199999999999</v>
      </c>
      <c r="H74" s="74" t="str">
        <f t="shared" si="15"/>
        <v>OK</v>
      </c>
      <c r="J74" s="385">
        <f>IF(AND(F74=0,G74&gt;0),1+COUNT($J$3:J73),IF(B74="AUXILIAR","AUXILIAR","SUBÍTEM"))</f>
        <v>10</v>
      </c>
      <c r="K74" s="396" t="s">
        <v>103</v>
      </c>
      <c r="L74" s="387" t="str">
        <f t="shared" si="16"/>
        <v>COMP. 10</v>
      </c>
      <c r="M74" s="206" t="str">
        <f>IF(AND(MID(A74,1,4)="comp",COUNTIF($A$1:$A$1306,A74)&gt;1),"ok AUXILIAR",IF(AND(F74&gt;0,MID(A74,1,4)="COMP"),"SUBÍTEM",IF(OR(AND(F74=0,G74=0),F74="COEF.",F74&gt;0),"SUBÍTEM",IF(MID(A74,1,5)="COMP.",IF(COUNTIF(ORÇAMENTO!$B$5:$B$9855,COMPOSIÇÕES!A74)=0,"NOK",IF(COUNTIF(ORÇAMENTO!$B$5:$B$9855,COMPOSIÇÕES!A74)&gt;0,"OK","SUBÍTEM"))))))</f>
        <v>OK</v>
      </c>
      <c r="P74" s="396" t="b">
        <f t="shared" si="12"/>
        <v>1</v>
      </c>
      <c r="Q74" s="396" t="s">
        <v>102</v>
      </c>
      <c r="R74" s="396"/>
      <c r="S74" s="86" t="s">
        <v>613</v>
      </c>
      <c r="T74" s="396" t="s">
        <v>47</v>
      </c>
      <c r="U74" s="396"/>
    </row>
    <row r="75" spans="1:21" ht="30">
      <c r="A75" s="460">
        <v>20078</v>
      </c>
      <c r="B75" s="460" t="s">
        <v>566</v>
      </c>
      <c r="C75" s="416" t="s">
        <v>609</v>
      </c>
      <c r="D75" s="417" t="s">
        <v>579</v>
      </c>
      <c r="E75" s="418">
        <v>13.23</v>
      </c>
      <c r="F75" s="461">
        <v>0.01</v>
      </c>
      <c r="G75" s="462">
        <v>0.1323</v>
      </c>
      <c r="H75" s="74" t="str">
        <f t="shared" si="15"/>
        <v>OK</v>
      </c>
      <c r="J75" s="385" t="str">
        <f>IF(AND(F75=0,G75&gt;0),1+COUNT($J$3:J74),IF(B75="AUXILIAR","AUXILIAR","SUBÍTEM"))</f>
        <v>SUBÍTEM</v>
      </c>
      <c r="K75" s="396">
        <v>20078</v>
      </c>
      <c r="L75" s="387">
        <f t="shared" si="16"/>
        <v>20078</v>
      </c>
      <c r="M75" s="206" t="str">
        <f>IF(AND(MID(A75,1,4)="comp",COUNTIF($A$1:$A$1306,A75)&gt;1),"ok AUXILIAR",IF(AND(F75&gt;0,MID(A75,1,4)="COMP"),"SUBÍTEM",IF(OR(AND(F75=0,G75=0),F75="COEF.",F75&gt;0),"SUBÍTEM",IF(MID(A75,1,5)="COMP.",IF(COUNTIF(ORÇAMENTO!$B$5:$B$9855,COMPOSIÇÕES!A75)=0,"NOK",IF(COUNTIF(ORÇAMENTO!$B$5:$B$9855,COMPOSIÇÕES!A75)&gt;0,"OK","SUBÍTEM"))))))</f>
        <v>SUBÍTEM</v>
      </c>
      <c r="P75" s="396" t="b">
        <f t="shared" si="12"/>
        <v>1</v>
      </c>
      <c r="Q75" s="396">
        <v>20078</v>
      </c>
      <c r="R75" s="396" t="s">
        <v>566</v>
      </c>
      <c r="S75" s="416" t="s">
        <v>609</v>
      </c>
      <c r="T75" s="396" t="s">
        <v>579</v>
      </c>
      <c r="U75" s="396">
        <v>13.23</v>
      </c>
    </row>
    <row r="76" spans="1:21">
      <c r="A76" s="443">
        <v>20085</v>
      </c>
      <c r="B76" s="460" t="s">
        <v>566</v>
      </c>
      <c r="C76" s="416" t="s">
        <v>614</v>
      </c>
      <c r="D76" s="417" t="s">
        <v>579</v>
      </c>
      <c r="E76" s="418">
        <v>1.01</v>
      </c>
      <c r="F76" s="431">
        <v>0.17</v>
      </c>
      <c r="G76" s="462">
        <v>0.17170000000000002</v>
      </c>
      <c r="H76" s="74" t="str">
        <f t="shared" si="15"/>
        <v>OK</v>
      </c>
      <c r="J76" s="385" t="str">
        <f>IF(AND(F76=0,G76&gt;0),1+COUNT($J$3:J75),IF(B76="AUXILIAR","AUXILIAR","SUBÍTEM"))</f>
        <v>SUBÍTEM</v>
      </c>
      <c r="K76" s="396">
        <v>20085</v>
      </c>
      <c r="L76" s="387">
        <f t="shared" si="16"/>
        <v>20085</v>
      </c>
      <c r="M76" s="206" t="str">
        <f>IF(AND(MID(A76,1,4)="comp",COUNTIF($A$1:$A$1306,A76)&gt;1),"ok AUXILIAR",IF(AND(F76&gt;0,MID(A76,1,4)="COMP"),"SUBÍTEM",IF(OR(AND(F76=0,G76=0),F76="COEF.",F76&gt;0),"SUBÍTEM",IF(MID(A76,1,5)="COMP.",IF(COUNTIF(ORÇAMENTO!$B$5:$B$9855,COMPOSIÇÕES!A76)=0,"NOK",IF(COUNTIF(ORÇAMENTO!$B$5:$B$9855,COMPOSIÇÕES!A76)&gt;0,"OK","SUBÍTEM"))))))</f>
        <v>SUBÍTEM</v>
      </c>
      <c r="P76" s="396" t="b">
        <f t="shared" si="12"/>
        <v>1</v>
      </c>
      <c r="Q76" s="396">
        <v>20085</v>
      </c>
      <c r="R76" s="396" t="s">
        <v>566</v>
      </c>
      <c r="S76" s="416" t="s">
        <v>614</v>
      </c>
      <c r="T76" s="396" t="s">
        <v>579</v>
      </c>
      <c r="U76" s="396">
        <v>1.01</v>
      </c>
    </row>
    <row r="77" spans="1:21">
      <c r="A77" s="452">
        <v>20068</v>
      </c>
      <c r="B77" s="460" t="s">
        <v>566</v>
      </c>
      <c r="C77" s="416" t="s">
        <v>615</v>
      </c>
      <c r="D77" s="417" t="s">
        <v>568</v>
      </c>
      <c r="E77" s="418">
        <v>9.32</v>
      </c>
      <c r="F77" s="428">
        <v>1.01</v>
      </c>
      <c r="G77" s="462">
        <v>9.4131999999999998</v>
      </c>
      <c r="H77" s="74" t="str">
        <f t="shared" si="15"/>
        <v>OK</v>
      </c>
      <c r="J77" s="385" t="str">
        <f>IF(AND(F77=0,G77&gt;0),1+COUNT($J$3:J76),IF(B77="AUXILIAR","AUXILIAR","SUBÍTEM"))</f>
        <v>SUBÍTEM</v>
      </c>
      <c r="K77" s="396">
        <v>20068</v>
      </c>
      <c r="L77" s="387">
        <f t="shared" si="16"/>
        <v>20068</v>
      </c>
      <c r="M77" s="206" t="str">
        <f>IF(AND(MID(A77,1,4)="comp",COUNTIF($A$1:$A$1306,A77)&gt;1),"ok AUXILIAR",IF(AND(F77&gt;0,MID(A77,1,4)="COMP"),"SUBÍTEM",IF(OR(AND(F77=0,G77=0),F77="COEF.",F77&gt;0),"SUBÍTEM",IF(MID(A77,1,5)="COMP.",IF(COUNTIF(ORÇAMENTO!$B$5:$B$9855,COMPOSIÇÕES!A77)=0,"NOK",IF(COUNTIF(ORÇAMENTO!$B$5:$B$9855,COMPOSIÇÕES!A77)&gt;0,"OK","SUBÍTEM"))))))</f>
        <v>SUBÍTEM</v>
      </c>
      <c r="P77" s="396" t="b">
        <f t="shared" si="12"/>
        <v>1</v>
      </c>
      <c r="Q77" s="396">
        <v>20068</v>
      </c>
      <c r="R77" s="396" t="s">
        <v>566</v>
      </c>
      <c r="S77" s="416" t="s">
        <v>615</v>
      </c>
      <c r="T77" s="396" t="s">
        <v>568</v>
      </c>
      <c r="U77" s="396">
        <v>9.1</v>
      </c>
    </row>
    <row r="78" spans="1:21">
      <c r="A78" s="452">
        <v>88267</v>
      </c>
      <c r="B78" s="452" t="s">
        <v>100</v>
      </c>
      <c r="C78" s="416" t="s">
        <v>585</v>
      </c>
      <c r="D78" s="417" t="s">
        <v>53</v>
      </c>
      <c r="E78" s="418">
        <v>19.190000000000001</v>
      </c>
      <c r="F78" s="428">
        <v>0.3</v>
      </c>
      <c r="G78" s="462">
        <v>5.7570000000000006</v>
      </c>
      <c r="H78" s="74" t="str">
        <f t="shared" si="15"/>
        <v>OK</v>
      </c>
      <c r="J78" s="385" t="str">
        <f>IF(AND(F78=0,G78&gt;0),1+COUNT($J$3:J77),IF(B78="AUXILIAR","AUXILIAR","SUBÍTEM"))</f>
        <v>SUBÍTEM</v>
      </c>
      <c r="K78" s="396">
        <v>88267</v>
      </c>
      <c r="L78" s="387">
        <f t="shared" si="16"/>
        <v>88267</v>
      </c>
      <c r="M78" s="206" t="str">
        <f>IF(AND(MID(A78,1,4)="comp",COUNTIF($A$1:$A$1306,A78)&gt;1),"ok AUXILIAR",IF(AND(F78&gt;0,MID(A78,1,4)="COMP"),"SUBÍTEM",IF(OR(AND(F78=0,G78=0),F78="COEF.",F78&gt;0),"SUBÍTEM",IF(MID(A78,1,5)="COMP.",IF(COUNTIF(ORÇAMENTO!$B$5:$B$9855,COMPOSIÇÕES!A78)=0,"NOK",IF(COUNTIF(ORÇAMENTO!$B$5:$B$9855,COMPOSIÇÕES!A78)&gt;0,"OK","SUBÍTEM"))))))</f>
        <v>SUBÍTEM</v>
      </c>
      <c r="P78" s="396" t="b">
        <f t="shared" si="12"/>
        <v>1</v>
      </c>
      <c r="Q78" s="396">
        <v>88267</v>
      </c>
      <c r="R78" s="396" t="s">
        <v>100</v>
      </c>
      <c r="S78" s="416" t="s">
        <v>585</v>
      </c>
      <c r="T78" s="396" t="s">
        <v>53</v>
      </c>
      <c r="U78" s="396">
        <v>18.940000000000001</v>
      </c>
    </row>
    <row r="79" spans="1:21">
      <c r="A79" s="452">
        <v>88316</v>
      </c>
      <c r="B79" s="452" t="s">
        <v>100</v>
      </c>
      <c r="C79" s="416" t="s">
        <v>565</v>
      </c>
      <c r="D79" s="417" t="s">
        <v>53</v>
      </c>
      <c r="E79" s="418">
        <v>12.73</v>
      </c>
      <c r="F79" s="428">
        <v>0.3</v>
      </c>
      <c r="G79" s="462">
        <v>3.819</v>
      </c>
      <c r="H79" s="74" t="str">
        <f t="shared" si="15"/>
        <v>OK</v>
      </c>
      <c r="J79" s="385" t="str">
        <f>IF(AND(F79=0,G79&gt;0),1+COUNT($J$3:J78),IF(B79="AUXILIAR","AUXILIAR","SUBÍTEM"))</f>
        <v>SUBÍTEM</v>
      </c>
      <c r="K79" s="396">
        <v>88316</v>
      </c>
      <c r="L79" s="387">
        <f t="shared" si="16"/>
        <v>88316</v>
      </c>
      <c r="M79" s="206" t="str">
        <f>IF(AND(MID(A79,1,4)="comp",COUNTIF($A$1:$A$1306,A79)&gt;1),"ok AUXILIAR",IF(AND(F79&gt;0,MID(A79,1,4)="COMP"),"SUBÍTEM",IF(OR(AND(F79=0,G79=0),F79="COEF.",F79&gt;0),"SUBÍTEM",IF(MID(A79,1,5)="COMP.",IF(COUNTIF(ORÇAMENTO!$B$5:$B$9855,COMPOSIÇÕES!A79)=0,"NOK",IF(COUNTIF(ORÇAMENTO!$B$5:$B$9855,COMPOSIÇÕES!A79)&gt;0,"OK","SUBÍTEM"))))))</f>
        <v>SUBÍTEM</v>
      </c>
      <c r="P79" s="396" t="b">
        <f t="shared" si="12"/>
        <v>1</v>
      </c>
      <c r="Q79" s="396">
        <v>88316</v>
      </c>
      <c r="R79" s="396" t="s">
        <v>100</v>
      </c>
      <c r="S79" s="416" t="s">
        <v>565</v>
      </c>
      <c r="T79" s="396" t="s">
        <v>53</v>
      </c>
      <c r="U79" s="396">
        <v>12.7</v>
      </c>
    </row>
    <row r="80" spans="1:21">
      <c r="A80" s="421" t="s">
        <v>616</v>
      </c>
      <c r="B80" s="421"/>
      <c r="C80" s="421"/>
      <c r="D80" s="421"/>
      <c r="E80" s="421"/>
      <c r="F80" s="421"/>
      <c r="G80" s="421"/>
      <c r="H80" s="74" t="str">
        <f t="shared" si="15"/>
        <v>REMOVER ESPAÇOS</v>
      </c>
      <c r="J80" s="385" t="str">
        <f>IF(AND(F80=0,G80&gt;0),1+COUNT($J$3:J79),IF(B80="AUXILIAR","AUXILIAR","SUBÍTEM"))</f>
        <v>SUBÍTEM</v>
      </c>
      <c r="K80" s="396" t="s">
        <v>616</v>
      </c>
      <c r="L80" s="387" t="str">
        <f t="shared" si="16"/>
        <v>Obs: composição/Base -  ORSE - 09385</v>
      </c>
      <c r="M80" s="206" t="str">
        <f>IF(AND(MID(A80,1,4)="comp",COUNTIF($A$1:$A$1306,A80)&gt;1),"ok AUXILIAR",IF(AND(F80&gt;0,MID(A80,1,4)="COMP"),"SUBÍTEM",IF(OR(AND(F80=0,G80=0),F80="COEF.",F80&gt;0),"SUBÍTEM",IF(MID(A80,1,5)="COMP.",IF(COUNTIF(ORÇAMENTO!$B$5:$B$9855,COMPOSIÇÕES!A80)=0,"NOK",IF(COUNTIF(ORÇAMENTO!$B$5:$B$9855,COMPOSIÇÕES!A80)&gt;0,"OK","SUBÍTEM"))))))</f>
        <v>SUBÍTEM</v>
      </c>
      <c r="P80" s="396" t="b">
        <f t="shared" si="12"/>
        <v>1</v>
      </c>
      <c r="Q80" s="396" t="s">
        <v>616</v>
      </c>
      <c r="R80" s="396"/>
      <c r="S80" s="421"/>
      <c r="T80" s="396"/>
      <c r="U80" s="396"/>
    </row>
    <row r="81" spans="1:21" ht="15.75" thickBot="1">
      <c r="A81" s="456"/>
      <c r="B81" s="130"/>
      <c r="C81" s="130"/>
      <c r="D81" s="130"/>
      <c r="E81" s="130"/>
      <c r="F81" s="130"/>
      <c r="G81" s="457"/>
      <c r="H81" s="74" t="str">
        <f t="shared" si="15"/>
        <v>OK</v>
      </c>
      <c r="J81" s="385"/>
      <c r="K81" s="396"/>
      <c r="L81" s="387">
        <f t="shared" si="16"/>
        <v>0</v>
      </c>
      <c r="M81" s="206"/>
      <c r="P81" s="396" t="b">
        <f t="shared" si="12"/>
        <v>1</v>
      </c>
      <c r="Q81" s="396"/>
      <c r="R81" s="396"/>
      <c r="S81" s="130"/>
      <c r="T81" s="396"/>
      <c r="U81" s="396"/>
    </row>
    <row r="82" spans="1:21" ht="26.25" customHeight="1" thickBot="1">
      <c r="A82" s="458" t="s">
        <v>95</v>
      </c>
      <c r="B82" s="459"/>
      <c r="C82" s="399" t="s">
        <v>78</v>
      </c>
      <c r="D82" s="432" t="s">
        <v>96</v>
      </c>
      <c r="E82" s="399" t="s">
        <v>98</v>
      </c>
      <c r="F82" s="399" t="s">
        <v>97</v>
      </c>
      <c r="G82" s="433" t="s">
        <v>99</v>
      </c>
      <c r="H82" s="74" t="str">
        <f>IF(MID(A82,1,3)="OBS","REMOVER ESPAÇOS","OK")</f>
        <v>OK</v>
      </c>
      <c r="J82" s="385" t="str">
        <f>IF(AND(F82=0,G82&gt;0),1+COUNT($J$3:J48),IF(B82="AUXILIAR","AUXILIAR","SUBÍTEM"))</f>
        <v>SUBÍTEM</v>
      </c>
      <c r="K82" s="396" t="s">
        <v>95</v>
      </c>
      <c r="L82" s="387" t="str">
        <f>A82</f>
        <v>COD.</v>
      </c>
      <c r="M82" s="206" t="str">
        <f>IF(AND(MID(A82,1,4)="comp",COUNTIF($A$1:$A$1306,A82)&gt;1),"ok AUXILIAR",IF(AND(F82&gt;0,MID(A82,1,4)="COMP"),"SUBÍTEM",IF(OR(AND(F82=0,G82=0),F82="COEF.",F82&gt;0),"SUBÍTEM",IF(MID(A82,1,5)="COMP.",IF(COUNTIF(ORÇAMENTO!$B$5:$B$9855,COMPOSIÇÕES!A82)=0,"NOK",IF(COUNTIF(ORÇAMENTO!$B$5:$B$9855,COMPOSIÇÕES!A82)&gt;0,"OK","SUBÍTEM"))))))</f>
        <v>SUBÍTEM</v>
      </c>
      <c r="P82" s="396" t="b">
        <f t="shared" ref="P82:P104" si="17">C82=S82</f>
        <v>1</v>
      </c>
      <c r="Q82" s="396" t="s">
        <v>95</v>
      </c>
      <c r="R82" s="396"/>
      <c r="S82" s="75" t="s">
        <v>78</v>
      </c>
      <c r="T82" s="396" t="s">
        <v>96</v>
      </c>
      <c r="U82" s="396" t="s">
        <v>98</v>
      </c>
    </row>
    <row r="83" spans="1:21" ht="34.5" customHeight="1" thickBot="1">
      <c r="A83" s="407" t="s">
        <v>103</v>
      </c>
      <c r="B83" s="423"/>
      <c r="C83" s="423" t="s">
        <v>638</v>
      </c>
      <c r="D83" s="434" t="s">
        <v>96</v>
      </c>
      <c r="E83" s="434"/>
      <c r="F83" s="434"/>
      <c r="G83" s="424">
        <v>2536.3258850000002</v>
      </c>
      <c r="H83" s="74" t="str">
        <f>IF(MID(A83,1,3)="OBS","REMOVER ESPAÇOS","OK")</f>
        <v>OK</v>
      </c>
      <c r="J83" s="385">
        <f>IF(AND(F83=0,G83&gt;0),1+COUNT($J$3:J82),IF(B83="AUXILIAR","AUXILIAR","SUBÍTEM"))</f>
        <v>11</v>
      </c>
      <c r="K83" s="396" t="s">
        <v>104</v>
      </c>
      <c r="L83" s="387" t="str">
        <f>A83</f>
        <v>COMP. 11</v>
      </c>
      <c r="M83" s="206" t="str">
        <f>IF(AND(MID(A83,1,4)="comp",COUNTIF($A$1:$A$1306,A83)&gt;1),"ok AUXILIAR",IF(AND(F83&gt;0,MID(A83,1,4)="COMP"),"SUBÍTEM",IF(OR(AND(F83=0,G83=0),F83="COEF.",F83&gt;0),"SUBÍTEM",IF(MID(A83,1,5)="COMP.",IF(COUNTIF(ORÇAMENTO!$B$5:$B$9855,COMPOSIÇÕES!A83)=0,"NOK",IF(COUNTIF(ORÇAMENTO!$B$5:$B$9855,COMPOSIÇÕES!A83)&gt;0,"OK","SUBÍTEM"))))))</f>
        <v>OK</v>
      </c>
      <c r="P83" s="396" t="b">
        <f t="shared" si="17"/>
        <v>1</v>
      </c>
      <c r="Q83" s="396" t="s">
        <v>103</v>
      </c>
      <c r="R83" s="396"/>
      <c r="S83" s="86" t="s">
        <v>638</v>
      </c>
      <c r="T83" s="396" t="s">
        <v>96</v>
      </c>
      <c r="U83" s="396"/>
    </row>
    <row r="84" spans="1:21" ht="23.25" customHeight="1">
      <c r="A84" s="464" t="s">
        <v>1915</v>
      </c>
      <c r="B84" s="417" t="s">
        <v>1916</v>
      </c>
      <c r="C84" s="416" t="s">
        <v>2168</v>
      </c>
      <c r="D84" s="417" t="s">
        <v>955</v>
      </c>
      <c r="E84" s="418">
        <v>2400</v>
      </c>
      <c r="F84" s="420">
        <v>1</v>
      </c>
      <c r="G84" s="420">
        <v>2400</v>
      </c>
      <c r="H84" s="74" t="str">
        <f>IF(MID(A84,1,3)="OBS","REMOVER ESPAÇOS","OK")</f>
        <v>OK</v>
      </c>
      <c r="J84" s="385" t="str">
        <f>IF(AND(F84=0,G84&gt;0),1+COUNT($J$3:J83),IF(B84="AUXILIAR","AUXILIAR","SUBÍTEM"))</f>
        <v>SUBÍTEM</v>
      </c>
      <c r="K84" s="396" t="s">
        <v>1915</v>
      </c>
      <c r="L84" s="387" t="str">
        <f>A84</f>
        <v>I006386</v>
      </c>
      <c r="M84" s="206" t="str">
        <f>IF(AND(MID(A84,1,4)="comp",COUNTIF($A$1:$A$1306,A84)&gt;1),"ok AUXILIAR",IF(AND(F84&gt;0,MID(A84,1,4)="COMP"),"SUBÍTEM",IF(OR(AND(F84=0,G84=0),F84="COEF.",F84&gt;0),"SUBÍTEM",IF(MID(A84,1,5)="COMP.",IF(COUNTIF(ORÇAMENTO!$B$5:$B$9855,COMPOSIÇÕES!A84)=0,"NOK",IF(COUNTIF(ORÇAMENTO!$B$5:$B$9855,COMPOSIÇÕES!A84)&gt;0,"OK","SUBÍTEM"))))))</f>
        <v>SUBÍTEM</v>
      </c>
      <c r="P84" s="396" t="b">
        <f t="shared" si="17"/>
        <v>0</v>
      </c>
      <c r="Q84" s="396" t="s">
        <v>1915</v>
      </c>
      <c r="R84" s="396" t="s">
        <v>1916</v>
      </c>
      <c r="S84" s="416" t="s">
        <v>1926</v>
      </c>
      <c r="T84" s="396" t="s">
        <v>955</v>
      </c>
      <c r="U84" s="396">
        <v>929.66</v>
      </c>
    </row>
    <row r="85" spans="1:21">
      <c r="A85" s="443">
        <v>88309</v>
      </c>
      <c r="B85" s="443" t="s">
        <v>100</v>
      </c>
      <c r="C85" s="416" t="s">
        <v>572</v>
      </c>
      <c r="D85" s="417" t="s">
        <v>53</v>
      </c>
      <c r="E85" s="418">
        <v>16.350000000000001</v>
      </c>
      <c r="F85" s="431">
        <v>2</v>
      </c>
      <c r="G85" s="462">
        <v>32.700000000000003</v>
      </c>
      <c r="H85" s="74" t="str">
        <f t="shared" ref="H85:H89" si="18">IF(MID(A85,1,3)="OBS","REMOVER ESPAÇOS","OK")</f>
        <v>OK</v>
      </c>
      <c r="J85" s="385" t="str">
        <f>IF(AND(F85=0,G85&gt;0),1+COUNT($J$3:J81),IF(B85="AUXILIAR","AUXILIAR","SUBÍTEM"))</f>
        <v>SUBÍTEM</v>
      </c>
      <c r="K85" s="396">
        <v>88309</v>
      </c>
      <c r="L85" s="387">
        <f t="shared" ref="L85:L89" si="19">A85</f>
        <v>88309</v>
      </c>
      <c r="M85" s="206" t="str">
        <f>IF(AND(MID(A85,1,4)="comp",COUNTIF($A$1:$A$1306,A85)&gt;1),"ok AUXILIAR",IF(AND(F85&gt;0,MID(A85,1,4)="COMP"),"SUBÍTEM",IF(OR(AND(F85=0,G85=0),F85="COEF.",F85&gt;0),"SUBÍTEM",IF(MID(A85,1,5)="COMP.",IF(COUNTIF(ORÇAMENTO!$B$5:$B$9855,COMPOSIÇÕES!A85)=0,"NOK",IF(COUNTIF(ORÇAMENTO!$B$5:$B$9855,COMPOSIÇÕES!A85)&gt;0,"OK","SUBÍTEM"))))))</f>
        <v>SUBÍTEM</v>
      </c>
      <c r="P85" s="396" t="b">
        <f t="shared" ref="P85:P90" si="20">C85=S85</f>
        <v>1</v>
      </c>
      <c r="Q85" s="396">
        <v>88309</v>
      </c>
      <c r="R85" s="396" t="s">
        <v>100</v>
      </c>
      <c r="S85" s="416" t="s">
        <v>572</v>
      </c>
      <c r="T85" s="396" t="s">
        <v>53</v>
      </c>
      <c r="U85" s="396">
        <v>15.89</v>
      </c>
    </row>
    <row r="86" spans="1:21">
      <c r="A86" s="443">
        <v>88316</v>
      </c>
      <c r="B86" s="443" t="s">
        <v>100</v>
      </c>
      <c r="C86" s="416" t="s">
        <v>565</v>
      </c>
      <c r="D86" s="417" t="s">
        <v>53</v>
      </c>
      <c r="E86" s="418">
        <v>12.73</v>
      </c>
      <c r="F86" s="431">
        <v>2</v>
      </c>
      <c r="G86" s="462">
        <v>25.46</v>
      </c>
      <c r="H86" s="74" t="str">
        <f t="shared" si="18"/>
        <v>OK</v>
      </c>
      <c r="J86" s="385" t="str">
        <f>IF(AND(F86=0,G86&gt;0),1+COUNT($J$3:J81),IF(B86="AUXILIAR","AUXILIAR","SUBÍTEM"))</f>
        <v>SUBÍTEM</v>
      </c>
      <c r="K86" s="396">
        <v>88316</v>
      </c>
      <c r="L86" s="387">
        <f t="shared" si="19"/>
        <v>88316</v>
      </c>
      <c r="M86" s="206" t="str">
        <f>IF(AND(MID(A86,1,4)="comp",COUNTIF($A$1:$A$1306,A86)&gt;1),"ok AUXILIAR",IF(AND(F86&gt;0,MID(A86,1,4)="COMP"),"SUBÍTEM",IF(OR(AND(F86=0,G86=0),F86="COEF.",F86&gt;0),"SUBÍTEM",IF(MID(A86,1,5)="COMP.",IF(COUNTIF(ORÇAMENTO!$B$5:$B$9855,COMPOSIÇÕES!A86)=0,"NOK",IF(COUNTIF(ORÇAMENTO!$B$5:$B$9855,COMPOSIÇÕES!A86)&gt;0,"OK","SUBÍTEM"))))))</f>
        <v>SUBÍTEM</v>
      </c>
      <c r="P86" s="396" t="b">
        <f t="shared" si="20"/>
        <v>1</v>
      </c>
      <c r="Q86" s="396">
        <v>88316</v>
      </c>
      <c r="R86" s="396" t="s">
        <v>100</v>
      </c>
      <c r="S86" s="416" t="s">
        <v>565</v>
      </c>
      <c r="T86" s="396" t="s">
        <v>53</v>
      </c>
      <c r="U86" s="396">
        <v>12.7</v>
      </c>
    </row>
    <row r="87" spans="1:21" ht="30">
      <c r="A87" s="443">
        <v>94963</v>
      </c>
      <c r="B87" s="443" t="s">
        <v>100</v>
      </c>
      <c r="C87" s="416" t="s">
        <v>574</v>
      </c>
      <c r="D87" s="417" t="s">
        <v>55</v>
      </c>
      <c r="E87" s="418">
        <v>272.98</v>
      </c>
      <c r="F87" s="431">
        <v>1.7999999999999999E-2</v>
      </c>
      <c r="G87" s="462">
        <v>4.91364</v>
      </c>
      <c r="H87" s="74" t="str">
        <f t="shared" si="18"/>
        <v>OK</v>
      </c>
      <c r="J87" s="385" t="str">
        <f>IF(AND(F87=0,G87&gt;0),1+COUNT($J$3:J81),IF(B87="AUXILIAR","AUXILIAR","SUBÍTEM"))</f>
        <v>SUBÍTEM</v>
      </c>
      <c r="K87" s="396">
        <v>94963</v>
      </c>
      <c r="L87" s="387">
        <f t="shared" si="19"/>
        <v>94963</v>
      </c>
      <c r="M87" s="206" t="str">
        <f>IF(AND(MID(A87,1,4)="comp",COUNTIF($A$1:$A$1306,A87)&gt;1),"ok AUXILIAR",IF(AND(F87&gt;0,MID(A87,1,4)="COMP"),"SUBÍTEM",IF(OR(AND(F87=0,G87=0),F87="COEF.",F87&gt;0),"SUBÍTEM",IF(MID(A87,1,5)="COMP.",IF(COUNTIF(ORÇAMENTO!$B$5:$B$9855,COMPOSIÇÕES!A87)=0,"NOK",IF(COUNTIF(ORÇAMENTO!$B$5:$B$9855,COMPOSIÇÕES!A87)&gt;0,"OK","SUBÍTEM"))))))</f>
        <v>SUBÍTEM</v>
      </c>
      <c r="P87" s="396" t="b">
        <f t="shared" si="20"/>
        <v>1</v>
      </c>
      <c r="Q87" s="396">
        <v>94963</v>
      </c>
      <c r="R87" s="396" t="s">
        <v>100</v>
      </c>
      <c r="S87" s="416" t="s">
        <v>574</v>
      </c>
      <c r="T87" s="396" t="s">
        <v>55</v>
      </c>
      <c r="U87" s="396">
        <v>281.32</v>
      </c>
    </row>
    <row r="88" spans="1:21" ht="30">
      <c r="A88" s="443">
        <v>92921</v>
      </c>
      <c r="B88" s="443" t="s">
        <v>100</v>
      </c>
      <c r="C88" s="416" t="s">
        <v>640</v>
      </c>
      <c r="D88" s="417" t="s">
        <v>49</v>
      </c>
      <c r="E88" s="418">
        <v>5.98</v>
      </c>
      <c r="F88" s="431">
        <v>1.26</v>
      </c>
      <c r="G88" s="462">
        <v>7.5348000000000006</v>
      </c>
      <c r="H88" s="74" t="str">
        <f t="shared" si="18"/>
        <v>OK</v>
      </c>
      <c r="J88" s="385" t="str">
        <f>IF(AND(F88=0,G88&gt;0),1+COUNT($J$3:J82),IF(B88="AUXILIAR","AUXILIAR","SUBÍTEM"))</f>
        <v>SUBÍTEM</v>
      </c>
      <c r="K88" s="396">
        <v>92921</v>
      </c>
      <c r="L88" s="387">
        <f t="shared" si="19"/>
        <v>92921</v>
      </c>
      <c r="M88" s="206" t="str">
        <f>IF(AND(MID(A88,1,4)="comp",COUNTIF($A$1:$A$1306,A88)&gt;1),"ok AUXILIAR",IF(AND(F88&gt;0,MID(A88,1,4)="COMP"),"SUBÍTEM",IF(OR(AND(F88=0,G88=0),F88="COEF.",F88&gt;0),"SUBÍTEM",IF(MID(A88,1,5)="COMP.",IF(COUNTIF(ORÇAMENTO!$B$5:$B$9855,COMPOSIÇÕES!A88)=0,"NOK",IF(COUNTIF(ORÇAMENTO!$B$5:$B$9855,COMPOSIÇÕES!A88)&gt;0,"OK","SUBÍTEM"))))))</f>
        <v>SUBÍTEM</v>
      </c>
      <c r="P88" s="396" t="b">
        <f t="shared" si="20"/>
        <v>1</v>
      </c>
      <c r="Q88" s="396">
        <v>92921</v>
      </c>
      <c r="R88" s="396" t="s">
        <v>100</v>
      </c>
      <c r="S88" s="416" t="s">
        <v>640</v>
      </c>
      <c r="T88" s="396" t="s">
        <v>49</v>
      </c>
      <c r="U88" s="396">
        <v>6.74</v>
      </c>
    </row>
    <row r="89" spans="1:21" ht="30">
      <c r="A89" s="443">
        <v>87298</v>
      </c>
      <c r="B89" s="443" t="s">
        <v>100</v>
      </c>
      <c r="C89" s="416" t="s">
        <v>1965</v>
      </c>
      <c r="D89" s="417" t="s">
        <v>55</v>
      </c>
      <c r="E89" s="418">
        <v>417.21</v>
      </c>
      <c r="F89" s="431">
        <v>4.4999999999999997E-3</v>
      </c>
      <c r="G89" s="462">
        <v>1.8774449999999998</v>
      </c>
      <c r="H89" s="74" t="str">
        <f t="shared" si="18"/>
        <v>OK</v>
      </c>
      <c r="J89" s="385" t="str">
        <f>IF(AND(F89=0,G89&gt;0),1+COUNT($J$3:J83),IF(B89="AUXILIAR","AUXILIAR","SUBÍTEM"))</f>
        <v>SUBÍTEM</v>
      </c>
      <c r="K89" s="396">
        <v>87298</v>
      </c>
      <c r="L89" s="387">
        <f t="shared" si="19"/>
        <v>87298</v>
      </c>
      <c r="M89" s="206" t="str">
        <f>IF(AND(MID(A89,1,4)="comp",COUNTIF($A$1:$A$1306,A89)&gt;1),"ok AUXILIAR",IF(AND(F89&gt;0,MID(A89,1,4)="COMP"),"SUBÍTEM",IF(OR(AND(F89=0,G89=0),F89="COEF.",F89&gt;0),"SUBÍTEM",IF(MID(A89,1,5)="COMP.",IF(COUNTIF(ORÇAMENTO!$B$5:$B$9855,COMPOSIÇÕES!A89)=0,"NOK",IF(COUNTIF(ORÇAMENTO!$B$5:$B$9855,COMPOSIÇÕES!A89)&gt;0,"OK","SUBÍTEM"))))))</f>
        <v>SUBÍTEM</v>
      </c>
      <c r="P89" s="396" t="b">
        <f t="shared" si="20"/>
        <v>0</v>
      </c>
      <c r="Q89" s="396">
        <v>87298</v>
      </c>
      <c r="R89" s="396" t="s">
        <v>100</v>
      </c>
      <c r="S89" s="416" t="str">
        <f>IFERROR(UPPER(IF(R89="SINAPI INSUMO",VLOOKUP(Q89,#REF!,6,FALSE),IF(R89="SINAPI",VLOOKUP(Q89,#REF!,6,FALSE),IF(R89="ORSE",VLOOKUP(Q89,#REF!,2,FALSE),IF(R89="SEINFRA CE",VLOOKUP(Q89,#REF!,2,FALSE),IF(MID(Q89,1,7)="MERCADO",VLOOKUP(Q89,Cotações!$A$11:$N$8128,5,FALSE),"")))))),"")</f>
        <v/>
      </c>
      <c r="T89" s="396" t="s">
        <v>55</v>
      </c>
      <c r="U89" s="396">
        <v>435.53</v>
      </c>
    </row>
    <row r="90" spans="1:21">
      <c r="A90" s="443">
        <v>88316</v>
      </c>
      <c r="B90" s="443" t="s">
        <v>100</v>
      </c>
      <c r="C90" s="416" t="s">
        <v>565</v>
      </c>
      <c r="D90" s="417" t="s">
        <v>53</v>
      </c>
      <c r="E90" s="418">
        <v>12.73</v>
      </c>
      <c r="F90" s="431">
        <v>2</v>
      </c>
      <c r="G90" s="462">
        <v>25.46</v>
      </c>
      <c r="H90" s="74" t="str">
        <f>IF(MID(A90,1,3)="OBS","REMOVER ESPAÇOS","OK")</f>
        <v>OK</v>
      </c>
      <c r="J90" s="385" t="str">
        <f>IF(AND(F90=0,G90&gt;0),1+COUNT($J$3:J83),IF(B90="AUXILIAR","AUXILIAR","SUBÍTEM"))</f>
        <v>SUBÍTEM</v>
      </c>
      <c r="K90" s="396">
        <v>88316</v>
      </c>
      <c r="L90" s="387">
        <f>A90</f>
        <v>88316</v>
      </c>
      <c r="M90" s="206" t="str">
        <f>IF(AND(MID(A90,1,4)="comp",COUNTIF($A$1:$A$1306,A90)&gt;1),"ok AUXILIAR",IF(AND(F90&gt;0,MID(A90,1,4)="COMP"),"SUBÍTEM",IF(OR(AND(F90=0,G90=0),F90="COEF.",F90&gt;0),"SUBÍTEM",IF(MID(A90,1,5)="COMP.",IF(COUNTIF(ORÇAMENTO!$B$5:$B$9855,COMPOSIÇÕES!A90)=0,"NOK",IF(COUNTIF(ORÇAMENTO!$B$5:$B$9855,COMPOSIÇÕES!A90)&gt;0,"OK","SUBÍTEM"))))))</f>
        <v>SUBÍTEM</v>
      </c>
      <c r="P90" s="396" t="b">
        <f t="shared" si="20"/>
        <v>1</v>
      </c>
      <c r="Q90" s="396">
        <v>88316</v>
      </c>
      <c r="R90" s="396" t="s">
        <v>100</v>
      </c>
      <c r="S90" s="416" t="s">
        <v>565</v>
      </c>
      <c r="T90" s="396" t="s">
        <v>53</v>
      </c>
      <c r="U90" s="396">
        <v>12.7</v>
      </c>
    </row>
    <row r="91" spans="1:21">
      <c r="A91" s="443">
        <v>88267</v>
      </c>
      <c r="B91" s="443" t="s">
        <v>100</v>
      </c>
      <c r="C91" s="416" t="s">
        <v>585</v>
      </c>
      <c r="D91" s="417" t="s">
        <v>53</v>
      </c>
      <c r="E91" s="418">
        <v>19.190000000000001</v>
      </c>
      <c r="F91" s="431">
        <v>2</v>
      </c>
      <c r="G91" s="462">
        <v>38.380000000000003</v>
      </c>
      <c r="H91" s="74" t="str">
        <f>IF(MID(A91,1,3)="OBS","REMOVER ESPAÇOS","OK")</f>
        <v>OK</v>
      </c>
      <c r="J91" s="385" t="str">
        <f>IF(AND(F91=0,G91&gt;0),1+COUNT($J$3:J84),IF(B91="AUXILIAR","AUXILIAR","SUBÍTEM"))</f>
        <v>SUBÍTEM</v>
      </c>
      <c r="K91" s="396">
        <v>88267</v>
      </c>
      <c r="L91" s="387">
        <f>A91</f>
        <v>88267</v>
      </c>
      <c r="M91" s="206" t="str">
        <f>IF(AND(MID(A91,1,4)="comp",COUNTIF($A$1:$A$1306,A91)&gt;1),"ok AUXILIAR",IF(AND(F91&gt;0,MID(A91,1,4)="COMP"),"SUBÍTEM",IF(OR(AND(F91=0,G91=0),F91="COEF.",F91&gt;0),"SUBÍTEM",IF(MID(A91,1,5)="COMP.",IF(COUNTIF(ORÇAMENTO!$B$5:$B$9855,COMPOSIÇÕES!A91)=0,"NOK",IF(COUNTIF(ORÇAMENTO!$B$5:$B$9855,COMPOSIÇÕES!A91)&gt;0,"OK","SUBÍTEM"))))))</f>
        <v>SUBÍTEM</v>
      </c>
      <c r="P91" s="396" t="b">
        <f t="shared" si="17"/>
        <v>1</v>
      </c>
      <c r="Q91" s="396">
        <v>88267</v>
      </c>
      <c r="R91" s="396" t="s">
        <v>100</v>
      </c>
      <c r="S91" s="416" t="s">
        <v>585</v>
      </c>
      <c r="T91" s="396" t="s">
        <v>53</v>
      </c>
      <c r="U91" s="396">
        <v>18.940000000000001</v>
      </c>
    </row>
    <row r="92" spans="1:21">
      <c r="A92" s="421" t="s">
        <v>1088</v>
      </c>
      <c r="B92" s="421"/>
      <c r="C92" s="421"/>
      <c r="D92" s="421"/>
      <c r="E92" s="421"/>
      <c r="F92" s="421"/>
      <c r="G92" s="421"/>
      <c r="H92" s="74" t="str">
        <f>IF(MID(A92,1,3)="OBS","REMOVER ESPAÇOS","OK")</f>
        <v>REMOVER ESPAÇOS</v>
      </c>
      <c r="J92" s="385" t="str">
        <f>IF(AND(F92=0,G92&gt;0),1+COUNT($J$3:J91),IF(B92="AUXILIAR","AUXILIAR","SUBÍTEM"))</f>
        <v>SUBÍTEM</v>
      </c>
      <c r="K92" s="396" t="s">
        <v>1088</v>
      </c>
      <c r="L92" s="387" t="str">
        <f>A92</f>
        <v>Obs: composição/Base -  ORSE - 8365(Retirada a Bancada)+ COTAÇÕES DE EXPURGO COM TAMPA E SIFÃO</v>
      </c>
      <c r="M92" s="206" t="str">
        <f>IF(AND(MID(A92,1,4)="comp",COUNTIF($A$1:$A$1306,A92)&gt;1),"ok AUXILIAR",IF(AND(F92&gt;0,MID(A92,1,4)="COMP"),"SUBÍTEM",IF(OR(AND(F92=0,G92=0),F92="COEF.",F92&gt;0),"SUBÍTEM",IF(MID(A92,1,5)="COMP.",IF(COUNTIF(ORÇAMENTO!$B$5:$B$9855,COMPOSIÇÕES!A92)=0,"NOK",IF(COUNTIF(ORÇAMENTO!$B$5:$B$9855,COMPOSIÇÕES!A92)&gt;0,"OK","SUBÍTEM"))))))</f>
        <v>SUBÍTEM</v>
      </c>
      <c r="P92" s="396" t="b">
        <f t="shared" si="17"/>
        <v>1</v>
      </c>
      <c r="Q92" s="396" t="s">
        <v>1088</v>
      </c>
      <c r="R92" s="396"/>
      <c r="S92" s="421"/>
      <c r="T92" s="396"/>
      <c r="U92" s="396"/>
    </row>
    <row r="93" spans="1:21" ht="15.75" thickBot="1">
      <c r="A93" s="456"/>
      <c r="B93" s="130"/>
      <c r="C93" s="130"/>
      <c r="D93" s="130"/>
      <c r="E93" s="130"/>
      <c r="F93" s="130"/>
      <c r="G93" s="457"/>
      <c r="J93" s="385"/>
      <c r="K93" s="396"/>
      <c r="L93" s="387"/>
      <c r="M93" s="206"/>
      <c r="P93" s="396" t="b">
        <f t="shared" si="17"/>
        <v>1</v>
      </c>
      <c r="Q93" s="396"/>
      <c r="R93" s="396"/>
      <c r="S93" s="130"/>
      <c r="T93" s="396"/>
      <c r="U93" s="396"/>
    </row>
    <row r="94" spans="1:21" ht="26.25" customHeight="1" thickBot="1">
      <c r="A94" s="458" t="s">
        <v>95</v>
      </c>
      <c r="B94" s="459"/>
      <c r="C94" s="399" t="s">
        <v>78</v>
      </c>
      <c r="D94" s="432" t="s">
        <v>96</v>
      </c>
      <c r="E94" s="399" t="s">
        <v>98</v>
      </c>
      <c r="F94" s="399" t="s">
        <v>97</v>
      </c>
      <c r="G94" s="433" t="s">
        <v>99</v>
      </c>
      <c r="H94" s="74" t="str">
        <f t="shared" ref="H94:H103" si="21">IF(MID(A94,1,3)="OBS","REMOVER ESPAÇOS","OK")</f>
        <v>OK</v>
      </c>
      <c r="J94" s="385" t="str">
        <f>IF(AND(F94=0,G94&gt;0),1+COUNT($J$3:J48),IF(B94="AUXILIAR","AUXILIAR","SUBÍTEM"))</f>
        <v>SUBÍTEM</v>
      </c>
      <c r="K94" s="396" t="s">
        <v>95</v>
      </c>
      <c r="L94" s="387" t="str">
        <f t="shared" ref="L94:L103" si="22">A94</f>
        <v>COD.</v>
      </c>
      <c r="M94" s="206" t="str">
        <f>IF(AND(MID(A94,1,4)="comp",COUNTIF($A$1:$A$1306,A94)&gt;1),"ok AUXILIAR",IF(AND(F94&gt;0,MID(A94,1,4)="COMP"),"SUBÍTEM",IF(OR(AND(F94=0,G94=0),F94="COEF.",F94&gt;0),"SUBÍTEM",IF(MID(A94,1,5)="COMP.",IF(COUNTIF(ORÇAMENTO!$B$5:$B$9855,COMPOSIÇÕES!A94)=0,"NOK",IF(COUNTIF(ORÇAMENTO!$B$5:$B$9855,COMPOSIÇÕES!A94)&gt;0,"OK","SUBÍTEM"))))))</f>
        <v>SUBÍTEM</v>
      </c>
      <c r="P94" s="396" t="b">
        <f t="shared" si="17"/>
        <v>1</v>
      </c>
      <c r="Q94" s="396" t="s">
        <v>95</v>
      </c>
      <c r="R94" s="396"/>
      <c r="S94" s="75" t="s">
        <v>78</v>
      </c>
      <c r="T94" s="396" t="s">
        <v>96</v>
      </c>
      <c r="U94" s="396" t="s">
        <v>98</v>
      </c>
    </row>
    <row r="95" spans="1:21" ht="56.25" customHeight="1" thickBot="1">
      <c r="A95" s="407" t="s">
        <v>104</v>
      </c>
      <c r="B95" s="423"/>
      <c r="C95" s="423" t="s">
        <v>1090</v>
      </c>
      <c r="D95" s="434" t="s">
        <v>51</v>
      </c>
      <c r="E95" s="434"/>
      <c r="F95" s="434"/>
      <c r="G95" s="424">
        <v>427.77847500000001</v>
      </c>
      <c r="H95" s="74" t="str">
        <f>UPPER(C95)</f>
        <v>BANCADA EM GRANITO CINZA ANDORINHA POLIDO, E=2,5CM, CONTÉM RODAMÃO E TESTEIRA 7CM, ACABAMENTO RETO SIMPLES - SUPORTE MÃO-FRANCESA EM FERRO GALVANIZADO, ABAS IGUAIS 30 CM</v>
      </c>
      <c r="J95" s="385">
        <f>IF(AND(F95=0,G95&gt;0),1+COUNT($J$3:J94),IF(B95="AUXILIAR","AUXILIAR","SUBÍTEM"))</f>
        <v>12</v>
      </c>
      <c r="K95" s="396" t="s">
        <v>105</v>
      </c>
      <c r="L95" s="387" t="str">
        <f t="shared" si="22"/>
        <v>COMP. 12</v>
      </c>
      <c r="M95" s="206" t="str">
        <f>IF(AND(MID(A95,1,4)="comp",COUNTIF($A$1:$A$1306,A95)&gt;1),"ok AUXILIAR",IF(AND(F95&gt;0,MID(A95,1,4)="COMP"),"SUBÍTEM",IF(OR(AND(F95=0,G95=0),F95="COEF.",F95&gt;0),"SUBÍTEM",IF(MID(A95,1,5)="COMP.",IF(COUNTIF(ORÇAMENTO!$B$5:$B$9855,COMPOSIÇÕES!A95)=0,"NOK",IF(COUNTIF(ORÇAMENTO!$B$5:$B$9855,COMPOSIÇÕES!A95)&gt;0,"OK","SUBÍTEM"))))))</f>
        <v>OK</v>
      </c>
      <c r="P95" s="396" t="b">
        <f t="shared" si="17"/>
        <v>1</v>
      </c>
      <c r="Q95" s="396" t="s">
        <v>104</v>
      </c>
      <c r="R95" s="396"/>
      <c r="S95" s="86" t="s">
        <v>1090</v>
      </c>
      <c r="T95" s="396" t="s">
        <v>51</v>
      </c>
      <c r="U95" s="396"/>
    </row>
    <row r="96" spans="1:21">
      <c r="A96" s="77">
        <v>88309</v>
      </c>
      <c r="B96" s="718" t="s">
        <v>100</v>
      </c>
      <c r="C96" s="416" t="s">
        <v>572</v>
      </c>
      <c r="D96" s="417" t="s">
        <v>53</v>
      </c>
      <c r="E96" s="418">
        <v>16.350000000000001</v>
      </c>
      <c r="F96" s="209">
        <v>0.65</v>
      </c>
      <c r="G96" s="462">
        <v>10.627500000000001</v>
      </c>
      <c r="H96" s="74" t="str">
        <f t="shared" si="21"/>
        <v>OK</v>
      </c>
      <c r="J96" s="385" t="str">
        <f>IF(AND(F96=0,G96&gt;0),1+COUNT($J$3:J95),IF(B96="AUXILIAR","AUXILIAR","SUBÍTEM"))</f>
        <v>SUBÍTEM</v>
      </c>
      <c r="K96" s="396">
        <v>88309</v>
      </c>
      <c r="L96" s="387">
        <f t="shared" si="22"/>
        <v>88309</v>
      </c>
      <c r="M96" s="206" t="str">
        <f>IF(AND(MID(A96,1,4)="comp",COUNTIF($A$1:$A$1306,A96)&gt;1),"ok AUXILIAR",IF(AND(F96&gt;0,MID(A96,1,4)="COMP"),"SUBÍTEM",IF(OR(AND(F96=0,G96=0),F96="COEF.",F96&gt;0),"SUBÍTEM",IF(MID(A96,1,5)="COMP.",IF(COUNTIF(ORÇAMENTO!$B$5:$B$9855,COMPOSIÇÕES!A96)=0,"NOK",IF(COUNTIF(ORÇAMENTO!$B$5:$B$9855,COMPOSIÇÕES!A96)&gt;0,"OK","SUBÍTEM"))))))</f>
        <v>SUBÍTEM</v>
      </c>
      <c r="P96" s="396" t="b">
        <f t="shared" si="17"/>
        <v>1</v>
      </c>
      <c r="Q96" s="396">
        <v>88309</v>
      </c>
      <c r="R96" s="396" t="s">
        <v>100</v>
      </c>
      <c r="S96" s="416" t="s">
        <v>572</v>
      </c>
      <c r="T96" s="396" t="s">
        <v>53</v>
      </c>
      <c r="U96" s="396">
        <v>15.89</v>
      </c>
    </row>
    <row r="97" spans="1:21">
      <c r="A97" s="77">
        <v>88316</v>
      </c>
      <c r="B97" s="778" t="s">
        <v>100</v>
      </c>
      <c r="C97" s="416" t="s">
        <v>565</v>
      </c>
      <c r="D97" s="417" t="s">
        <v>53</v>
      </c>
      <c r="E97" s="418">
        <v>12.73</v>
      </c>
      <c r="F97" s="776">
        <v>1.1399999999999999</v>
      </c>
      <c r="G97" s="462">
        <v>14.5122</v>
      </c>
      <c r="H97" s="74" t="str">
        <f t="shared" si="21"/>
        <v>OK</v>
      </c>
      <c r="J97" s="385" t="str">
        <f>IF(AND(F97=0,G97&gt;0),1+COUNT($J$3:J96),IF(B97="AUXILIAR","AUXILIAR","SUBÍTEM"))</f>
        <v>SUBÍTEM</v>
      </c>
      <c r="K97" s="396">
        <v>88316</v>
      </c>
      <c r="L97" s="387">
        <f t="shared" si="22"/>
        <v>88316</v>
      </c>
      <c r="M97" s="206" t="str">
        <f>IF(AND(MID(A97,1,4)="comp",COUNTIF($A$1:$A$1306,A97)&gt;1),"ok AUXILIAR",IF(AND(F97&gt;0,MID(A97,1,4)="COMP"),"SUBÍTEM",IF(OR(AND(F97=0,G97=0),F97="COEF.",F97&gt;0),"SUBÍTEM",IF(MID(A97,1,5)="COMP.",IF(COUNTIF(ORÇAMENTO!$B$5:$B$9855,COMPOSIÇÕES!A97)=0,"NOK",IF(COUNTIF(ORÇAMENTO!$B$5:$B$9855,COMPOSIÇÕES!A97)&gt;0,"OK","SUBÍTEM"))))))</f>
        <v>SUBÍTEM</v>
      </c>
      <c r="P97" s="396" t="b">
        <f t="shared" si="17"/>
        <v>1</v>
      </c>
      <c r="Q97" s="396">
        <v>88316</v>
      </c>
      <c r="R97" s="396" t="s">
        <v>100</v>
      </c>
      <c r="S97" s="416" t="s">
        <v>565</v>
      </c>
      <c r="T97" s="396" t="s">
        <v>53</v>
      </c>
      <c r="U97" s="396">
        <v>12.7</v>
      </c>
    </row>
    <row r="98" spans="1:21" ht="30">
      <c r="A98" s="779">
        <v>95574</v>
      </c>
      <c r="B98" s="778" t="s">
        <v>100</v>
      </c>
      <c r="C98" s="416" t="s">
        <v>823</v>
      </c>
      <c r="D98" s="417" t="s">
        <v>48</v>
      </c>
      <c r="E98" s="418">
        <v>30.78</v>
      </c>
      <c r="F98" s="209">
        <v>2</v>
      </c>
      <c r="G98" s="462">
        <v>61.56</v>
      </c>
      <c r="H98" s="74" t="str">
        <f t="shared" si="21"/>
        <v>OK</v>
      </c>
      <c r="J98" s="385" t="str">
        <f>IF(AND(F98=0,G98&gt;0),1+COUNT($J$3:J97),IF(B98="AUXILIAR","AUXILIAR","SUBÍTEM"))</f>
        <v>SUBÍTEM</v>
      </c>
      <c r="K98" s="396">
        <v>95574</v>
      </c>
      <c r="L98" s="387">
        <f t="shared" si="22"/>
        <v>95574</v>
      </c>
      <c r="M98" s="206" t="str">
        <f>IF(AND(MID(A98,1,4)="comp",COUNTIF($A$1:$A$1306,A98)&gt;1),"ok AUXILIAR",IF(AND(F98&gt;0,MID(A98,1,4)="COMP"),"SUBÍTEM",IF(OR(AND(F98=0,G98=0),F98="COEF.",F98&gt;0),"SUBÍTEM",IF(MID(A98,1,5)="COMP.",IF(COUNTIF(ORÇAMENTO!$B$5:$B$9855,COMPOSIÇÕES!A98)=0,"NOK",IF(COUNTIF(ORÇAMENTO!$B$5:$B$9855,COMPOSIÇÕES!A98)&gt;0,"OK","SUBÍTEM"))))))</f>
        <v>SUBÍTEM</v>
      </c>
      <c r="P98" s="396" t="b">
        <f t="shared" si="17"/>
        <v>1</v>
      </c>
      <c r="Q98" s="396">
        <v>95574</v>
      </c>
      <c r="R98" s="396" t="s">
        <v>100</v>
      </c>
      <c r="S98" s="416" t="s">
        <v>823</v>
      </c>
      <c r="T98" s="396" t="s">
        <v>48</v>
      </c>
      <c r="U98" s="396">
        <v>28.74</v>
      </c>
    </row>
    <row r="99" spans="1:21">
      <c r="A99" s="77">
        <v>2585</v>
      </c>
      <c r="B99" s="780" t="s">
        <v>101</v>
      </c>
      <c r="C99" s="416" t="s">
        <v>1433</v>
      </c>
      <c r="D99" s="417" t="s">
        <v>51</v>
      </c>
      <c r="E99" s="418">
        <v>238.93</v>
      </c>
      <c r="F99" s="209">
        <v>1</v>
      </c>
      <c r="G99" s="462">
        <v>238.93</v>
      </c>
      <c r="H99" s="74" t="str">
        <f t="shared" si="21"/>
        <v>OK</v>
      </c>
      <c r="J99" s="385" t="str">
        <f>IF(AND(F99=0,G99&gt;0),1+COUNT($J$3:J94),IF(B99="AUXILIAR","AUXILIAR","SUBÍTEM"))</f>
        <v>SUBÍTEM</v>
      </c>
      <c r="K99" s="396">
        <v>2585</v>
      </c>
      <c r="L99" s="387">
        <f t="shared" si="22"/>
        <v>2585</v>
      </c>
      <c r="M99" s="206" t="str">
        <f>IF(AND(MID(A99,1,4)="comp",COUNTIF($A$1:$A$1306,A99)&gt;1),"ok AUXILIAR",IF(AND(F99&gt;0,MID(A99,1,4)="COMP"),"SUBÍTEM",IF(OR(AND(F99=0,G99=0),F99="COEF.",F99&gt;0),"SUBÍTEM",IF(MID(A99,1,5)="COMP.",IF(COUNTIF(ORÇAMENTO!$B$5:$B$9855,COMPOSIÇÕES!A99)=0,"NOK",IF(COUNTIF(ORÇAMENTO!$B$5:$B$9855,COMPOSIÇÕES!A99)&gt;0,"OK","SUBÍTEM"))))))</f>
        <v>SUBÍTEM</v>
      </c>
      <c r="P99" s="396" t="b">
        <f t="shared" si="17"/>
        <v>1</v>
      </c>
      <c r="Q99" s="396">
        <v>2585</v>
      </c>
      <c r="R99" s="396" t="s">
        <v>101</v>
      </c>
      <c r="S99" s="416" t="s">
        <v>1433</v>
      </c>
      <c r="T99" s="396" t="s">
        <v>51</v>
      </c>
      <c r="U99" s="396">
        <v>245.48</v>
      </c>
    </row>
    <row r="100" spans="1:21" ht="30">
      <c r="A100" s="781">
        <v>87298</v>
      </c>
      <c r="B100" s="776" t="s">
        <v>100</v>
      </c>
      <c r="C100" s="416" t="s">
        <v>1965</v>
      </c>
      <c r="D100" s="417" t="s">
        <v>55</v>
      </c>
      <c r="E100" s="418">
        <v>417.21</v>
      </c>
      <c r="F100" s="777">
        <v>1.7500000000000002E-2</v>
      </c>
      <c r="G100" s="462">
        <v>7.3011750000000006</v>
      </c>
      <c r="H100" s="74" t="str">
        <f t="shared" si="21"/>
        <v>OK</v>
      </c>
      <c r="J100" s="385" t="str">
        <f>IF(AND(F100=0,G100&gt;0),1+COUNT($J$3:J95),IF(B100="AUXILIAR","AUXILIAR","SUBÍTEM"))</f>
        <v>SUBÍTEM</v>
      </c>
      <c r="K100" s="396">
        <v>87298</v>
      </c>
      <c r="L100" s="387">
        <f t="shared" si="22"/>
        <v>87298</v>
      </c>
      <c r="M100" s="206" t="str">
        <f>IF(AND(MID(A100,1,4)="comp",COUNTIF($A$1:$A$1306,A100)&gt;1),"ok AUXILIAR",IF(AND(F100&gt;0,MID(A100,1,4)="COMP"),"SUBÍTEM",IF(OR(AND(F100=0,G100=0),F100="COEF.",F100&gt;0),"SUBÍTEM",IF(MID(A100,1,5)="COMP.",IF(COUNTIF(ORÇAMENTO!$B$5:$B$9855,COMPOSIÇÕES!A100)=0,"NOK",IF(COUNTIF(ORÇAMENTO!$B$5:$B$9855,COMPOSIÇÕES!A100)&gt;0,"OK","SUBÍTEM"))))))</f>
        <v>SUBÍTEM</v>
      </c>
      <c r="P100" s="396" t="b">
        <f t="shared" si="17"/>
        <v>0</v>
      </c>
      <c r="Q100" s="396">
        <v>87298</v>
      </c>
      <c r="R100" s="396" t="s">
        <v>100</v>
      </c>
      <c r="S100" s="416" t="str">
        <f>IFERROR(UPPER(IF(R100="SINAPI INSUMO",VLOOKUP(Q100,#REF!,6,FALSE),IF(R100="SINAPI",VLOOKUP(Q100,#REF!,6,FALSE),IF(R100="ORSE",VLOOKUP(Q100,#REF!,2,FALSE),IF(R100="SEINFRA CE",VLOOKUP(Q100,#REF!,2,FALSE),IF(MID(Q100,1,7)="MERCADO",VLOOKUP(Q100,Cotações!$A$11:$N$8128,5,FALSE),"")))))),"")</f>
        <v/>
      </c>
      <c r="T100" s="396" t="s">
        <v>55</v>
      </c>
      <c r="U100" s="396">
        <v>435.53</v>
      </c>
    </row>
    <row r="101" spans="1:21" ht="30">
      <c r="A101" s="782">
        <v>12053</v>
      </c>
      <c r="B101" s="780" t="s">
        <v>101</v>
      </c>
      <c r="C101" s="416" t="s">
        <v>1434</v>
      </c>
      <c r="D101" s="417" t="s">
        <v>47</v>
      </c>
      <c r="E101" s="418">
        <v>31.15</v>
      </c>
      <c r="F101" s="209">
        <v>2</v>
      </c>
      <c r="G101" s="462">
        <v>62.3</v>
      </c>
      <c r="H101" s="74" t="str">
        <f t="shared" si="21"/>
        <v>OK</v>
      </c>
      <c r="J101" s="385" t="str">
        <f>IF(AND(F101=0,G101&gt;0),1+COUNT($J$3:J96),IF(B101="AUXILIAR","AUXILIAR","SUBÍTEM"))</f>
        <v>SUBÍTEM</v>
      </c>
      <c r="K101" s="396">
        <v>12053</v>
      </c>
      <c r="L101" s="387">
        <f t="shared" si="22"/>
        <v>12053</v>
      </c>
      <c r="M101" s="206" t="str">
        <f>IF(AND(MID(A101,1,4)="comp",COUNTIF($A$1:$A$1306,A101)&gt;1),"ok AUXILIAR",IF(AND(F101&gt;0,MID(A101,1,4)="COMP"),"SUBÍTEM",IF(OR(AND(F101=0,G101=0),F101="COEF.",F101&gt;0),"SUBÍTEM",IF(MID(A101,1,5)="COMP.",IF(COUNTIF(ORÇAMENTO!$B$5:$B$9855,COMPOSIÇÕES!A101)=0,"NOK",IF(COUNTIF(ORÇAMENTO!$B$5:$B$9855,COMPOSIÇÕES!A101)&gt;0,"OK","SUBÍTEM"))))))</f>
        <v>SUBÍTEM</v>
      </c>
      <c r="P101" s="396" t="b">
        <f t="shared" si="17"/>
        <v>1</v>
      </c>
      <c r="Q101" s="396">
        <v>12053</v>
      </c>
      <c r="R101" s="396" t="s">
        <v>101</v>
      </c>
      <c r="S101" s="416" t="s">
        <v>1434</v>
      </c>
      <c r="T101" s="396" t="s">
        <v>47</v>
      </c>
      <c r="U101" s="396">
        <v>101.6</v>
      </c>
    </row>
    <row r="102" spans="1:21" ht="37.5" customHeight="1">
      <c r="A102" s="416" t="s">
        <v>105</v>
      </c>
      <c r="B102" s="461" t="s">
        <v>535</v>
      </c>
      <c r="C102" s="416" t="s">
        <v>1092</v>
      </c>
      <c r="D102" s="417" t="s">
        <v>47</v>
      </c>
      <c r="E102" s="463">
        <v>16.273800000000001</v>
      </c>
      <c r="F102" s="209">
        <v>2</v>
      </c>
      <c r="G102" s="462">
        <v>32.547600000000003</v>
      </c>
      <c r="H102" s="74" t="str">
        <f t="shared" si="21"/>
        <v>OK</v>
      </c>
      <c r="J102" s="385" t="str">
        <f>IF(AND(F102=0,G102&gt;0),1+COUNT($J$3:J95),IF(B102="AUXILIAR","AUXILIAR","SUBÍTEM"))</f>
        <v>AUXILIAR</v>
      </c>
      <c r="K102" s="396" t="s">
        <v>106</v>
      </c>
      <c r="L102" s="387" t="str">
        <f t="shared" si="22"/>
        <v>COMP. 13</v>
      </c>
      <c r="M102" s="206" t="str">
        <f>IF(AND(MID(A102,1,4)="comp",COUNTIF($A$1:$A$1306,A102)&gt;1),"ok AUXILIAR",IF(AND(F102&gt;0,MID(A102,1,4)="COMP"),"SUBÍTEM",IF(OR(AND(F102=0,G102=0),F102="COEF.",F102&gt;0),"SUBÍTEM",IF(MID(A102,1,5)="COMP.",IF(COUNTIF(ORÇAMENTO!$B$5:$B$9855,COMPOSIÇÕES!A102)=0,"NOK",IF(COUNTIF(ORÇAMENTO!$B$5:$B$9855,COMPOSIÇÕES!A102)&gt;0,"OK","SUBÍTEM"))))))</f>
        <v>ok AUXILIAR</v>
      </c>
      <c r="P102" s="396" t="b">
        <f t="shared" si="17"/>
        <v>1</v>
      </c>
      <c r="Q102" s="396" t="s">
        <v>105</v>
      </c>
      <c r="R102" s="396" t="s">
        <v>535</v>
      </c>
      <c r="S102" s="416" t="s">
        <v>1092</v>
      </c>
      <c r="T102" s="396" t="s">
        <v>47</v>
      </c>
      <c r="U102" s="396">
        <v>16.331900000000001</v>
      </c>
    </row>
    <row r="103" spans="1:21">
      <c r="A103" s="703" t="s">
        <v>1089</v>
      </c>
      <c r="B103" s="421"/>
      <c r="C103" s="421"/>
      <c r="D103" s="421"/>
      <c r="E103" s="421"/>
      <c r="F103" s="421"/>
      <c r="G103" s="421"/>
      <c r="H103" s="74" t="str">
        <f t="shared" si="21"/>
        <v>REMOVER ESPAÇOS</v>
      </c>
      <c r="J103" s="385" t="str">
        <f>IF(AND(F103=0,G103&gt;0),1+COUNT($J$3:J102),IF(B103="AUXILIAR","AUXILIAR","SUBÍTEM"))</f>
        <v>SUBÍTEM</v>
      </c>
      <c r="K103" s="396" t="s">
        <v>1089</v>
      </c>
      <c r="L103" s="387" t="str">
        <f t="shared" si="22"/>
        <v>Obs¹: composição/Base -  ORSE - 10759(BASE)adaptada + 9044/ORSE + 95574/SINAPI</v>
      </c>
      <c r="M103" s="206" t="str">
        <f>IF(AND(MID(A103,1,4)="comp",COUNTIF($A$1:$A$1306,A103)&gt;1),"ok AUXILIAR",IF(AND(F103&gt;0,MID(A103,1,4)="COMP"),"SUBÍTEM",IF(OR(AND(F103=0,G103=0),F103="COEF.",F103&gt;0),"SUBÍTEM",IF(MID(A103,1,5)="COMP.",IF(COUNTIF(ORÇAMENTO!$B$5:$B$9855,COMPOSIÇÕES!A103)=0,"NOK",IF(COUNTIF(ORÇAMENTO!$B$5:$B$9855,COMPOSIÇÕES!A103)&gt;0,"OK","SUBÍTEM"))))))</f>
        <v>SUBÍTEM</v>
      </c>
      <c r="P103" s="396" t="b">
        <f t="shared" si="17"/>
        <v>1</v>
      </c>
      <c r="Q103" s="396" t="s">
        <v>1089</v>
      </c>
      <c r="R103" s="396"/>
      <c r="S103" s="421"/>
      <c r="T103" s="396"/>
      <c r="U103" s="396"/>
    </row>
    <row r="104" spans="1:21" ht="15.75" thickBot="1">
      <c r="A104" s="130" t="s">
        <v>961</v>
      </c>
      <c r="B104" s="130"/>
      <c r="C104" s="130"/>
      <c r="D104" s="130"/>
      <c r="E104" s="130"/>
      <c r="F104" s="130"/>
      <c r="G104" s="457"/>
      <c r="J104" s="385"/>
      <c r="K104" s="396" t="s">
        <v>961</v>
      </c>
      <c r="L104" s="387"/>
      <c r="M104" s="206"/>
      <c r="P104" s="396" t="b">
        <f t="shared" si="17"/>
        <v>1</v>
      </c>
      <c r="Q104" s="396" t="s">
        <v>961</v>
      </c>
      <c r="R104" s="396"/>
      <c r="S104" s="130"/>
      <c r="T104" s="396"/>
      <c r="U104" s="396"/>
    </row>
    <row r="105" spans="1:21" ht="26.25" customHeight="1" thickBot="1">
      <c r="A105" s="458" t="s">
        <v>95</v>
      </c>
      <c r="B105" s="459"/>
      <c r="C105" s="399" t="s">
        <v>78</v>
      </c>
      <c r="D105" s="432" t="s">
        <v>96</v>
      </c>
      <c r="E105" s="399" t="s">
        <v>98</v>
      </c>
      <c r="F105" s="399" t="s">
        <v>97</v>
      </c>
      <c r="G105" s="433" t="s">
        <v>99</v>
      </c>
      <c r="H105" s="74" t="str">
        <f>IF(MID(A105,1,3)="OBS","REMOVER ESPAÇOS","OK")</f>
        <v>OK</v>
      </c>
      <c r="J105" s="385" t="str">
        <f>IF(AND(F105=0,G105&gt;0),1+COUNT($J$3:J48),IF(B105="AUXILIAR","AUXILIAR","SUBÍTEM"))</f>
        <v>SUBÍTEM</v>
      </c>
      <c r="K105" s="396" t="s">
        <v>95</v>
      </c>
      <c r="L105" s="387" t="str">
        <f t="shared" ref="L105:L110" si="23">A105</f>
        <v>COD.</v>
      </c>
      <c r="M105" s="206" t="str">
        <f>IF(AND(MID(A105,1,4)="comp",COUNTIF($A$1:$A$1306,A105)&gt;1),"ok AUXILIAR",IF(AND(F105&gt;0,MID(A105,1,4)="COMP"),"SUBÍTEM",IF(OR(AND(F105=0,G105=0),F105="COEF.",F105&gt;0),"SUBÍTEM",IF(MID(A105,1,5)="COMP.",IF(COUNTIF(ORÇAMENTO!$B$5:$B$9855,COMPOSIÇÕES!A105)=0,"NOK",IF(COUNTIF(ORÇAMENTO!$B$5:$B$9855,COMPOSIÇÕES!A105)&gt;0,"OK","SUBÍTEM"))))))</f>
        <v>SUBÍTEM</v>
      </c>
      <c r="P105" s="396" t="b">
        <f t="shared" ref="P105:P110" si="24">C105=S105</f>
        <v>1</v>
      </c>
      <c r="Q105" s="396" t="s">
        <v>95</v>
      </c>
      <c r="R105" s="396"/>
      <c r="S105" s="75" t="s">
        <v>78</v>
      </c>
      <c r="T105" s="396" t="s">
        <v>96</v>
      </c>
      <c r="U105" s="396" t="s">
        <v>98</v>
      </c>
    </row>
    <row r="106" spans="1:21" ht="48.75" customHeight="1" thickBot="1">
      <c r="A106" s="407" t="s">
        <v>105</v>
      </c>
      <c r="B106" s="423"/>
      <c r="C106" s="468" t="s">
        <v>1092</v>
      </c>
      <c r="D106" s="408" t="s">
        <v>47</v>
      </c>
      <c r="E106" s="434"/>
      <c r="F106" s="434"/>
      <c r="G106" s="424">
        <v>16.273800000000001</v>
      </c>
      <c r="H106" s="74" t="str">
        <f>UPPER(C106)</f>
        <v>RODOPIA EM GRANITO CINZA ANDORINHA, H = 7 CM, E=2CM, APLICADO COM ARGAMASSA INDUSTRIALIZADA AC-I, COM ACABAMENTO ABOLEADO</v>
      </c>
      <c r="J106" s="385">
        <f>IF(AND(F106=0,G106&gt;0),1+COUNT($J$3:J105),IF(B106="AUXILIAR","AUXILIAR","SUBÍTEM"))</f>
        <v>13</v>
      </c>
      <c r="K106" s="396" t="s">
        <v>106</v>
      </c>
      <c r="L106" s="387" t="str">
        <f t="shared" si="23"/>
        <v>COMP. 13</v>
      </c>
      <c r="M106" s="206" t="str">
        <f>IF(AND(MID(A106,1,4)="comp",COUNTIF($A$1:$A$1306,A106)&gt;1),"ok AUXILIAR",IF(AND(F106&gt;0,MID(A106,1,4)="COMP"),"SUBÍTEM",IF(OR(AND(F106=0,G106=0),F106="COEF.",F106&gt;0),"SUBÍTEM",IF(MID(A106,1,5)="COMP.",IF(COUNTIF(ORÇAMENTO!$B$5:$B$9855,COMPOSIÇÕES!A106)=0,"NOK",IF(COUNTIF(ORÇAMENTO!$B$5:$B$9855,COMPOSIÇÕES!A106)&gt;0,"OK","SUBÍTEM"))))))</f>
        <v>ok AUXILIAR</v>
      </c>
      <c r="P106" s="396" t="b">
        <f t="shared" si="24"/>
        <v>1</v>
      </c>
      <c r="Q106" s="396" t="s">
        <v>105</v>
      </c>
      <c r="R106" s="396"/>
      <c r="S106" s="86" t="s">
        <v>1092</v>
      </c>
      <c r="T106" s="396" t="s">
        <v>47</v>
      </c>
      <c r="U106" s="396"/>
    </row>
    <row r="107" spans="1:21" ht="30">
      <c r="A107" s="779">
        <v>10841</v>
      </c>
      <c r="B107" s="776" t="s">
        <v>566</v>
      </c>
      <c r="C107" s="416" t="s">
        <v>907</v>
      </c>
      <c r="D107" s="417" t="s">
        <v>581</v>
      </c>
      <c r="E107" s="418">
        <v>135.84</v>
      </c>
      <c r="F107" s="786">
        <v>7.0000000000000007E-2</v>
      </c>
      <c r="G107" s="462">
        <v>9.5088000000000008</v>
      </c>
      <c r="H107" s="74" t="str">
        <f>IF(MID(A107,1,3)="OBS","REMOVER ESPAÇOS","OK")</f>
        <v>OK</v>
      </c>
      <c r="J107" s="385" t="str">
        <f>IF(AND(F107=0,G107&gt;0),1+COUNT($J$3:J106),IF(B107="AUXILIAR","AUXILIAR","SUBÍTEM"))</f>
        <v>SUBÍTEM</v>
      </c>
      <c r="K107" s="396">
        <v>10841</v>
      </c>
      <c r="L107" s="387">
        <f t="shared" si="23"/>
        <v>10841</v>
      </c>
      <c r="M107" s="206" t="str">
        <f>IF(AND(MID(A107,1,4)="comp",COUNTIF($A$1:$A$1306,A107)&gt;1),"ok AUXILIAR",IF(AND(F107&gt;0,MID(A107,1,4)="COMP"),"SUBÍTEM",IF(OR(AND(F107=0,G107=0),F107="COEF.",F107&gt;0),"SUBÍTEM",IF(MID(A107,1,5)="COMP.",IF(COUNTIF(ORÇAMENTO!$B$5:$B$9855,COMPOSIÇÕES!A107)=0,"NOK",IF(COUNTIF(ORÇAMENTO!$B$5:$B$9855,COMPOSIÇÕES!A107)&gt;0,"OK","SUBÍTEM"))))))</f>
        <v>SUBÍTEM</v>
      </c>
      <c r="P107" s="396" t="b">
        <f t="shared" si="24"/>
        <v>1</v>
      </c>
      <c r="Q107" s="396">
        <v>10841</v>
      </c>
      <c r="R107" s="396" t="s">
        <v>566</v>
      </c>
      <c r="S107" s="416" t="s">
        <v>907</v>
      </c>
      <c r="T107" s="396" t="s">
        <v>581</v>
      </c>
      <c r="U107" s="396">
        <v>139.62</v>
      </c>
    </row>
    <row r="108" spans="1:21">
      <c r="A108" s="779">
        <v>88309</v>
      </c>
      <c r="B108" s="783" t="s">
        <v>100</v>
      </c>
      <c r="C108" s="416" t="s">
        <v>572</v>
      </c>
      <c r="D108" s="417" t="s">
        <v>53</v>
      </c>
      <c r="E108" s="418">
        <v>16.350000000000001</v>
      </c>
      <c r="F108" s="787">
        <v>0.4</v>
      </c>
      <c r="G108" s="462">
        <v>6.5400000000000009</v>
      </c>
      <c r="H108" s="74" t="str">
        <f>IF(MID(A108,1,3)="OBS","REMOVER ESPAÇOS","OK")</f>
        <v>OK</v>
      </c>
      <c r="J108" s="385" t="str">
        <f>IF(AND(F108=0,G108&gt;0),1+COUNT($J$3:J107),IF(B108="AUXILIAR","AUXILIAR","SUBÍTEM"))</f>
        <v>SUBÍTEM</v>
      </c>
      <c r="K108" s="396">
        <v>88309</v>
      </c>
      <c r="L108" s="387">
        <f t="shared" si="23"/>
        <v>88309</v>
      </c>
      <c r="M108" s="206" t="str">
        <f>IF(AND(MID(A108,1,4)="comp",COUNTIF($A$1:$A$1306,A108)&gt;1),"ok AUXILIAR",IF(AND(F108&gt;0,MID(A108,1,4)="COMP"),"SUBÍTEM",IF(OR(AND(F108=0,G108=0),F108="COEF.",F108&gt;0),"SUBÍTEM",IF(MID(A108,1,5)="COMP.",IF(COUNTIF(ORÇAMENTO!$B$5:$B$9855,COMPOSIÇÕES!A108)=0,"NOK",IF(COUNTIF(ORÇAMENTO!$B$5:$B$9855,COMPOSIÇÕES!A108)&gt;0,"OK","SUBÍTEM"))))))</f>
        <v>SUBÍTEM</v>
      </c>
      <c r="P108" s="396" t="b">
        <f t="shared" si="24"/>
        <v>1</v>
      </c>
      <c r="Q108" s="396">
        <v>88309</v>
      </c>
      <c r="R108" s="396" t="s">
        <v>100</v>
      </c>
      <c r="S108" s="416" t="s">
        <v>572</v>
      </c>
      <c r="T108" s="396" t="s">
        <v>53</v>
      </c>
      <c r="U108" s="396">
        <v>15.89</v>
      </c>
    </row>
    <row r="109" spans="1:21">
      <c r="A109" s="784">
        <v>2683</v>
      </c>
      <c r="B109" s="785" t="s">
        <v>101</v>
      </c>
      <c r="C109" s="416" t="s">
        <v>1435</v>
      </c>
      <c r="D109" s="417" t="s">
        <v>49</v>
      </c>
      <c r="E109" s="418">
        <v>0.5</v>
      </c>
      <c r="F109" s="787">
        <v>0.45</v>
      </c>
      <c r="G109" s="462">
        <v>0.22500000000000001</v>
      </c>
      <c r="H109" s="74" t="str">
        <f>IF(MID(A109,1,3)="OBS","REMOVER ESPAÇOS","OK")</f>
        <v>OK</v>
      </c>
      <c r="J109" s="385" t="str">
        <f>IF(AND(F109=0,G109&gt;0),1+COUNT($J$3:J103),IF(B109="AUXILIAR","AUXILIAR","SUBÍTEM"))</f>
        <v>SUBÍTEM</v>
      </c>
      <c r="K109" s="396">
        <v>2683</v>
      </c>
      <c r="L109" s="387">
        <f t="shared" si="23"/>
        <v>2683</v>
      </c>
      <c r="M109" s="206" t="str">
        <f>IF(AND(MID(A109,1,4)="comp",COUNTIF($A$1:$A$1306,A109)&gt;1),"ok AUXILIAR",IF(AND(F109&gt;0,MID(A109,1,4)="COMP"),"SUBÍTEM",IF(OR(AND(F109=0,G109=0),F109="COEF.",F109&gt;0),"SUBÍTEM",IF(MID(A109,1,5)="COMP.",IF(COUNTIF(ORÇAMENTO!$B$5:$B$9855,COMPOSIÇÕES!A109)=0,"NOK",IF(COUNTIF(ORÇAMENTO!$B$5:$B$9855,COMPOSIÇÕES!A109)&gt;0,"OK","SUBÍTEM"))))))</f>
        <v>SUBÍTEM</v>
      </c>
      <c r="P109" s="396" t="b">
        <f t="shared" si="24"/>
        <v>1</v>
      </c>
      <c r="Q109" s="396">
        <v>2683</v>
      </c>
      <c r="R109" s="396" t="s">
        <v>101</v>
      </c>
      <c r="S109" s="416" t="s">
        <v>1435</v>
      </c>
      <c r="T109" s="396" t="s">
        <v>49</v>
      </c>
      <c r="U109" s="396">
        <v>0.45</v>
      </c>
    </row>
    <row r="110" spans="1:21">
      <c r="A110" s="703" t="s">
        <v>1091</v>
      </c>
      <c r="B110" s="704"/>
      <c r="C110" s="421"/>
      <c r="D110" s="421"/>
      <c r="E110" s="421"/>
      <c r="F110" s="421"/>
      <c r="G110" s="421"/>
      <c r="H110" s="74" t="str">
        <f>IF(MID(A110,1,3)="OBS","REMOVER ESPAÇOS","OK")</f>
        <v>REMOVER ESPAÇOS</v>
      </c>
      <c r="J110" s="385" t="str">
        <f>IF(AND(F110=0,G110&gt;0),1+COUNT($J$3:J109),IF(B110="AUXILIAR","AUXILIAR","SUBÍTEM"))</f>
        <v>SUBÍTEM</v>
      </c>
      <c r="K110" s="396" t="s">
        <v>1091</v>
      </c>
      <c r="L110" s="387" t="str">
        <f t="shared" si="23"/>
        <v>Obs¹: composição/Base -  ORSE - 9044/ORSE</v>
      </c>
      <c r="M110" s="206" t="str">
        <f>IF(AND(MID(A110,1,4)="comp",COUNTIF($A$1:$A$1306,A110)&gt;1),"ok AUXILIAR",IF(AND(F110&gt;0,MID(A110,1,4)="COMP"),"SUBÍTEM",IF(OR(AND(F110=0,G110=0),F110="COEF.",F110&gt;0),"SUBÍTEM",IF(MID(A110,1,5)="COMP.",IF(COUNTIF(ORÇAMENTO!$B$5:$B$9855,COMPOSIÇÕES!A110)=0,"NOK",IF(COUNTIF(ORÇAMENTO!$B$5:$B$9855,COMPOSIÇÕES!A110)&gt;0,"OK","SUBÍTEM"))))))</f>
        <v>SUBÍTEM</v>
      </c>
      <c r="P110" s="396" t="b">
        <f t="shared" si="24"/>
        <v>1</v>
      </c>
      <c r="Q110" s="396" t="s">
        <v>1091</v>
      </c>
      <c r="R110" s="396"/>
      <c r="S110" s="421"/>
      <c r="T110" s="396"/>
      <c r="U110" s="396"/>
    </row>
    <row r="111" spans="1:21" ht="15.75" thickBot="1">
      <c r="A111" s="130" t="s">
        <v>961</v>
      </c>
      <c r="B111" s="382"/>
      <c r="C111" s="130"/>
      <c r="D111" s="130"/>
      <c r="E111" s="130"/>
      <c r="F111" s="130"/>
      <c r="G111" s="457"/>
      <c r="J111" s="385"/>
      <c r="K111" s="396" t="s">
        <v>961</v>
      </c>
      <c r="L111" s="387"/>
      <c r="M111" s="206"/>
      <c r="P111" s="396" t="b">
        <f t="shared" ref="P111:P135" si="25">C111=S111</f>
        <v>1</v>
      </c>
      <c r="Q111" s="396" t="s">
        <v>961</v>
      </c>
      <c r="R111" s="396"/>
      <c r="S111" s="130"/>
      <c r="T111" s="396"/>
      <c r="U111" s="396"/>
    </row>
    <row r="112" spans="1:21" ht="26.25" customHeight="1" thickBot="1">
      <c r="A112" s="458" t="s">
        <v>95</v>
      </c>
      <c r="B112" s="459"/>
      <c r="C112" s="399" t="s">
        <v>78</v>
      </c>
      <c r="D112" s="432" t="s">
        <v>96</v>
      </c>
      <c r="E112" s="399" t="s">
        <v>98</v>
      </c>
      <c r="F112" s="399" t="s">
        <v>97</v>
      </c>
      <c r="G112" s="433" t="s">
        <v>99</v>
      </c>
      <c r="H112" s="74" t="str">
        <f>IF(MID(A112,1,3)="OBS","REMOVER ESPAÇOS","OK")</f>
        <v>OK</v>
      </c>
      <c r="J112" s="385" t="str">
        <f>IF(AND(F112=0,G112&gt;0),1+COUNT($J$3:J48),IF(B112="AUXILIAR","AUXILIAR","SUBÍTEM"))</f>
        <v>SUBÍTEM</v>
      </c>
      <c r="K112" s="396" t="s">
        <v>95</v>
      </c>
      <c r="L112" s="387" t="str">
        <f t="shared" ref="L112:L118" si="26">A112</f>
        <v>COD.</v>
      </c>
      <c r="M112" s="206" t="str">
        <f>IF(AND(MID(A112,1,4)="comp",COUNTIF($A$1:$A$1306,A112)&gt;1),"ok AUXILIAR",IF(AND(F112&gt;0,MID(A112,1,4)="COMP"),"SUBÍTEM",IF(OR(AND(F112=0,G112=0),F112="COEF.",F112&gt;0),"SUBÍTEM",IF(MID(A112,1,5)="COMP.",IF(COUNTIF(ORÇAMENTO!$B$5:$B$9855,COMPOSIÇÕES!A112)=0,"NOK",IF(COUNTIF(ORÇAMENTO!$B$5:$B$9855,COMPOSIÇÕES!A112)&gt;0,"OK","SUBÍTEM"))))))</f>
        <v>SUBÍTEM</v>
      </c>
      <c r="P112" s="396" t="b">
        <f t="shared" si="25"/>
        <v>1</v>
      </c>
      <c r="Q112" s="396" t="s">
        <v>95</v>
      </c>
      <c r="R112" s="396"/>
      <c r="S112" s="75" t="s">
        <v>78</v>
      </c>
      <c r="T112" s="396" t="s">
        <v>96</v>
      </c>
      <c r="U112" s="396" t="s">
        <v>98</v>
      </c>
    </row>
    <row r="113" spans="1:21" ht="33.75" customHeight="1" thickBot="1">
      <c r="A113" s="407" t="s">
        <v>106</v>
      </c>
      <c r="B113" s="423"/>
      <c r="C113" s="423" t="s">
        <v>1093</v>
      </c>
      <c r="D113" s="434" t="s">
        <v>51</v>
      </c>
      <c r="E113" s="434"/>
      <c r="F113" s="434"/>
      <c r="G113" s="424">
        <v>271.37087500000001</v>
      </c>
      <c r="H113" s="74" t="str">
        <f>UPPER(C113)</f>
        <v>TAMPO EM GRANITO CINZA ANDORINHA, ACABAMENTO BOLEADO SIMPLES</v>
      </c>
      <c r="J113" s="385">
        <f>IF(AND(F113=0,G113&gt;0),1+COUNT($J$3:J112),IF(B113="AUXILIAR","AUXILIAR","SUBÍTEM"))</f>
        <v>14</v>
      </c>
      <c r="K113" s="396" t="s">
        <v>107</v>
      </c>
      <c r="L113" s="387" t="str">
        <f t="shared" si="26"/>
        <v>COMP. 14</v>
      </c>
      <c r="M113" s="206" t="str">
        <f>IF(AND(MID(A113,1,4)="comp",COUNTIF($A$1:$A$1306,A113)&gt;1),"ok AUXILIAR",IF(AND(F113&gt;0,MID(A113,1,4)="COMP"),"SUBÍTEM",IF(OR(AND(F113=0,G113=0),F113="COEF.",F113&gt;0),"SUBÍTEM",IF(MID(A113,1,5)="COMP.",IF(COUNTIF(ORÇAMENTO!$B$5:$B$9855,COMPOSIÇÕES!A113)=0,"NOK",IF(COUNTIF(ORÇAMENTO!$B$5:$B$9855,COMPOSIÇÕES!A113)&gt;0,"OK","SUBÍTEM"))))))</f>
        <v>OK</v>
      </c>
      <c r="P113" s="396" t="b">
        <f t="shared" si="25"/>
        <v>1</v>
      </c>
      <c r="Q113" s="396" t="s">
        <v>106</v>
      </c>
      <c r="R113" s="396"/>
      <c r="S113" s="86" t="s">
        <v>1093</v>
      </c>
      <c r="T113" s="396" t="s">
        <v>51</v>
      </c>
      <c r="U113" s="396"/>
    </row>
    <row r="114" spans="1:21">
      <c r="A114" s="77">
        <v>88309</v>
      </c>
      <c r="B114" s="718" t="s">
        <v>100</v>
      </c>
      <c r="C114" s="416" t="s">
        <v>572</v>
      </c>
      <c r="D114" s="417" t="s">
        <v>53</v>
      </c>
      <c r="E114" s="418">
        <v>16.350000000000001</v>
      </c>
      <c r="F114" s="209">
        <v>0.65</v>
      </c>
      <c r="G114" s="462">
        <v>10.627500000000001</v>
      </c>
      <c r="H114" s="74" t="str">
        <f>IF(MID(A114,1,3)="OBS","REMOVER ESPAÇOS","OK")</f>
        <v>OK</v>
      </c>
      <c r="J114" s="385" t="str">
        <f>IF(AND(F114=0,G114&gt;0),1+COUNT($J$3:J113),IF(B114="AUXILIAR","AUXILIAR","SUBÍTEM"))</f>
        <v>SUBÍTEM</v>
      </c>
      <c r="K114" s="396">
        <v>88309</v>
      </c>
      <c r="L114" s="387">
        <f t="shared" si="26"/>
        <v>88309</v>
      </c>
      <c r="M114" s="206" t="str">
        <f>IF(AND(MID(A114,1,4)="comp",COUNTIF($A$1:$A$1306,A114)&gt;1),"ok AUXILIAR",IF(AND(F114&gt;0,MID(A114,1,4)="COMP"),"SUBÍTEM",IF(OR(AND(F114=0,G114=0),F114="COEF.",F114&gt;0),"SUBÍTEM",IF(MID(A114,1,5)="COMP.",IF(COUNTIF(ORÇAMENTO!$B$5:$B$9855,COMPOSIÇÕES!A114)=0,"NOK",IF(COUNTIF(ORÇAMENTO!$B$5:$B$9855,COMPOSIÇÕES!A114)&gt;0,"OK","SUBÍTEM"))))))</f>
        <v>SUBÍTEM</v>
      </c>
      <c r="P114" s="396" t="b">
        <f t="shared" si="25"/>
        <v>1</v>
      </c>
      <c r="Q114" s="396">
        <v>88309</v>
      </c>
      <c r="R114" s="396" t="s">
        <v>100</v>
      </c>
      <c r="S114" s="416" t="s">
        <v>572</v>
      </c>
      <c r="T114" s="396" t="s">
        <v>53</v>
      </c>
      <c r="U114" s="396">
        <v>15.89</v>
      </c>
    </row>
    <row r="115" spans="1:21">
      <c r="A115" s="77">
        <v>88316</v>
      </c>
      <c r="B115" s="778" t="s">
        <v>100</v>
      </c>
      <c r="C115" s="416" t="s">
        <v>565</v>
      </c>
      <c r="D115" s="417" t="s">
        <v>53</v>
      </c>
      <c r="E115" s="418">
        <v>12.73</v>
      </c>
      <c r="F115" s="776">
        <v>1.1399999999999999</v>
      </c>
      <c r="G115" s="462">
        <v>14.5122</v>
      </c>
      <c r="H115" s="74" t="str">
        <f>IF(MID(A115,1,3)="OBS","REMOVER ESPAÇOS","OK")</f>
        <v>OK</v>
      </c>
      <c r="J115" s="385" t="str">
        <f>IF(AND(F115=0,G115&gt;0),1+COUNT($J$3:J110),IF(B115="AUXILIAR","AUXILIAR","SUBÍTEM"))</f>
        <v>SUBÍTEM</v>
      </c>
      <c r="K115" s="396">
        <v>88316</v>
      </c>
      <c r="L115" s="387">
        <f t="shared" si="26"/>
        <v>88316</v>
      </c>
      <c r="M115" s="206" t="str">
        <f>IF(AND(MID(A115,1,4)="comp",COUNTIF($A$1:$A$1306,A115)&gt;1),"ok AUXILIAR",IF(AND(F115&gt;0,MID(A115,1,4)="COMP"),"SUBÍTEM",IF(OR(AND(F115=0,G115=0),F115="COEF.",F115&gt;0),"SUBÍTEM",IF(MID(A115,1,5)="COMP.",IF(COUNTIF(ORÇAMENTO!$B$5:$B$9855,COMPOSIÇÕES!A115)=0,"NOK",IF(COUNTIF(ORÇAMENTO!$B$5:$B$9855,COMPOSIÇÕES!A115)&gt;0,"OK","SUBÍTEM"))))))</f>
        <v>SUBÍTEM</v>
      </c>
      <c r="P115" s="396" t="b">
        <f t="shared" si="25"/>
        <v>1</v>
      </c>
      <c r="Q115" s="396">
        <v>88316</v>
      </c>
      <c r="R115" s="396" t="s">
        <v>100</v>
      </c>
      <c r="S115" s="416" t="s">
        <v>565</v>
      </c>
      <c r="T115" s="396" t="s">
        <v>53</v>
      </c>
      <c r="U115" s="396">
        <v>12.7</v>
      </c>
    </row>
    <row r="116" spans="1:21">
      <c r="A116" s="77">
        <v>2585</v>
      </c>
      <c r="B116" s="780" t="s">
        <v>101</v>
      </c>
      <c r="C116" s="416" t="s">
        <v>1433</v>
      </c>
      <c r="D116" s="417" t="s">
        <v>51</v>
      </c>
      <c r="E116" s="418">
        <v>238.93</v>
      </c>
      <c r="F116" s="209">
        <v>1</v>
      </c>
      <c r="G116" s="462">
        <v>238.93</v>
      </c>
      <c r="H116" s="74" t="str">
        <f>IF(MID(A116,1,3)="OBS","REMOVER ESPAÇOS","OK")</f>
        <v>OK</v>
      </c>
      <c r="J116" s="385" t="str">
        <f>IF(AND(F116=0,G116&gt;0),1+COUNT($J$3:J111),IF(B116="AUXILIAR","AUXILIAR","SUBÍTEM"))</f>
        <v>SUBÍTEM</v>
      </c>
      <c r="K116" s="396">
        <v>2585</v>
      </c>
      <c r="L116" s="387">
        <f t="shared" si="26"/>
        <v>2585</v>
      </c>
      <c r="M116" s="206" t="str">
        <f>IF(AND(MID(A116,1,4)="comp",COUNTIF($A$1:$A$1306,A116)&gt;1),"ok AUXILIAR",IF(AND(F116&gt;0,MID(A116,1,4)="COMP"),"SUBÍTEM",IF(OR(AND(F116=0,G116=0),F116="COEF.",F116&gt;0),"SUBÍTEM",IF(MID(A116,1,5)="COMP.",IF(COUNTIF(ORÇAMENTO!$B$5:$B$9855,COMPOSIÇÕES!A116)=0,"NOK",IF(COUNTIF(ORÇAMENTO!$B$5:$B$9855,COMPOSIÇÕES!A116)&gt;0,"OK","SUBÍTEM"))))))</f>
        <v>SUBÍTEM</v>
      </c>
      <c r="P116" s="396" t="b">
        <f t="shared" si="25"/>
        <v>1</v>
      </c>
      <c r="Q116" s="396">
        <v>2585</v>
      </c>
      <c r="R116" s="396" t="s">
        <v>101</v>
      </c>
      <c r="S116" s="416" t="s">
        <v>1433</v>
      </c>
      <c r="T116" s="396" t="s">
        <v>51</v>
      </c>
      <c r="U116" s="396">
        <v>245.48</v>
      </c>
    </row>
    <row r="117" spans="1:21" ht="30">
      <c r="A117" s="781">
        <v>87298</v>
      </c>
      <c r="B117" s="776" t="s">
        <v>100</v>
      </c>
      <c r="C117" s="416" t="s">
        <v>1965</v>
      </c>
      <c r="D117" s="417" t="s">
        <v>55</v>
      </c>
      <c r="E117" s="418">
        <v>417.21</v>
      </c>
      <c r="F117" s="777">
        <v>1.7500000000000002E-2</v>
      </c>
      <c r="G117" s="462">
        <v>7.3011750000000006</v>
      </c>
      <c r="H117" s="74" t="str">
        <f>IF(MID(A117,1,3)="OBS","REMOVER ESPAÇOS","OK")</f>
        <v>OK</v>
      </c>
      <c r="J117" s="385" t="str">
        <f>IF(AND(F117=0,G117&gt;0),1+COUNT($J$3:J112),IF(B117="AUXILIAR","AUXILIAR","SUBÍTEM"))</f>
        <v>SUBÍTEM</v>
      </c>
      <c r="K117" s="396">
        <v>87298</v>
      </c>
      <c r="L117" s="387">
        <f t="shared" si="26"/>
        <v>87298</v>
      </c>
      <c r="M117" s="206" t="str">
        <f>IF(AND(MID(A117,1,4)="comp",COUNTIF($A$1:$A$1306,A117)&gt;1),"ok AUXILIAR",IF(AND(F117&gt;0,MID(A117,1,4)="COMP"),"SUBÍTEM",IF(OR(AND(F117=0,G117=0),F117="COEF.",F117&gt;0),"SUBÍTEM",IF(MID(A117,1,5)="COMP.",IF(COUNTIF(ORÇAMENTO!$B$5:$B$9855,COMPOSIÇÕES!A117)=0,"NOK",IF(COUNTIF(ORÇAMENTO!$B$5:$B$9855,COMPOSIÇÕES!A117)&gt;0,"OK","SUBÍTEM"))))))</f>
        <v>SUBÍTEM</v>
      </c>
      <c r="P117" s="396" t="b">
        <f t="shared" si="25"/>
        <v>0</v>
      </c>
      <c r="Q117" s="396">
        <v>87298</v>
      </c>
      <c r="R117" s="396" t="s">
        <v>100</v>
      </c>
      <c r="S117" s="416" t="str">
        <f>IFERROR(UPPER(IF(R117="SINAPI INSUMO",VLOOKUP(Q117,#REF!,6,FALSE),IF(R117="SINAPI",VLOOKUP(Q117,#REF!,6,FALSE),IF(R117="ORSE",VLOOKUP(Q117,#REF!,2,FALSE),IF(R117="SEINFRA CE",VLOOKUP(Q117,#REF!,2,FALSE),IF(MID(Q117,1,7)="MERCADO",VLOOKUP(Q117,Cotações!$A$11:$N$8128,5,FALSE),"")))))),"")</f>
        <v/>
      </c>
      <c r="T117" s="396" t="s">
        <v>55</v>
      </c>
      <c r="U117" s="396">
        <v>435.53</v>
      </c>
    </row>
    <row r="118" spans="1:21">
      <c r="A118" s="703" t="s">
        <v>1094</v>
      </c>
      <c r="B118" s="704"/>
      <c r="C118" s="421"/>
      <c r="D118" s="421"/>
      <c r="E118" s="421"/>
      <c r="F118" s="421"/>
      <c r="G118" s="421"/>
      <c r="H118" s="74" t="str">
        <f>IF(MID(A118,1,3)="OBS","REMOVER ESPAÇOS","OK")</f>
        <v>REMOVER ESPAÇOS</v>
      </c>
      <c r="J118" s="385" t="str">
        <f>IF(AND(F118=0,G118&gt;0),1+COUNT($J$3:J117),IF(B118="AUXILIAR","AUXILIAR","SUBÍTEM"))</f>
        <v>SUBÍTEM</v>
      </c>
      <c r="K118" s="396" t="s">
        <v>1094</v>
      </c>
      <c r="L118" s="387" t="str">
        <f t="shared" si="26"/>
        <v>Obs¹: composição/Base -  ORSE - 10759 adaptada</v>
      </c>
      <c r="M118" s="206" t="str">
        <f>IF(AND(MID(A118,1,4)="comp",COUNTIF($A$1:$A$1306,A118)&gt;1),"ok AUXILIAR",IF(AND(F118&gt;0,MID(A118,1,4)="COMP"),"SUBÍTEM",IF(OR(AND(F118=0,G118=0),F118="COEF.",F118&gt;0),"SUBÍTEM",IF(MID(A118,1,5)="COMP.",IF(COUNTIF(ORÇAMENTO!$B$5:$B$9855,COMPOSIÇÕES!A118)=0,"NOK",IF(COUNTIF(ORÇAMENTO!$B$5:$B$9855,COMPOSIÇÕES!A118)&gt;0,"OK","SUBÍTEM"))))))</f>
        <v>SUBÍTEM</v>
      </c>
      <c r="P118" s="396" t="b">
        <f t="shared" si="25"/>
        <v>1</v>
      </c>
      <c r="Q118" s="396" t="s">
        <v>1094</v>
      </c>
      <c r="R118" s="396"/>
      <c r="S118" s="421"/>
      <c r="T118" s="396"/>
      <c r="U118" s="396"/>
    </row>
    <row r="119" spans="1:21" ht="15.75" thickBot="1">
      <c r="A119" s="130" t="s">
        <v>961</v>
      </c>
      <c r="B119" s="382"/>
      <c r="C119" s="130"/>
      <c r="D119" s="130"/>
      <c r="E119" s="130"/>
      <c r="F119" s="130"/>
      <c r="G119" s="457"/>
      <c r="J119" s="385"/>
      <c r="K119" s="396" t="s">
        <v>961</v>
      </c>
      <c r="L119" s="387"/>
      <c r="M119" s="206"/>
      <c r="P119" s="396" t="b">
        <f t="shared" si="25"/>
        <v>1</v>
      </c>
      <c r="Q119" s="396" t="s">
        <v>961</v>
      </c>
      <c r="R119" s="396"/>
      <c r="S119" s="130"/>
      <c r="T119" s="396"/>
      <c r="U119" s="396"/>
    </row>
    <row r="120" spans="1:21" ht="26.25" customHeight="1" thickBot="1">
      <c r="A120" s="458" t="s">
        <v>95</v>
      </c>
      <c r="B120" s="459"/>
      <c r="C120" s="399" t="s">
        <v>78</v>
      </c>
      <c r="D120" s="432" t="s">
        <v>96</v>
      </c>
      <c r="E120" s="399" t="s">
        <v>98</v>
      </c>
      <c r="F120" s="399" t="s">
        <v>97</v>
      </c>
      <c r="G120" s="433" t="s">
        <v>99</v>
      </c>
      <c r="H120" s="74" t="str">
        <f t="shared" ref="H120:H132" si="27">IF(MID(A120,1,3)="OBS","REMOVER ESPAÇOS","OK")</f>
        <v>OK</v>
      </c>
      <c r="J120" s="385" t="str">
        <f>IF(AND(F120=0,G120&gt;0),1+COUNT($J$3:J48),IF(B120="AUXILIAR","AUXILIAR","SUBÍTEM"))</f>
        <v>SUBÍTEM</v>
      </c>
      <c r="K120" s="396" t="s">
        <v>95</v>
      </c>
      <c r="L120" s="387" t="str">
        <f t="shared" ref="L120:L132" si="28">A120</f>
        <v>COD.</v>
      </c>
      <c r="M120" s="206" t="str">
        <f>IF(AND(MID(A120,1,4)="comp",COUNTIF($A$1:$A$1306,A120)&gt;1),"ok AUXILIAR",IF(AND(F120&gt;0,MID(A120,1,4)="COMP"),"SUBÍTEM",IF(OR(AND(F120=0,G120=0),F120="COEF.",F120&gt;0),"SUBÍTEM",IF(MID(A120,1,5)="COMP.",IF(COUNTIF(ORÇAMENTO!$B$5:$B$9855,COMPOSIÇÕES!A120)=0,"NOK",IF(COUNTIF(ORÇAMENTO!$B$5:$B$9855,COMPOSIÇÕES!A120)&gt;0,"OK","SUBÍTEM"))))))</f>
        <v>SUBÍTEM</v>
      </c>
      <c r="P120" s="396" t="b">
        <f t="shared" si="25"/>
        <v>1</v>
      </c>
      <c r="Q120" s="396" t="s">
        <v>95</v>
      </c>
      <c r="R120" s="396"/>
      <c r="S120" s="75" t="s">
        <v>78</v>
      </c>
      <c r="T120" s="396" t="s">
        <v>96</v>
      </c>
      <c r="U120" s="396" t="s">
        <v>98</v>
      </c>
    </row>
    <row r="121" spans="1:21" ht="34.5" customHeight="1" thickBot="1">
      <c r="A121" s="407" t="s">
        <v>107</v>
      </c>
      <c r="B121" s="423"/>
      <c r="C121" s="423" t="s">
        <v>1162</v>
      </c>
      <c r="D121" s="434" t="s">
        <v>47</v>
      </c>
      <c r="E121" s="434"/>
      <c r="F121" s="434"/>
      <c r="G121" s="424">
        <v>25.359079999999999</v>
      </c>
      <c r="H121" s="74" t="str">
        <f t="shared" si="27"/>
        <v>OK</v>
      </c>
      <c r="J121" s="385">
        <f>IF(AND(F121=0,G121&gt;0),1+COUNT($J$3:J120),IF(B121="AUXILIAR","AUXILIAR","SUBÍTEM"))</f>
        <v>15</v>
      </c>
      <c r="K121" s="396" t="s">
        <v>108</v>
      </c>
      <c r="L121" s="387" t="str">
        <f t="shared" si="28"/>
        <v>COMP. 15</v>
      </c>
      <c r="M121" s="206" t="str">
        <f>IF(AND(MID(A121,1,4)="comp",COUNTIF($A$1:$A$1306,A121)&gt;1),"ok AUXILIAR",IF(AND(F121&gt;0,MID(A121,1,4)="COMP"),"SUBÍTEM",IF(OR(AND(F121=0,G121=0),F121="COEF.",F121&gt;0),"SUBÍTEM",IF(MID(A121,1,5)="COMP.",IF(COUNTIF(ORÇAMENTO!$B$5:$B$9855,COMPOSIÇÕES!A121)=0,"NOK",IF(COUNTIF(ORÇAMENTO!$B$5:$B$9855,COMPOSIÇÕES!A121)&gt;0,"OK","SUBÍTEM"))))))</f>
        <v>OK</v>
      </c>
      <c r="P121" s="396" t="b">
        <f t="shared" si="25"/>
        <v>1</v>
      </c>
      <c r="Q121" s="396" t="s">
        <v>107</v>
      </c>
      <c r="R121" s="396"/>
      <c r="S121" s="86" t="s">
        <v>1162</v>
      </c>
      <c r="T121" s="396" t="s">
        <v>47</v>
      </c>
      <c r="U121" s="396"/>
    </row>
    <row r="122" spans="1:21">
      <c r="A122" s="445">
        <v>1886</v>
      </c>
      <c r="B122" s="791" t="s">
        <v>101</v>
      </c>
      <c r="C122" s="416" t="s">
        <v>1436</v>
      </c>
      <c r="D122" s="417" t="s">
        <v>49</v>
      </c>
      <c r="E122" s="418">
        <v>12.24</v>
      </c>
      <c r="F122" s="790">
        <v>0.01</v>
      </c>
      <c r="G122" s="462">
        <v>0.12240000000000001</v>
      </c>
      <c r="H122" s="74" t="str">
        <f t="shared" si="27"/>
        <v>OK</v>
      </c>
      <c r="J122" s="385" t="str">
        <f>IF(AND(F122=0,G122&gt;0),1+COUNT($J$3:J121),IF(B122="AUXILIAR","AUXILIAR","SUBÍTEM"))</f>
        <v>SUBÍTEM</v>
      </c>
      <c r="K122" s="396">
        <v>1886</v>
      </c>
      <c r="L122" s="387">
        <f t="shared" si="28"/>
        <v>1886</v>
      </c>
      <c r="M122" s="206" t="str">
        <f>IF(AND(MID(A122,1,4)="comp",COUNTIF($A$1:$A$1306,A122)&gt;1),"ok AUXILIAR",IF(AND(F122&gt;0,MID(A122,1,4)="COMP"),"SUBÍTEM",IF(OR(AND(F122=0,G122=0),F122="COEF.",F122&gt;0),"SUBÍTEM",IF(MID(A122,1,5)="COMP.",IF(COUNTIF(ORÇAMENTO!$B$5:$B$9855,COMPOSIÇÕES!A122)=0,"NOK",IF(COUNTIF(ORÇAMENTO!$B$5:$B$9855,COMPOSIÇÕES!A122)&gt;0,"OK","SUBÍTEM"))))))</f>
        <v>SUBÍTEM</v>
      </c>
      <c r="P122" s="396" t="b">
        <f t="shared" si="25"/>
        <v>1</v>
      </c>
      <c r="Q122" s="396">
        <v>1886</v>
      </c>
      <c r="R122" s="396" t="s">
        <v>101</v>
      </c>
      <c r="S122" s="416" t="s">
        <v>1436</v>
      </c>
      <c r="T122" s="396" t="s">
        <v>49</v>
      </c>
      <c r="U122" s="396">
        <v>12.57</v>
      </c>
    </row>
    <row r="123" spans="1:21">
      <c r="A123" s="445">
        <v>337</v>
      </c>
      <c r="B123" s="783" t="s">
        <v>566</v>
      </c>
      <c r="C123" s="416" t="s">
        <v>879</v>
      </c>
      <c r="D123" s="417" t="s">
        <v>567</v>
      </c>
      <c r="E123" s="418">
        <v>13.5</v>
      </c>
      <c r="F123" s="790">
        <v>7.8E-2</v>
      </c>
      <c r="G123" s="462">
        <v>1.0529999999999999</v>
      </c>
      <c r="H123" s="74" t="str">
        <f t="shared" si="27"/>
        <v>OK</v>
      </c>
      <c r="J123" s="385" t="str">
        <f>IF(AND(F123=0,G123&gt;0),1+COUNT($J$3:J116),IF(B123="AUXILIAR","AUXILIAR","SUBÍTEM"))</f>
        <v>SUBÍTEM</v>
      </c>
      <c r="K123" s="396">
        <v>337</v>
      </c>
      <c r="L123" s="387">
        <f t="shared" si="28"/>
        <v>337</v>
      </c>
      <c r="M123" s="206" t="str">
        <f>IF(AND(MID(A123,1,4)="comp",COUNTIF($A$1:$A$1306,A123)&gt;1),"ok AUXILIAR",IF(AND(F123&gt;0,MID(A123,1,4)="COMP"),"SUBÍTEM",IF(OR(AND(F123=0,G123=0),F123="COEF.",F123&gt;0),"SUBÍTEM",IF(MID(A123,1,5)="COMP.",IF(COUNTIF(ORÇAMENTO!$B$5:$B$9855,COMPOSIÇÕES!A123)=0,"NOK",IF(COUNTIF(ORÇAMENTO!$B$5:$B$9855,COMPOSIÇÕES!A123)&gt;0,"OK","SUBÍTEM"))))))</f>
        <v>SUBÍTEM</v>
      </c>
      <c r="P123" s="396" t="b">
        <f t="shared" si="25"/>
        <v>1</v>
      </c>
      <c r="Q123" s="396">
        <v>337</v>
      </c>
      <c r="R123" s="396" t="s">
        <v>566</v>
      </c>
      <c r="S123" s="416" t="s">
        <v>879</v>
      </c>
      <c r="T123" s="396" t="s">
        <v>567</v>
      </c>
      <c r="U123" s="396">
        <v>12.9</v>
      </c>
    </row>
    <row r="124" spans="1:21">
      <c r="A124" s="445">
        <v>202</v>
      </c>
      <c r="B124" s="783" t="s">
        <v>101</v>
      </c>
      <c r="C124" s="416" t="s">
        <v>1437</v>
      </c>
      <c r="D124" s="417" t="s">
        <v>55</v>
      </c>
      <c r="E124" s="418">
        <v>63.64</v>
      </c>
      <c r="F124" s="790">
        <v>1E-3</v>
      </c>
      <c r="G124" s="462">
        <v>6.3640000000000002E-2</v>
      </c>
      <c r="H124" s="74" t="str">
        <f t="shared" ref="H124:H129" si="29">IF(MID(A124,1,3)="OBS","REMOVER ESPAÇOS","OK")</f>
        <v>OK</v>
      </c>
      <c r="J124" s="385" t="str">
        <f>IF(AND(F124=0,G124&gt;0),1+COUNT($J$3:J116),IF(B124="AUXILIAR","AUXILIAR","SUBÍTEM"))</f>
        <v>SUBÍTEM</v>
      </c>
      <c r="K124" s="396">
        <v>202</v>
      </c>
      <c r="L124" s="387">
        <f t="shared" ref="L124:L129" si="30">A124</f>
        <v>202</v>
      </c>
      <c r="M124" s="206" t="str">
        <f>IF(AND(MID(A124,1,4)="comp",COUNTIF($A$1:$A$1306,A124)&gt;1),"ok AUXILIAR",IF(AND(F124&gt;0,MID(A124,1,4)="COMP"),"SUBÍTEM",IF(OR(AND(F124=0,G124=0),F124="COEF.",F124&gt;0),"SUBÍTEM",IF(MID(A124,1,5)="COMP.",IF(COUNTIF(ORÇAMENTO!$B$5:$B$9855,COMPOSIÇÕES!A124)=0,"NOK",IF(COUNTIF(ORÇAMENTO!$B$5:$B$9855,COMPOSIÇÕES!A124)&gt;0,"OK","SUBÍTEM"))))))</f>
        <v>SUBÍTEM</v>
      </c>
      <c r="P124" s="396" t="b">
        <f t="shared" ref="P124:P129" si="31">C124=S124</f>
        <v>1</v>
      </c>
      <c r="Q124" s="396">
        <v>202</v>
      </c>
      <c r="R124" s="396" t="s">
        <v>101</v>
      </c>
      <c r="S124" s="416" t="s">
        <v>1437</v>
      </c>
      <c r="T124" s="396" t="s">
        <v>55</v>
      </c>
      <c r="U124" s="396">
        <v>64.290000000000006</v>
      </c>
    </row>
    <row r="125" spans="1:21">
      <c r="A125" s="445">
        <v>88262</v>
      </c>
      <c r="B125" s="706" t="s">
        <v>100</v>
      </c>
      <c r="C125" s="416" t="s">
        <v>564</v>
      </c>
      <c r="D125" s="417" t="s">
        <v>53</v>
      </c>
      <c r="E125" s="418">
        <v>16.23</v>
      </c>
      <c r="F125" s="790">
        <v>0.2</v>
      </c>
      <c r="G125" s="462">
        <v>3.2460000000000004</v>
      </c>
      <c r="H125" s="74" t="str">
        <f t="shared" si="29"/>
        <v>OK</v>
      </c>
      <c r="J125" s="385" t="str">
        <f>IF(AND(F125=0,G125&gt;0),1+COUNT($J$3:J124),IF(B125="AUXILIAR","AUXILIAR","SUBÍTEM"))</f>
        <v>SUBÍTEM</v>
      </c>
      <c r="K125" s="396">
        <v>88262</v>
      </c>
      <c r="L125" s="387">
        <f t="shared" si="30"/>
        <v>88262</v>
      </c>
      <c r="M125" s="206" t="str">
        <f>IF(AND(MID(A125,1,4)="comp",COUNTIF($A$1:$A$1306,A125)&gt;1),"ok AUXILIAR",IF(AND(F125&gt;0,MID(A125,1,4)="COMP"),"SUBÍTEM",IF(OR(AND(F125=0,G125=0),F125="COEF.",F125&gt;0),"SUBÍTEM",IF(MID(A125,1,5)="COMP.",IF(COUNTIF(ORÇAMENTO!$B$5:$B$9855,COMPOSIÇÕES!A125)=0,"NOK",IF(COUNTIF(ORÇAMENTO!$B$5:$B$9855,COMPOSIÇÕES!A125)&gt;0,"OK","SUBÍTEM"))))))</f>
        <v>SUBÍTEM</v>
      </c>
      <c r="P125" s="396" t="b">
        <f t="shared" si="31"/>
        <v>1</v>
      </c>
      <c r="Q125" s="396">
        <v>88262</v>
      </c>
      <c r="R125" s="396" t="s">
        <v>100</v>
      </c>
      <c r="S125" s="416" t="s">
        <v>564</v>
      </c>
      <c r="T125" s="396" t="s">
        <v>53</v>
      </c>
      <c r="U125" s="396">
        <v>15.82</v>
      </c>
    </row>
    <row r="126" spans="1:21">
      <c r="A126" s="445">
        <v>1379</v>
      </c>
      <c r="B126" s="783" t="s">
        <v>566</v>
      </c>
      <c r="C126" s="416" t="s">
        <v>147</v>
      </c>
      <c r="D126" s="417" t="s">
        <v>567</v>
      </c>
      <c r="E126" s="418">
        <v>0.48</v>
      </c>
      <c r="F126" s="790">
        <v>5</v>
      </c>
      <c r="G126" s="462">
        <v>2.4</v>
      </c>
      <c r="H126" s="74" t="str">
        <f t="shared" si="29"/>
        <v>OK</v>
      </c>
      <c r="J126" s="385" t="str">
        <f>IF(AND(F126=0,G126&gt;0),1+COUNT($J$3:J119),IF(B126="AUXILIAR","AUXILIAR","SUBÍTEM"))</f>
        <v>SUBÍTEM</v>
      </c>
      <c r="K126" s="396">
        <v>1379</v>
      </c>
      <c r="L126" s="387">
        <f t="shared" si="30"/>
        <v>1379</v>
      </c>
      <c r="M126" s="206" t="str">
        <f>IF(AND(MID(A126,1,4)="comp",COUNTIF($A$1:$A$1306,A126)&gt;1),"ok AUXILIAR",IF(AND(F126&gt;0,MID(A126,1,4)="COMP"),"SUBÍTEM",IF(OR(AND(F126=0,G126=0),F126="COEF.",F126&gt;0),"SUBÍTEM",IF(MID(A126,1,5)="COMP.",IF(COUNTIF(ORÇAMENTO!$B$5:$B$9855,COMPOSIÇÕES!A126)=0,"NOK",IF(COUNTIF(ORÇAMENTO!$B$5:$B$9855,COMPOSIÇÕES!A126)&gt;0,"OK","SUBÍTEM"))))))</f>
        <v>SUBÍTEM</v>
      </c>
      <c r="P126" s="396" t="b">
        <f t="shared" si="31"/>
        <v>1</v>
      </c>
      <c r="Q126" s="396">
        <v>1379</v>
      </c>
      <c r="R126" s="396" t="s">
        <v>566</v>
      </c>
      <c r="S126" s="416" t="s">
        <v>147</v>
      </c>
      <c r="T126" s="396" t="s">
        <v>567</v>
      </c>
      <c r="U126" s="396">
        <v>0.5</v>
      </c>
    </row>
    <row r="127" spans="1:21">
      <c r="A127" s="445">
        <v>4721</v>
      </c>
      <c r="B127" s="783" t="s">
        <v>566</v>
      </c>
      <c r="C127" s="416" t="s">
        <v>1438</v>
      </c>
      <c r="D127" s="417" t="s">
        <v>576</v>
      </c>
      <c r="E127" s="418">
        <v>69.23</v>
      </c>
      <c r="F127" s="790">
        <v>1.2999999999999999E-2</v>
      </c>
      <c r="G127" s="462">
        <v>0.89998999999999996</v>
      </c>
      <c r="H127" s="74" t="str">
        <f t="shared" si="29"/>
        <v>OK</v>
      </c>
      <c r="J127" s="385" t="str">
        <f>IF(AND(F127=0,G127&gt;0),1+COUNT($J$3:J119),IF(B127="AUXILIAR","AUXILIAR","SUBÍTEM"))</f>
        <v>SUBÍTEM</v>
      </c>
      <c r="K127" s="396">
        <v>4721</v>
      </c>
      <c r="L127" s="387">
        <f t="shared" si="30"/>
        <v>4721</v>
      </c>
      <c r="M127" s="206" t="str">
        <f>IF(AND(MID(A127,1,4)="comp",COUNTIF($A$1:$A$1306,A127)&gt;1),"ok AUXILIAR",IF(AND(F127&gt;0,MID(A127,1,4)="COMP"),"SUBÍTEM",IF(OR(AND(F127=0,G127=0),F127="COEF.",F127&gt;0),"SUBÍTEM",IF(MID(A127,1,5)="COMP.",IF(COUNTIF(ORÇAMENTO!$B$5:$B$9855,COMPOSIÇÕES!A127)=0,"NOK",IF(COUNTIF(ORÇAMENTO!$B$5:$B$9855,COMPOSIÇÕES!A127)&gt;0,"OK","SUBÍTEM"))))))</f>
        <v>SUBÍTEM</v>
      </c>
      <c r="P127" s="396" t="b">
        <f t="shared" si="31"/>
        <v>1</v>
      </c>
      <c r="Q127" s="396">
        <v>4721</v>
      </c>
      <c r="R127" s="396" t="s">
        <v>566</v>
      </c>
      <c r="S127" s="416" t="s">
        <v>1438</v>
      </c>
      <c r="T127" s="396" t="s">
        <v>576</v>
      </c>
      <c r="U127" s="396">
        <v>69.8</v>
      </c>
    </row>
    <row r="128" spans="1:21">
      <c r="A128" s="445">
        <v>88309</v>
      </c>
      <c r="B128" s="706" t="s">
        <v>100</v>
      </c>
      <c r="C128" s="416" t="s">
        <v>572</v>
      </c>
      <c r="D128" s="417" t="s">
        <v>53</v>
      </c>
      <c r="E128" s="418">
        <v>16.350000000000001</v>
      </c>
      <c r="F128" s="790">
        <v>0.4</v>
      </c>
      <c r="G128" s="462">
        <v>6.5400000000000009</v>
      </c>
      <c r="H128" s="74" t="str">
        <f t="shared" si="29"/>
        <v>OK</v>
      </c>
      <c r="J128" s="385" t="str">
        <f>IF(AND(F128=0,G128&gt;0),1+COUNT($J$3:J127),IF(B128="AUXILIAR","AUXILIAR","SUBÍTEM"))</f>
        <v>SUBÍTEM</v>
      </c>
      <c r="K128" s="396">
        <v>88309</v>
      </c>
      <c r="L128" s="387">
        <f t="shared" si="30"/>
        <v>88309</v>
      </c>
      <c r="M128" s="206" t="str">
        <f>IF(AND(MID(A128,1,4)="comp",COUNTIF($A$1:$A$1306,A128)&gt;1),"ok AUXILIAR",IF(AND(F128&gt;0,MID(A128,1,4)="COMP"),"SUBÍTEM",IF(OR(AND(F128=0,G128=0),F128="COEF.",F128&gt;0),"SUBÍTEM",IF(MID(A128,1,5)="COMP.",IF(COUNTIF(ORÇAMENTO!$B$5:$B$9855,COMPOSIÇÕES!A128)=0,"NOK",IF(COUNTIF(ORÇAMENTO!$B$5:$B$9855,COMPOSIÇÕES!A128)&gt;0,"OK","SUBÍTEM"))))))</f>
        <v>SUBÍTEM</v>
      </c>
      <c r="P128" s="396" t="b">
        <f t="shared" si="31"/>
        <v>1</v>
      </c>
      <c r="Q128" s="396">
        <v>88309</v>
      </c>
      <c r="R128" s="396" t="s">
        <v>100</v>
      </c>
      <c r="S128" s="416" t="s">
        <v>572</v>
      </c>
      <c r="T128" s="396" t="s">
        <v>53</v>
      </c>
      <c r="U128" s="396">
        <v>15.89</v>
      </c>
    </row>
    <row r="129" spans="1:21">
      <c r="A129" s="792">
        <v>88316</v>
      </c>
      <c r="B129" s="706" t="s">
        <v>100</v>
      </c>
      <c r="C129" s="416" t="s">
        <v>565</v>
      </c>
      <c r="D129" s="417" t="s">
        <v>53</v>
      </c>
      <c r="E129" s="418">
        <v>12.73</v>
      </c>
      <c r="F129" s="790">
        <v>0.2</v>
      </c>
      <c r="G129" s="462">
        <v>2.5460000000000003</v>
      </c>
      <c r="H129" s="74" t="str">
        <f t="shared" si="29"/>
        <v>OK</v>
      </c>
      <c r="J129" s="385" t="str">
        <f>IF(AND(F129=0,G129&gt;0),1+COUNT($J$3:J122),IF(B129="AUXILIAR","AUXILIAR","SUBÍTEM"))</f>
        <v>SUBÍTEM</v>
      </c>
      <c r="K129" s="396">
        <v>88316</v>
      </c>
      <c r="L129" s="387">
        <f t="shared" si="30"/>
        <v>88316</v>
      </c>
      <c r="M129" s="206" t="str">
        <f>IF(AND(MID(A129,1,4)="comp",COUNTIF($A$1:$A$1306,A129)&gt;1),"ok AUXILIAR",IF(AND(F129&gt;0,MID(A129,1,4)="COMP"),"SUBÍTEM",IF(OR(AND(F129=0,G129=0),F129="COEF.",F129&gt;0),"SUBÍTEM",IF(MID(A129,1,5)="COMP.",IF(COUNTIF(ORÇAMENTO!$B$5:$B$9855,COMPOSIÇÕES!A129)=0,"NOK",IF(COUNTIF(ORÇAMENTO!$B$5:$B$9855,COMPOSIÇÕES!A129)&gt;0,"OK","SUBÍTEM"))))))</f>
        <v>SUBÍTEM</v>
      </c>
      <c r="P129" s="396" t="b">
        <f t="shared" si="31"/>
        <v>1</v>
      </c>
      <c r="Q129" s="396">
        <v>88316</v>
      </c>
      <c r="R129" s="396" t="s">
        <v>100</v>
      </c>
      <c r="S129" s="416" t="s">
        <v>565</v>
      </c>
      <c r="T129" s="396" t="s">
        <v>53</v>
      </c>
      <c r="U129" s="396">
        <v>12.7</v>
      </c>
    </row>
    <row r="130" spans="1:21" ht="30">
      <c r="A130" s="445">
        <v>10567</v>
      </c>
      <c r="B130" s="783" t="s">
        <v>566</v>
      </c>
      <c r="C130" s="416" t="s">
        <v>569</v>
      </c>
      <c r="D130" s="417" t="s">
        <v>568</v>
      </c>
      <c r="E130" s="418">
        <v>8.23</v>
      </c>
      <c r="F130" s="790">
        <v>3.5000000000000003E-2</v>
      </c>
      <c r="G130" s="462">
        <v>0.28805000000000003</v>
      </c>
      <c r="H130" s="74" t="str">
        <f t="shared" si="27"/>
        <v>OK</v>
      </c>
      <c r="J130" s="385" t="str">
        <f>IF(AND(F130=0,G130&gt;0),1+COUNT($J$3:J122),IF(B130="AUXILIAR","AUXILIAR","SUBÍTEM"))</f>
        <v>SUBÍTEM</v>
      </c>
      <c r="K130" s="396">
        <v>10567</v>
      </c>
      <c r="L130" s="387">
        <f t="shared" si="28"/>
        <v>10567</v>
      </c>
      <c r="M130" s="206" t="str">
        <f>IF(AND(MID(A130,1,4)="comp",COUNTIF($A$1:$A$1306,A130)&gt;1),"ok AUXILIAR",IF(AND(F130&gt;0,MID(A130,1,4)="COMP"),"SUBÍTEM",IF(OR(AND(F130=0,G130=0),F130="COEF.",F130&gt;0),"SUBÍTEM",IF(MID(A130,1,5)="COMP.",IF(COUNTIF(ORÇAMENTO!$B$5:$B$9855,COMPOSIÇÕES!A130)=0,"NOK",IF(COUNTIF(ORÇAMENTO!$B$5:$B$9855,COMPOSIÇÕES!A130)&gt;0,"OK","SUBÍTEM"))))))</f>
        <v>SUBÍTEM</v>
      </c>
      <c r="P130" s="396" t="b">
        <f t="shared" si="25"/>
        <v>1</v>
      </c>
      <c r="Q130" s="396">
        <v>10567</v>
      </c>
      <c r="R130" s="396" t="s">
        <v>566</v>
      </c>
      <c r="S130" s="416" t="s">
        <v>569</v>
      </c>
      <c r="T130" s="396" t="s">
        <v>568</v>
      </c>
      <c r="U130" s="396">
        <v>7.32</v>
      </c>
    </row>
    <row r="131" spans="1:21" ht="30">
      <c r="A131" s="470">
        <v>92917</v>
      </c>
      <c r="B131" s="706" t="s">
        <v>100</v>
      </c>
      <c r="C131" s="416" t="s">
        <v>731</v>
      </c>
      <c r="D131" s="417" t="s">
        <v>49</v>
      </c>
      <c r="E131" s="418">
        <v>8.1999999999999993</v>
      </c>
      <c r="F131" s="790">
        <v>1</v>
      </c>
      <c r="G131" s="462">
        <v>8.1999999999999993</v>
      </c>
      <c r="H131" s="74" t="str">
        <f t="shared" si="27"/>
        <v>OK</v>
      </c>
      <c r="J131" s="385" t="str">
        <f>IF(AND(F131=0,G131&gt;0),1+COUNT($J$3:J130),IF(B131="AUXILIAR","AUXILIAR","SUBÍTEM"))</f>
        <v>SUBÍTEM</v>
      </c>
      <c r="K131" s="396">
        <v>92917</v>
      </c>
      <c r="L131" s="387">
        <f t="shared" si="28"/>
        <v>92917</v>
      </c>
      <c r="M131" s="206" t="str">
        <f>IF(AND(MID(A131,1,4)="comp",COUNTIF($A$1:$A$1306,A131)&gt;1),"ok AUXILIAR",IF(AND(F131&gt;0,MID(A131,1,4)="COMP"),"SUBÍTEM",IF(OR(AND(F131=0,G131=0),F131="COEF.",F131&gt;0),"SUBÍTEM",IF(MID(A131,1,5)="COMP.",IF(COUNTIF(ORÇAMENTO!$B$5:$B$9855,COMPOSIÇÕES!A131)=0,"NOK",IF(COUNTIF(ORÇAMENTO!$B$5:$B$9855,COMPOSIÇÕES!A131)&gt;0,"OK","SUBÍTEM"))))))</f>
        <v>SUBÍTEM</v>
      </c>
      <c r="P131" s="396" t="b">
        <f t="shared" si="25"/>
        <v>1</v>
      </c>
      <c r="Q131" s="396">
        <v>92917</v>
      </c>
      <c r="R131" s="396" t="s">
        <v>100</v>
      </c>
      <c r="S131" s="416" t="s">
        <v>731</v>
      </c>
      <c r="T131" s="396" t="s">
        <v>49</v>
      </c>
      <c r="U131" s="396">
        <v>9.11</v>
      </c>
    </row>
    <row r="132" spans="1:21">
      <c r="A132" s="793" t="s">
        <v>1477</v>
      </c>
      <c r="B132" s="707"/>
      <c r="C132" s="421"/>
      <c r="D132" s="421"/>
      <c r="E132" s="421"/>
      <c r="F132" s="421"/>
      <c r="G132" s="421"/>
      <c r="H132" s="74" t="str">
        <f t="shared" si="27"/>
        <v>REMOVER ESPAÇOS</v>
      </c>
      <c r="J132" s="385" t="str">
        <f>IF(AND(F132=0,G132&gt;0),1+COUNT($J$3:J131),IF(B132="AUXILIAR","AUXILIAR","SUBÍTEM"))</f>
        <v>SUBÍTEM</v>
      </c>
      <c r="K132" s="396" t="s">
        <v>1477</v>
      </c>
      <c r="L132" s="387" t="str">
        <f t="shared" si="28"/>
        <v>Obs¹: composição/Base - ORSE - 304</v>
      </c>
      <c r="M132" s="206" t="str">
        <f>IF(AND(MID(A132,1,4)="comp",COUNTIF($A$1:$A$1306,A132)&gt;1),"ok AUXILIAR",IF(AND(F132&gt;0,MID(A132,1,4)="COMP"),"SUBÍTEM",IF(OR(AND(F132=0,G132=0),F132="COEF.",F132&gt;0),"SUBÍTEM",IF(MID(A132,1,5)="COMP.",IF(COUNTIF(ORÇAMENTO!$B$5:$B$9855,COMPOSIÇÕES!A132)=0,"NOK",IF(COUNTIF(ORÇAMENTO!$B$5:$B$9855,COMPOSIÇÕES!A132)&gt;0,"OK","SUBÍTEM"))))))</f>
        <v>SUBÍTEM</v>
      </c>
      <c r="P132" s="396" t="b">
        <f t="shared" si="25"/>
        <v>1</v>
      </c>
      <c r="Q132" s="396" t="s">
        <v>1477</v>
      </c>
      <c r="R132" s="396"/>
      <c r="S132" s="421"/>
      <c r="T132" s="396"/>
      <c r="U132" s="396"/>
    </row>
    <row r="133" spans="1:21" ht="15.75" thickBot="1">
      <c r="A133" s="130" t="s">
        <v>961</v>
      </c>
      <c r="B133" s="757"/>
      <c r="C133" s="130"/>
      <c r="D133" s="130"/>
      <c r="E133" s="130"/>
      <c r="F133" s="130"/>
      <c r="G133" s="457"/>
      <c r="J133" s="385"/>
      <c r="K133" s="396" t="s">
        <v>961</v>
      </c>
      <c r="L133" s="387"/>
      <c r="M133" s="206"/>
      <c r="P133" s="396" t="b">
        <f t="shared" si="25"/>
        <v>1</v>
      </c>
      <c r="Q133" s="396" t="s">
        <v>961</v>
      </c>
      <c r="R133" s="396"/>
      <c r="S133" s="130"/>
      <c r="T133" s="396"/>
      <c r="U133" s="396"/>
    </row>
    <row r="134" spans="1:21" ht="33" customHeight="1" thickBot="1">
      <c r="A134" s="466" t="s">
        <v>95</v>
      </c>
      <c r="B134" s="467"/>
      <c r="C134" s="399" t="s">
        <v>78</v>
      </c>
      <c r="D134" s="432" t="s">
        <v>96</v>
      </c>
      <c r="E134" s="399" t="s">
        <v>98</v>
      </c>
      <c r="F134" s="399" t="s">
        <v>97</v>
      </c>
      <c r="G134" s="433" t="s">
        <v>99</v>
      </c>
      <c r="H134" s="74" t="str">
        <f t="shared" ref="H134:H141" si="32">IF(MID(A134,1,3)="OBS","REMOVER ESPAÇOS","OK")</f>
        <v>OK</v>
      </c>
      <c r="J134" s="385" t="str">
        <f>IF(AND(F134=0,G134&gt;0),1+COUNT($J$3:J133),IF(B134="AUXILIAR","AUXILIAR","SUBÍTEM"))</f>
        <v>SUBÍTEM</v>
      </c>
      <c r="K134" s="396" t="s">
        <v>95</v>
      </c>
      <c r="L134" s="387" t="str">
        <f t="shared" ref="L134:L141" si="33">A134</f>
        <v>COD.</v>
      </c>
      <c r="M134" s="206" t="str">
        <f>IF(AND(MID(A134,1,4)="comp",COUNTIF($A$1:$A$1306,A134)&gt;1),"ok AUXILIAR",IF(AND(F134&gt;0,MID(A134,1,4)="COMP"),"SUBÍTEM",IF(OR(AND(F134=0,G134=0),F134="COEF.",F134&gt;0),"SUBÍTEM",IF(MID(A134,1,5)="COMP.",IF(COUNTIF(ORÇAMENTO!$B$5:$B$9855,COMPOSIÇÕES!A134)=0,"NOK",IF(COUNTIF(ORÇAMENTO!$B$5:$B$9855,COMPOSIÇÕES!A134)&gt;0,"OK","SUBÍTEM"))))))</f>
        <v>SUBÍTEM</v>
      </c>
      <c r="P134" s="396" t="b">
        <f t="shared" si="25"/>
        <v>1</v>
      </c>
      <c r="Q134" s="396" t="s">
        <v>95</v>
      </c>
      <c r="R134" s="396"/>
      <c r="S134" s="75" t="s">
        <v>78</v>
      </c>
      <c r="T134" s="396" t="s">
        <v>96</v>
      </c>
      <c r="U134" s="396" t="s">
        <v>98</v>
      </c>
    </row>
    <row r="135" spans="1:21" ht="35.25" customHeight="1" thickBot="1">
      <c r="A135" s="407" t="s">
        <v>108</v>
      </c>
      <c r="B135" s="423"/>
      <c r="C135" s="468" t="s">
        <v>1252</v>
      </c>
      <c r="D135" s="408" t="s">
        <v>581</v>
      </c>
      <c r="E135" s="408"/>
      <c r="F135" s="408"/>
      <c r="G135" s="424">
        <v>275.60552000000001</v>
      </c>
      <c r="H135" s="74" t="str">
        <f>UPPER(C135)</f>
        <v>GUICHE DE VIDRO, TIPO VISOR COM CAIXILHO FIXO, DE ALUMINIO, PARA VIDRO</v>
      </c>
      <c r="J135" s="385">
        <f>IF(AND(F135=0,G135&gt;0),1+COUNT($J$3:J134),IF(B135="AUXILIAR","AUXILIAR","SUBÍTEM"))</f>
        <v>16</v>
      </c>
      <c r="K135" s="396" t="s">
        <v>109</v>
      </c>
      <c r="L135" s="387" t="str">
        <f t="shared" si="33"/>
        <v>COMP. 16</v>
      </c>
      <c r="M135" s="206" t="str">
        <f>IF(AND(MID(A135,1,4)="comp",COUNTIF($A$1:$A$1306,A135)&gt;1),"ok AUXILIAR",IF(AND(F135&gt;0,MID(A135,1,4)="COMP"),"SUBÍTEM",IF(OR(AND(F135=0,G135=0),F135="COEF.",F135&gt;0),"SUBÍTEM",IF(MID(A135,1,5)="COMP.",IF(COUNTIF(ORÇAMENTO!$B$5:$B$9855,COMPOSIÇÕES!A135)=0,"NOK",IF(COUNTIF(ORÇAMENTO!$B$5:$B$9855,COMPOSIÇÕES!A135)&gt;0,"OK","SUBÍTEM"))))))</f>
        <v>OK</v>
      </c>
      <c r="P135" s="396" t="b">
        <f t="shared" si="25"/>
        <v>1</v>
      </c>
      <c r="Q135" s="396" t="s">
        <v>108</v>
      </c>
      <c r="R135" s="396"/>
      <c r="S135" s="78" t="s">
        <v>1252</v>
      </c>
      <c r="T135" s="396" t="s">
        <v>581</v>
      </c>
      <c r="U135" s="396"/>
    </row>
    <row r="136" spans="1:21" s="438" customFormat="1">
      <c r="A136" s="465">
        <v>88309</v>
      </c>
      <c r="B136" s="444" t="s">
        <v>100</v>
      </c>
      <c r="C136" s="416" t="s">
        <v>572</v>
      </c>
      <c r="D136" s="417" t="s">
        <v>53</v>
      </c>
      <c r="E136" s="418">
        <v>16.350000000000001</v>
      </c>
      <c r="F136" s="430">
        <v>0.3</v>
      </c>
      <c r="G136" s="420">
        <v>4.9050000000000002</v>
      </c>
      <c r="H136" s="438" t="str">
        <f t="shared" si="32"/>
        <v>OK</v>
      </c>
      <c r="J136" s="439" t="str">
        <f>IF(AND(F136=0,G136&gt;0),1+COUNT($J$3:J133),IF(B136="AUXILIAR","AUXILIAR","SUBÍTEM"))</f>
        <v>SUBÍTEM</v>
      </c>
      <c r="K136" s="440">
        <v>88309</v>
      </c>
      <c r="L136" s="441">
        <f t="shared" si="33"/>
        <v>88309</v>
      </c>
      <c r="M136" s="206" t="str">
        <f>IF(AND(MID(A136,1,4)="comp",COUNTIF($A$1:$A$1306,A136)&gt;1),"ok AUXILIAR",IF(AND(F136&gt;0,MID(A136,1,4)="COMP"),"SUBÍTEM",IF(OR(AND(F136=0,G136=0),F136="COEF.",F136&gt;0),"SUBÍTEM",IF(MID(A136,1,5)="COMP.",IF(COUNTIF(ORÇAMENTO!$B$5:$B$9855,COMPOSIÇÕES!A136)=0,"NOK",IF(COUNTIF(ORÇAMENTO!$B$5:$B$9855,COMPOSIÇÕES!A136)&gt;0,"OK","SUBÍTEM"))))))</f>
        <v>SUBÍTEM</v>
      </c>
      <c r="N136" s="438" t="e">
        <f>VLOOKUP(K136,#REF!,2,FALSE)</f>
        <v>#REF!</v>
      </c>
      <c r="P136" s="396" t="b">
        <f t="shared" ref="P136:P141" si="34">C136=S136</f>
        <v>1</v>
      </c>
      <c r="Q136" s="440">
        <v>88309</v>
      </c>
      <c r="R136" s="440" t="s">
        <v>100</v>
      </c>
      <c r="S136" s="416" t="s">
        <v>572</v>
      </c>
      <c r="T136" s="440" t="s">
        <v>53</v>
      </c>
      <c r="U136" s="440">
        <v>15.89</v>
      </c>
    </row>
    <row r="137" spans="1:21" s="438" customFormat="1">
      <c r="A137" s="465">
        <v>88315</v>
      </c>
      <c r="B137" s="444" t="s">
        <v>100</v>
      </c>
      <c r="C137" s="416" t="s">
        <v>580</v>
      </c>
      <c r="D137" s="417" t="s">
        <v>53</v>
      </c>
      <c r="E137" s="418">
        <v>16.27</v>
      </c>
      <c r="F137" s="430">
        <v>0.8</v>
      </c>
      <c r="G137" s="420">
        <v>13.016</v>
      </c>
      <c r="H137" s="438" t="str">
        <f t="shared" si="32"/>
        <v>OK</v>
      </c>
      <c r="J137" s="439" t="str">
        <f>IF(AND(F137=0,G137&gt;0),1+COUNT($J$3:J133),IF(B137="AUXILIAR","AUXILIAR","SUBÍTEM"))</f>
        <v>SUBÍTEM</v>
      </c>
      <c r="K137" s="440">
        <v>88315</v>
      </c>
      <c r="L137" s="441">
        <f t="shared" si="33"/>
        <v>88315</v>
      </c>
      <c r="M137" s="206" t="str">
        <f>IF(AND(MID(A137,1,4)="comp",COUNTIF($A$1:$A$1306,A137)&gt;1),"ok AUXILIAR",IF(AND(F137&gt;0,MID(A137,1,4)="COMP"),"SUBÍTEM",IF(OR(AND(F137=0,G137=0),F137="COEF.",F137&gt;0),"SUBÍTEM",IF(MID(A137,1,5)="COMP.",IF(COUNTIF(ORÇAMENTO!$B$5:$B$9855,COMPOSIÇÕES!A137)=0,"NOK",IF(COUNTIF(ORÇAMENTO!$B$5:$B$9855,COMPOSIÇÕES!A137)&gt;0,"OK","SUBÍTEM"))))))</f>
        <v>SUBÍTEM</v>
      </c>
      <c r="N137" s="438" t="e">
        <f>VLOOKUP(K137,#REF!,2,FALSE)</f>
        <v>#REF!</v>
      </c>
      <c r="P137" s="396" t="b">
        <f t="shared" si="34"/>
        <v>1</v>
      </c>
      <c r="Q137" s="440">
        <v>88315</v>
      </c>
      <c r="R137" s="440" t="s">
        <v>100</v>
      </c>
      <c r="S137" s="416" t="s">
        <v>580</v>
      </c>
      <c r="T137" s="440" t="s">
        <v>53</v>
      </c>
      <c r="U137" s="440">
        <v>15.8</v>
      </c>
    </row>
    <row r="138" spans="1:21" s="438" customFormat="1">
      <c r="A138" s="465">
        <v>88316</v>
      </c>
      <c r="B138" s="444" t="s">
        <v>100</v>
      </c>
      <c r="C138" s="416" t="s">
        <v>565</v>
      </c>
      <c r="D138" s="417" t="s">
        <v>53</v>
      </c>
      <c r="E138" s="418">
        <v>12.73</v>
      </c>
      <c r="F138" s="430">
        <v>1.2</v>
      </c>
      <c r="G138" s="420">
        <v>15.276</v>
      </c>
      <c r="H138" s="438" t="str">
        <f t="shared" si="32"/>
        <v>OK</v>
      </c>
      <c r="J138" s="439" t="str">
        <f>IF(AND(F138=0,G138&gt;0),1+COUNT($J$3:J133),IF(B138="AUXILIAR","AUXILIAR","SUBÍTEM"))</f>
        <v>SUBÍTEM</v>
      </c>
      <c r="K138" s="440">
        <v>88316</v>
      </c>
      <c r="L138" s="441">
        <f t="shared" si="33"/>
        <v>88316</v>
      </c>
      <c r="M138" s="206" t="str">
        <f>IF(AND(MID(A138,1,4)="comp",COUNTIF($A$1:$A$1306,A138)&gt;1),"ok AUXILIAR",IF(AND(F138&gt;0,MID(A138,1,4)="COMP"),"SUBÍTEM",IF(OR(AND(F138=0,G138=0),F138="COEF.",F138&gt;0),"SUBÍTEM",IF(MID(A138,1,5)="COMP.",IF(COUNTIF(ORÇAMENTO!$B$5:$B$9855,COMPOSIÇÕES!A138)=0,"NOK",IF(COUNTIF(ORÇAMENTO!$B$5:$B$9855,COMPOSIÇÕES!A138)&gt;0,"OK","SUBÍTEM"))))))</f>
        <v>SUBÍTEM</v>
      </c>
      <c r="N138" s="438" t="e">
        <f>VLOOKUP(K138,#REF!,2,FALSE)</f>
        <v>#REF!</v>
      </c>
      <c r="P138" s="396" t="b">
        <f t="shared" si="34"/>
        <v>1</v>
      </c>
      <c r="Q138" s="440">
        <v>88316</v>
      </c>
      <c r="R138" s="440" t="s">
        <v>100</v>
      </c>
      <c r="S138" s="416" t="s">
        <v>565</v>
      </c>
      <c r="T138" s="440" t="s">
        <v>53</v>
      </c>
      <c r="U138" s="440">
        <v>12.7</v>
      </c>
    </row>
    <row r="139" spans="1:21" s="438" customFormat="1" ht="30">
      <c r="A139" s="465">
        <v>88627</v>
      </c>
      <c r="B139" s="444" t="s">
        <v>100</v>
      </c>
      <c r="C139" s="416" t="s">
        <v>1967</v>
      </c>
      <c r="D139" s="417" t="s">
        <v>55</v>
      </c>
      <c r="E139" s="418">
        <v>401.42</v>
      </c>
      <c r="F139" s="430">
        <v>6.0000000000000001E-3</v>
      </c>
      <c r="G139" s="420">
        <v>2.4085200000000002</v>
      </c>
      <c r="H139" s="438" t="str">
        <f>IF(MID(A139,1,3)="OBS","REMOVER ESPAÇOS","OK")</f>
        <v>OK</v>
      </c>
      <c r="J139" s="439" t="str">
        <f>IF(AND(F139=0,G139&gt;0),1+COUNT($J$3:J133),IF(B139="AUXILIAR","AUXILIAR","SUBÍTEM"))</f>
        <v>SUBÍTEM</v>
      </c>
      <c r="K139" s="440">
        <v>88627</v>
      </c>
      <c r="L139" s="441">
        <f>A139</f>
        <v>88627</v>
      </c>
      <c r="M139" s="206" t="str">
        <f>IF(AND(MID(A139,1,4)="comp",COUNTIF($A$1:$A$1306,A139)&gt;1),"ok AUXILIAR",IF(AND(F139&gt;0,MID(A139,1,4)="COMP"),"SUBÍTEM",IF(OR(AND(F139=0,G139=0),F139="COEF.",F139&gt;0),"SUBÍTEM",IF(MID(A139,1,5)="COMP.",IF(COUNTIF(ORÇAMENTO!$B$5:$B$9855,COMPOSIÇÕES!A139)=0,"NOK",IF(COUNTIF(ORÇAMENTO!$B$5:$B$9855,COMPOSIÇÕES!A139)&gt;0,"OK","SUBÍTEM"))))))</f>
        <v>SUBÍTEM</v>
      </c>
      <c r="N139" s="438" t="e">
        <f>VLOOKUP(K139,#REF!,2,FALSE)</f>
        <v>#REF!</v>
      </c>
      <c r="P139" s="396" t="b">
        <f>C139=S139</f>
        <v>0</v>
      </c>
      <c r="Q139" s="440">
        <v>88627</v>
      </c>
      <c r="R139" s="440" t="s">
        <v>100</v>
      </c>
      <c r="S139" s="416" t="str">
        <f>IFERROR(UPPER(IF(R139="SINAPI INSUMO",VLOOKUP(Q139,#REF!,6,FALSE),IF(R139="SINAPI",VLOOKUP(Q139,#REF!,6,FALSE),IF(R139="ORSE",VLOOKUP(Q139,#REF!,2,FALSE),IF(R139="SEINFRA CE",VLOOKUP(Q139,#REF!,2,FALSE),IF(MID(Q139,1,7)="MERCADO",VLOOKUP(Q139,Cotações!$A$11:$N$8128,5,FALSE),"")))))),"")</f>
        <v/>
      </c>
      <c r="T139" s="440" t="s">
        <v>55</v>
      </c>
      <c r="U139" s="440">
        <v>427.7</v>
      </c>
    </row>
    <row r="140" spans="1:21" s="438" customFormat="1" ht="20.25" customHeight="1">
      <c r="A140" s="465">
        <v>9256</v>
      </c>
      <c r="B140" s="444" t="s">
        <v>101</v>
      </c>
      <c r="C140" s="416" t="s">
        <v>1439</v>
      </c>
      <c r="D140" s="417" t="s">
        <v>51</v>
      </c>
      <c r="E140" s="418">
        <v>240</v>
      </c>
      <c r="F140" s="430">
        <v>1</v>
      </c>
      <c r="G140" s="420">
        <v>240</v>
      </c>
      <c r="H140" s="438" t="str">
        <f t="shared" si="32"/>
        <v>OK</v>
      </c>
      <c r="J140" s="439" t="str">
        <f>IF(AND(F140=0,G140&gt;0),1+COUNT($J$3:J133),IF(B140="AUXILIAR","AUXILIAR","SUBÍTEM"))</f>
        <v>SUBÍTEM</v>
      </c>
      <c r="K140" s="440">
        <v>9256</v>
      </c>
      <c r="L140" s="441">
        <f t="shared" si="33"/>
        <v>9256</v>
      </c>
      <c r="M140" s="206" t="str">
        <f>IF(AND(MID(A140,1,4)="comp",COUNTIF($A$1:$A$1306,A140)&gt;1),"ok AUXILIAR",IF(AND(F140&gt;0,MID(A140,1,4)="COMP"),"SUBÍTEM",IF(OR(AND(F140=0,G140=0),F140="COEF.",F140&gt;0),"SUBÍTEM",IF(MID(A140,1,5)="COMP.",IF(COUNTIF(ORÇAMENTO!$B$5:$B$9855,COMPOSIÇÕES!A140)=0,"NOK",IF(COUNTIF(ORÇAMENTO!$B$5:$B$9855,COMPOSIÇÕES!A140)&gt;0,"OK","SUBÍTEM"))))))</f>
        <v>SUBÍTEM</v>
      </c>
      <c r="N140" s="438" t="e">
        <f>VLOOKUP(K140,#REF!,2,FALSE)</f>
        <v>#REF!</v>
      </c>
      <c r="P140" s="396" t="b">
        <f t="shared" si="34"/>
        <v>1</v>
      </c>
      <c r="Q140" s="440">
        <v>9256</v>
      </c>
      <c r="R140" s="440" t="s">
        <v>101</v>
      </c>
      <c r="S140" s="416" t="s">
        <v>1439</v>
      </c>
      <c r="T140" s="440" t="s">
        <v>51</v>
      </c>
      <c r="U140" s="440">
        <v>240</v>
      </c>
    </row>
    <row r="141" spans="1:21" ht="15.75" thickBot="1">
      <c r="A141" s="421" t="s">
        <v>1478</v>
      </c>
      <c r="B141" s="421"/>
      <c r="C141" s="421"/>
      <c r="D141" s="421"/>
      <c r="E141" s="421"/>
      <c r="F141" s="421"/>
      <c r="G141" s="421"/>
      <c r="H141" s="74" t="str">
        <f t="shared" si="32"/>
        <v>REMOVER ESPAÇOS</v>
      </c>
      <c r="J141" s="385" t="str">
        <f>IF(AND(F141=0,G141&gt;0),1+COUNT($J$3:J140),IF(B141="AUXILIAR","AUXILIAR","SUBÍTEM"))</f>
        <v>SUBÍTEM</v>
      </c>
      <c r="K141" s="396" t="s">
        <v>1478</v>
      </c>
      <c r="L141" s="387" t="str">
        <f t="shared" si="33"/>
        <v>Obs: composição/Base -  Composição -  SINAPI - 85010</v>
      </c>
      <c r="M141" s="206" t="str">
        <f>IF(AND(MID(A141,1,4)="comp",COUNTIF($A$1:$A$1306,A141)&gt;1),"ok AUXILIAR",IF(AND(F141&gt;0,MID(A141,1,4)="COMP"),"SUBÍTEM",IF(OR(AND(F141=0,G141=0),F141="COEF.",F141&gt;0),"SUBÍTEM",IF(MID(A141,1,5)="COMP.",IF(COUNTIF(ORÇAMENTO!$B$5:$B$9855,COMPOSIÇÕES!A141)=0,"NOK",IF(COUNTIF(ORÇAMENTO!$B$5:$B$9855,COMPOSIÇÕES!A141)&gt;0,"OK","SUBÍTEM"))))))</f>
        <v>SUBÍTEM</v>
      </c>
      <c r="P141" s="396" t="b">
        <f t="shared" si="34"/>
        <v>1</v>
      </c>
      <c r="Q141" s="396" t="s">
        <v>1478</v>
      </c>
      <c r="R141" s="396"/>
      <c r="S141" s="421"/>
      <c r="T141" s="396"/>
      <c r="U141" s="396"/>
    </row>
    <row r="142" spans="1:21" ht="32.25" customHeight="1" thickBot="1">
      <c r="A142" s="397" t="s">
        <v>95</v>
      </c>
      <c r="B142" s="398"/>
      <c r="C142" s="399" t="s">
        <v>78</v>
      </c>
      <c r="D142" s="399" t="s">
        <v>96</v>
      </c>
      <c r="E142" s="399" t="s">
        <v>98</v>
      </c>
      <c r="F142" s="399" t="s">
        <v>97</v>
      </c>
      <c r="G142" s="400" t="s">
        <v>99</v>
      </c>
      <c r="H142" s="74" t="str">
        <f>UPPER(C142)</f>
        <v>DESCRIÇÃO</v>
      </c>
      <c r="J142" s="385" t="str">
        <f>IF(AND(F142=0,G142&gt;0),1+COUNT($J$3:J141),IF(B142="AUXILIAR","AUXILIAR","SUBÍTEM"))</f>
        <v>SUBÍTEM</v>
      </c>
      <c r="K142" s="396" t="s">
        <v>95</v>
      </c>
      <c r="L142" s="387" t="str">
        <f t="shared" ref="L142:L149" si="35">A142</f>
        <v>COD.</v>
      </c>
      <c r="M142" s="206" t="str">
        <f>IF(AND(MID(A142,1,4)="comp",COUNTIF($A$1:$A$1306,A142)&gt;1),"ok AUXILIAR",IF(AND(F142&gt;0,MID(A142,1,4)="COMP"),"SUBÍTEM",IF(OR(AND(F142=0,G142=0),F142="COEF.",F142&gt;0),"SUBÍTEM",IF(MID(A142,1,5)="COMP.",IF(COUNTIF(ORÇAMENTO!$B$5:$B$9855,COMPOSIÇÕES!A142)=0,"NOK",IF(COUNTIF(ORÇAMENTO!$B$5:$B$9855,COMPOSIÇÕES!A142)&gt;0,"OK","SUBÍTEM"))))))</f>
        <v>SUBÍTEM</v>
      </c>
      <c r="P142" s="396" t="b">
        <f t="shared" ref="P142:P156" si="36">C142=S142</f>
        <v>1</v>
      </c>
      <c r="Q142" s="396" t="s">
        <v>95</v>
      </c>
      <c r="R142" s="396"/>
      <c r="S142" s="75" t="s">
        <v>78</v>
      </c>
      <c r="T142" s="396" t="s">
        <v>96</v>
      </c>
      <c r="U142" s="396" t="s">
        <v>98</v>
      </c>
    </row>
    <row r="143" spans="1:21" ht="33.75" customHeight="1" thickBot="1">
      <c r="A143" s="407" t="s">
        <v>109</v>
      </c>
      <c r="B143" s="408"/>
      <c r="C143" s="468" t="s">
        <v>1909</v>
      </c>
      <c r="D143" s="408" t="s">
        <v>51</v>
      </c>
      <c r="E143" s="408" t="s">
        <v>150</v>
      </c>
      <c r="F143" s="408"/>
      <c r="G143" s="424">
        <v>449.99236000000002</v>
      </c>
      <c r="H143" s="74" t="str">
        <f>UPPER(C143)</f>
        <v>JANELA DE ALUMÍNIO DE CORRER, 2 FOLHAS, FIXAÇÃO COM ARGAMASSA, COM VIDROS, PADRONIZADA. AF_07/2016, COM GRADE DE PROTEÇÃO DE ALUMINIO</v>
      </c>
      <c r="J143" s="385">
        <f>IF(AND(F143=0,G143&gt;0),1+COUNT($J$3:J142),IF(B143="AUXILIAR","AUXILIAR","SUBÍTEM"))</f>
        <v>17</v>
      </c>
      <c r="K143" s="396" t="s">
        <v>110</v>
      </c>
      <c r="L143" s="387" t="str">
        <f t="shared" si="35"/>
        <v>COMP. 17</v>
      </c>
      <c r="M143" s="206" t="str">
        <f>IF(AND(MID(A143,1,4)="comp",COUNTIF($A$1:$A$1306,A143)&gt;1),"ok AUXILIAR",IF(AND(F143&gt;0,MID(A143,1,4)="COMP"),"SUBÍTEM",IF(OR(AND(F143=0,G143=0),F143="COEF.",F143&gt;0),"SUBÍTEM",IF(MID(A143,1,5)="COMP.",IF(COUNTIF(ORÇAMENTO!$B$5:$B$9855,COMPOSIÇÕES!A143)=0,"NOK",IF(COUNTIF(ORÇAMENTO!$B$5:$B$9855,COMPOSIÇÕES!A143)&gt;0,"OK","SUBÍTEM"))))))</f>
        <v>OK</v>
      </c>
      <c r="P143" s="396" t="b">
        <f t="shared" si="36"/>
        <v>1</v>
      </c>
      <c r="Q143" s="396" t="s">
        <v>109</v>
      </c>
      <c r="R143" s="396"/>
      <c r="S143" s="76" t="s">
        <v>1909</v>
      </c>
      <c r="T143" s="396" t="s">
        <v>51</v>
      </c>
      <c r="U143" s="396" t="s">
        <v>150</v>
      </c>
    </row>
    <row r="144" spans="1:21" ht="42" customHeight="1">
      <c r="A144" s="1120">
        <v>34362</v>
      </c>
      <c r="B144" s="1121" t="s">
        <v>566</v>
      </c>
      <c r="C144" s="416" t="s">
        <v>894</v>
      </c>
      <c r="D144" s="417" t="s">
        <v>579</v>
      </c>
      <c r="E144" s="418">
        <v>204.97</v>
      </c>
      <c r="F144" s="1122">
        <v>0.69399999999999995</v>
      </c>
      <c r="G144" s="79">
        <v>142.24918</v>
      </c>
      <c r="H144" s="74" t="str">
        <f>IF(MID(A144,1,3)="OBS","REMOVER ESPAÇOS","OK")</f>
        <v>OK</v>
      </c>
      <c r="J144" s="385" t="str">
        <f>IF(AND(F144=0,G144&gt;0),1+COUNT($J$3:J141),IF(B144="AUXILIAR","AUXILIAR","SUBÍTEM"))</f>
        <v>SUBÍTEM</v>
      </c>
      <c r="K144" s="396">
        <v>34362</v>
      </c>
      <c r="L144" s="387">
        <f t="shared" si="35"/>
        <v>34362</v>
      </c>
      <c r="M144" s="206" t="str">
        <f>IF(AND(MID(A144,1,4)="comp",COUNTIF($A$1:$A$1306,A144)&gt;1),"ok AUXILIAR",IF(AND(F144&gt;0,MID(A144,1,4)="COMP"),"SUBÍTEM",IF(OR(AND(F144=0,G144=0),F144="COEF.",F144&gt;0),"SUBÍTEM",IF(MID(A144,1,5)="COMP.",IF(COUNTIF(ORÇAMENTO!$B$5:$B$9855,COMPOSIÇÕES!A144)=0,"NOK",IF(COUNTIF(ORÇAMENTO!$B$5:$B$9855,COMPOSIÇÕES!A144)&gt;0,"OK","SUBÍTEM"))))))</f>
        <v>SUBÍTEM</v>
      </c>
      <c r="N144" s="74" t="e">
        <f>VLOOKUP(K144,#REF!,2,FALSE)</f>
        <v>#REF!</v>
      </c>
      <c r="P144" s="396" t="b">
        <f t="shared" si="36"/>
        <v>1</v>
      </c>
      <c r="Q144" s="396">
        <v>34362</v>
      </c>
      <c r="R144" s="396" t="s">
        <v>566</v>
      </c>
      <c r="S144" s="416" t="s">
        <v>894</v>
      </c>
      <c r="T144" s="396" t="s">
        <v>579</v>
      </c>
      <c r="U144" s="396">
        <v>210.65</v>
      </c>
    </row>
    <row r="145" spans="1:21" ht="24.75" customHeight="1">
      <c r="A145" s="1120">
        <v>88309</v>
      </c>
      <c r="B145" s="1121" t="s">
        <v>100</v>
      </c>
      <c r="C145" s="416" t="s">
        <v>572</v>
      </c>
      <c r="D145" s="417" t="s">
        <v>53</v>
      </c>
      <c r="E145" s="418">
        <v>16.350000000000001</v>
      </c>
      <c r="F145" s="1122">
        <v>1.0840000000000001</v>
      </c>
      <c r="G145" s="79">
        <v>17.723400000000002</v>
      </c>
      <c r="H145" s="74" t="str">
        <f t="shared" ref="H145:H147" si="37">IF(MID(A145,1,3)="OBS","REMOVER ESPAÇOS","OK")</f>
        <v>OK</v>
      </c>
      <c r="J145" s="385" t="str">
        <f>IF(AND(F145=0,G145&gt;0),1+COUNT($J$3:J141),IF(B145="AUXILIAR","AUXILIAR","SUBÍTEM"))</f>
        <v>SUBÍTEM</v>
      </c>
      <c r="K145" s="396">
        <v>88309</v>
      </c>
      <c r="L145" s="387">
        <f t="shared" ref="L145:L147" si="38">A145</f>
        <v>88309</v>
      </c>
      <c r="M145" s="206" t="str">
        <f>IF(AND(MID(A145,1,4)="comp",COUNTIF($A$1:$A$1306,A145)&gt;1),"ok AUXILIAR",IF(AND(F145&gt;0,MID(A145,1,4)="COMP"),"SUBÍTEM",IF(OR(AND(F145=0,G145=0),F145="COEF.",F145&gt;0),"SUBÍTEM",IF(MID(A145,1,5)="COMP.",IF(COUNTIF(ORÇAMENTO!$B$5:$B$9855,COMPOSIÇÕES!A145)=0,"NOK",IF(COUNTIF(ORÇAMENTO!$B$5:$B$9855,COMPOSIÇÕES!A145)&gt;0,"OK","SUBÍTEM"))))))</f>
        <v>SUBÍTEM</v>
      </c>
      <c r="N145" s="74" t="e">
        <f>VLOOKUP(K145,#REF!,2,FALSE)</f>
        <v>#REF!</v>
      </c>
      <c r="P145" s="396" t="b">
        <f t="shared" ref="P145:P147" si="39">C145=S145</f>
        <v>1</v>
      </c>
      <c r="Q145" s="396">
        <v>88309</v>
      </c>
      <c r="R145" s="396" t="s">
        <v>100</v>
      </c>
      <c r="S145" s="416" t="s">
        <v>572</v>
      </c>
      <c r="T145" s="396" t="s">
        <v>53</v>
      </c>
      <c r="U145" s="396">
        <v>15.89</v>
      </c>
    </row>
    <row r="146" spans="1:21" ht="24.75" customHeight="1">
      <c r="A146" s="1120">
        <v>88316</v>
      </c>
      <c r="B146" s="1121" t="s">
        <v>100</v>
      </c>
      <c r="C146" s="416" t="s">
        <v>565</v>
      </c>
      <c r="D146" s="417" t="s">
        <v>53</v>
      </c>
      <c r="E146" s="418">
        <v>12.73</v>
      </c>
      <c r="F146" s="1122">
        <v>0.54200000000000004</v>
      </c>
      <c r="G146" s="79">
        <v>6.8996600000000008</v>
      </c>
      <c r="H146" s="74" t="str">
        <f t="shared" si="37"/>
        <v>OK</v>
      </c>
      <c r="J146" s="385" t="str">
        <f>IF(AND(F146=0,G146&gt;0),1+COUNT($J$3:J142),IF(B146="AUXILIAR","AUXILIAR","SUBÍTEM"))</f>
        <v>SUBÍTEM</v>
      </c>
      <c r="K146" s="396">
        <v>88316</v>
      </c>
      <c r="L146" s="387">
        <f t="shared" si="38"/>
        <v>88316</v>
      </c>
      <c r="M146" s="206" t="str">
        <f>IF(AND(MID(A146,1,4)="comp",COUNTIF($A$1:$A$1306,A146)&gt;1),"ok AUXILIAR",IF(AND(F146&gt;0,MID(A146,1,4)="COMP"),"SUBÍTEM",IF(OR(AND(F146=0,G146=0),F146="COEF.",F146&gt;0),"SUBÍTEM",IF(MID(A146,1,5)="COMP.",IF(COUNTIF(ORÇAMENTO!$B$5:$B$9855,COMPOSIÇÕES!A146)=0,"NOK",IF(COUNTIF(ORÇAMENTO!$B$5:$B$9855,COMPOSIÇÕES!A146)&gt;0,"OK","SUBÍTEM"))))))</f>
        <v>SUBÍTEM</v>
      </c>
      <c r="N146" s="74" t="e">
        <f>VLOOKUP(K146,#REF!,2,FALSE)</f>
        <v>#REF!</v>
      </c>
      <c r="P146" s="396" t="b">
        <f t="shared" si="39"/>
        <v>1</v>
      </c>
      <c r="Q146" s="396">
        <v>88316</v>
      </c>
      <c r="R146" s="396" t="s">
        <v>100</v>
      </c>
      <c r="S146" s="416" t="s">
        <v>565</v>
      </c>
      <c r="T146" s="396" t="s">
        <v>53</v>
      </c>
      <c r="U146" s="396">
        <v>12.7</v>
      </c>
    </row>
    <row r="147" spans="1:21" ht="39.75" customHeight="1">
      <c r="A147" s="1120">
        <v>87295</v>
      </c>
      <c r="B147" s="1121" t="s">
        <v>100</v>
      </c>
      <c r="C147" s="416" t="s">
        <v>1964</v>
      </c>
      <c r="D147" s="417" t="s">
        <v>55</v>
      </c>
      <c r="E147" s="418">
        <v>346.68</v>
      </c>
      <c r="F147" s="1122">
        <v>8.9999999999999993E-3</v>
      </c>
      <c r="G147" s="79">
        <v>3.12012</v>
      </c>
      <c r="H147" s="74" t="str">
        <f t="shared" si="37"/>
        <v>OK</v>
      </c>
      <c r="J147" s="385" t="str">
        <f>IF(AND(F147=0,G147&gt;0),1+COUNT($J$3:J143),IF(B147="AUXILIAR","AUXILIAR","SUBÍTEM"))</f>
        <v>SUBÍTEM</v>
      </c>
      <c r="K147" s="396">
        <v>87295</v>
      </c>
      <c r="L147" s="387">
        <f t="shared" si="38"/>
        <v>87295</v>
      </c>
      <c r="M147" s="206" t="str">
        <f>IF(AND(MID(A147,1,4)="comp",COUNTIF($A$1:$A$1306,A147)&gt;1),"ok AUXILIAR",IF(AND(F147&gt;0,MID(A147,1,4)="COMP"),"SUBÍTEM",IF(OR(AND(F147=0,G147=0),F147="COEF.",F147&gt;0),"SUBÍTEM",IF(MID(A147,1,5)="COMP.",IF(COUNTIF(ORÇAMENTO!$B$5:$B$9855,COMPOSIÇÕES!A147)=0,"NOK",IF(COUNTIF(ORÇAMENTO!$B$5:$B$9855,COMPOSIÇÕES!A147)&gt;0,"OK","SUBÍTEM"))))))</f>
        <v>SUBÍTEM</v>
      </c>
      <c r="N147" s="74" t="e">
        <f>VLOOKUP(K147,#REF!,2,FALSE)</f>
        <v>#REF!</v>
      </c>
      <c r="P147" s="396" t="b">
        <f t="shared" si="39"/>
        <v>0</v>
      </c>
      <c r="Q147" s="396">
        <v>87295</v>
      </c>
      <c r="R147" s="396" t="s">
        <v>100</v>
      </c>
      <c r="S147" s="416" t="str">
        <f>IFERROR(UPPER(IF(R147="SINAPI INSUMO",VLOOKUP(Q147,#REF!,6,FALSE),IF(R147="SINAPI",VLOOKUP(Q147,#REF!,6,FALSE),IF(R147="ORSE",VLOOKUP(Q147,#REF!,2,FALSE),IF(R147="SEINFRA CE",VLOOKUP(Q147,#REF!,2,FALSE),IF(MID(Q147,1,7)="MERCADO",VLOOKUP(Q147,Cotações!$A$11:$N$8128,5,FALSE),"")))))),"")</f>
        <v/>
      </c>
      <c r="T147" s="396" t="s">
        <v>55</v>
      </c>
      <c r="U147" s="396">
        <v>427.64</v>
      </c>
    </row>
    <row r="148" spans="1:21" ht="33.75" customHeight="1">
      <c r="A148" s="912">
        <v>12432</v>
      </c>
      <c r="B148" s="912" t="s">
        <v>101</v>
      </c>
      <c r="C148" s="416" t="s">
        <v>1927</v>
      </c>
      <c r="D148" s="417" t="s">
        <v>51</v>
      </c>
      <c r="E148" s="418">
        <v>280</v>
      </c>
      <c r="F148" s="951">
        <v>1</v>
      </c>
      <c r="G148" s="420">
        <v>280</v>
      </c>
      <c r="H148" s="74" t="str">
        <f>UPPER(C148)</f>
        <v>GRADIL EM ALUMÍNIO ANODIZADO BRANCO, COM BARRAS DE APOIO EM ALUMÍNIO ANODIZADO BRANCO DE 2"X2" E BARRAS</v>
      </c>
      <c r="J148" s="385" t="str">
        <f>IF(AND(F148=0,G148&gt;0),1+COUNT($J$3:J136),IF(B148="AUXILIAR","AUXILIAR","SUBÍTEM"))</f>
        <v>SUBÍTEM</v>
      </c>
      <c r="K148" s="396">
        <v>12432</v>
      </c>
      <c r="L148" s="387">
        <f>A148</f>
        <v>12432</v>
      </c>
      <c r="M148" s="206" t="str">
        <f>IF(AND(MID(A148,1,4)="comp",COUNTIF($A$1:$A$1306,A148)&gt;1),"ok AUXILIAR",IF(AND(F148&gt;0,MID(A148,1,4)="COMP"),"SUBÍTEM",IF(OR(AND(F148=0,G148=0),F148="COEF.",F148&gt;0),"SUBÍTEM",IF(MID(A148,1,5)="COMP.",IF(COUNTIF(ORÇAMENTO!$B$5:$B$9855,COMPOSIÇÕES!A148)=0,"NOK",IF(COUNTIF(ORÇAMENTO!$B$5:$B$9855,COMPOSIÇÕES!A148)&gt;0,"OK","SUBÍTEM"))))))</f>
        <v>SUBÍTEM</v>
      </c>
      <c r="P148" s="396" t="b">
        <f>C148=S148</f>
        <v>1</v>
      </c>
      <c r="Q148" s="396">
        <v>12432</v>
      </c>
      <c r="R148" s="396" t="s">
        <v>101</v>
      </c>
      <c r="S148" s="416" t="s">
        <v>1927</v>
      </c>
      <c r="T148" s="396" t="s">
        <v>51</v>
      </c>
      <c r="U148" s="396">
        <v>280</v>
      </c>
    </row>
    <row r="149" spans="1:21">
      <c r="A149" s="703" t="s">
        <v>1908</v>
      </c>
      <c r="B149" s="421"/>
      <c r="C149" s="421"/>
      <c r="D149" s="421" t="s">
        <v>150</v>
      </c>
      <c r="E149" s="421" t="s">
        <v>150</v>
      </c>
      <c r="F149" s="421"/>
      <c r="G149" s="421"/>
      <c r="H149" s="74" t="str">
        <f>IF(MID(A149,1,3)="OBS","REMOVER ESPAÇOS","OK")</f>
        <v>REMOVER ESPAÇOS</v>
      </c>
      <c r="J149" s="385" t="str">
        <f>IF(AND(F149=0,G149&gt;0),1+COUNT($J$3:J147),IF(B149="AUXILIAR","AUXILIAR","SUBÍTEM"))</f>
        <v>SUBÍTEM</v>
      </c>
      <c r="K149" s="396" t="s">
        <v>1908</v>
      </c>
      <c r="L149" s="387" t="str">
        <f t="shared" si="35"/>
        <v>Obs: composição/Base -  SINAPI 94582 + 12432/ORSE INSUMO</v>
      </c>
      <c r="M149" s="206" t="str">
        <f>IF(AND(MID(A149,1,4)="comp",COUNTIF($A$1:$A$1306,A149)&gt;1),"ok AUXILIAR",IF(AND(F149&gt;0,MID(A149,1,4)="COMP"),"SUBÍTEM",IF(OR(AND(F149=0,G149=0),F149="COEF.",F149&gt;0),"SUBÍTEM",IF(MID(A149,1,5)="COMP.",IF(COUNTIF(ORÇAMENTO!$B$5:$B$9855,COMPOSIÇÕES!A149)=0,"NOK",IF(COUNTIF(ORÇAMENTO!$B$5:$B$9855,COMPOSIÇÕES!A149)&gt;0,"OK","SUBÍTEM"))))))</f>
        <v>SUBÍTEM</v>
      </c>
      <c r="P149" s="396" t="b">
        <f t="shared" si="36"/>
        <v>1</v>
      </c>
      <c r="Q149" s="396" t="s">
        <v>1908</v>
      </c>
      <c r="R149" s="396"/>
      <c r="S149" s="421"/>
      <c r="T149" s="396" t="s">
        <v>150</v>
      </c>
      <c r="U149" s="396" t="s">
        <v>150</v>
      </c>
    </row>
    <row r="150" spans="1:21" ht="15.75" thickBot="1">
      <c r="P150" s="396" t="b">
        <f t="shared" si="36"/>
        <v>1</v>
      </c>
    </row>
    <row r="151" spans="1:21" ht="32.25" customHeight="1" thickBot="1">
      <c r="A151" s="397" t="s">
        <v>95</v>
      </c>
      <c r="B151" s="398"/>
      <c r="C151" s="399" t="s">
        <v>78</v>
      </c>
      <c r="D151" s="399" t="s">
        <v>96</v>
      </c>
      <c r="E151" s="399" t="s">
        <v>98</v>
      </c>
      <c r="F151" s="399" t="s">
        <v>97</v>
      </c>
      <c r="G151" s="400" t="s">
        <v>99</v>
      </c>
      <c r="H151" s="74" t="str">
        <f>UPPER(C151)</f>
        <v>DESCRIÇÃO</v>
      </c>
      <c r="J151" s="385" t="str">
        <f>IF(AND(F151=0,G151&gt;0),1+COUNT($J$3:J150),IF(B151="AUXILIAR","AUXILIAR","SUBÍTEM"))</f>
        <v>SUBÍTEM</v>
      </c>
      <c r="K151" s="396" t="s">
        <v>95</v>
      </c>
      <c r="L151" s="387" t="str">
        <f t="shared" ref="L151:L159" si="40">A151</f>
        <v>COD.</v>
      </c>
      <c r="M151" s="206" t="str">
        <f>IF(AND(MID(A151,1,4)="comp",COUNTIF($A$1:$A$1306,A151)&gt;1),"ok AUXILIAR",IF(AND(F151&gt;0,MID(A151,1,4)="COMP"),"SUBÍTEM",IF(OR(AND(F151=0,G151=0),F151="COEF.",F151&gt;0),"SUBÍTEM",IF(MID(A151,1,5)="COMP.",IF(COUNTIF(ORÇAMENTO!$B$5:$B$9855,COMPOSIÇÕES!A151)=0,"NOK",IF(COUNTIF(ORÇAMENTO!$B$5:$B$9855,COMPOSIÇÕES!A151)&gt;0,"OK","SUBÍTEM"))))))</f>
        <v>SUBÍTEM</v>
      </c>
      <c r="P151" s="396" t="b">
        <f t="shared" si="36"/>
        <v>1</v>
      </c>
      <c r="Q151" s="396" t="s">
        <v>95</v>
      </c>
      <c r="R151" s="396"/>
      <c r="S151" s="75" t="s">
        <v>78</v>
      </c>
      <c r="T151" s="396" t="s">
        <v>96</v>
      </c>
      <c r="U151" s="396" t="s">
        <v>98</v>
      </c>
    </row>
    <row r="152" spans="1:21" ht="33.75" customHeight="1" thickBot="1">
      <c r="A152" s="407" t="s">
        <v>110</v>
      </c>
      <c r="B152" s="408"/>
      <c r="C152" s="468" t="s">
        <v>1907</v>
      </c>
      <c r="D152" s="408" t="s">
        <v>51</v>
      </c>
      <c r="E152" s="408" t="s">
        <v>150</v>
      </c>
      <c r="F152" s="408"/>
      <c r="G152" s="424">
        <v>471.38224000000002</v>
      </c>
      <c r="H152" s="74" t="str">
        <f>UPPER(C152)</f>
        <v>JANELA DE ALUMÍNIO,  TIPO FIXA(BOCA DE LOBO), INCLUSIVE VIDROS COM GRADE DE PROTEÇÃO DE ALUMINIO</v>
      </c>
      <c r="J152" s="385">
        <f>IF(AND(F152=0,G152&gt;0),1+COUNT($J$3:J151),IF(B152="AUXILIAR","AUXILIAR","SUBÍTEM"))</f>
        <v>18</v>
      </c>
      <c r="K152" s="396" t="s">
        <v>111</v>
      </c>
      <c r="L152" s="387" t="str">
        <f t="shared" si="40"/>
        <v>COMP. 18</v>
      </c>
      <c r="M152" s="206" t="str">
        <f>IF(AND(MID(A152,1,4)="comp",COUNTIF($A$1:$A$1306,A152)&gt;1),"ok AUXILIAR",IF(AND(F152&gt;0,MID(A152,1,4)="COMP"),"SUBÍTEM",IF(OR(AND(F152=0,G152=0),F152="COEF.",F152&gt;0),"SUBÍTEM",IF(MID(A152,1,5)="COMP.",IF(COUNTIF(ORÇAMENTO!$B$5:$B$9855,COMPOSIÇÕES!A152)=0,"NOK",IF(COUNTIF(ORÇAMENTO!$B$5:$B$9855,COMPOSIÇÕES!A152)&gt;0,"OK","SUBÍTEM"))))))</f>
        <v>OK</v>
      </c>
      <c r="P152" s="396" t="b">
        <f t="shared" si="36"/>
        <v>1</v>
      </c>
      <c r="Q152" s="396" t="s">
        <v>110</v>
      </c>
      <c r="R152" s="396"/>
      <c r="S152" s="76" t="s">
        <v>1907</v>
      </c>
      <c r="T152" s="396" t="s">
        <v>51</v>
      </c>
      <c r="U152" s="396" t="s">
        <v>150</v>
      </c>
    </row>
    <row r="153" spans="1:21" ht="39" customHeight="1">
      <c r="A153" s="912">
        <v>599</v>
      </c>
      <c r="B153" s="912" t="s">
        <v>566</v>
      </c>
      <c r="C153" s="416" t="s">
        <v>652</v>
      </c>
      <c r="D153" s="417" t="s">
        <v>581</v>
      </c>
      <c r="E153" s="418">
        <v>156.1</v>
      </c>
      <c r="F153" s="911">
        <v>1</v>
      </c>
      <c r="G153" s="79">
        <v>156.1</v>
      </c>
      <c r="H153" s="74" t="str">
        <f>IF(MID(A153,1,3)="OBS","REMOVER ESPAÇOS","OK")</f>
        <v>OK</v>
      </c>
      <c r="J153" s="385" t="str">
        <f>IF(AND(F153=0,G153&gt;0),1+COUNT($J$3:J141),IF(B153="AUXILIAR","AUXILIAR","SUBÍTEM"))</f>
        <v>SUBÍTEM</v>
      </c>
      <c r="K153" s="396">
        <v>599</v>
      </c>
      <c r="L153" s="387">
        <f t="shared" si="40"/>
        <v>599</v>
      </c>
      <c r="M153" s="206" t="str">
        <f>IF(AND(MID(A153,1,4)="comp",COUNTIF($A$1:$A$1306,A153)&gt;1),"ok AUXILIAR",IF(AND(F153&gt;0,MID(A153,1,4)="COMP"),"SUBÍTEM",IF(OR(AND(F153=0,G153=0),F153="COEF.",F153&gt;0),"SUBÍTEM",IF(MID(A153,1,5)="COMP.",IF(COUNTIF(ORÇAMENTO!$B$5:$B$9855,COMPOSIÇÕES!A153)=0,"NOK",IF(COUNTIF(ORÇAMENTO!$B$5:$B$9855,COMPOSIÇÕES!A153)&gt;0,"OK","SUBÍTEM"))))))</f>
        <v>SUBÍTEM</v>
      </c>
      <c r="N153" s="74" t="e">
        <f>VLOOKUP(K153,#REF!,2,FALSE)</f>
        <v>#REF!</v>
      </c>
      <c r="P153" s="396" t="b">
        <f t="shared" si="36"/>
        <v>1</v>
      </c>
      <c r="Q153" s="396">
        <v>599</v>
      </c>
      <c r="R153" s="396" t="s">
        <v>566</v>
      </c>
      <c r="S153" s="416" t="s">
        <v>652</v>
      </c>
      <c r="T153" s="396" t="s">
        <v>581</v>
      </c>
      <c r="U153" s="396">
        <v>160.41999999999999</v>
      </c>
    </row>
    <row r="154" spans="1:21" ht="17.25" customHeight="1">
      <c r="A154" s="912">
        <v>88309</v>
      </c>
      <c r="B154" s="912" t="s">
        <v>100</v>
      </c>
      <c r="C154" s="416" t="s">
        <v>572</v>
      </c>
      <c r="D154" s="417" t="s">
        <v>53</v>
      </c>
      <c r="E154" s="418">
        <v>16.350000000000001</v>
      </c>
      <c r="F154" s="951">
        <v>0.3</v>
      </c>
      <c r="G154" s="420">
        <v>4.9050000000000002</v>
      </c>
      <c r="H154" s="74" t="str">
        <f>UPPER(C154)</f>
        <v>PEDREIRO COM ENCARGOS COMPLEMENTARES</v>
      </c>
      <c r="J154" s="385" t="str">
        <f>IF(AND(F154=0,G154&gt;0),1+COUNT($J$3:J141),IF(B154="AUXILIAR","AUXILIAR","SUBÍTEM"))</f>
        <v>SUBÍTEM</v>
      </c>
      <c r="K154" s="396">
        <v>88309</v>
      </c>
      <c r="L154" s="387">
        <f t="shared" si="40"/>
        <v>88309</v>
      </c>
      <c r="M154" s="206" t="str">
        <f>IF(AND(MID(A154,1,4)="comp",COUNTIF($A$1:$A$1306,A154)&gt;1),"ok AUXILIAR",IF(AND(F154&gt;0,MID(A154,1,4)="COMP"),"SUBÍTEM",IF(OR(AND(F154=0,G154=0),F154="COEF.",F154&gt;0),"SUBÍTEM",IF(MID(A154,1,5)="COMP.",IF(COUNTIF(ORÇAMENTO!$B$5:$B$9855,COMPOSIÇÕES!A154)=0,"NOK",IF(COUNTIF(ORÇAMENTO!$B$5:$B$9855,COMPOSIÇÕES!A154)&gt;0,"OK","SUBÍTEM"))))))</f>
        <v>SUBÍTEM</v>
      </c>
      <c r="P154" s="396" t="b">
        <f t="shared" si="36"/>
        <v>1</v>
      </c>
      <c r="Q154" s="396">
        <v>88309</v>
      </c>
      <c r="R154" s="396" t="s">
        <v>100</v>
      </c>
      <c r="S154" s="416" t="s">
        <v>572</v>
      </c>
      <c r="T154" s="396" t="s">
        <v>53</v>
      </c>
      <c r="U154" s="396">
        <v>15.89</v>
      </c>
    </row>
    <row r="155" spans="1:21" ht="17.25" customHeight="1">
      <c r="A155" s="465">
        <v>88315</v>
      </c>
      <c r="B155" s="1136" t="s">
        <v>100</v>
      </c>
      <c r="C155" s="416" t="s">
        <v>580</v>
      </c>
      <c r="D155" s="417" t="s">
        <v>53</v>
      </c>
      <c r="E155" s="418">
        <v>16.27</v>
      </c>
      <c r="F155" s="951">
        <v>0.8</v>
      </c>
      <c r="G155" s="420">
        <v>13.016</v>
      </c>
      <c r="H155" s="74" t="str">
        <f>UPPER(C155)</f>
        <v>SERRALHEIRO COM ENCARGOS COMPLEMENTARES</v>
      </c>
      <c r="J155" s="385" t="str">
        <f>IF(AND(F155=0,G155&gt;0),1+COUNT($J$3:J141),IF(B155="AUXILIAR","AUXILIAR","SUBÍTEM"))</f>
        <v>SUBÍTEM</v>
      </c>
      <c r="K155" s="396">
        <v>88315</v>
      </c>
      <c r="L155" s="387">
        <f>A155</f>
        <v>88315</v>
      </c>
      <c r="M155" s="206" t="str">
        <f>IF(AND(MID(A155,1,4)="comp",COUNTIF($A$1:$A$1306,A155)&gt;1),"ok AUXILIAR",IF(AND(F155&gt;0,MID(A155,1,4)="COMP"),"SUBÍTEM",IF(OR(AND(F155=0,G155=0),F155="COEF.",F155&gt;0),"SUBÍTEM",IF(MID(A155,1,5)="COMP.",IF(COUNTIF(ORÇAMENTO!$B$5:$B$9855,COMPOSIÇÕES!A155)=0,"NOK",IF(COUNTIF(ORÇAMENTO!$B$5:$B$9855,COMPOSIÇÕES!A155)&gt;0,"OK","SUBÍTEM"))))))</f>
        <v>SUBÍTEM</v>
      </c>
      <c r="P155" s="396" t="b">
        <f>C155=S155</f>
        <v>1</v>
      </c>
      <c r="Q155" s="396">
        <v>88315</v>
      </c>
      <c r="R155" s="396" t="s">
        <v>100</v>
      </c>
      <c r="S155" s="416" t="s">
        <v>580</v>
      </c>
      <c r="T155" s="396" t="s">
        <v>53</v>
      </c>
      <c r="U155" s="396">
        <v>15.8</v>
      </c>
    </row>
    <row r="156" spans="1:21" ht="17.25" customHeight="1">
      <c r="A156" s="912">
        <v>88316</v>
      </c>
      <c r="B156" s="912" t="s">
        <v>100</v>
      </c>
      <c r="C156" s="416" t="s">
        <v>565</v>
      </c>
      <c r="D156" s="417" t="s">
        <v>53</v>
      </c>
      <c r="E156" s="418">
        <v>12.73</v>
      </c>
      <c r="F156" s="951">
        <v>1.2</v>
      </c>
      <c r="G156" s="420">
        <v>15.276</v>
      </c>
      <c r="H156" s="74" t="str">
        <f>UPPER(C156)</f>
        <v>SERVENTE COM ENCARGOS COMPLEMENTARES</v>
      </c>
      <c r="J156" s="385" t="str">
        <f>IF(AND(F156=0,G156&gt;0),1+COUNT($J$3:J141),IF(B156="AUXILIAR","AUXILIAR","SUBÍTEM"))</f>
        <v>SUBÍTEM</v>
      </c>
      <c r="K156" s="396">
        <v>88316</v>
      </c>
      <c r="L156" s="387">
        <f t="shared" si="40"/>
        <v>88316</v>
      </c>
      <c r="M156" s="206" t="str">
        <f>IF(AND(MID(A156,1,4)="comp",COUNTIF($A$1:$A$1306,A156)&gt;1),"ok AUXILIAR",IF(AND(F156&gt;0,MID(A156,1,4)="COMP"),"SUBÍTEM",IF(OR(AND(F156=0,G156=0),F156="COEF.",F156&gt;0),"SUBÍTEM",IF(MID(A156,1,5)="COMP.",IF(COUNTIF(ORÇAMENTO!$B$5:$B$9855,COMPOSIÇÕES!A156)=0,"NOK",IF(COUNTIF(ORÇAMENTO!$B$5:$B$9855,COMPOSIÇÕES!A156)&gt;0,"OK","SUBÍTEM"))))))</f>
        <v>SUBÍTEM</v>
      </c>
      <c r="P156" s="396" t="b">
        <f t="shared" si="36"/>
        <v>1</v>
      </c>
      <c r="Q156" s="396">
        <v>88316</v>
      </c>
      <c r="R156" s="396" t="s">
        <v>100</v>
      </c>
      <c r="S156" s="416" t="s">
        <v>565</v>
      </c>
      <c r="T156" s="396" t="s">
        <v>53</v>
      </c>
      <c r="U156" s="396">
        <v>12.7</v>
      </c>
    </row>
    <row r="157" spans="1:21" ht="48.75" customHeight="1">
      <c r="A157" s="912">
        <v>88628</v>
      </c>
      <c r="B157" s="912" t="s">
        <v>100</v>
      </c>
      <c r="C157" s="416" t="s">
        <v>1968</v>
      </c>
      <c r="D157" s="417" t="s">
        <v>55</v>
      </c>
      <c r="E157" s="418">
        <v>347.54</v>
      </c>
      <c r="F157" s="951">
        <v>6.0000000000000001E-3</v>
      </c>
      <c r="G157" s="420">
        <v>2.0852400000000002</v>
      </c>
      <c r="H157" s="74" t="str">
        <f>UPPER(C157)</f>
        <v>ARGAMASSA TRAÇO 1:3 (EM VOLUME DE CIMENTO E AREIA MÉDIA ÚMIDA), PREPARO MECÂNICO COM BETONEIRA 400 L. AF_08/2019</v>
      </c>
      <c r="J157" s="385" t="str">
        <f>IF(AND(F157=0,G157&gt;0),1+COUNT($J$3:J141),IF(B157="AUXILIAR","AUXILIAR","SUBÍTEM"))</f>
        <v>SUBÍTEM</v>
      </c>
      <c r="K157" s="396">
        <v>88628</v>
      </c>
      <c r="L157" s="387">
        <f>A157</f>
        <v>88628</v>
      </c>
      <c r="M157" s="206" t="str">
        <f>IF(AND(MID(A157,1,4)="comp",COUNTIF($A$1:$A$1306,A157)&gt;1),"ok AUXILIAR",IF(AND(F157&gt;0,MID(A157,1,4)="COMP"),"SUBÍTEM",IF(OR(AND(F157=0,G157=0),F157="COEF.",F157&gt;0),"SUBÍTEM",IF(MID(A157,1,5)="COMP.",IF(COUNTIF(ORÇAMENTO!$B$5:$B$9855,COMPOSIÇÕES!A157)=0,"NOK",IF(COUNTIF(ORÇAMENTO!$B$5:$B$9855,COMPOSIÇÕES!A157)&gt;0,"OK","SUBÍTEM"))))))</f>
        <v>SUBÍTEM</v>
      </c>
      <c r="P157" s="396" t="b">
        <f>C157=S157</f>
        <v>0</v>
      </c>
      <c r="Q157" s="396">
        <v>88628</v>
      </c>
      <c r="R157" s="396" t="s">
        <v>100</v>
      </c>
      <c r="S157" s="416" t="str">
        <f>IFERROR(UPPER(IF(R157="SINAPI INSUMO",VLOOKUP(Q157,#REF!,6,FALSE),IF(R157="SINAPI",VLOOKUP(Q157,#REF!,6,FALSE),IF(R157="ORSE",VLOOKUP(Q157,#REF!,2,FALSE),IF(R157="SEINFRA CE",VLOOKUP(Q157,#REF!,2,FALSE),IF(MID(Q157,1,7)="MERCADO",VLOOKUP(Q157,Cotações!$A$11:$N$8128,5,FALSE),"")))))),"")</f>
        <v/>
      </c>
      <c r="T157" s="396" t="s">
        <v>55</v>
      </c>
      <c r="U157" s="396">
        <v>340.5</v>
      </c>
    </row>
    <row r="158" spans="1:21" ht="33.75" customHeight="1">
      <c r="A158" s="912">
        <v>12432</v>
      </c>
      <c r="B158" s="912" t="s">
        <v>101</v>
      </c>
      <c r="C158" s="416" t="s">
        <v>1927</v>
      </c>
      <c r="D158" s="417" t="s">
        <v>51</v>
      </c>
      <c r="E158" s="418">
        <v>280</v>
      </c>
      <c r="F158" s="951">
        <v>1</v>
      </c>
      <c r="G158" s="420">
        <v>280</v>
      </c>
      <c r="H158" s="74" t="str">
        <f>UPPER(C158)</f>
        <v>GRADIL EM ALUMÍNIO ANODIZADO BRANCO, COM BARRAS DE APOIO EM ALUMÍNIO ANODIZADO BRANCO DE 2"X2" E BARRAS</v>
      </c>
      <c r="J158" s="385" t="str">
        <f>IF(AND(F158=0,G158&gt;0),1+COUNT($J$3:J141),IF(B158="AUXILIAR","AUXILIAR","SUBÍTEM"))</f>
        <v>SUBÍTEM</v>
      </c>
      <c r="K158" s="396">
        <v>12432</v>
      </c>
      <c r="L158" s="387">
        <f>A158</f>
        <v>12432</v>
      </c>
      <c r="M158" s="206" t="str">
        <f>IF(AND(MID(A158,1,4)="comp",COUNTIF($A$1:$A$1306,A158)&gt;1),"ok AUXILIAR",IF(AND(F158&gt;0,MID(A158,1,4)="COMP"),"SUBÍTEM",IF(OR(AND(F158=0,G158=0),F158="COEF.",F158&gt;0),"SUBÍTEM",IF(MID(A158,1,5)="COMP.",IF(COUNTIF(ORÇAMENTO!$B$5:$B$9855,COMPOSIÇÕES!A158)=0,"NOK",IF(COUNTIF(ORÇAMENTO!$B$5:$B$9855,COMPOSIÇÕES!A158)&gt;0,"OK","SUBÍTEM"))))))</f>
        <v>SUBÍTEM</v>
      </c>
      <c r="P158" s="396" t="b">
        <f>C158=S158</f>
        <v>1</v>
      </c>
      <c r="Q158" s="396">
        <v>12432</v>
      </c>
      <c r="R158" s="396" t="s">
        <v>101</v>
      </c>
      <c r="S158" s="416" t="s">
        <v>1927</v>
      </c>
      <c r="T158" s="396" t="s">
        <v>51</v>
      </c>
      <c r="U158" s="396">
        <v>280</v>
      </c>
    </row>
    <row r="159" spans="1:21">
      <c r="A159" s="703" t="s">
        <v>1906</v>
      </c>
      <c r="B159" s="703"/>
      <c r="C159" s="421"/>
      <c r="D159" s="421" t="s">
        <v>150</v>
      </c>
      <c r="E159" s="421" t="s">
        <v>150</v>
      </c>
      <c r="F159" s="421"/>
      <c r="G159" s="421"/>
      <c r="H159" s="74" t="str">
        <f>IF(MID(A159,1,3)="OBS","REMOVER ESPAÇOS","OK")</f>
        <v>REMOVER ESPAÇOS</v>
      </c>
      <c r="J159" s="385" t="str">
        <f>IF(AND(F159=0,G159&gt;0),1+COUNT($J$3:J158),IF(B159="AUXILIAR","AUXILIAR","SUBÍTEM"))</f>
        <v>SUBÍTEM</v>
      </c>
      <c r="K159" s="396" t="s">
        <v>1906</v>
      </c>
      <c r="L159" s="387" t="str">
        <f t="shared" si="40"/>
        <v>Obs: composição/Base -  SINAPI 85010 + 12432/ORSE INSUMO</v>
      </c>
      <c r="M159" s="206" t="str">
        <f>IF(AND(MID(A159,1,4)="comp",COUNTIF($A$1:$A$1306,A159)&gt;1),"ok AUXILIAR",IF(AND(F159&gt;0,MID(A159,1,4)="COMP"),"SUBÍTEM",IF(OR(AND(F159=0,G159=0),F159="COEF.",F159&gt;0),"SUBÍTEM",IF(MID(A159,1,5)="COMP.",IF(COUNTIF(ORÇAMENTO!$B$5:$B$9855,COMPOSIÇÕES!A159)=0,"NOK",IF(COUNTIF(ORÇAMENTO!$B$5:$B$9855,COMPOSIÇÕES!A159)&gt;0,"OK","SUBÍTEM"))))))</f>
        <v>SUBÍTEM</v>
      </c>
      <c r="P159" s="396" t="b">
        <f t="shared" ref="P159:P202" si="41">C159=S159</f>
        <v>1</v>
      </c>
      <c r="Q159" s="396" t="s">
        <v>1906</v>
      </c>
      <c r="R159" s="396"/>
      <c r="S159" s="421"/>
      <c r="T159" s="396" t="s">
        <v>150</v>
      </c>
      <c r="U159" s="396" t="s">
        <v>150</v>
      </c>
    </row>
    <row r="160" spans="1:21" ht="15.75" thickBot="1">
      <c r="P160" s="396" t="b">
        <f t="shared" si="41"/>
        <v>1</v>
      </c>
    </row>
    <row r="161" spans="1:21" ht="32.25" customHeight="1" thickBot="1">
      <c r="A161" s="397" t="s">
        <v>95</v>
      </c>
      <c r="B161" s="398"/>
      <c r="C161" s="399" t="s">
        <v>78</v>
      </c>
      <c r="D161" s="399" t="s">
        <v>96</v>
      </c>
      <c r="E161" s="399" t="s">
        <v>98</v>
      </c>
      <c r="F161" s="399" t="s">
        <v>97</v>
      </c>
      <c r="G161" s="400" t="s">
        <v>99</v>
      </c>
      <c r="H161" s="74" t="str">
        <f>UPPER(C161)</f>
        <v>DESCRIÇÃO</v>
      </c>
      <c r="J161" s="385" t="str">
        <f>IF(AND(F161=0,G161&gt;0),1+COUNT($J$3:J160),IF(B161="AUXILIAR","AUXILIAR","SUBÍTEM"))</f>
        <v>SUBÍTEM</v>
      </c>
      <c r="K161" s="396" t="s">
        <v>95</v>
      </c>
      <c r="L161" s="387" t="str">
        <f t="shared" ref="L161:L171" si="42">A161</f>
        <v>COD.</v>
      </c>
      <c r="M161" s="206" t="str">
        <f>IF(AND(MID(A161,1,4)="comp",COUNTIF($A$1:$A$1306,A161)&gt;1),"ok AUXILIAR",IF(AND(F161&gt;0,MID(A161,1,4)="COMP"),"SUBÍTEM",IF(OR(AND(F161=0,G161=0),F161="COEF.",F161&gt;0),"SUBÍTEM",IF(MID(A161,1,5)="COMP.",IF(COUNTIF(ORÇAMENTO!$B$5:$B$9855,COMPOSIÇÕES!A161)=0,"NOK",IF(COUNTIF(ORÇAMENTO!$B$5:$B$9855,COMPOSIÇÕES!A161)&gt;0,"OK","SUBÍTEM"))))))</f>
        <v>SUBÍTEM</v>
      </c>
      <c r="P161" s="396" t="b">
        <f t="shared" si="41"/>
        <v>1</v>
      </c>
      <c r="Q161" s="396" t="s">
        <v>95</v>
      </c>
      <c r="R161" s="396"/>
      <c r="S161" s="75" t="s">
        <v>78</v>
      </c>
      <c r="T161" s="396" t="s">
        <v>96</v>
      </c>
      <c r="U161" s="396" t="s">
        <v>98</v>
      </c>
    </row>
    <row r="162" spans="1:21" ht="57.75" customHeight="1" thickBot="1">
      <c r="A162" s="407" t="s">
        <v>111</v>
      </c>
      <c r="B162" s="408"/>
      <c r="C162" s="468" t="s">
        <v>1254</v>
      </c>
      <c r="D162" s="408" t="s">
        <v>955</v>
      </c>
      <c r="E162" s="408" t="s">
        <v>150</v>
      </c>
      <c r="F162" s="408"/>
      <c r="G162" s="424">
        <v>733.57450000000006</v>
      </c>
      <c r="H162" s="74" t="str">
        <f>UPPER(C162)</f>
        <v>PORTA EM MADEIRA COMPENSADA (CANELA), LISA, SEMI-ÔCA, 0.80 X 2.10 M, REVESTIDA C/FÓRMICA, INCLUSIVE BATENTES E FERRAGENS</v>
      </c>
      <c r="J162" s="385">
        <f>IF(AND(F162=0,G162&gt;0),1+COUNT($J$3:J161),IF(B162="AUXILIAR","AUXILIAR","SUBÍTEM"))</f>
        <v>19</v>
      </c>
      <c r="K162" s="396" t="s">
        <v>112</v>
      </c>
      <c r="L162" s="387" t="str">
        <f t="shared" si="42"/>
        <v>COMP. 19</v>
      </c>
      <c r="M162" s="206" t="str">
        <f>IF(AND(MID(A162,1,4)="comp",COUNTIF($A$1:$A$1306,A162)&gt;1),"ok AUXILIAR",IF(AND(F162&gt;0,MID(A162,1,4)="COMP"),"SUBÍTEM",IF(OR(AND(F162=0,G162=0),F162="COEF.",F162&gt;0),"SUBÍTEM",IF(MID(A162,1,5)="COMP.",IF(COUNTIF(ORÇAMENTO!$B$5:$B$9855,COMPOSIÇÕES!A162)=0,"NOK",IF(COUNTIF(ORÇAMENTO!$B$5:$B$9855,COMPOSIÇÕES!A162)&gt;0,"OK","SUBÍTEM"))))))</f>
        <v>OK</v>
      </c>
      <c r="P162" s="396" t="b">
        <f t="shared" si="41"/>
        <v>1</v>
      </c>
      <c r="Q162" s="396" t="s">
        <v>111</v>
      </c>
      <c r="R162" s="396"/>
      <c r="S162" s="76" t="s">
        <v>1254</v>
      </c>
      <c r="T162" s="396" t="s">
        <v>955</v>
      </c>
      <c r="U162" s="396" t="s">
        <v>150</v>
      </c>
    </row>
    <row r="163" spans="1:21" ht="37.5" customHeight="1">
      <c r="A163" s="452">
        <v>1807</v>
      </c>
      <c r="B163" s="460" t="s">
        <v>101</v>
      </c>
      <c r="C163" s="416" t="s">
        <v>1440</v>
      </c>
      <c r="D163" s="417" t="s">
        <v>48</v>
      </c>
      <c r="E163" s="418">
        <v>169.13</v>
      </c>
      <c r="F163" s="471">
        <v>1</v>
      </c>
      <c r="G163" s="420">
        <v>169.13</v>
      </c>
      <c r="H163" s="74" t="str">
        <f>UPPER(C163)</f>
        <v>PORTA EM MADEIRA COMPENSADA CANELA, LISA, SEMI-OCA - 80 X (160 A 210) X 3,5CM</v>
      </c>
      <c r="J163" s="385" t="str">
        <f>IF(AND(F163=0,G163&gt;0),1+COUNT($J$3:J158),IF(B163="AUXILIAR","AUXILIAR","SUBÍTEM"))</f>
        <v>SUBÍTEM</v>
      </c>
      <c r="K163" s="396">
        <v>1807</v>
      </c>
      <c r="L163" s="387">
        <f t="shared" si="42"/>
        <v>1807</v>
      </c>
      <c r="M163" s="206" t="str">
        <f>IF(AND(MID(A163,1,4)="comp",COUNTIF($A$1:$A$1306,A163)&gt;1),"ok AUXILIAR",IF(AND(F163&gt;0,MID(A163,1,4)="COMP"),"SUBÍTEM",IF(OR(AND(F163=0,G163=0),F163="COEF.",F163&gt;0),"SUBÍTEM",IF(MID(A163,1,5)="COMP.",IF(COUNTIF(ORÇAMENTO!$B$5:$B$9855,COMPOSIÇÕES!A163)=0,"NOK",IF(COUNTIF(ORÇAMENTO!$B$5:$B$9855,COMPOSIÇÕES!A163)&gt;0,"OK","SUBÍTEM"))))))</f>
        <v>SUBÍTEM</v>
      </c>
      <c r="P163" s="396" t="b">
        <f t="shared" si="41"/>
        <v>1</v>
      </c>
      <c r="Q163" s="396">
        <v>1807</v>
      </c>
      <c r="R163" s="396" t="s">
        <v>101</v>
      </c>
      <c r="S163" s="416" t="s">
        <v>1440</v>
      </c>
      <c r="T163" s="396" t="s">
        <v>48</v>
      </c>
      <c r="U163" s="396">
        <v>146.9</v>
      </c>
    </row>
    <row r="164" spans="1:21" ht="17.25" customHeight="1">
      <c r="A164" s="452">
        <v>88262</v>
      </c>
      <c r="B164" s="460" t="s">
        <v>100</v>
      </c>
      <c r="C164" s="416" t="s">
        <v>564</v>
      </c>
      <c r="D164" s="417" t="s">
        <v>53</v>
      </c>
      <c r="E164" s="418">
        <v>16.23</v>
      </c>
      <c r="F164" s="471">
        <v>6.15</v>
      </c>
      <c r="G164" s="420">
        <v>99.81450000000001</v>
      </c>
      <c r="H164" s="74" t="str">
        <f t="shared" ref="H164:H169" si="43">UPPER(C164)</f>
        <v>CARPINTEIRO DE FORMAS COM ENCARGOS COMPLEMENTARES</v>
      </c>
      <c r="J164" s="385" t="str">
        <f>IF(AND(F164=0,G164&gt;0),1+COUNT($J$3:J153),IF(B164="AUXILIAR","AUXILIAR","SUBÍTEM"))</f>
        <v>SUBÍTEM</v>
      </c>
      <c r="K164" s="396">
        <v>88262</v>
      </c>
      <c r="L164" s="387">
        <f t="shared" ref="L164:L169" si="44">A164</f>
        <v>88262</v>
      </c>
      <c r="M164" s="206" t="str">
        <f>IF(AND(MID(A164,1,4)="comp",COUNTIF($A$1:$A$1306,A164)&gt;1),"ok AUXILIAR",IF(AND(F164&gt;0,MID(A164,1,4)="COMP"),"SUBÍTEM",IF(OR(AND(F164=0,G164=0),F164="COEF.",F164&gt;0),"SUBÍTEM",IF(MID(A164,1,5)="COMP.",IF(COUNTIF(ORÇAMENTO!$B$5:$B$9855,COMPOSIÇÕES!A164)=0,"NOK",IF(COUNTIF(ORÇAMENTO!$B$5:$B$9855,COMPOSIÇÕES!A164)&gt;0,"OK","SUBÍTEM"))))))</f>
        <v>SUBÍTEM</v>
      </c>
      <c r="P164" s="396" t="b">
        <f t="shared" ref="P164:P169" si="45">C164=S164</f>
        <v>1</v>
      </c>
      <c r="Q164" s="396">
        <v>88262</v>
      </c>
      <c r="R164" s="396" t="s">
        <v>100</v>
      </c>
      <c r="S164" s="416" t="s">
        <v>564</v>
      </c>
      <c r="T164" s="396" t="s">
        <v>53</v>
      </c>
      <c r="U164" s="396">
        <v>15.82</v>
      </c>
    </row>
    <row r="165" spans="1:21" ht="17.25" customHeight="1">
      <c r="A165" s="452">
        <v>1339</v>
      </c>
      <c r="B165" s="460" t="s">
        <v>566</v>
      </c>
      <c r="C165" s="416" t="s">
        <v>889</v>
      </c>
      <c r="D165" s="417" t="s">
        <v>567</v>
      </c>
      <c r="E165" s="418">
        <v>26.3</v>
      </c>
      <c r="F165" s="471">
        <v>0.67</v>
      </c>
      <c r="G165" s="420">
        <v>17.621000000000002</v>
      </c>
      <c r="H165" s="74" t="str">
        <f t="shared" si="43"/>
        <v>COLA A BASE DE RESINA SINTETICA PARA CHAPA DE LAMINADO MELAMINICO</v>
      </c>
      <c r="J165" s="385" t="str">
        <f>IF(AND(F165=0,G165&gt;0),1+COUNT($J$3:J154),IF(B165="AUXILIAR","AUXILIAR","SUBÍTEM"))</f>
        <v>SUBÍTEM</v>
      </c>
      <c r="K165" s="396">
        <v>1339</v>
      </c>
      <c r="L165" s="387">
        <f t="shared" si="44"/>
        <v>1339</v>
      </c>
      <c r="M165" s="206" t="str">
        <f>IF(AND(MID(A165,1,4)="comp",COUNTIF($A$1:$A$1306,A165)&gt;1),"ok AUXILIAR",IF(AND(F165&gt;0,MID(A165,1,4)="COMP"),"SUBÍTEM",IF(OR(AND(F165=0,G165=0),F165="COEF.",F165&gt;0),"SUBÍTEM",IF(MID(A165,1,5)="COMP.",IF(COUNTIF(ORÇAMENTO!$B$5:$B$9855,COMPOSIÇÕES!A165)=0,"NOK",IF(COUNTIF(ORÇAMENTO!$B$5:$B$9855,COMPOSIÇÕES!A165)&gt;0,"OK","SUBÍTEM"))))))</f>
        <v>SUBÍTEM</v>
      </c>
      <c r="P165" s="396" t="b">
        <f t="shared" si="45"/>
        <v>1</v>
      </c>
      <c r="Q165" s="396">
        <v>1339</v>
      </c>
      <c r="R165" s="396" t="s">
        <v>566</v>
      </c>
      <c r="S165" s="416" t="s">
        <v>889</v>
      </c>
      <c r="T165" s="396" t="s">
        <v>567</v>
      </c>
      <c r="U165" s="396">
        <v>24.73</v>
      </c>
    </row>
    <row r="166" spans="1:21" ht="17.25" customHeight="1">
      <c r="A166" s="452">
        <v>1341</v>
      </c>
      <c r="B166" s="460" t="s">
        <v>566</v>
      </c>
      <c r="C166" s="416" t="s">
        <v>888</v>
      </c>
      <c r="D166" s="417" t="s">
        <v>581</v>
      </c>
      <c r="E166" s="418">
        <v>29.2</v>
      </c>
      <c r="F166" s="471">
        <v>3.36</v>
      </c>
      <c r="G166" s="420">
        <v>98.111999999999995</v>
      </c>
      <c r="H166" s="74" t="str">
        <f t="shared" si="43"/>
        <v>CHAPA DE LAMINADO MELAMINICO, TEXTURIZADO, DE *1,25 X 3,08* M, E = 0,8 MM</v>
      </c>
      <c r="J166" s="385" t="str">
        <f>IF(AND(F166=0,G166&gt;0),1+COUNT($J$3:J156),IF(B166="AUXILIAR","AUXILIAR","SUBÍTEM"))</f>
        <v>SUBÍTEM</v>
      </c>
      <c r="K166" s="396">
        <v>1341</v>
      </c>
      <c r="L166" s="387">
        <f t="shared" si="44"/>
        <v>1341</v>
      </c>
      <c r="M166" s="206" t="str">
        <f>IF(AND(MID(A166,1,4)="comp",COUNTIF($A$1:$A$1306,A166)&gt;1),"ok AUXILIAR",IF(AND(F166&gt;0,MID(A166,1,4)="COMP"),"SUBÍTEM",IF(OR(AND(F166=0,G166=0),F166="COEF.",F166&gt;0),"SUBÍTEM",IF(MID(A166,1,5)="COMP.",IF(COUNTIF(ORÇAMENTO!$B$5:$B$9855,COMPOSIÇÕES!A166)=0,"NOK",IF(COUNTIF(ORÇAMENTO!$B$5:$B$9855,COMPOSIÇÕES!A166)&gt;0,"OK","SUBÍTEM"))))))</f>
        <v>SUBÍTEM</v>
      </c>
      <c r="P166" s="396" t="b">
        <f t="shared" si="45"/>
        <v>1</v>
      </c>
      <c r="Q166" s="396">
        <v>1341</v>
      </c>
      <c r="R166" s="396" t="s">
        <v>566</v>
      </c>
      <c r="S166" s="416" t="s">
        <v>888</v>
      </c>
      <c r="T166" s="396" t="s">
        <v>581</v>
      </c>
      <c r="U166" s="396">
        <v>27.47</v>
      </c>
    </row>
    <row r="167" spans="1:21" ht="17.25" customHeight="1">
      <c r="A167" s="452">
        <v>5075</v>
      </c>
      <c r="B167" s="460" t="s">
        <v>566</v>
      </c>
      <c r="C167" s="416" t="s">
        <v>653</v>
      </c>
      <c r="D167" s="417" t="s">
        <v>567</v>
      </c>
      <c r="E167" s="418">
        <v>11.85</v>
      </c>
      <c r="F167" s="471">
        <v>0.02</v>
      </c>
      <c r="G167" s="420">
        <v>0.23699999999999999</v>
      </c>
      <c r="H167" s="74" t="str">
        <f t="shared" si="43"/>
        <v>PREGO DE ACO POLIDO COM CABECA 18 X 30 (2 3/4 X 10)</v>
      </c>
      <c r="J167" s="385" t="str">
        <f>IF(AND(F167=0,G167&gt;0),1+COUNT($J$3:J158),IF(B167="AUXILIAR","AUXILIAR","SUBÍTEM"))</f>
        <v>SUBÍTEM</v>
      </c>
      <c r="K167" s="396">
        <v>5075</v>
      </c>
      <c r="L167" s="387">
        <f t="shared" si="44"/>
        <v>5075</v>
      </c>
      <c r="M167" s="206" t="str">
        <f>IF(AND(MID(A167,1,4)="comp",COUNTIF($A$1:$A$1306,A167)&gt;1),"ok AUXILIAR",IF(AND(F167&gt;0,MID(A167,1,4)="COMP"),"SUBÍTEM",IF(OR(AND(F167=0,G167=0),F167="COEF.",F167&gt;0),"SUBÍTEM",IF(MID(A167,1,5)="COMP.",IF(COUNTIF(ORÇAMENTO!$B$5:$B$9855,COMPOSIÇÕES!A167)=0,"NOK",IF(COUNTIF(ORÇAMENTO!$B$5:$B$9855,COMPOSIÇÕES!A167)&gt;0,"OK","SUBÍTEM"))))))</f>
        <v>SUBÍTEM</v>
      </c>
      <c r="P167" s="396" t="b">
        <f t="shared" si="45"/>
        <v>1</v>
      </c>
      <c r="Q167" s="396">
        <v>5075</v>
      </c>
      <c r="R167" s="396" t="s">
        <v>566</v>
      </c>
      <c r="S167" s="416" t="s">
        <v>653</v>
      </c>
      <c r="T167" s="396" t="s">
        <v>567</v>
      </c>
      <c r="U167" s="396">
        <v>11.19</v>
      </c>
    </row>
    <row r="168" spans="1:21" ht="36" customHeight="1">
      <c r="A168" s="208">
        <v>91293</v>
      </c>
      <c r="B168" s="460" t="s">
        <v>100</v>
      </c>
      <c r="C168" s="416" t="s">
        <v>722</v>
      </c>
      <c r="D168" s="417" t="s">
        <v>48</v>
      </c>
      <c r="E168" s="418">
        <v>194.19</v>
      </c>
      <c r="F168" s="471">
        <v>1</v>
      </c>
      <c r="G168" s="420">
        <v>194.19</v>
      </c>
      <c r="H168" s="74" t="str">
        <f t="shared" si="43"/>
        <v>ADUELA / MARCO / BATENTE PARA PORTA DE 80X210CM, FIXAÇÃO COM ARGAMASSA, PADRÃO POPULAR - FORNECIMENTO E INSTALAÇÃO. AF_08/2015_P</v>
      </c>
      <c r="J168" s="385" t="str">
        <f>IF(AND(F168=0,G168&gt;0),1+COUNT($J$3:J156),IF(B168="AUXILIAR","AUXILIAR","SUBÍTEM"))</f>
        <v>SUBÍTEM</v>
      </c>
      <c r="K168" s="396">
        <v>91293</v>
      </c>
      <c r="L168" s="387">
        <f t="shared" si="44"/>
        <v>91293</v>
      </c>
      <c r="M168" s="206" t="str">
        <f>IF(AND(MID(A168,1,4)="comp",COUNTIF($A$1:$A$1306,A168)&gt;1),"ok AUXILIAR",IF(AND(F168&gt;0,MID(A168,1,4)="COMP"),"SUBÍTEM",IF(OR(AND(F168=0,G168=0),F168="COEF.",F168&gt;0),"SUBÍTEM",IF(MID(A168,1,5)="COMP.",IF(COUNTIF(ORÇAMENTO!$B$5:$B$9855,COMPOSIÇÕES!A168)=0,"NOK",IF(COUNTIF(ORÇAMENTO!$B$5:$B$9855,COMPOSIÇÕES!A168)&gt;0,"OK","SUBÍTEM"))))))</f>
        <v>SUBÍTEM</v>
      </c>
      <c r="P168" s="396" t="b">
        <f t="shared" si="45"/>
        <v>1</v>
      </c>
      <c r="Q168" s="396">
        <v>91293</v>
      </c>
      <c r="R168" s="396" t="s">
        <v>100</v>
      </c>
      <c r="S168" s="416" t="s">
        <v>722</v>
      </c>
      <c r="T168" s="396" t="s">
        <v>48</v>
      </c>
      <c r="U168" s="396">
        <v>191.44</v>
      </c>
    </row>
    <row r="169" spans="1:21" ht="33" customHeight="1">
      <c r="A169" s="452">
        <v>90830</v>
      </c>
      <c r="B169" s="460" t="s">
        <v>100</v>
      </c>
      <c r="C169" s="416" t="s">
        <v>721</v>
      </c>
      <c r="D169" s="417" t="s">
        <v>48</v>
      </c>
      <c r="E169" s="418">
        <v>86.22</v>
      </c>
      <c r="F169" s="471">
        <v>1</v>
      </c>
      <c r="G169" s="420">
        <v>86.22</v>
      </c>
      <c r="H169" s="74" t="str">
        <f t="shared" si="43"/>
        <v>FECHADURA DE EMBUTIR COM CILINDRO, EXTERNA, COMPLETA, ACABAMENTO PADRÃO MÉDIO, INCLUSO EXECUÇÃO DE FURO - FORNECIMENTO E INSTALAÇÃO. AF_08/2015</v>
      </c>
      <c r="J169" s="385" t="str">
        <f>IF(AND(F169=0,G169&gt;0),1+COUNT($J$3:J158),IF(B169="AUXILIAR","AUXILIAR","SUBÍTEM"))</f>
        <v>SUBÍTEM</v>
      </c>
      <c r="K169" s="396">
        <v>90830</v>
      </c>
      <c r="L169" s="387">
        <f t="shared" si="44"/>
        <v>90830</v>
      </c>
      <c r="M169" s="206" t="str">
        <f>IF(AND(MID(A169,1,4)="comp",COUNTIF($A$1:$A$1306,A169)&gt;1),"ok AUXILIAR",IF(AND(F169&gt;0,MID(A169,1,4)="COMP"),"SUBÍTEM",IF(OR(AND(F169=0,G169=0),F169="COEF.",F169&gt;0),"SUBÍTEM",IF(MID(A169,1,5)="COMP.",IF(COUNTIF(ORÇAMENTO!$B$5:$B$9855,COMPOSIÇÕES!A169)=0,"NOK",IF(COUNTIF(ORÇAMENTO!$B$5:$B$9855,COMPOSIÇÕES!A169)&gt;0,"OK","SUBÍTEM"))))))</f>
        <v>SUBÍTEM</v>
      </c>
      <c r="P169" s="396" t="b">
        <f t="shared" si="45"/>
        <v>1</v>
      </c>
      <c r="Q169" s="396">
        <v>90830</v>
      </c>
      <c r="R169" s="396" t="s">
        <v>100</v>
      </c>
      <c r="S169" s="416" t="s">
        <v>721</v>
      </c>
      <c r="T169" s="396" t="s">
        <v>48</v>
      </c>
      <c r="U169" s="396">
        <v>82.78</v>
      </c>
    </row>
    <row r="170" spans="1:21" ht="32.25" customHeight="1">
      <c r="A170" s="452" t="s">
        <v>726</v>
      </c>
      <c r="B170" s="460" t="s">
        <v>100</v>
      </c>
      <c r="C170" s="416" t="s">
        <v>727</v>
      </c>
      <c r="D170" s="417" t="s">
        <v>48</v>
      </c>
      <c r="E170" s="418">
        <v>22.75</v>
      </c>
      <c r="F170" s="471">
        <v>3</v>
      </c>
      <c r="G170" s="420">
        <v>68.25</v>
      </c>
      <c r="H170" s="74" t="str">
        <f>UPPER(C170)</f>
        <v>DOBRADICA EM ACO/FERRO, 3" X 21/2", E=1,9 A 2 MM, SEM ANEL, CROMADO OU ZINCADO, TAMPA BOLA, COM PARAFUSOS</v>
      </c>
      <c r="J170" s="385" t="str">
        <f>IF(AND(F170=0,G170&gt;0),1+COUNT($J$3:J159),IF(B170="AUXILIAR","AUXILIAR","SUBÍTEM"))</f>
        <v>SUBÍTEM</v>
      </c>
      <c r="K170" s="396" t="s">
        <v>726</v>
      </c>
      <c r="L170" s="387" t="str">
        <f t="shared" si="42"/>
        <v>74047/2</v>
      </c>
      <c r="M170" s="206" t="str">
        <f>IF(AND(MID(A170,1,4)="comp",COUNTIF($A$1:$A$1306,A170)&gt;1),"ok AUXILIAR",IF(AND(F170&gt;0,MID(A170,1,4)="COMP"),"SUBÍTEM",IF(OR(AND(F170=0,G170=0),F170="COEF.",F170&gt;0),"SUBÍTEM",IF(MID(A170,1,5)="COMP.",IF(COUNTIF(ORÇAMENTO!$B$5:$B$9855,COMPOSIÇÕES!A170)=0,"NOK",IF(COUNTIF(ORÇAMENTO!$B$5:$B$9855,COMPOSIÇÕES!A170)&gt;0,"OK","SUBÍTEM"))))))</f>
        <v>SUBÍTEM</v>
      </c>
      <c r="P170" s="396" t="b">
        <f t="shared" si="41"/>
        <v>1</v>
      </c>
      <c r="Q170" s="396" t="s">
        <v>726</v>
      </c>
      <c r="R170" s="396" t="s">
        <v>100</v>
      </c>
      <c r="S170" s="416" t="s">
        <v>727</v>
      </c>
      <c r="T170" s="396" t="s">
        <v>48</v>
      </c>
      <c r="U170" s="396">
        <v>31.04</v>
      </c>
    </row>
    <row r="171" spans="1:21">
      <c r="A171" s="421" t="s">
        <v>1255</v>
      </c>
      <c r="B171" s="421"/>
      <c r="C171" s="421"/>
      <c r="D171" s="421" t="s">
        <v>150</v>
      </c>
      <c r="E171" s="421" t="s">
        <v>150</v>
      </c>
      <c r="F171" s="421"/>
      <c r="G171" s="421"/>
      <c r="H171" s="74" t="str">
        <f>IF(MID(A171,1,3)="OBS","REMOVER ESPAÇOS","OK")</f>
        <v>REMOVER ESPAÇOS</v>
      </c>
      <c r="J171" s="385" t="str">
        <f>IF(AND(F171=0,G171&gt;0),1+COUNT($J$3:J170),IF(B171="AUXILIAR","AUXILIAR","SUBÍTEM"))</f>
        <v>SUBÍTEM</v>
      </c>
      <c r="K171" s="396" t="s">
        <v>1255</v>
      </c>
      <c r="L171" s="387" t="str">
        <f t="shared" si="42"/>
        <v>Obs: composição/Base -  ORSE - 3764</v>
      </c>
      <c r="M171" s="206" t="str">
        <f>IF(AND(MID(A171,1,4)="comp",COUNTIF($A$1:$A$1306,A171)&gt;1),"ok AUXILIAR",IF(AND(F171&gt;0,MID(A171,1,4)="COMP"),"SUBÍTEM",IF(OR(AND(F171=0,G171=0),F171="COEF.",F171&gt;0),"SUBÍTEM",IF(MID(A171,1,5)="COMP.",IF(COUNTIF(ORÇAMENTO!$B$5:$B$9855,COMPOSIÇÕES!A171)=0,"NOK",IF(COUNTIF(ORÇAMENTO!$B$5:$B$9855,COMPOSIÇÕES!A171)&gt;0,"OK","SUBÍTEM"))))))</f>
        <v>SUBÍTEM</v>
      </c>
      <c r="P171" s="396" t="b">
        <f t="shared" si="41"/>
        <v>1</v>
      </c>
      <c r="Q171" s="396" t="s">
        <v>1255</v>
      </c>
      <c r="R171" s="396"/>
      <c r="S171" s="421"/>
      <c r="T171" s="396" t="s">
        <v>150</v>
      </c>
      <c r="U171" s="396" t="s">
        <v>150</v>
      </c>
    </row>
    <row r="172" spans="1:21" ht="15.75" thickBot="1">
      <c r="P172" s="396" t="b">
        <f t="shared" si="41"/>
        <v>1</v>
      </c>
    </row>
    <row r="173" spans="1:21" ht="32.25" customHeight="1" thickBot="1">
      <c r="A173" s="397" t="s">
        <v>95</v>
      </c>
      <c r="B173" s="398"/>
      <c r="C173" s="399" t="s">
        <v>78</v>
      </c>
      <c r="D173" s="399" t="s">
        <v>96</v>
      </c>
      <c r="E173" s="399" t="s">
        <v>98</v>
      </c>
      <c r="F173" s="399" t="s">
        <v>97</v>
      </c>
      <c r="G173" s="400" t="s">
        <v>99</v>
      </c>
      <c r="H173" s="74" t="str">
        <f>UPPER(C173)</f>
        <v>DESCRIÇÃO</v>
      </c>
      <c r="J173" s="385" t="str">
        <f>IF(AND(F173=0,G173&gt;0),1+COUNT($J$3:J172),IF(B173="AUXILIAR","AUXILIAR","SUBÍTEM"))</f>
        <v>SUBÍTEM</v>
      </c>
      <c r="K173" s="396" t="s">
        <v>95</v>
      </c>
      <c r="L173" s="387" t="str">
        <f t="shared" ref="L173:L182" si="46">A173</f>
        <v>COD.</v>
      </c>
      <c r="M173" s="206" t="str">
        <f>IF(AND(MID(A173,1,4)="comp",COUNTIF($A$1:$A$1306,A173)&gt;1),"ok AUXILIAR",IF(AND(F173&gt;0,MID(A173,1,4)="COMP"),"SUBÍTEM",IF(OR(AND(F173=0,G173=0),F173="COEF.",F173&gt;0),"SUBÍTEM",IF(MID(A173,1,5)="COMP.",IF(COUNTIF(ORÇAMENTO!$B$5:$B$9855,COMPOSIÇÕES!A173)=0,"NOK",IF(COUNTIF(ORÇAMENTO!$B$5:$B$9855,COMPOSIÇÕES!A173)&gt;0,"OK","SUBÍTEM"))))))</f>
        <v>SUBÍTEM</v>
      </c>
      <c r="P173" s="396" t="b">
        <f t="shared" si="41"/>
        <v>1</v>
      </c>
      <c r="Q173" s="396" t="s">
        <v>95</v>
      </c>
      <c r="R173" s="396"/>
      <c r="S173" s="75" t="s">
        <v>78</v>
      </c>
      <c r="T173" s="396" t="s">
        <v>96</v>
      </c>
      <c r="U173" s="396" t="s">
        <v>98</v>
      </c>
    </row>
    <row r="174" spans="1:21" ht="45.75" customHeight="1" thickBot="1">
      <c r="A174" s="407" t="s">
        <v>112</v>
      </c>
      <c r="B174" s="408"/>
      <c r="C174" s="468" t="s">
        <v>1257</v>
      </c>
      <c r="D174" s="408" t="s">
        <v>96</v>
      </c>
      <c r="E174" s="408" t="s">
        <v>150</v>
      </c>
      <c r="F174" s="408"/>
      <c r="G174" s="424">
        <v>768.46250000000009</v>
      </c>
      <c r="H174" s="74" t="str">
        <f>UPPER(C174)</f>
        <v>PORTA EM MADEIRA COMPENSADA (CANELA), LISA, SEMI-ÔCA, 0.90 X 2.10 M, REVESTIDA C/FÓRMICA, INCLUSIVE BATENTES E FERRAGENS</v>
      </c>
      <c r="J174" s="385">
        <f>IF(AND(F174=0,G174&gt;0),1+COUNT($J$3:J173),IF(B174="AUXILIAR","AUXILIAR","SUBÍTEM"))</f>
        <v>20</v>
      </c>
      <c r="K174" s="396" t="s">
        <v>113</v>
      </c>
      <c r="L174" s="387" t="str">
        <f t="shared" si="46"/>
        <v>COMP. 20</v>
      </c>
      <c r="M174" s="206" t="str">
        <f>IF(AND(MID(A174,1,4)="comp",COUNTIF($A$1:$A$1306,A174)&gt;1),"ok AUXILIAR",IF(AND(F174&gt;0,MID(A174,1,4)="COMP"),"SUBÍTEM",IF(OR(AND(F174=0,G174=0),F174="COEF.",F174&gt;0),"SUBÍTEM",IF(MID(A174,1,5)="COMP.",IF(COUNTIF(ORÇAMENTO!$B$5:$B$9855,COMPOSIÇÕES!A174)=0,"NOK",IF(COUNTIF(ORÇAMENTO!$B$5:$B$9855,COMPOSIÇÕES!A174)&gt;0,"OK","SUBÍTEM"))))))</f>
        <v>OK</v>
      </c>
      <c r="P174" s="396" t="b">
        <f t="shared" si="41"/>
        <v>1</v>
      </c>
      <c r="Q174" s="396" t="s">
        <v>112</v>
      </c>
      <c r="R174" s="396"/>
      <c r="S174" s="76" t="s">
        <v>1257</v>
      </c>
      <c r="T174" s="396" t="s">
        <v>96</v>
      </c>
      <c r="U174" s="396" t="s">
        <v>150</v>
      </c>
    </row>
    <row r="175" spans="1:21" ht="37.5" customHeight="1">
      <c r="A175" s="452">
        <v>1808</v>
      </c>
      <c r="B175" s="460" t="s">
        <v>101</v>
      </c>
      <c r="C175" s="416" t="s">
        <v>1441</v>
      </c>
      <c r="D175" s="417" t="s">
        <v>48</v>
      </c>
      <c r="E175" s="418">
        <v>179.68</v>
      </c>
      <c r="F175" s="471">
        <v>1</v>
      </c>
      <c r="G175" s="420">
        <v>179.68</v>
      </c>
      <c r="H175" s="74" t="str">
        <f t="shared" ref="H175:H182" si="47">UPPER(C175)</f>
        <v>PORTA EM MADEIRA COMPENSADA CANELA, LISA, SEMI-OCA - 90 X (180 A 210) X 3,5CM</v>
      </c>
      <c r="J175" s="385" t="str">
        <f>IF(AND(F175=0,G175&gt;0),1+COUNT($J$3:J170),IF(B175="AUXILIAR","AUXILIAR","SUBÍTEM"))</f>
        <v>SUBÍTEM</v>
      </c>
      <c r="K175" s="396">
        <v>1808</v>
      </c>
      <c r="L175" s="387">
        <f t="shared" si="46"/>
        <v>1808</v>
      </c>
      <c r="M175" s="206" t="str">
        <f>IF(AND(MID(A175,1,4)="comp",COUNTIF($A$1:$A$1306,A175)&gt;1),"ok AUXILIAR",IF(AND(F175&gt;0,MID(A175,1,4)="COMP"),"SUBÍTEM",IF(OR(AND(F175=0,G175=0),F175="COEF.",F175&gt;0),"SUBÍTEM",IF(MID(A175,1,5)="COMP.",IF(COUNTIF(ORÇAMENTO!$B$5:$B$9855,COMPOSIÇÕES!A175)=0,"NOK",IF(COUNTIF(ORÇAMENTO!$B$5:$B$9855,COMPOSIÇÕES!A175)&gt;0,"OK","SUBÍTEM"))))))</f>
        <v>SUBÍTEM</v>
      </c>
      <c r="P175" s="396" t="b">
        <f t="shared" ref="P175:P182" si="48">C175=S175</f>
        <v>1</v>
      </c>
      <c r="Q175" s="396">
        <v>1808</v>
      </c>
      <c r="R175" s="396" t="s">
        <v>101</v>
      </c>
      <c r="S175" s="416" t="s">
        <v>1441</v>
      </c>
      <c r="T175" s="396" t="s">
        <v>48</v>
      </c>
      <c r="U175" s="396">
        <v>189.9</v>
      </c>
    </row>
    <row r="176" spans="1:21" ht="17.25" customHeight="1">
      <c r="A176" s="452">
        <v>88262</v>
      </c>
      <c r="B176" s="460" t="s">
        <v>100</v>
      </c>
      <c r="C176" s="416" t="s">
        <v>564</v>
      </c>
      <c r="D176" s="417" t="s">
        <v>53</v>
      </c>
      <c r="E176" s="418">
        <v>16.23</v>
      </c>
      <c r="F176" s="471">
        <v>6.15</v>
      </c>
      <c r="G176" s="420">
        <v>99.81450000000001</v>
      </c>
      <c r="H176" s="74" t="str">
        <f t="shared" si="47"/>
        <v>CARPINTEIRO DE FORMAS COM ENCARGOS COMPLEMENTARES</v>
      </c>
      <c r="J176" s="385" t="str">
        <f>IF(AND(F176=0,G176&gt;0),1+COUNT($J$3:J167),IF(B176="AUXILIAR","AUXILIAR","SUBÍTEM"))</f>
        <v>SUBÍTEM</v>
      </c>
      <c r="K176" s="396">
        <v>88262</v>
      </c>
      <c r="L176" s="387">
        <f t="shared" si="46"/>
        <v>88262</v>
      </c>
      <c r="M176" s="206" t="str">
        <f>IF(AND(MID(A176,1,4)="comp",COUNTIF($A$1:$A$1306,A176)&gt;1),"ok AUXILIAR",IF(AND(F176&gt;0,MID(A176,1,4)="COMP"),"SUBÍTEM",IF(OR(AND(F176=0,G176=0),F176="COEF.",F176&gt;0),"SUBÍTEM",IF(MID(A176,1,5)="COMP.",IF(COUNTIF(ORÇAMENTO!$B$5:$B$9855,COMPOSIÇÕES!A176)=0,"NOK",IF(COUNTIF(ORÇAMENTO!$B$5:$B$9855,COMPOSIÇÕES!A176)&gt;0,"OK","SUBÍTEM"))))))</f>
        <v>SUBÍTEM</v>
      </c>
      <c r="P176" s="396" t="b">
        <f t="shared" si="48"/>
        <v>1</v>
      </c>
      <c r="Q176" s="396">
        <v>88262</v>
      </c>
      <c r="R176" s="396" t="s">
        <v>100</v>
      </c>
      <c r="S176" s="416" t="s">
        <v>564</v>
      </c>
      <c r="T176" s="396" t="s">
        <v>53</v>
      </c>
      <c r="U176" s="396">
        <v>15.82</v>
      </c>
    </row>
    <row r="177" spans="1:21" ht="17.25" customHeight="1">
      <c r="A177" s="452">
        <v>1339</v>
      </c>
      <c r="B177" s="460" t="s">
        <v>566</v>
      </c>
      <c r="C177" s="416" t="s">
        <v>889</v>
      </c>
      <c r="D177" s="417" t="s">
        <v>567</v>
      </c>
      <c r="E177" s="418">
        <v>26.3</v>
      </c>
      <c r="F177" s="471">
        <v>0.75</v>
      </c>
      <c r="G177" s="420">
        <v>19.725000000000001</v>
      </c>
      <c r="H177" s="74" t="str">
        <f t="shared" si="47"/>
        <v>COLA A BASE DE RESINA SINTETICA PARA CHAPA DE LAMINADO MELAMINICO</v>
      </c>
      <c r="J177" s="385" t="str">
        <f>IF(AND(F177=0,G177&gt;0),1+COUNT($J$3:J168),IF(B177="AUXILIAR","AUXILIAR","SUBÍTEM"))</f>
        <v>SUBÍTEM</v>
      </c>
      <c r="K177" s="396">
        <v>1339</v>
      </c>
      <c r="L177" s="387">
        <f t="shared" si="46"/>
        <v>1339</v>
      </c>
      <c r="M177" s="206" t="str">
        <f>IF(AND(MID(A177,1,4)="comp",COUNTIF($A$1:$A$1306,A177)&gt;1),"ok AUXILIAR",IF(AND(F177&gt;0,MID(A177,1,4)="COMP"),"SUBÍTEM",IF(OR(AND(F177=0,G177=0),F177="COEF.",F177&gt;0),"SUBÍTEM",IF(MID(A177,1,5)="COMP.",IF(COUNTIF(ORÇAMENTO!$B$5:$B$9855,COMPOSIÇÕES!A177)=0,"NOK",IF(COUNTIF(ORÇAMENTO!$B$5:$B$9855,COMPOSIÇÕES!A177)&gt;0,"OK","SUBÍTEM"))))))</f>
        <v>SUBÍTEM</v>
      </c>
      <c r="P177" s="396" t="b">
        <f t="shared" si="48"/>
        <v>1</v>
      </c>
      <c r="Q177" s="396">
        <v>1339</v>
      </c>
      <c r="R177" s="396" t="s">
        <v>566</v>
      </c>
      <c r="S177" s="416" t="s">
        <v>889</v>
      </c>
      <c r="T177" s="396" t="s">
        <v>567</v>
      </c>
      <c r="U177" s="396">
        <v>24.73</v>
      </c>
    </row>
    <row r="178" spans="1:21" ht="17.25" customHeight="1">
      <c r="A178" s="452">
        <v>1341</v>
      </c>
      <c r="B178" s="460" t="s">
        <v>566</v>
      </c>
      <c r="C178" s="416" t="s">
        <v>888</v>
      </c>
      <c r="D178" s="417" t="s">
        <v>581</v>
      </c>
      <c r="E178" s="418">
        <v>29.2</v>
      </c>
      <c r="F178" s="471">
        <v>3.78</v>
      </c>
      <c r="G178" s="420">
        <v>110.37599999999999</v>
      </c>
      <c r="H178" s="74" t="str">
        <f t="shared" si="47"/>
        <v>CHAPA DE LAMINADO MELAMINICO, TEXTURIZADO, DE *1,25 X 3,08* M, E = 0,8 MM</v>
      </c>
      <c r="J178" s="385" t="str">
        <f>IF(AND(F178=0,G178&gt;0),1+COUNT($J$3:J169),IF(B178="AUXILIAR","AUXILIAR","SUBÍTEM"))</f>
        <v>SUBÍTEM</v>
      </c>
      <c r="K178" s="396">
        <v>1341</v>
      </c>
      <c r="L178" s="387">
        <f t="shared" si="46"/>
        <v>1341</v>
      </c>
      <c r="M178" s="206" t="str">
        <f>IF(AND(MID(A178,1,4)="comp",COUNTIF($A$1:$A$1306,A178)&gt;1),"ok AUXILIAR",IF(AND(F178&gt;0,MID(A178,1,4)="COMP"),"SUBÍTEM",IF(OR(AND(F178=0,G178=0),F178="COEF.",F178&gt;0),"SUBÍTEM",IF(MID(A178,1,5)="COMP.",IF(COUNTIF(ORÇAMENTO!$B$5:$B$9855,COMPOSIÇÕES!A178)=0,"NOK",IF(COUNTIF(ORÇAMENTO!$B$5:$B$9855,COMPOSIÇÕES!A178)&gt;0,"OK","SUBÍTEM"))))))</f>
        <v>SUBÍTEM</v>
      </c>
      <c r="P178" s="396" t="b">
        <f t="shared" si="48"/>
        <v>1</v>
      </c>
      <c r="Q178" s="396">
        <v>1341</v>
      </c>
      <c r="R178" s="396" t="s">
        <v>566</v>
      </c>
      <c r="S178" s="416" t="s">
        <v>888</v>
      </c>
      <c r="T178" s="396" t="s">
        <v>581</v>
      </c>
      <c r="U178" s="396">
        <v>27.47</v>
      </c>
    </row>
    <row r="179" spans="1:21" ht="17.25" customHeight="1">
      <c r="A179" s="452">
        <v>5075</v>
      </c>
      <c r="B179" s="460" t="s">
        <v>566</v>
      </c>
      <c r="C179" s="416" t="s">
        <v>653</v>
      </c>
      <c r="D179" s="417" t="s">
        <v>567</v>
      </c>
      <c r="E179" s="418">
        <v>11.85</v>
      </c>
      <c r="F179" s="471">
        <v>0.02</v>
      </c>
      <c r="G179" s="420">
        <v>0.23699999999999999</v>
      </c>
      <c r="H179" s="74" t="str">
        <f t="shared" si="47"/>
        <v>PREGO DE ACO POLIDO COM CABECA 18 X 30 (2 3/4 X 10)</v>
      </c>
      <c r="J179" s="385" t="str">
        <f>IF(AND(F179=0,G179&gt;0),1+COUNT($J$3:J170),IF(B179="AUXILIAR","AUXILIAR","SUBÍTEM"))</f>
        <v>SUBÍTEM</v>
      </c>
      <c r="K179" s="396">
        <v>5075</v>
      </c>
      <c r="L179" s="387">
        <f t="shared" si="46"/>
        <v>5075</v>
      </c>
      <c r="M179" s="206" t="str">
        <f>IF(AND(MID(A179,1,4)="comp",COUNTIF($A$1:$A$1306,A179)&gt;1),"ok AUXILIAR",IF(AND(F179&gt;0,MID(A179,1,4)="COMP"),"SUBÍTEM",IF(OR(AND(F179=0,G179=0),F179="COEF.",F179&gt;0),"SUBÍTEM",IF(MID(A179,1,5)="COMP.",IF(COUNTIF(ORÇAMENTO!$B$5:$B$9855,COMPOSIÇÕES!A179)=0,"NOK",IF(COUNTIF(ORÇAMENTO!$B$5:$B$9855,COMPOSIÇÕES!A179)&gt;0,"OK","SUBÍTEM"))))))</f>
        <v>SUBÍTEM</v>
      </c>
      <c r="P179" s="396" t="b">
        <f t="shared" si="48"/>
        <v>1</v>
      </c>
      <c r="Q179" s="396">
        <v>5075</v>
      </c>
      <c r="R179" s="396" t="s">
        <v>566</v>
      </c>
      <c r="S179" s="416" t="s">
        <v>653</v>
      </c>
      <c r="T179" s="396" t="s">
        <v>567</v>
      </c>
      <c r="U179" s="396">
        <v>11.19</v>
      </c>
    </row>
    <row r="180" spans="1:21" ht="36" customHeight="1">
      <c r="A180" s="208">
        <v>91294</v>
      </c>
      <c r="B180" s="460" t="s">
        <v>100</v>
      </c>
      <c r="C180" s="416" t="s">
        <v>723</v>
      </c>
      <c r="D180" s="417" t="s">
        <v>48</v>
      </c>
      <c r="E180" s="418">
        <v>204.16</v>
      </c>
      <c r="F180" s="471">
        <v>1</v>
      </c>
      <c r="G180" s="420">
        <v>204.16</v>
      </c>
      <c r="H180" s="74" t="str">
        <f t="shared" si="47"/>
        <v>ADUELA / MARCO / BATENTE PARA PORTA DE 90X210CM, FIXAÇÃO COM ARGAMASSA, PADRÃO POPULAR - FORNECIMENTO E INSTALAÇÃO. AF_08/2015_P</v>
      </c>
      <c r="J180" s="385" t="str">
        <f>IF(AND(F180=0,G180&gt;0),1+COUNT($J$3:J169),IF(B180="AUXILIAR","AUXILIAR","SUBÍTEM"))</f>
        <v>SUBÍTEM</v>
      </c>
      <c r="K180" s="396">
        <v>91294</v>
      </c>
      <c r="L180" s="387">
        <f t="shared" si="46"/>
        <v>91294</v>
      </c>
      <c r="M180" s="206" t="str">
        <f>IF(AND(MID(A180,1,4)="comp",COUNTIF($A$1:$A$1306,A180)&gt;1),"ok AUXILIAR",IF(AND(F180&gt;0,MID(A180,1,4)="COMP"),"SUBÍTEM",IF(OR(AND(F180=0,G180=0),F180="COEF.",F180&gt;0),"SUBÍTEM",IF(MID(A180,1,5)="COMP.",IF(COUNTIF(ORÇAMENTO!$B$5:$B$9855,COMPOSIÇÕES!A180)=0,"NOK",IF(COUNTIF(ORÇAMENTO!$B$5:$B$9855,COMPOSIÇÕES!A180)&gt;0,"OK","SUBÍTEM"))))))</f>
        <v>SUBÍTEM</v>
      </c>
      <c r="P180" s="396" t="b">
        <f t="shared" si="48"/>
        <v>1</v>
      </c>
      <c r="Q180" s="396">
        <v>91294</v>
      </c>
      <c r="R180" s="396" t="s">
        <v>100</v>
      </c>
      <c r="S180" s="416" t="s">
        <v>723</v>
      </c>
      <c r="T180" s="396" t="s">
        <v>48</v>
      </c>
      <c r="U180" s="396">
        <v>201.2</v>
      </c>
    </row>
    <row r="181" spans="1:21" ht="33" customHeight="1">
      <c r="A181" s="452">
        <v>90830</v>
      </c>
      <c r="B181" s="460" t="s">
        <v>100</v>
      </c>
      <c r="C181" s="416" t="s">
        <v>721</v>
      </c>
      <c r="D181" s="417" t="s">
        <v>48</v>
      </c>
      <c r="E181" s="418">
        <v>86.22</v>
      </c>
      <c r="F181" s="471">
        <v>1</v>
      </c>
      <c r="G181" s="420">
        <v>86.22</v>
      </c>
      <c r="H181" s="74" t="str">
        <f t="shared" si="47"/>
        <v>FECHADURA DE EMBUTIR COM CILINDRO, EXTERNA, COMPLETA, ACABAMENTO PADRÃO MÉDIO, INCLUSO EXECUÇÃO DE FURO - FORNECIMENTO E INSTALAÇÃO. AF_08/2015</v>
      </c>
      <c r="J181" s="385" t="str">
        <f>IF(AND(F181=0,G181&gt;0),1+COUNT($J$3:J170),IF(B181="AUXILIAR","AUXILIAR","SUBÍTEM"))</f>
        <v>SUBÍTEM</v>
      </c>
      <c r="K181" s="396">
        <v>90830</v>
      </c>
      <c r="L181" s="387">
        <f t="shared" si="46"/>
        <v>90830</v>
      </c>
      <c r="M181" s="206" t="str">
        <f>IF(AND(MID(A181,1,4)="comp",COUNTIF($A$1:$A$1306,A181)&gt;1),"ok AUXILIAR",IF(AND(F181&gt;0,MID(A181,1,4)="COMP"),"SUBÍTEM",IF(OR(AND(F181=0,G181=0),F181="COEF.",F181&gt;0),"SUBÍTEM",IF(MID(A181,1,5)="COMP.",IF(COUNTIF(ORÇAMENTO!$B$5:$B$9855,COMPOSIÇÕES!A181)=0,"NOK",IF(COUNTIF(ORÇAMENTO!$B$5:$B$9855,COMPOSIÇÕES!A181)&gt;0,"OK","SUBÍTEM"))))))</f>
        <v>SUBÍTEM</v>
      </c>
      <c r="P181" s="396" t="b">
        <f t="shared" si="48"/>
        <v>1</v>
      </c>
      <c r="Q181" s="396">
        <v>90830</v>
      </c>
      <c r="R181" s="396" t="s">
        <v>100</v>
      </c>
      <c r="S181" s="416" t="s">
        <v>721</v>
      </c>
      <c r="T181" s="396" t="s">
        <v>48</v>
      </c>
      <c r="U181" s="396">
        <v>82.78</v>
      </c>
    </row>
    <row r="182" spans="1:21" ht="32.25" customHeight="1">
      <c r="A182" s="452" t="s">
        <v>726</v>
      </c>
      <c r="B182" s="460" t="s">
        <v>100</v>
      </c>
      <c r="C182" s="416" t="s">
        <v>727</v>
      </c>
      <c r="D182" s="417" t="s">
        <v>48</v>
      </c>
      <c r="E182" s="418">
        <v>22.75</v>
      </c>
      <c r="F182" s="471">
        <v>3</v>
      </c>
      <c r="G182" s="420">
        <v>68.25</v>
      </c>
      <c r="H182" s="74" t="str">
        <f t="shared" si="47"/>
        <v>DOBRADICA EM ACO/FERRO, 3" X 21/2", E=1,9 A 2 MM, SEM ANEL, CROMADO OU ZINCADO, TAMPA BOLA, COM PARAFUSOS</v>
      </c>
      <c r="J182" s="385" t="str">
        <f>IF(AND(F182=0,G182&gt;0),1+COUNT($J$3:J171),IF(B182="AUXILIAR","AUXILIAR","SUBÍTEM"))</f>
        <v>SUBÍTEM</v>
      </c>
      <c r="K182" s="396" t="s">
        <v>726</v>
      </c>
      <c r="L182" s="387" t="str">
        <f t="shared" si="46"/>
        <v>74047/2</v>
      </c>
      <c r="M182" s="206" t="str">
        <f>IF(AND(MID(A182,1,4)="comp",COUNTIF($A$1:$A$1306,A182)&gt;1),"ok AUXILIAR",IF(AND(F182&gt;0,MID(A182,1,4)="COMP"),"SUBÍTEM",IF(OR(AND(F182=0,G182=0),F182="COEF.",F182&gt;0),"SUBÍTEM",IF(MID(A182,1,5)="COMP.",IF(COUNTIF(ORÇAMENTO!$B$5:$B$9855,COMPOSIÇÕES!A182)=0,"NOK",IF(COUNTIF(ORÇAMENTO!$B$5:$B$9855,COMPOSIÇÕES!A182)&gt;0,"OK","SUBÍTEM"))))))</f>
        <v>SUBÍTEM</v>
      </c>
      <c r="P182" s="396" t="b">
        <f t="shared" si="48"/>
        <v>1</v>
      </c>
      <c r="Q182" s="396" t="s">
        <v>726</v>
      </c>
      <c r="R182" s="396" t="s">
        <v>100</v>
      </c>
      <c r="S182" s="416" t="s">
        <v>727</v>
      </c>
      <c r="T182" s="396" t="s">
        <v>48</v>
      </c>
      <c r="U182" s="396">
        <v>31.04</v>
      </c>
    </row>
    <row r="183" spans="1:21">
      <c r="A183" s="421" t="s">
        <v>1256</v>
      </c>
      <c r="B183" s="421"/>
      <c r="C183" s="421"/>
      <c r="D183" s="421" t="s">
        <v>150</v>
      </c>
      <c r="E183" s="421" t="s">
        <v>150</v>
      </c>
      <c r="F183" s="421"/>
      <c r="G183" s="421"/>
      <c r="H183" s="74" t="str">
        <f>IF(MID(A183,1,3)="OBS","REMOVER ESPAÇOS","OK")</f>
        <v>REMOVER ESPAÇOS</v>
      </c>
      <c r="J183" s="385" t="str">
        <f>IF(AND(F183=0,G183&gt;0),1+COUNT($J$3:J182),IF(B183="AUXILIAR","AUXILIAR","SUBÍTEM"))</f>
        <v>SUBÍTEM</v>
      </c>
      <c r="K183" s="396" t="s">
        <v>1256</v>
      </c>
      <c r="L183" s="387" t="str">
        <f>A183</f>
        <v>Obs: composição/Base -  ORSE - 9982</v>
      </c>
      <c r="M183" s="206" t="str">
        <f>IF(AND(MID(A183,1,4)="comp",COUNTIF($A$1:$A$1306,A183)&gt;1),"ok AUXILIAR",IF(AND(F183&gt;0,MID(A183,1,4)="COMP"),"SUBÍTEM",IF(OR(AND(F183=0,G183=0),F183="COEF.",F183&gt;0),"SUBÍTEM",IF(MID(A183,1,5)="COMP.",IF(COUNTIF(ORÇAMENTO!$B$5:$B$9855,COMPOSIÇÕES!A183)=0,"NOK",IF(COUNTIF(ORÇAMENTO!$B$5:$B$9855,COMPOSIÇÕES!A183)&gt;0,"OK","SUBÍTEM"))))))</f>
        <v>SUBÍTEM</v>
      </c>
      <c r="P183" s="396" t="b">
        <f t="shared" si="41"/>
        <v>1</v>
      </c>
      <c r="Q183" s="396" t="s">
        <v>1256</v>
      </c>
      <c r="R183" s="396"/>
      <c r="S183" s="421"/>
      <c r="T183" s="396" t="s">
        <v>150</v>
      </c>
      <c r="U183" s="396" t="s">
        <v>150</v>
      </c>
    </row>
    <row r="184" spans="1:21" ht="15.75" thickBot="1">
      <c r="P184" s="396" t="b">
        <f t="shared" si="41"/>
        <v>1</v>
      </c>
    </row>
    <row r="185" spans="1:21" ht="32.25" customHeight="1" thickBot="1">
      <c r="A185" s="397" t="s">
        <v>95</v>
      </c>
      <c r="B185" s="398"/>
      <c r="C185" s="399" t="s">
        <v>78</v>
      </c>
      <c r="D185" s="399" t="s">
        <v>96</v>
      </c>
      <c r="E185" s="399" t="s">
        <v>98</v>
      </c>
      <c r="F185" s="399" t="s">
        <v>97</v>
      </c>
      <c r="G185" s="400" t="s">
        <v>99</v>
      </c>
      <c r="H185" s="74" t="str">
        <f>UPPER(C185)</f>
        <v>DESCRIÇÃO</v>
      </c>
      <c r="J185" s="385" t="str">
        <f>IF(AND(F185=0,G185&gt;0),1+COUNT($J$3:J184),IF(B185="AUXILIAR","AUXILIAR","SUBÍTEM"))</f>
        <v>SUBÍTEM</v>
      </c>
      <c r="K185" s="396" t="s">
        <v>95</v>
      </c>
      <c r="L185" s="387" t="str">
        <f t="shared" ref="L185:L196" si="49">A185</f>
        <v>COD.</v>
      </c>
      <c r="M185" s="206" t="str">
        <f>IF(AND(MID(A185,1,4)="comp",COUNTIF($A$1:$A$1306,A185)&gt;1),"ok AUXILIAR",IF(AND(F185&gt;0,MID(A185,1,4)="COMP"),"SUBÍTEM",IF(OR(AND(F185=0,G185=0),F185="COEF.",F185&gt;0),"SUBÍTEM",IF(MID(A185,1,5)="COMP.",IF(COUNTIF(ORÇAMENTO!$B$5:$B$9855,COMPOSIÇÕES!A185)=0,"NOK",IF(COUNTIF(ORÇAMENTO!$B$5:$B$9855,COMPOSIÇÕES!A185)&gt;0,"OK","SUBÍTEM"))))))</f>
        <v>SUBÍTEM</v>
      </c>
      <c r="P185" s="396" t="b">
        <f t="shared" si="41"/>
        <v>1</v>
      </c>
      <c r="Q185" s="396" t="s">
        <v>95</v>
      </c>
      <c r="R185" s="396"/>
      <c r="S185" s="75" t="s">
        <v>78</v>
      </c>
      <c r="T185" s="396" t="s">
        <v>96</v>
      </c>
      <c r="U185" s="396" t="s">
        <v>98</v>
      </c>
    </row>
    <row r="186" spans="1:21" ht="45.75" customHeight="1" thickBot="1">
      <c r="A186" s="407" t="s">
        <v>113</v>
      </c>
      <c r="B186" s="408"/>
      <c r="C186" s="468" t="s">
        <v>1262</v>
      </c>
      <c r="D186" s="408" t="s">
        <v>96</v>
      </c>
      <c r="E186" s="408" t="s">
        <v>150</v>
      </c>
      <c r="F186" s="408"/>
      <c r="G186" s="424">
        <v>947.68450000000007</v>
      </c>
      <c r="H186" s="74" t="str">
        <f>UPPER(C186)</f>
        <v>PORTA EM MADEIRA COMPENSADA (CANELA), LISA, SEMI-ÔCA, 0.90 X 2.10 M, REVESTIDA C/FÓRMICA, INCLUSIVE BATENTES E FERRAGENS, COM BARRA PNE E CHAPA DE IMPACTO</v>
      </c>
      <c r="J186" s="385">
        <f>IF(AND(F186=0,G186&gt;0),1+COUNT($J$3:J185),IF(B186="AUXILIAR","AUXILIAR","SUBÍTEM"))</f>
        <v>21</v>
      </c>
      <c r="K186" s="396" t="s">
        <v>114</v>
      </c>
      <c r="L186" s="387" t="str">
        <f t="shared" si="49"/>
        <v>COMP. 21</v>
      </c>
      <c r="M186" s="206" t="str">
        <f>IF(AND(MID(A186,1,4)="comp",COUNTIF($A$1:$A$1306,A186)&gt;1),"ok AUXILIAR",IF(AND(F186&gt;0,MID(A186,1,4)="COMP"),"SUBÍTEM",IF(OR(AND(F186=0,G186=0),F186="COEF.",F186&gt;0),"SUBÍTEM",IF(MID(A186,1,5)="COMP.",IF(COUNTIF(ORÇAMENTO!$B$5:$B$9855,COMPOSIÇÕES!A186)=0,"NOK",IF(COUNTIF(ORÇAMENTO!$B$5:$B$9855,COMPOSIÇÕES!A186)&gt;0,"OK","SUBÍTEM"))))))</f>
        <v>OK</v>
      </c>
      <c r="P186" s="396" t="b">
        <f t="shared" si="41"/>
        <v>1</v>
      </c>
      <c r="Q186" s="396" t="s">
        <v>113</v>
      </c>
      <c r="R186" s="396"/>
      <c r="S186" s="76" t="s">
        <v>1262</v>
      </c>
      <c r="T186" s="396" t="s">
        <v>96</v>
      </c>
      <c r="U186" s="396" t="s">
        <v>150</v>
      </c>
    </row>
    <row r="187" spans="1:21" ht="19.5" customHeight="1">
      <c r="A187" s="452">
        <v>1808</v>
      </c>
      <c r="B187" s="460" t="s">
        <v>101</v>
      </c>
      <c r="C187" s="416" t="s">
        <v>1441</v>
      </c>
      <c r="D187" s="417" t="s">
        <v>48</v>
      </c>
      <c r="E187" s="418">
        <v>179.68</v>
      </c>
      <c r="F187" s="471">
        <v>1</v>
      </c>
      <c r="G187" s="79">
        <v>179.68</v>
      </c>
      <c r="H187" s="74" t="str">
        <f>IF(MID(A187,1,3)="OBS","REMOVER ESPAÇOS","OK")</f>
        <v>OK</v>
      </c>
      <c r="J187" s="385" t="str">
        <f>IF(AND(F187=0,G187&gt;0),1+COUNT($J$3:J183),IF(B187="AUXILIAR","AUXILIAR","SUBÍTEM"))</f>
        <v>SUBÍTEM</v>
      </c>
      <c r="K187" s="396">
        <v>1808</v>
      </c>
      <c r="L187" s="387">
        <f t="shared" si="49"/>
        <v>1808</v>
      </c>
      <c r="M187" s="206" t="str">
        <f>IF(AND(MID(A187,1,4)="comp",COUNTIF($A$1:$A$1306,A187)&gt;1),"ok AUXILIAR",IF(AND(F187&gt;0,MID(A187,1,4)="COMP"),"SUBÍTEM",IF(OR(AND(F187=0,G187=0),F187="COEF.",F187&gt;0),"SUBÍTEM",IF(MID(A187,1,5)="COMP.",IF(COUNTIF(ORÇAMENTO!$B$5:$B$9855,COMPOSIÇÕES!A187)=0,"NOK",IF(COUNTIF(ORÇAMENTO!$B$5:$B$9855,COMPOSIÇÕES!A187)&gt;0,"OK","SUBÍTEM"))))))</f>
        <v>SUBÍTEM</v>
      </c>
      <c r="N187" s="74" t="e">
        <f>VLOOKUP(K187,#REF!,2,FALSE)</f>
        <v>#REF!</v>
      </c>
      <c r="P187" s="396" t="b">
        <f t="shared" si="41"/>
        <v>1</v>
      </c>
      <c r="Q187" s="396">
        <v>1808</v>
      </c>
      <c r="R187" s="396" t="s">
        <v>101</v>
      </c>
      <c r="S187" s="416" t="s">
        <v>1441</v>
      </c>
      <c r="T187" s="396" t="s">
        <v>48</v>
      </c>
      <c r="U187" s="396">
        <v>189.9</v>
      </c>
    </row>
    <row r="188" spans="1:21" ht="19.5" customHeight="1">
      <c r="A188" s="452">
        <v>88262</v>
      </c>
      <c r="B188" s="460" t="s">
        <v>100</v>
      </c>
      <c r="C188" s="416" t="s">
        <v>564</v>
      </c>
      <c r="D188" s="417" t="s">
        <v>53</v>
      </c>
      <c r="E188" s="418">
        <v>16.23</v>
      </c>
      <c r="F188" s="471">
        <v>6.15</v>
      </c>
      <c r="G188" s="420">
        <v>99.81450000000001</v>
      </c>
      <c r="H188" s="74" t="str">
        <f t="shared" ref="H188:H195" si="50">UPPER(C188)</f>
        <v>CARPINTEIRO DE FORMAS COM ENCARGOS COMPLEMENTARES</v>
      </c>
      <c r="J188" s="385" t="str">
        <f>IF(AND(F188=0,G188&gt;0),1+COUNT($J$3:J171),IF(B188="AUXILIAR","AUXILIAR","SUBÍTEM"))</f>
        <v>SUBÍTEM</v>
      </c>
      <c r="K188" s="396">
        <v>88262</v>
      </c>
      <c r="L188" s="387">
        <f t="shared" si="49"/>
        <v>88262</v>
      </c>
      <c r="M188" s="206" t="str">
        <f>IF(AND(MID(A188,1,4)="comp",COUNTIF($A$1:$A$1306,A188)&gt;1),"ok AUXILIAR",IF(AND(F188&gt;0,MID(A188,1,4)="COMP"),"SUBÍTEM",IF(OR(AND(F188=0,G188=0),F188="COEF.",F188&gt;0),"SUBÍTEM",IF(MID(A188,1,5)="COMP.",IF(COUNTIF(ORÇAMENTO!$B$5:$B$9855,COMPOSIÇÕES!A188)=0,"NOK",IF(COUNTIF(ORÇAMENTO!$B$5:$B$9855,COMPOSIÇÕES!A188)&gt;0,"OK","SUBÍTEM"))))))</f>
        <v>SUBÍTEM</v>
      </c>
      <c r="P188" s="396" t="b">
        <f t="shared" si="41"/>
        <v>1</v>
      </c>
      <c r="Q188" s="396">
        <v>88262</v>
      </c>
      <c r="R188" s="396" t="s">
        <v>100</v>
      </c>
      <c r="S188" s="416" t="s">
        <v>564</v>
      </c>
      <c r="T188" s="396" t="s">
        <v>53</v>
      </c>
      <c r="U188" s="396">
        <v>15.82</v>
      </c>
    </row>
    <row r="189" spans="1:21" ht="19.5" customHeight="1">
      <c r="A189" s="452">
        <v>1339</v>
      </c>
      <c r="B189" s="460" t="s">
        <v>566</v>
      </c>
      <c r="C189" s="416" t="s">
        <v>889</v>
      </c>
      <c r="D189" s="417" t="s">
        <v>567</v>
      </c>
      <c r="E189" s="418">
        <v>26.3</v>
      </c>
      <c r="F189" s="471">
        <v>0.75</v>
      </c>
      <c r="G189" s="420">
        <v>19.725000000000001</v>
      </c>
      <c r="H189" s="74" t="str">
        <f t="shared" si="50"/>
        <v>COLA A BASE DE RESINA SINTETICA PARA CHAPA DE LAMINADO MELAMINICO</v>
      </c>
      <c r="J189" s="385" t="str">
        <f>IF(AND(F189=0,G189&gt;0),1+COUNT($J$3:J172),IF(B189="AUXILIAR","AUXILIAR","SUBÍTEM"))</f>
        <v>SUBÍTEM</v>
      </c>
      <c r="K189" s="396">
        <v>1339</v>
      </c>
      <c r="L189" s="387">
        <f t="shared" si="49"/>
        <v>1339</v>
      </c>
      <c r="M189" s="206" t="str">
        <f>IF(AND(MID(A189,1,4)="comp",COUNTIF($A$1:$A$1306,A189)&gt;1),"ok AUXILIAR",IF(AND(F189&gt;0,MID(A189,1,4)="COMP"),"SUBÍTEM",IF(OR(AND(F189=0,G189=0),F189="COEF.",F189&gt;0),"SUBÍTEM",IF(MID(A189,1,5)="COMP.",IF(COUNTIF(ORÇAMENTO!$B$5:$B$9855,COMPOSIÇÕES!A189)=0,"NOK",IF(COUNTIF(ORÇAMENTO!$B$5:$B$9855,COMPOSIÇÕES!A189)&gt;0,"OK","SUBÍTEM"))))))</f>
        <v>SUBÍTEM</v>
      </c>
      <c r="P189" s="396" t="b">
        <f t="shared" si="41"/>
        <v>1</v>
      </c>
      <c r="Q189" s="396">
        <v>1339</v>
      </c>
      <c r="R189" s="396" t="s">
        <v>566</v>
      </c>
      <c r="S189" s="416" t="s">
        <v>889</v>
      </c>
      <c r="T189" s="396" t="s">
        <v>567</v>
      </c>
      <c r="U189" s="396">
        <v>24.73</v>
      </c>
    </row>
    <row r="190" spans="1:21" ht="30.75" customHeight="1">
      <c r="A190" s="452">
        <v>1341</v>
      </c>
      <c r="B190" s="460" t="s">
        <v>566</v>
      </c>
      <c r="C190" s="416" t="s">
        <v>888</v>
      </c>
      <c r="D190" s="417" t="s">
        <v>581</v>
      </c>
      <c r="E190" s="418">
        <v>29.2</v>
      </c>
      <c r="F190" s="471">
        <v>3.78</v>
      </c>
      <c r="G190" s="420">
        <v>110.37599999999999</v>
      </c>
      <c r="H190" s="74" t="str">
        <f>UPPER(C190)</f>
        <v>CHAPA DE LAMINADO MELAMINICO, TEXTURIZADO, DE *1,25 X 3,08* M, E = 0,8 MM</v>
      </c>
      <c r="J190" s="385" t="str">
        <f>IF(AND(F190=0,G190&gt;0),1+COUNT($J$3:J173),IF(B190="AUXILIAR","AUXILIAR","SUBÍTEM"))</f>
        <v>SUBÍTEM</v>
      </c>
      <c r="K190" s="396">
        <v>1341</v>
      </c>
      <c r="L190" s="387">
        <f>A190</f>
        <v>1341</v>
      </c>
      <c r="M190" s="206" t="str">
        <f>IF(AND(MID(A190,1,4)="comp",COUNTIF($A$1:$A$1306,A190)&gt;1),"ok AUXILIAR",IF(AND(F190&gt;0,MID(A190,1,4)="COMP"),"SUBÍTEM",IF(OR(AND(F190=0,G190=0),F190="COEF.",F190&gt;0),"SUBÍTEM",IF(MID(A190,1,5)="COMP.",IF(COUNTIF(ORÇAMENTO!$B$5:$B$9855,COMPOSIÇÕES!A190)=0,"NOK",IF(COUNTIF(ORÇAMENTO!$B$5:$B$9855,COMPOSIÇÕES!A190)&gt;0,"OK","SUBÍTEM"))))))</f>
        <v>SUBÍTEM</v>
      </c>
      <c r="P190" s="396" t="b">
        <f>C190=S190</f>
        <v>1</v>
      </c>
      <c r="Q190" s="396">
        <v>1341</v>
      </c>
      <c r="R190" s="396" t="s">
        <v>566</v>
      </c>
      <c r="S190" s="416" t="s">
        <v>888</v>
      </c>
      <c r="T190" s="396" t="s">
        <v>581</v>
      </c>
      <c r="U190" s="396">
        <v>27.47</v>
      </c>
    </row>
    <row r="191" spans="1:21" ht="19.5" customHeight="1">
      <c r="A191" s="452">
        <v>5075</v>
      </c>
      <c r="B191" s="460" t="s">
        <v>566</v>
      </c>
      <c r="C191" s="416" t="s">
        <v>653</v>
      </c>
      <c r="D191" s="417" t="s">
        <v>567</v>
      </c>
      <c r="E191" s="418">
        <v>11.85</v>
      </c>
      <c r="F191" s="471">
        <v>0.02</v>
      </c>
      <c r="G191" s="420">
        <v>0.23699999999999999</v>
      </c>
      <c r="H191" s="74" t="str">
        <f t="shared" si="50"/>
        <v>PREGO DE ACO POLIDO COM CABECA 18 X 30 (2 3/4 X 10)</v>
      </c>
      <c r="J191" s="385" t="str">
        <f>IF(AND(F191=0,G191&gt;0),1+COUNT($J$3:J173),IF(B191="AUXILIAR","AUXILIAR","SUBÍTEM"))</f>
        <v>SUBÍTEM</v>
      </c>
      <c r="K191" s="396">
        <v>5075</v>
      </c>
      <c r="L191" s="387">
        <f t="shared" si="49"/>
        <v>5075</v>
      </c>
      <c r="M191" s="206" t="str">
        <f>IF(AND(MID(A191,1,4)="comp",COUNTIF($A$1:$A$1306,A191)&gt;1),"ok AUXILIAR",IF(AND(F191&gt;0,MID(A191,1,4)="COMP"),"SUBÍTEM",IF(OR(AND(F191=0,G191=0),F191="COEF.",F191&gt;0),"SUBÍTEM",IF(MID(A191,1,5)="COMP.",IF(COUNTIF(ORÇAMENTO!$B$5:$B$9855,COMPOSIÇÕES!A191)=0,"NOK",IF(COUNTIF(ORÇAMENTO!$B$5:$B$9855,COMPOSIÇÕES!A191)&gt;0,"OK","SUBÍTEM"))))))</f>
        <v>SUBÍTEM</v>
      </c>
      <c r="P191" s="396" t="b">
        <f t="shared" si="41"/>
        <v>1</v>
      </c>
      <c r="Q191" s="396">
        <v>5075</v>
      </c>
      <c r="R191" s="396" t="s">
        <v>566</v>
      </c>
      <c r="S191" s="416" t="s">
        <v>653</v>
      </c>
      <c r="T191" s="396" t="s">
        <v>567</v>
      </c>
      <c r="U191" s="396">
        <v>11.19</v>
      </c>
    </row>
    <row r="192" spans="1:21" ht="33.75" customHeight="1">
      <c r="A192" s="208">
        <v>91294</v>
      </c>
      <c r="B192" s="460" t="s">
        <v>100</v>
      </c>
      <c r="C192" s="416" t="s">
        <v>723</v>
      </c>
      <c r="D192" s="417" t="s">
        <v>48</v>
      </c>
      <c r="E192" s="418">
        <v>204.16</v>
      </c>
      <c r="F192" s="471">
        <v>1</v>
      </c>
      <c r="G192" s="420">
        <v>204.16</v>
      </c>
      <c r="H192" s="74" t="str">
        <f t="shared" si="50"/>
        <v>ADUELA / MARCO / BATENTE PARA PORTA DE 90X210CM, FIXAÇÃO COM ARGAMASSA, PADRÃO POPULAR - FORNECIMENTO E INSTALAÇÃO. AF_08/2015_P</v>
      </c>
      <c r="J192" s="385" t="str">
        <f>IF(AND(F192=0,G192&gt;0),1+COUNT($J$3:J174),IF(B192="AUXILIAR","AUXILIAR","SUBÍTEM"))</f>
        <v>SUBÍTEM</v>
      </c>
      <c r="K192" s="396">
        <v>91294</v>
      </c>
      <c r="L192" s="387">
        <f t="shared" si="49"/>
        <v>91294</v>
      </c>
      <c r="M192" s="206" t="str">
        <f>IF(AND(MID(A192,1,4)="comp",COUNTIF($A$1:$A$1306,A192)&gt;1),"ok AUXILIAR",IF(AND(F192&gt;0,MID(A192,1,4)="COMP"),"SUBÍTEM",IF(OR(AND(F192=0,G192=0),F192="COEF.",F192&gt;0),"SUBÍTEM",IF(MID(A192,1,5)="COMP.",IF(COUNTIF(ORÇAMENTO!$B$5:$B$9855,COMPOSIÇÕES!A192)=0,"NOK",IF(COUNTIF(ORÇAMENTO!$B$5:$B$9855,COMPOSIÇÕES!A192)&gt;0,"OK","SUBÍTEM"))))))</f>
        <v>SUBÍTEM</v>
      </c>
      <c r="P192" s="396" t="b">
        <f t="shared" si="41"/>
        <v>1</v>
      </c>
      <c r="Q192" s="396">
        <v>91294</v>
      </c>
      <c r="R192" s="396" t="s">
        <v>100</v>
      </c>
      <c r="S192" s="416" t="s">
        <v>723</v>
      </c>
      <c r="T192" s="396" t="s">
        <v>48</v>
      </c>
      <c r="U192" s="396">
        <v>201.2</v>
      </c>
    </row>
    <row r="193" spans="1:21" ht="44.25" customHeight="1">
      <c r="A193" s="452">
        <v>90830</v>
      </c>
      <c r="B193" s="460" t="s">
        <v>100</v>
      </c>
      <c r="C193" s="416" t="s">
        <v>721</v>
      </c>
      <c r="D193" s="417" t="s">
        <v>48</v>
      </c>
      <c r="E193" s="418">
        <v>86.22</v>
      </c>
      <c r="F193" s="471">
        <v>1</v>
      </c>
      <c r="G193" s="420">
        <v>86.22</v>
      </c>
      <c r="H193" s="74" t="str">
        <f t="shared" si="50"/>
        <v>FECHADURA DE EMBUTIR COM CILINDRO, EXTERNA, COMPLETA, ACABAMENTO PADRÃO MÉDIO, INCLUSO EXECUÇÃO DE FURO - FORNECIMENTO E INSTALAÇÃO. AF_08/2015</v>
      </c>
      <c r="J193" s="385" t="str">
        <f>IF(AND(F193=0,G193&gt;0),1+COUNT($J$3:J182),IF(B193="AUXILIAR","AUXILIAR","SUBÍTEM"))</f>
        <v>SUBÍTEM</v>
      </c>
      <c r="K193" s="396">
        <v>90830</v>
      </c>
      <c r="L193" s="387">
        <f t="shared" si="49"/>
        <v>90830</v>
      </c>
      <c r="M193" s="206" t="str">
        <f>IF(AND(MID(A193,1,4)="comp",COUNTIF($A$1:$A$1306,A193)&gt;1),"ok AUXILIAR",IF(AND(F193&gt;0,MID(A193,1,4)="COMP"),"SUBÍTEM",IF(OR(AND(F193=0,G193=0),F193="COEF.",F193&gt;0),"SUBÍTEM",IF(MID(A193,1,5)="COMP.",IF(COUNTIF(ORÇAMENTO!$B$5:$B$9855,COMPOSIÇÕES!A193)=0,"NOK",IF(COUNTIF(ORÇAMENTO!$B$5:$B$9855,COMPOSIÇÕES!A193)&gt;0,"OK","SUBÍTEM"))))))</f>
        <v>SUBÍTEM</v>
      </c>
      <c r="P193" s="396" t="b">
        <f t="shared" si="41"/>
        <v>1</v>
      </c>
      <c r="Q193" s="396">
        <v>90830</v>
      </c>
      <c r="R193" s="396" t="s">
        <v>100</v>
      </c>
      <c r="S193" s="416" t="s">
        <v>721</v>
      </c>
      <c r="T193" s="396" t="s">
        <v>48</v>
      </c>
      <c r="U193" s="396">
        <v>82.78</v>
      </c>
    </row>
    <row r="194" spans="1:21" ht="33" customHeight="1">
      <c r="A194" s="452" t="s">
        <v>726</v>
      </c>
      <c r="B194" s="460" t="s">
        <v>100</v>
      </c>
      <c r="C194" s="416" t="s">
        <v>727</v>
      </c>
      <c r="D194" s="417" t="s">
        <v>48</v>
      </c>
      <c r="E194" s="418">
        <v>22.75</v>
      </c>
      <c r="F194" s="471">
        <v>3</v>
      </c>
      <c r="G194" s="420">
        <v>68.25</v>
      </c>
      <c r="H194" s="74" t="str">
        <f>UPPER(C194)</f>
        <v>DOBRADICA EM ACO/FERRO, 3" X 21/2", E=1,9 A 2 MM, SEM ANEL, CROMADO OU ZINCADO, TAMPA BOLA, COM PARAFUSOS</v>
      </c>
      <c r="J194" s="385" t="str">
        <f>IF(AND(F194=0,G194&gt;0),1+COUNT($J$3:J182),IF(B194="AUXILIAR","AUXILIAR","SUBÍTEM"))</f>
        <v>SUBÍTEM</v>
      </c>
      <c r="K194" s="396" t="s">
        <v>726</v>
      </c>
      <c r="L194" s="387" t="str">
        <f>A194</f>
        <v>74047/2</v>
      </c>
      <c r="M194" s="206" t="str">
        <f>IF(AND(MID(A194,1,4)="comp",COUNTIF($A$1:$A$1306,A194)&gt;1),"ok AUXILIAR",IF(AND(F194&gt;0,MID(A194,1,4)="COMP"),"SUBÍTEM",IF(OR(AND(F194=0,G194=0),F194="COEF.",F194&gt;0),"SUBÍTEM",IF(MID(A194,1,5)="COMP.",IF(COUNTIF(ORÇAMENTO!$B$5:$B$9855,COMPOSIÇÕES!A194)=0,"NOK",IF(COUNTIF(ORÇAMENTO!$B$5:$B$9855,COMPOSIÇÕES!A194)&gt;0,"OK","SUBÍTEM"))))))</f>
        <v>SUBÍTEM</v>
      </c>
      <c r="P194" s="396" t="b">
        <f>C194=S194</f>
        <v>1</v>
      </c>
      <c r="Q194" s="396" t="s">
        <v>726</v>
      </c>
      <c r="R194" s="396" t="s">
        <v>100</v>
      </c>
      <c r="S194" s="416" t="s">
        <v>727</v>
      </c>
      <c r="T194" s="396" t="s">
        <v>48</v>
      </c>
      <c r="U194" s="396">
        <v>31.04</v>
      </c>
    </row>
    <row r="195" spans="1:21" ht="19.5" customHeight="1">
      <c r="A195" s="452">
        <v>6641</v>
      </c>
      <c r="B195" s="452" t="s">
        <v>101</v>
      </c>
      <c r="C195" s="416" t="s">
        <v>1442</v>
      </c>
      <c r="D195" s="417" t="s">
        <v>51</v>
      </c>
      <c r="E195" s="418">
        <v>82.58</v>
      </c>
      <c r="F195" s="471">
        <v>0.9</v>
      </c>
      <c r="G195" s="420">
        <v>74.322000000000003</v>
      </c>
      <c r="H195" s="74" t="str">
        <f t="shared" si="50"/>
        <v>CHAPA DE ALUMÍNIO 1MM - DIMENSÃO 2,00 X 1,00 M</v>
      </c>
      <c r="J195" s="385" t="str">
        <f>IF(AND(F195=0,G195&gt;0),1+COUNT($J$3:J182),IF(B195="AUXILIAR","AUXILIAR","SUBÍTEM"))</f>
        <v>SUBÍTEM</v>
      </c>
      <c r="K195" s="396">
        <v>6641</v>
      </c>
      <c r="L195" s="387">
        <f t="shared" si="49"/>
        <v>6641</v>
      </c>
      <c r="M195" s="206" t="str">
        <f>IF(AND(MID(A195,1,4)="comp",COUNTIF($A$1:$A$1306,A195)&gt;1),"ok AUXILIAR",IF(AND(F195&gt;0,MID(A195,1,4)="COMP"),"SUBÍTEM",IF(OR(AND(F195=0,G195=0),F195="COEF.",F195&gt;0),"SUBÍTEM",IF(MID(A195,1,5)="COMP.",IF(COUNTIF(ORÇAMENTO!$B$5:$B$9855,COMPOSIÇÕES!A195)=0,"NOK",IF(COUNTIF(ORÇAMENTO!$B$5:$B$9855,COMPOSIÇÕES!A195)&gt;0,"OK","SUBÍTEM"))))))</f>
        <v>SUBÍTEM</v>
      </c>
      <c r="P195" s="396" t="b">
        <f t="shared" si="41"/>
        <v>1</v>
      </c>
      <c r="Q195" s="396">
        <v>6641</v>
      </c>
      <c r="R195" s="396" t="s">
        <v>101</v>
      </c>
      <c r="S195" s="416" t="s">
        <v>1442</v>
      </c>
      <c r="T195" s="396" t="s">
        <v>51</v>
      </c>
      <c r="U195" s="396">
        <v>78.040000000000006</v>
      </c>
    </row>
    <row r="196" spans="1:21" ht="19.5" customHeight="1">
      <c r="A196" s="470">
        <v>2062</v>
      </c>
      <c r="B196" s="472" t="s">
        <v>101</v>
      </c>
      <c r="C196" s="416" t="s">
        <v>1443</v>
      </c>
      <c r="D196" s="417" t="s">
        <v>48</v>
      </c>
      <c r="E196" s="418">
        <v>104.9</v>
      </c>
      <c r="F196" s="430">
        <v>1</v>
      </c>
      <c r="G196" s="79">
        <v>104.9</v>
      </c>
      <c r="H196" s="74" t="str">
        <f>IF(MID(A196,1,3)="OBS","REMOVER ESPAÇOS","OK")</f>
        <v>OK</v>
      </c>
      <c r="J196" s="385" t="str">
        <f>IF(AND(F196=0,G196&gt;0),1+COUNT($J$3:J193),IF(B196="AUXILIAR","AUXILIAR","SUBÍTEM"))</f>
        <v>SUBÍTEM</v>
      </c>
      <c r="K196" s="396">
        <v>2062</v>
      </c>
      <c r="L196" s="387">
        <f t="shared" si="49"/>
        <v>2062</v>
      </c>
      <c r="M196" s="206" t="str">
        <f>IF(AND(MID(A196,1,4)="comp",COUNTIF($A$1:$A$1306,A196)&gt;1),"ok AUXILIAR",IF(AND(F196&gt;0,MID(A196,1,4)="COMP"),"SUBÍTEM",IF(OR(AND(F196=0,G196=0),F196="COEF.",F196&gt;0),"SUBÍTEM",IF(MID(A196,1,5)="COMP.",IF(COUNTIF(ORÇAMENTO!$B$5:$B$9855,COMPOSIÇÕES!A196)=0,"NOK",IF(COUNTIF(ORÇAMENTO!$B$5:$B$9855,COMPOSIÇÕES!A196)&gt;0,"OK","SUBÍTEM"))))))</f>
        <v>SUBÍTEM</v>
      </c>
      <c r="N196" s="74" t="e">
        <f>VLOOKUP(K196,#REF!,2,FALSE)</f>
        <v>#REF!</v>
      </c>
      <c r="P196" s="396" t="b">
        <f t="shared" si="41"/>
        <v>1</v>
      </c>
      <c r="Q196" s="396">
        <v>2062</v>
      </c>
      <c r="R196" s="396" t="s">
        <v>101</v>
      </c>
      <c r="S196" s="416" t="s">
        <v>1443</v>
      </c>
      <c r="T196" s="396" t="s">
        <v>48</v>
      </c>
      <c r="U196" s="396">
        <v>104.9</v>
      </c>
    </row>
    <row r="197" spans="1:21">
      <c r="A197" s="421" t="s">
        <v>1258</v>
      </c>
      <c r="B197" s="421"/>
      <c r="C197" s="421"/>
      <c r="D197" s="421" t="s">
        <v>150</v>
      </c>
      <c r="E197" s="421" t="s">
        <v>150</v>
      </c>
      <c r="F197" s="421"/>
      <c r="G197" s="421"/>
      <c r="H197" s="74" t="str">
        <f>IF(MID(A197,1,3)="OBS","REMOVER ESPAÇOS","OK")</f>
        <v>REMOVER ESPAÇOS</v>
      </c>
      <c r="J197" s="385" t="str">
        <f>IF(AND(F197=0,G197&gt;0),1+COUNT($J$3:J196),IF(B197="AUXILIAR","AUXILIAR","SUBÍTEM"))</f>
        <v>SUBÍTEM</v>
      </c>
      <c r="K197" s="396" t="s">
        <v>1258</v>
      </c>
      <c r="L197" s="387" t="str">
        <f>A197</f>
        <v xml:space="preserve">Obs: composição/Base -  ORSE - 9982 + 6641 + 2062/ORSE INSUMO </v>
      </c>
      <c r="M197" s="206" t="str">
        <f>IF(AND(MID(A197,1,4)="comp",COUNTIF($A$1:$A$1306,A197)&gt;1),"ok AUXILIAR",IF(AND(F197&gt;0,MID(A197,1,4)="COMP"),"SUBÍTEM",IF(OR(AND(F197=0,G197=0),F197="COEF.",F197&gt;0),"SUBÍTEM",IF(MID(A197,1,5)="COMP.",IF(COUNTIF(ORÇAMENTO!$B$5:$B$9855,COMPOSIÇÕES!A197)=0,"NOK",IF(COUNTIF(ORÇAMENTO!$B$5:$B$9855,COMPOSIÇÕES!A197)&gt;0,"OK","SUBÍTEM"))))))</f>
        <v>SUBÍTEM</v>
      </c>
      <c r="P197" s="396" t="b">
        <f t="shared" si="41"/>
        <v>1</v>
      </c>
      <c r="Q197" s="396" t="s">
        <v>1258</v>
      </c>
      <c r="R197" s="396"/>
      <c r="S197" s="421"/>
      <c r="T197" s="396" t="s">
        <v>150</v>
      </c>
      <c r="U197" s="396" t="s">
        <v>150</v>
      </c>
    </row>
    <row r="198" spans="1:21" ht="15.75" thickBot="1">
      <c r="P198" s="396" t="b">
        <f t="shared" si="41"/>
        <v>1</v>
      </c>
    </row>
    <row r="199" spans="1:21" ht="32.25" customHeight="1" thickBot="1">
      <c r="A199" s="397" t="s">
        <v>95</v>
      </c>
      <c r="B199" s="398"/>
      <c r="C199" s="399" t="s">
        <v>78</v>
      </c>
      <c r="D199" s="399" t="s">
        <v>96</v>
      </c>
      <c r="E199" s="399" t="s">
        <v>98</v>
      </c>
      <c r="F199" s="399" t="s">
        <v>97</v>
      </c>
      <c r="G199" s="400" t="s">
        <v>99</v>
      </c>
      <c r="H199" s="74" t="str">
        <f>UPPER(C199)</f>
        <v>DESCRIÇÃO</v>
      </c>
      <c r="J199" s="385" t="str">
        <f>IF(AND(F199=0,G199&gt;0),1+COUNT($J$3:J198),IF(B199="AUXILIAR","AUXILIAR","SUBÍTEM"))</f>
        <v>SUBÍTEM</v>
      </c>
      <c r="K199" s="396" t="s">
        <v>95</v>
      </c>
      <c r="L199" s="387" t="str">
        <f>A199</f>
        <v>COD.</v>
      </c>
      <c r="M199" s="206" t="str">
        <f>IF(AND(MID(A199,1,4)="comp",COUNTIF($A$1:$A$1306,A199)&gt;1),"ok AUXILIAR",IF(AND(F199&gt;0,MID(A199,1,4)="COMP"),"SUBÍTEM",IF(OR(AND(F199=0,G199=0),F199="COEF.",F199&gt;0),"SUBÍTEM",IF(MID(A199,1,5)="COMP.",IF(COUNTIF(ORÇAMENTO!$B$5:$B$9855,COMPOSIÇÕES!A199)=0,"NOK",IF(COUNTIF(ORÇAMENTO!$B$5:$B$9855,COMPOSIÇÕES!A199)&gt;0,"OK","SUBÍTEM"))))))</f>
        <v>SUBÍTEM</v>
      </c>
      <c r="P199" s="396" t="b">
        <f t="shared" si="41"/>
        <v>1</v>
      </c>
      <c r="Q199" s="396" t="s">
        <v>95</v>
      </c>
      <c r="R199" s="396"/>
      <c r="S199" s="75" t="s">
        <v>78</v>
      </c>
      <c r="T199" s="396" t="s">
        <v>96</v>
      </c>
      <c r="U199" s="396" t="s">
        <v>98</v>
      </c>
    </row>
    <row r="200" spans="1:21" ht="45.75" customHeight="1" thickBot="1">
      <c r="A200" s="407" t="s">
        <v>114</v>
      </c>
      <c r="B200" s="408"/>
      <c r="C200" s="468" t="s">
        <v>1259</v>
      </c>
      <c r="D200" s="408" t="s">
        <v>51</v>
      </c>
      <c r="E200" s="408" t="s">
        <v>150</v>
      </c>
      <c r="F200" s="408"/>
      <c r="G200" s="424">
        <v>483.66999999999996</v>
      </c>
      <c r="H200" s="74" t="str">
        <f>UPPER(C200)</f>
        <v>PORTA DE FERRO, DE ABRIR, TIPO GRADE COM CHAPA, COM GUARNICOES E PINTADA</v>
      </c>
      <c r="J200" s="385">
        <f>IF(AND(F200=0,G200&gt;0),1+COUNT($J$3:J199),IF(B200="AUXILIAR","AUXILIAR","SUBÍTEM"))</f>
        <v>22</v>
      </c>
      <c r="K200" s="396" t="s">
        <v>115</v>
      </c>
      <c r="L200" s="387" t="str">
        <f>A200</f>
        <v>COMP. 22</v>
      </c>
      <c r="M200" s="206" t="str">
        <f>IF(AND(MID(A200,1,4)="comp",COUNTIF($A$1:$A$1306,A200)&gt;1),"ok AUXILIAR",IF(AND(F200&gt;0,MID(A200,1,4)="COMP"),"SUBÍTEM",IF(OR(AND(F200=0,G200=0),F200="COEF.",F200&gt;0),"SUBÍTEM",IF(MID(A200,1,5)="COMP.",IF(COUNTIF(ORÇAMENTO!$B$5:$B$9855,COMPOSIÇÕES!A200)=0,"NOK",IF(COUNTIF(ORÇAMENTO!$B$5:$B$9855,COMPOSIÇÕES!A200)&gt;0,"OK","SUBÍTEM"))))))</f>
        <v>OK</v>
      </c>
      <c r="P200" s="396" t="b">
        <f t="shared" si="41"/>
        <v>1</v>
      </c>
      <c r="Q200" s="396" t="s">
        <v>114</v>
      </c>
      <c r="R200" s="396"/>
      <c r="S200" s="76" t="s">
        <v>1259</v>
      </c>
      <c r="T200" s="396" t="s">
        <v>51</v>
      </c>
      <c r="U200" s="396" t="s">
        <v>150</v>
      </c>
    </row>
    <row r="201" spans="1:21" ht="19.5" customHeight="1">
      <c r="A201" s="470" t="s">
        <v>724</v>
      </c>
      <c r="B201" s="452" t="s">
        <v>100</v>
      </c>
      <c r="C201" s="416" t="s">
        <v>725</v>
      </c>
      <c r="D201" s="417" t="s">
        <v>51</v>
      </c>
      <c r="E201" s="418">
        <v>421.53</v>
      </c>
      <c r="F201" s="419">
        <v>1</v>
      </c>
      <c r="G201" s="79">
        <v>421.53</v>
      </c>
      <c r="H201" s="74" t="str">
        <f>IF(MID(A201,1,3)="OBS","REMOVER ESPAÇOS","OK")</f>
        <v>OK</v>
      </c>
      <c r="J201" s="385" t="str">
        <f>IF(AND(F201=0,G201&gt;0),1+COUNT($J$3:J197),IF(B201="AUXILIAR","AUXILIAR","SUBÍTEM"))</f>
        <v>SUBÍTEM</v>
      </c>
      <c r="K201" s="396" t="s">
        <v>724</v>
      </c>
      <c r="L201" s="387" t="str">
        <f>A201</f>
        <v>73933/1</v>
      </c>
      <c r="M201" s="206" t="str">
        <f>IF(AND(MID(A201,1,4)="comp",COUNTIF($A$1:$A$1306,A201)&gt;1),"ok AUXILIAR",IF(AND(F201&gt;0,MID(A201,1,4)="COMP"),"SUBÍTEM",IF(OR(AND(F201=0,G201=0),F201="COEF.",F201&gt;0),"SUBÍTEM",IF(MID(A201,1,5)="COMP.",IF(COUNTIF(ORÇAMENTO!$B$5:$B$9855,COMPOSIÇÕES!A201)=0,"NOK",IF(COUNTIF(ORÇAMENTO!$B$5:$B$9855,COMPOSIÇÕES!A201)&gt;0,"OK","SUBÍTEM"))))))</f>
        <v>SUBÍTEM</v>
      </c>
      <c r="N201" s="74" t="e">
        <f>VLOOKUP(K201,#REF!,2,FALSE)</f>
        <v>#REF!</v>
      </c>
      <c r="P201" s="396" t="b">
        <f t="shared" si="41"/>
        <v>1</v>
      </c>
      <c r="Q201" s="396" t="s">
        <v>724</v>
      </c>
      <c r="R201" s="396" t="s">
        <v>100</v>
      </c>
      <c r="S201" s="416" t="s">
        <v>725</v>
      </c>
      <c r="T201" s="396" t="s">
        <v>51</v>
      </c>
      <c r="U201" s="396">
        <v>475.38</v>
      </c>
    </row>
    <row r="202" spans="1:21" ht="33.75" customHeight="1">
      <c r="A202" s="452">
        <v>95468</v>
      </c>
      <c r="B202" s="452" t="s">
        <v>100</v>
      </c>
      <c r="C202" s="416" t="s">
        <v>845</v>
      </c>
      <c r="D202" s="417" t="s">
        <v>51</v>
      </c>
      <c r="E202" s="418">
        <v>31.07</v>
      </c>
      <c r="F202" s="471">
        <v>2</v>
      </c>
      <c r="G202" s="420">
        <v>62.14</v>
      </c>
      <c r="H202" s="74" t="str">
        <f>UPPER(C202)</f>
        <v>PINTURA ESMALTE BRILHANTE (2 DEMAOS) SOBRE SUPERFICIE METALICA, INCLUSIVE PROTECAO COM ZARCAO (1 DEMAO)</v>
      </c>
      <c r="J202" s="385" t="str">
        <f>IF(AND(F202=0,G202&gt;0),1+COUNT($J$3:J184),IF(B202="AUXILIAR","AUXILIAR","SUBÍTEM"))</f>
        <v>SUBÍTEM</v>
      </c>
      <c r="K202" s="396">
        <v>95468</v>
      </c>
      <c r="L202" s="387">
        <f>A202</f>
        <v>95468</v>
      </c>
      <c r="M202" s="206" t="str">
        <f>IF(AND(MID(A202,1,4)="comp",COUNTIF($A$1:$A$1306,A202)&gt;1),"ok AUXILIAR",IF(AND(F202&gt;0,MID(A202,1,4)="COMP"),"SUBÍTEM",IF(OR(AND(F202=0,G202=0),F202="COEF.",F202&gt;0),"SUBÍTEM",IF(MID(A202,1,5)="COMP.",IF(COUNTIF(ORÇAMENTO!$B$5:$B$9855,COMPOSIÇÕES!A202)=0,"NOK",IF(COUNTIF(ORÇAMENTO!$B$5:$B$9855,COMPOSIÇÕES!A202)&gt;0,"OK","SUBÍTEM"))))))</f>
        <v>SUBÍTEM</v>
      </c>
      <c r="P202" s="396" t="b">
        <f t="shared" si="41"/>
        <v>1</v>
      </c>
      <c r="Q202" s="396">
        <v>95468</v>
      </c>
      <c r="R202" s="396" t="s">
        <v>100</v>
      </c>
      <c r="S202" s="416" t="s">
        <v>845</v>
      </c>
      <c r="T202" s="396" t="s">
        <v>51</v>
      </c>
      <c r="U202" s="396">
        <v>28.91</v>
      </c>
    </row>
    <row r="203" spans="1:21">
      <c r="A203" s="421" t="s">
        <v>1589</v>
      </c>
      <c r="B203" s="421"/>
      <c r="C203" s="421"/>
      <c r="D203" s="421" t="s">
        <v>150</v>
      </c>
      <c r="E203" s="421" t="s">
        <v>150</v>
      </c>
      <c r="F203" s="421"/>
      <c r="G203" s="421"/>
      <c r="H203" s="74" t="str">
        <f>IF(MID(A203,1,3)="OBS","REMOVER ESPAÇOS","OK")</f>
        <v>REMOVER ESPAÇOS</v>
      </c>
      <c r="J203" s="385" t="str">
        <f>IF(AND(F203=0,G203&gt;0),1+COUNT($J$3:J202),IF(B203="AUXILIAR","AUXILIAR","SUBÍTEM"))</f>
        <v>SUBÍTEM</v>
      </c>
      <c r="K203" s="396" t="s">
        <v>1589</v>
      </c>
      <c r="L203" s="387" t="str">
        <f>A203</f>
        <v>Obs: composição/Base -  SINAPI 73933/1 + 95468(SINAPI)</v>
      </c>
      <c r="M203" s="206" t="str">
        <f>IF(AND(MID(A203,1,4)="comp",COUNTIF($A$1:$A$1306,A203)&gt;1),"ok AUXILIAR",IF(AND(F203&gt;0,MID(A203,1,4)="COMP"),"SUBÍTEM",IF(OR(AND(F203=0,G203=0),F203="COEF.",F203&gt;0),"SUBÍTEM",IF(MID(A203,1,5)="COMP.",IF(COUNTIF(ORÇAMENTO!$B$5:$B$9855,COMPOSIÇÕES!A203)=0,"NOK",IF(COUNTIF(ORÇAMENTO!$B$5:$B$9855,COMPOSIÇÕES!A203)&gt;0,"OK","SUBÍTEM"))))))</f>
        <v>SUBÍTEM</v>
      </c>
      <c r="P203" s="396" t="b">
        <f>C203=S203</f>
        <v>1</v>
      </c>
      <c r="Q203" s="396" t="s">
        <v>1589</v>
      </c>
      <c r="R203" s="396"/>
      <c r="S203" s="421"/>
      <c r="T203" s="396" t="s">
        <v>150</v>
      </c>
      <c r="U203" s="396" t="s">
        <v>150</v>
      </c>
    </row>
    <row r="204" spans="1:21" ht="15.75" thickBot="1">
      <c r="P204" s="396" t="b">
        <f t="shared" ref="P204" si="51">C204=S204</f>
        <v>1</v>
      </c>
    </row>
    <row r="205" spans="1:21" ht="32.25" customHeight="1" thickBot="1">
      <c r="A205" s="397" t="s">
        <v>95</v>
      </c>
      <c r="B205" s="398"/>
      <c r="C205" s="399" t="s">
        <v>78</v>
      </c>
      <c r="D205" s="399" t="s">
        <v>96</v>
      </c>
      <c r="E205" s="399" t="s">
        <v>98</v>
      </c>
      <c r="F205" s="399" t="s">
        <v>97</v>
      </c>
      <c r="G205" s="400" t="s">
        <v>99</v>
      </c>
      <c r="H205" s="74" t="str">
        <f>UPPER(C205)</f>
        <v>DESCRIÇÃO</v>
      </c>
      <c r="J205" s="385" t="str">
        <f>IF(AND(F205=0,G205&gt;0),1+COUNT($J$3:J204),IF(B205="AUXILIAR","AUXILIAR","SUBÍTEM"))</f>
        <v>SUBÍTEM</v>
      </c>
      <c r="K205" s="396" t="s">
        <v>95</v>
      </c>
      <c r="L205" s="387" t="str">
        <f>A205</f>
        <v>COD.</v>
      </c>
      <c r="M205" s="206" t="str">
        <f>IF(AND(MID(A205,1,4)="comp",COUNTIF($A$1:$A$1306,A205)&gt;1),"ok AUXILIAR",IF(AND(F205&gt;0,MID(A205,1,4)="COMP"),"SUBÍTEM",IF(OR(AND(F205=0,G205=0),F205="COEF.",F205&gt;0),"SUBÍTEM",IF(MID(A205,1,5)="COMP.",IF(COUNTIF(ORÇAMENTO!$B$5:$B$9855,COMPOSIÇÕES!A205)=0,"NOK",IF(COUNTIF(ORÇAMENTO!$B$5:$B$9855,COMPOSIÇÕES!A205)&gt;0,"OK","SUBÍTEM"))))))</f>
        <v>SUBÍTEM</v>
      </c>
      <c r="P205" s="396" t="b">
        <f t="shared" ref="P205:P209" si="52">C205=S205</f>
        <v>1</v>
      </c>
      <c r="Q205" s="396" t="s">
        <v>95</v>
      </c>
      <c r="R205" s="396"/>
      <c r="S205" s="75" t="s">
        <v>78</v>
      </c>
      <c r="T205" s="396" t="s">
        <v>96</v>
      </c>
      <c r="U205" s="396" t="s">
        <v>98</v>
      </c>
    </row>
    <row r="206" spans="1:21" ht="45.75" customHeight="1" thickBot="1">
      <c r="A206" s="407" t="s">
        <v>115</v>
      </c>
      <c r="B206" s="408"/>
      <c r="C206" s="468" t="s">
        <v>1530</v>
      </c>
      <c r="D206" s="408" t="s">
        <v>51</v>
      </c>
      <c r="E206" s="408" t="s">
        <v>150</v>
      </c>
      <c r="F206" s="408"/>
      <c r="G206" s="424">
        <v>5.2970000000000006</v>
      </c>
      <c r="H206" s="74" t="str">
        <f>UPPER(C206)</f>
        <v>PREPARO DE SUPERFÍCIE COM LIXAMENTO SOBRE MADEIRA</v>
      </c>
      <c r="J206" s="385">
        <f>IF(AND(F206=0,G206&gt;0),1+COUNT($J$3:J205),IF(B206="AUXILIAR","AUXILIAR","SUBÍTEM"))</f>
        <v>23</v>
      </c>
      <c r="K206" s="396" t="s">
        <v>116</v>
      </c>
      <c r="L206" s="387" t="str">
        <f>A206</f>
        <v>COMP. 23</v>
      </c>
      <c r="M206" s="206" t="str">
        <f>IF(AND(MID(A206,1,4)="comp",COUNTIF($A$1:$A$1306,A206)&gt;1),"ok AUXILIAR",IF(AND(F206&gt;0,MID(A206,1,4)="COMP"),"SUBÍTEM",IF(OR(AND(F206=0,G206=0),F206="COEF.",F206&gt;0),"SUBÍTEM",IF(MID(A206,1,5)="COMP.",IF(COUNTIF(ORÇAMENTO!$B$5:$B$9855,COMPOSIÇÕES!A206)=0,"NOK",IF(COUNTIF(ORÇAMENTO!$B$5:$B$9855,COMPOSIÇÕES!A206)&gt;0,"OK","SUBÍTEM"))))))</f>
        <v>OK</v>
      </c>
      <c r="P206" s="396" t="b">
        <f t="shared" si="52"/>
        <v>1</v>
      </c>
      <c r="Q206" s="396" t="s">
        <v>115</v>
      </c>
      <c r="R206" s="396"/>
      <c r="S206" s="76" t="s">
        <v>1530</v>
      </c>
      <c r="T206" s="396" t="s">
        <v>51</v>
      </c>
      <c r="U206" s="396" t="s">
        <v>150</v>
      </c>
    </row>
    <row r="207" spans="1:21" ht="19.5" customHeight="1">
      <c r="A207" s="444">
        <v>88316</v>
      </c>
      <c r="B207" s="444" t="s">
        <v>100</v>
      </c>
      <c r="C207" s="416" t="s">
        <v>565</v>
      </c>
      <c r="D207" s="417" t="s">
        <v>53</v>
      </c>
      <c r="E207" s="418">
        <v>12.73</v>
      </c>
      <c r="F207" s="471">
        <v>0.4</v>
      </c>
      <c r="G207" s="420">
        <v>5.0920000000000005</v>
      </c>
      <c r="H207" s="74" t="str">
        <f>UPPER(C207)</f>
        <v>SERVENTE COM ENCARGOS COMPLEMENTARES</v>
      </c>
      <c r="J207" s="385" t="str">
        <f>IF(AND(F207=0,G207&gt;0),1+COUNT($J$3:J190),IF(B207="AUXILIAR","AUXILIAR","SUBÍTEM"))</f>
        <v>SUBÍTEM</v>
      </c>
      <c r="K207" s="396">
        <v>88316</v>
      </c>
      <c r="L207" s="387">
        <f>A207</f>
        <v>88316</v>
      </c>
      <c r="M207" s="206" t="str">
        <f>IF(AND(MID(A207,1,4)="comp",COUNTIF($A$1:$A$1306,A207)&gt;1),"ok AUXILIAR",IF(AND(F207&gt;0,MID(A207,1,4)="COMP"),"SUBÍTEM",IF(OR(AND(F207=0,G207=0),F207="COEF.",F207&gt;0),"SUBÍTEM",IF(MID(A207,1,5)="COMP.",IF(COUNTIF(ORÇAMENTO!$B$5:$B$9855,COMPOSIÇÕES!A207)=0,"NOK",IF(COUNTIF(ORÇAMENTO!$B$5:$B$9855,COMPOSIÇÕES!A207)&gt;0,"OK","SUBÍTEM"))))))</f>
        <v>SUBÍTEM</v>
      </c>
      <c r="P207" s="396" t="b">
        <f t="shared" si="52"/>
        <v>1</v>
      </c>
      <c r="Q207" s="396">
        <v>88316</v>
      </c>
      <c r="R207" s="396" t="s">
        <v>100</v>
      </c>
      <c r="S207" s="416" t="s">
        <v>565</v>
      </c>
      <c r="T207" s="396" t="s">
        <v>53</v>
      </c>
      <c r="U207" s="396">
        <v>12.7</v>
      </c>
    </row>
    <row r="208" spans="1:21" ht="19.5" customHeight="1">
      <c r="A208" s="444">
        <v>3767</v>
      </c>
      <c r="B208" s="444" t="s">
        <v>566</v>
      </c>
      <c r="C208" s="416" t="s">
        <v>904</v>
      </c>
      <c r="D208" s="417" t="s">
        <v>579</v>
      </c>
      <c r="E208" s="418">
        <v>0.41</v>
      </c>
      <c r="F208" s="471">
        <v>0.5</v>
      </c>
      <c r="G208" s="420">
        <v>0.20499999999999999</v>
      </c>
      <c r="H208" s="74" t="str">
        <f>UPPER(C208)</f>
        <v>LIXA EM FOLHA PARA PAREDE OU MADEIRA, NUMERO 120 (COR VERMELHA)</v>
      </c>
      <c r="J208" s="385" t="str">
        <f>IF(AND(F208=0,G208&gt;0),1+COUNT($J$3:J191),IF(B208="AUXILIAR","AUXILIAR","SUBÍTEM"))</f>
        <v>SUBÍTEM</v>
      </c>
      <c r="K208" s="396">
        <v>3767</v>
      </c>
      <c r="L208" s="387">
        <f>A208</f>
        <v>3767</v>
      </c>
      <c r="M208" s="206" t="str">
        <f>IF(AND(MID(A208,1,4)="comp",COUNTIF($A$1:$A$1306,A208)&gt;1),"ok AUXILIAR",IF(AND(F208&gt;0,MID(A208,1,4)="COMP"),"SUBÍTEM",IF(OR(AND(F208=0,G208=0),F208="COEF.",F208&gt;0),"SUBÍTEM",IF(MID(A208,1,5)="COMP.",IF(COUNTIF(ORÇAMENTO!$B$5:$B$9855,COMPOSIÇÕES!A208)=0,"NOK",IF(COUNTIF(ORÇAMENTO!$B$5:$B$9855,COMPOSIÇÕES!A208)&gt;0,"OK","SUBÍTEM"))))))</f>
        <v>SUBÍTEM</v>
      </c>
      <c r="P208" s="396" t="b">
        <f t="shared" si="52"/>
        <v>1</v>
      </c>
      <c r="Q208" s="396">
        <v>3767</v>
      </c>
      <c r="R208" s="396" t="s">
        <v>566</v>
      </c>
      <c r="S208" s="416" t="s">
        <v>904</v>
      </c>
      <c r="T208" s="396" t="s">
        <v>579</v>
      </c>
      <c r="U208" s="396">
        <v>0.39</v>
      </c>
    </row>
    <row r="209" spans="1:21">
      <c r="A209" s="421" t="s">
        <v>1531</v>
      </c>
      <c r="B209" s="421"/>
      <c r="C209" s="421"/>
      <c r="D209" s="421" t="s">
        <v>150</v>
      </c>
      <c r="E209" s="421" t="s">
        <v>150</v>
      </c>
      <c r="F209" s="421"/>
      <c r="G209" s="421"/>
      <c r="H209" s="74" t="str">
        <f>IF(MID(A209,1,3)="OBS","REMOVER ESPAÇOS","OK")</f>
        <v>REMOVER ESPAÇOS</v>
      </c>
      <c r="J209" s="385" t="str">
        <f>IF(AND(F209=0,G209&gt;0),1+COUNT($J$3:J208),IF(B209="AUXILIAR","AUXILIAR","SUBÍTEM"))</f>
        <v>SUBÍTEM</v>
      </c>
      <c r="K209" s="396" t="s">
        <v>1531</v>
      </c>
      <c r="L209" s="387" t="str">
        <f>A209</f>
        <v>Obs: composição/Base -  ORSE - 3963</v>
      </c>
      <c r="M209" s="206" t="str">
        <f>IF(AND(MID(A209,1,4)="comp",COUNTIF($A$1:$A$1306,A209)&gt;1),"ok AUXILIAR",IF(AND(F209&gt;0,MID(A209,1,4)="COMP"),"SUBÍTEM",IF(OR(AND(F209=0,G209=0),F209="COEF.",F209&gt;0),"SUBÍTEM",IF(MID(A209,1,5)="COMP.",IF(COUNTIF(ORÇAMENTO!$B$5:$B$9855,COMPOSIÇÕES!A209)=0,"NOK",IF(COUNTIF(ORÇAMENTO!$B$5:$B$9855,COMPOSIÇÕES!A209)&gt;0,"OK","SUBÍTEM"))))))</f>
        <v>SUBÍTEM</v>
      </c>
      <c r="P209" s="396" t="b">
        <f t="shared" si="52"/>
        <v>1</v>
      </c>
      <c r="Q209" s="396" t="s">
        <v>1531</v>
      </c>
      <c r="R209" s="396"/>
      <c r="S209" s="421"/>
      <c r="T209" s="396" t="s">
        <v>150</v>
      </c>
      <c r="U209" s="396" t="s">
        <v>150</v>
      </c>
    </row>
    <row r="210" spans="1:21" ht="15.75" thickBot="1">
      <c r="P210" s="396" t="b">
        <f t="shared" ref="P210:P227" si="53">C210=S210</f>
        <v>1</v>
      </c>
    </row>
    <row r="211" spans="1:21" ht="26.25" customHeight="1" thickBot="1">
      <c r="A211" s="458" t="s">
        <v>95</v>
      </c>
      <c r="B211" s="459"/>
      <c r="C211" s="399" t="s">
        <v>78</v>
      </c>
      <c r="D211" s="432" t="s">
        <v>96</v>
      </c>
      <c r="E211" s="399" t="s">
        <v>98</v>
      </c>
      <c r="F211" s="399" t="s">
        <v>97</v>
      </c>
      <c r="G211" s="433" t="s">
        <v>99</v>
      </c>
      <c r="H211" s="74" t="str">
        <f>IF(MID(A211,1,3)="OBS","REMOVER ESPAÇOS","OK")</f>
        <v>OK</v>
      </c>
      <c r="J211" s="385" t="str">
        <f>IF(AND(F211=0,G211&gt;0),1+COUNT($J$3:J141),IF(B211="AUXILIAR","AUXILIAR","SUBÍTEM"))</f>
        <v>SUBÍTEM</v>
      </c>
      <c r="K211" s="396" t="s">
        <v>95</v>
      </c>
      <c r="L211" s="387" t="str">
        <f t="shared" ref="L211:L227" si="54">A211</f>
        <v>COD.</v>
      </c>
      <c r="M211" s="206" t="str">
        <f>IF(AND(MID(A211,1,4)="comp",COUNTIF($A$1:$A$1306,A211)&gt;1),"ok AUXILIAR",IF(AND(F211&gt;0,MID(A211,1,4)="COMP"),"SUBÍTEM",IF(OR(AND(F211=0,G211=0),F211="COEF.",F211&gt;0),"SUBÍTEM",IF(MID(A211,1,5)="COMP.",IF(COUNTIF(ORÇAMENTO!$B$5:$B$9855,COMPOSIÇÕES!A211)=0,"NOK",IF(COUNTIF(ORÇAMENTO!$B$5:$B$9855,COMPOSIÇÕES!A211)&gt;0,"OK","SUBÍTEM"))))))</f>
        <v>SUBÍTEM</v>
      </c>
      <c r="P211" s="396" t="b">
        <f t="shared" si="53"/>
        <v>1</v>
      </c>
      <c r="Q211" s="396" t="s">
        <v>95</v>
      </c>
      <c r="R211" s="396"/>
      <c r="S211" s="75" t="s">
        <v>78</v>
      </c>
      <c r="T211" s="396" t="s">
        <v>96</v>
      </c>
      <c r="U211" s="396" t="s">
        <v>98</v>
      </c>
    </row>
    <row r="212" spans="1:21" ht="34.5" customHeight="1" thickBot="1">
      <c r="A212" s="407" t="s">
        <v>116</v>
      </c>
      <c r="B212" s="423"/>
      <c r="C212" s="423" t="s">
        <v>1871</v>
      </c>
      <c r="D212" s="434" t="s">
        <v>96</v>
      </c>
      <c r="E212" s="434"/>
      <c r="F212" s="434"/>
      <c r="G212" s="424">
        <v>1105.3680400000001</v>
      </c>
      <c r="H212" s="74" t="str">
        <f>UPPER(C212)</f>
        <v>PORTA EM MADEIRA DE LEI, DE CORRER, COM C/FÓRMICA, SEMI-ÔCA 0,80X2,10M, INCLUSIVE BATENTES E FERRAGENS</v>
      </c>
      <c r="J212" s="385">
        <f>IF(AND(F212=0,G212&gt;0),1+COUNT($J$3:J211),IF(B212="AUXILIAR","AUXILIAR","SUBÍTEM"))</f>
        <v>24</v>
      </c>
      <c r="K212" s="396" t="s">
        <v>117</v>
      </c>
      <c r="L212" s="387" t="str">
        <f t="shared" si="54"/>
        <v>COMP. 24</v>
      </c>
      <c r="M212" s="206" t="str">
        <f>IF(AND(MID(A212,1,4)="comp",COUNTIF($A$1:$A$1306,A212)&gt;1),"ok AUXILIAR",IF(AND(F212&gt;0,MID(A212,1,4)="COMP"),"SUBÍTEM",IF(OR(AND(F212=0,G212=0),F212="COEF.",F212&gt;0),"SUBÍTEM",IF(MID(A212,1,5)="COMP.",IF(COUNTIF(ORÇAMENTO!$B$5:$B$9855,COMPOSIÇÕES!A212)=0,"NOK",IF(COUNTIF(ORÇAMENTO!$B$5:$B$9855,COMPOSIÇÕES!A212)&gt;0,"OK","SUBÍTEM"))))))</f>
        <v>OK</v>
      </c>
      <c r="P212" s="396" t="b">
        <f t="shared" si="53"/>
        <v>1</v>
      </c>
      <c r="Q212" s="396" t="s">
        <v>116</v>
      </c>
      <c r="R212" s="396"/>
      <c r="S212" s="86" t="s">
        <v>1871</v>
      </c>
      <c r="T212" s="396" t="s">
        <v>96</v>
      </c>
      <c r="U212" s="396"/>
    </row>
    <row r="213" spans="1:21" ht="36" customHeight="1">
      <c r="A213" s="470">
        <v>1807</v>
      </c>
      <c r="B213" s="912" t="s">
        <v>101</v>
      </c>
      <c r="C213" s="416" t="s">
        <v>1440</v>
      </c>
      <c r="D213" s="417" t="s">
        <v>48</v>
      </c>
      <c r="E213" s="418">
        <v>169.13</v>
      </c>
      <c r="F213" s="952">
        <v>1</v>
      </c>
      <c r="G213" s="462">
        <v>169.13</v>
      </c>
      <c r="H213" s="74" t="str">
        <f t="shared" ref="H213:H227" si="55">IF(MID(A213,1,3)="OBS","REMOVER ESPAÇOS","OK")</f>
        <v>OK</v>
      </c>
      <c r="J213" s="385" t="str">
        <f>IF(AND(F213=0,G213&gt;0),1+COUNT($J$3:J212),IF(B213="AUXILIAR","AUXILIAR","SUBÍTEM"))</f>
        <v>SUBÍTEM</v>
      </c>
      <c r="K213" s="396">
        <v>1807</v>
      </c>
      <c r="L213" s="387">
        <f t="shared" si="54"/>
        <v>1807</v>
      </c>
      <c r="M213" s="206" t="str">
        <f>IF(AND(MID(A213,1,4)="comp",COUNTIF($A$1:$A$1306,A213)&gt;1),"ok AUXILIAR",IF(AND(F213&gt;0,MID(A213,1,4)="COMP"),"SUBÍTEM",IF(OR(AND(F213=0,G213=0),F213="COEF.",F213&gt;0),"SUBÍTEM",IF(MID(A213,1,5)="COMP.",IF(COUNTIF(ORÇAMENTO!$B$5:$B$9855,COMPOSIÇÕES!A213)=0,"NOK",IF(COUNTIF(ORÇAMENTO!$B$5:$B$9855,COMPOSIÇÕES!A213)&gt;0,"OK","SUBÍTEM"))))))</f>
        <v>SUBÍTEM</v>
      </c>
      <c r="P213" s="396" t="b">
        <f t="shared" ref="P213:P223" si="56">C213=S213</f>
        <v>1</v>
      </c>
      <c r="Q213" s="396">
        <v>1807</v>
      </c>
      <c r="R213" s="396" t="s">
        <v>101</v>
      </c>
      <c r="S213" s="416" t="s">
        <v>1440</v>
      </c>
      <c r="T213" s="396" t="s">
        <v>48</v>
      </c>
      <c r="U213" s="396">
        <v>146.9</v>
      </c>
    </row>
    <row r="214" spans="1:21">
      <c r="A214" s="912">
        <v>1993</v>
      </c>
      <c r="B214" s="912" t="s">
        <v>101</v>
      </c>
      <c r="C214" s="416" t="s">
        <v>1928</v>
      </c>
      <c r="D214" s="417" t="s">
        <v>48</v>
      </c>
      <c r="E214" s="418">
        <v>26.01</v>
      </c>
      <c r="F214" s="951">
        <v>2</v>
      </c>
      <c r="G214" s="462">
        <v>52.02</v>
      </c>
      <c r="H214" s="74" t="str">
        <f t="shared" si="55"/>
        <v>OK</v>
      </c>
      <c r="J214" s="385" t="str">
        <f>IF(AND(F214=0,G214&gt;0),1+COUNT($J$3:J209),IF(B214="AUXILIAR","AUXILIAR","SUBÍTEM"))</f>
        <v>SUBÍTEM</v>
      </c>
      <c r="K214" s="396">
        <v>1993</v>
      </c>
      <c r="L214" s="387">
        <f t="shared" si="54"/>
        <v>1993</v>
      </c>
      <c r="M214" s="206" t="str">
        <f>IF(AND(MID(A214,1,4)="comp",COUNTIF($A$1:$A$1306,A214)&gt;1),"ok AUXILIAR",IF(AND(F214&gt;0,MID(A214,1,4)="COMP"),"SUBÍTEM",IF(OR(AND(F214=0,G214=0),F214="COEF.",F214&gt;0),"SUBÍTEM",IF(MID(A214,1,5)="COMP.",IF(COUNTIF(ORÇAMENTO!$B$5:$B$9855,COMPOSIÇÕES!A214)=0,"NOK",IF(COUNTIF(ORÇAMENTO!$B$5:$B$9855,COMPOSIÇÕES!A214)&gt;0,"OK","SUBÍTEM"))))))</f>
        <v>SUBÍTEM</v>
      </c>
      <c r="P214" s="396" t="b">
        <f t="shared" si="56"/>
        <v>1</v>
      </c>
      <c r="Q214" s="396">
        <v>1993</v>
      </c>
      <c r="R214" s="396" t="s">
        <v>101</v>
      </c>
      <c r="S214" s="416" t="s">
        <v>1928</v>
      </c>
      <c r="T214" s="396" t="s">
        <v>48</v>
      </c>
      <c r="U214" s="396">
        <v>23.93</v>
      </c>
    </row>
    <row r="215" spans="1:21">
      <c r="A215" s="912">
        <v>2277</v>
      </c>
      <c r="B215" s="912" t="s">
        <v>101</v>
      </c>
      <c r="C215" s="416" t="s">
        <v>1929</v>
      </c>
      <c r="D215" s="417" t="s">
        <v>47</v>
      </c>
      <c r="E215" s="418">
        <v>28.31</v>
      </c>
      <c r="F215" s="952">
        <v>1.6</v>
      </c>
      <c r="G215" s="462">
        <v>45.295999999999999</v>
      </c>
      <c r="H215" s="74" t="str">
        <f t="shared" si="55"/>
        <v>OK</v>
      </c>
      <c r="J215" s="385" t="str">
        <f>IF(AND(F215=0,G215&gt;0),1+COUNT($J$3:J209),IF(B215="AUXILIAR","AUXILIAR","SUBÍTEM"))</f>
        <v>SUBÍTEM</v>
      </c>
      <c r="K215" s="396">
        <v>2277</v>
      </c>
      <c r="L215" s="387">
        <f t="shared" si="54"/>
        <v>2277</v>
      </c>
      <c r="M215" s="206" t="str">
        <f>IF(AND(MID(A215,1,4)="comp",COUNTIF($A$1:$A$1306,A215)&gt;1),"ok AUXILIAR",IF(AND(F215&gt;0,MID(A215,1,4)="COMP"),"SUBÍTEM",IF(OR(AND(F215=0,G215=0),F215="COEF.",F215&gt;0),"SUBÍTEM",IF(MID(A215,1,5)="COMP.",IF(COUNTIF(ORÇAMENTO!$B$5:$B$9855,COMPOSIÇÕES!A215)=0,"NOK",IF(COUNTIF(ORÇAMENTO!$B$5:$B$9855,COMPOSIÇÕES!A215)&gt;0,"OK","SUBÍTEM"))))))</f>
        <v>SUBÍTEM</v>
      </c>
      <c r="P215" s="396" t="b">
        <f t="shared" si="56"/>
        <v>1</v>
      </c>
      <c r="Q215" s="396">
        <v>2277</v>
      </c>
      <c r="R215" s="396" t="s">
        <v>101</v>
      </c>
      <c r="S215" s="416" t="s">
        <v>1929</v>
      </c>
      <c r="T215" s="396" t="s">
        <v>47</v>
      </c>
      <c r="U215" s="396">
        <v>26.05</v>
      </c>
    </row>
    <row r="216" spans="1:21">
      <c r="A216" s="912">
        <v>2869</v>
      </c>
      <c r="B216" s="912" t="s">
        <v>101</v>
      </c>
      <c r="C216" s="416" t="s">
        <v>1930</v>
      </c>
      <c r="D216" s="417" t="s">
        <v>60</v>
      </c>
      <c r="E216" s="418">
        <v>32.9</v>
      </c>
      <c r="F216" s="952">
        <v>0.05</v>
      </c>
      <c r="G216" s="462">
        <v>1.645</v>
      </c>
      <c r="H216" s="74" t="str">
        <f t="shared" si="55"/>
        <v>OK</v>
      </c>
      <c r="J216" s="385" t="str">
        <f>IF(AND(F216=0,G216&gt;0),1+COUNT($J$3:J209),IF(B216="AUXILIAR","AUXILIAR","SUBÍTEM"))</f>
        <v>SUBÍTEM</v>
      </c>
      <c r="K216" s="396">
        <v>2869</v>
      </c>
      <c r="L216" s="387">
        <f t="shared" si="54"/>
        <v>2869</v>
      </c>
      <c r="M216" s="206" t="str">
        <f>IF(AND(MID(A216,1,4)="comp",COUNTIF($A$1:$A$1306,A216)&gt;1),"ok AUXILIAR",IF(AND(F216&gt;0,MID(A216,1,4)="COMP"),"SUBÍTEM",IF(OR(AND(F216=0,G216=0),F216="COEF.",F216&gt;0),"SUBÍTEM",IF(MID(A216,1,5)="COMP.",IF(COUNTIF(ORÇAMENTO!$B$5:$B$9855,COMPOSIÇÕES!A216)=0,"NOK",IF(COUNTIF(ORÇAMENTO!$B$5:$B$9855,COMPOSIÇÕES!A216)&gt;0,"OK","SUBÍTEM"))))))</f>
        <v>SUBÍTEM</v>
      </c>
      <c r="P216" s="396" t="b">
        <f t="shared" si="56"/>
        <v>1</v>
      </c>
      <c r="Q216" s="396">
        <v>2869</v>
      </c>
      <c r="R216" s="396" t="s">
        <v>101</v>
      </c>
      <c r="S216" s="416" t="s">
        <v>1930</v>
      </c>
      <c r="T216" s="396" t="s">
        <v>60</v>
      </c>
      <c r="U216" s="396">
        <v>42.9</v>
      </c>
    </row>
    <row r="217" spans="1:21">
      <c r="A217" s="912">
        <v>202</v>
      </c>
      <c r="B217" s="912" t="s">
        <v>101</v>
      </c>
      <c r="C217" s="416" t="s">
        <v>1437</v>
      </c>
      <c r="D217" s="417" t="s">
        <v>55</v>
      </c>
      <c r="E217" s="418">
        <v>63.64</v>
      </c>
      <c r="F217" s="951">
        <v>2.1000000000000001E-2</v>
      </c>
      <c r="G217" s="462">
        <v>1.3364400000000001</v>
      </c>
      <c r="H217" s="74" t="str">
        <f t="shared" ref="H217:H221" si="57">IF(MID(A217,1,3)="OBS","REMOVER ESPAÇOS","OK")</f>
        <v>OK</v>
      </c>
      <c r="J217" s="385" t="str">
        <f>IF(AND(F217=0,G217&gt;0),1+COUNT($J$3:J209),IF(B217="AUXILIAR","AUXILIAR","SUBÍTEM"))</f>
        <v>SUBÍTEM</v>
      </c>
      <c r="K217" s="396">
        <v>202</v>
      </c>
      <c r="L217" s="387">
        <f t="shared" ref="L217:L221" si="58">A217</f>
        <v>202</v>
      </c>
      <c r="M217" s="206" t="str">
        <f>IF(AND(MID(A217,1,4)="comp",COUNTIF($A$1:$A$1306,A217)&gt;1),"ok AUXILIAR",IF(AND(F217&gt;0,MID(A217,1,4)="COMP"),"SUBÍTEM",IF(OR(AND(F217=0,G217=0),F217="COEF.",F217&gt;0),"SUBÍTEM",IF(MID(A217,1,5)="COMP.",IF(COUNTIF(ORÇAMENTO!$B$5:$B$9855,COMPOSIÇÕES!A217)=0,"NOK",IF(COUNTIF(ORÇAMENTO!$B$5:$B$9855,COMPOSIÇÕES!A217)&gt;0,"OK","SUBÍTEM"))))))</f>
        <v>SUBÍTEM</v>
      </c>
      <c r="P217" s="396" t="b">
        <f t="shared" ref="P217:P219" si="59">C217=S217</f>
        <v>1</v>
      </c>
      <c r="Q217" s="396">
        <v>202</v>
      </c>
      <c r="R217" s="396" t="s">
        <v>101</v>
      </c>
      <c r="S217" s="416" t="s">
        <v>1437</v>
      </c>
      <c r="T217" s="396" t="s">
        <v>55</v>
      </c>
      <c r="U217" s="396">
        <v>64.290000000000006</v>
      </c>
    </row>
    <row r="218" spans="1:21">
      <c r="A218" s="912">
        <v>88261</v>
      </c>
      <c r="B218" s="912" t="s">
        <v>100</v>
      </c>
      <c r="C218" s="416" t="s">
        <v>868</v>
      </c>
      <c r="D218" s="417" t="s">
        <v>53</v>
      </c>
      <c r="E218" s="418">
        <v>16.260000000000002</v>
      </c>
      <c r="F218" s="951">
        <v>5</v>
      </c>
      <c r="G218" s="462">
        <v>81.300000000000011</v>
      </c>
      <c r="H218" s="74" t="str">
        <f t="shared" si="57"/>
        <v>OK</v>
      </c>
      <c r="J218" s="385" t="str">
        <f>IF(AND(F218=0,G218&gt;0),1+COUNT($J$3:J209),IF(B218="AUXILIAR","AUXILIAR","SUBÍTEM"))</f>
        <v>SUBÍTEM</v>
      </c>
      <c r="K218" s="396">
        <v>88261</v>
      </c>
      <c r="L218" s="387">
        <f t="shared" si="58"/>
        <v>88261</v>
      </c>
      <c r="M218" s="206" t="str">
        <f>IF(AND(MID(A218,1,4)="comp",COUNTIF($A$1:$A$1306,A218)&gt;1),"ok AUXILIAR",IF(AND(F218&gt;0,MID(A218,1,4)="COMP"),"SUBÍTEM",IF(OR(AND(F218=0,G218=0),F218="COEF.",F218&gt;0),"SUBÍTEM",IF(MID(A218,1,5)="COMP.",IF(COUNTIF(ORÇAMENTO!$B$5:$B$9855,COMPOSIÇÕES!A218)=0,"NOK",IF(COUNTIF(ORÇAMENTO!$B$5:$B$9855,COMPOSIÇÕES!A218)&gt;0,"OK","SUBÍTEM"))))))</f>
        <v>SUBÍTEM</v>
      </c>
      <c r="P218" s="396" t="b">
        <f t="shared" si="59"/>
        <v>1</v>
      </c>
      <c r="Q218" s="396">
        <v>88261</v>
      </c>
      <c r="R218" s="396" t="s">
        <v>100</v>
      </c>
      <c r="S218" s="416" t="s">
        <v>868</v>
      </c>
      <c r="T218" s="396" t="s">
        <v>53</v>
      </c>
      <c r="U218" s="396">
        <v>15.85</v>
      </c>
    </row>
    <row r="219" spans="1:21">
      <c r="A219" s="912">
        <v>1379</v>
      </c>
      <c r="B219" s="912" t="s">
        <v>566</v>
      </c>
      <c r="C219" s="416" t="s">
        <v>147</v>
      </c>
      <c r="D219" s="417" t="s">
        <v>567</v>
      </c>
      <c r="E219" s="418">
        <v>0.48</v>
      </c>
      <c r="F219" s="951">
        <v>3.3</v>
      </c>
      <c r="G219" s="462">
        <v>1.5839999999999999</v>
      </c>
      <c r="H219" s="74" t="str">
        <f t="shared" si="57"/>
        <v>OK</v>
      </c>
      <c r="J219" s="385" t="str">
        <f>IF(AND(F219=0,G219&gt;0),1+COUNT($J$3:J209),IF(B219="AUXILIAR","AUXILIAR","SUBÍTEM"))</f>
        <v>SUBÍTEM</v>
      </c>
      <c r="K219" s="396">
        <v>1379</v>
      </c>
      <c r="L219" s="387">
        <f t="shared" si="58"/>
        <v>1379</v>
      </c>
      <c r="M219" s="206" t="str">
        <f>IF(AND(MID(A219,1,4)="comp",COUNTIF($A$1:$A$1306,A219)&gt;1),"ok AUXILIAR",IF(AND(F219&gt;0,MID(A219,1,4)="COMP"),"SUBÍTEM",IF(OR(AND(F219=0,G219=0),F219="COEF.",F219&gt;0),"SUBÍTEM",IF(MID(A219,1,5)="COMP.",IF(COUNTIF(ORÇAMENTO!$B$5:$B$9855,COMPOSIÇÕES!A219)=0,"NOK",IF(COUNTIF(ORÇAMENTO!$B$5:$B$9855,COMPOSIÇÕES!A219)&gt;0,"OK","SUBÍTEM"))))))</f>
        <v>SUBÍTEM</v>
      </c>
      <c r="P219" s="396" t="b">
        <f t="shared" si="59"/>
        <v>1</v>
      </c>
      <c r="Q219" s="396">
        <v>1379</v>
      </c>
      <c r="R219" s="396" t="s">
        <v>566</v>
      </c>
      <c r="S219" s="416" t="s">
        <v>147</v>
      </c>
      <c r="T219" s="396" t="s">
        <v>567</v>
      </c>
      <c r="U219" s="396">
        <v>0.5</v>
      </c>
    </row>
    <row r="220" spans="1:21">
      <c r="A220" s="912">
        <v>88309</v>
      </c>
      <c r="B220" s="912" t="s">
        <v>100</v>
      </c>
      <c r="C220" s="416" t="s">
        <v>572</v>
      </c>
      <c r="D220" s="417" t="s">
        <v>53</v>
      </c>
      <c r="E220" s="418">
        <v>16.350000000000001</v>
      </c>
      <c r="F220" s="952">
        <v>2</v>
      </c>
      <c r="G220" s="462">
        <v>32.700000000000003</v>
      </c>
      <c r="H220" s="74" t="str">
        <f t="shared" si="57"/>
        <v>OK</v>
      </c>
      <c r="J220" s="385" t="str">
        <f>IF(AND(F220=0,G220&gt;0),1+COUNT($J$3:J218),IF(B220="AUXILIAR","AUXILIAR","SUBÍTEM"))</f>
        <v>SUBÍTEM</v>
      </c>
      <c r="K220" s="396">
        <v>88309</v>
      </c>
      <c r="L220" s="387">
        <f t="shared" si="58"/>
        <v>88309</v>
      </c>
      <c r="M220" s="206" t="str">
        <f>IF(AND(MID(A220,1,4)="comp",COUNTIF($A$1:$A$1306,A220)&gt;1),"ok AUXILIAR",IF(AND(F220&gt;0,MID(A220,1,4)="COMP"),"SUBÍTEM",IF(OR(AND(F220=0,G220=0),F220="COEF.",F220&gt;0),"SUBÍTEM",IF(MID(A220,1,5)="COMP.",IF(COUNTIF(ORÇAMENTO!$B$5:$B$9855,COMPOSIÇÕES!A220)=0,"NOK",IF(COUNTIF(ORÇAMENTO!$B$5:$B$9855,COMPOSIÇÕES!A220)&gt;0,"OK","SUBÍTEM"))))))</f>
        <v>SUBÍTEM</v>
      </c>
      <c r="P220" s="396" t="b">
        <f>C220=S220</f>
        <v>1</v>
      </c>
      <c r="Q220" s="396">
        <v>88309</v>
      </c>
      <c r="R220" s="396" t="s">
        <v>100</v>
      </c>
      <c r="S220" s="416" t="s">
        <v>572</v>
      </c>
      <c r="T220" s="396" t="s">
        <v>53</v>
      </c>
      <c r="U220" s="396">
        <v>15.89</v>
      </c>
    </row>
    <row r="221" spans="1:21">
      <c r="A221" s="912">
        <v>5075</v>
      </c>
      <c r="B221" s="912" t="s">
        <v>566</v>
      </c>
      <c r="C221" s="416" t="s">
        <v>653</v>
      </c>
      <c r="D221" s="417" t="s">
        <v>567</v>
      </c>
      <c r="E221" s="418">
        <v>11.85</v>
      </c>
      <c r="F221" s="951">
        <v>0.1</v>
      </c>
      <c r="G221" s="462">
        <v>1.1850000000000001</v>
      </c>
      <c r="H221" s="74" t="str">
        <f t="shared" si="57"/>
        <v>OK</v>
      </c>
      <c r="J221" s="385" t="str">
        <f>IF(AND(F221=0,G221&gt;0),1+COUNT($J$3:J219),IF(B221="AUXILIAR","AUXILIAR","SUBÍTEM"))</f>
        <v>SUBÍTEM</v>
      </c>
      <c r="K221" s="396">
        <v>5075</v>
      </c>
      <c r="L221" s="387">
        <f t="shared" si="58"/>
        <v>5075</v>
      </c>
      <c r="M221" s="206" t="str">
        <f>IF(AND(MID(A221,1,4)="comp",COUNTIF($A$1:$A$1306,A221)&gt;1),"ok AUXILIAR",IF(AND(F221&gt;0,MID(A221,1,4)="COMP"),"SUBÍTEM",IF(OR(AND(F221=0,G221=0),F221="COEF.",F221&gt;0),"SUBÍTEM",IF(MID(A221,1,5)="COMP.",IF(COUNTIF(ORÇAMENTO!$B$5:$B$9855,COMPOSIÇÕES!A221)=0,"NOK",IF(COUNTIF(ORÇAMENTO!$B$5:$B$9855,COMPOSIÇÕES!A221)&gt;0,"OK","SUBÍTEM"))))))</f>
        <v>SUBÍTEM</v>
      </c>
      <c r="P221" s="396" t="b">
        <f t="shared" ref="P221" si="60">C221=S221</f>
        <v>1</v>
      </c>
      <c r="Q221" s="396">
        <v>5075</v>
      </c>
      <c r="R221" s="396" t="s">
        <v>566</v>
      </c>
      <c r="S221" s="416" t="s">
        <v>653</v>
      </c>
      <c r="T221" s="396" t="s">
        <v>567</v>
      </c>
      <c r="U221" s="396">
        <v>11.19</v>
      </c>
    </row>
    <row r="222" spans="1:21">
      <c r="A222" s="912">
        <v>88316</v>
      </c>
      <c r="B222" s="912" t="s">
        <v>100</v>
      </c>
      <c r="C222" s="416" t="s">
        <v>565</v>
      </c>
      <c r="D222" s="417" t="s">
        <v>53</v>
      </c>
      <c r="E222" s="418">
        <v>12.73</v>
      </c>
      <c r="F222" s="951">
        <v>7</v>
      </c>
      <c r="G222" s="462">
        <v>89.11</v>
      </c>
      <c r="H222" s="74" t="str">
        <f t="shared" si="55"/>
        <v>OK</v>
      </c>
      <c r="J222" s="385" t="str">
        <f>IF(AND(F222=0,G222&gt;0),1+COUNT($J$3:J210),IF(B222="AUXILIAR","AUXILIAR","SUBÍTEM"))</f>
        <v>SUBÍTEM</v>
      </c>
      <c r="K222" s="396">
        <v>88316</v>
      </c>
      <c r="L222" s="387">
        <f t="shared" si="54"/>
        <v>88316</v>
      </c>
      <c r="M222" s="206" t="str">
        <f>IF(AND(MID(A222,1,4)="comp",COUNTIF($A$1:$A$1306,A222)&gt;1),"ok AUXILIAR",IF(AND(F222&gt;0,MID(A222,1,4)="COMP"),"SUBÍTEM",IF(OR(AND(F222=0,G222=0),F222="COEF.",F222&gt;0),"SUBÍTEM",IF(MID(A222,1,5)="COMP.",IF(COUNTIF(ORÇAMENTO!$B$5:$B$9855,COMPOSIÇÕES!A222)=0,"NOK",IF(COUNTIF(ORÇAMENTO!$B$5:$B$9855,COMPOSIÇÕES!A222)&gt;0,"OK","SUBÍTEM"))))))</f>
        <v>SUBÍTEM</v>
      </c>
      <c r="P222" s="396" t="b">
        <f t="shared" si="56"/>
        <v>1</v>
      </c>
      <c r="Q222" s="396">
        <v>88316</v>
      </c>
      <c r="R222" s="396" t="s">
        <v>100</v>
      </c>
      <c r="S222" s="416" t="s">
        <v>565</v>
      </c>
      <c r="T222" s="396" t="s">
        <v>53</v>
      </c>
      <c r="U222" s="396">
        <v>12.7</v>
      </c>
    </row>
    <row r="223" spans="1:21" ht="30">
      <c r="A223" s="912">
        <v>11482</v>
      </c>
      <c r="B223" s="912" t="s">
        <v>566</v>
      </c>
      <c r="C223" s="416" t="s">
        <v>890</v>
      </c>
      <c r="D223" s="417" t="s">
        <v>665</v>
      </c>
      <c r="E223" s="418">
        <v>44.13</v>
      </c>
      <c r="F223" s="951">
        <v>1</v>
      </c>
      <c r="G223" s="462">
        <v>44.13</v>
      </c>
      <c r="H223" s="74" t="str">
        <f t="shared" si="55"/>
        <v>OK</v>
      </c>
      <c r="J223" s="385" t="str">
        <f>IF(AND(F223=0,G223&gt;0),1+COUNT($J$3:J211),IF(B223="AUXILIAR","AUXILIAR","SUBÍTEM"))</f>
        <v>SUBÍTEM</v>
      </c>
      <c r="K223" s="396">
        <v>11482</v>
      </c>
      <c r="L223" s="387">
        <f t="shared" si="54"/>
        <v>11482</v>
      </c>
      <c r="M223" s="206" t="str">
        <f>IF(AND(MID(A223,1,4)="comp",COUNTIF($A$1:$A$1306,A223)&gt;1),"ok AUXILIAR",IF(AND(F223&gt;0,MID(A223,1,4)="COMP"),"SUBÍTEM",IF(OR(AND(F223=0,G223=0),F223="COEF.",F223&gt;0),"SUBÍTEM",IF(MID(A223,1,5)="COMP.",IF(COUNTIF(ORÇAMENTO!$B$5:$B$9855,COMPOSIÇÕES!A223)=0,"NOK",IF(COUNTIF(ORÇAMENTO!$B$5:$B$9855,COMPOSIÇÕES!A223)&gt;0,"OK","SUBÍTEM"))))))</f>
        <v>SUBÍTEM</v>
      </c>
      <c r="P223" s="396" t="b">
        <f t="shared" si="56"/>
        <v>1</v>
      </c>
      <c r="Q223" s="396">
        <v>11482</v>
      </c>
      <c r="R223" s="396" t="s">
        <v>566</v>
      </c>
      <c r="S223" s="416" t="s">
        <v>890</v>
      </c>
      <c r="T223" s="396" t="s">
        <v>665</v>
      </c>
      <c r="U223" s="396">
        <v>42.02</v>
      </c>
    </row>
    <row r="224" spans="1:21">
      <c r="A224" s="912">
        <v>11581</v>
      </c>
      <c r="B224" s="912" t="s">
        <v>566</v>
      </c>
      <c r="C224" s="416" t="s">
        <v>915</v>
      </c>
      <c r="D224" s="417" t="s">
        <v>568</v>
      </c>
      <c r="E224" s="418">
        <v>23.01</v>
      </c>
      <c r="F224" s="951">
        <v>1.6</v>
      </c>
      <c r="G224" s="462">
        <v>36.816000000000003</v>
      </c>
      <c r="H224" s="74" t="str">
        <f t="shared" si="55"/>
        <v>OK</v>
      </c>
      <c r="J224" s="385" t="str">
        <f>IF(AND(F224=0,G224&gt;0),1+COUNT($J$3:J212),IF(B224="AUXILIAR","AUXILIAR","SUBÍTEM"))</f>
        <v>SUBÍTEM</v>
      </c>
      <c r="K224" s="396">
        <v>11581</v>
      </c>
      <c r="L224" s="387">
        <f t="shared" si="54"/>
        <v>11581</v>
      </c>
      <c r="M224" s="206" t="str">
        <f>IF(AND(MID(A224,1,4)="comp",COUNTIF($A$1:$A$1306,A224)&gt;1),"ok AUXILIAR",IF(AND(F224&gt;0,MID(A224,1,4)="COMP"),"SUBÍTEM",IF(OR(AND(F224=0,G224=0),F224="COEF.",F224&gt;0),"SUBÍTEM",IF(MID(A224,1,5)="COMP.",IF(COUNTIF(ORÇAMENTO!$B$5:$B$9855,COMPOSIÇÕES!A224)=0,"NOK",IF(COUNTIF(ORÇAMENTO!$B$5:$B$9855,COMPOSIÇÕES!A224)&gt;0,"OK","SUBÍTEM"))))))</f>
        <v>SUBÍTEM</v>
      </c>
      <c r="P224" s="396" t="b">
        <f t="shared" si="53"/>
        <v>1</v>
      </c>
      <c r="Q224" s="396">
        <v>11581</v>
      </c>
      <c r="R224" s="396" t="s">
        <v>566</v>
      </c>
      <c r="S224" s="416" t="s">
        <v>915</v>
      </c>
      <c r="T224" s="396" t="s">
        <v>568</v>
      </c>
      <c r="U224" s="396">
        <v>23.09</v>
      </c>
    </row>
    <row r="225" spans="1:52" ht="30">
      <c r="A225" s="208">
        <v>91294</v>
      </c>
      <c r="B225" s="460" t="s">
        <v>100</v>
      </c>
      <c r="C225" s="416" t="s">
        <v>723</v>
      </c>
      <c r="D225" s="417" t="s">
        <v>48</v>
      </c>
      <c r="E225" s="418">
        <v>204.16</v>
      </c>
      <c r="F225" s="951">
        <v>1</v>
      </c>
      <c r="G225" s="462">
        <v>204.16</v>
      </c>
      <c r="H225" s="74" t="str">
        <f t="shared" si="55"/>
        <v>OK</v>
      </c>
      <c r="J225" s="385" t="str">
        <f>IF(AND(F225=0,G225&gt;0),1+COUNT($J$3:J223),IF(B225="AUXILIAR","AUXILIAR","SUBÍTEM"))</f>
        <v>SUBÍTEM</v>
      </c>
      <c r="K225" s="396">
        <v>91294</v>
      </c>
      <c r="L225" s="387">
        <f t="shared" si="54"/>
        <v>91294</v>
      </c>
      <c r="M225" s="206" t="str">
        <f>IF(AND(MID(A225,1,4)="comp",COUNTIF($A$1:$A$1306,A225)&gt;1),"ok AUXILIAR",IF(AND(F225&gt;0,MID(A225,1,4)="COMP"),"SUBÍTEM",IF(OR(AND(F225=0,G225=0),F225="COEF.",F225&gt;0),"SUBÍTEM",IF(MID(A225,1,5)="COMP.",IF(COUNTIF(ORÇAMENTO!$B$5:$B$9855,COMPOSIÇÕES!A225)=0,"NOK",IF(COUNTIF(ORÇAMENTO!$B$5:$B$9855,COMPOSIÇÕES!A225)&gt;0,"OK","SUBÍTEM"))))))</f>
        <v>SUBÍTEM</v>
      </c>
      <c r="P225" s="396" t="b">
        <f>C225=S225</f>
        <v>1</v>
      </c>
      <c r="Q225" s="396">
        <v>91294</v>
      </c>
      <c r="R225" s="396" t="s">
        <v>100</v>
      </c>
      <c r="S225" s="416" t="s">
        <v>723</v>
      </c>
      <c r="T225" s="396" t="s">
        <v>48</v>
      </c>
      <c r="U225" s="396">
        <v>201.2</v>
      </c>
    </row>
    <row r="226" spans="1:52">
      <c r="A226" s="208">
        <v>72200</v>
      </c>
      <c r="B226" s="460" t="s">
        <v>100</v>
      </c>
      <c r="C226" s="416" t="s">
        <v>654</v>
      </c>
      <c r="D226" s="417" t="s">
        <v>51</v>
      </c>
      <c r="E226" s="418">
        <v>87.11</v>
      </c>
      <c r="F226" s="951">
        <v>3.96</v>
      </c>
      <c r="G226" s="462">
        <v>344.9556</v>
      </c>
      <c r="H226" s="74" t="str">
        <f t="shared" si="55"/>
        <v>OK</v>
      </c>
      <c r="J226" s="385" t="str">
        <f>IF(AND(F226=0,G226&gt;0),1+COUNT($J$3:J224),IF(B226="AUXILIAR","AUXILIAR","SUBÍTEM"))</f>
        <v>SUBÍTEM</v>
      </c>
      <c r="K226" s="396">
        <v>72200</v>
      </c>
      <c r="L226" s="387">
        <f t="shared" si="54"/>
        <v>72200</v>
      </c>
      <c r="M226" s="206" t="str">
        <f>IF(AND(MID(A226,1,4)="comp",COUNTIF($A$1:$A$1306,A226)&gt;1),"ok AUXILIAR",IF(AND(F226&gt;0,MID(A226,1,4)="COMP"),"SUBÍTEM",IF(OR(AND(F226=0,G226=0),F226="COEF.",F226&gt;0),"SUBÍTEM",IF(MID(A226,1,5)="COMP.",IF(COUNTIF(ORÇAMENTO!$B$5:$B$9855,COMPOSIÇÕES!A226)=0,"NOK",IF(COUNTIF(ORÇAMENTO!$B$5:$B$9855,COMPOSIÇÕES!A226)&gt;0,"OK","SUBÍTEM"))))))</f>
        <v>SUBÍTEM</v>
      </c>
      <c r="P226" s="396" t="b">
        <f t="shared" si="53"/>
        <v>1</v>
      </c>
      <c r="Q226" s="396">
        <v>72200</v>
      </c>
      <c r="R226" s="396" t="s">
        <v>100</v>
      </c>
      <c r="S226" s="416" t="s">
        <v>654</v>
      </c>
      <c r="T226" s="396" t="s">
        <v>51</v>
      </c>
      <c r="U226" s="396">
        <v>83.95</v>
      </c>
    </row>
    <row r="227" spans="1:52">
      <c r="A227" s="703" t="s">
        <v>1872</v>
      </c>
      <c r="B227" s="703"/>
      <c r="C227" s="421"/>
      <c r="D227" s="421"/>
      <c r="E227" s="421"/>
      <c r="F227" s="421"/>
      <c r="G227" s="421"/>
      <c r="H227" s="74" t="str">
        <f t="shared" si="55"/>
        <v>REMOVER ESPAÇOS</v>
      </c>
      <c r="J227" s="385" t="str">
        <f>IF(AND(F227=0,G227&gt;0),1+COUNT($J$3:J226),IF(B227="AUXILIAR","AUXILIAR","SUBÍTEM"))</f>
        <v>SUBÍTEM</v>
      </c>
      <c r="K227" s="396" t="s">
        <v>1872</v>
      </c>
      <c r="L227" s="387" t="str">
        <f t="shared" si="54"/>
        <v>Obs: composição/Base -  ORSE - 8258 + 72200</v>
      </c>
      <c r="M227" s="206" t="str">
        <f>IF(AND(MID(A227,1,4)="comp",COUNTIF($A$1:$A$1306,A227)&gt;1),"ok AUXILIAR",IF(AND(F227&gt;0,MID(A227,1,4)="COMP"),"SUBÍTEM",IF(OR(AND(F227=0,G227=0),F227="COEF.",F227&gt;0),"SUBÍTEM",IF(MID(A227,1,5)="COMP.",IF(COUNTIF(ORÇAMENTO!$B$5:$B$9855,COMPOSIÇÕES!A227)=0,"NOK",IF(COUNTIF(ORÇAMENTO!$B$5:$B$9855,COMPOSIÇÕES!A227)&gt;0,"OK","SUBÍTEM"))))))</f>
        <v>SUBÍTEM</v>
      </c>
      <c r="P227" s="396" t="b">
        <f t="shared" si="53"/>
        <v>1</v>
      </c>
      <c r="Q227" s="396" t="s">
        <v>1872</v>
      </c>
      <c r="R227" s="396"/>
      <c r="S227" s="421"/>
      <c r="T227" s="396"/>
      <c r="U227" s="396"/>
    </row>
    <row r="228" spans="1:52" ht="15.75" thickBot="1"/>
    <row r="229" spans="1:52" ht="32.25" customHeight="1" thickBot="1">
      <c r="A229" s="397" t="s">
        <v>95</v>
      </c>
      <c r="B229" s="398"/>
      <c r="C229" s="399" t="s">
        <v>78</v>
      </c>
      <c r="D229" s="399" t="s">
        <v>96</v>
      </c>
      <c r="E229" s="399" t="s">
        <v>98</v>
      </c>
      <c r="F229" s="399" t="s">
        <v>97</v>
      </c>
      <c r="G229" s="400" t="s">
        <v>99</v>
      </c>
      <c r="H229" s="74" t="str">
        <f>IF(MID(A229,1,3)="OBS","REMOVER ESPAÇOS","OK")</f>
        <v>OK</v>
      </c>
      <c r="J229" s="385" t="str">
        <f>IF(AND(F229=0,G229&gt;0),1+COUNT($J$3:J227),IF(B229="AUXILIAR","AUXILIAR","SUBÍTEM"))</f>
        <v>SUBÍTEM</v>
      </c>
      <c r="K229" s="396" t="s">
        <v>95</v>
      </c>
      <c r="L229" s="387" t="str">
        <f>A229</f>
        <v>COD.</v>
      </c>
      <c r="M229" s="206" t="str">
        <f>IF(AND(MID(A229,1,4)="comp",COUNTIF($A$1:$A$1306,A229)&gt;1),"ok AUXILIAR",IF(AND(F229&gt;0,MID(A229,1,4)="COMP"),"SUBÍTEM",IF(OR(AND(F229=0,G229=0),F229="COEF.",F229&gt;0),"SUBÍTEM",IF(MID(A229,1,5)="COMP.",IF(COUNTIF(ORÇAMENTO!$B$5:$B$9855,COMPOSIÇÕES!A229)=0,"NOK",IF(COUNTIF(ORÇAMENTO!$B$5:$B$9855,COMPOSIÇÕES!A229)&gt;0,"OK","SUBÍTEM"))))))</f>
        <v>SUBÍTEM</v>
      </c>
      <c r="P229" s="396" t="b">
        <f>C229=S229</f>
        <v>1</v>
      </c>
      <c r="Q229" s="396" t="s">
        <v>95</v>
      </c>
      <c r="R229" s="396"/>
      <c r="S229" s="75" t="s">
        <v>78</v>
      </c>
      <c r="T229" s="396" t="s">
        <v>96</v>
      </c>
      <c r="U229" s="396" t="s">
        <v>98</v>
      </c>
      <c r="AY229" s="74" t="s">
        <v>78</v>
      </c>
      <c r="AZ229" s="74" t="b">
        <f>AY229=C229</f>
        <v>1</v>
      </c>
    </row>
    <row r="230" spans="1:52" ht="33.75" customHeight="1" thickBot="1">
      <c r="A230" s="407" t="s">
        <v>117</v>
      </c>
      <c r="B230" s="408"/>
      <c r="C230" s="437" t="s">
        <v>985</v>
      </c>
      <c r="D230" s="408" t="s">
        <v>51</v>
      </c>
      <c r="E230" s="408"/>
      <c r="F230" s="408"/>
      <c r="G230" s="424">
        <v>18.674499999999998</v>
      </c>
      <c r="H230" s="74" t="str">
        <f>UPPER(C230)</f>
        <v>DEMOLIÇÃO MANUAL DE PISO CIMENTADO SOBRE LASTRO DE CONCRETO - REV 01</v>
      </c>
      <c r="J230" s="385">
        <f>IF(AND(F230=0,G230&gt;0),1+COUNT($J$3:J229),IF(B230="AUXILIAR","AUXILIAR","SUBÍTEM"))</f>
        <v>25</v>
      </c>
      <c r="K230" s="396" t="s">
        <v>118</v>
      </c>
      <c r="L230" s="387" t="str">
        <f>A230</f>
        <v>COMP. 25</v>
      </c>
      <c r="M230" s="206" t="str">
        <f>IF(AND(MID(A230,1,4)="comp",COUNTIF($A$1:$A$1306,A230)&gt;1),"ok AUXILIAR",IF(AND(F230&gt;0,MID(A230,1,4)="COMP"),"SUBÍTEM",IF(OR(AND(F230=0,G230=0),F230="COEF.",F230&gt;0),"SUBÍTEM",IF(MID(A230,1,5)="COMP.",IF(COUNTIF(ORÇAMENTO!$B$5:$B$9855,COMPOSIÇÕES!A230)=0,"NOK",IF(COUNTIF(ORÇAMENTO!$B$5:$B$9855,COMPOSIÇÕES!A230)&gt;0,"OK","SUBÍTEM"))))))</f>
        <v>OK</v>
      </c>
      <c r="P230" s="396" t="b">
        <f>C230=S230</f>
        <v>1</v>
      </c>
      <c r="Q230" s="396" t="s">
        <v>117</v>
      </c>
      <c r="R230" s="396"/>
      <c r="S230" s="76" t="s">
        <v>985</v>
      </c>
      <c r="T230" s="396" t="s">
        <v>51</v>
      </c>
      <c r="U230" s="396"/>
      <c r="AY230" s="74" t="s">
        <v>645</v>
      </c>
      <c r="AZ230" s="74" t="b">
        <f>AY230=C230</f>
        <v>0</v>
      </c>
    </row>
    <row r="231" spans="1:52">
      <c r="A231" s="452">
        <v>88309</v>
      </c>
      <c r="B231" s="460" t="s">
        <v>100</v>
      </c>
      <c r="C231" s="416" t="s">
        <v>572</v>
      </c>
      <c r="D231" s="417" t="s">
        <v>53</v>
      </c>
      <c r="E231" s="418">
        <v>16.350000000000001</v>
      </c>
      <c r="F231" s="420">
        <v>0.13</v>
      </c>
      <c r="G231" s="420">
        <v>2.1255000000000002</v>
      </c>
      <c r="H231" s="74" t="str">
        <f>IF(MID(A231,1,3)="OBS","REMOVER ESPAÇOS","OK")</f>
        <v>OK</v>
      </c>
      <c r="J231" s="385" t="str">
        <f>IF(AND(F231=0,G231&gt;0),1+COUNT($J$3:J230),IF(B231="AUXILIAR","AUXILIAR","SUBÍTEM"))</f>
        <v>SUBÍTEM</v>
      </c>
      <c r="K231" s="396">
        <v>88309</v>
      </c>
      <c r="L231" s="387">
        <f>A231</f>
        <v>88309</v>
      </c>
      <c r="M231" s="206" t="str">
        <f>IF(AND(MID(A231,1,4)="comp",COUNTIF($A$1:$A$1306,A231)&gt;1),"ok AUXILIAR",IF(AND(F231&gt;0,MID(A231,1,4)="COMP"),"SUBÍTEM",IF(OR(AND(F231=0,G231=0),F231="COEF.",F231&gt;0),"SUBÍTEM",IF(MID(A231,1,5)="COMP.",IF(COUNTIF(ORÇAMENTO!$B$5:$B$9855,COMPOSIÇÕES!A231)=0,"NOK",IF(COUNTIF(ORÇAMENTO!$B$5:$B$9855,COMPOSIÇÕES!A231)&gt;0,"OK","SUBÍTEM"))))))</f>
        <v>SUBÍTEM</v>
      </c>
      <c r="P231" s="396" t="b">
        <f>C231=S231</f>
        <v>1</v>
      </c>
      <c r="Q231" s="396">
        <v>88309</v>
      </c>
      <c r="R231" s="396" t="s">
        <v>100</v>
      </c>
      <c r="S231" s="416" t="s">
        <v>572</v>
      </c>
      <c r="T231" s="396" t="s">
        <v>53</v>
      </c>
      <c r="U231" s="396">
        <v>15.89</v>
      </c>
    </row>
    <row r="232" spans="1:52" ht="15" customHeight="1">
      <c r="A232" s="470">
        <v>88316</v>
      </c>
      <c r="B232" s="460" t="s">
        <v>100</v>
      </c>
      <c r="C232" s="416" t="s">
        <v>565</v>
      </c>
      <c r="D232" s="417" t="s">
        <v>53</v>
      </c>
      <c r="E232" s="418">
        <v>12.73</v>
      </c>
      <c r="F232" s="461">
        <v>1.3</v>
      </c>
      <c r="G232" s="462">
        <v>16.548999999999999</v>
      </c>
      <c r="H232" s="74" t="str">
        <f>IF(MID(A232,1,3)="OBS","REMOVER ESPAÇOS","OK")</f>
        <v>OK</v>
      </c>
      <c r="J232" s="385" t="str">
        <f>IF(AND(F232=0,G232&gt;0),1+COUNT($J$3:J228),IF(B232="AUXILIAR","AUXILIAR","SUBÍTEM"))</f>
        <v>SUBÍTEM</v>
      </c>
      <c r="K232" s="396">
        <v>88316</v>
      </c>
      <c r="L232" s="387">
        <f>A232</f>
        <v>88316</v>
      </c>
      <c r="M232" s="206" t="str">
        <f>IF(AND(MID(A232,1,4)="comp",COUNTIF($A$1:$A$1306,A232)&gt;1),"ok AUXILIAR",IF(AND(F232&gt;0,MID(A232,1,4)="COMP"),"SUBÍTEM",IF(OR(AND(F232=0,G232=0),F232="COEF.",F232&gt;0),"SUBÍTEM",IF(MID(A232,1,5)="COMP.",IF(COUNTIF(ORÇAMENTO!$B$5:$B$9855,COMPOSIÇÕES!A232)=0,"NOK",IF(COUNTIF(ORÇAMENTO!$B$5:$B$9855,COMPOSIÇÕES!A232)&gt;0,"OK","SUBÍTEM"))))))</f>
        <v>SUBÍTEM</v>
      </c>
      <c r="P232" s="396" t="b">
        <f>C232=S232</f>
        <v>1</v>
      </c>
      <c r="Q232" s="396">
        <v>88316</v>
      </c>
      <c r="R232" s="396" t="s">
        <v>100</v>
      </c>
      <c r="S232" s="416" t="s">
        <v>565</v>
      </c>
      <c r="T232" s="396" t="s">
        <v>53</v>
      </c>
      <c r="U232" s="396">
        <v>12.7</v>
      </c>
    </row>
    <row r="233" spans="1:52">
      <c r="A233" s="421" t="s">
        <v>984</v>
      </c>
      <c r="B233" s="421"/>
      <c r="C233" s="421"/>
      <c r="D233" s="421"/>
      <c r="E233" s="421"/>
      <c r="F233" s="421"/>
      <c r="G233" s="421"/>
      <c r="H233" s="74" t="str">
        <f>IF(MID(A233,1,3)="OBS","REMOVER ESPAÇOS","OK")</f>
        <v>REMOVER ESPAÇOS</v>
      </c>
      <c r="J233" s="385" t="str">
        <f>IF(AND(F233=0,G233&gt;0),1+COUNT($J$3:J231),IF(B233="AUXILIAR","AUXILIAR","SUBÍTEM"))</f>
        <v>SUBÍTEM</v>
      </c>
      <c r="K233" s="396" t="s">
        <v>984</v>
      </c>
      <c r="L233" s="387" t="str">
        <f>A233</f>
        <v>Obs: composição/Base -  ORSE - 16</v>
      </c>
      <c r="M233" s="206" t="str">
        <f>IF(AND(MID(A233,1,4)="comp",COUNTIF($A$1:$A$1306,A233)&gt;1),"ok AUXILIAR",IF(AND(F233&gt;0,MID(A233,1,4)="COMP"),"SUBÍTEM",IF(OR(AND(F233=0,G233=0),F233="COEF.",F233&gt;0),"SUBÍTEM",IF(MID(A233,1,5)="COMP.",IF(COUNTIF(ORÇAMENTO!$B$5:$B$9855,COMPOSIÇÕES!A233)=0,"NOK",IF(COUNTIF(ORÇAMENTO!$B$5:$B$9855,COMPOSIÇÕES!A233)&gt;0,"OK","SUBÍTEM"))))))</f>
        <v>SUBÍTEM</v>
      </c>
      <c r="P233" s="396" t="b">
        <f>C233=S233</f>
        <v>1</v>
      </c>
      <c r="Q233" s="396" t="s">
        <v>984</v>
      </c>
      <c r="R233" s="396"/>
      <c r="S233" s="421"/>
      <c r="T233" s="396"/>
      <c r="U233" s="396"/>
    </row>
    <row r="234" spans="1:52" ht="15.75" thickBot="1"/>
    <row r="235" spans="1:52" ht="32.25" customHeight="1" thickBot="1">
      <c r="A235" s="397" t="s">
        <v>95</v>
      </c>
      <c r="B235" s="398"/>
      <c r="C235" s="399" t="s">
        <v>78</v>
      </c>
      <c r="D235" s="399" t="s">
        <v>96</v>
      </c>
      <c r="E235" s="399" t="s">
        <v>98</v>
      </c>
      <c r="F235" s="399" t="s">
        <v>97</v>
      </c>
      <c r="G235" s="400" t="s">
        <v>99</v>
      </c>
      <c r="H235" s="74" t="str">
        <f>IF(MID(A235,1,3)="OBS","REMOVER ESPAÇOS","OK")</f>
        <v>OK</v>
      </c>
      <c r="J235" s="385" t="str">
        <f>IF(AND(F235=0,G235&gt;0),1+COUNT($J$3:J227),IF(B235="AUXILIAR","AUXILIAR","SUBÍTEM"))</f>
        <v>SUBÍTEM</v>
      </c>
      <c r="K235" s="396" t="s">
        <v>95</v>
      </c>
      <c r="L235" s="387" t="str">
        <f t="shared" ref="L235:L240" si="61">A235</f>
        <v>COD.</v>
      </c>
      <c r="M235" s="206" t="str">
        <f>IF(AND(MID(A235,1,4)="comp",COUNTIF($A$1:$A$1306,A235)&gt;1),"ok AUXILIAR",IF(AND(F235&gt;0,MID(A235,1,4)="COMP"),"SUBÍTEM",IF(OR(AND(F235=0,G235=0),F235="COEF.",F235&gt;0),"SUBÍTEM",IF(MID(A235,1,5)="COMP.",IF(COUNTIF(ORÇAMENTO!$B$5:$B$9855,COMPOSIÇÕES!A235)=0,"NOK",IF(COUNTIF(ORÇAMENTO!$B$5:$B$9855,COMPOSIÇÕES!A235)&gt;0,"OK","SUBÍTEM"))))))</f>
        <v>SUBÍTEM</v>
      </c>
      <c r="P235" s="396" t="b">
        <f t="shared" ref="P235:P240" si="62">C235=S235</f>
        <v>1</v>
      </c>
      <c r="Q235" s="396" t="s">
        <v>95</v>
      </c>
      <c r="R235" s="396"/>
      <c r="S235" s="75" t="s">
        <v>78</v>
      </c>
      <c r="T235" s="396" t="s">
        <v>96</v>
      </c>
      <c r="U235" s="396" t="s">
        <v>98</v>
      </c>
      <c r="AY235" s="74" t="s">
        <v>78</v>
      </c>
      <c r="AZ235" s="74" t="b">
        <f>AY235=C235</f>
        <v>1</v>
      </c>
    </row>
    <row r="236" spans="1:52" ht="33.75" customHeight="1" thickBot="1">
      <c r="A236" s="407" t="s">
        <v>118</v>
      </c>
      <c r="B236" s="408"/>
      <c r="C236" s="437" t="s">
        <v>986</v>
      </c>
      <c r="D236" s="408" t="s">
        <v>51</v>
      </c>
      <c r="E236" s="408"/>
      <c r="F236" s="408"/>
      <c r="G236" s="424">
        <v>13.644</v>
      </c>
      <c r="H236" s="74" t="str">
        <f>UPPER(C236)</f>
        <v>ESCORAMENTO METÁLICO PARA LAJES E VIGAS, C/ ESCORAS TUBULARES TIPO "A" (H=2,08 A 3,20 M), COM MONTAGEM E DESMONTAGEM</v>
      </c>
      <c r="J236" s="385">
        <f>IF(AND(F236=0,G236&gt;0),1+COUNT($J$3:J235),IF(B236="AUXILIAR","AUXILIAR","SUBÍTEM"))</f>
        <v>26</v>
      </c>
      <c r="K236" s="396" t="s">
        <v>119</v>
      </c>
      <c r="L236" s="387" t="str">
        <f t="shared" si="61"/>
        <v>COMP. 26</v>
      </c>
      <c r="M236" s="206" t="str">
        <f>IF(AND(MID(A236,1,4)="comp",COUNTIF($A$1:$A$1306,A236)&gt;1),"ok AUXILIAR",IF(AND(F236&gt;0,MID(A236,1,4)="COMP"),"SUBÍTEM",IF(OR(AND(F236=0,G236=0),F236="COEF.",F236&gt;0),"SUBÍTEM",IF(MID(A236,1,5)="COMP.",IF(COUNTIF(ORÇAMENTO!$B$5:$B$9855,COMPOSIÇÕES!A236)=0,"NOK",IF(COUNTIF(ORÇAMENTO!$B$5:$B$9855,COMPOSIÇÕES!A236)&gt;0,"OK","SUBÍTEM"))))))</f>
        <v>OK</v>
      </c>
      <c r="P236" s="396" t="b">
        <f t="shared" si="62"/>
        <v>1</v>
      </c>
      <c r="Q236" s="396" t="s">
        <v>118</v>
      </c>
      <c r="R236" s="396"/>
      <c r="S236" s="76" t="s">
        <v>986</v>
      </c>
      <c r="T236" s="396" t="s">
        <v>51</v>
      </c>
      <c r="U236" s="396"/>
      <c r="AY236" s="74" t="s">
        <v>645</v>
      </c>
      <c r="AZ236" s="74" t="b">
        <f>AY236=C236</f>
        <v>0</v>
      </c>
    </row>
    <row r="237" spans="1:52">
      <c r="A237" s="470">
        <v>88316</v>
      </c>
      <c r="B237" s="460" t="s">
        <v>100</v>
      </c>
      <c r="C237" s="416" t="s">
        <v>565</v>
      </c>
      <c r="D237" s="417" t="s">
        <v>53</v>
      </c>
      <c r="E237" s="418">
        <v>12.73</v>
      </c>
      <c r="F237" s="420">
        <v>0.2</v>
      </c>
      <c r="G237" s="420">
        <v>2.5460000000000003</v>
      </c>
      <c r="H237" s="74" t="str">
        <f>IF(MID(A237,1,3)="OBS","REMOVER ESPAÇOS","OK")</f>
        <v>OK</v>
      </c>
      <c r="J237" s="385" t="str">
        <f>IF(AND(F237=0,G237&gt;0),1+COUNT($J$3:J236),IF(B237="AUXILIAR","AUXILIAR","SUBÍTEM"))</f>
        <v>SUBÍTEM</v>
      </c>
      <c r="K237" s="396">
        <v>88316</v>
      </c>
      <c r="L237" s="387">
        <f t="shared" si="61"/>
        <v>88316</v>
      </c>
      <c r="M237" s="206" t="str">
        <f>IF(AND(MID(A237,1,4)="comp",COUNTIF($A$1:$A$1306,A237)&gt;1),"ok AUXILIAR",IF(AND(F237&gt;0,MID(A237,1,4)="COMP"),"SUBÍTEM",IF(OR(AND(F237=0,G237=0),F237="COEF.",F237&gt;0),"SUBÍTEM",IF(MID(A237,1,5)="COMP.",IF(COUNTIF(ORÇAMENTO!$B$5:$B$9855,COMPOSIÇÕES!A237)=0,"NOK",IF(COUNTIF(ORÇAMENTO!$B$5:$B$9855,COMPOSIÇÕES!A237)&gt;0,"OK","SUBÍTEM"))))))</f>
        <v>SUBÍTEM</v>
      </c>
      <c r="P237" s="396" t="b">
        <f t="shared" si="62"/>
        <v>1</v>
      </c>
      <c r="Q237" s="396">
        <v>88316</v>
      </c>
      <c r="R237" s="396" t="s">
        <v>100</v>
      </c>
      <c r="S237" s="416" t="s">
        <v>565</v>
      </c>
      <c r="T237" s="396" t="s">
        <v>53</v>
      </c>
      <c r="U237" s="396">
        <v>12.7</v>
      </c>
    </row>
    <row r="238" spans="1:52" ht="15" customHeight="1">
      <c r="A238" s="470">
        <v>7088</v>
      </c>
      <c r="B238" s="452" t="s">
        <v>101</v>
      </c>
      <c r="C238" s="416" t="s">
        <v>1445</v>
      </c>
      <c r="D238" s="417" t="s">
        <v>2169</v>
      </c>
      <c r="E238" s="418">
        <v>4.58</v>
      </c>
      <c r="F238" s="461">
        <v>0.85</v>
      </c>
      <c r="G238" s="462">
        <v>3.8929999999999998</v>
      </c>
      <c r="H238" s="74" t="str">
        <f>IF(MID(A238,1,3)="OBS","REMOVER ESPAÇOS","OK")</f>
        <v>OK</v>
      </c>
      <c r="J238" s="385" t="str">
        <f>IF(AND(F238=0,G238&gt;0),1+COUNT($J$3:J234),IF(B238="AUXILIAR","AUXILIAR","SUBÍTEM"))</f>
        <v>SUBÍTEM</v>
      </c>
      <c r="K238" s="396">
        <v>7088</v>
      </c>
      <c r="L238" s="387">
        <f>A238</f>
        <v>7088</v>
      </c>
      <c r="M238" s="206" t="str">
        <f>IF(AND(MID(A238,1,4)="comp",COUNTIF($A$1:$A$1306,A238)&gt;1),"ok AUXILIAR",IF(AND(F238&gt;0,MID(A238,1,4)="COMP"),"SUBÍTEM",IF(OR(AND(F238=0,G238=0),F238="COEF.",F238&gt;0),"SUBÍTEM",IF(MID(A238,1,5)="COMP.",IF(COUNTIF(ORÇAMENTO!$B$5:$B$9855,COMPOSIÇÕES!A238)=0,"NOK",IF(COUNTIF(ORÇAMENTO!$B$5:$B$9855,COMPOSIÇÕES!A238)&gt;0,"OK","SUBÍTEM"))))))</f>
        <v>SUBÍTEM</v>
      </c>
      <c r="P238" s="396" t="b">
        <f>C238=S238</f>
        <v>1</v>
      </c>
      <c r="Q238" s="396">
        <v>7088</v>
      </c>
      <c r="R238" s="396" t="s">
        <v>101</v>
      </c>
      <c r="S238" s="416" t="s">
        <v>1445</v>
      </c>
      <c r="T238" s="396" t="s">
        <v>1931</v>
      </c>
      <c r="U238" s="396">
        <v>4.58</v>
      </c>
    </row>
    <row r="239" spans="1:52" ht="15" customHeight="1">
      <c r="A239" s="470">
        <v>1569</v>
      </c>
      <c r="B239" s="452" t="s">
        <v>101</v>
      </c>
      <c r="C239" s="416" t="s">
        <v>655</v>
      </c>
      <c r="D239" s="417" t="s">
        <v>47</v>
      </c>
      <c r="E239" s="418">
        <v>6.55</v>
      </c>
      <c r="F239" s="461">
        <v>1.1000000000000001</v>
      </c>
      <c r="G239" s="462">
        <v>7.2050000000000001</v>
      </c>
      <c r="H239" s="74" t="str">
        <f>IF(MID(A239,1,3)="OBS","REMOVER ESPAÇOS","OK")</f>
        <v>OK</v>
      </c>
      <c r="J239" s="385" t="str">
        <f>IF(AND(F239=0,G239&gt;0),1+COUNT($J$3:J234),IF(B239="AUXILIAR","AUXILIAR","SUBÍTEM"))</f>
        <v>SUBÍTEM</v>
      </c>
      <c r="K239" s="396">
        <v>1569</v>
      </c>
      <c r="L239" s="387">
        <f t="shared" si="61"/>
        <v>1569</v>
      </c>
      <c r="M239" s="206" t="str">
        <f>IF(AND(MID(A239,1,4)="comp",COUNTIF($A$1:$A$1306,A239)&gt;1),"ok AUXILIAR",IF(AND(F239&gt;0,MID(A239,1,4)="COMP"),"SUBÍTEM",IF(OR(AND(F239=0,G239=0),F239="COEF.",F239&gt;0),"SUBÍTEM",IF(MID(A239,1,5)="COMP.",IF(COUNTIF(ORÇAMENTO!$B$5:$B$9855,COMPOSIÇÕES!A239)=0,"NOK",IF(COUNTIF(ORÇAMENTO!$B$5:$B$9855,COMPOSIÇÕES!A239)&gt;0,"OK","SUBÍTEM"))))))</f>
        <v>SUBÍTEM</v>
      </c>
      <c r="P239" s="396" t="b">
        <f t="shared" si="62"/>
        <v>1</v>
      </c>
      <c r="Q239" s="396">
        <v>1569</v>
      </c>
      <c r="R239" s="396" t="s">
        <v>101</v>
      </c>
      <c r="S239" s="416" t="s">
        <v>655</v>
      </c>
      <c r="T239" s="396" t="s">
        <v>47</v>
      </c>
      <c r="U239" s="396">
        <v>6.5</v>
      </c>
    </row>
    <row r="240" spans="1:52">
      <c r="A240" s="421" t="s">
        <v>988</v>
      </c>
      <c r="B240" s="421"/>
      <c r="C240" s="421"/>
      <c r="D240" s="421"/>
      <c r="E240" s="421"/>
      <c r="F240" s="421"/>
      <c r="G240" s="421"/>
      <c r="H240" s="74" t="str">
        <f>IF(MID(A240,1,3)="OBS","REMOVER ESPAÇOS","OK")</f>
        <v>REMOVER ESPAÇOS</v>
      </c>
      <c r="J240" s="385" t="str">
        <f>IF(AND(F240=0,G240&gt;0),1+COUNT($J$3:J237),IF(B240="AUXILIAR","AUXILIAR","SUBÍTEM"))</f>
        <v>SUBÍTEM</v>
      </c>
      <c r="K240" s="396" t="s">
        <v>988</v>
      </c>
      <c r="L240" s="387" t="str">
        <f t="shared" si="61"/>
        <v>Obs: composição/Base -  ORSE - 7629</v>
      </c>
      <c r="M240" s="206" t="str">
        <f>IF(AND(MID(A240,1,4)="comp",COUNTIF($A$1:$A$1306,A240)&gt;1),"ok AUXILIAR",IF(AND(F240&gt;0,MID(A240,1,4)="COMP"),"SUBÍTEM",IF(OR(AND(F240=0,G240=0),F240="COEF.",F240&gt;0),"SUBÍTEM",IF(MID(A240,1,5)="COMP.",IF(COUNTIF(ORÇAMENTO!$B$5:$B$9855,COMPOSIÇÕES!A240)=0,"NOK",IF(COUNTIF(ORÇAMENTO!$B$5:$B$9855,COMPOSIÇÕES!A240)&gt;0,"OK","SUBÍTEM"))))))</f>
        <v>SUBÍTEM</v>
      </c>
      <c r="P240" s="396" t="b">
        <f t="shared" si="62"/>
        <v>1</v>
      </c>
      <c r="Q240" s="396" t="s">
        <v>988</v>
      </c>
      <c r="R240" s="396"/>
      <c r="S240" s="421"/>
      <c r="T240" s="396"/>
      <c r="U240" s="396"/>
    </row>
    <row r="241" spans="1:21" ht="15.75" thickBot="1">
      <c r="A241" s="130" t="s">
        <v>961</v>
      </c>
      <c r="K241" s="1" t="s">
        <v>961</v>
      </c>
      <c r="Q241" s="74" t="s">
        <v>961</v>
      </c>
    </row>
    <row r="242" spans="1:21" ht="36.75" customHeight="1" thickBot="1">
      <c r="A242" s="469" t="s">
        <v>95</v>
      </c>
      <c r="B242" s="467"/>
      <c r="C242" s="399" t="s">
        <v>78</v>
      </c>
      <c r="D242" s="432" t="s">
        <v>96</v>
      </c>
      <c r="E242" s="399" t="s">
        <v>98</v>
      </c>
      <c r="F242" s="399" t="s">
        <v>97</v>
      </c>
      <c r="G242" s="433" t="s">
        <v>99</v>
      </c>
      <c r="H242" s="74" t="str">
        <f>IF(MID(A242,1,3)="OBS","REMOVER ESPAÇOS","OK")</f>
        <v>OK</v>
      </c>
      <c r="J242" s="385" t="str">
        <f>IF(AND(F242=0,G242&gt;0),1+COUNT($J$3:J240),IF(B242="AUXILIAR","AUXILIAR","SUBÍTEM"))</f>
        <v>SUBÍTEM</v>
      </c>
      <c r="K242" s="396" t="s">
        <v>95</v>
      </c>
      <c r="L242" s="387" t="str">
        <f>A242</f>
        <v>COD.</v>
      </c>
      <c r="M242" s="206" t="str">
        <f>IF(AND(MID(A242,1,4)="comp",COUNTIF($A$1:$A$1306,A242)&gt;1),"ok AUXILIAR",IF(AND(F242&gt;0,MID(A242,1,4)="COMP"),"SUBÍTEM",IF(OR(AND(F242=0,G242=0),F242="COEF.",F242&gt;0),"SUBÍTEM",IF(MID(A242,1,5)="COMP.",IF(COUNTIF(ORÇAMENTO!$B$5:$B$9855,COMPOSIÇÕES!A242)=0,"NOK",IF(COUNTIF(ORÇAMENTO!$B$5:$B$9855,COMPOSIÇÕES!A242)&gt;0,"OK","SUBÍTEM"))))))</f>
        <v>SUBÍTEM</v>
      </c>
      <c r="P242" s="396" t="b">
        <f>C242=S242</f>
        <v>1</v>
      </c>
      <c r="Q242" s="396" t="s">
        <v>95</v>
      </c>
      <c r="R242" s="396"/>
      <c r="S242" s="75" t="s">
        <v>78</v>
      </c>
      <c r="T242" s="396" t="s">
        <v>96</v>
      </c>
      <c r="U242" s="396" t="s">
        <v>98</v>
      </c>
    </row>
    <row r="243" spans="1:21" ht="38.25" customHeight="1" thickBot="1">
      <c r="A243" s="407" t="s">
        <v>119</v>
      </c>
      <c r="B243" s="423"/>
      <c r="C243" s="468" t="s">
        <v>998</v>
      </c>
      <c r="D243" s="408" t="s">
        <v>51</v>
      </c>
      <c r="E243" s="408"/>
      <c r="F243" s="408"/>
      <c r="G243" s="424">
        <v>11.484800000000002</v>
      </c>
      <c r="H243" s="74" t="str">
        <f>UPPER(C243)</f>
        <v>REMOÇÃO DE ESQUADRIA DE MADEIRA, COM OU SEM BATENTE</v>
      </c>
      <c r="J243" s="385">
        <f>IF(AND(F243=0,G243&gt;0),1+COUNT($J$3:J242),IF(B243="AUXILIAR","AUXILIAR","SUBÍTEM"))</f>
        <v>27</v>
      </c>
      <c r="K243" s="396" t="s">
        <v>120</v>
      </c>
      <c r="L243" s="387" t="str">
        <f>A243</f>
        <v>COMP. 27</v>
      </c>
      <c r="M243" s="206" t="str">
        <f>IF(AND(MID(A243,1,4)="comp",COUNTIF($A$1:$A$1306,A243)&gt;1),"ok AUXILIAR",IF(AND(F243&gt;0,MID(A243,1,4)="COMP"),"SUBÍTEM",IF(OR(AND(F243=0,G243=0),F243="COEF.",F243&gt;0),"SUBÍTEM",IF(MID(A243,1,5)="COMP.",IF(COUNTIF(ORÇAMENTO!$B$5:$B$9855,COMPOSIÇÕES!A243)=0,"NOK",IF(COUNTIF(ORÇAMENTO!$B$5:$B$9855,COMPOSIÇÕES!A243)&gt;0,"OK","SUBÍTEM"))))))</f>
        <v>OK</v>
      </c>
      <c r="P243" s="396" t="b">
        <f>C243=S243</f>
        <v>1</v>
      </c>
      <c r="Q243" s="396" t="s">
        <v>119</v>
      </c>
      <c r="R243" s="396"/>
      <c r="S243" s="78" t="s">
        <v>998</v>
      </c>
      <c r="T243" s="396" t="s">
        <v>51</v>
      </c>
      <c r="U243" s="396"/>
    </row>
    <row r="244" spans="1:21">
      <c r="A244" s="452">
        <v>88316</v>
      </c>
      <c r="B244" s="452" t="s">
        <v>100</v>
      </c>
      <c r="C244" s="416" t="s">
        <v>565</v>
      </c>
      <c r="D244" s="417" t="s">
        <v>53</v>
      </c>
      <c r="E244" s="418">
        <v>12.73</v>
      </c>
      <c r="F244" s="431">
        <v>0.8</v>
      </c>
      <c r="G244" s="420">
        <v>10.184000000000001</v>
      </c>
      <c r="H244" s="74" t="str">
        <f>IF(MID(A244,1,3)="OBS","REMOVER ESPAÇOS","OK")</f>
        <v>OK</v>
      </c>
      <c r="J244" s="385" t="str">
        <f>IF(AND(F244=0,G244&gt;0),1+COUNT($J$3:J243),IF(B244="AUXILIAR","AUXILIAR","SUBÍTEM"))</f>
        <v>SUBÍTEM</v>
      </c>
      <c r="K244" s="396">
        <v>88316</v>
      </c>
      <c r="L244" s="387">
        <f>A244</f>
        <v>88316</v>
      </c>
      <c r="M244" s="206" t="str">
        <f>IF(AND(MID(A244,1,4)="comp",COUNTIF($A$1:$A$1306,A244)&gt;1),"ok AUXILIAR",IF(AND(F244&gt;0,MID(A244,1,4)="COMP"),"SUBÍTEM",IF(OR(AND(F244=0,G244=0),F244="COEF.",F244&gt;0),"SUBÍTEM",IF(MID(A244,1,5)="COMP.",IF(COUNTIF(ORÇAMENTO!$B$5:$B$9855,COMPOSIÇÕES!A244)=0,"NOK",IF(COUNTIF(ORÇAMENTO!$B$5:$B$9855,COMPOSIÇÕES!A244)&gt;0,"OK","SUBÍTEM"))))))</f>
        <v>SUBÍTEM</v>
      </c>
      <c r="P244" s="396" t="b">
        <f>C244=S244</f>
        <v>1</v>
      </c>
      <c r="Q244" s="396">
        <v>88316</v>
      </c>
      <c r="R244" s="396" t="s">
        <v>100</v>
      </c>
      <c r="S244" s="416" t="s">
        <v>565</v>
      </c>
      <c r="T244" s="396" t="s">
        <v>53</v>
      </c>
      <c r="U244" s="396">
        <v>12.7</v>
      </c>
    </row>
    <row r="245" spans="1:21" ht="18.75" customHeight="1">
      <c r="A245" s="452">
        <v>88261</v>
      </c>
      <c r="B245" s="452" t="s">
        <v>100</v>
      </c>
      <c r="C245" s="416" t="s">
        <v>868</v>
      </c>
      <c r="D245" s="417" t="s">
        <v>53</v>
      </c>
      <c r="E245" s="418">
        <v>16.260000000000002</v>
      </c>
      <c r="F245" s="431">
        <v>0.08</v>
      </c>
      <c r="G245" s="420">
        <v>1.3008000000000002</v>
      </c>
      <c r="H245" s="74" t="str">
        <f>IF(MID(A245,1,3)="OBS","REMOVER ESPAÇOS","OK")</f>
        <v>OK</v>
      </c>
      <c r="J245" s="385" t="str">
        <f>IF(AND(F245=0,G245&gt;0),1+COUNT($J$3:J241),IF(B245="AUXILIAR","AUXILIAR","SUBÍTEM"))</f>
        <v>SUBÍTEM</v>
      </c>
      <c r="K245" s="396">
        <v>88261</v>
      </c>
      <c r="L245" s="387">
        <f>A245</f>
        <v>88261</v>
      </c>
      <c r="M245" s="206" t="str">
        <f>IF(AND(MID(A245,1,4)="comp",COUNTIF($A$1:$A$1306,A245)&gt;1),"ok AUXILIAR",IF(AND(F245&gt;0,MID(A245,1,4)="COMP"),"SUBÍTEM",IF(OR(AND(F245=0,G245=0),F245="COEF.",F245&gt;0),"SUBÍTEM",IF(MID(A245,1,5)="COMP.",IF(COUNTIF(ORÇAMENTO!$B$5:$B$9855,COMPOSIÇÕES!A245)=0,"NOK",IF(COUNTIF(ORÇAMENTO!$B$5:$B$9855,COMPOSIÇÕES!A245)&gt;0,"OK","SUBÍTEM"))))))</f>
        <v>SUBÍTEM</v>
      </c>
      <c r="P245" s="396" t="b">
        <f>C245=S245</f>
        <v>1</v>
      </c>
      <c r="Q245" s="396">
        <v>88261</v>
      </c>
      <c r="R245" s="396" t="s">
        <v>100</v>
      </c>
      <c r="S245" s="416" t="s">
        <v>868</v>
      </c>
      <c r="T245" s="396" t="s">
        <v>53</v>
      </c>
      <c r="U245" s="396">
        <v>15.85</v>
      </c>
    </row>
    <row r="246" spans="1:21">
      <c r="A246" s="421" t="s">
        <v>997</v>
      </c>
      <c r="B246" s="421"/>
      <c r="C246" s="421"/>
      <c r="D246" s="421"/>
      <c r="E246" s="421"/>
      <c r="F246" s="421"/>
      <c r="G246" s="421"/>
      <c r="H246" s="74" t="str">
        <f>IF(MID(A246,1,3)="OBS","REMOVER ESPAÇOS","OK")</f>
        <v>REMOVER ESPAÇOS</v>
      </c>
      <c r="J246" s="385" t="str">
        <f>IF(AND(F246=0,G246&gt;0),1+COUNT($J$3:J245),IF(B246="AUXILIAR","AUXILIAR","SUBÍTEM"))</f>
        <v>SUBÍTEM</v>
      </c>
      <c r="K246" s="396" t="s">
        <v>997</v>
      </c>
      <c r="L246" s="387" t="str">
        <f>A246</f>
        <v>Obs: composição/Base -  Composição ORSE - 31</v>
      </c>
      <c r="M246" s="206" t="str">
        <f>IF(AND(MID(A246,1,4)="comp",COUNTIF($A$1:$A$1306,A246)&gt;1),"ok AUXILIAR",IF(AND(F246&gt;0,MID(A246,1,4)="COMP"),"SUBÍTEM",IF(OR(AND(F246=0,G246=0),F246="COEF.",F246&gt;0),"SUBÍTEM",IF(MID(A246,1,5)="COMP.",IF(COUNTIF(ORÇAMENTO!$B$5:$B$9855,COMPOSIÇÕES!A246)=0,"NOK",IF(COUNTIF(ORÇAMENTO!$B$5:$B$9855,COMPOSIÇÕES!A246)&gt;0,"OK","SUBÍTEM"))))))</f>
        <v>SUBÍTEM</v>
      </c>
      <c r="P246" s="396" t="b">
        <f>C246=S246</f>
        <v>1</v>
      </c>
      <c r="Q246" s="396" t="s">
        <v>997</v>
      </c>
      <c r="R246" s="396"/>
      <c r="S246" s="421"/>
      <c r="T246" s="396"/>
      <c r="U246" s="396"/>
    </row>
    <row r="247" spans="1:21">
      <c r="A247" s="130" t="s">
        <v>961</v>
      </c>
      <c r="K247" s="1" t="s">
        <v>961</v>
      </c>
      <c r="Q247" s="74" t="s">
        <v>961</v>
      </c>
    </row>
    <row r="248" spans="1:21" ht="15.75" thickBot="1">
      <c r="A248" s="130"/>
      <c r="B248" s="130"/>
      <c r="C248" s="130"/>
      <c r="D248" s="130"/>
      <c r="E248" s="130"/>
      <c r="F248" s="130"/>
      <c r="G248" s="130"/>
      <c r="J248" s="385"/>
      <c r="K248" s="396"/>
      <c r="L248" s="387"/>
      <c r="M248" s="206"/>
      <c r="P248" s="396" t="b">
        <f t="shared" ref="P248:P262" si="63">C248=S248</f>
        <v>1</v>
      </c>
      <c r="Q248" s="396"/>
      <c r="R248" s="396"/>
      <c r="S248" s="130"/>
      <c r="T248" s="396"/>
      <c r="U248" s="396"/>
    </row>
    <row r="249" spans="1:21" ht="36.75" customHeight="1" thickBot="1">
      <c r="A249" s="469" t="s">
        <v>95</v>
      </c>
      <c r="B249" s="467"/>
      <c r="C249" s="399" t="s">
        <v>78</v>
      </c>
      <c r="D249" s="432" t="s">
        <v>96</v>
      </c>
      <c r="E249" s="399" t="s">
        <v>98</v>
      </c>
      <c r="F249" s="399" t="s">
        <v>97</v>
      </c>
      <c r="G249" s="433" t="s">
        <v>99</v>
      </c>
      <c r="H249" s="74" t="str">
        <f>IF(MID(A249,1,3)="OBS","REMOVER ESPAÇOS","OK")</f>
        <v>OK</v>
      </c>
      <c r="J249" s="385" t="str">
        <f>IF(AND(F249=0,G249&gt;0),1+COUNT($J$3:J241),IF(B249="AUXILIAR","AUXILIAR","SUBÍTEM"))</f>
        <v>SUBÍTEM</v>
      </c>
      <c r="K249" s="396" t="s">
        <v>95</v>
      </c>
      <c r="L249" s="387" t="str">
        <f t="shared" ref="L249:L255" si="64">A249</f>
        <v>COD.</v>
      </c>
      <c r="M249" s="206" t="str">
        <f>IF(AND(MID(A249,1,4)="comp",COUNTIF($A$1:$A$1306,A249)&gt;1),"ok AUXILIAR",IF(AND(F249&gt;0,MID(A249,1,4)="COMP"),"SUBÍTEM",IF(OR(AND(F249=0,G249=0),F249="COEF.",F249&gt;0),"SUBÍTEM",IF(MID(A249,1,5)="COMP.",IF(COUNTIF(ORÇAMENTO!$B$5:$B$9855,COMPOSIÇÕES!A249)=0,"NOK",IF(COUNTIF(ORÇAMENTO!$B$5:$B$9855,COMPOSIÇÕES!A249)&gt;0,"OK","SUBÍTEM"))))))</f>
        <v>SUBÍTEM</v>
      </c>
      <c r="P249" s="396" t="b">
        <f t="shared" si="63"/>
        <v>1</v>
      </c>
      <c r="Q249" s="396" t="s">
        <v>95</v>
      </c>
      <c r="R249" s="396"/>
      <c r="S249" s="75" t="s">
        <v>78</v>
      </c>
      <c r="T249" s="396" t="s">
        <v>96</v>
      </c>
      <c r="U249" s="396" t="s">
        <v>98</v>
      </c>
    </row>
    <row r="250" spans="1:21" ht="38.25" customHeight="1" thickBot="1">
      <c r="A250" s="407" t="s">
        <v>120</v>
      </c>
      <c r="B250" s="423"/>
      <c r="C250" s="468" t="s">
        <v>1018</v>
      </c>
      <c r="D250" s="408" t="s">
        <v>51</v>
      </c>
      <c r="E250" s="408"/>
      <c r="F250" s="408"/>
      <c r="G250" s="424">
        <v>6.6980000000000004</v>
      </c>
      <c r="H250" s="74" t="str">
        <f>UPPER(C250)</f>
        <v>DESMONTAGEM DE ESQUADRIAS E ESTRUTURA METÁLICA COM RETIRADA DE SOLDA E CORTE DE PEÇAS POR MEIO DE LIXADEIRA OU DESMONTAGENS</v>
      </c>
      <c r="J250" s="385">
        <f>IF(AND(F250=0,G250&gt;0),1+COUNT($J$3:J249),IF(B250="AUXILIAR","AUXILIAR","SUBÍTEM"))</f>
        <v>28</v>
      </c>
      <c r="K250" s="396" t="s">
        <v>121</v>
      </c>
      <c r="L250" s="387" t="str">
        <f t="shared" si="64"/>
        <v>COMP. 28</v>
      </c>
      <c r="M250" s="206" t="str">
        <f>IF(AND(MID(A250,1,4)="comp",COUNTIF($A$1:$A$1306,A250)&gt;1),"ok AUXILIAR",IF(AND(F250&gt;0,MID(A250,1,4)="COMP"),"SUBÍTEM",IF(OR(AND(F250=0,G250=0),F250="COEF.",F250&gt;0),"SUBÍTEM",IF(MID(A250,1,5)="COMP.",IF(COUNTIF(ORÇAMENTO!$B$5:$B$9855,COMPOSIÇÕES!A250)=0,"NOK",IF(COUNTIF(ORÇAMENTO!$B$5:$B$9855,COMPOSIÇÕES!A250)&gt;0,"OK","SUBÍTEM"))))))</f>
        <v>OK</v>
      </c>
      <c r="P250" s="396" t="b">
        <f t="shared" si="63"/>
        <v>1</v>
      </c>
      <c r="Q250" s="396" t="s">
        <v>120</v>
      </c>
      <c r="R250" s="396"/>
      <c r="S250" s="78" t="s">
        <v>1018</v>
      </c>
      <c r="T250" s="396" t="s">
        <v>51</v>
      </c>
      <c r="U250" s="396"/>
    </row>
    <row r="251" spans="1:21">
      <c r="A251" s="452">
        <v>88316</v>
      </c>
      <c r="B251" s="452" t="s">
        <v>100</v>
      </c>
      <c r="C251" s="416" t="s">
        <v>565</v>
      </c>
      <c r="D251" s="417" t="s">
        <v>53</v>
      </c>
      <c r="E251" s="418">
        <v>12.73</v>
      </c>
      <c r="F251" s="431">
        <v>0.2</v>
      </c>
      <c r="G251" s="420">
        <v>2.5460000000000003</v>
      </c>
      <c r="H251" s="74" t="str">
        <f>IF(MID(A251,1,3)="OBS","REMOVER ESPAÇOS","OK")</f>
        <v>OK</v>
      </c>
      <c r="J251" s="385" t="str">
        <f>IF(AND(F251=0,G251&gt;0),1+COUNT($J$3:J250),IF(B251="AUXILIAR","AUXILIAR","SUBÍTEM"))</f>
        <v>SUBÍTEM</v>
      </c>
      <c r="K251" s="396">
        <v>88316</v>
      </c>
      <c r="L251" s="387">
        <f t="shared" si="64"/>
        <v>88316</v>
      </c>
      <c r="M251" s="206" t="str">
        <f>IF(AND(MID(A251,1,4)="comp",COUNTIF($A$1:$A$1306,A251)&gt;1),"ok AUXILIAR",IF(AND(F251&gt;0,MID(A251,1,4)="COMP"),"SUBÍTEM",IF(OR(AND(F251=0,G251=0),F251="COEF.",F251&gt;0),"SUBÍTEM",IF(MID(A251,1,5)="COMP.",IF(COUNTIF(ORÇAMENTO!$B$5:$B$9855,COMPOSIÇÕES!A251)=0,"NOK",IF(COUNTIF(ORÇAMENTO!$B$5:$B$9855,COMPOSIÇÕES!A251)&gt;0,"OK","SUBÍTEM"))))))</f>
        <v>SUBÍTEM</v>
      </c>
      <c r="P251" s="396" t="b">
        <f t="shared" si="63"/>
        <v>1</v>
      </c>
      <c r="Q251" s="396">
        <v>88316</v>
      </c>
      <c r="R251" s="396" t="s">
        <v>100</v>
      </c>
      <c r="S251" s="416" t="s">
        <v>565</v>
      </c>
      <c r="T251" s="396" t="s">
        <v>53</v>
      </c>
      <c r="U251" s="396">
        <v>12.7</v>
      </c>
    </row>
    <row r="252" spans="1:21" ht="18.75" customHeight="1">
      <c r="A252" s="452">
        <v>88317</v>
      </c>
      <c r="B252" s="452" t="s">
        <v>100</v>
      </c>
      <c r="C252" s="416" t="s">
        <v>589</v>
      </c>
      <c r="D252" s="417" t="s">
        <v>53</v>
      </c>
      <c r="E252" s="418">
        <v>18.75</v>
      </c>
      <c r="F252" s="431">
        <v>0.2</v>
      </c>
      <c r="G252" s="420">
        <v>3.75</v>
      </c>
      <c r="H252" s="74" t="str">
        <f>IF(MID(A252,1,3)="OBS","REMOVER ESPAÇOS","OK")</f>
        <v>OK</v>
      </c>
      <c r="J252" s="385" t="str">
        <f>IF(AND(F252=0,G252&gt;0),1+COUNT($J$3:J248),IF(B252="AUXILIAR","AUXILIAR","SUBÍTEM"))</f>
        <v>SUBÍTEM</v>
      </c>
      <c r="K252" s="396">
        <v>88317</v>
      </c>
      <c r="L252" s="387">
        <f t="shared" si="64"/>
        <v>88317</v>
      </c>
      <c r="M252" s="206" t="str">
        <f>IF(AND(MID(A252,1,4)="comp",COUNTIF($A$1:$A$1306,A252)&gt;1),"ok AUXILIAR",IF(AND(F252&gt;0,MID(A252,1,4)="COMP"),"SUBÍTEM",IF(OR(AND(F252=0,G252=0),F252="COEF.",F252&gt;0),"SUBÍTEM",IF(MID(A252,1,5)="COMP.",IF(COUNTIF(ORÇAMENTO!$B$5:$B$9855,COMPOSIÇÕES!A252)=0,"NOK",IF(COUNTIF(ORÇAMENTO!$B$5:$B$9855,COMPOSIÇÕES!A252)&gt;0,"OK","SUBÍTEM"))))))</f>
        <v>SUBÍTEM</v>
      </c>
      <c r="P252" s="396" t="b">
        <f t="shared" si="63"/>
        <v>1</v>
      </c>
      <c r="Q252" s="396">
        <v>88317</v>
      </c>
      <c r="R252" s="396" t="s">
        <v>100</v>
      </c>
      <c r="S252" s="416" t="s">
        <v>589</v>
      </c>
      <c r="T252" s="396" t="s">
        <v>53</v>
      </c>
      <c r="U252" s="396">
        <v>17.78</v>
      </c>
    </row>
    <row r="253" spans="1:21" ht="18.75" customHeight="1">
      <c r="A253" s="452">
        <v>6789</v>
      </c>
      <c r="B253" s="452" t="s">
        <v>101</v>
      </c>
      <c r="C253" s="416" t="s">
        <v>1446</v>
      </c>
      <c r="D253" s="417" t="s">
        <v>48</v>
      </c>
      <c r="E253" s="418">
        <v>8</v>
      </c>
      <c r="F253" s="431">
        <v>0.02</v>
      </c>
      <c r="G253" s="420">
        <v>0.16</v>
      </c>
      <c r="H253" s="74" t="str">
        <f>IF(MID(A253,1,3)="OBS","REMOVER ESPAÇOS","OK")</f>
        <v>OK</v>
      </c>
      <c r="J253" s="385" t="str">
        <f>IF(AND(F253=0,G253&gt;0),1+COUNT($J$3:J249),IF(B253="AUXILIAR","AUXILIAR","SUBÍTEM"))</f>
        <v>SUBÍTEM</v>
      </c>
      <c r="K253" s="396">
        <v>6789</v>
      </c>
      <c r="L253" s="387">
        <f t="shared" si="64"/>
        <v>6789</v>
      </c>
      <c r="M253" s="206" t="str">
        <f>IF(AND(MID(A253,1,4)="comp",COUNTIF($A$1:$A$1306,A253)&gt;1),"ok AUXILIAR",IF(AND(F253&gt;0,MID(A253,1,4)="COMP"),"SUBÍTEM",IF(OR(AND(F253=0,G253=0),F253="COEF.",F253&gt;0),"SUBÍTEM",IF(MID(A253,1,5)="COMP.",IF(COUNTIF(ORÇAMENTO!$B$5:$B$9855,COMPOSIÇÕES!A253)=0,"NOK",IF(COUNTIF(ORÇAMENTO!$B$5:$B$9855,COMPOSIÇÕES!A253)&gt;0,"OK","SUBÍTEM"))))))</f>
        <v>SUBÍTEM</v>
      </c>
      <c r="P253" s="396" t="b">
        <f t="shared" si="63"/>
        <v>1</v>
      </c>
      <c r="Q253" s="396">
        <v>6789</v>
      </c>
      <c r="R253" s="396" t="s">
        <v>101</v>
      </c>
      <c r="S253" s="416" t="s">
        <v>1446</v>
      </c>
      <c r="T253" s="396" t="s">
        <v>48</v>
      </c>
      <c r="U253" s="396">
        <v>8</v>
      </c>
    </row>
    <row r="254" spans="1:21" ht="18.75" customHeight="1">
      <c r="A254" s="452">
        <v>4182</v>
      </c>
      <c r="B254" s="452" t="s">
        <v>101</v>
      </c>
      <c r="C254" s="416" t="s">
        <v>1447</v>
      </c>
      <c r="D254" s="417" t="s">
        <v>53</v>
      </c>
      <c r="E254" s="418">
        <v>1.21</v>
      </c>
      <c r="F254" s="431">
        <v>0.2</v>
      </c>
      <c r="G254" s="420">
        <v>0.24199999999999999</v>
      </c>
      <c r="H254" s="74" t="str">
        <f>IF(MID(A254,1,3)="OBS","REMOVER ESPAÇOS","OK")</f>
        <v>OK</v>
      </c>
      <c r="J254" s="385" t="str">
        <f>IF(AND(F254=0,G254&gt;0),1+COUNT($J$3:J250),IF(B254="AUXILIAR","AUXILIAR","SUBÍTEM"))</f>
        <v>SUBÍTEM</v>
      </c>
      <c r="K254" s="396">
        <v>4182</v>
      </c>
      <c r="L254" s="387">
        <f t="shared" si="64"/>
        <v>4182</v>
      </c>
      <c r="M254" s="206" t="str">
        <f>IF(AND(MID(A254,1,4)="comp",COUNTIF($A$1:$A$1306,A254)&gt;1),"ok AUXILIAR",IF(AND(F254&gt;0,MID(A254,1,4)="COMP"),"SUBÍTEM",IF(OR(AND(F254=0,G254=0),F254="COEF.",F254&gt;0),"SUBÍTEM",IF(MID(A254,1,5)="COMP.",IF(COUNTIF(ORÇAMENTO!$B$5:$B$9855,COMPOSIÇÕES!A254)=0,"NOK",IF(COUNTIF(ORÇAMENTO!$B$5:$B$9855,COMPOSIÇÕES!A254)&gt;0,"OK","SUBÍTEM"))))))</f>
        <v>SUBÍTEM</v>
      </c>
      <c r="P254" s="396" t="b">
        <f t="shared" si="63"/>
        <v>1</v>
      </c>
      <c r="Q254" s="396">
        <v>4182</v>
      </c>
      <c r="R254" s="396" t="s">
        <v>101</v>
      </c>
      <c r="S254" s="416" t="s">
        <v>1447</v>
      </c>
      <c r="T254" s="396" t="s">
        <v>53</v>
      </c>
      <c r="U254" s="396">
        <v>1.18</v>
      </c>
    </row>
    <row r="255" spans="1:21">
      <c r="A255" s="421" t="s">
        <v>999</v>
      </c>
      <c r="B255" s="421"/>
      <c r="C255" s="421"/>
      <c r="D255" s="421"/>
      <c r="E255" s="421"/>
      <c r="F255" s="421"/>
      <c r="G255" s="421"/>
      <c r="H255" s="74" t="str">
        <f>IF(MID(A255,1,3)="OBS","REMOVER ESPAÇOS","OK")</f>
        <v>REMOVER ESPAÇOS</v>
      </c>
      <c r="J255" s="385" t="str">
        <f>IF(AND(F255=0,G255&gt;0),1+COUNT($J$3:J254),IF(B255="AUXILIAR","AUXILIAR","SUBÍTEM"))</f>
        <v>SUBÍTEM</v>
      </c>
      <c r="K255" s="396" t="s">
        <v>999</v>
      </c>
      <c r="L255" s="387" t="str">
        <f t="shared" si="64"/>
        <v>Obs: composição/Base -  Composição ORSE - 8344</v>
      </c>
      <c r="M255" s="206" t="str">
        <f>IF(AND(MID(A255,1,4)="comp",COUNTIF($A$1:$A$1306,A255)&gt;1),"ok AUXILIAR",IF(AND(F255&gt;0,MID(A255,1,4)="COMP"),"SUBÍTEM",IF(OR(AND(F255=0,G255=0),F255="COEF.",F255&gt;0),"SUBÍTEM",IF(MID(A255,1,5)="COMP.",IF(COUNTIF(ORÇAMENTO!$B$5:$B$9855,COMPOSIÇÕES!A255)=0,"NOK",IF(COUNTIF(ORÇAMENTO!$B$5:$B$9855,COMPOSIÇÕES!A255)&gt;0,"OK","SUBÍTEM"))))))</f>
        <v>SUBÍTEM</v>
      </c>
      <c r="P255" s="396" t="b">
        <f t="shared" si="63"/>
        <v>1</v>
      </c>
      <c r="Q255" s="396" t="s">
        <v>999</v>
      </c>
      <c r="R255" s="396"/>
      <c r="S255" s="421"/>
      <c r="T255" s="396"/>
      <c r="U255" s="396"/>
    </row>
    <row r="256" spans="1:21">
      <c r="A256" s="130" t="s">
        <v>961</v>
      </c>
      <c r="B256" s="130"/>
      <c r="C256" s="130"/>
      <c r="D256" s="130"/>
      <c r="E256" s="130"/>
      <c r="F256" s="130"/>
      <c r="G256" s="130"/>
      <c r="J256" s="385"/>
      <c r="K256" s="396" t="s">
        <v>961</v>
      </c>
      <c r="L256" s="387"/>
      <c r="M256" s="206"/>
      <c r="P256" s="396" t="b">
        <f t="shared" si="63"/>
        <v>1</v>
      </c>
      <c r="Q256" s="396" t="s">
        <v>961</v>
      </c>
      <c r="R256" s="396"/>
      <c r="S256" s="130"/>
      <c r="T256" s="396"/>
      <c r="U256" s="396"/>
    </row>
    <row r="257" spans="1:21" ht="15.75" thickBot="1">
      <c r="A257" s="456"/>
      <c r="B257" s="130"/>
      <c r="C257" s="130"/>
      <c r="D257" s="130"/>
      <c r="E257" s="130"/>
      <c r="F257" s="130"/>
      <c r="G257" s="457"/>
      <c r="H257" s="74" t="str">
        <f>IF(MID(A257,1,3)="OBS","REMOVER ESPAÇOS","OK")</f>
        <v>OK</v>
      </c>
      <c r="J257" s="385"/>
      <c r="K257" s="396"/>
      <c r="L257" s="387">
        <f t="shared" ref="L257:L262" si="65">A257</f>
        <v>0</v>
      </c>
      <c r="M257" s="206"/>
      <c r="P257" s="396" t="b">
        <f t="shared" si="63"/>
        <v>1</v>
      </c>
      <c r="Q257" s="396"/>
      <c r="R257" s="396"/>
      <c r="S257" s="130"/>
      <c r="T257" s="396"/>
      <c r="U257" s="396"/>
    </row>
    <row r="258" spans="1:21" ht="36.75" customHeight="1" thickBot="1">
      <c r="A258" s="469" t="s">
        <v>95</v>
      </c>
      <c r="B258" s="467"/>
      <c r="C258" s="399" t="s">
        <v>78</v>
      </c>
      <c r="D258" s="432" t="s">
        <v>96</v>
      </c>
      <c r="E258" s="399" t="s">
        <v>98</v>
      </c>
      <c r="F258" s="399" t="s">
        <v>97</v>
      </c>
      <c r="G258" s="433" t="s">
        <v>99</v>
      </c>
      <c r="H258" s="74" t="str">
        <f>IF(MID(A258,1,3)="OBS","REMOVER ESPAÇOS","OK")</f>
        <v>OK</v>
      </c>
      <c r="J258" s="385" t="str">
        <f>IF(AND(F258=0,G258&gt;0),1+COUNT($J$3:J241),IF(B258="AUXILIAR","AUXILIAR","SUBÍTEM"))</f>
        <v>SUBÍTEM</v>
      </c>
      <c r="K258" s="396" t="s">
        <v>95</v>
      </c>
      <c r="L258" s="387" t="str">
        <f t="shared" si="65"/>
        <v>COD.</v>
      </c>
      <c r="M258" s="206" t="str">
        <f>IF(AND(MID(A258,1,4)="comp",COUNTIF($A$1:$A$1306,A258)&gt;1),"ok AUXILIAR",IF(AND(F258&gt;0,MID(A258,1,4)="COMP"),"SUBÍTEM",IF(OR(AND(F258=0,G258=0),F258="COEF.",F258&gt;0),"SUBÍTEM",IF(MID(A258,1,5)="COMP.",IF(COUNTIF(ORÇAMENTO!$B$5:$B$9855,COMPOSIÇÕES!A258)=0,"NOK",IF(COUNTIF(ORÇAMENTO!$B$5:$B$9855,COMPOSIÇÕES!A258)&gt;0,"OK","SUBÍTEM"))))))</f>
        <v>SUBÍTEM</v>
      </c>
      <c r="P258" s="396" t="b">
        <f t="shared" si="63"/>
        <v>1</v>
      </c>
      <c r="Q258" s="396" t="s">
        <v>95</v>
      </c>
      <c r="R258" s="396"/>
      <c r="S258" s="75" t="s">
        <v>78</v>
      </c>
      <c r="T258" s="396" t="s">
        <v>96</v>
      </c>
      <c r="U258" s="396" t="s">
        <v>98</v>
      </c>
    </row>
    <row r="259" spans="1:21" ht="38.25" customHeight="1" thickBot="1">
      <c r="A259" s="407" t="s">
        <v>121</v>
      </c>
      <c r="B259" s="423"/>
      <c r="C259" s="468" t="s">
        <v>1004</v>
      </c>
      <c r="D259" s="408" t="s">
        <v>51</v>
      </c>
      <c r="E259" s="408"/>
      <c r="F259" s="408"/>
      <c r="G259" s="424">
        <v>15.182500000000001</v>
      </c>
      <c r="H259" s="74" t="str">
        <f>UPPER(C259)</f>
        <v>REMOÇÃO DE BANCADA DE GRANITO (OU MARMORE)</v>
      </c>
      <c r="J259" s="385">
        <f>IF(AND(F259=0,G259&gt;0),1+COUNT($J$3:J258),IF(B259="AUXILIAR","AUXILIAR","SUBÍTEM"))</f>
        <v>29</v>
      </c>
      <c r="K259" s="396" t="s">
        <v>122</v>
      </c>
      <c r="L259" s="387" t="str">
        <f t="shared" si="65"/>
        <v>COMP. 29</v>
      </c>
      <c r="M259" s="206" t="str">
        <f>IF(AND(MID(A259,1,4)="comp",COUNTIF($A$1:$A$1306,A259)&gt;1),"ok AUXILIAR",IF(AND(F259&gt;0,MID(A259,1,4)="COMP"),"SUBÍTEM",IF(OR(AND(F259=0,G259=0),F259="COEF.",F259&gt;0),"SUBÍTEM",IF(MID(A259,1,5)="COMP.",IF(COUNTIF(ORÇAMENTO!$B$5:$B$9855,COMPOSIÇÕES!A259)=0,"NOK",IF(COUNTIF(ORÇAMENTO!$B$5:$B$9855,COMPOSIÇÕES!A259)&gt;0,"OK","SUBÍTEM"))))))</f>
        <v>OK</v>
      </c>
      <c r="P259" s="396" t="b">
        <f t="shared" si="63"/>
        <v>1</v>
      </c>
      <c r="Q259" s="396" t="s">
        <v>121</v>
      </c>
      <c r="R259" s="396"/>
      <c r="S259" s="78" t="s">
        <v>1004</v>
      </c>
      <c r="T259" s="396" t="s">
        <v>51</v>
      </c>
      <c r="U259" s="396"/>
    </row>
    <row r="260" spans="1:21">
      <c r="A260" s="452">
        <v>88316</v>
      </c>
      <c r="B260" s="452" t="s">
        <v>100</v>
      </c>
      <c r="C260" s="416" t="s">
        <v>565</v>
      </c>
      <c r="D260" s="417" t="s">
        <v>53</v>
      </c>
      <c r="E260" s="418">
        <v>12.73</v>
      </c>
      <c r="F260" s="431">
        <v>1</v>
      </c>
      <c r="G260" s="420">
        <v>12.73</v>
      </c>
      <c r="H260" s="74" t="str">
        <f>IF(MID(A260,1,3)="OBS","REMOVER ESPAÇOS","OK")</f>
        <v>OK</v>
      </c>
      <c r="J260" s="385" t="str">
        <f>IF(AND(F260=0,G260&gt;0),1+COUNT($J$3:J259),IF(B260="AUXILIAR","AUXILIAR","SUBÍTEM"))</f>
        <v>SUBÍTEM</v>
      </c>
      <c r="K260" s="396">
        <v>88316</v>
      </c>
      <c r="L260" s="387">
        <f t="shared" si="65"/>
        <v>88316</v>
      </c>
      <c r="M260" s="206" t="str">
        <f>IF(AND(MID(A260,1,4)="comp",COUNTIF($A$1:$A$1306,A260)&gt;1),"ok AUXILIAR",IF(AND(F260&gt;0,MID(A260,1,4)="COMP"),"SUBÍTEM",IF(OR(AND(F260=0,G260=0),F260="COEF.",F260&gt;0),"SUBÍTEM",IF(MID(A260,1,5)="COMP.",IF(COUNTIF(ORÇAMENTO!$B$5:$B$9855,COMPOSIÇÕES!A260)=0,"NOK",IF(COUNTIF(ORÇAMENTO!$B$5:$B$9855,COMPOSIÇÕES!A260)&gt;0,"OK","SUBÍTEM"))))))</f>
        <v>SUBÍTEM</v>
      </c>
      <c r="P260" s="396" t="b">
        <f t="shared" si="63"/>
        <v>1</v>
      </c>
      <c r="Q260" s="396">
        <v>88316</v>
      </c>
      <c r="R260" s="396" t="s">
        <v>100</v>
      </c>
      <c r="S260" s="416" t="s">
        <v>565</v>
      </c>
      <c r="T260" s="396" t="s">
        <v>53</v>
      </c>
      <c r="U260" s="396">
        <v>12.7</v>
      </c>
    </row>
    <row r="261" spans="1:21" ht="18.75" customHeight="1">
      <c r="A261" s="452">
        <v>88309</v>
      </c>
      <c r="B261" s="452" t="s">
        <v>100</v>
      </c>
      <c r="C261" s="416" t="s">
        <v>572</v>
      </c>
      <c r="D261" s="417" t="s">
        <v>53</v>
      </c>
      <c r="E261" s="418">
        <v>16.350000000000001</v>
      </c>
      <c r="F261" s="431">
        <v>0.15</v>
      </c>
      <c r="G261" s="420">
        <v>2.4525000000000001</v>
      </c>
      <c r="H261" s="74" t="str">
        <f>IF(MID(A261,1,3)="OBS","REMOVER ESPAÇOS","OK")</f>
        <v>OK</v>
      </c>
      <c r="J261" s="385" t="str">
        <f>IF(AND(F261=0,G261&gt;0),1+COUNT($J$3:J257),IF(B261="AUXILIAR","AUXILIAR","SUBÍTEM"))</f>
        <v>SUBÍTEM</v>
      </c>
      <c r="K261" s="396">
        <v>88309</v>
      </c>
      <c r="L261" s="387">
        <f t="shared" si="65"/>
        <v>88309</v>
      </c>
      <c r="M261" s="206" t="str">
        <f>IF(AND(MID(A261,1,4)="comp",COUNTIF($A$1:$A$1306,A261)&gt;1),"ok AUXILIAR",IF(AND(F261&gt;0,MID(A261,1,4)="COMP"),"SUBÍTEM",IF(OR(AND(F261=0,G261=0),F261="COEF.",F261&gt;0),"SUBÍTEM",IF(MID(A261,1,5)="COMP.",IF(COUNTIF(ORÇAMENTO!$B$5:$B$9855,COMPOSIÇÕES!A261)=0,"NOK",IF(COUNTIF(ORÇAMENTO!$B$5:$B$9855,COMPOSIÇÕES!A261)&gt;0,"OK","SUBÍTEM"))))))</f>
        <v>SUBÍTEM</v>
      </c>
      <c r="P261" s="396" t="b">
        <f t="shared" si="63"/>
        <v>1</v>
      </c>
      <c r="Q261" s="396">
        <v>88309</v>
      </c>
      <c r="R261" s="396" t="s">
        <v>100</v>
      </c>
      <c r="S261" s="416" t="s">
        <v>572</v>
      </c>
      <c r="T261" s="396" t="s">
        <v>53</v>
      </c>
      <c r="U261" s="396">
        <v>15.89</v>
      </c>
    </row>
    <row r="262" spans="1:21">
      <c r="A262" s="421" t="s">
        <v>1003</v>
      </c>
      <c r="B262" s="421"/>
      <c r="C262" s="421"/>
      <c r="D262" s="421"/>
      <c r="E262" s="421"/>
      <c r="F262" s="421"/>
      <c r="G262" s="421"/>
      <c r="H262" s="74" t="str">
        <f>IF(MID(A262,1,3)="OBS","REMOVER ESPAÇOS","OK")</f>
        <v>REMOVER ESPAÇOS</v>
      </c>
      <c r="J262" s="385" t="str">
        <f>IF(AND(F262=0,G262&gt;0),1+COUNT($J$3:J261),IF(B262="AUXILIAR","AUXILIAR","SUBÍTEM"))</f>
        <v>SUBÍTEM</v>
      </c>
      <c r="K262" s="396" t="s">
        <v>1003</v>
      </c>
      <c r="L262" s="387" t="str">
        <f t="shared" si="65"/>
        <v>Obs: composição/Base -  Composição ORSE - 8387</v>
      </c>
      <c r="M262" s="206" t="str">
        <f>IF(AND(MID(A262,1,4)="comp",COUNTIF($A$1:$A$1306,A262)&gt;1),"ok AUXILIAR",IF(AND(F262&gt;0,MID(A262,1,4)="COMP"),"SUBÍTEM",IF(OR(AND(F262=0,G262=0),F262="COEF.",F262&gt;0),"SUBÍTEM",IF(MID(A262,1,5)="COMP.",IF(COUNTIF(ORÇAMENTO!$B$5:$B$9855,COMPOSIÇÕES!A262)=0,"NOK",IF(COUNTIF(ORÇAMENTO!$B$5:$B$9855,COMPOSIÇÕES!A262)&gt;0,"OK","SUBÍTEM"))))))</f>
        <v>SUBÍTEM</v>
      </c>
      <c r="P262" s="396" t="b">
        <f t="shared" si="63"/>
        <v>1</v>
      </c>
      <c r="Q262" s="396" t="s">
        <v>1003</v>
      </c>
      <c r="R262" s="396"/>
      <c r="S262" s="421"/>
      <c r="T262" s="396"/>
      <c r="U262" s="396"/>
    </row>
    <row r="263" spans="1:21" ht="15.75" thickBot="1">
      <c r="A263" s="130"/>
      <c r="B263" s="130"/>
      <c r="C263" s="130"/>
      <c r="D263" s="130"/>
      <c r="E263" s="130"/>
      <c r="F263" s="130"/>
      <c r="G263" s="130"/>
      <c r="J263" s="385"/>
      <c r="K263" s="396"/>
      <c r="L263" s="387"/>
      <c r="M263" s="206"/>
      <c r="P263" s="396" t="b">
        <f t="shared" ref="P263" si="66">C263=S263</f>
        <v>1</v>
      </c>
      <c r="Q263" s="396"/>
      <c r="R263" s="396"/>
      <c r="S263" s="130"/>
      <c r="T263" s="396"/>
      <c r="U263" s="396"/>
    </row>
    <row r="264" spans="1:21" ht="36.75" customHeight="1" thickBot="1">
      <c r="A264" s="469" t="s">
        <v>95</v>
      </c>
      <c r="B264" s="467"/>
      <c r="C264" s="399" t="s">
        <v>78</v>
      </c>
      <c r="D264" s="432" t="s">
        <v>96</v>
      </c>
      <c r="E264" s="399" t="s">
        <v>98</v>
      </c>
      <c r="F264" s="399" t="s">
        <v>97</v>
      </c>
      <c r="G264" s="433" t="s">
        <v>99</v>
      </c>
      <c r="H264" s="74" t="str">
        <f>IF(MID(A264,1,3)="OBS","REMOVER ESPAÇOS","OK")</f>
        <v>OK</v>
      </c>
      <c r="J264" s="385" t="str">
        <f>IF(AND(F264=0,G264&gt;0),1+COUNT($J$3:J257),IF(B264="AUXILIAR","AUXILIAR","SUBÍTEM"))</f>
        <v>SUBÍTEM</v>
      </c>
      <c r="K264" s="396" t="s">
        <v>95</v>
      </c>
      <c r="L264" s="387" t="str">
        <f t="shared" ref="L264:L268" si="67">A264</f>
        <v>COD.</v>
      </c>
      <c r="M264" s="206" t="str">
        <f>IF(AND(MID(A264,1,4)="comp",COUNTIF($A$1:$A$1306,A264)&gt;1),"ok AUXILIAR",IF(AND(F264&gt;0,MID(A264,1,4)="COMP"),"SUBÍTEM",IF(OR(AND(F264=0,G264=0),F264="COEF.",F264&gt;0),"SUBÍTEM",IF(MID(A264,1,5)="COMP.",IF(COUNTIF(ORÇAMENTO!$B$5:$B$9855,COMPOSIÇÕES!A264)=0,"NOK",IF(COUNTIF(ORÇAMENTO!$B$5:$B$9855,COMPOSIÇÕES!A264)&gt;0,"OK","SUBÍTEM"))))))</f>
        <v>SUBÍTEM</v>
      </c>
      <c r="P264" s="396" t="b">
        <f>C264=S264</f>
        <v>1</v>
      </c>
      <c r="Q264" s="396" t="s">
        <v>95</v>
      </c>
      <c r="R264" s="396"/>
      <c r="S264" s="75" t="s">
        <v>78</v>
      </c>
      <c r="T264" s="396" t="s">
        <v>96</v>
      </c>
      <c r="U264" s="396" t="s">
        <v>98</v>
      </c>
    </row>
    <row r="265" spans="1:21" ht="38.25" customHeight="1" thickBot="1">
      <c r="A265" s="407" t="s">
        <v>122</v>
      </c>
      <c r="B265" s="423"/>
      <c r="C265" s="468" t="s">
        <v>1005</v>
      </c>
      <c r="D265" s="408" t="s">
        <v>96</v>
      </c>
      <c r="E265" s="408"/>
      <c r="F265" s="408"/>
      <c r="G265" s="424">
        <v>9.2729999999999997</v>
      </c>
      <c r="H265" s="74" t="str">
        <f>UPPER(C265)</f>
        <v>REMOÇÃO DE LAVATÓRIO</v>
      </c>
      <c r="J265" s="385">
        <f>IF(AND(F265=0,G265&gt;0),1+COUNT($J$3:J264),IF(B265="AUXILIAR","AUXILIAR","SUBÍTEM"))</f>
        <v>30</v>
      </c>
      <c r="K265" s="396" t="s">
        <v>123</v>
      </c>
      <c r="L265" s="387" t="str">
        <f t="shared" si="67"/>
        <v>COMP. 30</v>
      </c>
      <c r="M265" s="206" t="str">
        <f>IF(AND(MID(A265,1,4)="comp",COUNTIF($A$1:$A$1306,A265)&gt;1),"ok AUXILIAR",IF(AND(F265&gt;0,MID(A265,1,4)="COMP"),"SUBÍTEM",IF(OR(AND(F265=0,G265=0),F265="COEF.",F265&gt;0),"SUBÍTEM",IF(MID(A265,1,5)="COMP.",IF(COUNTIF(ORÇAMENTO!$B$5:$B$9855,COMPOSIÇÕES!A265)=0,"NOK",IF(COUNTIF(ORÇAMENTO!$B$5:$B$9855,COMPOSIÇÕES!A265)&gt;0,"OK","SUBÍTEM"))))))</f>
        <v>OK</v>
      </c>
      <c r="P265" s="396" t="b">
        <f>C265=S265</f>
        <v>1</v>
      </c>
      <c r="Q265" s="396" t="s">
        <v>122</v>
      </c>
      <c r="R265" s="396"/>
      <c r="S265" s="78" t="s">
        <v>1005</v>
      </c>
      <c r="T265" s="396" t="s">
        <v>96</v>
      </c>
      <c r="U265" s="396"/>
    </row>
    <row r="266" spans="1:21">
      <c r="A266" s="452">
        <v>88316</v>
      </c>
      <c r="B266" s="452" t="s">
        <v>100</v>
      </c>
      <c r="C266" s="416" t="s">
        <v>565</v>
      </c>
      <c r="D266" s="417" t="s">
        <v>53</v>
      </c>
      <c r="E266" s="418">
        <v>12.73</v>
      </c>
      <c r="F266" s="431">
        <v>0.6</v>
      </c>
      <c r="G266" s="420">
        <v>7.6379999999999999</v>
      </c>
      <c r="H266" s="74" t="str">
        <f>IF(MID(A266,1,3)="OBS","REMOVER ESPAÇOS","OK")</f>
        <v>OK</v>
      </c>
      <c r="J266" s="385" t="str">
        <f>IF(AND(F266=0,G266&gt;0),1+COUNT($J$3:J265),IF(B266="AUXILIAR","AUXILIAR","SUBÍTEM"))</f>
        <v>SUBÍTEM</v>
      </c>
      <c r="K266" s="396">
        <v>88316</v>
      </c>
      <c r="L266" s="387">
        <f t="shared" si="67"/>
        <v>88316</v>
      </c>
      <c r="M266" s="206" t="str">
        <f>IF(AND(MID(A266,1,4)="comp",COUNTIF($A$1:$A$1306,A266)&gt;1),"ok AUXILIAR",IF(AND(F266&gt;0,MID(A266,1,4)="COMP"),"SUBÍTEM",IF(OR(AND(F266=0,G266=0),F266="COEF.",F266&gt;0),"SUBÍTEM",IF(MID(A266,1,5)="COMP.",IF(COUNTIF(ORÇAMENTO!$B$5:$B$9855,COMPOSIÇÕES!A266)=0,"NOK",IF(COUNTIF(ORÇAMENTO!$B$5:$B$9855,COMPOSIÇÕES!A266)&gt;0,"OK","SUBÍTEM"))))))</f>
        <v>SUBÍTEM</v>
      </c>
      <c r="P266" s="396" t="b">
        <f>C266=S266</f>
        <v>1</v>
      </c>
      <c r="Q266" s="396">
        <v>88316</v>
      </c>
      <c r="R266" s="396" t="s">
        <v>100</v>
      </c>
      <c r="S266" s="416" t="s">
        <v>565</v>
      </c>
      <c r="T266" s="396" t="s">
        <v>53</v>
      </c>
      <c r="U266" s="396">
        <v>12.7</v>
      </c>
    </row>
    <row r="267" spans="1:21" ht="18.75" customHeight="1">
      <c r="A267" s="452">
        <v>88309</v>
      </c>
      <c r="B267" s="452" t="s">
        <v>100</v>
      </c>
      <c r="C267" s="416" t="s">
        <v>572</v>
      </c>
      <c r="D267" s="417" t="s">
        <v>53</v>
      </c>
      <c r="E267" s="418">
        <v>16.350000000000001</v>
      </c>
      <c r="F267" s="431">
        <v>0.1</v>
      </c>
      <c r="G267" s="420">
        <v>1.6350000000000002</v>
      </c>
      <c r="H267" s="74" t="str">
        <f>IF(MID(A267,1,3)="OBS","REMOVER ESPAÇOS","OK")</f>
        <v>OK</v>
      </c>
      <c r="J267" s="385" t="str">
        <f>IF(AND(F267=0,G267&gt;0),1+COUNT($J$3:J263),IF(B267="AUXILIAR","AUXILIAR","SUBÍTEM"))</f>
        <v>SUBÍTEM</v>
      </c>
      <c r="K267" s="396">
        <v>88309</v>
      </c>
      <c r="L267" s="387">
        <f t="shared" si="67"/>
        <v>88309</v>
      </c>
      <c r="M267" s="206" t="str">
        <f>IF(AND(MID(A267,1,4)="comp",COUNTIF($A$1:$A$1306,A267)&gt;1),"ok AUXILIAR",IF(AND(F267&gt;0,MID(A267,1,4)="COMP"),"SUBÍTEM",IF(OR(AND(F267=0,G267=0),F267="COEF.",F267&gt;0),"SUBÍTEM",IF(MID(A267,1,5)="COMP.",IF(COUNTIF(ORÇAMENTO!$B$5:$B$9855,COMPOSIÇÕES!A267)=0,"NOK",IF(COUNTIF(ORÇAMENTO!$B$5:$B$9855,COMPOSIÇÕES!A267)&gt;0,"OK","SUBÍTEM"))))))</f>
        <v>SUBÍTEM</v>
      </c>
      <c r="P267" s="396" t="b">
        <f>C267=S267</f>
        <v>1</v>
      </c>
      <c r="Q267" s="396">
        <v>88309</v>
      </c>
      <c r="R267" s="396" t="s">
        <v>100</v>
      </c>
      <c r="S267" s="416" t="s">
        <v>572</v>
      </c>
      <c r="T267" s="396" t="s">
        <v>53</v>
      </c>
      <c r="U267" s="396">
        <v>15.89</v>
      </c>
    </row>
    <row r="268" spans="1:21">
      <c r="A268" s="421" t="s">
        <v>1006</v>
      </c>
      <c r="B268" s="421"/>
      <c r="C268" s="421"/>
      <c r="D268" s="421"/>
      <c r="E268" s="421"/>
      <c r="F268" s="421"/>
      <c r="G268" s="421"/>
      <c r="H268" s="74" t="str">
        <f>IF(MID(A268,1,3)="OBS","REMOVER ESPAÇOS","OK")</f>
        <v>REMOVER ESPAÇOS</v>
      </c>
      <c r="J268" s="385" t="str">
        <f>IF(AND(F268=0,G268&gt;0),1+COUNT($J$3:J267),IF(B268="AUXILIAR","AUXILIAR","SUBÍTEM"))</f>
        <v>SUBÍTEM</v>
      </c>
      <c r="K268" s="396" t="s">
        <v>1006</v>
      </c>
      <c r="L268" s="387" t="str">
        <f t="shared" si="67"/>
        <v>Obs: composição/Base -  Composição ORSE - 3262</v>
      </c>
      <c r="M268" s="206" t="str">
        <f>IF(AND(MID(A268,1,4)="comp",COUNTIF($A$1:$A$1306,A268)&gt;1),"ok AUXILIAR",IF(AND(F268&gt;0,MID(A268,1,4)="COMP"),"SUBÍTEM",IF(OR(AND(F268=0,G268=0),F268="COEF.",F268&gt;0),"SUBÍTEM",IF(MID(A268,1,5)="COMP.",IF(COUNTIF(ORÇAMENTO!$B$5:$B$9855,COMPOSIÇÕES!A268)=0,"NOK",IF(COUNTIF(ORÇAMENTO!$B$5:$B$9855,COMPOSIÇÕES!A268)&gt;0,"OK","SUBÍTEM"))))))</f>
        <v>SUBÍTEM</v>
      </c>
      <c r="P268" s="396" t="b">
        <f>C268=S268</f>
        <v>1</v>
      </c>
      <c r="Q268" s="396" t="s">
        <v>1006</v>
      </c>
      <c r="R268" s="396"/>
      <c r="S268" s="421"/>
      <c r="T268" s="396"/>
      <c r="U268" s="396"/>
    </row>
    <row r="269" spans="1:21" ht="15.75" thickBot="1">
      <c r="A269" s="130"/>
      <c r="B269" s="130"/>
      <c r="C269" s="130"/>
      <c r="D269" s="130"/>
      <c r="E269" s="130"/>
      <c r="F269" s="130"/>
      <c r="G269" s="130"/>
      <c r="J269" s="385"/>
      <c r="K269" s="396"/>
      <c r="L269" s="387"/>
      <c r="M269" s="206"/>
      <c r="P269" s="396" t="b">
        <f t="shared" ref="P269:P280" si="68">C269=S269</f>
        <v>1</v>
      </c>
      <c r="Q269" s="396"/>
      <c r="R269" s="396"/>
      <c r="S269" s="130"/>
      <c r="T269" s="396"/>
      <c r="U269" s="396"/>
    </row>
    <row r="270" spans="1:21" ht="36.75" customHeight="1" thickBot="1">
      <c r="A270" s="469" t="s">
        <v>95</v>
      </c>
      <c r="B270" s="467"/>
      <c r="C270" s="399" t="s">
        <v>78</v>
      </c>
      <c r="D270" s="432" t="s">
        <v>96</v>
      </c>
      <c r="E270" s="399" t="s">
        <v>98</v>
      </c>
      <c r="F270" s="399" t="s">
        <v>97</v>
      </c>
      <c r="G270" s="433" t="s">
        <v>99</v>
      </c>
      <c r="H270" s="74" t="str">
        <f>IF(MID(A270,1,3)="OBS","REMOVER ESPAÇOS","OK")</f>
        <v>OK</v>
      </c>
      <c r="J270" s="385" t="str">
        <f>IF(AND(F270=0,G270&gt;0),1+COUNT($J$3:J261),IF(B270="AUXILIAR","AUXILIAR","SUBÍTEM"))</f>
        <v>SUBÍTEM</v>
      </c>
      <c r="K270" s="396" t="s">
        <v>95</v>
      </c>
      <c r="L270" s="387" t="str">
        <f>A270</f>
        <v>COD.</v>
      </c>
      <c r="M270" s="206" t="str">
        <f>IF(AND(MID(A270,1,4)="comp",COUNTIF($A$1:$A$1306,A270)&gt;1),"ok AUXILIAR",IF(AND(F270&gt;0,MID(A270,1,4)="COMP"),"SUBÍTEM",IF(OR(AND(F270=0,G270=0),F270="COEF.",F270&gt;0),"SUBÍTEM",IF(MID(A270,1,5)="COMP.",IF(COUNTIF(ORÇAMENTO!$B$5:$B$9855,COMPOSIÇÕES!A270)=0,"NOK",IF(COUNTIF(ORÇAMENTO!$B$5:$B$9855,COMPOSIÇÕES!A270)&gt;0,"OK","SUBÍTEM"))))))</f>
        <v>SUBÍTEM</v>
      </c>
      <c r="P270" s="396" t="b">
        <f t="shared" si="68"/>
        <v>1</v>
      </c>
      <c r="Q270" s="396" t="s">
        <v>95</v>
      </c>
      <c r="R270" s="396"/>
      <c r="S270" s="75" t="s">
        <v>78</v>
      </c>
      <c r="T270" s="396" t="s">
        <v>96</v>
      </c>
      <c r="U270" s="396" t="s">
        <v>98</v>
      </c>
    </row>
    <row r="271" spans="1:21" ht="38.25" customHeight="1" thickBot="1">
      <c r="A271" s="407" t="s">
        <v>123</v>
      </c>
      <c r="B271" s="423"/>
      <c r="C271" s="468" t="s">
        <v>1012</v>
      </c>
      <c r="D271" s="408" t="s">
        <v>96</v>
      </c>
      <c r="E271" s="408"/>
      <c r="F271" s="408"/>
      <c r="G271" s="424">
        <v>15.96</v>
      </c>
      <c r="H271" s="74" t="str">
        <f>UPPER(C271)</f>
        <v>REMOÇÃO DE METAIS SANITÁRIOS (TORNEIRA, REGISTROS, CHUVEIROS, ETC.)</v>
      </c>
      <c r="J271" s="385">
        <f>IF(AND(F271=0,G271&gt;0),1+COUNT($J$3:J270),IF(B271="AUXILIAR","AUXILIAR","SUBÍTEM"))</f>
        <v>31</v>
      </c>
      <c r="K271" s="396" t="s">
        <v>1429</v>
      </c>
      <c r="L271" s="387" t="str">
        <f>A271</f>
        <v>COMP. 31</v>
      </c>
      <c r="M271" s="206" t="str">
        <f>IF(AND(MID(A271,1,4)="comp",COUNTIF($A$1:$A$1306,A271)&gt;1),"ok AUXILIAR",IF(AND(F271&gt;0,MID(A271,1,4)="COMP"),"SUBÍTEM",IF(OR(AND(F271=0,G271=0),F271="COEF.",F271&gt;0),"SUBÍTEM",IF(MID(A271,1,5)="COMP.",IF(COUNTIF(ORÇAMENTO!$B$5:$B$9855,COMPOSIÇÕES!A271)=0,"NOK",IF(COUNTIF(ORÇAMENTO!$B$5:$B$9855,COMPOSIÇÕES!A271)&gt;0,"OK","SUBÍTEM"))))))</f>
        <v>OK</v>
      </c>
      <c r="P271" s="396" t="b">
        <f t="shared" si="68"/>
        <v>1</v>
      </c>
      <c r="Q271" s="396" t="s">
        <v>123</v>
      </c>
      <c r="R271" s="396"/>
      <c r="S271" s="78" t="s">
        <v>1012</v>
      </c>
      <c r="T271" s="396" t="s">
        <v>96</v>
      </c>
      <c r="U271" s="396"/>
    </row>
    <row r="272" spans="1:21">
      <c r="A272" s="452">
        <v>88316</v>
      </c>
      <c r="B272" s="452" t="s">
        <v>100</v>
      </c>
      <c r="C272" s="416" t="s">
        <v>565</v>
      </c>
      <c r="D272" s="417" t="s">
        <v>53</v>
      </c>
      <c r="E272" s="418">
        <v>12.73</v>
      </c>
      <c r="F272" s="431">
        <v>0.5</v>
      </c>
      <c r="G272" s="420">
        <v>6.3650000000000002</v>
      </c>
      <c r="H272" s="74" t="str">
        <f>IF(MID(A272,1,3)="OBS","REMOVER ESPAÇOS","OK")</f>
        <v>OK</v>
      </c>
      <c r="J272" s="385" t="str">
        <f>IF(AND(F272=0,G272&gt;0),1+COUNT($J$3:J271),IF(B272="AUXILIAR","AUXILIAR","SUBÍTEM"))</f>
        <v>SUBÍTEM</v>
      </c>
      <c r="K272" s="396">
        <v>88316</v>
      </c>
      <c r="L272" s="387">
        <f>A272</f>
        <v>88316</v>
      </c>
      <c r="M272" s="206" t="str">
        <f>IF(AND(MID(A272,1,4)="comp",COUNTIF($A$1:$A$1306,A272)&gt;1),"ok AUXILIAR",IF(AND(F272&gt;0,MID(A272,1,4)="COMP"),"SUBÍTEM",IF(OR(AND(F272=0,G272=0),F272="COEF.",F272&gt;0),"SUBÍTEM",IF(MID(A272,1,5)="COMP.",IF(COUNTIF(ORÇAMENTO!$B$5:$B$9855,COMPOSIÇÕES!A272)=0,"NOK",IF(COUNTIF(ORÇAMENTO!$B$5:$B$9855,COMPOSIÇÕES!A272)&gt;0,"OK","SUBÍTEM"))))))</f>
        <v>SUBÍTEM</v>
      </c>
      <c r="P272" s="396" t="b">
        <f t="shared" si="68"/>
        <v>1</v>
      </c>
      <c r="Q272" s="396">
        <v>88316</v>
      </c>
      <c r="R272" s="396" t="s">
        <v>100</v>
      </c>
      <c r="S272" s="416" t="s">
        <v>565</v>
      </c>
      <c r="T272" s="396" t="s">
        <v>53</v>
      </c>
      <c r="U272" s="396">
        <v>12.7</v>
      </c>
    </row>
    <row r="273" spans="1:52" ht="18.75" customHeight="1">
      <c r="A273" s="452">
        <v>88267</v>
      </c>
      <c r="B273" s="452" t="s">
        <v>100</v>
      </c>
      <c r="C273" s="416" t="s">
        <v>585</v>
      </c>
      <c r="D273" s="417" t="s">
        <v>53</v>
      </c>
      <c r="E273" s="418">
        <v>19.190000000000001</v>
      </c>
      <c r="F273" s="431">
        <v>0.5</v>
      </c>
      <c r="G273" s="420">
        <v>9.5950000000000006</v>
      </c>
      <c r="H273" s="74" t="str">
        <f>IF(MID(A273,1,3)="OBS","REMOVER ESPAÇOS","OK")</f>
        <v>OK</v>
      </c>
      <c r="J273" s="385" t="str">
        <f>IF(AND(F273=0,G273&gt;0),1+COUNT($J$3:J268),IF(B273="AUXILIAR","AUXILIAR","SUBÍTEM"))</f>
        <v>SUBÍTEM</v>
      </c>
      <c r="K273" s="396">
        <v>88267</v>
      </c>
      <c r="L273" s="387">
        <f>A273</f>
        <v>88267</v>
      </c>
      <c r="M273" s="206" t="str">
        <f>IF(AND(MID(A273,1,4)="comp",COUNTIF($A$1:$A$1306,A273)&gt;1),"ok AUXILIAR",IF(AND(F273&gt;0,MID(A273,1,4)="COMP"),"SUBÍTEM",IF(OR(AND(F273=0,G273=0),F273="COEF.",F273&gt;0),"SUBÍTEM",IF(MID(A273,1,5)="COMP.",IF(COUNTIF(ORÇAMENTO!$B$5:$B$9855,COMPOSIÇÕES!A273)=0,"NOK",IF(COUNTIF(ORÇAMENTO!$B$5:$B$9855,COMPOSIÇÕES!A273)&gt;0,"OK","SUBÍTEM"))))))</f>
        <v>SUBÍTEM</v>
      </c>
      <c r="P273" s="396" t="b">
        <f t="shared" si="68"/>
        <v>1</v>
      </c>
      <c r="Q273" s="396">
        <v>88267</v>
      </c>
      <c r="R273" s="396" t="s">
        <v>100</v>
      </c>
      <c r="S273" s="416" t="s">
        <v>585</v>
      </c>
      <c r="T273" s="396" t="s">
        <v>53</v>
      </c>
      <c r="U273" s="396">
        <v>18.940000000000001</v>
      </c>
    </row>
    <row r="274" spans="1:52">
      <c r="A274" s="421" t="s">
        <v>1011</v>
      </c>
      <c r="B274" s="421"/>
      <c r="C274" s="421"/>
      <c r="D274" s="421"/>
      <c r="E274" s="421"/>
      <c r="F274" s="421"/>
      <c r="G274" s="421"/>
      <c r="H274" s="74" t="str">
        <f>IF(MID(A274,1,3)="OBS","REMOVER ESPAÇOS","OK")</f>
        <v>REMOVER ESPAÇOS</v>
      </c>
      <c r="J274" s="385" t="str">
        <f>IF(AND(F274=0,G274&gt;0),1+COUNT($J$3:J273),IF(B274="AUXILIAR","AUXILIAR","SUBÍTEM"))</f>
        <v>SUBÍTEM</v>
      </c>
      <c r="K274" s="396" t="s">
        <v>1011</v>
      </c>
      <c r="L274" s="387" t="str">
        <f>A274</f>
        <v>Obs: composição/Base -  Composição ORSE - 7215</v>
      </c>
      <c r="M274" s="206" t="str">
        <f>IF(AND(MID(A274,1,4)="comp",COUNTIF($A$1:$A$1306,A274)&gt;1),"ok AUXILIAR",IF(AND(F274&gt;0,MID(A274,1,4)="COMP"),"SUBÍTEM",IF(OR(AND(F274=0,G274=0),F274="COEF.",F274&gt;0),"SUBÍTEM",IF(MID(A274,1,5)="COMP.",IF(COUNTIF(ORÇAMENTO!$B$5:$B$9855,COMPOSIÇÕES!A274)=0,"NOK",IF(COUNTIF(ORÇAMENTO!$B$5:$B$9855,COMPOSIÇÕES!A274)&gt;0,"OK","SUBÍTEM"))))))</f>
        <v>SUBÍTEM</v>
      </c>
      <c r="P274" s="396" t="b">
        <f t="shared" si="68"/>
        <v>1</v>
      </c>
      <c r="Q274" s="396" t="s">
        <v>1011</v>
      </c>
      <c r="R274" s="396"/>
      <c r="S274" s="421"/>
      <c r="T274" s="396"/>
      <c r="U274" s="396"/>
    </row>
    <row r="275" spans="1:52" ht="15.75" thickBot="1">
      <c r="A275" s="130"/>
      <c r="B275" s="130"/>
      <c r="C275" s="130"/>
      <c r="D275" s="130"/>
      <c r="E275" s="130"/>
      <c r="F275" s="130"/>
      <c r="G275" s="130"/>
      <c r="J275" s="385"/>
      <c r="K275" s="396"/>
      <c r="L275" s="387"/>
      <c r="M275" s="206"/>
      <c r="P275" s="396" t="b">
        <f t="shared" si="68"/>
        <v>1</v>
      </c>
      <c r="Q275" s="396"/>
      <c r="R275" s="396"/>
      <c r="S275" s="130"/>
      <c r="T275" s="396"/>
      <c r="U275" s="396"/>
    </row>
    <row r="276" spans="1:52" ht="36.75" customHeight="1" thickBot="1">
      <c r="A276" s="469" t="s">
        <v>95</v>
      </c>
      <c r="B276" s="467"/>
      <c r="C276" s="399" t="s">
        <v>78</v>
      </c>
      <c r="D276" s="432" t="s">
        <v>96</v>
      </c>
      <c r="E276" s="399" t="s">
        <v>98</v>
      </c>
      <c r="F276" s="399" t="s">
        <v>97</v>
      </c>
      <c r="G276" s="433" t="s">
        <v>99</v>
      </c>
      <c r="H276" s="74" t="str">
        <f>IF(MID(A276,1,3)="OBS","REMOVER ESPAÇOS","OK")</f>
        <v>OK</v>
      </c>
      <c r="J276" s="385" t="str">
        <f>IF(AND(F276=0,G276&gt;0),1+COUNT($J$3:J263),IF(B276="AUXILIAR","AUXILIAR","SUBÍTEM"))</f>
        <v>SUBÍTEM</v>
      </c>
      <c r="K276" s="396" t="s">
        <v>95</v>
      </c>
      <c r="L276" s="387" t="str">
        <f t="shared" ref="L276:L287" si="69">A276</f>
        <v>COD.</v>
      </c>
      <c r="M276" s="206" t="str">
        <f>IF(AND(MID(A276,1,4)="comp",COUNTIF($A$1:$A$1306,A276)&gt;1),"ok AUXILIAR",IF(AND(F276&gt;0,MID(A276,1,4)="COMP"),"SUBÍTEM",IF(OR(AND(F276=0,G276=0),F276="COEF.",F276&gt;0),"SUBÍTEM",IF(MID(A276,1,5)="COMP.",IF(COUNTIF(ORÇAMENTO!$B$5:$B$9855,COMPOSIÇÕES!A276)=0,"NOK",IF(COUNTIF(ORÇAMENTO!$B$5:$B$9855,COMPOSIÇÕES!A276)&gt;0,"OK","SUBÍTEM"))))))</f>
        <v>SUBÍTEM</v>
      </c>
      <c r="P276" s="396" t="b">
        <f t="shared" si="68"/>
        <v>1</v>
      </c>
      <c r="Q276" s="396" t="s">
        <v>95</v>
      </c>
      <c r="R276" s="396"/>
      <c r="S276" s="75" t="s">
        <v>78</v>
      </c>
      <c r="T276" s="396" t="s">
        <v>96</v>
      </c>
      <c r="U276" s="396" t="s">
        <v>98</v>
      </c>
    </row>
    <row r="277" spans="1:52" ht="38.25" customHeight="1" thickBot="1">
      <c r="A277" s="407" t="s">
        <v>1429</v>
      </c>
      <c r="B277" s="423"/>
      <c r="C277" s="468" t="s">
        <v>1013</v>
      </c>
      <c r="D277" s="408" t="s">
        <v>96</v>
      </c>
      <c r="E277" s="408"/>
      <c r="F277" s="408"/>
      <c r="G277" s="424">
        <v>9.2729999999999997</v>
      </c>
      <c r="H277" s="74" t="str">
        <f>UPPER(C277)</f>
        <v>REMOÇÃO DE VASO SANITÁRIO</v>
      </c>
      <c r="J277" s="385">
        <f>IF(AND(F277=0,G277&gt;0),1+COUNT($J$3:J276),IF(B277="AUXILIAR","AUXILIAR","SUBÍTEM"))</f>
        <v>32</v>
      </c>
      <c r="K277" s="396" t="s">
        <v>125</v>
      </c>
      <c r="L277" s="387" t="str">
        <f t="shared" si="69"/>
        <v>COMP. 32</v>
      </c>
      <c r="M277" s="206" t="str">
        <f>IF(AND(MID(A277,1,4)="comp",COUNTIF($A$1:$A$1306,A277)&gt;1),"ok AUXILIAR",IF(AND(F277&gt;0,MID(A277,1,4)="COMP"),"SUBÍTEM",IF(OR(AND(F277=0,G277=0),F277="COEF.",F277&gt;0),"SUBÍTEM",IF(MID(A277,1,5)="COMP.",IF(COUNTIF(ORÇAMENTO!$B$5:$B$9855,COMPOSIÇÕES!A277)=0,"NOK",IF(COUNTIF(ORÇAMENTO!$B$5:$B$9855,COMPOSIÇÕES!A277)&gt;0,"OK","SUBÍTEM"))))))</f>
        <v>OK</v>
      </c>
      <c r="P277" s="396" t="b">
        <f t="shared" si="68"/>
        <v>1</v>
      </c>
      <c r="Q277" s="396" t="s">
        <v>1429</v>
      </c>
      <c r="R277" s="396"/>
      <c r="S277" s="78" t="s">
        <v>1013</v>
      </c>
      <c r="T277" s="396" t="s">
        <v>96</v>
      </c>
      <c r="U277" s="396"/>
    </row>
    <row r="278" spans="1:52">
      <c r="A278" s="452">
        <v>88316</v>
      </c>
      <c r="B278" s="452" t="s">
        <v>100</v>
      </c>
      <c r="C278" s="416" t="s">
        <v>565</v>
      </c>
      <c r="D278" s="417" t="s">
        <v>53</v>
      </c>
      <c r="E278" s="418">
        <v>12.73</v>
      </c>
      <c r="F278" s="431">
        <v>0.6</v>
      </c>
      <c r="G278" s="420">
        <v>7.6379999999999999</v>
      </c>
      <c r="H278" s="74" t="str">
        <f>IF(MID(A278,1,3)="OBS","REMOVER ESPAÇOS","OK")</f>
        <v>OK</v>
      </c>
      <c r="J278" s="385" t="str">
        <f>IF(AND(F278=0,G278&gt;0),1+COUNT($J$3:J277),IF(B278="AUXILIAR","AUXILIAR","SUBÍTEM"))</f>
        <v>SUBÍTEM</v>
      </c>
      <c r="K278" s="396">
        <v>88316</v>
      </c>
      <c r="L278" s="387">
        <f t="shared" si="69"/>
        <v>88316</v>
      </c>
      <c r="M278" s="206" t="str">
        <f>IF(AND(MID(A278,1,4)="comp",COUNTIF($A$1:$A$1306,A278)&gt;1),"ok AUXILIAR",IF(AND(F278&gt;0,MID(A278,1,4)="COMP"),"SUBÍTEM",IF(OR(AND(F278=0,G278=0),F278="COEF.",F278&gt;0),"SUBÍTEM",IF(MID(A278,1,5)="COMP.",IF(COUNTIF(ORÇAMENTO!$B$5:$B$9855,COMPOSIÇÕES!A278)=0,"NOK",IF(COUNTIF(ORÇAMENTO!$B$5:$B$9855,COMPOSIÇÕES!A278)&gt;0,"OK","SUBÍTEM"))))))</f>
        <v>SUBÍTEM</v>
      </c>
      <c r="P278" s="396" t="b">
        <f t="shared" si="68"/>
        <v>1</v>
      </c>
      <c r="Q278" s="396">
        <v>88316</v>
      </c>
      <c r="R278" s="396" t="s">
        <v>100</v>
      </c>
      <c r="S278" s="416" t="s">
        <v>565</v>
      </c>
      <c r="T278" s="396" t="s">
        <v>53</v>
      </c>
      <c r="U278" s="396">
        <v>12.7</v>
      </c>
    </row>
    <row r="279" spans="1:52" ht="18.75" customHeight="1">
      <c r="A279" s="452">
        <v>88309</v>
      </c>
      <c r="B279" s="452" t="s">
        <v>100</v>
      </c>
      <c r="C279" s="416" t="s">
        <v>572</v>
      </c>
      <c r="D279" s="417" t="s">
        <v>53</v>
      </c>
      <c r="E279" s="418">
        <v>16.350000000000001</v>
      </c>
      <c r="F279" s="431">
        <v>0.1</v>
      </c>
      <c r="G279" s="420">
        <v>1.6350000000000002</v>
      </c>
      <c r="H279" s="74" t="str">
        <f>IF(MID(A279,1,3)="OBS","REMOVER ESPAÇOS","OK")</f>
        <v>OK</v>
      </c>
      <c r="J279" s="385" t="str">
        <f>IF(AND(F279=0,G279&gt;0),1+COUNT($J$3:J274),IF(B279="AUXILIAR","AUXILIAR","SUBÍTEM"))</f>
        <v>SUBÍTEM</v>
      </c>
      <c r="K279" s="396">
        <v>88309</v>
      </c>
      <c r="L279" s="387">
        <f t="shared" si="69"/>
        <v>88309</v>
      </c>
      <c r="M279" s="206" t="str">
        <f>IF(AND(MID(A279,1,4)="comp",COUNTIF($A$1:$A$1306,A279)&gt;1),"ok AUXILIAR",IF(AND(F279&gt;0,MID(A279,1,4)="COMP"),"SUBÍTEM",IF(OR(AND(F279=0,G279=0),F279="COEF.",F279&gt;0),"SUBÍTEM",IF(MID(A279,1,5)="COMP.",IF(COUNTIF(ORÇAMENTO!$B$5:$B$9855,COMPOSIÇÕES!A279)=0,"NOK",IF(COUNTIF(ORÇAMENTO!$B$5:$B$9855,COMPOSIÇÕES!A279)&gt;0,"OK","SUBÍTEM"))))))</f>
        <v>SUBÍTEM</v>
      </c>
      <c r="P279" s="396" t="b">
        <f t="shared" si="68"/>
        <v>1</v>
      </c>
      <c r="Q279" s="396">
        <v>88309</v>
      </c>
      <c r="R279" s="396" t="s">
        <v>100</v>
      </c>
      <c r="S279" s="416" t="s">
        <v>572</v>
      </c>
      <c r="T279" s="396" t="s">
        <v>53</v>
      </c>
      <c r="U279" s="396">
        <v>15.89</v>
      </c>
    </row>
    <row r="280" spans="1:52" ht="15.75" thickBot="1">
      <c r="A280" s="421" t="s">
        <v>1014</v>
      </c>
      <c r="B280" s="421"/>
      <c r="C280" s="421"/>
      <c r="D280" s="421"/>
      <c r="E280" s="421"/>
      <c r="F280" s="421"/>
      <c r="G280" s="421"/>
      <c r="H280" s="74" t="str">
        <f>IF(MID(A280,1,3)="OBS","REMOVER ESPAÇOS","OK")</f>
        <v>REMOVER ESPAÇOS</v>
      </c>
      <c r="J280" s="385" t="str">
        <f>IF(AND(F280=0,G280&gt;0),1+COUNT($J$3:J279),IF(B280="AUXILIAR","AUXILIAR","SUBÍTEM"))</f>
        <v>SUBÍTEM</v>
      </c>
      <c r="K280" s="396" t="s">
        <v>1014</v>
      </c>
      <c r="L280" s="387" t="str">
        <f t="shared" si="69"/>
        <v>Obs: composição/Base -  Composição ORSE - 2095</v>
      </c>
      <c r="M280" s="206" t="str">
        <f>IF(AND(MID(A280,1,4)="comp",COUNTIF($A$1:$A$1306,A280)&gt;1),"ok AUXILIAR",IF(AND(F280&gt;0,MID(A280,1,4)="COMP"),"SUBÍTEM",IF(OR(AND(F280=0,G280=0),F280="COEF.",F280&gt;0),"SUBÍTEM",IF(MID(A280,1,5)="COMP.",IF(COUNTIF(ORÇAMENTO!$B$5:$B$9855,COMPOSIÇÕES!A280)=0,"NOK",IF(COUNTIF(ORÇAMENTO!$B$5:$B$9855,COMPOSIÇÕES!A280)&gt;0,"OK","SUBÍTEM"))))))</f>
        <v>SUBÍTEM</v>
      </c>
      <c r="P280" s="396" t="b">
        <f t="shared" si="68"/>
        <v>1</v>
      </c>
      <c r="Q280" s="396" t="s">
        <v>1014</v>
      </c>
      <c r="R280" s="396"/>
      <c r="S280" s="421"/>
      <c r="T280" s="396"/>
      <c r="U280" s="396"/>
    </row>
    <row r="281" spans="1:52" ht="32.25" customHeight="1" thickBot="1">
      <c r="A281" s="397" t="s">
        <v>95</v>
      </c>
      <c r="B281" s="398"/>
      <c r="C281" s="399" t="s">
        <v>78</v>
      </c>
      <c r="D281" s="399" t="s">
        <v>96</v>
      </c>
      <c r="E281" s="399" t="s">
        <v>98</v>
      </c>
      <c r="F281" s="399" t="s">
        <v>97</v>
      </c>
      <c r="G281" s="400" t="s">
        <v>99</v>
      </c>
      <c r="H281" s="74" t="str">
        <f t="shared" ref="H281:H286" si="70">IF(MID(A281,1,3)="OBS","REMOVER ESPAÇOS","OK")</f>
        <v>OK</v>
      </c>
      <c r="J281" s="385" t="str">
        <f>IF(AND(F281=0,G281&gt;0),1+COUNT($J$3:J280),IF(B281="AUXILIAR","AUXILIAR","SUBÍTEM"))</f>
        <v>SUBÍTEM</v>
      </c>
      <c r="K281" s="396" t="s">
        <v>95</v>
      </c>
      <c r="L281" s="387" t="str">
        <f t="shared" si="69"/>
        <v>COD.</v>
      </c>
      <c r="M281" s="206" t="str">
        <f>IF(AND(MID(A281,1,4)="comp",COUNTIF($A$1:$A$1306,A281)&gt;1),"ok AUXILIAR",IF(AND(F281&gt;0,MID(A281,1,4)="COMP"),"SUBÍTEM",IF(OR(AND(F281=0,G281=0),F281="COEF.",F281&gt;0),"SUBÍTEM",IF(MID(A281,1,5)="COMP.",IF(COUNTIF(ORÇAMENTO!$B$5:$B$9855,COMPOSIÇÕES!A281)=0,"NOK",IF(COUNTIF(ORÇAMENTO!$B$5:$B$9855,COMPOSIÇÕES!A281)&gt;0,"OK","SUBÍTEM"))))))</f>
        <v>SUBÍTEM</v>
      </c>
      <c r="P281" s="721" t="b">
        <f t="shared" ref="P281:P287" si="71">C281=S281</f>
        <v>1</v>
      </c>
      <c r="Q281" s="721" t="s">
        <v>95</v>
      </c>
      <c r="R281" s="721"/>
      <c r="S281" s="75" t="s">
        <v>78</v>
      </c>
      <c r="T281" s="721" t="s">
        <v>96</v>
      </c>
      <c r="U281" s="721" t="s">
        <v>98</v>
      </c>
      <c r="AY281" s="74" t="s">
        <v>78</v>
      </c>
      <c r="AZ281" s="74" t="b">
        <f>AY281=C281</f>
        <v>1</v>
      </c>
    </row>
    <row r="282" spans="1:52" ht="46.5" customHeight="1" thickBot="1">
      <c r="A282" s="407" t="s">
        <v>125</v>
      </c>
      <c r="B282" s="408"/>
      <c r="C282" s="437" t="s">
        <v>650</v>
      </c>
      <c r="D282" s="408" t="s">
        <v>51</v>
      </c>
      <c r="E282" s="408"/>
      <c r="F282" s="408"/>
      <c r="G282" s="424">
        <v>1.71</v>
      </c>
      <c r="H282" s="74" t="str">
        <f t="shared" si="70"/>
        <v>OK</v>
      </c>
      <c r="J282" s="385">
        <f>IF(AND(F282=0,G282&gt;0),1+COUNT($J$3:J281),IF(B282="AUXILIAR","AUXILIAR","SUBÍTEM"))</f>
        <v>33</v>
      </c>
      <c r="K282" s="396" t="s">
        <v>126</v>
      </c>
      <c r="L282" s="387" t="str">
        <f t="shared" si="69"/>
        <v>COMP. 33</v>
      </c>
      <c r="M282" s="206" t="str">
        <f>IF(AND(MID(A282,1,4)="comp",COUNTIF($A$1:$A$1306,A282)&gt;1),"ok AUXILIAR",IF(AND(F282&gt;0,MID(A282,1,4)="COMP"),"SUBÍTEM",IF(OR(AND(F282=0,G282=0),F282="COEF.",F282&gt;0),"SUBÍTEM",IF(MID(A282,1,5)="COMP.",IF(COUNTIF(ORÇAMENTO!$B$5:$B$9855,COMPOSIÇÕES!A282)=0,"NOK",IF(COUNTIF(ORÇAMENTO!$B$5:$B$9855,COMPOSIÇÕES!A282)&gt;0,"OK","SUBÍTEM"))))))</f>
        <v>OK</v>
      </c>
      <c r="P282" s="721" t="b">
        <f t="shared" si="71"/>
        <v>1</v>
      </c>
      <c r="Q282" s="721" t="s">
        <v>125</v>
      </c>
      <c r="R282" s="721"/>
      <c r="S282" s="76" t="s">
        <v>650</v>
      </c>
      <c r="T282" s="721" t="s">
        <v>51</v>
      </c>
      <c r="U282" s="721"/>
      <c r="AY282" s="74" t="s">
        <v>645</v>
      </c>
      <c r="AZ282" s="74" t="b">
        <f>AY282=C282</f>
        <v>0</v>
      </c>
    </row>
    <row r="283" spans="1:52">
      <c r="A283" s="470">
        <v>88316</v>
      </c>
      <c r="B283" s="461" t="s">
        <v>100</v>
      </c>
      <c r="C283" s="416" t="s">
        <v>565</v>
      </c>
      <c r="D283" s="417" t="s">
        <v>53</v>
      </c>
      <c r="E283" s="418">
        <v>12.73</v>
      </c>
      <c r="F283" s="723">
        <v>0.1</v>
      </c>
      <c r="G283" s="724">
        <v>1.27</v>
      </c>
      <c r="H283" s="74" t="str">
        <f t="shared" si="70"/>
        <v>OK</v>
      </c>
      <c r="J283" s="385" t="str">
        <f>IF(AND(F283=0,G283&gt;0),1+COUNT($J$3:J282),IF(B283="AUXILIAR","AUXILIAR","SUBÍTEM"))</f>
        <v>SUBÍTEM</v>
      </c>
      <c r="K283" s="396">
        <v>88316</v>
      </c>
      <c r="L283" s="387">
        <f t="shared" si="69"/>
        <v>88316</v>
      </c>
      <c r="M283" s="206" t="str">
        <f>IF(AND(MID(A283,1,4)="comp",COUNTIF($A$1:$A$1306,A283)&gt;1),"ok AUXILIAR",IF(AND(F283&gt;0,MID(A283,1,4)="COMP"),"SUBÍTEM",IF(OR(AND(F283=0,G283=0),F283="COEF.",F283&gt;0),"SUBÍTEM",IF(MID(A283,1,5)="COMP.",IF(COUNTIF(ORÇAMENTO!$B$5:$B$9855,COMPOSIÇÕES!A283)=0,"NOK",IF(COUNTIF(ORÇAMENTO!$B$5:$B$9855,COMPOSIÇÕES!A283)&gt;0,"OK","SUBÍTEM"))))))</f>
        <v>SUBÍTEM</v>
      </c>
      <c r="P283" s="721" t="b">
        <f t="shared" si="71"/>
        <v>1</v>
      </c>
      <c r="Q283" s="721">
        <v>88316</v>
      </c>
      <c r="R283" s="721" t="s">
        <v>100</v>
      </c>
      <c r="S283" s="722" t="s">
        <v>565</v>
      </c>
      <c r="T283" s="721" t="s">
        <v>53</v>
      </c>
      <c r="U283" s="721">
        <v>12.7</v>
      </c>
    </row>
    <row r="284" spans="1:52">
      <c r="A284" s="470">
        <v>2414</v>
      </c>
      <c r="B284" s="461" t="s">
        <v>101</v>
      </c>
      <c r="C284" s="416" t="s">
        <v>1448</v>
      </c>
      <c r="D284" s="417" t="s">
        <v>48</v>
      </c>
      <c r="E284" s="418">
        <v>7.9</v>
      </c>
      <c r="F284" s="725">
        <v>0.05</v>
      </c>
      <c r="G284" s="724">
        <v>0.4</v>
      </c>
      <c r="H284" s="74" t="str">
        <f t="shared" si="70"/>
        <v>OK</v>
      </c>
      <c r="J284" s="385" t="str">
        <f>IF(AND(F284=0,G284&gt;0),1+COUNT($J$3:J283),IF(B284="AUXILIAR","AUXILIAR","SUBÍTEM"))</f>
        <v>SUBÍTEM</v>
      </c>
      <c r="K284" s="396">
        <v>2414</v>
      </c>
      <c r="L284" s="387">
        <f t="shared" si="69"/>
        <v>2414</v>
      </c>
      <c r="M284" s="206" t="str">
        <f>IF(AND(MID(A284,1,4)="comp",COUNTIF($A$1:$A$1306,A284)&gt;1),"ok AUXILIAR",IF(AND(F284&gt;0,MID(A284,1,4)="COMP"),"SUBÍTEM",IF(OR(AND(F284=0,G284=0),F284="COEF.",F284&gt;0),"SUBÍTEM",IF(MID(A284,1,5)="COMP.",IF(COUNTIF(ORÇAMENTO!$B$5:$B$9855,COMPOSIÇÕES!A284)=0,"NOK",IF(COUNTIF(ORÇAMENTO!$B$5:$B$9855,COMPOSIÇÕES!A284)&gt;0,"OK","SUBÍTEM"))))))</f>
        <v>SUBÍTEM</v>
      </c>
      <c r="P284" s="721" t="b">
        <f t="shared" si="71"/>
        <v>1</v>
      </c>
      <c r="Q284" s="721">
        <v>2414</v>
      </c>
      <c r="R284" s="721" t="s">
        <v>101</v>
      </c>
      <c r="S284" s="722" t="s">
        <v>1448</v>
      </c>
      <c r="T284" s="721" t="s">
        <v>48</v>
      </c>
      <c r="U284" s="721">
        <v>7.9</v>
      </c>
    </row>
    <row r="285" spans="1:52">
      <c r="A285" s="470">
        <v>1997</v>
      </c>
      <c r="B285" s="461" t="s">
        <v>101</v>
      </c>
      <c r="C285" s="416" t="s">
        <v>1449</v>
      </c>
      <c r="D285" s="417" t="s">
        <v>49</v>
      </c>
      <c r="E285" s="418">
        <v>7.03</v>
      </c>
      <c r="F285" s="723">
        <v>5.0000000000000001E-3</v>
      </c>
      <c r="G285" s="724">
        <v>0.04</v>
      </c>
      <c r="H285" s="74" t="str">
        <f t="shared" si="70"/>
        <v>OK</v>
      </c>
      <c r="J285" s="385" t="str">
        <f>IF(AND(F285=0,G285&gt;0),1+COUNT($J$3:J284),IF(B285="AUXILIAR","AUXILIAR","SUBÍTEM"))</f>
        <v>SUBÍTEM</v>
      </c>
      <c r="K285" s="396">
        <v>1997</v>
      </c>
      <c r="L285" s="387">
        <f t="shared" si="69"/>
        <v>1997</v>
      </c>
      <c r="M285" s="206" t="str">
        <f>IF(AND(MID(A285,1,4)="comp",COUNTIF($A$1:$A$1306,A285)&gt;1),"ok AUXILIAR",IF(AND(F285&gt;0,MID(A285,1,4)="COMP"),"SUBÍTEM",IF(OR(AND(F285=0,G285=0),F285="COEF.",F285&gt;0),"SUBÍTEM",IF(MID(A285,1,5)="COMP.",IF(COUNTIF(ORÇAMENTO!$B$5:$B$9855,COMPOSIÇÕES!A285)=0,"NOK",IF(COUNTIF(ORÇAMENTO!$B$5:$B$9855,COMPOSIÇÕES!A285)&gt;0,"OK","SUBÍTEM"))))))</f>
        <v>SUBÍTEM</v>
      </c>
      <c r="P285" s="721" t="b">
        <f t="shared" si="71"/>
        <v>1</v>
      </c>
      <c r="Q285" s="721">
        <v>1997</v>
      </c>
      <c r="R285" s="721" t="s">
        <v>101</v>
      </c>
      <c r="S285" s="722" t="s">
        <v>1449</v>
      </c>
      <c r="T285" s="721" t="s">
        <v>49</v>
      </c>
      <c r="U285" s="721">
        <v>6.61</v>
      </c>
    </row>
    <row r="286" spans="1:52">
      <c r="A286" s="703" t="s">
        <v>1023</v>
      </c>
      <c r="B286" s="704"/>
      <c r="C286" s="703"/>
      <c r="D286" s="703"/>
      <c r="E286" s="703"/>
      <c r="F286" s="703"/>
      <c r="G286" s="703"/>
      <c r="H286" s="74" t="str">
        <f t="shared" si="70"/>
        <v>REMOVER ESPAÇOS</v>
      </c>
      <c r="J286" s="385" t="str">
        <f>IF(AND(F286=0,G286&gt;0),1+COUNT($J$3:J285),IF(B286="AUXILIAR","AUXILIAR","SUBÍTEM"))</f>
        <v>SUBÍTEM</v>
      </c>
      <c r="K286" s="396" t="s">
        <v>1023</v>
      </c>
      <c r="L286" s="387" t="str">
        <f t="shared" si="69"/>
        <v>Obs¹: composição/Base -  ORSE - 2450</v>
      </c>
      <c r="M286" s="206" t="str">
        <f>IF(AND(MID(A286,1,4)="comp",COUNTIF($A$1:$A$1306,A286)&gt;1),"ok AUXILIAR",IF(AND(F286&gt;0,MID(A286,1,4)="COMP"),"SUBÍTEM",IF(OR(AND(F286=0,G286=0),F286="COEF.",F286&gt;0),"SUBÍTEM",IF(MID(A286,1,5)="COMP.",IF(COUNTIF(ORÇAMENTO!$B$5:$B$9855,COMPOSIÇÕES!A286)=0,"NOK",IF(COUNTIF(ORÇAMENTO!$B$5:$B$9855,COMPOSIÇÕES!A286)&gt;0,"OK","SUBÍTEM"))))))</f>
        <v>SUBÍTEM</v>
      </c>
      <c r="P286" s="721" t="b">
        <f t="shared" si="71"/>
        <v>1</v>
      </c>
      <c r="Q286" s="721" t="s">
        <v>1023</v>
      </c>
      <c r="R286" s="721"/>
      <c r="S286" s="703"/>
      <c r="T286" s="721"/>
      <c r="U286" s="721"/>
    </row>
    <row r="287" spans="1:52" ht="15.75" thickBot="1">
      <c r="A287" s="130" t="s">
        <v>961</v>
      </c>
      <c r="B287" s="382"/>
      <c r="J287" s="385" t="str">
        <f>IF(AND(F287=0,G287&gt;0),1+COUNT($J$3:J286),IF(B287="AUXILIAR","AUXILIAR","SUBÍTEM"))</f>
        <v>SUBÍTEM</v>
      </c>
      <c r="K287" s="396" t="s">
        <v>961</v>
      </c>
      <c r="L287" s="387" t="str">
        <f t="shared" si="69"/>
        <v>Obs²: Assumimos uma possível pequena imprecisão ao utilizar os insumos e composição base do ORSE/SE de itens de baixa relevância.</v>
      </c>
      <c r="M287" s="206" t="str">
        <f>IF(AND(MID(A287,1,4)="comp",COUNTIF($A$1:$A$1306,A287)&gt;1),"ok AUXILIAR",IF(AND(F287&gt;0,MID(A287,1,4)="COMP"),"SUBÍTEM",IF(OR(AND(F287=0,G287=0),F287="COEF.",F287&gt;0),"SUBÍTEM",IF(MID(A287,1,5)="COMP.",IF(COUNTIF(ORÇAMENTO!$B$5:$B$9855,COMPOSIÇÕES!A287)=0,"NOK",IF(COUNTIF(ORÇAMENTO!$B$5:$B$9855,COMPOSIÇÕES!A287)&gt;0,"OK","SUBÍTEM"))))))</f>
        <v>SUBÍTEM</v>
      </c>
      <c r="P287" s="721" t="b">
        <f t="shared" si="71"/>
        <v>1</v>
      </c>
      <c r="Q287" s="74" t="s">
        <v>961</v>
      </c>
    </row>
    <row r="288" spans="1:52" ht="26.25" customHeight="1" thickBot="1">
      <c r="A288" s="458" t="s">
        <v>95</v>
      </c>
      <c r="B288" s="726"/>
      <c r="C288" s="399" t="s">
        <v>78</v>
      </c>
      <c r="D288" s="432" t="s">
        <v>96</v>
      </c>
      <c r="E288" s="399" t="s">
        <v>98</v>
      </c>
      <c r="F288" s="399" t="s">
        <v>97</v>
      </c>
      <c r="G288" s="433" t="s">
        <v>99</v>
      </c>
      <c r="H288" s="74" t="str">
        <f>IF(MID(A288,1,3)="OBS","REMOVER ESPAÇOS","OK")</f>
        <v>OK</v>
      </c>
      <c r="J288" s="385" t="str">
        <f>IF(AND(F288=0,G288&gt;0),1+COUNT($J$3:J287),IF(B288="AUXILIAR","AUXILIAR","SUBÍTEM"))</f>
        <v>SUBÍTEM</v>
      </c>
      <c r="K288" s="396" t="s">
        <v>95</v>
      </c>
      <c r="L288" s="387" t="str">
        <f t="shared" ref="L288:L296" si="72">A288</f>
        <v>COD.</v>
      </c>
      <c r="M288" s="206" t="str">
        <f>IF(AND(MID(A288,1,4)="comp",COUNTIF($A$1:$A$1306,A288)&gt;1),"ok AUXILIAR",IF(AND(F288&gt;0,MID(A288,1,4)="COMP"),"SUBÍTEM",IF(OR(AND(F288=0,G288=0),F288="COEF.",F288&gt;0),"SUBÍTEM",IF(MID(A288,1,5)="COMP.",IF(COUNTIF(ORÇAMENTO!$B$5:$B$9855,COMPOSIÇÕES!A288)=0,"NOK",IF(COUNTIF(ORÇAMENTO!$B$5:$B$9855,COMPOSIÇÕES!A288)&gt;0,"OK","SUBÍTEM"))))))</f>
        <v>SUBÍTEM</v>
      </c>
      <c r="P288" s="721" t="b">
        <f t="shared" ref="P288:P295" si="73">C288=S288</f>
        <v>1</v>
      </c>
      <c r="Q288" s="721" t="s">
        <v>95</v>
      </c>
      <c r="R288" s="721"/>
      <c r="S288" s="75" t="s">
        <v>78</v>
      </c>
      <c r="T288" s="721" t="s">
        <v>96</v>
      </c>
      <c r="U288" s="721" t="s">
        <v>98</v>
      </c>
    </row>
    <row r="289" spans="1:60" ht="51.75" customHeight="1" thickBot="1">
      <c r="A289" s="407" t="s">
        <v>126</v>
      </c>
      <c r="B289" s="408"/>
      <c r="C289" s="423" t="s">
        <v>1024</v>
      </c>
      <c r="D289" s="434" t="s">
        <v>51</v>
      </c>
      <c r="E289" s="434"/>
      <c r="F289" s="434"/>
      <c r="G289" s="424">
        <v>84.600000000000009</v>
      </c>
      <c r="H289" s="74" t="str">
        <f>UPPER(C289)</f>
        <v>PISO TÁTIL DIRECIONAL E/OU ALERTA, DE CONCRETO, COLORIDO, P/DEFICIENTES VISUAIS, DIMENSÕES 25X25CM, APLICADO COM ARGAMASSA INDUSTRIALIZADA AC-II, REJUNTADO, EXCLUSIVE REGULARIZAÇÃO DE BASE</v>
      </c>
      <c r="J289" s="385">
        <f>IF(AND(F289=0,G289&gt;0),1+COUNT($J$3:J288),IF(B289="AUXILIAR","AUXILIAR","SUBÍTEM"))</f>
        <v>34</v>
      </c>
      <c r="K289" s="396" t="s">
        <v>127</v>
      </c>
      <c r="L289" s="387" t="str">
        <f t="shared" si="72"/>
        <v>COMP. 34</v>
      </c>
      <c r="M289" s="206" t="str">
        <f>IF(AND(MID(A289,1,4)="comp",COUNTIF($A$1:$A$1306,A289)&gt;1),"ok AUXILIAR",IF(AND(F289&gt;0,MID(A289,1,4)="COMP"),"SUBÍTEM",IF(OR(AND(F289=0,G289=0),F289="COEF.",F289&gt;0),"SUBÍTEM",IF(MID(A289,1,5)="COMP.",IF(COUNTIF(ORÇAMENTO!$B$5:$B$9855,COMPOSIÇÕES!A289)=0,"NOK",IF(COUNTIF(ORÇAMENTO!$B$5:$B$9855,COMPOSIÇÕES!A289)&gt;0,"OK","SUBÍTEM"))))))</f>
        <v>OK</v>
      </c>
      <c r="P289" s="721" t="b">
        <f t="shared" si="73"/>
        <v>1</v>
      </c>
      <c r="Q289" s="721" t="s">
        <v>126</v>
      </c>
      <c r="R289" s="721"/>
      <c r="S289" s="86" t="s">
        <v>1024</v>
      </c>
      <c r="T289" s="721" t="s">
        <v>51</v>
      </c>
      <c r="U289" s="721"/>
    </row>
    <row r="290" spans="1:60" ht="19.5" customHeight="1">
      <c r="A290" s="727">
        <v>88316</v>
      </c>
      <c r="B290" s="728" t="s">
        <v>100</v>
      </c>
      <c r="C290" s="416" t="s">
        <v>565</v>
      </c>
      <c r="D290" s="417" t="s">
        <v>53</v>
      </c>
      <c r="E290" s="418">
        <v>12.73</v>
      </c>
      <c r="F290" s="725">
        <v>1.2</v>
      </c>
      <c r="G290" s="724">
        <v>15.28</v>
      </c>
      <c r="H290" s="74" t="str">
        <f t="shared" ref="H290:H295" si="74">IF(MID(A290,1,3)="OBS","REMOVER ESPAÇOS","OK")</f>
        <v>OK</v>
      </c>
      <c r="J290" s="385" t="str">
        <f>IF(AND(F290=0,G290&gt;0),1+COUNT($J$3:J289),IF(B290="AUXILIAR","AUXILIAR","SUBÍTEM"))</f>
        <v>SUBÍTEM</v>
      </c>
      <c r="K290" s="396">
        <v>88316</v>
      </c>
      <c r="L290" s="387">
        <f t="shared" si="72"/>
        <v>88316</v>
      </c>
      <c r="M290" s="206" t="str">
        <f>IF(AND(MID(A290,1,4)="comp",COUNTIF($A$1:$A$1306,A290)&gt;1),"ok AUXILIAR",IF(AND(F290&gt;0,MID(A290,1,4)="COMP"),"SUBÍTEM",IF(OR(AND(F290=0,G290=0),F290="COEF.",F290&gt;0),"SUBÍTEM",IF(MID(A290,1,5)="COMP.",IF(COUNTIF(ORÇAMENTO!$B$5:$B$9855,COMPOSIÇÕES!A290)=0,"NOK",IF(COUNTIF(ORÇAMENTO!$B$5:$B$9855,COMPOSIÇÕES!A290)&gt;0,"OK","SUBÍTEM"))))))</f>
        <v>SUBÍTEM</v>
      </c>
      <c r="P290" s="721" t="b">
        <f t="shared" si="73"/>
        <v>1</v>
      </c>
      <c r="Q290" s="721">
        <v>88316</v>
      </c>
      <c r="R290" s="721" t="s">
        <v>100</v>
      </c>
      <c r="S290" s="722" t="s">
        <v>565</v>
      </c>
      <c r="T290" s="721" t="s">
        <v>53</v>
      </c>
      <c r="U290" s="721">
        <v>12.7</v>
      </c>
    </row>
    <row r="291" spans="1:60">
      <c r="A291" s="77">
        <v>88309</v>
      </c>
      <c r="B291" s="728" t="s">
        <v>100</v>
      </c>
      <c r="C291" s="416" t="s">
        <v>572</v>
      </c>
      <c r="D291" s="417" t="s">
        <v>53</v>
      </c>
      <c r="E291" s="418">
        <v>16.350000000000001</v>
      </c>
      <c r="F291" s="725">
        <v>0.5</v>
      </c>
      <c r="G291" s="724">
        <v>8.18</v>
      </c>
      <c r="H291" s="74" t="str">
        <f t="shared" si="74"/>
        <v>OK</v>
      </c>
      <c r="J291" s="385" t="str">
        <f>IF(AND(F291=0,G291&gt;0),1+COUNT($J$3:J290),IF(B291="AUXILIAR","AUXILIAR","SUBÍTEM"))</f>
        <v>SUBÍTEM</v>
      </c>
      <c r="K291" s="396">
        <v>88309</v>
      </c>
      <c r="L291" s="387">
        <f t="shared" si="72"/>
        <v>88309</v>
      </c>
      <c r="M291" s="206" t="str">
        <f>IF(AND(MID(A291,1,4)="comp",COUNTIF($A$1:$A$1306,A291)&gt;1),"ok AUXILIAR",IF(AND(F291&gt;0,MID(A291,1,4)="COMP"),"SUBÍTEM",IF(OR(AND(F291=0,G291=0),F291="COEF.",F291&gt;0),"SUBÍTEM",IF(MID(A291,1,5)="COMP.",IF(COUNTIF(ORÇAMENTO!$B$5:$B$9855,COMPOSIÇÕES!A291)=0,"NOK",IF(COUNTIF(ORÇAMENTO!$B$5:$B$9855,COMPOSIÇÕES!A291)&gt;0,"OK","SUBÍTEM"))))))</f>
        <v>SUBÍTEM</v>
      </c>
      <c r="P291" s="721" t="b">
        <f t="shared" si="73"/>
        <v>1</v>
      </c>
      <c r="Q291" s="721">
        <v>88309</v>
      </c>
      <c r="R291" s="721" t="s">
        <v>100</v>
      </c>
      <c r="S291" s="722" t="s">
        <v>572</v>
      </c>
      <c r="T291" s="721" t="s">
        <v>53</v>
      </c>
      <c r="U291" s="721">
        <v>15.89</v>
      </c>
    </row>
    <row r="292" spans="1:60" ht="33" customHeight="1">
      <c r="A292" s="727">
        <v>6897</v>
      </c>
      <c r="B292" s="725" t="s">
        <v>101</v>
      </c>
      <c r="C292" s="416" t="s">
        <v>1450</v>
      </c>
      <c r="D292" s="417" t="s">
        <v>51</v>
      </c>
      <c r="E292" s="418">
        <v>50.87</v>
      </c>
      <c r="F292" s="725">
        <v>1.05</v>
      </c>
      <c r="G292" s="724">
        <v>53.41</v>
      </c>
      <c r="H292" s="74" t="str">
        <f t="shared" si="74"/>
        <v>OK</v>
      </c>
      <c r="J292" s="385" t="str">
        <f>IF(AND(F292=0,G292&gt;0),1+COUNT($J$3:J291),IF(B292="AUXILIAR","AUXILIAR","SUBÍTEM"))</f>
        <v>SUBÍTEM</v>
      </c>
      <c r="K292" s="396">
        <v>6897</v>
      </c>
      <c r="L292" s="387">
        <f t="shared" si="72"/>
        <v>6897</v>
      </c>
      <c r="M292" s="206" t="str">
        <f>IF(AND(MID(A292,1,4)="comp",COUNTIF($A$1:$A$1306,A292)&gt;1),"ok AUXILIAR",IF(AND(F292&gt;0,MID(A292,1,4)="COMP"),"SUBÍTEM",IF(OR(AND(F292=0,G292=0),F292="COEF.",F292&gt;0),"SUBÍTEM",IF(MID(A292,1,5)="COMP.",IF(COUNTIF(ORÇAMENTO!$B$5:$B$9855,COMPOSIÇÕES!A292)=0,"NOK",IF(COUNTIF(ORÇAMENTO!$B$5:$B$9855,COMPOSIÇÕES!A292)&gt;0,"OK","SUBÍTEM"))))))</f>
        <v>SUBÍTEM</v>
      </c>
      <c r="P292" s="721" t="b">
        <f t="shared" si="73"/>
        <v>1</v>
      </c>
      <c r="Q292" s="721">
        <v>6897</v>
      </c>
      <c r="R292" s="721" t="s">
        <v>101</v>
      </c>
      <c r="S292" s="722" t="s">
        <v>1450</v>
      </c>
      <c r="T292" s="721" t="s">
        <v>51</v>
      </c>
      <c r="U292" s="721">
        <v>45.59</v>
      </c>
    </row>
    <row r="293" spans="1:60" ht="19.5" customHeight="1">
      <c r="A293" s="705">
        <v>37595</v>
      </c>
      <c r="B293" s="702" t="s">
        <v>566</v>
      </c>
      <c r="C293" s="416" t="s">
        <v>880</v>
      </c>
      <c r="D293" s="417" t="s">
        <v>567</v>
      </c>
      <c r="E293" s="418">
        <v>1.52</v>
      </c>
      <c r="F293" s="725">
        <v>4</v>
      </c>
      <c r="G293" s="724">
        <v>6.08</v>
      </c>
      <c r="H293" s="74" t="str">
        <f t="shared" si="74"/>
        <v>OK</v>
      </c>
      <c r="J293" s="385" t="str">
        <f>IF(AND(F293=0,G293&gt;0),1+COUNT($J$3:J292),IF(B293="AUXILIAR","AUXILIAR","SUBÍTEM"))</f>
        <v>SUBÍTEM</v>
      </c>
      <c r="K293" s="396">
        <v>37595</v>
      </c>
      <c r="L293" s="387">
        <f t="shared" si="72"/>
        <v>37595</v>
      </c>
      <c r="M293" s="206" t="str">
        <f>IF(AND(MID(A293,1,4)="comp",COUNTIF($A$1:$A$1306,A293)&gt;1),"ok AUXILIAR",IF(AND(F293&gt;0,MID(A293,1,4)="COMP"),"SUBÍTEM",IF(OR(AND(F293=0,G293=0),F293="COEF.",F293&gt;0),"SUBÍTEM",IF(MID(A293,1,5)="COMP.",IF(COUNTIF(ORÇAMENTO!$B$5:$B$9855,COMPOSIÇÕES!A293)=0,"NOK",IF(COUNTIF(ORÇAMENTO!$B$5:$B$9855,COMPOSIÇÕES!A293)&gt;0,"OK","SUBÍTEM"))))))</f>
        <v>SUBÍTEM</v>
      </c>
      <c r="P293" s="721" t="b">
        <f>C293=S293</f>
        <v>1</v>
      </c>
      <c r="Q293" s="721">
        <v>37595</v>
      </c>
      <c r="R293" s="721" t="s">
        <v>566</v>
      </c>
      <c r="S293" s="722" t="s">
        <v>880</v>
      </c>
      <c r="T293" s="721" t="s">
        <v>567</v>
      </c>
      <c r="U293" s="721">
        <v>1.52</v>
      </c>
    </row>
    <row r="294" spans="1:60" ht="19.5" customHeight="1">
      <c r="A294" s="705">
        <v>34357</v>
      </c>
      <c r="B294" s="702" t="s">
        <v>566</v>
      </c>
      <c r="C294" s="416" t="s">
        <v>582</v>
      </c>
      <c r="D294" s="417" t="s">
        <v>567</v>
      </c>
      <c r="E294" s="418">
        <v>3.18</v>
      </c>
      <c r="F294" s="725">
        <v>0.52</v>
      </c>
      <c r="G294" s="724">
        <v>1.65</v>
      </c>
      <c r="H294" s="74" t="str">
        <f t="shared" si="74"/>
        <v>OK</v>
      </c>
      <c r="J294" s="385" t="str">
        <f>IF(AND(F294=0,G294&gt;0),1+COUNT($J$3:J293),IF(B294="AUXILIAR","AUXILIAR","SUBÍTEM"))</f>
        <v>SUBÍTEM</v>
      </c>
      <c r="K294" s="396">
        <v>34357</v>
      </c>
      <c r="L294" s="387">
        <f t="shared" si="72"/>
        <v>34357</v>
      </c>
      <c r="M294" s="206" t="str">
        <f>IF(AND(MID(A294,1,4)="comp",COUNTIF($A$1:$A$1306,A294)&gt;1),"ok AUXILIAR",IF(AND(F294&gt;0,MID(A294,1,4)="COMP"),"SUBÍTEM",IF(OR(AND(F294=0,G294=0),F294="COEF.",F294&gt;0),"SUBÍTEM",IF(MID(A294,1,5)="COMP.",IF(COUNTIF(ORÇAMENTO!$B$5:$B$9855,COMPOSIÇÕES!A294)=0,"NOK",IF(COUNTIF(ORÇAMENTO!$B$5:$B$9855,COMPOSIÇÕES!A294)&gt;0,"OK","SUBÍTEM"))))))</f>
        <v>SUBÍTEM</v>
      </c>
      <c r="P294" s="721" t="b">
        <f t="shared" si="73"/>
        <v>1</v>
      </c>
      <c r="Q294" s="721">
        <v>34357</v>
      </c>
      <c r="R294" s="721" t="s">
        <v>566</v>
      </c>
      <c r="S294" s="722" t="s">
        <v>582</v>
      </c>
      <c r="T294" s="721" t="s">
        <v>567</v>
      </c>
      <c r="U294" s="721">
        <v>3.18</v>
      </c>
    </row>
    <row r="295" spans="1:60">
      <c r="A295" s="703" t="s">
        <v>1163</v>
      </c>
      <c r="B295" s="704"/>
      <c r="C295" s="703"/>
      <c r="D295" s="703"/>
      <c r="E295" s="703"/>
      <c r="F295" s="703"/>
      <c r="G295" s="703"/>
      <c r="H295" s="74" t="str">
        <f t="shared" si="74"/>
        <v>REMOVER ESPAÇOS</v>
      </c>
      <c r="J295" s="385" t="str">
        <f>IF(AND(F295=0,G295&gt;0),1+COUNT($J$3:J294),IF(B295="AUXILIAR","AUXILIAR","SUBÍTEM"))</f>
        <v>SUBÍTEM</v>
      </c>
      <c r="K295" s="396" t="s">
        <v>1163</v>
      </c>
      <c r="L295" s="387" t="str">
        <f t="shared" si="72"/>
        <v>Obs¹: composição/Base -  ORSE - 7324(BASE) + 2720/ORSE INSUMO</v>
      </c>
      <c r="M295" s="206" t="str">
        <f>IF(AND(MID(A295,1,4)="comp",COUNTIF($A$1:$A$1306,A295)&gt;1),"ok AUXILIAR",IF(AND(F295&gt;0,MID(A295,1,4)="COMP"),"SUBÍTEM",IF(OR(AND(F295=0,G295=0),F295="COEF.",F295&gt;0),"SUBÍTEM",IF(MID(A295,1,5)="COMP.",IF(COUNTIF(ORÇAMENTO!$B$5:$B$9855,COMPOSIÇÕES!A295)=0,"NOK",IF(COUNTIF(ORÇAMENTO!$B$5:$B$9855,COMPOSIÇÕES!A295)&gt;0,"OK","SUBÍTEM"))))))</f>
        <v>SUBÍTEM</v>
      </c>
      <c r="P295" s="721" t="b">
        <f t="shared" si="73"/>
        <v>1</v>
      </c>
      <c r="Q295" s="721" t="s">
        <v>1163</v>
      </c>
      <c r="R295" s="721"/>
      <c r="S295" s="703"/>
      <c r="T295" s="721"/>
      <c r="U295" s="721"/>
    </row>
    <row r="296" spans="1:60">
      <c r="A296" s="130" t="s">
        <v>961</v>
      </c>
      <c r="B296" s="382"/>
      <c r="J296" s="385" t="str">
        <f>IF(AND(F296=0,G296&gt;0),1+COUNT($J$3:J295),IF(B296="AUXILIAR","AUXILIAR","SUBÍTEM"))</f>
        <v>SUBÍTEM</v>
      </c>
      <c r="K296" s="396" t="s">
        <v>961</v>
      </c>
      <c r="L296" s="387" t="str">
        <f t="shared" si="72"/>
        <v>Obs²: Assumimos uma possível pequena imprecisão ao utilizar os insumos e composição base do ORSE/SE de itens de baixa relevância.</v>
      </c>
      <c r="M296" s="206" t="str">
        <f>IF(AND(MID(A296,1,4)="comp",COUNTIF($A$1:$A$1306,A296)&gt;1),"ok AUXILIAR",IF(AND(F296&gt;0,MID(A296,1,4)="COMP"),"SUBÍTEM",IF(OR(AND(F296=0,G296=0),F296="COEF.",F296&gt;0),"SUBÍTEM",IF(MID(A296,1,5)="COMP.",IF(COUNTIF(ORÇAMENTO!$B$5:$B$9855,COMPOSIÇÕES!A296)=0,"NOK",IF(COUNTIF(ORÇAMENTO!$B$5:$B$9855,COMPOSIÇÕES!A296)&gt;0,"OK","SUBÍTEM"))))))</f>
        <v>SUBÍTEM</v>
      </c>
      <c r="Q296" s="74" t="s">
        <v>961</v>
      </c>
    </row>
    <row r="297" spans="1:60" ht="15.75" thickBot="1">
      <c r="A297" s="130"/>
      <c r="B297" s="382"/>
      <c r="J297" s="385" t="str">
        <f>IF(AND(F297=0,G297&gt;0),1+COUNT($J$3:J296),IF(B297="AUXILIAR","AUXILIAR","SUBÍTEM"))</f>
        <v>SUBÍTEM</v>
      </c>
      <c r="K297" s="396"/>
      <c r="L297" s="387">
        <f t="shared" ref="L297:L302" si="75">A297</f>
        <v>0</v>
      </c>
      <c r="M297" s="206" t="str">
        <f>IF(AND(MID(A297,1,4)="comp",COUNTIF($A$1:$A$1306,A297)&gt;1),"ok AUXILIAR",IF(AND(F297&gt;0,MID(A297,1,4)="COMP"),"SUBÍTEM",IF(OR(AND(F297=0,G297=0),F297="COEF.",F297&gt;0),"SUBÍTEM",IF(MID(A297,1,5)="COMP.",IF(COUNTIF(ORÇAMENTO!$B$5:$B$9855,COMPOSIÇÕES!A297)=0,"NOK",IF(COUNTIF(ORÇAMENTO!$B$5:$B$9855,COMPOSIÇÕES!A297)&gt;0,"OK","SUBÍTEM"))))))</f>
        <v>SUBÍTEM</v>
      </c>
    </row>
    <row r="298" spans="1:60" ht="30.75" customHeight="1" thickBot="1">
      <c r="A298" s="458" t="s">
        <v>95</v>
      </c>
      <c r="B298" s="726"/>
      <c r="C298" s="399" t="s">
        <v>78</v>
      </c>
      <c r="D298" s="399" t="s">
        <v>96</v>
      </c>
      <c r="E298" s="399" t="s">
        <v>98</v>
      </c>
      <c r="F298" s="399" t="s">
        <v>97</v>
      </c>
      <c r="G298" s="400" t="s">
        <v>99</v>
      </c>
      <c r="J298" s="385" t="str">
        <f>IF(AND(F298=0,G298&gt;0),1+COUNT($J$3:J297),IF(B298="AUXILIAR","AUXILIAR","SUBÍTEM"))</f>
        <v>SUBÍTEM</v>
      </c>
      <c r="K298" s="396" t="s">
        <v>95</v>
      </c>
      <c r="L298" s="387" t="str">
        <f t="shared" si="75"/>
        <v>COD.</v>
      </c>
      <c r="M298" s="206" t="str">
        <f>IF(AND(MID(A298,1,4)="comp",COUNTIF($A$1:$A$1306,A298)&gt;1),"ok AUXILIAR",IF(AND(F298&gt;0,MID(A298,1,4)="COMP"),"SUBÍTEM",IF(OR(AND(F298=0,G298=0),F298="COEF.",F298&gt;0),"SUBÍTEM",IF(MID(A298,1,5)="COMP.",IF(COUNTIF(ORÇAMENTO!$B$5:$B$9855,COMPOSIÇÕES!A298)=0,"NOK",IF(COUNTIF(ORÇAMENTO!$B$5:$B$9855,COMPOSIÇÕES!A298)&gt;0,"OK","SUBÍTEM"))))))</f>
        <v>SUBÍTEM</v>
      </c>
      <c r="P298" s="741" t="str">
        <f>IF(OR(AND(H298=0,E298=0,B298=0,G298=0,I298&gt;0),AND(D298&gt;0,H298="PREÇO UNITÁRIO")),1+COUNT($P$4:P297),IF(B298="AUXILIAR","AUXILIAR","SUBÍTEM"))</f>
        <v>SUBÍTEM</v>
      </c>
      <c r="Q298" s="742" t="s">
        <v>95</v>
      </c>
      <c r="R298" s="743"/>
      <c r="S298" s="206" t="s">
        <v>78</v>
      </c>
      <c r="T298" s="198" t="s">
        <v>96</v>
      </c>
      <c r="U298" s="198" t="s">
        <v>98</v>
      </c>
      <c r="V298" s="729" t="s">
        <v>95</v>
      </c>
      <c r="W298" s="729"/>
      <c r="X298" s="730" t="s">
        <v>78</v>
      </c>
      <c r="Y298" s="731"/>
      <c r="Z298" s="731"/>
      <c r="AA298" s="731" t="s">
        <v>96</v>
      </c>
      <c r="AB298" s="731" t="s">
        <v>98</v>
      </c>
      <c r="AC298" s="731" t="s">
        <v>97</v>
      </c>
      <c r="AD298" s="731" t="s">
        <v>99</v>
      </c>
      <c r="AE298" s="198"/>
      <c r="AF298" s="198"/>
      <c r="AG298" s="199"/>
      <c r="BH298" s="74" t="s">
        <v>78</v>
      </c>
    </row>
    <row r="299" spans="1:60" s="733" customFormat="1" ht="37.5" customHeight="1" thickBot="1">
      <c r="A299" s="407" t="s">
        <v>127</v>
      </c>
      <c r="B299" s="749"/>
      <c r="C299" s="423" t="s">
        <v>1033</v>
      </c>
      <c r="D299" s="408" t="s">
        <v>51</v>
      </c>
      <c r="E299" s="408"/>
      <c r="F299" s="408"/>
      <c r="G299" s="424">
        <v>31.6</v>
      </c>
      <c r="H299" s="74"/>
      <c r="I299" s="74"/>
      <c r="J299" s="385">
        <f>IF(AND(F299=0,G299&gt;0),1+COUNT($J$3:J298),IF(B299="AUXILIAR","AUXILIAR","SUBÍTEM"))</f>
        <v>35</v>
      </c>
      <c r="K299" s="396" t="s">
        <v>128</v>
      </c>
      <c r="L299" s="387" t="str">
        <f t="shared" si="75"/>
        <v>COMP. 35</v>
      </c>
      <c r="M299" s="206" t="str">
        <f>IF(AND(MID(A299,1,4)="comp",COUNTIF($A$1:$A$1306,A299)&gt;1),"ok AUXILIAR",IF(AND(F299&gt;0,MID(A299,1,4)="COMP"),"SUBÍTEM",IF(OR(AND(F299=0,G299=0),F299="COEF.",F299&gt;0),"SUBÍTEM",IF(MID(A299,1,5)="COMP.",IF(COUNTIF(ORÇAMENTO!$B$5:$B$9855,COMPOSIÇÕES!A299)=0,"NOK",IF(COUNTIF(ORÇAMENTO!$B$5:$B$9855,COMPOSIÇÕES!A299)&gt;0,"OK","SUBÍTEM"))))))</f>
        <v>OK</v>
      </c>
      <c r="P299" s="741" t="str">
        <f>IF(OR(AND(H299=0,E299=0,B299=0,G299=0,I299&gt;0),AND(D299&gt;0,H299="PREÇO UNITÁRIO")),1+COUNT($P$4:P298),IF(B299="AUXILIAR","AUXILIAR","SUBÍTEM"))</f>
        <v>SUBÍTEM</v>
      </c>
      <c r="Q299" s="742" t="s">
        <v>127</v>
      </c>
      <c r="R299" s="743"/>
      <c r="S299" s="734" t="s">
        <v>1033</v>
      </c>
      <c r="T299" s="732" t="s">
        <v>51</v>
      </c>
      <c r="U299" s="732"/>
      <c r="V299" s="735" t="s">
        <v>227</v>
      </c>
      <c r="W299" s="735"/>
      <c r="X299" s="736" t="s">
        <v>1029</v>
      </c>
      <c r="Y299" s="737"/>
      <c r="Z299" s="737"/>
      <c r="AA299" s="737" t="s">
        <v>55</v>
      </c>
      <c r="AB299" s="737"/>
      <c r="AC299" s="737"/>
      <c r="AD299" s="737">
        <v>66.815803799999998</v>
      </c>
      <c r="AE299" s="732"/>
      <c r="AF299" s="732"/>
      <c r="AG299" s="738"/>
      <c r="BH299" s="733" t="s">
        <v>1025</v>
      </c>
    </row>
    <row r="300" spans="1:60" ht="35.25" customHeight="1">
      <c r="A300" s="739">
        <v>87304</v>
      </c>
      <c r="B300" s="435" t="s">
        <v>100</v>
      </c>
      <c r="C300" s="740" t="s">
        <v>1451</v>
      </c>
      <c r="D300" s="417" t="s">
        <v>55</v>
      </c>
      <c r="E300" s="418">
        <v>337.7</v>
      </c>
      <c r="F300" s="210">
        <v>0.05</v>
      </c>
      <c r="G300" s="210">
        <v>16.885000000000002</v>
      </c>
      <c r="J300" s="385" t="str">
        <f>IF(AND(F300=0,G300&gt;0),1+COUNT($J$3:J299),IF(B300="AUXILIAR","AUXILIAR","SUBÍTEM"))</f>
        <v>SUBÍTEM</v>
      </c>
      <c r="K300" s="396">
        <v>87304</v>
      </c>
      <c r="L300" s="387">
        <f t="shared" si="75"/>
        <v>87304</v>
      </c>
      <c r="M300" s="206" t="str">
        <f>IF(AND(MID(A300,1,4)="comp",COUNTIF($A$1:$A$1306,A300)&gt;1),"ok AUXILIAR",IF(AND(F300&gt;0,MID(A300,1,4)="COMP"),"SUBÍTEM",IF(OR(AND(F300=0,G300=0),F300="COEF.",F300&gt;0),"SUBÍTEM",IF(MID(A300,1,5)="COMP.",IF(COUNTIF(ORÇAMENTO!$B$5:$B$9855,COMPOSIÇÕES!A300)=0,"NOK",IF(COUNTIF(ORÇAMENTO!$B$5:$B$9855,COMPOSIÇÕES!A300)&gt;0,"OK","SUBÍTEM"))))))</f>
        <v>SUBÍTEM</v>
      </c>
      <c r="P300" s="741" t="str">
        <f>IF(OR(AND(H300=0,E300=0,B300=0,G300=0,I300&gt;0),AND(D300&gt;0,H300="PREÇO UNITÁRIO")),1+COUNT($P$4:P299),IF(B300="AUXILIAR","AUXILIAR","SUBÍTEM"))</f>
        <v>SUBÍTEM</v>
      </c>
      <c r="Q300" s="742">
        <v>87304</v>
      </c>
      <c r="R300" s="743" t="s">
        <v>100</v>
      </c>
      <c r="S300" s="734" t="s">
        <v>1451</v>
      </c>
      <c r="T300" s="198" t="s">
        <v>55</v>
      </c>
      <c r="U300" s="198">
        <v>357.55</v>
      </c>
      <c r="V300" s="729">
        <v>88316</v>
      </c>
      <c r="W300" s="729" t="s">
        <v>100</v>
      </c>
      <c r="X300" s="730" t="s">
        <v>565</v>
      </c>
      <c r="Y300" s="731"/>
      <c r="Z300" s="731"/>
      <c r="AA300" s="731" t="s">
        <v>53</v>
      </c>
      <c r="AB300" s="731" t="s">
        <v>1027</v>
      </c>
      <c r="AC300" s="731">
        <v>6.3E-3</v>
      </c>
      <c r="AD300" s="731">
        <v>0.252</v>
      </c>
      <c r="AE300" s="198"/>
      <c r="AF300" s="198"/>
      <c r="AG300" s="199"/>
      <c r="BH300" s="74" t="s">
        <v>1026</v>
      </c>
    </row>
    <row r="301" spans="1:60" ht="24" customHeight="1">
      <c r="A301" s="445">
        <v>88309</v>
      </c>
      <c r="B301" s="435" t="s">
        <v>100</v>
      </c>
      <c r="C301" s="740" t="s">
        <v>572</v>
      </c>
      <c r="D301" s="417" t="s">
        <v>53</v>
      </c>
      <c r="E301" s="418">
        <v>16.350000000000001</v>
      </c>
      <c r="F301" s="210">
        <v>0.9</v>
      </c>
      <c r="G301" s="210">
        <v>14.715000000000002</v>
      </c>
      <c r="J301" s="385" t="str">
        <f>IF(AND(F301=0,G301&gt;0),1+COUNT($J$3:J300),IF(B301="AUXILIAR","AUXILIAR","SUBÍTEM"))</f>
        <v>SUBÍTEM</v>
      </c>
      <c r="K301" s="396">
        <v>88309</v>
      </c>
      <c r="L301" s="387">
        <f t="shared" si="75"/>
        <v>88309</v>
      </c>
      <c r="M301" s="206" t="str">
        <f>IF(AND(MID(A301,1,4)="comp",COUNTIF($A$1:$A$1306,A301)&gt;1),"ok AUXILIAR",IF(AND(F301&gt;0,MID(A301,1,4)="COMP"),"SUBÍTEM",IF(OR(AND(F301=0,G301=0),F301="COEF.",F301&gt;0),"SUBÍTEM",IF(MID(A301,1,5)="COMP.",IF(COUNTIF(ORÇAMENTO!$B$5:$B$9855,COMPOSIÇÕES!A301)=0,"NOK",IF(COUNTIF(ORÇAMENTO!$B$5:$B$9855,COMPOSIÇÕES!A301)&gt;0,"OK","SUBÍTEM"))))))</f>
        <v>SUBÍTEM</v>
      </c>
      <c r="P301" s="741" t="str">
        <f>IF(OR(AND(H301=0,E301=0,B301=0,G301=0,I301&gt;0),AND(D301&gt;0,H301="PREÇO UNITÁRIO")),1+COUNT($P$4:P300),IF(B301="AUXILIAR","AUXILIAR","SUBÍTEM"))</f>
        <v>SUBÍTEM</v>
      </c>
      <c r="Q301" s="742">
        <v>88309</v>
      </c>
      <c r="R301" s="743" t="s">
        <v>100</v>
      </c>
      <c r="S301" s="734" t="s">
        <v>572</v>
      </c>
      <c r="T301" s="198" t="s">
        <v>53</v>
      </c>
      <c r="U301" s="198">
        <v>15.89</v>
      </c>
      <c r="V301" s="729">
        <v>366</v>
      </c>
      <c r="W301" s="729" t="s">
        <v>566</v>
      </c>
      <c r="X301" s="730" t="s">
        <v>1030</v>
      </c>
      <c r="Y301" s="731"/>
      <c r="Z301" s="731"/>
      <c r="AA301" s="731" t="s">
        <v>55</v>
      </c>
      <c r="AB301" s="731" t="s">
        <v>1031</v>
      </c>
      <c r="AC301" s="731">
        <v>7.0600000000000003E-3</v>
      </c>
      <c r="AD301" s="731">
        <v>0.1894198</v>
      </c>
      <c r="AE301" s="198"/>
      <c r="AF301" s="198"/>
      <c r="AG301" s="199"/>
      <c r="BH301" s="74" t="s">
        <v>1028</v>
      </c>
    </row>
    <row r="302" spans="1:60" ht="21.75" customHeight="1" thickBot="1">
      <c r="A302" s="744" t="s">
        <v>1034</v>
      </c>
      <c r="B302" s="745"/>
      <c r="C302" s="746"/>
      <c r="D302" s="703"/>
      <c r="E302" s="703"/>
      <c r="F302" s="703" t="s">
        <v>150</v>
      </c>
      <c r="G302" s="747" t="s">
        <v>150</v>
      </c>
      <c r="H302" s="748"/>
      <c r="I302" s="703"/>
      <c r="J302" s="385" t="str">
        <f>IF(AND(F302=0,G302&gt;0),1+COUNT($J$3:J301),IF(B302="AUXILIAR","AUXILIAR","SUBÍTEM"))</f>
        <v>SUBÍTEM</v>
      </c>
      <c r="K302" s="396" t="s">
        <v>1034</v>
      </c>
      <c r="L302" s="387" t="str">
        <f t="shared" si="75"/>
        <v>Obs: composição/Base - ORSE - 4295</v>
      </c>
      <c r="M302" s="206" t="str">
        <f>IF(AND(MID(A302,1,4)="comp",COUNTIF($A$1:$A$1306,A302)&gt;1),"ok AUXILIAR",IF(AND(F302&gt;0,MID(A302,1,4)="COMP"),"SUBÍTEM",IF(OR(AND(F302=0,G302=0),F302="COEF.",F302&gt;0),"SUBÍTEM",IF(MID(A302,1,5)="COMP.",IF(COUNTIF(ORÇAMENTO!$B$5:$B$9855,COMPOSIÇÕES!A302)=0,"NOK",IF(COUNTIF(ORÇAMENTO!$B$5:$B$9855,COMPOSIÇÕES!A302)&gt;0,"OK","SUBÍTEM"))))))</f>
        <v>SUBÍTEM</v>
      </c>
      <c r="P302" s="741" t="str">
        <f>IF(OR(AND(H302=0,E302=0,B302=0,G302=0,I302&gt;0),AND(D302&gt;0,H302="PREÇO UNITÁRIO")),1+COUNT($P$4:P301),IF(B302="AUXILIAR","AUXILIAR","SUBÍTEM"))</f>
        <v>SUBÍTEM</v>
      </c>
      <c r="Q302" s="742" t="s">
        <v>1034</v>
      </c>
      <c r="R302" s="743"/>
      <c r="S302" s="734"/>
      <c r="T302" s="198"/>
      <c r="U302" s="198"/>
      <c r="V302" s="729" t="s">
        <v>1032</v>
      </c>
      <c r="W302" s="729"/>
      <c r="X302" s="730"/>
      <c r="Y302" s="731"/>
      <c r="Z302" s="731"/>
      <c r="AA302" s="731" t="s">
        <v>150</v>
      </c>
      <c r="AB302" s="731" t="s">
        <v>150</v>
      </c>
      <c r="AC302" s="731"/>
      <c r="AD302" s="731"/>
      <c r="AE302" s="198"/>
      <c r="AF302" s="198"/>
      <c r="AG302" s="199"/>
    </row>
    <row r="303" spans="1:60" ht="30.75" customHeight="1" thickBot="1">
      <c r="A303" s="453" t="s">
        <v>95</v>
      </c>
      <c r="B303" s="751"/>
      <c r="C303" s="406" t="s">
        <v>78</v>
      </c>
      <c r="D303" s="454" t="s">
        <v>96</v>
      </c>
      <c r="E303" s="406" t="s">
        <v>98</v>
      </c>
      <c r="F303" s="454" t="s">
        <v>97</v>
      </c>
      <c r="G303" s="455" t="s">
        <v>99</v>
      </c>
      <c r="H303" s="74" t="str">
        <f>IF(MID(A303,1,3)="OBS","REMOVER ESPAÇOS","OK")</f>
        <v>OK</v>
      </c>
      <c r="J303" s="439" t="str">
        <f>IF(AND(F303=0,G303&gt;0),1+COUNT($J$3:J302),IF(B303="AUXILIAR","AUXILIAR","SUBÍTEM"))</f>
        <v>SUBÍTEM</v>
      </c>
      <c r="K303" s="440" t="s">
        <v>95</v>
      </c>
      <c r="L303" s="441" t="str">
        <f t="shared" ref="L303:L336" si="76">A303</f>
        <v>COD.</v>
      </c>
      <c r="M303" s="206" t="str">
        <f>IF(AND(MID(A303,1,4)="comp",COUNTIF($A$1:$A$1306,A303)&gt;1),"ok AUXILIAR",IF(AND(F303&gt;0,MID(A303,1,4)="COMP"),"SUBÍTEM",IF(OR(AND(F303=0,G303=0),F303="COEF.",F303&gt;0),"SUBÍTEM",IF(MID(A303,1,5)="COMP.",IF(COUNTIF(ORÇAMENTO!$B$5:$B$9855,COMPOSIÇÕES!A303)=0,"NOK",IF(COUNTIF(ORÇAMENTO!$B$5:$B$9855,COMPOSIÇÕES!A303)&gt;0,"OK","SUBÍTEM"))))))</f>
        <v>SUBÍTEM</v>
      </c>
      <c r="N303" s="438" t="e">
        <f>VLOOKUP(K303,#REF!,2,FALSE)</f>
        <v>#REF!</v>
      </c>
      <c r="O303" s="438"/>
      <c r="P303" s="396" t="b">
        <f t="shared" ref="P303:P331" si="77">C303=S303</f>
        <v>1</v>
      </c>
      <c r="Q303" s="440" t="s">
        <v>95</v>
      </c>
      <c r="R303" s="440"/>
      <c r="S303" s="75" t="s">
        <v>78</v>
      </c>
      <c r="T303" s="742" t="s">
        <v>96</v>
      </c>
      <c r="U303" s="742" t="s">
        <v>98</v>
      </c>
    </row>
    <row r="304" spans="1:60" ht="50.25" customHeight="1" thickBot="1">
      <c r="A304" s="407" t="s">
        <v>128</v>
      </c>
      <c r="B304" s="408"/>
      <c r="C304" s="423" t="s">
        <v>630</v>
      </c>
      <c r="D304" s="434" t="s">
        <v>96</v>
      </c>
      <c r="E304" s="434"/>
      <c r="F304" s="434"/>
      <c r="G304" s="410">
        <v>34.39</v>
      </c>
      <c r="H304" s="74" t="str">
        <f>UPPER(C304)</f>
        <v>ASSENTO PLASTICO, UNIVERSAL, BRANCO, PARA VASO SANITARIO, TIPO CONVENCIONAL, INCEPA OU SIMILAR</v>
      </c>
      <c r="J304" s="439">
        <f>IF(AND(F304=0,G304&gt;0),1+COUNT($J$3:J302),IF(B304="AUXILIAR","AUXILIAR","SUBÍTEM"))</f>
        <v>36</v>
      </c>
      <c r="K304" s="440" t="s">
        <v>129</v>
      </c>
      <c r="L304" s="441" t="str">
        <f t="shared" si="76"/>
        <v>COMP. 36</v>
      </c>
      <c r="M304" s="206" t="str">
        <f>IF(AND(MID(A304,1,4)="comp",COUNTIF($A$1:$A$1306,A304)&gt;1),"ok AUXILIAR",IF(AND(F304&gt;0,MID(A304,1,4)="COMP"),"SUBÍTEM",IF(OR(AND(F304=0,G304=0),F304="COEF.",F304&gt;0),"SUBÍTEM",IF(MID(A304,1,5)="COMP.",IF(COUNTIF(ORÇAMENTO!$B$5:$B$9855,COMPOSIÇÕES!A304)=0,"NOK",IF(COUNTIF(ORÇAMENTO!$B$5:$B$9855,COMPOSIÇÕES!A304)&gt;0,"OK","SUBÍTEM"))))))</f>
        <v>OK</v>
      </c>
      <c r="N304" s="438" t="e">
        <f>VLOOKUP(K304,#REF!,2,FALSE)</f>
        <v>#REF!</v>
      </c>
      <c r="O304" s="438"/>
      <c r="P304" s="396" t="b">
        <f t="shared" si="77"/>
        <v>1</v>
      </c>
      <c r="Q304" s="440" t="s">
        <v>128</v>
      </c>
      <c r="R304" s="440"/>
      <c r="S304" s="76" t="s">
        <v>630</v>
      </c>
      <c r="T304" s="742" t="s">
        <v>96</v>
      </c>
      <c r="U304" s="742"/>
    </row>
    <row r="305" spans="1:21">
      <c r="A305" s="208">
        <v>88316</v>
      </c>
      <c r="B305" s="752" t="s">
        <v>100</v>
      </c>
      <c r="C305" s="416" t="s">
        <v>565</v>
      </c>
      <c r="D305" s="417" t="s">
        <v>53</v>
      </c>
      <c r="E305" s="418">
        <v>12.73</v>
      </c>
      <c r="F305" s="754">
        <v>1</v>
      </c>
      <c r="G305" s="755">
        <v>12.73</v>
      </c>
      <c r="H305" s="74" t="str">
        <f>IF(MID(A305,1,3)="OBS","REMOVER ESPAÇOS","OK")</f>
        <v>OK</v>
      </c>
      <c r="J305" s="439" t="str">
        <f>IF(AND(F305=0,G305&gt;0),1+COUNT($J$3:J302),IF(B305="AUXILIAR","AUXILIAR","SUBÍTEM"))</f>
        <v>SUBÍTEM</v>
      </c>
      <c r="K305" s="440">
        <v>88316</v>
      </c>
      <c r="L305" s="441">
        <f t="shared" si="76"/>
        <v>88316</v>
      </c>
      <c r="M305" s="206" t="str">
        <f>IF(AND(MID(A305,1,4)="comp",COUNTIF($A$1:$A$1306,A305)&gt;1),"ok AUXILIAR",IF(AND(F305&gt;0,MID(A305,1,4)="COMP"),"SUBÍTEM",IF(OR(AND(F305=0,G305=0),F305="COEF.",F305&gt;0),"SUBÍTEM",IF(MID(A305,1,5)="COMP.",IF(COUNTIF(ORÇAMENTO!$B$5:$B$9855,COMPOSIÇÕES!A305)=0,"NOK",IF(COUNTIF(ORÇAMENTO!$B$5:$B$9855,COMPOSIÇÕES!A305)&gt;0,"OK","SUBÍTEM"))))))</f>
        <v>SUBÍTEM</v>
      </c>
      <c r="N305" s="438" t="e">
        <f>VLOOKUP(K305,#REF!,2,FALSE)</f>
        <v>#REF!</v>
      </c>
      <c r="O305" s="438"/>
      <c r="P305" s="396" t="b">
        <f t="shared" si="77"/>
        <v>1</v>
      </c>
      <c r="Q305" s="440">
        <v>88316</v>
      </c>
      <c r="R305" s="440" t="s">
        <v>100</v>
      </c>
      <c r="S305" s="753" t="s">
        <v>565</v>
      </c>
      <c r="T305" s="742" t="s">
        <v>53</v>
      </c>
      <c r="U305" s="742">
        <v>12.7</v>
      </c>
    </row>
    <row r="306" spans="1:21">
      <c r="A306" s="208">
        <v>377</v>
      </c>
      <c r="B306" s="752" t="s">
        <v>566</v>
      </c>
      <c r="C306" s="416" t="s">
        <v>146</v>
      </c>
      <c r="D306" s="417" t="s">
        <v>579</v>
      </c>
      <c r="E306" s="418">
        <v>21.66</v>
      </c>
      <c r="F306" s="755">
        <v>1</v>
      </c>
      <c r="G306" s="755">
        <v>21.66</v>
      </c>
      <c r="H306" s="74" t="str">
        <f>IF(MID(A306,1,3)="OBS","REMOVER ESPAÇOS","OK")</f>
        <v>OK</v>
      </c>
      <c r="J306" s="439" t="str">
        <f>IF(AND(F306=0,G306&gt;0),1+COUNT($J$3:J302),IF(B306="AUXILIAR","AUXILIAR","SUBÍTEM"))</f>
        <v>SUBÍTEM</v>
      </c>
      <c r="K306" s="440">
        <v>377</v>
      </c>
      <c r="L306" s="441">
        <f t="shared" si="76"/>
        <v>377</v>
      </c>
      <c r="M306" s="206" t="str">
        <f>IF(AND(MID(A306,1,4)="comp",COUNTIF($A$1:$A$1306,A306)&gt;1),"ok AUXILIAR",IF(AND(F306&gt;0,MID(A306,1,4)="COMP"),"SUBÍTEM",IF(OR(AND(F306=0,G306=0),F306="COEF.",F306&gt;0),"SUBÍTEM",IF(MID(A306,1,5)="COMP.",IF(COUNTIF(ORÇAMENTO!$B$5:$B$9855,COMPOSIÇÕES!A306)=0,"NOK",IF(COUNTIF(ORÇAMENTO!$B$5:$B$9855,COMPOSIÇÕES!A306)&gt;0,"OK","SUBÍTEM"))))))</f>
        <v>SUBÍTEM</v>
      </c>
      <c r="N306" s="438" t="e">
        <f>VLOOKUP(K306,#REF!,2,FALSE)</f>
        <v>#REF!</v>
      </c>
      <c r="O306" s="438"/>
      <c r="P306" s="396" t="b">
        <f t="shared" si="77"/>
        <v>1</v>
      </c>
      <c r="Q306" s="440">
        <v>377</v>
      </c>
      <c r="R306" s="440" t="s">
        <v>566</v>
      </c>
      <c r="S306" s="753" t="s">
        <v>146</v>
      </c>
      <c r="T306" s="742" t="s">
        <v>579</v>
      </c>
      <c r="U306" s="742">
        <v>20.8</v>
      </c>
    </row>
    <row r="307" spans="1:21">
      <c r="A307" s="703" t="s">
        <v>1071</v>
      </c>
      <c r="B307" s="704"/>
      <c r="C307" s="703"/>
      <c r="D307" s="703"/>
      <c r="E307" s="703"/>
      <c r="F307" s="703"/>
      <c r="G307" s="756"/>
      <c r="H307" s="74" t="str">
        <f>IF(MID(A307,1,3)="OBS","REMOVER ESPAÇOS","OK")</f>
        <v>REMOVER ESPAÇOS</v>
      </c>
      <c r="J307" s="439" t="str">
        <f>IF(AND(F307=0,G307&gt;0),1+COUNT($J$3:J303),IF(B307="AUXILIAR","AUXILIAR","SUBÍTEM"))</f>
        <v>SUBÍTEM</v>
      </c>
      <c r="K307" s="440" t="s">
        <v>1071</v>
      </c>
      <c r="L307" s="441" t="str">
        <f t="shared" si="76"/>
        <v>Obs¹: composição/Base -  ORSE - 2066</v>
      </c>
      <c r="M307" s="206" t="str">
        <f>IF(AND(MID(A307,1,4)="comp",COUNTIF($A$1:$A$1306,A307)&gt;1),"ok AUXILIAR",IF(AND(F307&gt;0,MID(A307,1,4)="COMP"),"SUBÍTEM",IF(OR(AND(F307=0,G307=0),F307="COEF.",F307&gt;0),"SUBÍTEM",IF(MID(A307,1,5)="COMP.",IF(COUNTIF(ORÇAMENTO!$B$5:$B$9855,COMPOSIÇÕES!A307)=0,"NOK",IF(COUNTIF(ORÇAMENTO!$B$5:$B$9855,COMPOSIÇÕES!A307)&gt;0,"OK","SUBÍTEM"))))))</f>
        <v>SUBÍTEM</v>
      </c>
      <c r="N307" s="438" t="e">
        <f>VLOOKUP(K307,#REF!,2,FALSE)</f>
        <v>#REF!</v>
      </c>
      <c r="O307" s="438"/>
      <c r="P307" s="396" t="b">
        <f t="shared" si="77"/>
        <v>1</v>
      </c>
      <c r="Q307" s="440" t="s">
        <v>1071</v>
      </c>
      <c r="R307" s="440"/>
      <c r="S307" s="703"/>
      <c r="T307" s="742"/>
      <c r="U307" s="742"/>
    </row>
    <row r="308" spans="1:21" ht="15.75" thickBot="1">
      <c r="A308" s="130" t="s">
        <v>961</v>
      </c>
      <c r="B308" s="757"/>
      <c r="C308" s="130"/>
      <c r="D308" s="130"/>
      <c r="E308" s="130"/>
      <c r="F308" s="130"/>
      <c r="G308" s="130"/>
      <c r="J308" s="439" t="str">
        <f>IF(AND(F308=0,G308&gt;0),1+COUNT($J$3:J304),IF(B308="AUXILIAR","AUXILIAR","SUBÍTEM"))</f>
        <v>SUBÍTEM</v>
      </c>
      <c r="K308" s="440" t="s">
        <v>961</v>
      </c>
      <c r="L308" s="441" t="str">
        <f t="shared" si="76"/>
        <v>Obs²: Assumimos uma possível pequena imprecisão ao utilizar os insumos e composição base do ORSE/SE de itens de baixa relevância.</v>
      </c>
      <c r="M308" s="206" t="str">
        <f>IF(AND(MID(A308,1,4)="comp",COUNTIF($A$1:$A$1306,A308)&gt;1),"ok AUXILIAR",IF(AND(F308&gt;0,MID(A308,1,4)="COMP"),"SUBÍTEM",IF(OR(AND(F308=0,G308=0),F308="COEF.",F308&gt;0),"SUBÍTEM",IF(MID(A308,1,5)="COMP.",IF(COUNTIF(ORÇAMENTO!$B$5:$B$9855,COMPOSIÇÕES!A308)=0,"NOK",IF(COUNTIF(ORÇAMENTO!$B$5:$B$9855,COMPOSIÇÕES!A308)&gt;0,"OK","SUBÍTEM"))))))</f>
        <v>SUBÍTEM</v>
      </c>
      <c r="N308" s="438" t="e">
        <f>VLOOKUP(K308,#REF!,2,FALSE)</f>
        <v>#REF!</v>
      </c>
      <c r="O308" s="438"/>
      <c r="P308" s="396" t="b">
        <f t="shared" si="77"/>
        <v>1</v>
      </c>
      <c r="Q308" s="440" t="s">
        <v>961</v>
      </c>
      <c r="R308" s="440"/>
      <c r="S308" s="130"/>
    </row>
    <row r="309" spans="1:21" ht="26.25" customHeight="1" thickBot="1">
      <c r="A309" s="458" t="s">
        <v>95</v>
      </c>
      <c r="B309" s="726"/>
      <c r="C309" s="399" t="s">
        <v>78</v>
      </c>
      <c r="D309" s="432" t="s">
        <v>96</v>
      </c>
      <c r="E309" s="399" t="s">
        <v>98</v>
      </c>
      <c r="F309" s="399" t="s">
        <v>97</v>
      </c>
      <c r="G309" s="433" t="s">
        <v>99</v>
      </c>
      <c r="H309" s="74" t="str">
        <f t="shared" ref="H309:H319" si="78">IF(MID(A309,1,3)="OBS","REMOVER ESPAÇOS","OK")</f>
        <v>OK</v>
      </c>
      <c r="J309" s="439" t="str">
        <f>IF(AND(F309=0,G309&gt;0),1+COUNT($J$3:J308),IF(B309="AUXILIAR","AUXILIAR","SUBÍTEM"))</f>
        <v>SUBÍTEM</v>
      </c>
      <c r="K309" s="440" t="s">
        <v>95</v>
      </c>
      <c r="L309" s="441" t="str">
        <f t="shared" si="76"/>
        <v>COD.</v>
      </c>
      <c r="M309" s="206" t="str">
        <f>IF(AND(MID(A309,1,4)="comp",COUNTIF($A$1:$A$1306,A309)&gt;1),"ok AUXILIAR",IF(AND(F309&gt;0,MID(A309,1,4)="COMP"),"SUBÍTEM",IF(OR(AND(F309=0,G309=0),F309="COEF.",F309&gt;0),"SUBÍTEM",IF(MID(A309,1,5)="COMP.",IF(COUNTIF(ORÇAMENTO!$B$5:$B$9855,COMPOSIÇÕES!A309)=0,"NOK",IF(COUNTIF(ORÇAMENTO!$B$5:$B$9855,COMPOSIÇÕES!A309)&gt;0,"OK","SUBÍTEM"))))))</f>
        <v>SUBÍTEM</v>
      </c>
      <c r="N309" s="438" t="e">
        <f>VLOOKUP(K309,#REF!,2,FALSE)</f>
        <v>#REF!</v>
      </c>
      <c r="O309" s="438"/>
      <c r="P309" s="396" t="b">
        <f t="shared" si="77"/>
        <v>1</v>
      </c>
      <c r="Q309" s="440" t="s">
        <v>95</v>
      </c>
      <c r="R309" s="440"/>
      <c r="S309" s="75" t="s">
        <v>78</v>
      </c>
      <c r="T309" s="742" t="s">
        <v>96</v>
      </c>
      <c r="U309" s="742" t="s">
        <v>98</v>
      </c>
    </row>
    <row r="310" spans="1:21" ht="51.75" customHeight="1" thickBot="1">
      <c r="A310" s="407" t="s">
        <v>129</v>
      </c>
      <c r="B310" s="408"/>
      <c r="C310" s="423" t="s">
        <v>1054</v>
      </c>
      <c r="D310" s="434" t="s">
        <v>96</v>
      </c>
      <c r="E310" s="434"/>
      <c r="F310" s="434"/>
      <c r="G310" s="424">
        <v>427.20000000000005</v>
      </c>
      <c r="H310" s="74" t="str">
        <f>UPPER(C310)</f>
        <v>LAVATÓRIO LOUÇA (DECA-RAVENA REF L-91) SEM COLUNA, C/SIFÃO CROMADO(DECA REF 1190), VÁLVULA CROMADA (DECA REF1600), CONJ. DE FIXAÇÃO (DECA REF SP7), ENGATE CROMADO, OU SIMILARES, EXCLUSIVE TORNEIRA</v>
      </c>
      <c r="J310" s="439">
        <f>IF(AND(F310=0,G310&gt;0),1+COUNT($J$3:J308),IF(B310="AUXILIAR","AUXILIAR","SUBÍTEM"))</f>
        <v>37</v>
      </c>
      <c r="K310" s="440" t="s">
        <v>597</v>
      </c>
      <c r="L310" s="441" t="str">
        <f t="shared" si="76"/>
        <v>COMP. 37</v>
      </c>
      <c r="M310" s="206" t="str">
        <f>IF(AND(MID(A310,1,4)="comp",COUNTIF($A$1:$A$1306,A310)&gt;1),"ok AUXILIAR",IF(AND(F310&gt;0,MID(A310,1,4)="COMP"),"SUBÍTEM",IF(OR(AND(F310=0,G310=0),F310="COEF.",F310&gt;0),"SUBÍTEM",IF(MID(A310,1,5)="COMP.",IF(COUNTIF(ORÇAMENTO!$B$5:$B$9855,COMPOSIÇÕES!A310)=0,"NOK",IF(COUNTIF(ORÇAMENTO!$B$5:$B$9855,COMPOSIÇÕES!A310)&gt;0,"OK","SUBÍTEM"))))))</f>
        <v>OK</v>
      </c>
      <c r="N310" s="438" t="e">
        <f>VLOOKUP(K310,#REF!,2,FALSE)</f>
        <v>#REF!</v>
      </c>
      <c r="O310" s="438"/>
      <c r="P310" s="396" t="b">
        <f t="shared" si="77"/>
        <v>1</v>
      </c>
      <c r="Q310" s="440" t="s">
        <v>129</v>
      </c>
      <c r="R310" s="440"/>
      <c r="S310" s="86" t="s">
        <v>1054</v>
      </c>
      <c r="T310" s="742" t="s">
        <v>96</v>
      </c>
      <c r="U310" s="742"/>
    </row>
    <row r="311" spans="1:21">
      <c r="A311" s="460">
        <v>981</v>
      </c>
      <c r="B311" s="461" t="s">
        <v>101</v>
      </c>
      <c r="C311" s="416" t="s">
        <v>631</v>
      </c>
      <c r="D311" s="417" t="s">
        <v>47</v>
      </c>
      <c r="E311" s="418">
        <v>0.19</v>
      </c>
      <c r="F311" s="758">
        <v>0.87</v>
      </c>
      <c r="G311" s="755">
        <v>0.17</v>
      </c>
      <c r="H311" s="74" t="str">
        <f t="shared" si="78"/>
        <v>OK</v>
      </c>
      <c r="J311" s="439" t="str">
        <f>IF(AND(F311=0,G311&gt;0),1+COUNT($J$3:J308),IF(B311="AUXILIAR","AUXILIAR","SUBÍTEM"))</f>
        <v>SUBÍTEM</v>
      </c>
      <c r="K311" s="440">
        <v>981</v>
      </c>
      <c r="L311" s="441">
        <f t="shared" si="76"/>
        <v>981</v>
      </c>
      <c r="M311" s="206" t="str">
        <f>IF(AND(MID(A311,1,4)="comp",COUNTIF($A$1:$A$1306,A311)&gt;1),"ok AUXILIAR",IF(AND(F311&gt;0,MID(A311,1,4)="COMP"),"SUBÍTEM",IF(OR(AND(F311=0,G311=0),F311="COEF.",F311&gt;0),"SUBÍTEM",IF(MID(A311,1,5)="COMP.",IF(COUNTIF(ORÇAMENTO!$B$5:$B$9855,COMPOSIÇÕES!A311)=0,"NOK",IF(COUNTIF(ORÇAMENTO!$B$5:$B$9855,COMPOSIÇÕES!A311)&gt;0,"OK","SUBÍTEM"))))))</f>
        <v>SUBÍTEM</v>
      </c>
      <c r="N311" s="438" t="e">
        <f>VLOOKUP(K311,#REF!,2,FALSE)</f>
        <v>#REF!</v>
      </c>
      <c r="O311" s="438"/>
      <c r="P311" s="396" t="b">
        <f t="shared" si="77"/>
        <v>1</v>
      </c>
      <c r="Q311" s="440">
        <v>981</v>
      </c>
      <c r="R311" s="440" t="s">
        <v>101</v>
      </c>
      <c r="S311" s="753" t="s">
        <v>631</v>
      </c>
      <c r="T311" s="742" t="s">
        <v>47</v>
      </c>
      <c r="U311" s="742">
        <v>0.18</v>
      </c>
    </row>
    <row r="312" spans="1:21">
      <c r="A312" s="759">
        <v>982</v>
      </c>
      <c r="B312" s="758" t="s">
        <v>101</v>
      </c>
      <c r="C312" s="416" t="s">
        <v>632</v>
      </c>
      <c r="D312" s="417" t="s">
        <v>72</v>
      </c>
      <c r="E312" s="418">
        <v>4.47</v>
      </c>
      <c r="F312" s="758">
        <v>1</v>
      </c>
      <c r="G312" s="755">
        <v>4.47</v>
      </c>
      <c r="H312" s="74" t="str">
        <f t="shared" si="78"/>
        <v>OK</v>
      </c>
      <c r="J312" s="439" t="str">
        <f>IF(AND(F312=0,G312&gt;0),1+COUNT($J$3:J308),IF(B312="AUXILIAR","AUXILIAR","SUBÍTEM"))</f>
        <v>SUBÍTEM</v>
      </c>
      <c r="K312" s="440">
        <v>982</v>
      </c>
      <c r="L312" s="441">
        <f t="shared" si="76"/>
        <v>982</v>
      </c>
      <c r="M312" s="206" t="str">
        <f>IF(AND(MID(A312,1,4)="comp",COUNTIF($A$1:$A$1306,A312)&gt;1),"ok AUXILIAR",IF(AND(F312&gt;0,MID(A312,1,4)="COMP"),"SUBÍTEM",IF(OR(AND(F312=0,G312=0),F312="COEF.",F312&gt;0),"SUBÍTEM",IF(MID(A312,1,5)="COMP.",IF(COUNTIF(ORÇAMENTO!$B$5:$B$9855,COMPOSIÇÕES!A312)=0,"NOK",IF(COUNTIF(ORÇAMENTO!$B$5:$B$9855,COMPOSIÇÕES!A312)&gt;0,"OK","SUBÍTEM"))))))</f>
        <v>SUBÍTEM</v>
      </c>
      <c r="N312" s="438" t="e">
        <f>VLOOKUP(K312,#REF!,2,FALSE)</f>
        <v>#REF!</v>
      </c>
      <c r="O312" s="438"/>
      <c r="P312" s="396" t="b">
        <f t="shared" si="77"/>
        <v>1</v>
      </c>
      <c r="Q312" s="440">
        <v>982</v>
      </c>
      <c r="R312" s="440" t="s">
        <v>101</v>
      </c>
      <c r="S312" s="753" t="s">
        <v>632</v>
      </c>
      <c r="T312" s="742" t="s">
        <v>72</v>
      </c>
      <c r="U312" s="742">
        <v>4.47</v>
      </c>
    </row>
    <row r="313" spans="1:21">
      <c r="A313" s="759">
        <v>1326</v>
      </c>
      <c r="B313" s="758" t="s">
        <v>101</v>
      </c>
      <c r="C313" s="416" t="s">
        <v>633</v>
      </c>
      <c r="D313" s="417" t="s">
        <v>48</v>
      </c>
      <c r="E313" s="418">
        <v>139.9</v>
      </c>
      <c r="F313" s="461">
        <v>1</v>
      </c>
      <c r="G313" s="755">
        <v>139.9</v>
      </c>
      <c r="H313" s="74" t="str">
        <f t="shared" si="78"/>
        <v>OK</v>
      </c>
      <c r="J313" s="439" t="str">
        <f>IF(AND(F313=0,G313&gt;0),1+COUNT($J$3:J309),IF(B313="AUXILIAR","AUXILIAR","SUBÍTEM"))</f>
        <v>SUBÍTEM</v>
      </c>
      <c r="K313" s="440">
        <v>1326</v>
      </c>
      <c r="L313" s="441">
        <f t="shared" si="76"/>
        <v>1326</v>
      </c>
      <c r="M313" s="206" t="str">
        <f>IF(AND(MID(A313,1,4)="comp",COUNTIF($A$1:$A$1306,A313)&gt;1),"ok AUXILIAR",IF(AND(F313&gt;0,MID(A313,1,4)="COMP"),"SUBÍTEM",IF(OR(AND(F313=0,G313=0),F313="COEF.",F313&gt;0),"SUBÍTEM",IF(MID(A313,1,5)="COMP.",IF(COUNTIF(ORÇAMENTO!$B$5:$B$9855,COMPOSIÇÕES!A313)=0,"NOK",IF(COUNTIF(ORÇAMENTO!$B$5:$B$9855,COMPOSIÇÕES!A313)&gt;0,"OK","SUBÍTEM"))))))</f>
        <v>SUBÍTEM</v>
      </c>
      <c r="N313" s="438" t="e">
        <f>VLOOKUP(K313,#REF!,2,FALSE)</f>
        <v>#REF!</v>
      </c>
      <c r="O313" s="438"/>
      <c r="P313" s="396" t="b">
        <f t="shared" si="77"/>
        <v>1</v>
      </c>
      <c r="Q313" s="440">
        <v>1326</v>
      </c>
      <c r="R313" s="440" t="s">
        <v>101</v>
      </c>
      <c r="S313" s="753" t="s">
        <v>633</v>
      </c>
      <c r="T313" s="742" t="s">
        <v>48</v>
      </c>
      <c r="U313" s="742">
        <v>98.8</v>
      </c>
    </row>
    <row r="314" spans="1:21">
      <c r="A314" s="760">
        <v>2384</v>
      </c>
      <c r="B314" s="758" t="s">
        <v>101</v>
      </c>
      <c r="C314" s="416" t="s">
        <v>634</v>
      </c>
      <c r="D314" s="417" t="s">
        <v>48</v>
      </c>
      <c r="E314" s="418">
        <v>38.39</v>
      </c>
      <c r="F314" s="761">
        <v>1</v>
      </c>
      <c r="G314" s="755">
        <v>38.39</v>
      </c>
      <c r="H314" s="74" t="str">
        <f t="shared" si="78"/>
        <v>OK</v>
      </c>
      <c r="J314" s="439" t="str">
        <f>IF(AND(F314=0,G314&gt;0),1+COUNT($J$3:J310),IF(B314="AUXILIAR","AUXILIAR","SUBÍTEM"))</f>
        <v>SUBÍTEM</v>
      </c>
      <c r="K314" s="440">
        <v>2384</v>
      </c>
      <c r="L314" s="441">
        <f t="shared" si="76"/>
        <v>2384</v>
      </c>
      <c r="M314" s="206" t="str">
        <f>IF(AND(MID(A314,1,4)="comp",COUNTIF($A$1:$A$1306,A314)&gt;1),"ok AUXILIAR",IF(AND(F314&gt;0,MID(A314,1,4)="COMP"),"SUBÍTEM",IF(OR(AND(F314=0,G314=0),F314="COEF.",F314&gt;0),"SUBÍTEM",IF(MID(A314,1,5)="COMP.",IF(COUNTIF(ORÇAMENTO!$B$5:$B$9855,COMPOSIÇÕES!A314)=0,"NOK",IF(COUNTIF(ORÇAMENTO!$B$5:$B$9855,COMPOSIÇÕES!A314)&gt;0,"OK","SUBÍTEM"))))))</f>
        <v>SUBÍTEM</v>
      </c>
      <c r="N314" s="438" t="e">
        <f>VLOOKUP(K314,#REF!,2,FALSE)</f>
        <v>#REF!</v>
      </c>
      <c r="O314" s="438"/>
      <c r="P314" s="396" t="b">
        <f t="shared" si="77"/>
        <v>1</v>
      </c>
      <c r="Q314" s="440">
        <v>2384</v>
      </c>
      <c r="R314" s="440" t="s">
        <v>101</v>
      </c>
      <c r="S314" s="753" t="s">
        <v>634</v>
      </c>
      <c r="T314" s="742" t="s">
        <v>48</v>
      </c>
      <c r="U314" s="742">
        <v>30.69</v>
      </c>
    </row>
    <row r="315" spans="1:21">
      <c r="A315" s="760">
        <v>88267</v>
      </c>
      <c r="B315" s="752" t="s">
        <v>100</v>
      </c>
      <c r="C315" s="416" t="s">
        <v>585</v>
      </c>
      <c r="D315" s="417" t="s">
        <v>53</v>
      </c>
      <c r="E315" s="418">
        <v>19.190000000000001</v>
      </c>
      <c r="F315" s="761">
        <v>2.75</v>
      </c>
      <c r="G315" s="755">
        <v>52.77</v>
      </c>
      <c r="H315" s="74" t="str">
        <f t="shared" si="78"/>
        <v>OK</v>
      </c>
      <c r="J315" s="439" t="str">
        <f>IF(AND(F315=0,G315&gt;0),1+COUNT($J$3:J311),IF(B315="AUXILIAR","AUXILIAR","SUBÍTEM"))</f>
        <v>SUBÍTEM</v>
      </c>
      <c r="K315" s="440">
        <v>88267</v>
      </c>
      <c r="L315" s="441">
        <f t="shared" si="76"/>
        <v>88267</v>
      </c>
      <c r="M315" s="206" t="str">
        <f>IF(AND(MID(A315,1,4)="comp",COUNTIF($A$1:$A$1306,A315)&gt;1),"ok AUXILIAR",IF(AND(F315&gt;0,MID(A315,1,4)="COMP"),"SUBÍTEM",IF(OR(AND(F315=0,G315=0),F315="COEF.",F315&gt;0),"SUBÍTEM",IF(MID(A315,1,5)="COMP.",IF(COUNTIF(ORÇAMENTO!$B$5:$B$9855,COMPOSIÇÕES!A315)=0,"NOK",IF(COUNTIF(ORÇAMENTO!$B$5:$B$9855,COMPOSIÇÕES!A315)&gt;0,"OK","SUBÍTEM"))))))</f>
        <v>SUBÍTEM</v>
      </c>
      <c r="N315" s="438" t="e">
        <f>VLOOKUP(K315,#REF!,2,FALSE)</f>
        <v>#REF!</v>
      </c>
      <c r="O315" s="438"/>
      <c r="P315" s="396" t="b">
        <f t="shared" si="77"/>
        <v>1</v>
      </c>
      <c r="Q315" s="440">
        <v>88267</v>
      </c>
      <c r="R315" s="440" t="s">
        <v>100</v>
      </c>
      <c r="S315" s="753" t="s">
        <v>585</v>
      </c>
      <c r="T315" s="742" t="s">
        <v>53</v>
      </c>
      <c r="U315" s="742">
        <v>18.940000000000001</v>
      </c>
    </row>
    <row r="316" spans="1:21">
      <c r="A316" s="759">
        <v>88316</v>
      </c>
      <c r="B316" s="752" t="s">
        <v>100</v>
      </c>
      <c r="C316" s="416" t="s">
        <v>565</v>
      </c>
      <c r="D316" s="417" t="s">
        <v>53</v>
      </c>
      <c r="E316" s="418">
        <v>12.73</v>
      </c>
      <c r="F316" s="761">
        <v>2.75</v>
      </c>
      <c r="G316" s="755">
        <v>35.01</v>
      </c>
      <c r="H316" s="74" t="str">
        <f t="shared" si="78"/>
        <v>OK</v>
      </c>
      <c r="J316" s="439" t="str">
        <f>IF(AND(F316=0,G316&gt;0),1+COUNT($J$3:J312),IF(B316="AUXILIAR","AUXILIAR","SUBÍTEM"))</f>
        <v>SUBÍTEM</v>
      </c>
      <c r="K316" s="440">
        <v>88316</v>
      </c>
      <c r="L316" s="441">
        <f t="shared" si="76"/>
        <v>88316</v>
      </c>
      <c r="M316" s="206" t="str">
        <f>IF(AND(MID(A316,1,4)="comp",COUNTIF($A$1:$A$1306,A316)&gt;1),"ok AUXILIAR",IF(AND(F316&gt;0,MID(A316,1,4)="COMP"),"SUBÍTEM",IF(OR(AND(F316=0,G316=0),F316="COEF.",F316&gt;0),"SUBÍTEM",IF(MID(A316,1,5)="COMP.",IF(COUNTIF(ORÇAMENTO!$B$5:$B$9855,COMPOSIÇÕES!A316)=0,"NOK",IF(COUNTIF(ORÇAMENTO!$B$5:$B$9855,COMPOSIÇÕES!A316)&gt;0,"OK","SUBÍTEM"))))))</f>
        <v>SUBÍTEM</v>
      </c>
      <c r="N316" s="438" t="e">
        <f>VLOOKUP(K316,#REF!,2,FALSE)</f>
        <v>#REF!</v>
      </c>
      <c r="O316" s="438"/>
      <c r="P316" s="396" t="b">
        <f t="shared" si="77"/>
        <v>1</v>
      </c>
      <c r="Q316" s="440">
        <v>88316</v>
      </c>
      <c r="R316" s="440" t="s">
        <v>100</v>
      </c>
      <c r="S316" s="753" t="s">
        <v>565</v>
      </c>
      <c r="T316" s="742" t="s">
        <v>53</v>
      </c>
      <c r="U316" s="742">
        <v>12.7</v>
      </c>
    </row>
    <row r="317" spans="1:21">
      <c r="A317" s="760">
        <v>6136</v>
      </c>
      <c r="B317" s="461" t="s">
        <v>566</v>
      </c>
      <c r="C317" s="416" t="s">
        <v>635</v>
      </c>
      <c r="D317" s="417" t="s">
        <v>579</v>
      </c>
      <c r="E317" s="418">
        <v>127.3</v>
      </c>
      <c r="F317" s="761">
        <v>1</v>
      </c>
      <c r="G317" s="755">
        <v>127.3</v>
      </c>
      <c r="H317" s="74" t="str">
        <f t="shared" si="78"/>
        <v>OK</v>
      </c>
      <c r="J317" s="439" t="str">
        <f>IF(AND(F317=0,G317&gt;0),1+COUNT($J$3:J313),IF(B317="AUXILIAR","AUXILIAR","SUBÍTEM"))</f>
        <v>SUBÍTEM</v>
      </c>
      <c r="K317" s="440">
        <v>6136</v>
      </c>
      <c r="L317" s="441">
        <f t="shared" si="76"/>
        <v>6136</v>
      </c>
      <c r="M317" s="206" t="str">
        <f>IF(AND(MID(A317,1,4)="comp",COUNTIF($A$1:$A$1306,A317)&gt;1),"ok AUXILIAR",IF(AND(F317&gt;0,MID(A317,1,4)="COMP"),"SUBÍTEM",IF(OR(AND(F317=0,G317=0),F317="COEF.",F317&gt;0),"SUBÍTEM",IF(MID(A317,1,5)="COMP.",IF(COUNTIF(ORÇAMENTO!$B$5:$B$9855,COMPOSIÇÕES!A317)=0,"NOK",IF(COUNTIF(ORÇAMENTO!$B$5:$B$9855,COMPOSIÇÕES!A317)&gt;0,"OK","SUBÍTEM"))))))</f>
        <v>SUBÍTEM</v>
      </c>
      <c r="N317" s="438" t="e">
        <f>VLOOKUP(K317,#REF!,2,FALSE)</f>
        <v>#REF!</v>
      </c>
      <c r="O317" s="438"/>
      <c r="P317" s="396" t="b">
        <f t="shared" si="77"/>
        <v>1</v>
      </c>
      <c r="Q317" s="440">
        <v>6136</v>
      </c>
      <c r="R317" s="440" t="s">
        <v>566</v>
      </c>
      <c r="S317" s="753" t="s">
        <v>635</v>
      </c>
      <c r="T317" s="742" t="s">
        <v>579</v>
      </c>
      <c r="U317" s="742">
        <v>91.6</v>
      </c>
    </row>
    <row r="318" spans="1:21">
      <c r="A318" s="759">
        <v>11683</v>
      </c>
      <c r="B318" s="461" t="s">
        <v>566</v>
      </c>
      <c r="C318" s="416" t="s">
        <v>636</v>
      </c>
      <c r="D318" s="417" t="s">
        <v>579</v>
      </c>
      <c r="E318" s="418">
        <v>29.19</v>
      </c>
      <c r="F318" s="761">
        <v>1</v>
      </c>
      <c r="G318" s="755">
        <v>29.19</v>
      </c>
      <c r="H318" s="74" t="str">
        <f t="shared" si="78"/>
        <v>OK</v>
      </c>
      <c r="J318" s="439" t="str">
        <f>IF(AND(F318=0,G318&gt;0),1+COUNT($J$3:J314),IF(B318="AUXILIAR","AUXILIAR","SUBÍTEM"))</f>
        <v>SUBÍTEM</v>
      </c>
      <c r="K318" s="440">
        <v>11683</v>
      </c>
      <c r="L318" s="441">
        <f t="shared" si="76"/>
        <v>11683</v>
      </c>
      <c r="M318" s="206" t="str">
        <f>IF(AND(MID(A318,1,4)="comp",COUNTIF($A$1:$A$1306,A318)&gt;1),"ok AUXILIAR",IF(AND(F318&gt;0,MID(A318,1,4)="COMP"),"SUBÍTEM",IF(OR(AND(F318=0,G318=0),F318="COEF.",F318&gt;0),"SUBÍTEM",IF(MID(A318,1,5)="COMP.",IF(COUNTIF(ORÇAMENTO!$B$5:$B$9855,COMPOSIÇÕES!A318)=0,"NOK",IF(COUNTIF(ORÇAMENTO!$B$5:$B$9855,COMPOSIÇÕES!A318)&gt;0,"OK","SUBÍTEM"))))))</f>
        <v>SUBÍTEM</v>
      </c>
      <c r="N318" s="438" t="e">
        <f>VLOOKUP(K318,#REF!,2,FALSE)</f>
        <v>#REF!</v>
      </c>
      <c r="O318" s="438"/>
      <c r="P318" s="396" t="b">
        <f t="shared" si="77"/>
        <v>1</v>
      </c>
      <c r="Q318" s="440">
        <v>11683</v>
      </c>
      <c r="R318" s="440" t="s">
        <v>566</v>
      </c>
      <c r="S318" s="753" t="s">
        <v>636</v>
      </c>
      <c r="T318" s="742" t="s">
        <v>579</v>
      </c>
      <c r="U318" s="742">
        <v>21</v>
      </c>
    </row>
    <row r="319" spans="1:21">
      <c r="A319" s="703" t="s">
        <v>1072</v>
      </c>
      <c r="B319" s="704"/>
      <c r="C319" s="703"/>
      <c r="D319" s="703"/>
      <c r="E319" s="703"/>
      <c r="F319" s="703"/>
      <c r="G319" s="703"/>
      <c r="H319" s="74" t="str">
        <f t="shared" si="78"/>
        <v>REMOVER ESPAÇOS</v>
      </c>
      <c r="J319" s="439" t="str">
        <f>IF(AND(F319=0,G319&gt;0),1+COUNT($J$3:J315),IF(B319="AUXILIAR","AUXILIAR","SUBÍTEM"))</f>
        <v>SUBÍTEM</v>
      </c>
      <c r="K319" s="440" t="s">
        <v>1072</v>
      </c>
      <c r="L319" s="441" t="str">
        <f t="shared" si="76"/>
        <v>Obs¹: composição/Base -  ORSE - 2005 (Retiramos o tipo de torneira)</v>
      </c>
      <c r="M319" s="206" t="str">
        <f>IF(AND(MID(A319,1,4)="comp",COUNTIF($A$1:$A$1306,A319)&gt;1),"ok AUXILIAR",IF(AND(F319&gt;0,MID(A319,1,4)="COMP"),"SUBÍTEM",IF(OR(AND(F319=0,G319=0),F319="COEF.",F319&gt;0),"SUBÍTEM",IF(MID(A319,1,5)="COMP.",IF(COUNTIF(ORÇAMENTO!$B$5:$B$9855,COMPOSIÇÕES!A319)=0,"NOK",IF(COUNTIF(ORÇAMENTO!$B$5:$B$9855,COMPOSIÇÕES!A319)&gt;0,"OK","SUBÍTEM"))))))</f>
        <v>SUBÍTEM</v>
      </c>
      <c r="N319" s="438" t="e">
        <f>VLOOKUP(K319,#REF!,2,FALSE)</f>
        <v>#REF!</v>
      </c>
      <c r="O319" s="438"/>
      <c r="P319" s="396" t="b">
        <f t="shared" si="77"/>
        <v>1</v>
      </c>
      <c r="Q319" s="440" t="s">
        <v>1072</v>
      </c>
      <c r="R319" s="440"/>
      <c r="S319" s="703"/>
      <c r="T319" s="742"/>
      <c r="U319" s="742"/>
    </row>
    <row r="320" spans="1:21" ht="15.75" thickBot="1">
      <c r="A320" s="130" t="s">
        <v>961</v>
      </c>
      <c r="B320" s="382"/>
      <c r="J320" s="439" t="str">
        <f>IF(AND(F320=0,G320&gt;0),1+COUNT($J$3:J316),IF(B320="AUXILIAR","AUXILIAR","SUBÍTEM"))</f>
        <v>SUBÍTEM</v>
      </c>
      <c r="K320" s="440" t="s">
        <v>961</v>
      </c>
      <c r="L320" s="441" t="str">
        <f t="shared" si="76"/>
        <v>Obs²: Assumimos uma possível pequena imprecisão ao utilizar os insumos e composição base do ORSE/SE de itens de baixa relevância.</v>
      </c>
      <c r="M320" s="206" t="str">
        <f>IF(AND(MID(A320,1,4)="comp",COUNTIF($A$1:$A$1306,A320)&gt;1),"ok AUXILIAR",IF(AND(F320&gt;0,MID(A320,1,4)="COMP"),"SUBÍTEM",IF(OR(AND(F320=0,G320=0),F320="COEF.",F320&gt;0),"SUBÍTEM",IF(MID(A320,1,5)="COMP.",IF(COUNTIF(ORÇAMENTO!$B$5:$B$9855,COMPOSIÇÕES!A320)=0,"NOK",IF(COUNTIF(ORÇAMENTO!$B$5:$B$9855,COMPOSIÇÕES!A320)&gt;0,"OK","SUBÍTEM"))))))</f>
        <v>SUBÍTEM</v>
      </c>
      <c r="N320" s="438" t="e">
        <f>VLOOKUP(K320,#REF!,2,FALSE)</f>
        <v>#REF!</v>
      </c>
      <c r="O320" s="438"/>
      <c r="P320" s="396" t="b">
        <f t="shared" si="77"/>
        <v>1</v>
      </c>
      <c r="Q320" s="440" t="s">
        <v>961</v>
      </c>
      <c r="R320" s="440"/>
    </row>
    <row r="321" spans="1:21" ht="26.25" customHeight="1" thickBot="1">
      <c r="A321" s="458" t="s">
        <v>95</v>
      </c>
      <c r="B321" s="726"/>
      <c r="C321" s="399" t="s">
        <v>78</v>
      </c>
      <c r="D321" s="432" t="s">
        <v>96</v>
      </c>
      <c r="E321" s="399" t="s">
        <v>98</v>
      </c>
      <c r="F321" s="399" t="s">
        <v>97</v>
      </c>
      <c r="G321" s="433" t="s">
        <v>99</v>
      </c>
      <c r="H321" s="74" t="str">
        <f>IF(MID(A321,1,3)="OBS","REMOVER ESPAÇOS","OK")</f>
        <v>OK</v>
      </c>
      <c r="J321" s="439" t="str">
        <f>IF(AND(F321=0,G321&gt;0),1+COUNT($J$3:J317),IF(B321="AUXILIAR","AUXILIAR","SUBÍTEM"))</f>
        <v>SUBÍTEM</v>
      </c>
      <c r="K321" s="440" t="s">
        <v>95</v>
      </c>
      <c r="L321" s="441" t="str">
        <f t="shared" si="76"/>
        <v>COD.</v>
      </c>
      <c r="M321" s="206" t="str">
        <f>IF(AND(MID(A321,1,4)="comp",COUNTIF($A$1:$A$1306,A321)&gt;1),"ok AUXILIAR",IF(AND(F321&gt;0,MID(A321,1,4)="COMP"),"SUBÍTEM",IF(OR(AND(F321=0,G321=0),F321="COEF.",F321&gt;0),"SUBÍTEM",IF(MID(A321,1,5)="COMP.",IF(COUNTIF(ORÇAMENTO!$B$5:$B$9855,COMPOSIÇÕES!A321)=0,"NOK",IF(COUNTIF(ORÇAMENTO!$B$5:$B$9855,COMPOSIÇÕES!A321)&gt;0,"OK","SUBÍTEM"))))))</f>
        <v>SUBÍTEM</v>
      </c>
      <c r="N321" s="438" t="e">
        <f>VLOOKUP(K321,#REF!,2,FALSE)</f>
        <v>#REF!</v>
      </c>
      <c r="O321" s="438"/>
      <c r="P321" s="396" t="b">
        <f t="shared" si="77"/>
        <v>1</v>
      </c>
      <c r="Q321" s="440" t="s">
        <v>95</v>
      </c>
      <c r="R321" s="440"/>
      <c r="S321" s="75" t="s">
        <v>78</v>
      </c>
      <c r="T321" s="742" t="s">
        <v>96</v>
      </c>
      <c r="U321" s="742" t="s">
        <v>98</v>
      </c>
    </row>
    <row r="322" spans="1:21" ht="34.5" customHeight="1" thickBot="1">
      <c r="A322" s="407" t="s">
        <v>597</v>
      </c>
      <c r="B322" s="408"/>
      <c r="C322" s="423" t="s">
        <v>1055</v>
      </c>
      <c r="D322" s="434" t="s">
        <v>96</v>
      </c>
      <c r="E322" s="434"/>
      <c r="F322" s="434"/>
      <c r="G322" s="424">
        <v>343.81000000000006</v>
      </c>
      <c r="H322" s="74" t="str">
        <f>UPPER(C322)</f>
        <v>LAVATÓRIO LOUÇA DE CANTO (DECA-IZY, REF L-10117 OU SIMILAR) SEM COLUNA, C/ SIFÃO CROMADO, VÁLVULA CROMADA, ENGATE CROMADO, EXCLUSIVE TORNEIRA</v>
      </c>
      <c r="J322" s="439">
        <f>IF(AND(F322=0,G322&gt;0),1+COUNT($J$3:J318),IF(B322="AUXILIAR","AUXILIAR","SUBÍTEM"))</f>
        <v>38</v>
      </c>
      <c r="K322" s="440" t="s">
        <v>130</v>
      </c>
      <c r="L322" s="441" t="str">
        <f t="shared" si="76"/>
        <v>COMP. 38</v>
      </c>
      <c r="M322" s="206" t="str">
        <f>IF(AND(MID(A322,1,4)="comp",COUNTIF($A$1:$A$1306,A322)&gt;1),"ok AUXILIAR",IF(AND(F322&gt;0,MID(A322,1,4)="COMP"),"SUBÍTEM",IF(OR(AND(F322=0,G322=0),F322="COEF.",F322&gt;0),"SUBÍTEM",IF(MID(A322,1,5)="COMP.",IF(COUNTIF(ORÇAMENTO!$B$5:$B$9855,COMPOSIÇÕES!A322)=0,"NOK",IF(COUNTIF(ORÇAMENTO!$B$5:$B$9855,COMPOSIÇÕES!A322)&gt;0,"OK","SUBÍTEM"))))))</f>
        <v>OK</v>
      </c>
      <c r="N322" s="438" t="e">
        <f>VLOOKUP(K322,#REF!,2,FALSE)</f>
        <v>#REF!</v>
      </c>
      <c r="O322" s="438"/>
      <c r="P322" s="396" t="b">
        <f t="shared" si="77"/>
        <v>1</v>
      </c>
      <c r="Q322" s="440" t="s">
        <v>597</v>
      </c>
      <c r="R322" s="440"/>
      <c r="S322" s="86" t="s">
        <v>1055</v>
      </c>
      <c r="T322" s="742" t="s">
        <v>96</v>
      </c>
      <c r="U322" s="742"/>
    </row>
    <row r="323" spans="1:21" ht="19.5" customHeight="1">
      <c r="A323" s="460">
        <v>11683</v>
      </c>
      <c r="B323" s="461" t="s">
        <v>566</v>
      </c>
      <c r="C323" s="416" t="s">
        <v>636</v>
      </c>
      <c r="D323" s="417" t="s">
        <v>579</v>
      </c>
      <c r="E323" s="418">
        <v>29.19</v>
      </c>
      <c r="F323" s="758">
        <v>1</v>
      </c>
      <c r="G323" s="755">
        <v>29.19</v>
      </c>
      <c r="H323" s="74" t="str">
        <f t="shared" ref="H323:H330" si="79">IF(MID(A323,1,3)="OBS","REMOVER ESPAÇOS","OK")</f>
        <v>OK</v>
      </c>
      <c r="J323" s="439" t="str">
        <f>IF(AND(F323=0,G323&gt;0),1+COUNT($J$3:J319),IF(B323="AUXILIAR","AUXILIAR","SUBÍTEM"))</f>
        <v>SUBÍTEM</v>
      </c>
      <c r="K323" s="440">
        <v>11683</v>
      </c>
      <c r="L323" s="441">
        <f t="shared" si="76"/>
        <v>11683</v>
      </c>
      <c r="M323" s="206" t="str">
        <f>IF(AND(MID(A323,1,4)="comp",COUNTIF($A$1:$A$1306,A323)&gt;1),"ok AUXILIAR",IF(AND(F323&gt;0,MID(A323,1,4)="COMP"),"SUBÍTEM",IF(OR(AND(F323=0,G323=0),F323="COEF.",F323&gt;0),"SUBÍTEM",IF(MID(A323,1,5)="COMP.",IF(COUNTIF(ORÇAMENTO!$B$5:$B$9855,COMPOSIÇÕES!A323)=0,"NOK",IF(COUNTIF(ORÇAMENTO!$B$5:$B$9855,COMPOSIÇÕES!A323)&gt;0,"OK","SUBÍTEM"))))))</f>
        <v>SUBÍTEM</v>
      </c>
      <c r="N323" s="438" t="e">
        <f>VLOOKUP(K323,#REF!,2,FALSE)</f>
        <v>#REF!</v>
      </c>
      <c r="O323" s="438"/>
      <c r="P323" s="396" t="b">
        <f t="shared" si="77"/>
        <v>1</v>
      </c>
      <c r="Q323" s="440">
        <v>11683</v>
      </c>
      <c r="R323" s="440" t="s">
        <v>566</v>
      </c>
      <c r="S323" s="753" t="s">
        <v>636</v>
      </c>
      <c r="T323" s="742" t="s">
        <v>579</v>
      </c>
      <c r="U323" s="742">
        <v>21</v>
      </c>
    </row>
    <row r="324" spans="1:21" ht="19.5" customHeight="1">
      <c r="A324" s="759">
        <v>6136</v>
      </c>
      <c r="B324" s="461" t="s">
        <v>566</v>
      </c>
      <c r="C324" s="416" t="s">
        <v>635</v>
      </c>
      <c r="D324" s="417" t="s">
        <v>579</v>
      </c>
      <c r="E324" s="418">
        <v>127.3</v>
      </c>
      <c r="F324" s="758">
        <v>1</v>
      </c>
      <c r="G324" s="755">
        <v>127.3</v>
      </c>
      <c r="H324" s="74" t="str">
        <f t="shared" si="79"/>
        <v>OK</v>
      </c>
      <c r="J324" s="402" t="str">
        <f>IF(AND(F324=0,G324&gt;0),1+COUNT($J$3:J323),IF(B324="AUXILIAR","AUXILIAR","SUBÍTEM"))</f>
        <v>SUBÍTEM</v>
      </c>
      <c r="K324" s="403">
        <v>6136</v>
      </c>
      <c r="L324" s="404">
        <f t="shared" si="76"/>
        <v>6136</v>
      </c>
      <c r="M324" s="405" t="str">
        <f>IF(AND(MID(A324,1,4)="comp",COUNTIF($A$1:$A$1306,A324)&gt;1),"ok AUXILIAR",IF(AND(F324&gt;0,MID(A324,1,4)="COMP"),"SUBÍTEM",IF(OR(AND(F324=0,G324=0),F324="COEF.",F324&gt;0),"SUBÍTEM",IF(MID(A324,1,5)="COMP.",IF(COUNTIF(ORÇAMENTO!$B$5:$B$9855,COMPOSIÇÕES!A324)=0,"NOK",IF(COUNTIF(ORÇAMENTO!$B$5:$B$9855,COMPOSIÇÕES!A324)&gt;0,"OK","SUBÍTEM"))))))</f>
        <v>SUBÍTEM</v>
      </c>
      <c r="N324" s="438" t="e">
        <f>VLOOKUP(K324,#REF!,2,FALSE)</f>
        <v>#REF!</v>
      </c>
      <c r="O324" s="438"/>
      <c r="P324" s="396" t="b">
        <f t="shared" si="77"/>
        <v>1</v>
      </c>
      <c r="Q324" s="440">
        <v>6136</v>
      </c>
      <c r="R324" s="440" t="s">
        <v>566</v>
      </c>
      <c r="S324" s="753" t="s">
        <v>635</v>
      </c>
      <c r="T324" s="742" t="s">
        <v>579</v>
      </c>
      <c r="U324" s="742">
        <v>91.6</v>
      </c>
    </row>
    <row r="325" spans="1:21">
      <c r="A325" s="759">
        <v>88316</v>
      </c>
      <c r="B325" s="752" t="s">
        <v>100</v>
      </c>
      <c r="C325" s="416" t="s">
        <v>565</v>
      </c>
      <c r="D325" s="417" t="s">
        <v>53</v>
      </c>
      <c r="E325" s="418">
        <v>12.73</v>
      </c>
      <c r="F325" s="461">
        <v>1.75</v>
      </c>
      <c r="G325" s="755">
        <v>22.28</v>
      </c>
      <c r="H325" s="74" t="str">
        <f t="shared" si="79"/>
        <v>OK</v>
      </c>
      <c r="J325" s="402" t="str">
        <f>IF(AND(F325=0,G325&gt;0),1+COUNT($J$3:J324),IF(B325="AUXILIAR","AUXILIAR","SUBÍTEM"))</f>
        <v>SUBÍTEM</v>
      </c>
      <c r="K325" s="403">
        <v>88316</v>
      </c>
      <c r="L325" s="404">
        <f t="shared" si="76"/>
        <v>88316</v>
      </c>
      <c r="M325" s="405" t="str">
        <f>IF(AND(MID(A325,1,4)="comp",COUNTIF($A$1:$A$1306,A325)&gt;1),"ok AUXILIAR",IF(AND(F325&gt;0,MID(A325,1,4)="COMP"),"SUBÍTEM",IF(OR(AND(F325=0,G325=0),F325="COEF.",F325&gt;0),"SUBÍTEM",IF(MID(A325,1,5)="COMP.",IF(COUNTIF(ORÇAMENTO!$B$5:$B$9855,COMPOSIÇÕES!A325)=0,"NOK",IF(COUNTIF(ORÇAMENTO!$B$5:$B$9855,COMPOSIÇÕES!A325)&gt;0,"OK","SUBÍTEM"))))))</f>
        <v>SUBÍTEM</v>
      </c>
      <c r="N325" s="438" t="e">
        <f>VLOOKUP(K325,#REF!,2,FALSE)</f>
        <v>#REF!</v>
      </c>
      <c r="O325" s="438"/>
      <c r="P325" s="396" t="b">
        <f t="shared" si="77"/>
        <v>1</v>
      </c>
      <c r="Q325" s="440">
        <v>88316</v>
      </c>
      <c r="R325" s="440" t="s">
        <v>100</v>
      </c>
      <c r="S325" s="753" t="s">
        <v>565</v>
      </c>
      <c r="T325" s="742" t="s">
        <v>53</v>
      </c>
      <c r="U325" s="742">
        <v>12.7</v>
      </c>
    </row>
    <row r="326" spans="1:21">
      <c r="A326" s="760">
        <v>88267</v>
      </c>
      <c r="B326" s="752" t="s">
        <v>100</v>
      </c>
      <c r="C326" s="416" t="s">
        <v>585</v>
      </c>
      <c r="D326" s="417" t="s">
        <v>53</v>
      </c>
      <c r="E326" s="418">
        <v>19.190000000000001</v>
      </c>
      <c r="F326" s="761">
        <v>1.75</v>
      </c>
      <c r="G326" s="755">
        <v>33.58</v>
      </c>
      <c r="H326" s="74" t="str">
        <f t="shared" si="79"/>
        <v>OK</v>
      </c>
      <c r="J326" s="402" t="str">
        <f>IF(AND(F326=0,G326&gt;0),1+COUNT($J$3:J325),IF(B326="AUXILIAR","AUXILIAR","SUBÍTEM"))</f>
        <v>SUBÍTEM</v>
      </c>
      <c r="K326" s="403">
        <v>88267</v>
      </c>
      <c r="L326" s="404">
        <f t="shared" si="76"/>
        <v>88267</v>
      </c>
      <c r="M326" s="405" t="str">
        <f>IF(AND(MID(A326,1,4)="comp",COUNTIF($A$1:$A$1306,A326)&gt;1),"ok AUXILIAR",IF(AND(F326&gt;0,MID(A326,1,4)="COMP"),"SUBÍTEM",IF(OR(AND(F326=0,G326=0),F326="COEF.",F326&gt;0),"SUBÍTEM",IF(MID(A326,1,5)="COMP.",IF(COUNTIF(ORÇAMENTO!$B$5:$B$9855,COMPOSIÇÕES!A326)=0,"NOK",IF(COUNTIF(ORÇAMENTO!$B$5:$B$9855,COMPOSIÇÕES!A326)&gt;0,"OK","SUBÍTEM"))))))</f>
        <v>SUBÍTEM</v>
      </c>
      <c r="N326" s="438" t="e">
        <f>VLOOKUP(K326,#REF!,2,FALSE)</f>
        <v>#REF!</v>
      </c>
      <c r="O326" s="438"/>
      <c r="P326" s="396" t="b">
        <f t="shared" si="77"/>
        <v>1</v>
      </c>
      <c r="Q326" s="440">
        <v>88267</v>
      </c>
      <c r="R326" s="440" t="s">
        <v>100</v>
      </c>
      <c r="S326" s="753" t="s">
        <v>585</v>
      </c>
      <c r="T326" s="742" t="s">
        <v>53</v>
      </c>
      <c r="U326" s="742">
        <v>18.940000000000001</v>
      </c>
    </row>
    <row r="327" spans="1:21">
      <c r="A327" s="760">
        <v>6969</v>
      </c>
      <c r="B327" s="758" t="s">
        <v>101</v>
      </c>
      <c r="C327" s="416" t="s">
        <v>1452</v>
      </c>
      <c r="D327" s="417" t="s">
        <v>48</v>
      </c>
      <c r="E327" s="418">
        <v>88.6</v>
      </c>
      <c r="F327" s="761">
        <v>1</v>
      </c>
      <c r="G327" s="755">
        <v>88.6</v>
      </c>
      <c r="H327" s="74" t="str">
        <f t="shared" si="79"/>
        <v>OK</v>
      </c>
      <c r="J327" s="402" t="str">
        <f>IF(AND(F327=0,G327&gt;0),1+COUNT($J$3:J326),IF(B327="AUXILIAR","AUXILIAR","SUBÍTEM"))</f>
        <v>SUBÍTEM</v>
      </c>
      <c r="K327" s="403">
        <v>6969</v>
      </c>
      <c r="L327" s="404">
        <f t="shared" si="76"/>
        <v>6969</v>
      </c>
      <c r="M327" s="405" t="str">
        <f>IF(AND(MID(A327,1,4)="comp",COUNTIF($A$1:$A$1306,A327)&gt;1),"ok AUXILIAR",IF(AND(F327&gt;0,MID(A327,1,4)="COMP"),"SUBÍTEM",IF(OR(AND(F327=0,G327=0),F327="COEF.",F327&gt;0),"SUBÍTEM",IF(MID(A327,1,5)="COMP.",IF(COUNTIF(ORÇAMENTO!$B$5:$B$9855,COMPOSIÇÕES!A327)=0,"NOK",IF(COUNTIF(ORÇAMENTO!$B$5:$B$9855,COMPOSIÇÕES!A327)&gt;0,"OK","SUBÍTEM"))))))</f>
        <v>SUBÍTEM</v>
      </c>
      <c r="N327" s="438" t="e">
        <f>VLOOKUP(K327,#REF!,2,FALSE)</f>
        <v>#REF!</v>
      </c>
      <c r="O327" s="438"/>
      <c r="P327" s="396" t="b">
        <f t="shared" si="77"/>
        <v>1</v>
      </c>
      <c r="Q327" s="440">
        <v>6969</v>
      </c>
      <c r="R327" s="440" t="s">
        <v>101</v>
      </c>
      <c r="S327" s="753" t="s">
        <v>1452</v>
      </c>
      <c r="T327" s="742" t="s">
        <v>48</v>
      </c>
      <c r="U327" s="742">
        <v>129.9</v>
      </c>
    </row>
    <row r="328" spans="1:21">
      <c r="A328" s="759">
        <v>2384</v>
      </c>
      <c r="B328" s="758" t="s">
        <v>101</v>
      </c>
      <c r="C328" s="416" t="s">
        <v>634</v>
      </c>
      <c r="D328" s="417" t="s">
        <v>48</v>
      </c>
      <c r="E328" s="418">
        <v>38.39</v>
      </c>
      <c r="F328" s="761">
        <v>1</v>
      </c>
      <c r="G328" s="755">
        <v>38.39</v>
      </c>
      <c r="H328" s="74" t="str">
        <f t="shared" si="79"/>
        <v>OK</v>
      </c>
      <c r="J328" s="402" t="str">
        <f>IF(AND(F328=0,G328&gt;0),1+COUNT($J$3:J327),IF(B328="AUXILIAR","AUXILIAR","SUBÍTEM"))</f>
        <v>SUBÍTEM</v>
      </c>
      <c r="K328" s="403">
        <v>2384</v>
      </c>
      <c r="L328" s="404">
        <f t="shared" si="76"/>
        <v>2384</v>
      </c>
      <c r="M328" s="405" t="str">
        <f>IF(AND(MID(A328,1,4)="comp",COUNTIF($A$1:$A$1306,A328)&gt;1),"ok AUXILIAR",IF(AND(F328&gt;0,MID(A328,1,4)="COMP"),"SUBÍTEM",IF(OR(AND(F328=0,G328=0),F328="COEF.",F328&gt;0),"SUBÍTEM",IF(MID(A328,1,5)="COMP.",IF(COUNTIF(ORÇAMENTO!$B$5:$B$9855,COMPOSIÇÕES!A328)=0,"NOK",IF(COUNTIF(ORÇAMENTO!$B$5:$B$9855,COMPOSIÇÕES!A328)&gt;0,"OK","SUBÍTEM"))))))</f>
        <v>SUBÍTEM</v>
      </c>
      <c r="N328" s="438" t="e">
        <f>VLOOKUP(K328,#REF!,2,FALSE)</f>
        <v>#REF!</v>
      </c>
      <c r="O328" s="438"/>
      <c r="P328" s="396" t="b">
        <f t="shared" si="77"/>
        <v>1</v>
      </c>
      <c r="Q328" s="440">
        <v>2384</v>
      </c>
      <c r="R328" s="440" t="s">
        <v>101</v>
      </c>
      <c r="S328" s="753" t="s">
        <v>634</v>
      </c>
      <c r="T328" s="742" t="s">
        <v>48</v>
      </c>
      <c r="U328" s="742">
        <v>30.69</v>
      </c>
    </row>
    <row r="329" spans="1:21" ht="21" customHeight="1">
      <c r="A329" s="760">
        <v>982</v>
      </c>
      <c r="B329" s="758" t="s">
        <v>101</v>
      </c>
      <c r="C329" s="416" t="s">
        <v>632</v>
      </c>
      <c r="D329" s="417" t="s">
        <v>72</v>
      </c>
      <c r="E329" s="418">
        <v>4.47</v>
      </c>
      <c r="F329" s="761">
        <v>1</v>
      </c>
      <c r="G329" s="755">
        <v>4.47</v>
      </c>
      <c r="H329" s="74" t="str">
        <f t="shared" si="79"/>
        <v>OK</v>
      </c>
      <c r="J329" s="402" t="str">
        <f>IF(AND(F329=0,G329&gt;0),1+COUNT($J$3:J328),IF(B329="AUXILIAR","AUXILIAR","SUBÍTEM"))</f>
        <v>SUBÍTEM</v>
      </c>
      <c r="K329" s="403">
        <v>982</v>
      </c>
      <c r="L329" s="404">
        <f t="shared" si="76"/>
        <v>982</v>
      </c>
      <c r="M329" s="405" t="str">
        <f>IF(AND(MID(A329,1,4)="comp",COUNTIF($A$1:$A$1306,A329)&gt;1),"ok AUXILIAR",IF(AND(F329&gt;0,MID(A329,1,4)="COMP"),"SUBÍTEM",IF(OR(AND(F329=0,G329=0),F329="COEF.",F329&gt;0),"SUBÍTEM",IF(MID(A329,1,5)="COMP.",IF(COUNTIF(ORÇAMENTO!$B$5:$B$9855,COMPOSIÇÕES!A329)=0,"NOK",IF(COUNTIF(ORÇAMENTO!$B$5:$B$9855,COMPOSIÇÕES!A329)&gt;0,"OK","SUBÍTEM"))))))</f>
        <v>SUBÍTEM</v>
      </c>
      <c r="N329" s="438" t="e">
        <f>VLOOKUP(K329,#REF!,2,FALSE)</f>
        <v>#REF!</v>
      </c>
      <c r="O329" s="438"/>
      <c r="P329" s="396" t="b">
        <f t="shared" si="77"/>
        <v>1</v>
      </c>
      <c r="Q329" s="440">
        <v>982</v>
      </c>
      <c r="R329" s="440" t="s">
        <v>101</v>
      </c>
      <c r="S329" s="753" t="s">
        <v>632</v>
      </c>
      <c r="T329" s="742" t="s">
        <v>72</v>
      </c>
      <c r="U329" s="742">
        <v>4.47</v>
      </c>
    </row>
    <row r="330" spans="1:21">
      <c r="A330" s="703" t="s">
        <v>1073</v>
      </c>
      <c r="B330" s="704"/>
      <c r="C330" s="703"/>
      <c r="D330" s="703"/>
      <c r="E330" s="703"/>
      <c r="F330" s="703"/>
      <c r="G330" s="703"/>
      <c r="H330" s="74" t="str">
        <f t="shared" si="79"/>
        <v>REMOVER ESPAÇOS</v>
      </c>
      <c r="J330" s="402" t="str">
        <f>IF(AND(F330=0,G330&gt;0),1+COUNT($J$3:J329),IF(B330="AUXILIAR","AUXILIAR","SUBÍTEM"))</f>
        <v>SUBÍTEM</v>
      </c>
      <c r="K330" s="403" t="s">
        <v>1073</v>
      </c>
      <c r="L330" s="404" t="str">
        <f t="shared" si="76"/>
        <v>Obs¹: composição/Base -  ORSE - 7350</v>
      </c>
      <c r="M330" s="405" t="str">
        <f>IF(AND(MID(A330,1,4)="comp",COUNTIF($A$1:$A$1306,A330)&gt;1),"ok AUXILIAR",IF(AND(F330&gt;0,MID(A330,1,4)="COMP"),"SUBÍTEM",IF(OR(AND(F330=0,G330=0),F330="COEF.",F330&gt;0),"SUBÍTEM",IF(MID(A330,1,5)="COMP.",IF(COUNTIF(ORÇAMENTO!$B$5:$B$9855,COMPOSIÇÕES!A330)=0,"NOK",IF(COUNTIF(ORÇAMENTO!$B$5:$B$9855,COMPOSIÇÕES!A330)&gt;0,"OK","SUBÍTEM"))))))</f>
        <v>SUBÍTEM</v>
      </c>
      <c r="N330" s="438" t="e">
        <f>VLOOKUP(K330,#REF!,2,FALSE)</f>
        <v>#REF!</v>
      </c>
      <c r="O330" s="438"/>
      <c r="P330" s="396" t="b">
        <f t="shared" si="77"/>
        <v>1</v>
      </c>
      <c r="Q330" s="440" t="s">
        <v>1073</v>
      </c>
      <c r="R330" s="440"/>
      <c r="S330" s="703"/>
      <c r="T330" s="742"/>
      <c r="U330" s="742"/>
    </row>
    <row r="331" spans="1:21" ht="15.75" thickBot="1">
      <c r="A331" s="130" t="s">
        <v>961</v>
      </c>
      <c r="B331" s="382"/>
      <c r="J331" s="402" t="str">
        <f>IF(AND(F331=0,G331&gt;0),1+COUNT($J$3:J330),IF(B331="AUXILIAR","AUXILIAR","SUBÍTEM"))</f>
        <v>SUBÍTEM</v>
      </c>
      <c r="K331" s="403" t="s">
        <v>961</v>
      </c>
      <c r="L331" s="404" t="str">
        <f t="shared" si="76"/>
        <v>Obs²: Assumimos uma possível pequena imprecisão ao utilizar os insumos e composição base do ORSE/SE de itens de baixa relevância.</v>
      </c>
      <c r="M331" s="405" t="str">
        <f>IF(AND(MID(A331,1,4)="comp",COUNTIF($A$1:$A$1306,A331)&gt;1),"ok AUXILIAR",IF(AND(F331&gt;0,MID(A331,1,4)="COMP"),"SUBÍTEM",IF(OR(AND(F331=0,G331=0),F331="COEF.",F331&gt;0),"SUBÍTEM",IF(MID(A331,1,5)="COMP.",IF(COUNTIF(ORÇAMENTO!$B$5:$B$9855,COMPOSIÇÕES!A331)=0,"NOK",IF(COUNTIF(ORÇAMENTO!$B$5:$B$9855,COMPOSIÇÕES!A331)&gt;0,"OK","SUBÍTEM"))))))</f>
        <v>SUBÍTEM</v>
      </c>
      <c r="N331" s="438" t="e">
        <f>VLOOKUP(K331,#REF!,2,FALSE)</f>
        <v>#REF!</v>
      </c>
      <c r="O331" s="438"/>
      <c r="P331" s="396" t="b">
        <f t="shared" si="77"/>
        <v>1</v>
      </c>
      <c r="Q331" s="440" t="s">
        <v>961</v>
      </c>
      <c r="R331" s="440"/>
    </row>
    <row r="332" spans="1:21" ht="30.75" customHeight="1" thickBot="1">
      <c r="A332" s="453" t="s">
        <v>95</v>
      </c>
      <c r="B332" s="751"/>
      <c r="C332" s="406" t="s">
        <v>78</v>
      </c>
      <c r="D332" s="454" t="s">
        <v>96</v>
      </c>
      <c r="E332" s="406" t="s">
        <v>98</v>
      </c>
      <c r="F332" s="454" t="s">
        <v>97</v>
      </c>
      <c r="G332" s="455" t="s">
        <v>99</v>
      </c>
      <c r="H332" s="74" t="str">
        <f>IF(MID(A332,1,3)="OBS","REMOVER ESPAÇOS","OK")</f>
        <v>OK</v>
      </c>
      <c r="J332" s="402" t="str">
        <f>IF(AND(F332=0,G332&gt;0),1+COUNT($J$3:J331),IF(B332="AUXILIAR","AUXILIAR","SUBÍTEM"))</f>
        <v>SUBÍTEM</v>
      </c>
      <c r="K332" s="403" t="s">
        <v>95</v>
      </c>
      <c r="L332" s="404" t="str">
        <f t="shared" si="76"/>
        <v>COD.</v>
      </c>
      <c r="M332" s="405" t="str">
        <f>IF(AND(MID(A332,1,4)="comp",COUNTIF($A$1:$A$1306,A332)&gt;1),"ok AUXILIAR",IF(AND(F332&gt;0,MID(A332,1,4)="COMP"),"SUBÍTEM",IF(OR(AND(F332=0,G332=0),F332="COEF.",F332&gt;0),"SUBÍTEM",IF(MID(A332,1,5)="COMP.",IF(COUNTIF(ORÇAMENTO!$B$5:$B$9855,COMPOSIÇÕES!A332)=0,"NOK",IF(COUNTIF(ORÇAMENTO!$B$5:$B$9855,COMPOSIÇÕES!A332)&gt;0,"OK","SUBÍTEM"))))))</f>
        <v>SUBÍTEM</v>
      </c>
      <c r="P332" s="742" t="b">
        <f>C332=S332</f>
        <v>1</v>
      </c>
      <c r="Q332" s="742" t="s">
        <v>95</v>
      </c>
      <c r="R332" s="742"/>
      <c r="S332" s="75" t="s">
        <v>78</v>
      </c>
      <c r="T332" s="742" t="s">
        <v>96</v>
      </c>
      <c r="U332" s="742" t="s">
        <v>98</v>
      </c>
    </row>
    <row r="333" spans="1:21" ht="45" customHeight="1" thickBot="1">
      <c r="A333" s="407" t="s">
        <v>130</v>
      </c>
      <c r="B333" s="408"/>
      <c r="C333" s="423" t="s">
        <v>1056</v>
      </c>
      <c r="D333" s="434" t="s">
        <v>96</v>
      </c>
      <c r="E333" s="434"/>
      <c r="F333" s="434"/>
      <c r="G333" s="410">
        <v>168.41</v>
      </c>
      <c r="H333" s="74" t="str">
        <f>UPPER(C333)</f>
        <v>BARRA DE APOIO, RETA, FIXA, EM AÇO INOX, L=80CM, D=1 1/2", JACKWAL OU SIMILAR</v>
      </c>
      <c r="J333" s="402">
        <f>IF(AND(F333=0,G333&gt;0),1+COUNT($J$3:J332),IF(B333="AUXILIAR","AUXILIAR","SUBÍTEM"))</f>
        <v>39</v>
      </c>
      <c r="K333" s="403" t="s">
        <v>131</v>
      </c>
      <c r="L333" s="404" t="str">
        <f t="shared" si="76"/>
        <v>COMP. 39</v>
      </c>
      <c r="M333" s="405" t="str">
        <f>IF(AND(MID(A333,1,4)="comp",COUNTIF($A$1:$A$1306,A333)&gt;1),"ok AUXILIAR",IF(AND(F333&gt;0,MID(A333,1,4)="COMP"),"SUBÍTEM",IF(OR(AND(F333=0,G333=0),F333="COEF.",F333&gt;0),"SUBÍTEM",IF(MID(A333,1,5)="COMP.",IF(COUNTIF(ORÇAMENTO!$B$5:$B$9855,COMPOSIÇÕES!A333)=0,"NOK",IF(COUNTIF(ORÇAMENTO!$B$5:$B$9855,COMPOSIÇÕES!A333)&gt;0,"OK","SUBÍTEM"))))))</f>
        <v>OK</v>
      </c>
      <c r="P333" s="742" t="b">
        <f>C333=S333</f>
        <v>1</v>
      </c>
      <c r="Q333" s="742" t="s">
        <v>130</v>
      </c>
      <c r="R333" s="742"/>
      <c r="S333" s="76" t="s">
        <v>1056</v>
      </c>
      <c r="T333" s="742" t="s">
        <v>96</v>
      </c>
      <c r="U333" s="742"/>
    </row>
    <row r="334" spans="1:21">
      <c r="A334" s="77">
        <v>88309</v>
      </c>
      <c r="B334" s="718" t="s">
        <v>100</v>
      </c>
      <c r="C334" s="416" t="s">
        <v>572</v>
      </c>
      <c r="D334" s="417" t="s">
        <v>53</v>
      </c>
      <c r="E334" s="418">
        <v>16.350000000000001</v>
      </c>
      <c r="F334" s="209">
        <v>0.3</v>
      </c>
      <c r="G334" s="755">
        <v>4.91</v>
      </c>
      <c r="H334" s="74" t="str">
        <f>IF(MID(A334,1,3)="OBS","REMOVER ESPAÇOS","OK")</f>
        <v>OK</v>
      </c>
      <c r="J334" s="402" t="str">
        <f>IF(AND(F334=0,G334&gt;0),1+COUNT($J$3:J333),IF(B334="AUXILIAR","AUXILIAR","SUBÍTEM"))</f>
        <v>SUBÍTEM</v>
      </c>
      <c r="K334" s="403">
        <v>88309</v>
      </c>
      <c r="L334" s="404">
        <f t="shared" si="76"/>
        <v>88309</v>
      </c>
      <c r="M334" s="405" t="str">
        <f>IF(AND(MID(A334,1,4)="comp",COUNTIF($A$1:$A$1306,A334)&gt;1),"ok AUXILIAR",IF(AND(F334&gt;0,MID(A334,1,4)="COMP"),"SUBÍTEM",IF(OR(AND(F334=0,G334=0),F334="COEF.",F334&gt;0),"SUBÍTEM",IF(MID(A334,1,5)="COMP.",IF(COUNTIF(ORÇAMENTO!$B$5:$B$9855,COMPOSIÇÕES!A334)=0,"NOK",IF(COUNTIF(ORÇAMENTO!$B$5:$B$9855,COMPOSIÇÕES!A334)&gt;0,"OK","SUBÍTEM"))))))</f>
        <v>SUBÍTEM</v>
      </c>
      <c r="P334" s="742" t="b">
        <f>C334=S334</f>
        <v>1</v>
      </c>
      <c r="Q334" s="742">
        <v>88309</v>
      </c>
      <c r="R334" s="742" t="s">
        <v>100</v>
      </c>
      <c r="S334" s="753" t="s">
        <v>572</v>
      </c>
      <c r="T334" s="742" t="s">
        <v>53</v>
      </c>
      <c r="U334" s="742">
        <v>15.89</v>
      </c>
    </row>
    <row r="335" spans="1:21">
      <c r="A335" s="762">
        <v>12965</v>
      </c>
      <c r="B335" s="761" t="s">
        <v>101</v>
      </c>
      <c r="C335" s="416" t="s">
        <v>1453</v>
      </c>
      <c r="D335" s="417" t="s">
        <v>48</v>
      </c>
      <c r="E335" s="418">
        <v>163.5</v>
      </c>
      <c r="F335" s="209">
        <v>1</v>
      </c>
      <c r="G335" s="755">
        <v>163.5</v>
      </c>
      <c r="H335" s="74" t="str">
        <f>IF(MID(A335,1,3)="OBS","REMOVER ESPAÇOS","OK")</f>
        <v>OK</v>
      </c>
      <c r="J335" s="402" t="str">
        <f>IF(AND(F335=0,G335&gt;0),1+COUNT($J$3:J334),IF(B335="AUXILIAR","AUXILIAR","SUBÍTEM"))</f>
        <v>SUBÍTEM</v>
      </c>
      <c r="K335" s="403">
        <v>12965</v>
      </c>
      <c r="L335" s="404">
        <f t="shared" si="76"/>
        <v>12965</v>
      </c>
      <c r="M335" s="405" t="str">
        <f>IF(AND(MID(A335,1,4)="comp",COUNTIF($A$1:$A$1306,A335)&gt;1),"ok AUXILIAR",IF(AND(F335&gt;0,MID(A335,1,4)="COMP"),"SUBÍTEM",IF(OR(AND(F335=0,G335=0),F335="COEF.",F335&gt;0),"SUBÍTEM",IF(MID(A335,1,5)="COMP.",IF(COUNTIF(ORÇAMENTO!$B$5:$B$9855,COMPOSIÇÕES!A335)=0,"NOK",IF(COUNTIF(ORÇAMENTO!$B$5:$B$9855,COMPOSIÇÕES!A335)&gt;0,"OK","SUBÍTEM"))))))</f>
        <v>SUBÍTEM</v>
      </c>
      <c r="P335" s="742" t="b">
        <f>C335=S335</f>
        <v>1</v>
      </c>
      <c r="Q335" s="742">
        <v>12965</v>
      </c>
      <c r="R335" s="742" t="s">
        <v>101</v>
      </c>
      <c r="S335" s="753" t="s">
        <v>1453</v>
      </c>
      <c r="T335" s="742" t="s">
        <v>48</v>
      </c>
      <c r="U335" s="742">
        <v>162</v>
      </c>
    </row>
    <row r="336" spans="1:21">
      <c r="A336" s="703" t="s">
        <v>1074</v>
      </c>
      <c r="B336" s="704"/>
      <c r="C336" s="703"/>
      <c r="D336" s="703"/>
      <c r="E336" s="703"/>
      <c r="F336" s="703"/>
      <c r="G336" s="756"/>
      <c r="H336" s="74" t="str">
        <f>IF(MID(A336,1,3)="OBS","REMOVER ESPAÇOS","OK")</f>
        <v>REMOVER ESPAÇOS</v>
      </c>
      <c r="J336" s="402" t="str">
        <f>IF(AND(F336=0,G336&gt;0),1+COUNT($J$3:J335),IF(B336="AUXILIAR","AUXILIAR","SUBÍTEM"))</f>
        <v>SUBÍTEM</v>
      </c>
      <c r="K336" s="403" t="s">
        <v>1074</v>
      </c>
      <c r="L336" s="404" t="str">
        <f t="shared" si="76"/>
        <v>Obs¹: composição/Base -  ORSE -  8492</v>
      </c>
      <c r="M336" s="405" t="str">
        <f>IF(AND(MID(A336,1,4)="comp",COUNTIF($A$1:$A$1306,A336)&gt;1),"ok AUXILIAR",IF(AND(F336&gt;0,MID(A336,1,4)="COMP"),"SUBÍTEM",IF(OR(AND(F336=0,G336=0),F336="COEF.",F336&gt;0),"SUBÍTEM",IF(MID(A336,1,5)="COMP.",IF(COUNTIF(ORÇAMENTO!$B$5:$B$9855,COMPOSIÇÕES!A336)=0,"NOK",IF(COUNTIF(ORÇAMENTO!$B$5:$B$9855,COMPOSIÇÕES!A336)&gt;0,"OK","SUBÍTEM"))))))</f>
        <v>SUBÍTEM</v>
      </c>
      <c r="P336" s="742" t="b">
        <f>C336=S336</f>
        <v>1</v>
      </c>
      <c r="Q336" s="742" t="s">
        <v>1074</v>
      </c>
      <c r="R336" s="742"/>
      <c r="S336" s="703"/>
      <c r="T336" s="742"/>
      <c r="U336" s="742"/>
    </row>
    <row r="337" spans="1:21" ht="15.75" thickBot="1">
      <c r="A337" s="130" t="s">
        <v>961</v>
      </c>
      <c r="B337" s="382"/>
      <c r="J337" s="402" t="str">
        <f>IF(AND(F337=0,G337&gt;0),1+COUNT($J$3:J336),IF(B337="AUXILIAR","AUXILIAR","SUBÍTEM"))</f>
        <v>SUBÍTEM</v>
      </c>
      <c r="K337" s="403" t="s">
        <v>961</v>
      </c>
      <c r="L337" s="404" t="str">
        <f t="shared" ref="L337:L343" si="80">A337</f>
        <v>Obs²: Assumimos uma possível pequena imprecisão ao utilizar os insumos e composição base do ORSE/SE de itens de baixa relevância.</v>
      </c>
      <c r="M337" s="405" t="str">
        <f>IF(AND(MID(A337,1,4)="comp",COUNTIF($A$1:$A$1306,A337)&gt;1),"ok AUXILIAR",IF(AND(F337&gt;0,MID(A337,1,4)="COMP"),"SUBÍTEM",IF(OR(AND(F337=0,G337=0),F337="COEF.",F337&gt;0),"SUBÍTEM",IF(MID(A337,1,5)="COMP.",IF(COUNTIF(ORÇAMENTO!$B$5:$B$9855,COMPOSIÇÕES!A337)=0,"NOK",IF(COUNTIF(ORÇAMENTO!$B$5:$B$9855,COMPOSIÇÕES!A337)&gt;0,"OK","SUBÍTEM"))))))</f>
        <v>SUBÍTEM</v>
      </c>
      <c r="Q337" s="74" t="s">
        <v>961</v>
      </c>
    </row>
    <row r="338" spans="1:21" ht="26.25" customHeight="1" thickBot="1">
      <c r="A338" s="458" t="s">
        <v>95</v>
      </c>
      <c r="B338" s="726"/>
      <c r="C338" s="399" t="s">
        <v>78</v>
      </c>
      <c r="D338" s="432" t="s">
        <v>96</v>
      </c>
      <c r="E338" s="399" t="s">
        <v>98</v>
      </c>
      <c r="F338" s="399" t="s">
        <v>97</v>
      </c>
      <c r="G338" s="433" t="s">
        <v>99</v>
      </c>
      <c r="H338" s="74" t="str">
        <f>IF(MID(A338,1,3)="OBS","REMOVER ESPAÇOS","OK")</f>
        <v>OK</v>
      </c>
      <c r="J338" s="402" t="str">
        <f>IF(AND(F338=0,G338&gt;0),1+COUNT($J$3:J337),IF(B338="AUXILIAR","AUXILIAR","SUBÍTEM"))</f>
        <v>SUBÍTEM</v>
      </c>
      <c r="K338" s="403" t="s">
        <v>95</v>
      </c>
      <c r="L338" s="404" t="str">
        <f t="shared" si="80"/>
        <v>COD.</v>
      </c>
      <c r="M338" s="405" t="str">
        <f>IF(AND(MID(A338,1,4)="comp",COUNTIF($A$1:$A$1306,A338)&gt;1),"ok AUXILIAR",IF(AND(F338&gt;0,MID(A338,1,4)="COMP"),"SUBÍTEM",IF(OR(AND(F338=0,G338=0),F338="COEF.",F338&gt;0),"SUBÍTEM",IF(MID(A338,1,5)="COMP.",IF(COUNTIF(ORÇAMENTO!$B$5:$B$9855,COMPOSIÇÕES!A338)=0,"NOK",IF(COUNTIF(ORÇAMENTO!$B$5:$B$9855,COMPOSIÇÕES!A338)&gt;0,"OK","SUBÍTEM"))))))</f>
        <v>SUBÍTEM</v>
      </c>
      <c r="P338" s="742" t="b">
        <f>C338=S338</f>
        <v>1</v>
      </c>
      <c r="Q338" s="742" t="s">
        <v>95</v>
      </c>
      <c r="R338" s="742"/>
      <c r="S338" s="75" t="s">
        <v>78</v>
      </c>
      <c r="T338" s="742" t="s">
        <v>96</v>
      </c>
      <c r="U338" s="742" t="s">
        <v>98</v>
      </c>
    </row>
    <row r="339" spans="1:21" ht="39" customHeight="1" thickBot="1">
      <c r="A339" s="407" t="s">
        <v>131</v>
      </c>
      <c r="B339" s="408"/>
      <c r="C339" s="423" t="s">
        <v>881</v>
      </c>
      <c r="D339" s="434" t="s">
        <v>48</v>
      </c>
      <c r="E339" s="434"/>
      <c r="F339" s="434"/>
      <c r="G339" s="424">
        <v>252.44</v>
      </c>
      <c r="H339" s="74" t="str">
        <f>UPPER(C339)</f>
        <v>BARRA DE APOIO EM "L", EM ACO INOX POLIDO 70 X 70 CM, DIAMETRO MINIMO 3 CM</v>
      </c>
      <c r="J339" s="402">
        <f>IF(AND(F339=0,G339&gt;0),1+COUNT($J$3:J338),IF(B339="AUXILIAR","AUXILIAR","SUBÍTEM"))</f>
        <v>40</v>
      </c>
      <c r="K339" s="403" t="s">
        <v>132</v>
      </c>
      <c r="L339" s="404" t="str">
        <f t="shared" si="80"/>
        <v>COMP. 40</v>
      </c>
      <c r="M339" s="405" t="str">
        <f>IF(AND(MID(A339,1,4)="comp",COUNTIF($A$1:$A$1306,A339)&gt;1),"ok AUXILIAR",IF(AND(F339&gt;0,MID(A339,1,4)="COMP"),"SUBÍTEM",IF(OR(AND(F339=0,G339=0),F339="COEF.",F339&gt;0),"SUBÍTEM",IF(MID(A339,1,5)="COMP.",IF(COUNTIF(ORÇAMENTO!$B$5:$B$9855,COMPOSIÇÕES!A339)=0,"NOK",IF(COUNTIF(ORÇAMENTO!$B$5:$B$9855,COMPOSIÇÕES!A339)&gt;0,"OK","SUBÍTEM"))))))</f>
        <v>OK</v>
      </c>
      <c r="P339" s="742" t="b">
        <f>C339=S339</f>
        <v>1</v>
      </c>
      <c r="Q339" s="742" t="s">
        <v>131</v>
      </c>
      <c r="R339" s="742"/>
      <c r="S339" s="86" t="s">
        <v>881</v>
      </c>
      <c r="T339" s="742" t="s">
        <v>48</v>
      </c>
      <c r="U339" s="742"/>
    </row>
    <row r="340" spans="1:21" ht="25.5" customHeight="1">
      <c r="A340" s="759">
        <v>36209</v>
      </c>
      <c r="B340" s="758" t="s">
        <v>566</v>
      </c>
      <c r="C340" s="416" t="s">
        <v>882</v>
      </c>
      <c r="D340" s="417" t="s">
        <v>579</v>
      </c>
      <c r="E340" s="418">
        <v>247.53</v>
      </c>
      <c r="F340" s="758">
        <v>1</v>
      </c>
      <c r="G340" s="755">
        <v>247.53</v>
      </c>
      <c r="H340" s="74" t="str">
        <f>IF(MID(A340,1,3)="OBS","REMOVER ESPAÇOS","OK")</f>
        <v>OK</v>
      </c>
      <c r="J340" s="402" t="str">
        <f>IF(AND(F340=0,G340&gt;0),1+COUNT($J$3:J339),IF(B340="AUXILIAR","AUXILIAR","SUBÍTEM"))</f>
        <v>SUBÍTEM</v>
      </c>
      <c r="K340" s="403">
        <v>36209</v>
      </c>
      <c r="L340" s="404">
        <f t="shared" si="80"/>
        <v>36209</v>
      </c>
      <c r="M340" s="405" t="str">
        <f>IF(AND(MID(A340,1,4)="comp",COUNTIF($A$1:$A$1306,A340)&gt;1),"ok AUXILIAR",IF(AND(F340&gt;0,MID(A340,1,4)="COMP"),"SUBÍTEM",IF(OR(AND(F340=0,G340=0),F340="COEF.",F340&gt;0),"SUBÍTEM",IF(MID(A340,1,5)="COMP.",IF(COUNTIF(ORÇAMENTO!$B$5:$B$9855,COMPOSIÇÕES!A340)=0,"NOK",IF(COUNTIF(ORÇAMENTO!$B$5:$B$9855,COMPOSIÇÕES!A340)&gt;0,"OK","SUBÍTEM"))))))</f>
        <v>SUBÍTEM</v>
      </c>
      <c r="P340" s="742" t="b">
        <f>C340=S340</f>
        <v>1</v>
      </c>
      <c r="Q340" s="742">
        <v>36209</v>
      </c>
      <c r="R340" s="742" t="s">
        <v>566</v>
      </c>
      <c r="S340" s="753" t="s">
        <v>882</v>
      </c>
      <c r="T340" s="742" t="s">
        <v>579</v>
      </c>
      <c r="U340" s="742">
        <v>347.58</v>
      </c>
    </row>
    <row r="341" spans="1:21" ht="19.5" customHeight="1">
      <c r="A341" s="77">
        <v>88309</v>
      </c>
      <c r="B341" s="752" t="s">
        <v>100</v>
      </c>
      <c r="C341" s="416" t="s">
        <v>572</v>
      </c>
      <c r="D341" s="417" t="s">
        <v>53</v>
      </c>
      <c r="E341" s="418">
        <v>16.350000000000001</v>
      </c>
      <c r="F341" s="758">
        <v>0.3</v>
      </c>
      <c r="G341" s="755">
        <v>4.91</v>
      </c>
      <c r="H341" s="74" t="str">
        <f>IF(MID(A341,1,3)="OBS","REMOVER ESPAÇOS","OK")</f>
        <v>OK</v>
      </c>
      <c r="J341" s="402" t="str">
        <f>IF(AND(F341=0,G341&gt;0),1+COUNT($J$3:J340),IF(B341="AUXILIAR","AUXILIAR","SUBÍTEM"))</f>
        <v>SUBÍTEM</v>
      </c>
      <c r="K341" s="403">
        <v>88309</v>
      </c>
      <c r="L341" s="404">
        <f t="shared" si="80"/>
        <v>88309</v>
      </c>
      <c r="M341" s="405" t="str">
        <f>IF(AND(MID(A341,1,4)="comp",COUNTIF($A$1:$A$1306,A341)&gt;1),"ok AUXILIAR",IF(AND(F341&gt;0,MID(A341,1,4)="COMP"),"SUBÍTEM",IF(OR(AND(F341=0,G341=0),F341="COEF.",F341&gt;0),"SUBÍTEM",IF(MID(A341,1,5)="COMP.",IF(COUNTIF(ORÇAMENTO!$B$5:$B$9855,COMPOSIÇÕES!A341)=0,"NOK",IF(COUNTIF(ORÇAMENTO!$B$5:$B$9855,COMPOSIÇÕES!A341)&gt;0,"OK","SUBÍTEM"))))))</f>
        <v>SUBÍTEM</v>
      </c>
      <c r="P341" s="742" t="b">
        <f>C341=S341</f>
        <v>1</v>
      </c>
      <c r="Q341" s="742">
        <v>88309</v>
      </c>
      <c r="R341" s="742" t="s">
        <v>100</v>
      </c>
      <c r="S341" s="753" t="s">
        <v>572</v>
      </c>
      <c r="T341" s="742" t="s">
        <v>53</v>
      </c>
      <c r="U341" s="742">
        <v>15.89</v>
      </c>
    </row>
    <row r="342" spans="1:21">
      <c r="A342" s="703" t="s">
        <v>1075</v>
      </c>
      <c r="B342" s="704"/>
      <c r="C342" s="703"/>
      <c r="D342" s="703"/>
      <c r="E342" s="703"/>
      <c r="F342" s="703"/>
      <c r="G342" s="703"/>
      <c r="H342" s="74" t="str">
        <f>IF(MID(A342,1,3)="OBS","REMOVER ESPAÇOS","OK")</f>
        <v>REMOVER ESPAÇOS</v>
      </c>
      <c r="J342" s="402" t="str">
        <f>IF(AND(F342=0,G342&gt;0),1+COUNT($J$3:J341),IF(B342="AUXILIAR","AUXILIAR","SUBÍTEM"))</f>
        <v>SUBÍTEM</v>
      </c>
      <c r="K342" s="403" t="s">
        <v>1075</v>
      </c>
      <c r="L342" s="404" t="str">
        <f t="shared" si="80"/>
        <v>Obs¹: composição/Base -  ORSE - 12133(BASE) + 36207/SINAPI INSUMO</v>
      </c>
      <c r="M342" s="405" t="str">
        <f>IF(AND(MID(A342,1,4)="comp",COUNTIF($A$1:$A$1306,A342)&gt;1),"ok AUXILIAR",IF(AND(F342&gt;0,MID(A342,1,4)="COMP"),"SUBÍTEM",IF(OR(AND(F342=0,G342=0),F342="COEF.",F342&gt;0),"SUBÍTEM",IF(MID(A342,1,5)="COMP.",IF(COUNTIF(ORÇAMENTO!$B$5:$B$9855,COMPOSIÇÕES!A342)=0,"NOK",IF(COUNTIF(ORÇAMENTO!$B$5:$B$9855,COMPOSIÇÕES!A342)&gt;0,"OK","SUBÍTEM"))))))</f>
        <v>SUBÍTEM</v>
      </c>
      <c r="P342" s="742" t="b">
        <f>C342=S342</f>
        <v>1</v>
      </c>
      <c r="Q342" s="742" t="s">
        <v>1075</v>
      </c>
      <c r="R342" s="742"/>
      <c r="S342" s="703"/>
      <c r="T342" s="742"/>
      <c r="U342" s="742"/>
    </row>
    <row r="343" spans="1:21" ht="15.75" thickBot="1">
      <c r="A343" s="130" t="s">
        <v>961</v>
      </c>
      <c r="B343" s="382"/>
      <c r="J343" s="402" t="str">
        <f>IF(AND(F343=0,G343&gt;0),1+COUNT($J$3:J342),IF(B343="AUXILIAR","AUXILIAR","SUBÍTEM"))</f>
        <v>SUBÍTEM</v>
      </c>
      <c r="K343" s="403" t="s">
        <v>961</v>
      </c>
      <c r="L343" s="404" t="str">
        <f t="shared" si="80"/>
        <v>Obs²: Assumimos uma possível pequena imprecisão ao utilizar os insumos e composição base do ORSE/SE de itens de baixa relevância.</v>
      </c>
      <c r="M343" s="405" t="str">
        <f>IF(AND(MID(A343,1,4)="comp",COUNTIF($A$1:$A$1306,A343)&gt;1),"ok AUXILIAR",IF(AND(F343&gt;0,MID(A343,1,4)="COMP"),"SUBÍTEM",IF(OR(AND(F343=0,G343=0),F343="COEF.",F343&gt;0),"SUBÍTEM",IF(MID(A343,1,5)="COMP.",IF(COUNTIF(ORÇAMENTO!$B$5:$B$9855,COMPOSIÇÕES!A343)=0,"NOK",IF(COUNTIF(ORÇAMENTO!$B$5:$B$9855,COMPOSIÇÕES!A343)&gt;0,"OK","SUBÍTEM"))))))</f>
        <v>SUBÍTEM</v>
      </c>
      <c r="Q343" s="74" t="s">
        <v>961</v>
      </c>
    </row>
    <row r="344" spans="1:21" ht="26.25" customHeight="1" thickBot="1">
      <c r="A344" s="458" t="s">
        <v>95</v>
      </c>
      <c r="B344" s="726"/>
      <c r="C344" s="399" t="s">
        <v>78</v>
      </c>
      <c r="D344" s="432" t="s">
        <v>96</v>
      </c>
      <c r="E344" s="399" t="s">
        <v>98</v>
      </c>
      <c r="F344" s="399" t="s">
        <v>97</v>
      </c>
      <c r="G344" s="433" t="s">
        <v>99</v>
      </c>
      <c r="H344" s="74" t="str">
        <f>IF(MID(A344,1,3)="OBS","REMOVER ESPAÇOS","OK")</f>
        <v>OK</v>
      </c>
      <c r="J344" s="402" t="str">
        <f>IF(AND(F344=0,G344&gt;0),1+COUNT($J$3:J343),IF(B344="AUXILIAR","AUXILIAR","SUBÍTEM"))</f>
        <v>SUBÍTEM</v>
      </c>
      <c r="K344" s="403" t="s">
        <v>95</v>
      </c>
      <c r="L344" s="404" t="str">
        <f t="shared" ref="L344:L359" si="81">A344</f>
        <v>COD.</v>
      </c>
      <c r="M344" s="405" t="str">
        <f>IF(AND(MID(A344,1,4)="comp",COUNTIF($A$1:$A$1306,A344)&gt;1),"ok AUXILIAR",IF(AND(F344&gt;0,MID(A344,1,4)="COMP"),"SUBÍTEM",IF(OR(AND(F344=0,G344=0),F344="COEF.",F344&gt;0),"SUBÍTEM",IF(MID(A344,1,5)="COMP.",IF(COUNTIF(ORÇAMENTO!$B$5:$B$9855,COMPOSIÇÕES!A344)=0,"NOK",IF(COUNTIF(ORÇAMENTO!$B$5:$B$9855,COMPOSIÇÕES!A344)&gt;0,"OK","SUBÍTEM"))))))</f>
        <v>SUBÍTEM</v>
      </c>
      <c r="P344" s="742" t="b">
        <f t="shared" ref="P344:P351" si="82">C344=S344</f>
        <v>1</v>
      </c>
      <c r="Q344" s="742" t="s">
        <v>95</v>
      </c>
      <c r="R344" s="742"/>
      <c r="S344" s="75" t="s">
        <v>78</v>
      </c>
      <c r="T344" s="742" t="s">
        <v>96</v>
      </c>
      <c r="U344" s="742" t="s">
        <v>98</v>
      </c>
    </row>
    <row r="345" spans="1:21" ht="39" customHeight="1" thickBot="1">
      <c r="A345" s="407" t="s">
        <v>132</v>
      </c>
      <c r="B345" s="408"/>
      <c r="C345" s="423" t="s">
        <v>1057</v>
      </c>
      <c r="D345" s="434" t="s">
        <v>96</v>
      </c>
      <c r="E345" s="434"/>
      <c r="F345" s="434"/>
      <c r="G345" s="424">
        <v>412.68999999999994</v>
      </c>
      <c r="H345" s="74" t="str">
        <f>UPPER(C345)</f>
        <v>TANQUE EM AÇO INOX E CONEXÕES</v>
      </c>
      <c r="J345" s="402">
        <f>IF(AND(F345=0,G345&gt;0),1+COUNT($J$3:J344),IF(B345="AUXILIAR","AUXILIAR","SUBÍTEM"))</f>
        <v>41</v>
      </c>
      <c r="K345" s="403" t="s">
        <v>133</v>
      </c>
      <c r="L345" s="404" t="str">
        <f t="shared" si="81"/>
        <v>COMP. 41</v>
      </c>
      <c r="M345" s="405" t="str">
        <f>IF(AND(MID(A345,1,4)="comp",COUNTIF($A$1:$A$1306,A345)&gt;1),"ok AUXILIAR",IF(AND(F345&gt;0,MID(A345,1,4)="COMP"),"SUBÍTEM",IF(OR(AND(F345=0,G345=0),F345="COEF.",F345&gt;0),"SUBÍTEM",IF(MID(A345,1,5)="COMP.",IF(COUNTIF(ORÇAMENTO!$B$5:$B$9855,COMPOSIÇÕES!A345)=0,"NOK",IF(COUNTIF(ORÇAMENTO!$B$5:$B$9855,COMPOSIÇÕES!A345)&gt;0,"OK","SUBÍTEM"))))))</f>
        <v>OK</v>
      </c>
      <c r="P345" s="742" t="b">
        <f t="shared" si="82"/>
        <v>1</v>
      </c>
      <c r="Q345" s="742" t="s">
        <v>132</v>
      </c>
      <c r="R345" s="742"/>
      <c r="S345" s="86" t="s">
        <v>1057</v>
      </c>
      <c r="T345" s="742" t="s">
        <v>96</v>
      </c>
      <c r="U345" s="742"/>
    </row>
    <row r="346" spans="1:21" ht="19.5" customHeight="1">
      <c r="A346" s="759">
        <v>11688</v>
      </c>
      <c r="B346" s="461" t="s">
        <v>566</v>
      </c>
      <c r="C346" s="416" t="s">
        <v>913</v>
      </c>
      <c r="D346" s="417" t="s">
        <v>579</v>
      </c>
      <c r="E346" s="418">
        <v>301.3</v>
      </c>
      <c r="F346" s="758">
        <v>1</v>
      </c>
      <c r="G346" s="755">
        <v>301.3</v>
      </c>
      <c r="H346" s="74" t="str">
        <f t="shared" ref="H346:H351" si="83">IF(MID(A346,1,3)="OBS","REMOVER ESPAÇOS","OK")</f>
        <v>OK</v>
      </c>
      <c r="J346" s="402" t="str">
        <f>IF(AND(F346=0,G346&gt;0),1+COUNT($J$3:J345),IF(B346="AUXILIAR","AUXILIAR","SUBÍTEM"))</f>
        <v>SUBÍTEM</v>
      </c>
      <c r="K346" s="403">
        <v>11688</v>
      </c>
      <c r="L346" s="404">
        <f t="shared" si="81"/>
        <v>11688</v>
      </c>
      <c r="M346" s="405" t="str">
        <f>IF(AND(MID(A346,1,4)="comp",COUNTIF($A$1:$A$1306,A346)&gt;1),"ok AUXILIAR",IF(AND(F346&gt;0,MID(A346,1,4)="COMP"),"SUBÍTEM",IF(OR(AND(F346=0,G346=0),F346="COEF.",F346&gt;0),"SUBÍTEM",IF(MID(A346,1,5)="COMP.",IF(COUNTIF(ORÇAMENTO!$B$5:$B$9855,COMPOSIÇÕES!A346)=0,"NOK",IF(COUNTIF(ORÇAMENTO!$B$5:$B$9855,COMPOSIÇÕES!A346)&gt;0,"OK","SUBÍTEM"))))))</f>
        <v>SUBÍTEM</v>
      </c>
      <c r="P346" s="742" t="b">
        <f t="shared" si="82"/>
        <v>1</v>
      </c>
      <c r="Q346" s="742">
        <v>11688</v>
      </c>
      <c r="R346" s="742" t="s">
        <v>566</v>
      </c>
      <c r="S346" s="753" t="s">
        <v>913</v>
      </c>
      <c r="T346" s="742" t="s">
        <v>579</v>
      </c>
      <c r="U346" s="742">
        <v>326.25</v>
      </c>
    </row>
    <row r="347" spans="1:21">
      <c r="A347" s="760">
        <v>88267</v>
      </c>
      <c r="B347" s="752" t="s">
        <v>100</v>
      </c>
      <c r="C347" s="416" t="s">
        <v>585</v>
      </c>
      <c r="D347" s="417" t="s">
        <v>53</v>
      </c>
      <c r="E347" s="418">
        <v>19.190000000000001</v>
      </c>
      <c r="F347" s="758">
        <v>3</v>
      </c>
      <c r="G347" s="755">
        <v>57.57</v>
      </c>
      <c r="H347" s="74" t="str">
        <f t="shared" si="83"/>
        <v>OK</v>
      </c>
      <c r="J347" s="402" t="str">
        <f>IF(AND(F347=0,G347&gt;0),1+COUNT($J$3:J346),IF(B347="AUXILIAR","AUXILIAR","SUBÍTEM"))</f>
        <v>SUBÍTEM</v>
      </c>
      <c r="K347" s="403">
        <v>88267</v>
      </c>
      <c r="L347" s="404">
        <f t="shared" si="81"/>
        <v>88267</v>
      </c>
      <c r="M347" s="405" t="str">
        <f>IF(AND(MID(A347,1,4)="comp",COUNTIF($A$1:$A$1306,A347)&gt;1),"ok AUXILIAR",IF(AND(F347&gt;0,MID(A347,1,4)="COMP"),"SUBÍTEM",IF(OR(AND(F347=0,G347=0),F347="COEF.",F347&gt;0),"SUBÍTEM",IF(MID(A347,1,5)="COMP.",IF(COUNTIF(ORÇAMENTO!$B$5:$B$9855,COMPOSIÇÕES!A347)=0,"NOK",IF(COUNTIF(ORÇAMENTO!$B$5:$B$9855,COMPOSIÇÕES!A347)&gt;0,"OK","SUBÍTEM"))))))</f>
        <v>SUBÍTEM</v>
      </c>
      <c r="P347" s="742" t="b">
        <f t="shared" si="82"/>
        <v>1</v>
      </c>
      <c r="Q347" s="742">
        <v>88267</v>
      </c>
      <c r="R347" s="742" t="s">
        <v>100</v>
      </c>
      <c r="S347" s="753" t="s">
        <v>585</v>
      </c>
      <c r="T347" s="742" t="s">
        <v>53</v>
      </c>
      <c r="U347" s="742">
        <v>18.940000000000001</v>
      </c>
    </row>
    <row r="348" spans="1:21" ht="21" customHeight="1">
      <c r="A348" s="759">
        <v>2012</v>
      </c>
      <c r="B348" s="758" t="s">
        <v>101</v>
      </c>
      <c r="C348" s="416" t="s">
        <v>1454</v>
      </c>
      <c r="D348" s="417" t="s">
        <v>48</v>
      </c>
      <c r="E348" s="418">
        <v>8.7799999999999994</v>
      </c>
      <c r="F348" s="758">
        <v>1</v>
      </c>
      <c r="G348" s="755">
        <v>8.7799999999999994</v>
      </c>
      <c r="H348" s="74" t="str">
        <f t="shared" si="83"/>
        <v>OK</v>
      </c>
      <c r="J348" s="402" t="str">
        <f>IF(AND(F348=0,G348&gt;0),1+COUNT($J$3:J347),IF(B348="AUXILIAR","AUXILIAR","SUBÍTEM"))</f>
        <v>SUBÍTEM</v>
      </c>
      <c r="K348" s="403">
        <v>2012</v>
      </c>
      <c r="L348" s="404">
        <f t="shared" si="81"/>
        <v>2012</v>
      </c>
      <c r="M348" s="405" t="str">
        <f>IF(AND(MID(A348,1,4)="comp",COUNTIF($A$1:$A$1306,A348)&gt;1),"ok AUXILIAR",IF(AND(F348&gt;0,MID(A348,1,4)="COMP"),"SUBÍTEM",IF(OR(AND(F348=0,G348=0),F348="COEF.",F348&gt;0),"SUBÍTEM",IF(MID(A348,1,5)="COMP.",IF(COUNTIF(ORÇAMENTO!$B$5:$B$9855,COMPOSIÇÕES!A348)=0,"NOK",IF(COUNTIF(ORÇAMENTO!$B$5:$B$9855,COMPOSIÇÕES!A348)&gt;0,"OK","SUBÍTEM"))))))</f>
        <v>SUBÍTEM</v>
      </c>
      <c r="P348" s="742" t="b">
        <f t="shared" si="82"/>
        <v>1</v>
      </c>
      <c r="Q348" s="742">
        <v>2012</v>
      </c>
      <c r="R348" s="742" t="s">
        <v>101</v>
      </c>
      <c r="S348" s="753" t="s">
        <v>1454</v>
      </c>
      <c r="T348" s="742" t="s">
        <v>48</v>
      </c>
      <c r="U348" s="742">
        <v>8.7799999999999994</v>
      </c>
    </row>
    <row r="349" spans="1:21" ht="19.5" customHeight="1">
      <c r="A349" s="759">
        <v>981</v>
      </c>
      <c r="B349" s="758" t="s">
        <v>101</v>
      </c>
      <c r="C349" s="416" t="s">
        <v>631</v>
      </c>
      <c r="D349" s="417" t="s">
        <v>47</v>
      </c>
      <c r="E349" s="418">
        <v>0.19</v>
      </c>
      <c r="F349" s="758">
        <v>0.75</v>
      </c>
      <c r="G349" s="755">
        <v>0.14000000000000001</v>
      </c>
      <c r="H349" s="74" t="str">
        <f t="shared" si="83"/>
        <v>OK</v>
      </c>
      <c r="J349" s="402" t="str">
        <f>IF(AND(F349=0,G349&gt;0),1+COUNT($J$3:J348),IF(B349="AUXILIAR","AUXILIAR","SUBÍTEM"))</f>
        <v>SUBÍTEM</v>
      </c>
      <c r="K349" s="403">
        <v>981</v>
      </c>
      <c r="L349" s="404">
        <f t="shared" si="81"/>
        <v>981</v>
      </c>
      <c r="M349" s="405" t="str">
        <f>IF(AND(MID(A349,1,4)="comp",COUNTIF($A$1:$A$1306,A349)&gt;1),"ok AUXILIAR",IF(AND(F349&gt;0,MID(A349,1,4)="COMP"),"SUBÍTEM",IF(OR(AND(F349=0,G349=0),F349="COEF.",F349&gt;0),"SUBÍTEM",IF(MID(A349,1,5)="COMP.",IF(COUNTIF(ORÇAMENTO!$B$5:$B$9855,COMPOSIÇÕES!A349)=0,"NOK",IF(COUNTIF(ORÇAMENTO!$B$5:$B$9855,COMPOSIÇÕES!A349)&gt;0,"OK","SUBÍTEM"))))))</f>
        <v>SUBÍTEM</v>
      </c>
      <c r="P349" s="742" t="b">
        <f t="shared" si="82"/>
        <v>1</v>
      </c>
      <c r="Q349" s="742">
        <v>981</v>
      </c>
      <c r="R349" s="742" t="s">
        <v>101</v>
      </c>
      <c r="S349" s="753" t="s">
        <v>631</v>
      </c>
      <c r="T349" s="742" t="s">
        <v>47</v>
      </c>
      <c r="U349" s="742">
        <v>0.18</v>
      </c>
    </row>
    <row r="350" spans="1:21">
      <c r="A350" s="760">
        <v>668</v>
      </c>
      <c r="B350" s="758" t="s">
        <v>101</v>
      </c>
      <c r="C350" s="416" t="s">
        <v>1455</v>
      </c>
      <c r="D350" s="417" t="s">
        <v>72</v>
      </c>
      <c r="E350" s="418">
        <v>44.9</v>
      </c>
      <c r="F350" s="758">
        <v>1</v>
      </c>
      <c r="G350" s="755">
        <v>44.9</v>
      </c>
      <c r="H350" s="74" t="str">
        <f t="shared" si="83"/>
        <v>OK</v>
      </c>
      <c r="J350" s="402" t="str">
        <f>IF(AND(F350=0,G350&gt;0),1+COUNT($J$3:J349),IF(B350="AUXILIAR","AUXILIAR","SUBÍTEM"))</f>
        <v>SUBÍTEM</v>
      </c>
      <c r="K350" s="403">
        <v>668</v>
      </c>
      <c r="L350" s="404">
        <f t="shared" si="81"/>
        <v>668</v>
      </c>
      <c r="M350" s="405" t="str">
        <f>IF(AND(MID(A350,1,4)="comp",COUNTIF($A$1:$A$1306,A350)&gt;1),"ok AUXILIAR",IF(AND(F350&gt;0,MID(A350,1,4)="COMP"),"SUBÍTEM",IF(OR(AND(F350=0,G350=0),F350="COEF.",F350&gt;0),"SUBÍTEM",IF(MID(A350,1,5)="COMP.",IF(COUNTIF(ORÇAMENTO!$B$5:$B$9855,COMPOSIÇÕES!A350)=0,"NOK",IF(COUNTIF(ORÇAMENTO!$B$5:$B$9855,COMPOSIÇÕES!A350)&gt;0,"OK","SUBÍTEM"))))))</f>
        <v>SUBÍTEM</v>
      </c>
      <c r="P350" s="742" t="b">
        <f t="shared" si="82"/>
        <v>1</v>
      </c>
      <c r="Q350" s="742">
        <v>668</v>
      </c>
      <c r="R350" s="742" t="s">
        <v>101</v>
      </c>
      <c r="S350" s="753" t="s">
        <v>1455</v>
      </c>
      <c r="T350" s="742" t="s">
        <v>72</v>
      </c>
      <c r="U350" s="742">
        <v>44.9</v>
      </c>
    </row>
    <row r="351" spans="1:21">
      <c r="A351" s="703" t="s">
        <v>1076</v>
      </c>
      <c r="B351" s="704"/>
      <c r="C351" s="703"/>
      <c r="D351" s="703"/>
      <c r="E351" s="703"/>
      <c r="F351" s="703"/>
      <c r="G351" s="703"/>
      <c r="H351" s="74" t="str">
        <f t="shared" si="83"/>
        <v>REMOVER ESPAÇOS</v>
      </c>
      <c r="J351" s="402" t="str">
        <f>IF(AND(F351=0,G351&gt;0),1+COUNT($J$3:J350),IF(B351="AUXILIAR","AUXILIAR","SUBÍTEM"))</f>
        <v>SUBÍTEM</v>
      </c>
      <c r="K351" s="403" t="s">
        <v>1076</v>
      </c>
      <c r="L351" s="404" t="str">
        <f t="shared" si="81"/>
        <v>Obs¹: composição/Base -  ORSE - 2055(Retiramos a torneira pois já está prevista na Planilha)</v>
      </c>
      <c r="M351" s="405" t="str">
        <f>IF(AND(MID(A351,1,4)="comp",COUNTIF($A$1:$A$1306,A351)&gt;1),"ok AUXILIAR",IF(AND(F351&gt;0,MID(A351,1,4)="COMP"),"SUBÍTEM",IF(OR(AND(F351=0,G351=0),F351="COEF.",F351&gt;0),"SUBÍTEM",IF(MID(A351,1,5)="COMP.",IF(COUNTIF(ORÇAMENTO!$B$5:$B$9855,COMPOSIÇÕES!A351)=0,"NOK",IF(COUNTIF(ORÇAMENTO!$B$5:$B$9855,COMPOSIÇÕES!A351)&gt;0,"OK","SUBÍTEM"))))))</f>
        <v>SUBÍTEM</v>
      </c>
      <c r="P351" s="742" t="b">
        <f t="shared" si="82"/>
        <v>1</v>
      </c>
      <c r="Q351" s="742" t="s">
        <v>1076</v>
      </c>
      <c r="R351" s="742"/>
      <c r="S351" s="703"/>
      <c r="T351" s="742"/>
      <c r="U351" s="742"/>
    </row>
    <row r="352" spans="1:21" ht="15.75" thickBot="1">
      <c r="A352" s="130" t="s">
        <v>961</v>
      </c>
      <c r="B352" s="382"/>
      <c r="J352" s="402" t="str">
        <f>IF(AND(F352=0,G352&gt;0),1+COUNT($J$3:J351),IF(B352="AUXILIAR","AUXILIAR","SUBÍTEM"))</f>
        <v>SUBÍTEM</v>
      </c>
      <c r="K352" s="403" t="s">
        <v>961</v>
      </c>
      <c r="L352" s="404" t="str">
        <f t="shared" si="81"/>
        <v>Obs²: Assumimos uma possível pequena imprecisão ao utilizar os insumos e composição base do ORSE/SE de itens de baixa relevância.</v>
      </c>
      <c r="M352" s="405" t="str">
        <f>IF(AND(MID(A352,1,4)="comp",COUNTIF($A$1:$A$1306,A352)&gt;1),"ok AUXILIAR",IF(AND(F352&gt;0,MID(A352,1,4)="COMP"),"SUBÍTEM",IF(OR(AND(F352=0,G352=0),F352="COEF.",F352&gt;0),"SUBÍTEM",IF(MID(A352,1,5)="COMP.",IF(COUNTIF(ORÇAMENTO!$B$5:$B$9855,COMPOSIÇÕES!A352)=0,"NOK",IF(COUNTIF(ORÇAMENTO!$B$5:$B$9855,COMPOSIÇÕES!A352)&gt;0,"OK","SUBÍTEM"))))))</f>
        <v>SUBÍTEM</v>
      </c>
      <c r="Q352" s="74" t="s">
        <v>961</v>
      </c>
    </row>
    <row r="353" spans="1:21" ht="38.25" customHeight="1" thickBot="1">
      <c r="A353" s="458" t="s">
        <v>95</v>
      </c>
      <c r="B353" s="726"/>
      <c r="C353" s="399" t="s">
        <v>78</v>
      </c>
      <c r="D353" s="432" t="s">
        <v>96</v>
      </c>
      <c r="E353" s="399" t="s">
        <v>98</v>
      </c>
      <c r="F353" s="399" t="s">
        <v>97</v>
      </c>
      <c r="G353" s="433" t="s">
        <v>99</v>
      </c>
      <c r="H353" s="74" t="str">
        <f>IF(MID(A353,1,3)="OBS","REMOVER ESPAÇOS","OK")</f>
        <v>OK</v>
      </c>
      <c r="J353" s="402" t="str">
        <f>IF(AND(F353=0,G353&gt;0),1+COUNT($J$3:J352),IF(B353="AUXILIAR","AUXILIAR","SUBÍTEM"))</f>
        <v>SUBÍTEM</v>
      </c>
      <c r="K353" s="403" t="s">
        <v>95</v>
      </c>
      <c r="L353" s="404" t="str">
        <f t="shared" si="81"/>
        <v>COD.</v>
      </c>
      <c r="M353" s="405" t="str">
        <f>IF(AND(MID(A353,1,4)="comp",COUNTIF($A$1:$A$1306,A353)&gt;1),"ok AUXILIAR",IF(AND(F353&gt;0,MID(A353,1,4)="COMP"),"SUBÍTEM",IF(OR(AND(F353=0,G353=0),F353="COEF.",F353&gt;0),"SUBÍTEM",IF(MID(A353,1,5)="COMP.",IF(COUNTIF(ORÇAMENTO!$B$5:$B$9855,COMPOSIÇÕES!A353)=0,"NOK",IF(COUNTIF(ORÇAMENTO!$B$5:$B$9855,COMPOSIÇÕES!A353)&gt;0,"OK","SUBÍTEM"))))))</f>
        <v>SUBÍTEM</v>
      </c>
      <c r="P353" s="742" t="b">
        <f t="shared" ref="P353:P359" si="84">C353=S353</f>
        <v>1</v>
      </c>
      <c r="Q353" s="742" t="s">
        <v>95</v>
      </c>
      <c r="R353" s="742"/>
      <c r="S353" s="75" t="s">
        <v>78</v>
      </c>
      <c r="T353" s="742" t="s">
        <v>96</v>
      </c>
      <c r="U353" s="742" t="s">
        <v>98</v>
      </c>
    </row>
    <row r="354" spans="1:21" ht="34.5" customHeight="1" thickBot="1">
      <c r="A354" s="407" t="s">
        <v>133</v>
      </c>
      <c r="B354" s="408"/>
      <c r="C354" s="423" t="s">
        <v>651</v>
      </c>
      <c r="D354" s="434" t="s">
        <v>96</v>
      </c>
      <c r="E354" s="434"/>
      <c r="F354" s="434"/>
      <c r="G354" s="424">
        <v>258.47000000000003</v>
      </c>
      <c r="H354" s="74" t="str">
        <f>UPPER(C354)</f>
        <v>TORNEIRA DE MESA COM FECHAMENTO AUTOMÁTICO, LINHA LINK, DECA, REF. 1172 C OU SIMILAR</v>
      </c>
      <c r="J354" s="402">
        <f>IF(AND(F354=0,G354&gt;0),1+COUNT($J$3:J353),IF(B354="AUXILIAR","AUXILIAR","SUBÍTEM"))</f>
        <v>42</v>
      </c>
      <c r="K354" s="403" t="s">
        <v>134</v>
      </c>
      <c r="L354" s="404" t="str">
        <f t="shared" si="81"/>
        <v>COMP. 42</v>
      </c>
      <c r="M354" s="405" t="str">
        <f>IF(AND(MID(A354,1,4)="comp",COUNTIF($A$1:$A$1306,A354)&gt;1),"ok AUXILIAR",IF(AND(F354&gt;0,MID(A354,1,4)="COMP"),"SUBÍTEM",IF(OR(AND(F354=0,G354=0),F354="COEF.",F354&gt;0),"SUBÍTEM",IF(MID(A354,1,5)="COMP.",IF(COUNTIF(ORÇAMENTO!$B$5:$B$9855,COMPOSIÇÕES!A354)=0,"NOK",IF(COUNTIF(ORÇAMENTO!$B$5:$B$9855,COMPOSIÇÕES!A354)&gt;0,"OK","SUBÍTEM"))))))</f>
        <v>OK</v>
      </c>
      <c r="P354" s="742" t="b">
        <f t="shared" si="84"/>
        <v>1</v>
      </c>
      <c r="Q354" s="742" t="s">
        <v>133</v>
      </c>
      <c r="R354" s="742"/>
      <c r="S354" s="86" t="s">
        <v>651</v>
      </c>
      <c r="T354" s="742" t="s">
        <v>96</v>
      </c>
      <c r="U354" s="742"/>
    </row>
    <row r="355" spans="1:21" ht="19.5" customHeight="1">
      <c r="A355" s="460">
        <v>981</v>
      </c>
      <c r="B355" s="461" t="s">
        <v>101</v>
      </c>
      <c r="C355" s="416" t="s">
        <v>631</v>
      </c>
      <c r="D355" s="417" t="s">
        <v>47</v>
      </c>
      <c r="E355" s="418">
        <v>0.19</v>
      </c>
      <c r="F355" s="758">
        <v>0.5</v>
      </c>
      <c r="G355" s="755">
        <v>0.1</v>
      </c>
      <c r="H355" s="74" t="str">
        <f>IF(MID(A355,1,3)="OBS","REMOVER ESPAÇOS","OK")</f>
        <v>OK</v>
      </c>
      <c r="J355" s="402" t="str">
        <f>IF(AND(F355=0,G355&gt;0),1+COUNT($J$3:J354),IF(B355="AUXILIAR","AUXILIAR","SUBÍTEM"))</f>
        <v>SUBÍTEM</v>
      </c>
      <c r="K355" s="403">
        <v>981</v>
      </c>
      <c r="L355" s="404">
        <f t="shared" si="81"/>
        <v>981</v>
      </c>
      <c r="M355" s="405" t="str">
        <f>IF(AND(MID(A355,1,4)="comp",COUNTIF($A$1:$A$1306,A355)&gt;1),"ok AUXILIAR",IF(AND(F355&gt;0,MID(A355,1,4)="COMP"),"SUBÍTEM",IF(OR(AND(F355=0,G355=0),F355="COEF.",F355&gt;0),"SUBÍTEM",IF(MID(A355,1,5)="COMP.",IF(COUNTIF(ORÇAMENTO!$B$5:$B$9855,COMPOSIÇÕES!A355)=0,"NOK",IF(COUNTIF(ORÇAMENTO!$B$5:$B$9855,COMPOSIÇÕES!A355)&gt;0,"OK","SUBÍTEM"))))))</f>
        <v>SUBÍTEM</v>
      </c>
      <c r="P355" s="742" t="b">
        <f t="shared" si="84"/>
        <v>1</v>
      </c>
      <c r="Q355" s="742">
        <v>981</v>
      </c>
      <c r="R355" s="742" t="s">
        <v>101</v>
      </c>
      <c r="S355" s="753" t="s">
        <v>631</v>
      </c>
      <c r="T355" s="742" t="s">
        <v>47</v>
      </c>
      <c r="U355" s="742">
        <v>0.18</v>
      </c>
    </row>
    <row r="356" spans="1:21" ht="19.5" customHeight="1">
      <c r="A356" s="759">
        <v>7076</v>
      </c>
      <c r="B356" s="461" t="s">
        <v>101</v>
      </c>
      <c r="C356" s="416" t="s">
        <v>651</v>
      </c>
      <c r="D356" s="417" t="s">
        <v>48</v>
      </c>
      <c r="E356" s="418">
        <v>242.4</v>
      </c>
      <c r="F356" s="758">
        <v>1</v>
      </c>
      <c r="G356" s="755">
        <v>242.4</v>
      </c>
      <c r="H356" s="74" t="str">
        <f>IF(MID(A356,1,3)="OBS","REMOVER ESPAÇOS","OK")</f>
        <v>OK</v>
      </c>
      <c r="J356" s="402" t="str">
        <f>IF(AND(F356=0,G356&gt;0),1+COUNT($J$3:J355),IF(B356="AUXILIAR","AUXILIAR","SUBÍTEM"))</f>
        <v>SUBÍTEM</v>
      </c>
      <c r="K356" s="403">
        <v>7076</v>
      </c>
      <c r="L356" s="404">
        <f t="shared" si="81"/>
        <v>7076</v>
      </c>
      <c r="M356" s="405" t="str">
        <f>IF(AND(MID(A356,1,4)="comp",COUNTIF($A$1:$A$1306,A356)&gt;1),"ok AUXILIAR",IF(AND(F356&gt;0,MID(A356,1,4)="COMP"),"SUBÍTEM",IF(OR(AND(F356=0,G356=0),F356="COEF.",F356&gt;0),"SUBÍTEM",IF(MID(A356,1,5)="COMP.",IF(COUNTIF(ORÇAMENTO!$B$5:$B$9855,COMPOSIÇÕES!A356)=0,"NOK",IF(COUNTIF(ORÇAMENTO!$B$5:$B$9855,COMPOSIÇÕES!A356)&gt;0,"OK","SUBÍTEM"))))))</f>
        <v>SUBÍTEM</v>
      </c>
      <c r="P356" s="742" t="b">
        <f t="shared" si="84"/>
        <v>1</v>
      </c>
      <c r="Q356" s="742">
        <v>7076</v>
      </c>
      <c r="R356" s="742" t="s">
        <v>101</v>
      </c>
      <c r="S356" s="753" t="s">
        <v>651</v>
      </c>
      <c r="T356" s="742" t="s">
        <v>48</v>
      </c>
      <c r="U356" s="742">
        <v>373.69</v>
      </c>
    </row>
    <row r="357" spans="1:21">
      <c r="A357" s="759">
        <v>88316</v>
      </c>
      <c r="B357" s="752" t="s">
        <v>100</v>
      </c>
      <c r="C357" s="416" t="s">
        <v>565</v>
      </c>
      <c r="D357" s="417" t="s">
        <v>53</v>
      </c>
      <c r="E357" s="418">
        <v>12.73</v>
      </c>
      <c r="F357" s="461">
        <v>0.5</v>
      </c>
      <c r="G357" s="755">
        <v>6.37</v>
      </c>
      <c r="H357" s="74" t="str">
        <f>IF(MID(A357,1,3)="OBS","REMOVER ESPAÇOS","OK")</f>
        <v>OK</v>
      </c>
      <c r="J357" s="402" t="str">
        <f>IF(AND(F357=0,G357&gt;0),1+COUNT($J$3:J356),IF(B357="AUXILIAR","AUXILIAR","SUBÍTEM"))</f>
        <v>SUBÍTEM</v>
      </c>
      <c r="K357" s="403">
        <v>88316</v>
      </c>
      <c r="L357" s="404">
        <f t="shared" si="81"/>
        <v>88316</v>
      </c>
      <c r="M357" s="405" t="str">
        <f>IF(AND(MID(A357,1,4)="comp",COUNTIF($A$1:$A$1306,A357)&gt;1),"ok AUXILIAR",IF(AND(F357&gt;0,MID(A357,1,4)="COMP"),"SUBÍTEM",IF(OR(AND(F357=0,G357=0),F357="COEF.",F357&gt;0),"SUBÍTEM",IF(MID(A357,1,5)="COMP.",IF(COUNTIF(ORÇAMENTO!$B$5:$B$9855,COMPOSIÇÕES!A357)=0,"NOK",IF(COUNTIF(ORÇAMENTO!$B$5:$B$9855,COMPOSIÇÕES!A357)&gt;0,"OK","SUBÍTEM"))))))</f>
        <v>SUBÍTEM</v>
      </c>
      <c r="P357" s="742" t="b">
        <f t="shared" si="84"/>
        <v>1</v>
      </c>
      <c r="Q357" s="742">
        <v>88316</v>
      </c>
      <c r="R357" s="742" t="s">
        <v>100</v>
      </c>
      <c r="S357" s="753" t="s">
        <v>565</v>
      </c>
      <c r="T357" s="742" t="s">
        <v>53</v>
      </c>
      <c r="U357" s="742">
        <v>12.7</v>
      </c>
    </row>
    <row r="358" spans="1:21" ht="21" customHeight="1">
      <c r="A358" s="760">
        <v>88267</v>
      </c>
      <c r="B358" s="752" t="s">
        <v>100</v>
      </c>
      <c r="C358" s="416" t="s">
        <v>585</v>
      </c>
      <c r="D358" s="417" t="s">
        <v>53</v>
      </c>
      <c r="E358" s="418">
        <v>19.190000000000001</v>
      </c>
      <c r="F358" s="761">
        <v>0.5</v>
      </c>
      <c r="G358" s="755">
        <v>9.6</v>
      </c>
      <c r="H358" s="74" t="str">
        <f>IF(MID(A358,1,3)="OBS","REMOVER ESPAÇOS","OK")</f>
        <v>OK</v>
      </c>
      <c r="J358" s="402" t="str">
        <f>IF(AND(F358=0,G358&gt;0),1+COUNT($J$3:J357),IF(B358="AUXILIAR","AUXILIAR","SUBÍTEM"))</f>
        <v>SUBÍTEM</v>
      </c>
      <c r="K358" s="403">
        <v>88267</v>
      </c>
      <c r="L358" s="404">
        <f t="shared" si="81"/>
        <v>88267</v>
      </c>
      <c r="M358" s="405" t="str">
        <f>IF(AND(MID(A358,1,4)="comp",COUNTIF($A$1:$A$1306,A358)&gt;1),"ok AUXILIAR",IF(AND(F358&gt;0,MID(A358,1,4)="COMP"),"SUBÍTEM",IF(OR(AND(F358=0,G358=0),F358="COEF.",F358&gt;0),"SUBÍTEM",IF(MID(A358,1,5)="COMP.",IF(COUNTIF(ORÇAMENTO!$B$5:$B$9855,COMPOSIÇÕES!A358)=0,"NOK",IF(COUNTIF(ORÇAMENTO!$B$5:$B$9855,COMPOSIÇÕES!A358)&gt;0,"OK","SUBÍTEM"))))))</f>
        <v>SUBÍTEM</v>
      </c>
      <c r="P358" s="742" t="b">
        <f t="shared" si="84"/>
        <v>1</v>
      </c>
      <c r="Q358" s="742">
        <v>88267</v>
      </c>
      <c r="R358" s="742" t="s">
        <v>100</v>
      </c>
      <c r="S358" s="753" t="s">
        <v>585</v>
      </c>
      <c r="T358" s="742" t="s">
        <v>53</v>
      </c>
      <c r="U358" s="742">
        <v>18.940000000000001</v>
      </c>
    </row>
    <row r="359" spans="1:21">
      <c r="A359" s="703" t="s">
        <v>1077</v>
      </c>
      <c r="B359" s="704"/>
      <c r="C359" s="703"/>
      <c r="D359" s="703"/>
      <c r="E359" s="703"/>
      <c r="F359" s="703"/>
      <c r="G359" s="703"/>
      <c r="H359" s="74" t="str">
        <f>IF(MID(A359,1,3)="OBS","REMOVER ESPAÇOS","OK")</f>
        <v>REMOVER ESPAÇOS</v>
      </c>
      <c r="J359" s="402" t="str">
        <f>IF(AND(F359=0,G359&gt;0),1+COUNT($J$3:J358),IF(B359="AUXILIAR","AUXILIAR","SUBÍTEM"))</f>
        <v>SUBÍTEM</v>
      </c>
      <c r="K359" s="403" t="s">
        <v>1077</v>
      </c>
      <c r="L359" s="404" t="str">
        <f t="shared" si="81"/>
        <v>Obs¹: composição/Base -  ORSE - 7612</v>
      </c>
      <c r="M359" s="405" t="str">
        <f>IF(AND(MID(A359,1,4)="comp",COUNTIF($A$1:$A$1306,A359)&gt;1),"ok AUXILIAR",IF(AND(F359&gt;0,MID(A359,1,4)="COMP"),"SUBÍTEM",IF(OR(AND(F359=0,G359=0),F359="COEF.",F359&gt;0),"SUBÍTEM",IF(MID(A359,1,5)="COMP.",IF(COUNTIF(ORÇAMENTO!$B$5:$B$9855,COMPOSIÇÕES!A359)=0,"NOK",IF(COUNTIF(ORÇAMENTO!$B$5:$B$9855,COMPOSIÇÕES!A359)&gt;0,"OK","SUBÍTEM"))))))</f>
        <v>SUBÍTEM</v>
      </c>
      <c r="P359" s="742" t="b">
        <f t="shared" si="84"/>
        <v>1</v>
      </c>
      <c r="Q359" s="742" t="s">
        <v>1077</v>
      </c>
      <c r="R359" s="742"/>
      <c r="S359" s="703"/>
      <c r="T359" s="742"/>
      <c r="U359" s="742"/>
    </row>
    <row r="360" spans="1:21" ht="15.75" thickBot="1">
      <c r="A360" s="130" t="s">
        <v>961</v>
      </c>
      <c r="B360" s="382"/>
      <c r="J360" s="402" t="str">
        <f>IF(AND(F360=0,G360&gt;0),1+COUNT($J$3:J359),IF(B360="AUXILIAR","AUXILIAR","SUBÍTEM"))</f>
        <v>SUBÍTEM</v>
      </c>
      <c r="K360" s="403" t="s">
        <v>961</v>
      </c>
      <c r="L360" s="404" t="str">
        <f t="shared" ref="L360:L365" si="85">A360</f>
        <v>Obs²: Assumimos uma possível pequena imprecisão ao utilizar os insumos e composição base do ORSE/SE de itens de baixa relevância.</v>
      </c>
      <c r="M360" s="405" t="str">
        <f>IF(AND(MID(A360,1,4)="comp",COUNTIF($A$1:$A$1306,A360)&gt;1),"ok AUXILIAR",IF(AND(F360&gt;0,MID(A360,1,4)="COMP"),"SUBÍTEM",IF(OR(AND(F360=0,G360=0),F360="COEF.",F360&gt;0),"SUBÍTEM",IF(MID(A360,1,5)="COMP.",IF(COUNTIF(ORÇAMENTO!$B$5:$B$9855,COMPOSIÇÕES!A360)=0,"NOK",IF(COUNTIF(ORÇAMENTO!$B$5:$B$9855,COMPOSIÇÕES!A360)&gt;0,"OK","SUBÍTEM"))))))</f>
        <v>SUBÍTEM</v>
      </c>
      <c r="Q360" s="74" t="s">
        <v>961</v>
      </c>
    </row>
    <row r="361" spans="1:21" ht="33" customHeight="1" thickBot="1">
      <c r="A361" s="469" t="s">
        <v>95</v>
      </c>
      <c r="B361" s="763"/>
      <c r="C361" s="399" t="s">
        <v>78</v>
      </c>
      <c r="D361" s="432" t="s">
        <v>96</v>
      </c>
      <c r="E361" s="399" t="s">
        <v>98</v>
      </c>
      <c r="F361" s="399" t="s">
        <v>97</v>
      </c>
      <c r="G361" s="433" t="s">
        <v>99</v>
      </c>
      <c r="H361" s="74" t="str">
        <f>IF(MID(A361,1,3)="OBS","REMOVER ESPAÇOS","OK")</f>
        <v>OK</v>
      </c>
      <c r="J361" s="402" t="str">
        <f>IF(AND(F361=0,G361&gt;0),1+COUNT($J$3:J360),IF(B361="AUXILIAR","AUXILIAR","SUBÍTEM"))</f>
        <v>SUBÍTEM</v>
      </c>
      <c r="K361" s="403" t="s">
        <v>95</v>
      </c>
      <c r="L361" s="404" t="str">
        <f t="shared" si="85"/>
        <v>COD.</v>
      </c>
      <c r="M361" s="405" t="str">
        <f>IF(AND(MID(A361,1,4)="comp",COUNTIF($A$1:$A$1306,A361)&gt;1),"ok AUXILIAR",IF(AND(F361&gt;0,MID(A361,1,4)="COMP"),"SUBÍTEM",IF(OR(AND(F361=0,G361=0),F361="COEF.",F361&gt;0),"SUBÍTEM",IF(MID(A361,1,5)="COMP.",IF(COUNTIF(ORÇAMENTO!$B$5:$B$9855,COMPOSIÇÕES!A361)=0,"NOK",IF(COUNTIF(ORÇAMENTO!$B$5:$B$9855,COMPOSIÇÕES!A361)&gt;0,"OK","SUBÍTEM"))))))</f>
        <v>SUBÍTEM</v>
      </c>
      <c r="P361" s="742" t="b">
        <f>C361=S361</f>
        <v>1</v>
      </c>
      <c r="Q361" s="742" t="s">
        <v>95</v>
      </c>
      <c r="R361" s="742"/>
      <c r="S361" s="75" t="s">
        <v>78</v>
      </c>
      <c r="T361" s="742" t="s">
        <v>96</v>
      </c>
      <c r="U361" s="742" t="s">
        <v>98</v>
      </c>
    </row>
    <row r="362" spans="1:21" ht="30" customHeight="1" thickBot="1">
      <c r="A362" s="407" t="s">
        <v>134</v>
      </c>
      <c r="B362" s="408"/>
      <c r="C362" s="468" t="s">
        <v>274</v>
      </c>
      <c r="D362" s="408" t="s">
        <v>96</v>
      </c>
      <c r="E362" s="408"/>
      <c r="F362" s="408"/>
      <c r="G362" s="424">
        <v>63.209999999999994</v>
      </c>
      <c r="H362" s="74" t="str">
        <f>IF(MID(A362,1,3)="OBS","REMOVER ESPAÇOS","OK")</f>
        <v>OK</v>
      </c>
      <c r="J362" s="402">
        <f>IF(AND(F362=0,G362&gt;0),1+COUNT($J$3:J361),IF(B362="AUXILIAR","AUXILIAR","SUBÍTEM"))</f>
        <v>43</v>
      </c>
      <c r="K362" s="403" t="s">
        <v>135</v>
      </c>
      <c r="L362" s="404" t="str">
        <f t="shared" si="85"/>
        <v>COMP. 43</v>
      </c>
      <c r="M362" s="405" t="str">
        <f>IF(AND(MID(A362,1,4)="comp",COUNTIF($A$1:$A$1306,A362)&gt;1),"ok AUXILIAR",IF(AND(F362&gt;0,MID(A362,1,4)="COMP"),"SUBÍTEM",IF(OR(AND(F362=0,G362=0),F362="COEF.",F362&gt;0),"SUBÍTEM",IF(MID(A362,1,5)="COMP.",IF(COUNTIF(ORÇAMENTO!$B$5:$B$9855,COMPOSIÇÕES!A362)=0,"NOK",IF(COUNTIF(ORÇAMENTO!$B$5:$B$9855,COMPOSIÇÕES!A362)&gt;0,"OK","SUBÍTEM"))))))</f>
        <v>OK</v>
      </c>
      <c r="P362" s="742" t="b">
        <f>C362=S362</f>
        <v>1</v>
      </c>
      <c r="Q362" s="742" t="s">
        <v>134</v>
      </c>
      <c r="R362" s="742"/>
      <c r="S362" s="78" t="s">
        <v>274</v>
      </c>
      <c r="T362" s="742" t="s">
        <v>96</v>
      </c>
      <c r="U362" s="742"/>
    </row>
    <row r="363" spans="1:21">
      <c r="A363" s="760">
        <v>88309</v>
      </c>
      <c r="B363" s="761" t="s">
        <v>100</v>
      </c>
      <c r="C363" s="416" t="s">
        <v>572</v>
      </c>
      <c r="D363" s="417" t="s">
        <v>53</v>
      </c>
      <c r="E363" s="418">
        <v>16.350000000000001</v>
      </c>
      <c r="F363" s="761">
        <v>0.3</v>
      </c>
      <c r="G363" s="755">
        <v>4.91</v>
      </c>
      <c r="H363" s="74" t="str">
        <f>IF(MID(A363,1,3)="OBS","REMOVER ESPAÇOS","OK")</f>
        <v>OK</v>
      </c>
      <c r="J363" s="402" t="str">
        <f>IF(AND(F363=0,G363&gt;0),1+COUNT($J$3:J362),IF(B363="AUXILIAR","AUXILIAR","SUBÍTEM"))</f>
        <v>SUBÍTEM</v>
      </c>
      <c r="K363" s="403">
        <v>88309</v>
      </c>
      <c r="L363" s="404">
        <f t="shared" si="85"/>
        <v>88309</v>
      </c>
      <c r="M363" s="405" t="str">
        <f>IF(AND(MID(A363,1,4)="comp",COUNTIF($A$1:$A$1306,A363)&gt;1),"ok AUXILIAR",IF(AND(F363&gt;0,MID(A363,1,4)="COMP"),"SUBÍTEM",IF(OR(AND(F363=0,G363=0),F363="COEF.",F363&gt;0),"SUBÍTEM",IF(MID(A363,1,5)="COMP.",IF(COUNTIF(ORÇAMENTO!$B$5:$B$9855,COMPOSIÇÕES!A363)=0,"NOK",IF(COUNTIF(ORÇAMENTO!$B$5:$B$9855,COMPOSIÇÕES!A363)&gt;0,"OK","SUBÍTEM"))))))</f>
        <v>SUBÍTEM</v>
      </c>
      <c r="P363" s="742" t="b">
        <f>C363=S363</f>
        <v>1</v>
      </c>
      <c r="Q363" s="742">
        <v>88309</v>
      </c>
      <c r="R363" s="742" t="s">
        <v>100</v>
      </c>
      <c r="S363" s="753" t="s">
        <v>572</v>
      </c>
      <c r="T363" s="742" t="s">
        <v>53</v>
      </c>
      <c r="U363" s="742">
        <v>15.89</v>
      </c>
    </row>
    <row r="364" spans="1:21">
      <c r="A364" s="760">
        <v>7075</v>
      </c>
      <c r="B364" s="761" t="s">
        <v>101</v>
      </c>
      <c r="C364" s="416" t="s">
        <v>274</v>
      </c>
      <c r="D364" s="417" t="s">
        <v>48</v>
      </c>
      <c r="E364" s="418">
        <v>58.3</v>
      </c>
      <c r="F364" s="758">
        <v>1</v>
      </c>
      <c r="G364" s="755">
        <v>58.3</v>
      </c>
      <c r="H364" s="74" t="str">
        <f>IF(MID(A364,1,3)="OBS","REMOVER ESPAÇOS","OK")</f>
        <v>OK</v>
      </c>
      <c r="J364" s="402" t="str">
        <f>IF(AND(F364=0,G364&gt;0),1+COUNT($J$3:J363),IF(B364="AUXILIAR","AUXILIAR","SUBÍTEM"))</f>
        <v>SUBÍTEM</v>
      </c>
      <c r="K364" s="403">
        <v>7075</v>
      </c>
      <c r="L364" s="404">
        <f t="shared" si="85"/>
        <v>7075</v>
      </c>
      <c r="M364" s="405" t="str">
        <f>IF(AND(MID(A364,1,4)="comp",COUNTIF($A$1:$A$1306,A364)&gt;1),"ok AUXILIAR",IF(AND(F364&gt;0,MID(A364,1,4)="COMP"),"SUBÍTEM",IF(OR(AND(F364=0,G364=0),F364="COEF.",F364&gt;0),"SUBÍTEM",IF(MID(A364,1,5)="COMP.",IF(COUNTIF(ORÇAMENTO!$B$5:$B$9855,COMPOSIÇÕES!A364)=0,"NOK",IF(COUNTIF(ORÇAMENTO!$B$5:$B$9855,COMPOSIÇÕES!A364)&gt;0,"OK","SUBÍTEM"))))))</f>
        <v>SUBÍTEM</v>
      </c>
      <c r="P364" s="742" t="b">
        <f>C364=S364</f>
        <v>1</v>
      </c>
      <c r="Q364" s="742">
        <v>7075</v>
      </c>
      <c r="R364" s="742" t="s">
        <v>101</v>
      </c>
      <c r="S364" s="753" t="s">
        <v>274</v>
      </c>
      <c r="T364" s="742" t="s">
        <v>48</v>
      </c>
      <c r="U364" s="742">
        <v>55.23</v>
      </c>
    </row>
    <row r="365" spans="1:21">
      <c r="A365" s="703" t="s">
        <v>1078</v>
      </c>
      <c r="B365" s="704"/>
      <c r="C365" s="703"/>
      <c r="D365" s="703"/>
      <c r="E365" s="703"/>
      <c r="F365" s="703"/>
      <c r="G365" s="703"/>
      <c r="H365" s="74" t="str">
        <f>IF(MID(A365,1,3)="OBS","REMOVER ESPAÇOS","OK")</f>
        <v>REMOVER ESPAÇOS</v>
      </c>
      <c r="J365" s="402" t="str">
        <f>IF(AND(F365=0,G365&gt;0),1+COUNT($J$3:J364),IF(B365="AUXILIAR","AUXILIAR","SUBÍTEM"))</f>
        <v>SUBÍTEM</v>
      </c>
      <c r="K365" s="403" t="s">
        <v>1078</v>
      </c>
      <c r="L365" s="404" t="str">
        <f t="shared" si="85"/>
        <v>Obs¹: composição/Base -  ORSE - 7611</v>
      </c>
      <c r="M365" s="405" t="str">
        <f>IF(AND(MID(A365,1,4)="comp",COUNTIF($A$1:$A$1306,A365)&gt;1),"ok AUXILIAR",IF(AND(F365&gt;0,MID(A365,1,4)="COMP"),"SUBÍTEM",IF(OR(AND(F365=0,G365=0),F365="COEF.",F365&gt;0),"SUBÍTEM",IF(MID(A365,1,5)="COMP.",IF(COUNTIF(ORÇAMENTO!$B$5:$B$9855,COMPOSIÇÕES!A365)=0,"NOK",IF(COUNTIF(ORÇAMENTO!$B$5:$B$9855,COMPOSIÇÕES!A365)&gt;0,"OK","SUBÍTEM"))))))</f>
        <v>SUBÍTEM</v>
      </c>
      <c r="P365" s="742" t="b">
        <f>C365=S365</f>
        <v>1</v>
      </c>
      <c r="Q365" s="742" t="s">
        <v>1078</v>
      </c>
      <c r="R365" s="742"/>
      <c r="S365" s="703"/>
      <c r="T365" s="742"/>
      <c r="U365" s="742"/>
    </row>
    <row r="366" spans="1:21" ht="15.75" thickBot="1">
      <c r="A366" s="130" t="s">
        <v>961</v>
      </c>
      <c r="B366" s="382"/>
      <c r="J366" s="402" t="str">
        <f>IF(AND(F366=0,G366&gt;0),1+COUNT($J$3:J365),IF(B366="AUXILIAR","AUXILIAR","SUBÍTEM"))</f>
        <v>SUBÍTEM</v>
      </c>
      <c r="K366" s="403" t="s">
        <v>961</v>
      </c>
      <c r="L366" s="404" t="str">
        <f t="shared" ref="L366:L372" si="86">A366</f>
        <v>Obs²: Assumimos uma possível pequena imprecisão ao utilizar os insumos e composição base do ORSE/SE de itens de baixa relevância.</v>
      </c>
      <c r="M366" s="405" t="str">
        <f>IF(AND(MID(A366,1,4)="comp",COUNTIF($A$1:$A$1306,A366)&gt;1),"ok AUXILIAR",IF(AND(F366&gt;0,MID(A366,1,4)="COMP"),"SUBÍTEM",IF(OR(AND(F366=0,G366=0),F366="COEF.",F366&gt;0),"SUBÍTEM",IF(MID(A366,1,5)="COMP.",IF(COUNTIF(ORÇAMENTO!$B$5:$B$9855,COMPOSIÇÕES!A366)=0,"NOK",IF(COUNTIF(ORÇAMENTO!$B$5:$B$9855,COMPOSIÇÕES!A366)&gt;0,"OK","SUBÍTEM"))))))</f>
        <v>SUBÍTEM</v>
      </c>
      <c r="Q366" s="74" t="s">
        <v>961</v>
      </c>
    </row>
    <row r="367" spans="1:21" ht="30.75" customHeight="1" thickBot="1">
      <c r="A367" s="469" t="s">
        <v>95</v>
      </c>
      <c r="B367" s="763"/>
      <c r="C367" s="399" t="s">
        <v>78</v>
      </c>
      <c r="D367" s="432" t="s">
        <v>96</v>
      </c>
      <c r="E367" s="399" t="s">
        <v>98</v>
      </c>
      <c r="F367" s="399" t="s">
        <v>97</v>
      </c>
      <c r="G367" s="433" t="s">
        <v>99</v>
      </c>
      <c r="H367" s="74" t="str">
        <f>IF(MID(A367,1,3)="OBS","REMOVER ESPAÇOS","OK")</f>
        <v>OK</v>
      </c>
      <c r="J367" s="402" t="str">
        <f>IF(AND(F367=0,G367&gt;0),1+COUNT($J$3:J366),IF(B367="AUXILIAR","AUXILIAR","SUBÍTEM"))</f>
        <v>SUBÍTEM</v>
      </c>
      <c r="K367" s="403" t="s">
        <v>95</v>
      </c>
      <c r="L367" s="404" t="str">
        <f t="shared" si="86"/>
        <v>COD.</v>
      </c>
      <c r="M367" s="405" t="str">
        <f>IF(AND(MID(A367,1,4)="comp",COUNTIF($A$1:$A$1306,A367)&gt;1),"ok AUXILIAR",IF(AND(F367&gt;0,MID(A367,1,4)="COMP"),"SUBÍTEM",IF(OR(AND(F367=0,G367=0),F367="COEF.",F367&gt;0),"SUBÍTEM",IF(MID(A367,1,5)="COMP.",IF(COUNTIF(ORÇAMENTO!$B$5:$B$9855,COMPOSIÇÕES!A367)=0,"NOK",IF(COUNTIF(ORÇAMENTO!$B$5:$B$9855,COMPOSIÇÕES!A367)&gt;0,"OK","SUBÍTEM"))))))</f>
        <v>SUBÍTEM</v>
      </c>
      <c r="P367" s="742" t="b">
        <f>C367=S367</f>
        <v>1</v>
      </c>
      <c r="Q367" s="742" t="s">
        <v>95</v>
      </c>
      <c r="R367" s="742"/>
      <c r="S367" s="75" t="s">
        <v>78</v>
      </c>
      <c r="T367" s="742" t="s">
        <v>96</v>
      </c>
      <c r="U367" s="742" t="s">
        <v>98</v>
      </c>
    </row>
    <row r="368" spans="1:21" ht="30" customHeight="1" thickBot="1">
      <c r="A368" s="407" t="s">
        <v>135</v>
      </c>
      <c r="B368" s="408"/>
      <c r="C368" s="468" t="s">
        <v>275</v>
      </c>
      <c r="D368" s="408" t="s">
        <v>96</v>
      </c>
      <c r="E368" s="408"/>
      <c r="F368" s="408"/>
      <c r="G368" s="424">
        <v>94.3</v>
      </c>
      <c r="H368" s="74" t="str">
        <f>IF(MID(A368,1,3)="OBS","REMOVER ESPAÇOS","OK")</f>
        <v>OK</v>
      </c>
      <c r="J368" s="402">
        <f>IF(AND(F368=0,G368&gt;0),1+COUNT($J$3:J367),IF(B368="AUXILIAR","AUXILIAR","SUBÍTEM"))</f>
        <v>44</v>
      </c>
      <c r="K368" s="403" t="s">
        <v>136</v>
      </c>
      <c r="L368" s="404" t="str">
        <f t="shared" si="86"/>
        <v>COMP. 44</v>
      </c>
      <c r="M368" s="405" t="str">
        <f>IF(AND(MID(A368,1,4)="comp",COUNTIF($A$1:$A$1306,A368)&gt;1),"ok AUXILIAR",IF(AND(F368&gt;0,MID(A368,1,4)="COMP"),"SUBÍTEM",IF(OR(AND(F368=0,G368=0),F368="COEF.",F368&gt;0),"SUBÍTEM",IF(MID(A368,1,5)="COMP.",IF(COUNTIF(ORÇAMENTO!$B$5:$B$9855,COMPOSIÇÕES!A368)=0,"NOK",IF(COUNTIF(ORÇAMENTO!$B$5:$B$9855,COMPOSIÇÕES!A368)&gt;0,"OK","SUBÍTEM"))))))</f>
        <v>OK</v>
      </c>
      <c r="P368" s="742" t="b">
        <f>C368=S368</f>
        <v>1</v>
      </c>
      <c r="Q368" s="742" t="s">
        <v>135</v>
      </c>
      <c r="R368" s="742"/>
      <c r="S368" s="78" t="s">
        <v>275</v>
      </c>
      <c r="T368" s="742" t="s">
        <v>96</v>
      </c>
      <c r="U368" s="742"/>
    </row>
    <row r="369" spans="1:21">
      <c r="A369" s="760">
        <v>88309</v>
      </c>
      <c r="B369" s="761" t="s">
        <v>100</v>
      </c>
      <c r="C369" s="416" t="s">
        <v>572</v>
      </c>
      <c r="D369" s="417" t="s">
        <v>53</v>
      </c>
      <c r="E369" s="418">
        <v>16.350000000000001</v>
      </c>
      <c r="F369" s="761">
        <v>0.6</v>
      </c>
      <c r="G369" s="755">
        <v>9.81</v>
      </c>
      <c r="H369" s="74" t="str">
        <f>IF(MID(A369,1,3)="OBS","REMOVER ESPAÇOS","OK")</f>
        <v>OK</v>
      </c>
      <c r="J369" s="402" t="str">
        <f>IF(AND(F369=0,G369&gt;0),1+COUNT($J$3:J368),IF(B369="AUXILIAR","AUXILIAR","SUBÍTEM"))</f>
        <v>SUBÍTEM</v>
      </c>
      <c r="K369" s="403">
        <v>88309</v>
      </c>
      <c r="L369" s="404">
        <f t="shared" si="86"/>
        <v>88309</v>
      </c>
      <c r="M369" s="405" t="str">
        <f>IF(AND(MID(A369,1,4)="comp",COUNTIF($A$1:$A$1306,A369)&gt;1),"ok AUXILIAR",IF(AND(F369&gt;0,MID(A369,1,4)="COMP"),"SUBÍTEM",IF(OR(AND(F369=0,G369=0),F369="COEF.",F369&gt;0),"SUBÍTEM",IF(MID(A369,1,5)="COMP.",IF(COUNTIF(ORÇAMENTO!$B$5:$B$9855,COMPOSIÇÕES!A369)=0,"NOK",IF(COUNTIF(ORÇAMENTO!$B$5:$B$9855,COMPOSIÇÕES!A369)&gt;0,"OK","SUBÍTEM"))))))</f>
        <v>SUBÍTEM</v>
      </c>
      <c r="P369" s="742" t="b">
        <f>C369=S369</f>
        <v>1</v>
      </c>
      <c r="Q369" s="742">
        <v>88309</v>
      </c>
      <c r="R369" s="742" t="s">
        <v>100</v>
      </c>
      <c r="S369" s="753" t="s">
        <v>572</v>
      </c>
      <c r="T369" s="742" t="s">
        <v>53</v>
      </c>
      <c r="U369" s="742">
        <v>15.89</v>
      </c>
    </row>
    <row r="370" spans="1:21" ht="30">
      <c r="A370" s="760">
        <v>13056</v>
      </c>
      <c r="B370" s="761" t="s">
        <v>101</v>
      </c>
      <c r="C370" s="416" t="s">
        <v>1456</v>
      </c>
      <c r="D370" s="417" t="s">
        <v>48</v>
      </c>
      <c r="E370" s="418">
        <v>84.49</v>
      </c>
      <c r="F370" s="758">
        <v>1</v>
      </c>
      <c r="G370" s="755">
        <v>84.49</v>
      </c>
      <c r="H370" s="74" t="str">
        <f>IF(MID(A370,1,3)="OBS","REMOVER ESPAÇOS","OK")</f>
        <v>OK</v>
      </c>
      <c r="J370" s="402" t="str">
        <f>IF(AND(F370=0,G370&gt;0),1+COUNT($J$3:J369),IF(B370="AUXILIAR","AUXILIAR","SUBÍTEM"))</f>
        <v>SUBÍTEM</v>
      </c>
      <c r="K370" s="403">
        <v>13056</v>
      </c>
      <c r="L370" s="404">
        <f t="shared" si="86"/>
        <v>13056</v>
      </c>
      <c r="M370" s="405" t="str">
        <f>IF(AND(MID(A370,1,4)="comp",COUNTIF($A$1:$A$1306,A370)&gt;1),"ok AUXILIAR",IF(AND(F370&gt;0,MID(A370,1,4)="COMP"),"SUBÍTEM",IF(OR(AND(F370=0,G370=0),F370="COEF.",F370&gt;0),"SUBÍTEM",IF(MID(A370,1,5)="COMP.",IF(COUNTIF(ORÇAMENTO!$B$5:$B$9855,COMPOSIÇÕES!A370)=0,"NOK",IF(COUNTIF(ORÇAMENTO!$B$5:$B$9855,COMPOSIÇÕES!A370)&gt;0,"OK","SUBÍTEM"))))))</f>
        <v>SUBÍTEM</v>
      </c>
      <c r="P370" s="742" t="b">
        <f>C370=S370</f>
        <v>1</v>
      </c>
      <c r="Q370" s="742">
        <v>13056</v>
      </c>
      <c r="R370" s="742" t="s">
        <v>101</v>
      </c>
      <c r="S370" s="753" t="s">
        <v>1456</v>
      </c>
      <c r="T370" s="742" t="s">
        <v>48</v>
      </c>
      <c r="U370" s="742">
        <v>78.150000000000006</v>
      </c>
    </row>
    <row r="371" spans="1:21">
      <c r="A371" s="703" t="s">
        <v>1079</v>
      </c>
      <c r="B371" s="704"/>
      <c r="C371" s="703"/>
      <c r="D371" s="703"/>
      <c r="E371" s="703"/>
      <c r="F371" s="703"/>
      <c r="G371" s="703"/>
      <c r="H371" s="74" t="str">
        <f>IF(MID(A371,1,3)="OBS","REMOVER ESPAÇOS","OK")</f>
        <v>REMOVER ESPAÇOS</v>
      </c>
      <c r="J371" s="402" t="str">
        <f>IF(AND(F371=0,G371&gt;0),1+COUNT($J$3:J370),IF(B371="AUXILIAR","AUXILIAR","SUBÍTEM"))</f>
        <v>SUBÍTEM</v>
      </c>
      <c r="K371" s="403" t="s">
        <v>1079</v>
      </c>
      <c r="L371" s="404" t="str">
        <f t="shared" si="86"/>
        <v>Obs¹: composição/Base -  ORSE - 12208</v>
      </c>
      <c r="M371" s="405" t="str">
        <f>IF(AND(MID(A371,1,4)="comp",COUNTIF($A$1:$A$1306,A371)&gt;1),"ok AUXILIAR",IF(AND(F371&gt;0,MID(A371,1,4)="COMP"),"SUBÍTEM",IF(OR(AND(F371=0,G371=0),F371="COEF.",F371&gt;0),"SUBÍTEM",IF(MID(A371,1,5)="COMP.",IF(COUNTIF(ORÇAMENTO!$B$5:$B$9855,COMPOSIÇÕES!A371)=0,"NOK",IF(COUNTIF(ORÇAMENTO!$B$5:$B$9855,COMPOSIÇÕES!A371)&gt;0,"OK","SUBÍTEM"))))))</f>
        <v>SUBÍTEM</v>
      </c>
      <c r="P371" s="742" t="b">
        <f>C371=S371</f>
        <v>1</v>
      </c>
      <c r="Q371" s="742" t="s">
        <v>1079</v>
      </c>
      <c r="R371" s="742"/>
      <c r="S371" s="703"/>
      <c r="T371" s="742"/>
      <c r="U371" s="742"/>
    </row>
    <row r="372" spans="1:21" ht="15.75" thickBot="1">
      <c r="A372" s="130" t="s">
        <v>961</v>
      </c>
      <c r="B372" s="382"/>
      <c r="J372" s="402" t="str">
        <f>IF(AND(F372=0,G372&gt;0),1+COUNT($J$3:J371),IF(B372="AUXILIAR","AUXILIAR","SUBÍTEM"))</f>
        <v>SUBÍTEM</v>
      </c>
      <c r="K372" s="403" t="s">
        <v>961</v>
      </c>
      <c r="L372" s="404" t="str">
        <f t="shared" si="86"/>
        <v>Obs²: Assumimos uma possível pequena imprecisão ao utilizar os insumos e composição base do ORSE/SE de itens de baixa relevância.</v>
      </c>
      <c r="M372" s="405" t="str">
        <f>IF(AND(MID(A372,1,4)="comp",COUNTIF($A$1:$A$1306,A372)&gt;1),"ok AUXILIAR",IF(AND(F372&gt;0,MID(A372,1,4)="COMP"),"SUBÍTEM",IF(OR(AND(F372=0,G372=0),F372="COEF.",F372&gt;0),"SUBÍTEM",IF(MID(A372,1,5)="COMP.",IF(COUNTIF(ORÇAMENTO!$B$5:$B$9855,COMPOSIÇÕES!A372)=0,"NOK",IF(COUNTIF(ORÇAMENTO!$B$5:$B$9855,COMPOSIÇÕES!A372)&gt;0,"OK","SUBÍTEM"))))))</f>
        <v>SUBÍTEM</v>
      </c>
      <c r="Q372" s="74" t="s">
        <v>961</v>
      </c>
    </row>
    <row r="373" spans="1:21" ht="30.75" customHeight="1" thickBot="1">
      <c r="A373" s="469" t="s">
        <v>95</v>
      </c>
      <c r="B373" s="763"/>
      <c r="C373" s="399" t="s">
        <v>78</v>
      </c>
      <c r="D373" s="432" t="s">
        <v>96</v>
      </c>
      <c r="E373" s="399" t="s">
        <v>98</v>
      </c>
      <c r="F373" s="399" t="s">
        <v>97</v>
      </c>
      <c r="G373" s="433" t="s">
        <v>99</v>
      </c>
      <c r="H373" s="74" t="str">
        <f>IF(MID(A373,1,3)="OBS","REMOVER ESPAÇOS","OK")</f>
        <v>OK</v>
      </c>
      <c r="J373" s="402" t="str">
        <f>IF(AND(F373=0,G373&gt;0),1+COUNT($J$3:J372),IF(B373="AUXILIAR","AUXILIAR","SUBÍTEM"))</f>
        <v>SUBÍTEM</v>
      </c>
      <c r="K373" s="403" t="s">
        <v>95</v>
      </c>
      <c r="L373" s="404" t="str">
        <f t="shared" ref="L373:L390" si="87">A373</f>
        <v>COD.</v>
      </c>
      <c r="M373" s="405" t="str">
        <f>IF(AND(MID(A373,1,4)="comp",COUNTIF($A$1:$A$1306,A373)&gt;1),"ok AUXILIAR",IF(AND(F373&gt;0,MID(A373,1,4)="COMP"),"SUBÍTEM",IF(OR(AND(F373=0,G373=0),F373="COEF.",F373&gt;0),"SUBÍTEM",IF(MID(A373,1,5)="COMP.",IF(COUNTIF(ORÇAMENTO!$B$5:$B$9855,COMPOSIÇÕES!A373)=0,"NOK",IF(COUNTIF(ORÇAMENTO!$B$5:$B$9855,COMPOSIÇÕES!A373)&gt;0,"OK","SUBÍTEM"))))))</f>
        <v>SUBÍTEM</v>
      </c>
      <c r="P373" s="794" t="b">
        <f t="shared" ref="P373:P380" si="88">C373=S373</f>
        <v>1</v>
      </c>
      <c r="Q373" s="794" t="s">
        <v>95</v>
      </c>
      <c r="R373" s="794"/>
      <c r="S373" s="75" t="s">
        <v>78</v>
      </c>
      <c r="T373" s="794" t="s">
        <v>96</v>
      </c>
      <c r="U373" s="794" t="s">
        <v>98</v>
      </c>
    </row>
    <row r="374" spans="1:21" ht="38.25" customHeight="1" thickBot="1">
      <c r="A374" s="407" t="s">
        <v>136</v>
      </c>
      <c r="B374" s="408"/>
      <c r="C374" s="468" t="s">
        <v>1183</v>
      </c>
      <c r="D374" s="408" t="s">
        <v>51</v>
      </c>
      <c r="E374" s="408"/>
      <c r="F374" s="408"/>
      <c r="G374" s="424">
        <v>26.9</v>
      </c>
      <c r="H374" s="74" t="str">
        <f>UPPER(C374)</f>
        <v>EXECUÇÃO DE LOMBORAMPAS</v>
      </c>
      <c r="J374" s="402">
        <f>IF(AND(F374=0,G374&gt;0),1+COUNT($J$3:J373),IF(B374="AUXILIAR","AUXILIAR","SUBÍTEM"))</f>
        <v>45</v>
      </c>
      <c r="K374" s="403" t="s">
        <v>137</v>
      </c>
      <c r="L374" s="404" t="str">
        <f t="shared" si="87"/>
        <v>COMP. 45</v>
      </c>
      <c r="M374" s="405" t="str">
        <f>IF(AND(MID(A374,1,4)="comp",COUNTIF($A$1:$A$1306,A374)&gt;1),"ok AUXILIAR",IF(AND(F374&gt;0,MID(A374,1,4)="COMP"),"SUBÍTEM",IF(OR(AND(F374=0,G374=0),F374="COEF.",F374&gt;0),"SUBÍTEM",IF(MID(A374,1,5)="COMP.",IF(COUNTIF(ORÇAMENTO!$B$5:$B$9855,COMPOSIÇÕES!A374)=0,"NOK",IF(COUNTIF(ORÇAMENTO!$B$5:$B$9855,COMPOSIÇÕES!A374)&gt;0,"OK","SUBÍTEM"))))))</f>
        <v>OK</v>
      </c>
      <c r="P374" s="794" t="b">
        <f t="shared" si="88"/>
        <v>1</v>
      </c>
      <c r="Q374" s="794" t="s">
        <v>136</v>
      </c>
      <c r="R374" s="794"/>
      <c r="S374" s="78" t="s">
        <v>1183</v>
      </c>
      <c r="T374" s="794" t="s">
        <v>51</v>
      </c>
      <c r="U374" s="794"/>
    </row>
    <row r="375" spans="1:21">
      <c r="A375" s="760">
        <v>88309</v>
      </c>
      <c r="B375" s="761" t="s">
        <v>100</v>
      </c>
      <c r="C375" s="416" t="s">
        <v>572</v>
      </c>
      <c r="D375" s="417" t="s">
        <v>53</v>
      </c>
      <c r="E375" s="418">
        <v>16.350000000000001</v>
      </c>
      <c r="F375" s="776">
        <v>0.2</v>
      </c>
      <c r="G375" s="796">
        <v>3.27</v>
      </c>
      <c r="H375" s="74" t="str">
        <f t="shared" ref="H375:H380" si="89">IF(MID(A375,1,3)="OBS","REMOVER ESPAÇOS","OK")</f>
        <v>OK</v>
      </c>
      <c r="J375" s="402" t="str">
        <f>IF(AND(F375=0,G375&gt;0),1+COUNT($J$3:J374),IF(B375="AUXILIAR","AUXILIAR","SUBÍTEM"))</f>
        <v>SUBÍTEM</v>
      </c>
      <c r="K375" s="403">
        <v>88309</v>
      </c>
      <c r="L375" s="404">
        <f t="shared" si="87"/>
        <v>88309</v>
      </c>
      <c r="M375" s="405" t="str">
        <f>IF(AND(MID(A375,1,4)="comp",COUNTIF($A$1:$A$1306,A375)&gt;1),"ok AUXILIAR",IF(AND(F375&gt;0,MID(A375,1,4)="COMP"),"SUBÍTEM",IF(OR(AND(F375=0,G375=0),F375="COEF.",F375&gt;0),"SUBÍTEM",IF(MID(A375,1,5)="COMP.",IF(COUNTIF(ORÇAMENTO!$B$5:$B$9855,COMPOSIÇÕES!A375)=0,"NOK",IF(COUNTIF(ORÇAMENTO!$B$5:$B$9855,COMPOSIÇÕES!A375)&gt;0,"OK","SUBÍTEM"))))))</f>
        <v>SUBÍTEM</v>
      </c>
      <c r="P375" s="794" t="b">
        <f t="shared" si="88"/>
        <v>1</v>
      </c>
      <c r="Q375" s="794">
        <v>88309</v>
      </c>
      <c r="R375" s="794" t="s">
        <v>100</v>
      </c>
      <c r="S375" s="795" t="s">
        <v>572</v>
      </c>
      <c r="T375" s="794" t="s">
        <v>53</v>
      </c>
      <c r="U375" s="794">
        <v>15.89</v>
      </c>
    </row>
    <row r="376" spans="1:21">
      <c r="A376" s="781">
        <v>88316</v>
      </c>
      <c r="B376" s="776" t="s">
        <v>100</v>
      </c>
      <c r="C376" s="416" t="s">
        <v>565</v>
      </c>
      <c r="D376" s="417" t="s">
        <v>53</v>
      </c>
      <c r="E376" s="418">
        <v>12.73</v>
      </c>
      <c r="F376" s="789">
        <v>0.2</v>
      </c>
      <c r="G376" s="796">
        <v>2.5499999999999998</v>
      </c>
      <c r="H376" s="74" t="str">
        <f t="shared" si="89"/>
        <v>OK</v>
      </c>
      <c r="J376" s="402" t="str">
        <f>IF(AND(F376=0,G376&gt;0),1+COUNT($J$3:J373),IF(B376="AUXILIAR","AUXILIAR","SUBÍTEM"))</f>
        <v>SUBÍTEM</v>
      </c>
      <c r="K376" s="403">
        <v>88316</v>
      </c>
      <c r="L376" s="404">
        <f t="shared" si="87"/>
        <v>88316</v>
      </c>
      <c r="M376" s="405" t="str">
        <f>IF(AND(MID(A376,1,4)="comp",COUNTIF($A$1:$A$1306,A376)&gt;1),"ok AUXILIAR",IF(AND(F376&gt;0,MID(A376,1,4)="COMP"),"SUBÍTEM",IF(OR(AND(F376=0,G376=0),F376="COEF.",F376&gt;0),"SUBÍTEM",IF(MID(A376,1,5)="COMP.",IF(COUNTIF(ORÇAMENTO!$B$5:$B$9855,COMPOSIÇÕES!A376)=0,"NOK",IF(COUNTIF(ORÇAMENTO!$B$5:$B$9855,COMPOSIÇÕES!A376)&gt;0,"OK","SUBÍTEM"))))))</f>
        <v>SUBÍTEM</v>
      </c>
      <c r="P376" s="794" t="b">
        <f t="shared" si="88"/>
        <v>1</v>
      </c>
      <c r="Q376" s="794">
        <v>88316</v>
      </c>
      <c r="R376" s="794" t="s">
        <v>100</v>
      </c>
      <c r="S376" s="795" t="s">
        <v>565</v>
      </c>
      <c r="T376" s="794" t="s">
        <v>53</v>
      </c>
      <c r="U376" s="794">
        <v>12.7</v>
      </c>
    </row>
    <row r="377" spans="1:21">
      <c r="A377" s="781">
        <v>94342</v>
      </c>
      <c r="B377" s="776" t="s">
        <v>100</v>
      </c>
      <c r="C377" s="416" t="s">
        <v>829</v>
      </c>
      <c r="D377" s="417" t="s">
        <v>55</v>
      </c>
      <c r="E377" s="418">
        <v>76.040000000000006</v>
      </c>
      <c r="F377" s="789">
        <v>0.12</v>
      </c>
      <c r="G377" s="796">
        <v>9.1199999999999992</v>
      </c>
      <c r="H377" s="74" t="str">
        <f t="shared" si="89"/>
        <v>OK</v>
      </c>
      <c r="J377" s="385" t="str">
        <f>IF(AND(F377=0,G377&gt;0),1+COUNT($J$3:J376),IF(B377="AUXILIAR","AUXILIAR","SUBÍTEM"))</f>
        <v>SUBÍTEM</v>
      </c>
      <c r="K377" s="386">
        <v>94342</v>
      </c>
      <c r="L377" s="387">
        <f t="shared" si="87"/>
        <v>94342</v>
      </c>
      <c r="M377" s="206" t="str">
        <f>IF(AND(MID(A377,1,4)="comp",COUNTIF($A$1:$A$1306,A377)&gt;1),"ok AUXILIAR",IF(AND(F377&gt;0,MID(A377,1,4)="COMP"),"SUBÍTEM",IF(OR(AND(F377=0,G377=0),F377="COEF.",F377&gt;0),"SUBÍTEM",IF(MID(A377,1,5)="COMP.",IF(COUNTIF(ORÇAMENTO!$B$5:$B$9855,COMPOSIÇÕES!A377)=0,"NOK",IF(COUNTIF(ORÇAMENTO!$B$5:$B$9855,COMPOSIÇÕES!A377)&gt;0,"OK","SUBÍTEM"))))))</f>
        <v>SUBÍTEM</v>
      </c>
      <c r="P377" s="794" t="b">
        <f t="shared" si="88"/>
        <v>1</v>
      </c>
      <c r="Q377" s="794">
        <v>94342</v>
      </c>
      <c r="R377" s="794" t="s">
        <v>100</v>
      </c>
      <c r="S377" s="795" t="s">
        <v>829</v>
      </c>
      <c r="T377" s="794" t="s">
        <v>55</v>
      </c>
      <c r="U377" s="794">
        <v>74.52</v>
      </c>
    </row>
    <row r="378" spans="1:21" ht="30">
      <c r="A378" s="781">
        <v>87304</v>
      </c>
      <c r="B378" s="776" t="s">
        <v>100</v>
      </c>
      <c r="C378" s="416" t="s">
        <v>1966</v>
      </c>
      <c r="D378" s="417" t="s">
        <v>55</v>
      </c>
      <c r="E378" s="418">
        <v>337.7</v>
      </c>
      <c r="F378" s="789">
        <v>2.5000000000000001E-2</v>
      </c>
      <c r="G378" s="796">
        <v>8.44</v>
      </c>
      <c r="H378" s="74" t="str">
        <f t="shared" si="89"/>
        <v>OK</v>
      </c>
      <c r="J378" s="385" t="str">
        <f>IF(AND(F378=0,G378&gt;0),1+COUNT($J$3:J376),IF(B378="AUXILIAR","AUXILIAR","SUBÍTEM"))</f>
        <v>SUBÍTEM</v>
      </c>
      <c r="K378" s="386">
        <v>87304</v>
      </c>
      <c r="L378" s="387">
        <f>A378</f>
        <v>87304</v>
      </c>
      <c r="M378" s="206" t="str">
        <f>IF(AND(MID(A378,1,4)="comp",COUNTIF($A$1:$A$1306,A378)&gt;1),"ok AUXILIAR",IF(AND(F378&gt;0,MID(A378,1,4)="COMP"),"SUBÍTEM",IF(OR(AND(F378=0,G378=0),F378="COEF.",F378&gt;0),"SUBÍTEM",IF(MID(A378,1,5)="COMP.",IF(COUNTIF(ORÇAMENTO!$B$5:$B$9855,COMPOSIÇÕES!A378)=0,"NOK",IF(COUNTIF(ORÇAMENTO!$B$5:$B$9855,COMPOSIÇÕES!A378)&gt;0,"OK","SUBÍTEM"))))))</f>
        <v>SUBÍTEM</v>
      </c>
      <c r="P378" s="794" t="b">
        <f t="shared" si="88"/>
        <v>0</v>
      </c>
      <c r="Q378" s="794">
        <v>87304</v>
      </c>
      <c r="R378" s="794" t="s">
        <v>100</v>
      </c>
      <c r="S378" s="416" t="str">
        <f>IFERROR(UPPER(IF(R378="SINAPI INSUMO",VLOOKUP(Q378,#REF!,6,FALSE),IF(R378="SINAPI",VLOOKUP(Q378,#REF!,6,FALSE),IF(R378="ORSE",VLOOKUP(Q378,#REF!,2,FALSE),IF(R378="SEINFRA CE",VLOOKUP(Q378,#REF!,2,FALSE),IF(MID(Q378,1,7)="MERCADO",VLOOKUP(Q378,Cotações!$A$11:$N$8128,5,FALSE),"")))))),"")</f>
        <v/>
      </c>
      <c r="T378" s="794" t="s">
        <v>55</v>
      </c>
      <c r="U378" s="794">
        <v>357.55</v>
      </c>
    </row>
    <row r="379" spans="1:21">
      <c r="A379" s="781">
        <v>93358</v>
      </c>
      <c r="B379" s="776" t="s">
        <v>100</v>
      </c>
      <c r="C379" s="416" t="s">
        <v>827</v>
      </c>
      <c r="D379" s="417" t="s">
        <v>55</v>
      </c>
      <c r="E379" s="418">
        <v>50.35</v>
      </c>
      <c r="F379" s="789">
        <v>7.0000000000000007E-2</v>
      </c>
      <c r="G379" s="796">
        <v>3.52</v>
      </c>
      <c r="H379" s="74" t="str">
        <f t="shared" si="89"/>
        <v>OK</v>
      </c>
      <c r="J379" s="385" t="str">
        <f>IF(AND(F379=0,G379&gt;0),1+COUNT($J$3:J377),IF(B379="AUXILIAR","AUXILIAR","SUBÍTEM"))</f>
        <v>SUBÍTEM</v>
      </c>
      <c r="K379" s="386">
        <v>93358</v>
      </c>
      <c r="L379" s="387">
        <f t="shared" si="87"/>
        <v>93358</v>
      </c>
      <c r="M379" s="206" t="str">
        <f>IF(AND(MID(A379,1,4)="comp",COUNTIF($A$1:$A$1306,A379)&gt;1),"ok AUXILIAR",IF(AND(F379&gt;0,MID(A379,1,4)="COMP"),"SUBÍTEM",IF(OR(AND(F379=0,G379=0),F379="COEF.",F379&gt;0),"SUBÍTEM",IF(MID(A379,1,5)="COMP.",IF(COUNTIF(ORÇAMENTO!$B$5:$B$9855,COMPOSIÇÕES!A379)=0,"NOK",IF(COUNTIF(ORÇAMENTO!$B$5:$B$9855,COMPOSIÇÕES!A379)&gt;0,"OK","SUBÍTEM"))))))</f>
        <v>SUBÍTEM</v>
      </c>
      <c r="P379" s="794" t="b">
        <f t="shared" si="88"/>
        <v>1</v>
      </c>
      <c r="Q379" s="794">
        <v>93358</v>
      </c>
      <c r="R379" s="794" t="s">
        <v>100</v>
      </c>
      <c r="S379" s="795" t="s">
        <v>827</v>
      </c>
      <c r="T379" s="794" t="s">
        <v>55</v>
      </c>
      <c r="U379" s="794">
        <v>50.24</v>
      </c>
    </row>
    <row r="380" spans="1:21" ht="15.75" thickBot="1">
      <c r="A380" s="703" t="s">
        <v>1184</v>
      </c>
      <c r="B380" s="704"/>
      <c r="C380" s="703"/>
      <c r="D380" s="703"/>
      <c r="E380" s="703"/>
      <c r="F380" s="703"/>
      <c r="G380" s="703"/>
      <c r="H380" s="74" t="str">
        <f t="shared" si="89"/>
        <v>REMOVER ESPAÇOS</v>
      </c>
      <c r="J380" s="385" t="str">
        <f>IF(AND(F380=0,G380&gt;0),1+COUNT($J$3:J379),IF(B380="AUXILIAR","AUXILIAR","SUBÍTEM"))</f>
        <v>SUBÍTEM</v>
      </c>
      <c r="K380" s="386" t="s">
        <v>1184</v>
      </c>
      <c r="L380" s="387" t="str">
        <f t="shared" si="87"/>
        <v>Obs¹: composição/Base -  ORSE - 4446</v>
      </c>
      <c r="M380" s="206" t="str">
        <f>IF(AND(MID(A380,1,4)="comp",COUNTIF($A$1:$A$1306,A380)&gt;1),"ok AUXILIAR",IF(AND(F380&gt;0,MID(A380,1,4)="COMP"),"SUBÍTEM",IF(OR(AND(F380=0,G380=0),F380="COEF.",F380&gt;0),"SUBÍTEM",IF(MID(A380,1,5)="COMP.",IF(COUNTIF(ORÇAMENTO!$B$5:$B$9855,COMPOSIÇÕES!A380)=0,"NOK",IF(COUNTIF(ORÇAMENTO!$B$5:$B$9855,COMPOSIÇÕES!A380)&gt;0,"OK","SUBÍTEM"))))))</f>
        <v>SUBÍTEM</v>
      </c>
      <c r="P380" s="794" t="b">
        <f t="shared" si="88"/>
        <v>1</v>
      </c>
      <c r="Q380" s="794" t="s">
        <v>1184</v>
      </c>
      <c r="R380" s="794"/>
      <c r="S380" s="703"/>
      <c r="T380" s="794"/>
      <c r="U380" s="794"/>
    </row>
    <row r="381" spans="1:21" ht="41.25" customHeight="1" thickBot="1">
      <c r="A381" s="397" t="s">
        <v>95</v>
      </c>
      <c r="B381" s="398"/>
      <c r="C381" s="399" t="s">
        <v>78</v>
      </c>
      <c r="D381" s="432" t="s">
        <v>96</v>
      </c>
      <c r="E381" s="399" t="s">
        <v>98</v>
      </c>
      <c r="F381" s="432" t="s">
        <v>97</v>
      </c>
      <c r="G381" s="433" t="s">
        <v>99</v>
      </c>
      <c r="H381" s="74" t="str">
        <f t="shared" ref="H381:H388" si="90">IF(MID(A381,1,3)="OBS","REMOVER ESPAÇOS","OK")</f>
        <v>OK</v>
      </c>
      <c r="J381" s="402" t="str">
        <f>IF(AND(F381=0,G381&gt;0),1+COUNT($J$3:J380),IF(B381="AUXILIAR","AUXILIAR","SUBÍTEM"))</f>
        <v>SUBÍTEM</v>
      </c>
      <c r="K381" s="403" t="s">
        <v>95</v>
      </c>
      <c r="L381" s="404" t="str">
        <f t="shared" si="87"/>
        <v>COD.</v>
      </c>
      <c r="M381" s="405" t="str">
        <f>IF(AND(MID(A381,1,4)="comp",COUNTIF($A$1:$A$1306,A381)&gt;1),"ok AUXILIAR",IF(AND(F381&gt;0,MID(A381,1,4)="COMP"),"SUBÍTEM",IF(OR(AND(F381=0,G381=0),F381="COEF.",F381&gt;0),"SUBÍTEM",IF(MID(A381,1,5)="COMP.",IF(COUNTIF(ORÇAMENTO!$B$5:$B$9855,COMPOSIÇÕES!A381)=0,"NOK",IF(COUNTIF(ORÇAMENTO!$B$5:$B$9855,COMPOSIÇÕES!A381)&gt;0,"OK","SUBÍTEM"))))))</f>
        <v>SUBÍTEM</v>
      </c>
      <c r="P381" s="794" t="b">
        <f t="shared" ref="P381:P390" si="91">C381=S381</f>
        <v>1</v>
      </c>
      <c r="Q381" s="794" t="s">
        <v>95</v>
      </c>
      <c r="R381" s="794"/>
      <c r="S381" s="75" t="s">
        <v>78</v>
      </c>
      <c r="T381" s="794" t="s">
        <v>96</v>
      </c>
      <c r="U381" s="794" t="s">
        <v>98</v>
      </c>
    </row>
    <row r="382" spans="1:21" ht="39" customHeight="1" thickBot="1">
      <c r="A382" s="407" t="s">
        <v>137</v>
      </c>
      <c r="B382" s="408"/>
      <c r="C382" s="437" t="s">
        <v>1210</v>
      </c>
      <c r="D382" s="434" t="s">
        <v>47</v>
      </c>
      <c r="E382" s="434" t="s">
        <v>150</v>
      </c>
      <c r="F382" s="434"/>
      <c r="G382" s="424">
        <v>32.18</v>
      </c>
      <c r="H382" s="74" t="str">
        <f>UPPER(C382)</f>
        <v>PEITORIL DE CONCRETO ARMADO COM PINGADEIRA LARGURA 13 CM</v>
      </c>
      <c r="J382" s="402">
        <f>IF(AND(F382=0,G382&gt;0),1+COUNT($J$3:J381),IF(B382="AUXILIAR","AUXILIAR","SUBÍTEM"))</f>
        <v>46</v>
      </c>
      <c r="K382" s="403" t="s">
        <v>138</v>
      </c>
      <c r="L382" s="404" t="str">
        <f t="shared" si="87"/>
        <v>COMP. 46</v>
      </c>
      <c r="M382" s="405" t="str">
        <f>IF(AND(MID(A382,1,4)="comp",COUNTIF($A$1:$A$1306,A382)&gt;1),"ok AUXILIAR",IF(AND(F382&gt;0,MID(A382,1,4)="COMP"),"SUBÍTEM",IF(OR(AND(F382=0,G382=0),F382="COEF.",F382&gt;0),"SUBÍTEM",IF(MID(A382,1,5)="COMP.",IF(COUNTIF(ORÇAMENTO!$B$5:$B$9855,COMPOSIÇÕES!A382)=0,"NOK",IF(COUNTIF(ORÇAMENTO!$B$5:$B$9855,COMPOSIÇÕES!A382)&gt;0,"OK","SUBÍTEM"))))))</f>
        <v>OK</v>
      </c>
      <c r="P382" s="794" t="b">
        <f t="shared" si="91"/>
        <v>1</v>
      </c>
      <c r="Q382" s="794" t="s">
        <v>137</v>
      </c>
      <c r="R382" s="794"/>
      <c r="S382" s="76" t="s">
        <v>1210</v>
      </c>
      <c r="T382" s="794" t="s">
        <v>47</v>
      </c>
      <c r="U382" s="794" t="s">
        <v>150</v>
      </c>
    </row>
    <row r="383" spans="1:21" ht="48" customHeight="1">
      <c r="A383" s="470">
        <v>92431</v>
      </c>
      <c r="B383" s="791" t="s">
        <v>100</v>
      </c>
      <c r="C383" s="416" t="s">
        <v>730</v>
      </c>
      <c r="D383" s="417" t="s">
        <v>51</v>
      </c>
      <c r="E383" s="418">
        <v>33.369999999999997</v>
      </c>
      <c r="F383" s="870">
        <v>0.13</v>
      </c>
      <c r="G383" s="796">
        <v>4.34</v>
      </c>
      <c r="H383" s="74" t="str">
        <f t="shared" si="90"/>
        <v>OK</v>
      </c>
      <c r="J383" s="402" t="str">
        <f>IF(AND(F383=0,G383&gt;0),1+COUNT($J$3:J382),IF(B383="AUXILIAR","AUXILIAR","SUBÍTEM"))</f>
        <v>SUBÍTEM</v>
      </c>
      <c r="K383" s="403">
        <v>92431</v>
      </c>
      <c r="L383" s="404">
        <f t="shared" si="87"/>
        <v>92431</v>
      </c>
      <c r="M383" s="405" t="str">
        <f>IF(AND(MID(A383,1,4)="comp",COUNTIF($A$1:$A$1306,A383)&gt;1),"ok AUXILIAR",IF(AND(F383&gt;0,MID(A383,1,4)="COMP"),"SUBÍTEM",IF(OR(AND(F383=0,G383=0),F383="COEF.",F383&gt;0),"SUBÍTEM",IF(MID(A383,1,5)="COMP.",IF(COUNTIF(ORÇAMENTO!$B$5:$B$9855,COMPOSIÇÕES!A383)=0,"NOK",IF(COUNTIF(ORÇAMENTO!$B$5:$B$9855,COMPOSIÇÕES!A383)&gt;0,"OK","SUBÍTEM"))))))</f>
        <v>SUBÍTEM</v>
      </c>
      <c r="P383" s="794" t="b">
        <f t="shared" si="91"/>
        <v>1</v>
      </c>
      <c r="Q383" s="794">
        <v>92431</v>
      </c>
      <c r="R383" s="794" t="s">
        <v>100</v>
      </c>
      <c r="S383" s="795" t="s">
        <v>730</v>
      </c>
      <c r="T383" s="794" t="s">
        <v>51</v>
      </c>
      <c r="U383" s="794">
        <v>32.1</v>
      </c>
    </row>
    <row r="384" spans="1:21" ht="33" customHeight="1">
      <c r="A384" s="781">
        <v>92917</v>
      </c>
      <c r="B384" s="871" t="s">
        <v>100</v>
      </c>
      <c r="C384" s="416" t="s">
        <v>731</v>
      </c>
      <c r="D384" s="417" t="s">
        <v>49</v>
      </c>
      <c r="E384" s="418">
        <v>8.1999999999999993</v>
      </c>
      <c r="F384" s="870">
        <v>0.4</v>
      </c>
      <c r="G384" s="796">
        <v>3.28</v>
      </c>
      <c r="H384" s="74" t="str">
        <f t="shared" si="90"/>
        <v>OK</v>
      </c>
      <c r="J384" s="402" t="str">
        <f>IF(AND(F384=0,G384&gt;0),1+COUNT($J$3:J383),IF(B384="AUXILIAR","AUXILIAR","SUBÍTEM"))</f>
        <v>SUBÍTEM</v>
      </c>
      <c r="K384" s="403">
        <v>92917</v>
      </c>
      <c r="L384" s="404">
        <f t="shared" si="87"/>
        <v>92917</v>
      </c>
      <c r="M384" s="405" t="str">
        <f>IF(AND(MID(A384,1,4)="comp",COUNTIF($A$1:$A$1306,A384)&gt;1),"ok AUXILIAR",IF(AND(F384&gt;0,MID(A384,1,4)="COMP"),"SUBÍTEM",IF(OR(AND(F384=0,G384=0),F384="COEF.",F384&gt;0),"SUBÍTEM",IF(MID(A384,1,5)="COMP.",IF(COUNTIF(ORÇAMENTO!$B$5:$B$9855,COMPOSIÇÕES!A384)=0,"NOK",IF(COUNTIF(ORÇAMENTO!$B$5:$B$9855,COMPOSIÇÕES!A384)&gt;0,"OK","SUBÍTEM"))))))</f>
        <v>SUBÍTEM</v>
      </c>
      <c r="P384" s="794" t="b">
        <f t="shared" si="91"/>
        <v>1</v>
      </c>
      <c r="Q384" s="794">
        <v>92917</v>
      </c>
      <c r="R384" s="794" t="s">
        <v>100</v>
      </c>
      <c r="S384" s="795" t="s">
        <v>731</v>
      </c>
      <c r="T384" s="794" t="s">
        <v>49</v>
      </c>
      <c r="U384" s="794">
        <v>9.11</v>
      </c>
    </row>
    <row r="385" spans="1:21" ht="30">
      <c r="A385" s="788">
        <v>1527</v>
      </c>
      <c r="B385" s="778" t="s">
        <v>566</v>
      </c>
      <c r="C385" s="416" t="s">
        <v>575</v>
      </c>
      <c r="D385" s="417" t="s">
        <v>576</v>
      </c>
      <c r="E385" s="418">
        <v>302.20999999999998</v>
      </c>
      <c r="F385" s="872">
        <v>4.0000000000000001E-3</v>
      </c>
      <c r="G385" s="796">
        <v>1.21</v>
      </c>
      <c r="H385" s="74" t="str">
        <f t="shared" si="90"/>
        <v>OK</v>
      </c>
      <c r="J385" s="402" t="str">
        <f>IF(AND(F385=0,G385&gt;0),1+COUNT($J$3:J384),IF(B385="AUXILIAR","AUXILIAR","SUBÍTEM"))</f>
        <v>SUBÍTEM</v>
      </c>
      <c r="K385" s="403">
        <v>1527</v>
      </c>
      <c r="L385" s="404">
        <f t="shared" si="87"/>
        <v>1527</v>
      </c>
      <c r="M385" s="405" t="str">
        <f>IF(AND(MID(A385,1,4)="comp",COUNTIF($A$1:$A$1306,A385)&gt;1),"ok AUXILIAR",IF(AND(F385&gt;0,MID(A385,1,4)="COMP"),"SUBÍTEM",IF(OR(AND(F385=0,G385=0),F385="COEF.",F385&gt;0),"SUBÍTEM",IF(MID(A385,1,5)="COMP.",IF(COUNTIF(ORÇAMENTO!$B$5:$B$9855,COMPOSIÇÕES!A385)=0,"NOK",IF(COUNTIF(ORÇAMENTO!$B$5:$B$9855,COMPOSIÇÕES!A385)&gt;0,"OK","SUBÍTEM"))))))</f>
        <v>SUBÍTEM</v>
      </c>
      <c r="P385" s="794" t="b">
        <f t="shared" si="91"/>
        <v>1</v>
      </c>
      <c r="Q385" s="794">
        <v>1527</v>
      </c>
      <c r="R385" s="794" t="s">
        <v>566</v>
      </c>
      <c r="S385" s="795" t="s">
        <v>575</v>
      </c>
      <c r="T385" s="794" t="s">
        <v>576</v>
      </c>
      <c r="U385" s="794">
        <v>302.20999999999998</v>
      </c>
    </row>
    <row r="386" spans="1:21" ht="20.25" customHeight="1">
      <c r="A386" s="788">
        <v>92874</v>
      </c>
      <c r="B386" s="778" t="s">
        <v>100</v>
      </c>
      <c r="C386" s="416" t="s">
        <v>577</v>
      </c>
      <c r="D386" s="417" t="s">
        <v>55</v>
      </c>
      <c r="E386" s="418">
        <v>21.77</v>
      </c>
      <c r="F386" s="872">
        <v>4.0000000000000001E-3</v>
      </c>
      <c r="G386" s="796">
        <v>0.09</v>
      </c>
      <c r="H386" s="74" t="str">
        <f>IF(MID(A386,1,3)="OBS","REMOVER ESPAÇOS","OK")</f>
        <v>OK</v>
      </c>
      <c r="J386" s="402" t="str">
        <f>IF(AND(F386=0,G386&gt;0),1+COUNT($J$3:J385),IF(B386="AUXILIAR","AUXILIAR","SUBÍTEM"))</f>
        <v>SUBÍTEM</v>
      </c>
      <c r="K386" s="403">
        <v>92874</v>
      </c>
      <c r="L386" s="404">
        <f t="shared" si="87"/>
        <v>92874</v>
      </c>
      <c r="M386" s="405" t="str">
        <f>IF(AND(MID(A386,1,4)="comp",COUNTIF($A$1:$A$1306,A386)&gt;1),"ok AUXILIAR",IF(AND(F386&gt;0,MID(A386,1,4)="COMP"),"SUBÍTEM",IF(OR(AND(F386=0,G386=0),F386="COEF.",F386&gt;0),"SUBÍTEM",IF(MID(A386,1,5)="COMP.",IF(COUNTIF(ORÇAMENTO!$B$5:$B$9855,COMPOSIÇÕES!A386)=0,"NOK",IF(COUNTIF(ORÇAMENTO!$B$5:$B$9855,COMPOSIÇÕES!A386)&gt;0,"OK","SUBÍTEM"))))))</f>
        <v>SUBÍTEM</v>
      </c>
      <c r="P386" s="794" t="b">
        <f>C386=S386</f>
        <v>1</v>
      </c>
      <c r="Q386" s="794">
        <v>92874</v>
      </c>
      <c r="R386" s="794" t="s">
        <v>100</v>
      </c>
      <c r="S386" s="795" t="s">
        <v>577</v>
      </c>
      <c r="T386" s="794" t="s">
        <v>55</v>
      </c>
      <c r="U386" s="794">
        <v>21.54</v>
      </c>
    </row>
    <row r="387" spans="1:21">
      <c r="A387" s="788">
        <v>88309</v>
      </c>
      <c r="B387" s="778" t="s">
        <v>100</v>
      </c>
      <c r="C387" s="416" t="s">
        <v>572</v>
      </c>
      <c r="D387" s="417" t="s">
        <v>53</v>
      </c>
      <c r="E387" s="418">
        <v>16.350000000000001</v>
      </c>
      <c r="F387" s="873">
        <v>0.8</v>
      </c>
      <c r="G387" s="796">
        <v>13.08</v>
      </c>
      <c r="H387" s="74" t="str">
        <f t="shared" si="90"/>
        <v>OK</v>
      </c>
      <c r="J387" s="402" t="str">
        <f>IF(AND(F387=0,G387&gt;0),1+COUNT($J$3:J386),IF(B387="AUXILIAR","AUXILIAR","SUBÍTEM"))</f>
        <v>SUBÍTEM</v>
      </c>
      <c r="K387" s="403">
        <v>88309</v>
      </c>
      <c r="L387" s="404">
        <f t="shared" si="87"/>
        <v>88309</v>
      </c>
      <c r="M387" s="405" t="str">
        <f>IF(AND(MID(A387,1,4)="comp",COUNTIF($A$1:$A$1306,A387)&gt;1),"ok AUXILIAR",IF(AND(F387&gt;0,MID(A387,1,4)="COMP"),"SUBÍTEM",IF(OR(AND(F387=0,G387=0),F387="COEF.",F387&gt;0),"SUBÍTEM",IF(MID(A387,1,5)="COMP.",IF(COUNTIF(ORÇAMENTO!$B$5:$B$9855,COMPOSIÇÕES!A387)=0,"NOK",IF(COUNTIF(ORÇAMENTO!$B$5:$B$9855,COMPOSIÇÕES!A387)&gt;0,"OK","SUBÍTEM"))))))</f>
        <v>SUBÍTEM</v>
      </c>
      <c r="P387" s="794" t="b">
        <f t="shared" si="91"/>
        <v>1</v>
      </c>
      <c r="Q387" s="794">
        <v>88309</v>
      </c>
      <c r="R387" s="794" t="s">
        <v>100</v>
      </c>
      <c r="S387" s="795" t="s">
        <v>572</v>
      </c>
      <c r="T387" s="794" t="s">
        <v>53</v>
      </c>
      <c r="U387" s="794">
        <v>15.89</v>
      </c>
    </row>
    <row r="388" spans="1:21">
      <c r="A388" s="788">
        <v>88316</v>
      </c>
      <c r="B388" s="778" t="s">
        <v>100</v>
      </c>
      <c r="C388" s="416" t="s">
        <v>565</v>
      </c>
      <c r="D388" s="417" t="s">
        <v>53</v>
      </c>
      <c r="E388" s="418">
        <v>12.73</v>
      </c>
      <c r="F388" s="873">
        <v>0.8</v>
      </c>
      <c r="G388" s="796">
        <v>10.18</v>
      </c>
      <c r="H388" s="74" t="str">
        <f t="shared" si="90"/>
        <v>OK</v>
      </c>
      <c r="J388" s="402" t="str">
        <f>IF(AND(F388=0,G388&gt;0),1+COUNT($J$3:J387),IF(B388="AUXILIAR","AUXILIAR","SUBÍTEM"))</f>
        <v>SUBÍTEM</v>
      </c>
      <c r="K388" s="403">
        <v>88316</v>
      </c>
      <c r="L388" s="404">
        <f t="shared" si="87"/>
        <v>88316</v>
      </c>
      <c r="M388" s="405" t="str">
        <f>IF(AND(MID(A388,1,4)="comp",COUNTIF($A$1:$A$1306,A388)&gt;1),"ok AUXILIAR",IF(AND(F388&gt;0,MID(A388,1,4)="COMP"),"SUBÍTEM",IF(OR(AND(F388=0,G388=0),F388="COEF.",F388&gt;0),"SUBÍTEM",IF(MID(A388,1,5)="COMP.",IF(COUNTIF(ORÇAMENTO!$B$5:$B$9855,COMPOSIÇÕES!A388)=0,"NOK",IF(COUNTIF(ORÇAMENTO!$B$5:$B$9855,COMPOSIÇÕES!A388)&gt;0,"OK","SUBÍTEM"))))))</f>
        <v>SUBÍTEM</v>
      </c>
      <c r="P388" s="794" t="b">
        <f t="shared" si="91"/>
        <v>1</v>
      </c>
      <c r="Q388" s="794">
        <v>88316</v>
      </c>
      <c r="R388" s="794" t="s">
        <v>100</v>
      </c>
      <c r="S388" s="795" t="s">
        <v>565</v>
      </c>
      <c r="T388" s="794" t="s">
        <v>53</v>
      </c>
      <c r="U388" s="794">
        <v>12.7</v>
      </c>
    </row>
    <row r="389" spans="1:21">
      <c r="A389" s="703" t="s">
        <v>1211</v>
      </c>
      <c r="B389" s="704"/>
      <c r="C389" s="703"/>
      <c r="D389" s="703" t="s">
        <v>150</v>
      </c>
      <c r="E389" s="703" t="s">
        <v>150</v>
      </c>
      <c r="F389" s="703"/>
      <c r="G389" s="703"/>
      <c r="H389" s="74" t="str">
        <f>IF(MID(A389,1,3)="OBS","REMOVER ESPAÇOS","OK")</f>
        <v>REMOVER ESPAÇOS</v>
      </c>
      <c r="J389" s="402" t="str">
        <f>IF(AND(F389=0,G389&gt;0),1+COUNT($J$3:J388),IF(B389="AUXILIAR","AUXILIAR","SUBÍTEM"))</f>
        <v>SUBÍTEM</v>
      </c>
      <c r="K389" s="403" t="s">
        <v>1211</v>
      </c>
      <c r="L389" s="404" t="str">
        <f t="shared" si="87"/>
        <v>Obs¹: composição/Base -  ORSE - 3410</v>
      </c>
      <c r="M389" s="405" t="str">
        <f>IF(AND(MID(A389,1,4)="comp",COUNTIF($A$1:$A$1306,A389)&gt;1),"ok AUXILIAR",IF(AND(F389&gt;0,MID(A389,1,4)="COMP"),"SUBÍTEM",IF(OR(AND(F389=0,G389=0),F389="COEF.",F389&gt;0),"SUBÍTEM",IF(MID(A389,1,5)="COMP.",IF(COUNTIF(ORÇAMENTO!$B$5:$B$9855,COMPOSIÇÕES!A389)=0,"NOK",IF(COUNTIF(ORÇAMENTO!$B$5:$B$9855,COMPOSIÇÕES!A389)&gt;0,"OK","SUBÍTEM"))))))</f>
        <v>SUBÍTEM</v>
      </c>
      <c r="P389" s="794" t="b">
        <f t="shared" si="91"/>
        <v>1</v>
      </c>
      <c r="Q389" s="794" t="s">
        <v>1211</v>
      </c>
      <c r="R389" s="794"/>
      <c r="S389" s="703"/>
      <c r="T389" s="794" t="s">
        <v>150</v>
      </c>
      <c r="U389" s="794" t="s">
        <v>150</v>
      </c>
    </row>
    <row r="390" spans="1:21" ht="15.75" thickBot="1">
      <c r="A390" s="130" t="s">
        <v>961</v>
      </c>
      <c r="B390" s="708"/>
      <c r="C390" s="130"/>
      <c r="D390" s="130"/>
      <c r="E390" s="130"/>
      <c r="F390" s="130"/>
      <c r="G390" s="130"/>
      <c r="J390" s="402" t="str">
        <f>IF(AND(F390=0,G390&gt;0),1+COUNT($J$3:J389),IF(B390="AUXILIAR","AUXILIAR","SUBÍTEM"))</f>
        <v>SUBÍTEM</v>
      </c>
      <c r="K390" s="403" t="s">
        <v>961</v>
      </c>
      <c r="L390" s="404" t="str">
        <f t="shared" si="87"/>
        <v>Obs²: Assumimos uma possível pequena imprecisão ao utilizar os insumos e composição base do ORSE/SE de itens de baixa relevância.</v>
      </c>
      <c r="M390" s="405" t="str">
        <f>IF(AND(MID(A390,1,4)="comp",COUNTIF($A$1:$A$1306,A390)&gt;1),"ok AUXILIAR",IF(AND(F390&gt;0,MID(A390,1,4)="COMP"),"SUBÍTEM",IF(OR(AND(F390=0,G390=0),F390="COEF.",F390&gt;0),"SUBÍTEM",IF(MID(A390,1,5)="COMP.",IF(COUNTIF(ORÇAMENTO!$B$5:$B$9855,COMPOSIÇÕES!A390)=0,"NOK",IF(COUNTIF(ORÇAMENTO!$B$5:$B$9855,COMPOSIÇÕES!A390)&gt;0,"OK","SUBÍTEM"))))))</f>
        <v>SUBÍTEM</v>
      </c>
      <c r="P390" s="794" t="b">
        <f t="shared" si="91"/>
        <v>1</v>
      </c>
      <c r="Q390" s="794" t="s">
        <v>961</v>
      </c>
      <c r="R390" s="794"/>
      <c r="S390" s="130"/>
      <c r="T390" s="794"/>
      <c r="U390" s="794"/>
    </row>
    <row r="391" spans="1:21" ht="41.25" customHeight="1" thickBot="1">
      <c r="A391" s="397" t="s">
        <v>95</v>
      </c>
      <c r="B391" s="398"/>
      <c r="C391" s="399" t="s">
        <v>78</v>
      </c>
      <c r="D391" s="432" t="s">
        <v>96</v>
      </c>
      <c r="E391" s="399" t="s">
        <v>98</v>
      </c>
      <c r="F391" s="432" t="s">
        <v>97</v>
      </c>
      <c r="G391" s="433" t="s">
        <v>99</v>
      </c>
      <c r="H391" s="74" t="str">
        <f>IF(MID(A391,1,3)="OBS","REMOVER ESPAÇOS","OK")</f>
        <v>OK</v>
      </c>
      <c r="J391" s="402" t="str">
        <f>IF(AND(F391=0,G391&gt;0),1+COUNT($J$3:J390),IF(B391="AUXILIAR","AUXILIAR","SUBÍTEM"))</f>
        <v>SUBÍTEM</v>
      </c>
      <c r="K391" s="403" t="s">
        <v>95</v>
      </c>
      <c r="L391" s="404" t="str">
        <f t="shared" ref="L391:L398" si="92">A391</f>
        <v>COD.</v>
      </c>
      <c r="M391" s="405" t="str">
        <f>IF(AND(MID(A391,1,4)="comp",COUNTIF($A$1:$A$1306,A391)&gt;1),"ok AUXILIAR",IF(AND(F391&gt;0,MID(A391,1,4)="COMP"),"SUBÍTEM",IF(OR(AND(F391=0,G391=0),F391="COEF.",F391&gt;0),"SUBÍTEM",IF(MID(A391,1,5)="COMP.",IF(COUNTIF(ORÇAMENTO!$B$5:$B$9855,COMPOSIÇÕES!A391)=0,"NOK",IF(COUNTIF(ORÇAMENTO!$B$5:$B$9855,COMPOSIÇÕES!A391)&gt;0,"OK","SUBÍTEM"))))))</f>
        <v>SUBÍTEM</v>
      </c>
      <c r="P391" s="794" t="b">
        <f t="shared" ref="P391:P396" si="93">C391=S391</f>
        <v>1</v>
      </c>
      <c r="Q391" s="794" t="s">
        <v>95</v>
      </c>
      <c r="R391" s="794"/>
      <c r="S391" s="75" t="s">
        <v>78</v>
      </c>
      <c r="T391" s="794" t="s">
        <v>96</v>
      </c>
      <c r="U391" s="794" t="s">
        <v>98</v>
      </c>
    </row>
    <row r="392" spans="1:21" ht="39" customHeight="1" thickBot="1">
      <c r="A392" s="407" t="s">
        <v>138</v>
      </c>
      <c r="B392" s="408"/>
      <c r="C392" s="437" t="s">
        <v>1264</v>
      </c>
      <c r="D392" s="408" t="s">
        <v>96</v>
      </c>
      <c r="E392" s="434" t="s">
        <v>150</v>
      </c>
      <c r="F392" s="434"/>
      <c r="G392" s="424">
        <v>70.819999999999993</v>
      </c>
      <c r="H392" s="74" t="str">
        <f>UPPER(C392)</f>
        <v>PLACA DE SINALIZACAO DE SEGURANCA CONTRA INCENDIO - ALERTA, FOTOLUMINESCENTE RETANGULAR 0,30X0,30 M ANTI-CHAMAS</v>
      </c>
      <c r="J392" s="402">
        <f>IF(AND(F392=0,G392&gt;0),1+COUNT($J$3:J391),IF(B392="AUXILIAR","AUXILIAR","SUBÍTEM"))</f>
        <v>47</v>
      </c>
      <c r="K392" s="403" t="s">
        <v>139</v>
      </c>
      <c r="L392" s="404" t="str">
        <f t="shared" si="92"/>
        <v>COMP. 47</v>
      </c>
      <c r="M392" s="405" t="str">
        <f>IF(AND(MID(A392,1,4)="comp",COUNTIF($A$1:$A$1306,A392)&gt;1),"ok AUXILIAR",IF(AND(F392&gt;0,MID(A392,1,4)="COMP"),"SUBÍTEM",IF(OR(AND(F392=0,G392=0),F392="COEF.",F392&gt;0),"SUBÍTEM",IF(MID(A392,1,5)="COMP.",IF(COUNTIF(ORÇAMENTO!$B$5:$B$9855,COMPOSIÇÕES!A392)=0,"NOK",IF(COUNTIF(ORÇAMENTO!$B$5:$B$9855,COMPOSIÇÕES!A392)&gt;0,"OK","SUBÍTEM"))))))</f>
        <v>OK</v>
      </c>
      <c r="P392" s="794" t="b">
        <f t="shared" si="93"/>
        <v>1</v>
      </c>
      <c r="Q392" s="794" t="s">
        <v>138</v>
      </c>
      <c r="R392" s="794"/>
      <c r="S392" s="76" t="s">
        <v>1264</v>
      </c>
      <c r="T392" s="794" t="s">
        <v>96</v>
      </c>
      <c r="U392" s="794" t="s">
        <v>150</v>
      </c>
    </row>
    <row r="393" spans="1:21" ht="18" customHeight="1">
      <c r="A393" s="912">
        <v>88309</v>
      </c>
      <c r="B393" s="910" t="s">
        <v>100</v>
      </c>
      <c r="C393" s="416" t="s">
        <v>572</v>
      </c>
      <c r="D393" s="417" t="s">
        <v>53</v>
      </c>
      <c r="E393" s="418">
        <v>16.350000000000001</v>
      </c>
      <c r="F393" s="911">
        <v>0.5</v>
      </c>
      <c r="G393" s="796">
        <v>8.18</v>
      </c>
      <c r="H393" s="74" t="str">
        <f>IF(MID(A393,1,3)="OBS","REMOVER ESPAÇOS","OK")</f>
        <v>OK</v>
      </c>
      <c r="J393" s="402" t="str">
        <f>IF(AND(F393=0,G393&gt;0),1+COUNT($J$3:J392),IF(B393="AUXILIAR","AUXILIAR","SUBÍTEM"))</f>
        <v>SUBÍTEM</v>
      </c>
      <c r="K393" s="403">
        <v>88309</v>
      </c>
      <c r="L393" s="404">
        <f t="shared" si="92"/>
        <v>88309</v>
      </c>
      <c r="M393" s="405" t="str">
        <f>IF(AND(MID(A393,1,4)="comp",COUNTIF($A$1:$A$1306,A393)&gt;1),"ok AUXILIAR",IF(AND(F393&gt;0,MID(A393,1,4)="COMP"),"SUBÍTEM",IF(OR(AND(F393=0,G393=0),F393="COEF.",F393&gt;0),"SUBÍTEM",IF(MID(A393,1,5)="COMP.",IF(COUNTIF(ORÇAMENTO!$B$5:$B$9855,COMPOSIÇÕES!A393)=0,"NOK",IF(COUNTIF(ORÇAMENTO!$B$5:$B$9855,COMPOSIÇÕES!A393)&gt;0,"OK","SUBÍTEM"))))))</f>
        <v>SUBÍTEM</v>
      </c>
      <c r="P393" s="794" t="b">
        <f t="shared" si="93"/>
        <v>1</v>
      </c>
      <c r="Q393" s="794">
        <v>88309</v>
      </c>
      <c r="R393" s="794" t="s">
        <v>100</v>
      </c>
      <c r="S393" s="795" t="s">
        <v>572</v>
      </c>
      <c r="T393" s="794" t="s">
        <v>53</v>
      </c>
      <c r="U393" s="794">
        <v>15.89</v>
      </c>
    </row>
    <row r="394" spans="1:21" ht="18" customHeight="1">
      <c r="A394" s="779">
        <v>88316</v>
      </c>
      <c r="B394" s="910" t="s">
        <v>100</v>
      </c>
      <c r="C394" s="416" t="s">
        <v>565</v>
      </c>
      <c r="D394" s="417" t="s">
        <v>53</v>
      </c>
      <c r="E394" s="418">
        <v>12.73</v>
      </c>
      <c r="F394" s="911">
        <v>0.5</v>
      </c>
      <c r="G394" s="796">
        <v>6.37</v>
      </c>
      <c r="H394" s="74" t="str">
        <f>IF(MID(A394,1,3)="OBS","REMOVER ESPAÇOS","OK")</f>
        <v>OK</v>
      </c>
      <c r="J394" s="402" t="str">
        <f>IF(AND(F394=0,G394&gt;0),1+COUNT($J$3:J393),IF(B394="AUXILIAR","AUXILIAR","SUBÍTEM"))</f>
        <v>SUBÍTEM</v>
      </c>
      <c r="K394" s="403">
        <v>88316</v>
      </c>
      <c r="L394" s="404">
        <f t="shared" si="92"/>
        <v>88316</v>
      </c>
      <c r="M394" s="405" t="str">
        <f>IF(AND(MID(A394,1,4)="comp",COUNTIF($A$1:$A$1306,A394)&gt;1),"ok AUXILIAR",IF(AND(F394&gt;0,MID(A394,1,4)="COMP"),"SUBÍTEM",IF(OR(AND(F394=0,G394=0),F394="COEF.",F394&gt;0),"SUBÍTEM",IF(MID(A394,1,5)="COMP.",IF(COUNTIF(ORÇAMENTO!$B$5:$B$9855,COMPOSIÇÕES!A394)=0,"NOK",IF(COUNTIF(ORÇAMENTO!$B$5:$B$9855,COMPOSIÇÕES!A394)&gt;0,"OK","SUBÍTEM"))))))</f>
        <v>SUBÍTEM</v>
      </c>
      <c r="P394" s="794" t="b">
        <f t="shared" si="93"/>
        <v>1</v>
      </c>
      <c r="Q394" s="794">
        <v>88316</v>
      </c>
      <c r="R394" s="794" t="s">
        <v>100</v>
      </c>
      <c r="S394" s="795" t="s">
        <v>565</v>
      </c>
      <c r="T394" s="794" t="s">
        <v>53</v>
      </c>
      <c r="U394" s="794">
        <v>12.7</v>
      </c>
    </row>
    <row r="395" spans="1:21">
      <c r="A395" s="779">
        <v>10606</v>
      </c>
      <c r="B395" s="910" t="s">
        <v>101</v>
      </c>
      <c r="C395" s="416" t="s">
        <v>1457</v>
      </c>
      <c r="D395" s="417" t="s">
        <v>49</v>
      </c>
      <c r="E395" s="418">
        <v>19.32</v>
      </c>
      <c r="F395" s="911">
        <v>0.5</v>
      </c>
      <c r="G395" s="796">
        <v>9.66</v>
      </c>
      <c r="H395" s="74" t="str">
        <f>IF(MID(A395,1,3)="OBS","REMOVER ESPAÇOS","OK")</f>
        <v>OK</v>
      </c>
      <c r="J395" s="402" t="str">
        <f>IF(AND(F395=0,G395&gt;0),1+COUNT($J$3:J394),IF(B395="AUXILIAR","AUXILIAR","SUBÍTEM"))</f>
        <v>SUBÍTEM</v>
      </c>
      <c r="K395" s="403">
        <v>10606</v>
      </c>
      <c r="L395" s="404">
        <f t="shared" si="92"/>
        <v>10606</v>
      </c>
      <c r="M395" s="405" t="str">
        <f>IF(AND(MID(A395,1,4)="comp",COUNTIF($A$1:$A$1306,A395)&gt;1),"ok AUXILIAR",IF(AND(F395&gt;0,MID(A395,1,4)="COMP"),"SUBÍTEM",IF(OR(AND(F395=0,G395=0),F395="COEF.",F395&gt;0),"SUBÍTEM",IF(MID(A395,1,5)="COMP.",IF(COUNTIF(ORÇAMENTO!$B$5:$B$9855,COMPOSIÇÕES!A395)=0,"NOK",IF(COUNTIF(ORÇAMENTO!$B$5:$B$9855,COMPOSIÇÕES!A395)&gt;0,"OK","SUBÍTEM"))))))</f>
        <v>SUBÍTEM</v>
      </c>
      <c r="P395" s="794" t="b">
        <f t="shared" si="93"/>
        <v>1</v>
      </c>
      <c r="Q395" s="794">
        <v>10606</v>
      </c>
      <c r="R395" s="794" t="s">
        <v>101</v>
      </c>
      <c r="S395" s="795" t="s">
        <v>1457</v>
      </c>
      <c r="T395" s="794" t="s">
        <v>49</v>
      </c>
      <c r="U395" s="794">
        <v>19.829999999999998</v>
      </c>
    </row>
    <row r="396" spans="1:21" ht="41.25" customHeight="1">
      <c r="A396" s="779">
        <v>37558</v>
      </c>
      <c r="B396" s="910" t="s">
        <v>566</v>
      </c>
      <c r="C396" s="416" t="s">
        <v>647</v>
      </c>
      <c r="D396" s="417" t="s">
        <v>579</v>
      </c>
      <c r="E396" s="418">
        <v>46.61</v>
      </c>
      <c r="F396" s="911">
        <v>1</v>
      </c>
      <c r="G396" s="796">
        <v>46.61</v>
      </c>
      <c r="H396" s="74" t="str">
        <f>IF(MID(A396,1,3)="OBS","REMOVER ESPAÇOS","OK")</f>
        <v>OK</v>
      </c>
      <c r="J396" s="402" t="str">
        <f>IF(AND(F396=0,G396&gt;0),1+COUNT($J$3:J395),IF(B396="AUXILIAR","AUXILIAR","SUBÍTEM"))</f>
        <v>SUBÍTEM</v>
      </c>
      <c r="K396" s="403">
        <v>37558</v>
      </c>
      <c r="L396" s="404">
        <f t="shared" si="92"/>
        <v>37558</v>
      </c>
      <c r="M396" s="405" t="str">
        <f>IF(AND(MID(A396,1,4)="comp",COUNTIF($A$1:$A$1306,A396)&gt;1),"ok AUXILIAR",IF(AND(F396&gt;0,MID(A396,1,4)="COMP"),"SUBÍTEM",IF(OR(AND(F396=0,G396=0),F396="COEF.",F396&gt;0),"SUBÍTEM",IF(MID(A396,1,5)="COMP.",IF(COUNTIF(ORÇAMENTO!$B$5:$B$9855,COMPOSIÇÕES!A396)=0,"NOK",IF(COUNTIF(ORÇAMENTO!$B$5:$B$9855,COMPOSIÇÕES!A396)&gt;0,"OK","SUBÍTEM"))))))</f>
        <v>SUBÍTEM</v>
      </c>
      <c r="P396" s="794" t="b">
        <f t="shared" si="93"/>
        <v>1</v>
      </c>
      <c r="Q396" s="794">
        <v>37558</v>
      </c>
      <c r="R396" s="794" t="s">
        <v>566</v>
      </c>
      <c r="S396" s="795" t="s">
        <v>647</v>
      </c>
      <c r="T396" s="794" t="s">
        <v>579</v>
      </c>
      <c r="U396" s="794">
        <v>46.61</v>
      </c>
    </row>
    <row r="397" spans="1:21">
      <c r="A397" s="703" t="s">
        <v>648</v>
      </c>
      <c r="B397" s="704"/>
      <c r="C397" s="703"/>
      <c r="D397" s="703" t="s">
        <v>150</v>
      </c>
      <c r="E397" s="703" t="s">
        <v>150</v>
      </c>
      <c r="F397" s="703"/>
      <c r="G397" s="703"/>
      <c r="H397" s="74" t="str">
        <f>IF(MID(A397,1,3)="OBS","REMOVER ESPAÇOS","OK")</f>
        <v>REMOVER ESPAÇOS</v>
      </c>
      <c r="J397" s="402" t="str">
        <f>IF(AND(F397=0,G397&gt;0),1+COUNT($J$3:J396),IF(B397="AUXILIAR","AUXILIAR","SUBÍTEM"))</f>
        <v>SUBÍTEM</v>
      </c>
      <c r="K397" s="403" t="s">
        <v>648</v>
      </c>
      <c r="L397" s="404" t="str">
        <f t="shared" si="92"/>
        <v>Obs: composição/Base -  Composição adaptada -  ORSE - 11853 + 7771(MÃO DE OBRA PARA APLICAÇÃO DE COLA) + 10606/ORSE INSUMO</v>
      </c>
      <c r="M397" s="405" t="str">
        <f>IF(AND(MID(A397,1,4)="comp",COUNTIF($A$1:$A$1306,A397)&gt;1),"ok AUXILIAR",IF(AND(F397&gt;0,MID(A397,1,4)="COMP"),"SUBÍTEM",IF(OR(AND(F397=0,G397=0),F397="COEF.",F397&gt;0),"SUBÍTEM",IF(MID(A397,1,5)="COMP.",IF(COUNTIF(ORÇAMENTO!$B$5:$B$9855,COMPOSIÇÕES!A397)=0,"NOK",IF(COUNTIF(ORÇAMENTO!$B$5:$B$9855,COMPOSIÇÕES!A397)&gt;0,"OK","SUBÍTEM"))))))</f>
        <v>SUBÍTEM</v>
      </c>
      <c r="P397" s="794" t="b">
        <f t="shared" ref="P397:P403" si="94">C397=S397</f>
        <v>1</v>
      </c>
      <c r="Q397" s="794" t="s">
        <v>648</v>
      </c>
      <c r="R397" s="794"/>
      <c r="S397" s="703"/>
      <c r="T397" s="794" t="s">
        <v>150</v>
      </c>
      <c r="U397" s="794" t="s">
        <v>150</v>
      </c>
    </row>
    <row r="398" spans="1:21" ht="15.75" thickBot="1">
      <c r="A398" s="130" t="s">
        <v>961</v>
      </c>
      <c r="B398" s="708"/>
      <c r="C398" s="130"/>
      <c r="D398" s="130"/>
      <c r="E398" s="130"/>
      <c r="F398" s="130"/>
      <c r="G398" s="130"/>
      <c r="J398" s="402" t="str">
        <f>IF(AND(F398=0,G398&gt;0),1+COUNT($J$3:J397),IF(B398="AUXILIAR","AUXILIAR","SUBÍTEM"))</f>
        <v>SUBÍTEM</v>
      </c>
      <c r="K398" s="403" t="s">
        <v>961</v>
      </c>
      <c r="L398" s="404" t="str">
        <f t="shared" si="92"/>
        <v>Obs²: Assumimos uma possível pequena imprecisão ao utilizar os insumos e composição base do ORSE/SE de itens de baixa relevância.</v>
      </c>
      <c r="M398" s="405" t="str">
        <f>IF(AND(MID(A398,1,4)="comp",COUNTIF($A$1:$A$1306,A398)&gt;1),"ok AUXILIAR",IF(AND(F398&gt;0,MID(A398,1,4)="COMP"),"SUBÍTEM",IF(OR(AND(F398=0,G398=0),F398="COEF.",F398&gt;0),"SUBÍTEM",IF(MID(A398,1,5)="COMP.",IF(COUNTIF(ORÇAMENTO!$B$5:$B$9855,COMPOSIÇÕES!A398)=0,"NOK",IF(COUNTIF(ORÇAMENTO!$B$5:$B$9855,COMPOSIÇÕES!A398)&gt;0,"OK","SUBÍTEM"))))))</f>
        <v>SUBÍTEM</v>
      </c>
      <c r="P398" s="794" t="b">
        <f t="shared" si="94"/>
        <v>1</v>
      </c>
      <c r="Q398" s="794" t="s">
        <v>961</v>
      </c>
      <c r="R398" s="794"/>
      <c r="S398" s="130"/>
      <c r="T398" s="794"/>
      <c r="U398" s="794"/>
    </row>
    <row r="399" spans="1:21" ht="41.25" customHeight="1" thickBot="1">
      <c r="A399" s="397" t="s">
        <v>95</v>
      </c>
      <c r="B399" s="398"/>
      <c r="C399" s="399" t="s">
        <v>78</v>
      </c>
      <c r="D399" s="432" t="s">
        <v>96</v>
      </c>
      <c r="E399" s="399" t="s">
        <v>98</v>
      </c>
      <c r="F399" s="432" t="s">
        <v>97</v>
      </c>
      <c r="G399" s="433" t="s">
        <v>99</v>
      </c>
      <c r="H399" s="74" t="str">
        <f>IF(MID(A399,1,3)="OBS","REMOVER ESPAÇOS","OK")</f>
        <v>OK</v>
      </c>
      <c r="J399" s="402" t="str">
        <f>IF(AND(F399=0,G399&gt;0),1+COUNT($J$3:J398),IF(B399="AUXILIAR","AUXILIAR","SUBÍTEM"))</f>
        <v>SUBÍTEM</v>
      </c>
      <c r="K399" s="403" t="s">
        <v>95</v>
      </c>
      <c r="L399" s="404" t="str">
        <f t="shared" ref="L399:L406" si="95">A399</f>
        <v>COD.</v>
      </c>
      <c r="M399" s="405" t="str">
        <f>IF(AND(MID(A399,1,4)="comp",COUNTIF($A$1:$A$1306,A399)&gt;1),"ok AUXILIAR",IF(AND(F399&gt;0,MID(A399,1,4)="COMP"),"SUBÍTEM",IF(OR(AND(F399=0,G399=0),F399="COEF.",F399&gt;0),"SUBÍTEM",IF(MID(A399,1,5)="COMP.",IF(COUNTIF(ORÇAMENTO!$B$5:$B$9855,COMPOSIÇÕES!A399)=0,"NOK",IF(COUNTIF(ORÇAMENTO!$B$5:$B$9855,COMPOSIÇÕES!A399)&gt;0,"OK","SUBÍTEM"))))))</f>
        <v>SUBÍTEM</v>
      </c>
      <c r="P399" s="794" t="b">
        <f t="shared" si="94"/>
        <v>1</v>
      </c>
      <c r="Q399" s="794" t="s">
        <v>95</v>
      </c>
      <c r="R399" s="794"/>
      <c r="S399" s="75" t="s">
        <v>78</v>
      </c>
      <c r="T399" s="794" t="s">
        <v>96</v>
      </c>
      <c r="U399" s="794" t="s">
        <v>98</v>
      </c>
    </row>
    <row r="400" spans="1:21" ht="39" customHeight="1" thickBot="1">
      <c r="A400" s="407" t="s">
        <v>139</v>
      </c>
      <c r="B400" s="408"/>
      <c r="C400" s="437" t="s">
        <v>646</v>
      </c>
      <c r="D400" s="408" t="s">
        <v>96</v>
      </c>
      <c r="E400" s="434" t="s">
        <v>150</v>
      </c>
      <c r="F400" s="434"/>
      <c r="G400" s="424">
        <v>59.68</v>
      </c>
      <c r="H400" s="74" t="str">
        <f>UPPER(C400)</f>
        <v>PLACA DE SINALIZACAO DE SEGURANCA CONTRA INCENDIO - ALERTA, FOTOLUMINESCENTE RETANGULAR 0,20X0,40 M ANTI-CHAMAS</v>
      </c>
      <c r="J400" s="402">
        <f>IF(AND(F400=0,G400&gt;0),1+COUNT($J$3:J399),IF(B400="AUXILIAR","AUXILIAR","SUBÍTEM"))</f>
        <v>48</v>
      </c>
      <c r="K400" s="403" t="s">
        <v>140</v>
      </c>
      <c r="L400" s="404" t="str">
        <f t="shared" si="95"/>
        <v>COMP. 48</v>
      </c>
      <c r="M400" s="405" t="str">
        <f>IF(AND(MID(A400,1,4)="comp",COUNTIF($A$1:$A$1306,A400)&gt;1),"ok AUXILIAR",IF(AND(F400&gt;0,MID(A400,1,4)="COMP"),"SUBÍTEM",IF(OR(AND(F400=0,G400=0),F400="COEF.",F400&gt;0),"SUBÍTEM",IF(MID(A400,1,5)="COMP.",IF(COUNTIF(ORÇAMENTO!$B$5:$B$9855,COMPOSIÇÕES!A400)=0,"NOK",IF(COUNTIF(ORÇAMENTO!$B$5:$B$9855,COMPOSIÇÕES!A400)&gt;0,"OK","SUBÍTEM"))))))</f>
        <v>OK</v>
      </c>
      <c r="P400" s="794" t="b">
        <f t="shared" si="94"/>
        <v>1</v>
      </c>
      <c r="Q400" s="794" t="s">
        <v>139</v>
      </c>
      <c r="R400" s="794"/>
      <c r="S400" s="76" t="s">
        <v>646</v>
      </c>
      <c r="T400" s="794" t="s">
        <v>96</v>
      </c>
      <c r="U400" s="794" t="s">
        <v>150</v>
      </c>
    </row>
    <row r="401" spans="1:21" ht="18" customHeight="1">
      <c r="A401" s="912">
        <v>88309</v>
      </c>
      <c r="B401" s="910" t="s">
        <v>100</v>
      </c>
      <c r="C401" s="416" t="s">
        <v>572</v>
      </c>
      <c r="D401" s="417" t="s">
        <v>53</v>
      </c>
      <c r="E401" s="418">
        <v>16.350000000000001</v>
      </c>
      <c r="F401" s="911">
        <v>0.5</v>
      </c>
      <c r="G401" s="796">
        <v>8.18</v>
      </c>
      <c r="H401" s="74" t="str">
        <f>IF(MID(A401,1,3)="OBS","REMOVER ESPAÇOS","OK")</f>
        <v>OK</v>
      </c>
      <c r="J401" s="402" t="str">
        <f>IF(AND(F401=0,G401&gt;0),1+COUNT($J$3:J400),IF(B401="AUXILIAR","AUXILIAR","SUBÍTEM"))</f>
        <v>SUBÍTEM</v>
      </c>
      <c r="K401" s="403">
        <v>88309</v>
      </c>
      <c r="L401" s="404">
        <f t="shared" si="95"/>
        <v>88309</v>
      </c>
      <c r="M401" s="405" t="str">
        <f>IF(AND(MID(A401,1,4)="comp",COUNTIF($A$1:$A$1306,A401)&gt;1),"ok AUXILIAR",IF(AND(F401&gt;0,MID(A401,1,4)="COMP"),"SUBÍTEM",IF(OR(AND(F401=0,G401=0),F401="COEF.",F401&gt;0),"SUBÍTEM",IF(MID(A401,1,5)="COMP.",IF(COUNTIF(ORÇAMENTO!$B$5:$B$9855,COMPOSIÇÕES!A401)=0,"NOK",IF(COUNTIF(ORÇAMENTO!$B$5:$B$9855,COMPOSIÇÕES!A401)&gt;0,"OK","SUBÍTEM"))))))</f>
        <v>SUBÍTEM</v>
      </c>
      <c r="P401" s="794" t="b">
        <f t="shared" si="94"/>
        <v>1</v>
      </c>
      <c r="Q401" s="794">
        <v>88309</v>
      </c>
      <c r="R401" s="794" t="s">
        <v>100</v>
      </c>
      <c r="S401" s="795" t="s">
        <v>572</v>
      </c>
      <c r="T401" s="794" t="s">
        <v>53</v>
      </c>
      <c r="U401" s="794">
        <v>15.89</v>
      </c>
    </row>
    <row r="402" spans="1:21" ht="18" customHeight="1">
      <c r="A402" s="779">
        <v>88316</v>
      </c>
      <c r="B402" s="910" t="s">
        <v>100</v>
      </c>
      <c r="C402" s="416" t="s">
        <v>565</v>
      </c>
      <c r="D402" s="417" t="s">
        <v>53</v>
      </c>
      <c r="E402" s="418">
        <v>12.73</v>
      </c>
      <c r="F402" s="911">
        <v>0.5</v>
      </c>
      <c r="G402" s="796">
        <v>6.37</v>
      </c>
      <c r="H402" s="74" t="str">
        <f>IF(MID(A402,1,3)="OBS","REMOVER ESPAÇOS","OK")</f>
        <v>OK</v>
      </c>
      <c r="J402" s="402" t="str">
        <f>IF(AND(F402=0,G402&gt;0),1+COUNT($J$3:J401),IF(B402="AUXILIAR","AUXILIAR","SUBÍTEM"))</f>
        <v>SUBÍTEM</v>
      </c>
      <c r="K402" s="403">
        <v>88316</v>
      </c>
      <c r="L402" s="404">
        <f t="shared" si="95"/>
        <v>88316</v>
      </c>
      <c r="M402" s="405" t="str">
        <f>IF(AND(MID(A402,1,4)="comp",COUNTIF($A$1:$A$1306,A402)&gt;1),"ok AUXILIAR",IF(AND(F402&gt;0,MID(A402,1,4)="COMP"),"SUBÍTEM",IF(OR(AND(F402=0,G402=0),F402="COEF.",F402&gt;0),"SUBÍTEM",IF(MID(A402,1,5)="COMP.",IF(COUNTIF(ORÇAMENTO!$B$5:$B$9855,COMPOSIÇÕES!A402)=0,"NOK",IF(COUNTIF(ORÇAMENTO!$B$5:$B$9855,COMPOSIÇÕES!A402)&gt;0,"OK","SUBÍTEM"))))))</f>
        <v>SUBÍTEM</v>
      </c>
      <c r="P402" s="794" t="b">
        <f t="shared" si="94"/>
        <v>1</v>
      </c>
      <c r="Q402" s="794">
        <v>88316</v>
      </c>
      <c r="R402" s="794" t="s">
        <v>100</v>
      </c>
      <c r="S402" s="795" t="s">
        <v>565</v>
      </c>
      <c r="T402" s="794" t="s">
        <v>53</v>
      </c>
      <c r="U402" s="794">
        <v>12.7</v>
      </c>
    </row>
    <row r="403" spans="1:21">
      <c r="A403" s="779">
        <v>10606</v>
      </c>
      <c r="B403" s="910" t="s">
        <v>101</v>
      </c>
      <c r="C403" s="416" t="s">
        <v>1457</v>
      </c>
      <c r="D403" s="417" t="s">
        <v>49</v>
      </c>
      <c r="E403" s="418">
        <v>19.32</v>
      </c>
      <c r="F403" s="911">
        <v>0.5</v>
      </c>
      <c r="G403" s="796">
        <v>9.66</v>
      </c>
      <c r="H403" s="74" t="str">
        <f>IF(MID(A403,1,3)="OBS","REMOVER ESPAÇOS","OK")</f>
        <v>OK</v>
      </c>
      <c r="J403" s="402" t="str">
        <f>IF(AND(F403=0,G403&gt;0),1+COUNT($J$3:J402),IF(B403="AUXILIAR","AUXILIAR","SUBÍTEM"))</f>
        <v>SUBÍTEM</v>
      </c>
      <c r="K403" s="403">
        <v>10606</v>
      </c>
      <c r="L403" s="404">
        <f t="shared" si="95"/>
        <v>10606</v>
      </c>
      <c r="M403" s="405" t="str">
        <f>IF(AND(MID(A403,1,4)="comp",COUNTIF($A$1:$A$1306,A403)&gt;1),"ok AUXILIAR",IF(AND(F403&gt;0,MID(A403,1,4)="COMP"),"SUBÍTEM",IF(OR(AND(F403=0,G403=0),F403="COEF.",F403&gt;0),"SUBÍTEM",IF(MID(A403,1,5)="COMP.",IF(COUNTIF(ORÇAMENTO!$B$5:$B$9855,COMPOSIÇÕES!A403)=0,"NOK",IF(COUNTIF(ORÇAMENTO!$B$5:$B$9855,COMPOSIÇÕES!A403)&gt;0,"OK","SUBÍTEM"))))))</f>
        <v>SUBÍTEM</v>
      </c>
      <c r="P403" s="794" t="b">
        <f t="shared" si="94"/>
        <v>1</v>
      </c>
      <c r="Q403" s="794">
        <v>10606</v>
      </c>
      <c r="R403" s="794" t="s">
        <v>101</v>
      </c>
      <c r="S403" s="795" t="s">
        <v>1457</v>
      </c>
      <c r="T403" s="794" t="s">
        <v>49</v>
      </c>
      <c r="U403" s="794">
        <v>19.829999999999998</v>
      </c>
    </row>
    <row r="404" spans="1:21" ht="41.25" customHeight="1">
      <c r="A404" s="779">
        <v>37559</v>
      </c>
      <c r="B404" s="910" t="s">
        <v>566</v>
      </c>
      <c r="C404" s="416" t="s">
        <v>908</v>
      </c>
      <c r="D404" s="417" t="s">
        <v>579</v>
      </c>
      <c r="E404" s="418">
        <v>35.47</v>
      </c>
      <c r="F404" s="911">
        <v>1</v>
      </c>
      <c r="G404" s="796">
        <v>35.47</v>
      </c>
      <c r="H404" s="74" t="str">
        <f>IF(MID(A404,1,3)="OBS","REMOVER ESPAÇOS","OK")</f>
        <v>OK</v>
      </c>
      <c r="J404" s="402" t="str">
        <f>IF(AND(F404=0,G404&gt;0),1+COUNT($J$3:J403),IF(B404="AUXILIAR","AUXILIAR","SUBÍTEM"))</f>
        <v>SUBÍTEM</v>
      </c>
      <c r="K404" s="403">
        <v>37559</v>
      </c>
      <c r="L404" s="404">
        <f t="shared" si="95"/>
        <v>37559</v>
      </c>
      <c r="M404" s="405" t="str">
        <f>IF(AND(MID(A404,1,4)="comp",COUNTIF($A$1:$A$1306,A404)&gt;1),"ok AUXILIAR",IF(AND(F404&gt;0,MID(A404,1,4)="COMP"),"SUBÍTEM",IF(OR(AND(F404=0,G404=0),F404="COEF.",F404&gt;0),"SUBÍTEM",IF(MID(A404,1,5)="COMP.",IF(COUNTIF(ORÇAMENTO!$B$5:$B$9855,COMPOSIÇÕES!A404)=0,"NOK",IF(COUNTIF(ORÇAMENTO!$B$5:$B$9855,COMPOSIÇÕES!A404)&gt;0,"OK","SUBÍTEM"))))))</f>
        <v>SUBÍTEM</v>
      </c>
      <c r="P404" s="794" t="b">
        <f>C404=S404</f>
        <v>1</v>
      </c>
      <c r="Q404" s="794">
        <v>37559</v>
      </c>
      <c r="R404" s="794" t="s">
        <v>566</v>
      </c>
      <c r="S404" s="795" t="s">
        <v>908</v>
      </c>
      <c r="T404" s="794" t="s">
        <v>579</v>
      </c>
      <c r="U404" s="794">
        <v>35.47</v>
      </c>
    </row>
    <row r="405" spans="1:21">
      <c r="A405" s="703" t="s">
        <v>648</v>
      </c>
      <c r="B405" s="703"/>
      <c r="C405" s="703"/>
      <c r="D405" s="703" t="s">
        <v>150</v>
      </c>
      <c r="E405" s="703" t="s">
        <v>150</v>
      </c>
      <c r="F405" s="703"/>
      <c r="G405" s="703"/>
      <c r="H405" s="74" t="str">
        <f>IF(MID(A405,1,3)="OBS","REMOVER ESPAÇOS","OK")</f>
        <v>REMOVER ESPAÇOS</v>
      </c>
      <c r="J405" s="402" t="str">
        <f>IF(AND(F405=0,G405&gt;0),1+COUNT($J$3:J404),IF(B405="AUXILIAR","AUXILIAR","SUBÍTEM"))</f>
        <v>SUBÍTEM</v>
      </c>
      <c r="K405" s="403" t="s">
        <v>648</v>
      </c>
      <c r="L405" s="404" t="str">
        <f t="shared" si="95"/>
        <v>Obs: composição/Base -  Composição adaptada -  ORSE - 11853 + 7771(MÃO DE OBRA PARA APLICAÇÃO DE COLA) + 10606/ORSE INSUMO</v>
      </c>
      <c r="M405" s="405" t="str">
        <f>IF(AND(MID(A405,1,4)="comp",COUNTIF($A$1:$A$1306,A405)&gt;1),"ok AUXILIAR",IF(AND(F405&gt;0,MID(A405,1,4)="COMP"),"SUBÍTEM",IF(OR(AND(F405=0,G405=0),F405="COEF.",F405&gt;0),"SUBÍTEM",IF(MID(A405,1,5)="COMP.",IF(COUNTIF(ORÇAMENTO!$B$5:$B$9855,COMPOSIÇÕES!A405)=0,"NOK",IF(COUNTIF(ORÇAMENTO!$B$5:$B$9855,COMPOSIÇÕES!A405)&gt;0,"OK","SUBÍTEM"))))))</f>
        <v>SUBÍTEM</v>
      </c>
      <c r="P405" s="794" t="b">
        <f t="shared" ref="P405:P410" si="96">C405=S405</f>
        <v>1</v>
      </c>
      <c r="Q405" s="794" t="s">
        <v>648</v>
      </c>
      <c r="R405" s="794"/>
      <c r="S405" s="703"/>
      <c r="T405" s="794" t="s">
        <v>150</v>
      </c>
      <c r="U405" s="794" t="s">
        <v>150</v>
      </c>
    </row>
    <row r="406" spans="1:21" ht="15.75" thickBot="1">
      <c r="A406" s="130" t="s">
        <v>961</v>
      </c>
      <c r="B406" s="382"/>
      <c r="C406" s="130"/>
      <c r="D406" s="130"/>
      <c r="E406" s="130"/>
      <c r="F406" s="130"/>
      <c r="G406" s="130"/>
      <c r="J406" s="402" t="str">
        <f>IF(AND(F406=0,G406&gt;0),1+COUNT($J$3:J405),IF(B406="AUXILIAR","AUXILIAR","SUBÍTEM"))</f>
        <v>SUBÍTEM</v>
      </c>
      <c r="K406" s="403" t="s">
        <v>961</v>
      </c>
      <c r="L406" s="404" t="str">
        <f t="shared" si="95"/>
        <v>Obs²: Assumimos uma possível pequena imprecisão ao utilizar os insumos e composição base do ORSE/SE de itens de baixa relevância.</v>
      </c>
      <c r="M406" s="405" t="str">
        <f>IF(AND(MID(A406,1,4)="comp",COUNTIF($A$1:$A$1306,A406)&gt;1),"ok AUXILIAR",IF(AND(F406&gt;0,MID(A406,1,4)="COMP"),"SUBÍTEM",IF(OR(AND(F406=0,G406=0),F406="COEF.",F406&gt;0),"SUBÍTEM",IF(MID(A406,1,5)="COMP.",IF(COUNTIF(ORÇAMENTO!$B$5:$B$9855,COMPOSIÇÕES!A406)=0,"NOK",IF(COUNTIF(ORÇAMENTO!$B$5:$B$9855,COMPOSIÇÕES!A406)&gt;0,"OK","SUBÍTEM"))))))</f>
        <v>SUBÍTEM</v>
      </c>
      <c r="P406" s="794" t="b">
        <f t="shared" si="96"/>
        <v>1</v>
      </c>
      <c r="Q406" s="794" t="s">
        <v>961</v>
      </c>
      <c r="R406" s="794"/>
      <c r="S406" s="130"/>
      <c r="T406" s="794"/>
      <c r="U406" s="794"/>
    </row>
    <row r="407" spans="1:21" ht="41.25" customHeight="1" thickBot="1">
      <c r="A407" s="397" t="s">
        <v>95</v>
      </c>
      <c r="B407" s="398"/>
      <c r="C407" s="399" t="s">
        <v>78</v>
      </c>
      <c r="D407" s="432" t="s">
        <v>96</v>
      </c>
      <c r="E407" s="399" t="s">
        <v>98</v>
      </c>
      <c r="F407" s="432" t="s">
        <v>97</v>
      </c>
      <c r="G407" s="433" t="s">
        <v>99</v>
      </c>
      <c r="H407" s="74" t="str">
        <f>IF(MID(A407,1,3)="OBS","REMOVER ESPAÇOS","OK")</f>
        <v>OK</v>
      </c>
      <c r="J407" s="402" t="str">
        <f>IF(AND(F407=0,G407&gt;0),1+COUNT($J$3:J406),IF(B407="AUXILIAR","AUXILIAR","SUBÍTEM"))</f>
        <v>SUBÍTEM</v>
      </c>
      <c r="K407" s="403" t="s">
        <v>95</v>
      </c>
      <c r="L407" s="404" t="str">
        <f t="shared" ref="L407:L413" si="97">A407</f>
        <v>COD.</v>
      </c>
      <c r="M407" s="405" t="str">
        <f>IF(AND(MID(A407,1,4)="comp",COUNTIF($A$1:$A$1306,A407)&gt;1),"ok AUXILIAR",IF(AND(F407&gt;0,MID(A407,1,4)="COMP"),"SUBÍTEM",IF(OR(AND(F407=0,G407=0),F407="COEF.",F407&gt;0),"SUBÍTEM",IF(MID(A407,1,5)="COMP.",IF(COUNTIF(ORÇAMENTO!$B$5:$B$9855,COMPOSIÇÕES!A407)=0,"NOK",IF(COUNTIF(ORÇAMENTO!$B$5:$B$9855,COMPOSIÇÕES!A407)&gt;0,"OK","SUBÍTEM"))))))</f>
        <v>SUBÍTEM</v>
      </c>
      <c r="P407" s="794" t="b">
        <f t="shared" si="96"/>
        <v>1</v>
      </c>
      <c r="Q407" s="794" t="s">
        <v>95</v>
      </c>
      <c r="R407" s="794"/>
      <c r="S407" s="75" t="s">
        <v>78</v>
      </c>
      <c r="T407" s="794" t="s">
        <v>96</v>
      </c>
      <c r="U407" s="794" t="s">
        <v>98</v>
      </c>
    </row>
    <row r="408" spans="1:21" ht="39" customHeight="1" thickBot="1">
      <c r="A408" s="407" t="s">
        <v>140</v>
      </c>
      <c r="B408" s="408"/>
      <c r="C408" s="437" t="s">
        <v>1282</v>
      </c>
      <c r="D408" s="408" t="s">
        <v>47</v>
      </c>
      <c r="E408" s="434" t="s">
        <v>150</v>
      </c>
      <c r="F408" s="434"/>
      <c r="G408" s="424">
        <v>9.51</v>
      </c>
      <c r="H408" s="74" t="str">
        <f>UPPER(C408)</f>
        <v>CABO DE COBRE PP CORDPLAST 4 X 2,5 MM2, 450/750V - FORNECIMENTO E INSTALAÇÃO</v>
      </c>
      <c r="J408" s="402">
        <f>IF(AND(F408=0,G408&gt;0),1+COUNT($J$3:J407),IF(B408="AUXILIAR","AUXILIAR","SUBÍTEM"))</f>
        <v>49</v>
      </c>
      <c r="K408" s="403" t="s">
        <v>141</v>
      </c>
      <c r="L408" s="404" t="str">
        <f t="shared" si="97"/>
        <v>COMP. 49</v>
      </c>
      <c r="M408" s="405" t="str">
        <f>IF(AND(MID(A408,1,4)="comp",COUNTIF($A$1:$A$1306,A408)&gt;1),"ok AUXILIAR",IF(AND(F408&gt;0,MID(A408,1,4)="COMP"),"SUBÍTEM",IF(OR(AND(F408=0,G408=0),F408="COEF.",F408&gt;0),"SUBÍTEM",IF(MID(A408,1,5)="COMP.",IF(COUNTIF(ORÇAMENTO!$B$5:$B$9855,COMPOSIÇÕES!A408)=0,"NOK",IF(COUNTIF(ORÇAMENTO!$B$5:$B$9855,COMPOSIÇÕES!A408)&gt;0,"OK","SUBÍTEM"))))))</f>
        <v>OK</v>
      </c>
      <c r="P408" s="794" t="b">
        <f t="shared" si="96"/>
        <v>1</v>
      </c>
      <c r="Q408" s="794" t="s">
        <v>140</v>
      </c>
      <c r="R408" s="794"/>
      <c r="S408" s="76" t="s">
        <v>1282</v>
      </c>
      <c r="T408" s="794" t="s">
        <v>47</v>
      </c>
      <c r="U408" s="794" t="s">
        <v>150</v>
      </c>
    </row>
    <row r="409" spans="1:21" ht="18" customHeight="1">
      <c r="A409" s="779">
        <v>3162</v>
      </c>
      <c r="B409" s="910" t="s">
        <v>101</v>
      </c>
      <c r="C409" s="416" t="s">
        <v>1458</v>
      </c>
      <c r="D409" s="417" t="s">
        <v>47</v>
      </c>
      <c r="E409" s="418">
        <v>5.81</v>
      </c>
      <c r="F409" s="911">
        <v>1.02</v>
      </c>
      <c r="G409" s="796">
        <v>5.93</v>
      </c>
      <c r="H409" s="74" t="str">
        <f>IF(MID(A409,1,3)="OBS","REMOVER ESPAÇOS","OK")</f>
        <v>OK</v>
      </c>
      <c r="J409" s="402" t="str">
        <f>IF(AND(F409=0,G409&gt;0),1+COUNT($J$3:J408),IF(B409="AUXILIAR","AUXILIAR","SUBÍTEM"))</f>
        <v>SUBÍTEM</v>
      </c>
      <c r="K409" s="403">
        <v>3162</v>
      </c>
      <c r="L409" s="404">
        <f t="shared" si="97"/>
        <v>3162</v>
      </c>
      <c r="M409" s="405" t="str">
        <f>IF(AND(MID(A409,1,4)="comp",COUNTIF($A$1:$A$1306,A409)&gt;1),"ok AUXILIAR",IF(AND(F409&gt;0,MID(A409,1,4)="COMP"),"SUBÍTEM",IF(OR(AND(F409=0,G409=0),F409="COEF.",F409&gt;0),"SUBÍTEM",IF(MID(A409,1,5)="COMP.",IF(COUNTIF(ORÇAMENTO!$B$5:$B$9855,COMPOSIÇÕES!A409)=0,"NOK",IF(COUNTIF(ORÇAMENTO!$B$5:$B$9855,COMPOSIÇÕES!A409)&gt;0,"OK","SUBÍTEM"))))))</f>
        <v>SUBÍTEM</v>
      </c>
      <c r="P409" s="794" t="b">
        <f t="shared" si="96"/>
        <v>1</v>
      </c>
      <c r="Q409" s="794">
        <v>3162</v>
      </c>
      <c r="R409" s="794" t="s">
        <v>101</v>
      </c>
      <c r="S409" s="795" t="s">
        <v>1458</v>
      </c>
      <c r="T409" s="794" t="s">
        <v>47</v>
      </c>
      <c r="U409" s="794">
        <v>6.36</v>
      </c>
    </row>
    <row r="410" spans="1:21" ht="20.25" customHeight="1">
      <c r="A410" s="779">
        <v>88264</v>
      </c>
      <c r="B410" s="910" t="s">
        <v>100</v>
      </c>
      <c r="C410" s="416" t="s">
        <v>578</v>
      </c>
      <c r="D410" s="417" t="s">
        <v>53</v>
      </c>
      <c r="E410" s="418">
        <v>19.8</v>
      </c>
      <c r="F410" s="911">
        <v>0.11</v>
      </c>
      <c r="G410" s="796">
        <v>2.1800000000000002</v>
      </c>
      <c r="H410" s="74" t="str">
        <f>IF(MID(A410,1,3)="OBS","REMOVER ESPAÇOS","OK")</f>
        <v>OK</v>
      </c>
      <c r="J410" s="402" t="str">
        <f>IF(AND(F410=0,G410&gt;0),1+COUNT($J$3:J409),IF(B410="AUXILIAR","AUXILIAR","SUBÍTEM"))</f>
        <v>SUBÍTEM</v>
      </c>
      <c r="K410" s="403">
        <v>88264</v>
      </c>
      <c r="L410" s="404">
        <f t="shared" si="97"/>
        <v>88264</v>
      </c>
      <c r="M410" s="405" t="str">
        <f>IF(AND(MID(A410,1,4)="comp",COUNTIF($A$1:$A$1306,A410)&gt;1),"ok AUXILIAR",IF(AND(F410&gt;0,MID(A410,1,4)="COMP"),"SUBÍTEM",IF(OR(AND(F410=0,G410=0),F410="COEF.",F410&gt;0),"SUBÍTEM",IF(MID(A410,1,5)="COMP.",IF(COUNTIF(ORÇAMENTO!$B$5:$B$9855,COMPOSIÇÕES!A410)=0,"NOK",IF(COUNTIF(ORÇAMENTO!$B$5:$B$9855,COMPOSIÇÕES!A410)&gt;0,"OK","SUBÍTEM"))))))</f>
        <v>SUBÍTEM</v>
      </c>
      <c r="P410" s="794" t="b">
        <f t="shared" si="96"/>
        <v>1</v>
      </c>
      <c r="Q410" s="794">
        <v>88264</v>
      </c>
      <c r="R410" s="794" t="s">
        <v>100</v>
      </c>
      <c r="S410" s="795" t="s">
        <v>578</v>
      </c>
      <c r="T410" s="794" t="s">
        <v>53</v>
      </c>
      <c r="U410" s="794">
        <v>19.16</v>
      </c>
    </row>
    <row r="411" spans="1:21" ht="18.75" customHeight="1">
      <c r="A411" s="779">
        <v>88316</v>
      </c>
      <c r="B411" s="910" t="s">
        <v>100</v>
      </c>
      <c r="C411" s="416" t="s">
        <v>565</v>
      </c>
      <c r="D411" s="417" t="s">
        <v>53</v>
      </c>
      <c r="E411" s="418">
        <v>12.73</v>
      </c>
      <c r="F411" s="911">
        <v>0.11</v>
      </c>
      <c r="G411" s="796">
        <v>1.4</v>
      </c>
      <c r="H411" s="74" t="str">
        <f>IF(MID(A411,1,3)="OBS","REMOVER ESPAÇOS","OK")</f>
        <v>OK</v>
      </c>
      <c r="J411" s="402" t="str">
        <f>IF(AND(F411=0,G411&gt;0),1+COUNT($J$3:J410),IF(B411="AUXILIAR","AUXILIAR","SUBÍTEM"))</f>
        <v>SUBÍTEM</v>
      </c>
      <c r="K411" s="403">
        <v>88316</v>
      </c>
      <c r="L411" s="404">
        <f t="shared" si="97"/>
        <v>88316</v>
      </c>
      <c r="M411" s="405" t="str">
        <f>IF(AND(MID(A411,1,4)="comp",COUNTIF($A$1:$A$1306,A411)&gt;1),"ok AUXILIAR",IF(AND(F411&gt;0,MID(A411,1,4)="COMP"),"SUBÍTEM",IF(OR(AND(F411=0,G411=0),F411="COEF.",F411&gt;0),"SUBÍTEM",IF(MID(A411,1,5)="COMP.",IF(COUNTIF(ORÇAMENTO!$B$5:$B$9855,COMPOSIÇÕES!A411)=0,"NOK",IF(COUNTIF(ORÇAMENTO!$B$5:$B$9855,COMPOSIÇÕES!A411)&gt;0,"OK","SUBÍTEM"))))))</f>
        <v>SUBÍTEM</v>
      </c>
      <c r="P411" s="794" t="b">
        <f>C411=S411</f>
        <v>1</v>
      </c>
      <c r="Q411" s="794">
        <v>88316</v>
      </c>
      <c r="R411" s="794" t="s">
        <v>100</v>
      </c>
      <c r="S411" s="795" t="s">
        <v>565</v>
      </c>
      <c r="T411" s="794" t="s">
        <v>53</v>
      </c>
      <c r="U411" s="794">
        <v>12.7</v>
      </c>
    </row>
    <row r="412" spans="1:21">
      <c r="A412" s="703" t="s">
        <v>1283</v>
      </c>
      <c r="B412" s="703"/>
      <c r="C412" s="703"/>
      <c r="D412" s="703" t="s">
        <v>150</v>
      </c>
      <c r="E412" s="703" t="s">
        <v>150</v>
      </c>
      <c r="F412" s="703"/>
      <c r="G412" s="703"/>
      <c r="H412" s="74" t="str">
        <f>IF(MID(A412,1,3)="OBS","REMOVER ESPAÇOS","OK")</f>
        <v>REMOVER ESPAÇOS</v>
      </c>
      <c r="J412" s="402" t="str">
        <f>IF(AND(F412=0,G412&gt;0),1+COUNT($J$3:J411),IF(B412="AUXILIAR","AUXILIAR","SUBÍTEM"))</f>
        <v>SUBÍTEM</v>
      </c>
      <c r="K412" s="403" t="s">
        <v>1283</v>
      </c>
      <c r="L412" s="404" t="str">
        <f t="shared" si="97"/>
        <v>Obs: composição/Base -  Composição adaptada -  ORSE - 11412</v>
      </c>
      <c r="M412" s="405" t="str">
        <f>IF(AND(MID(A412,1,4)="comp",COUNTIF($A$1:$A$1306,A412)&gt;1),"ok AUXILIAR",IF(AND(F412&gt;0,MID(A412,1,4)="COMP"),"SUBÍTEM",IF(OR(AND(F412=0,G412=0),F412="COEF.",F412&gt;0),"SUBÍTEM",IF(MID(A412,1,5)="COMP.",IF(COUNTIF(ORÇAMENTO!$B$5:$B$9855,COMPOSIÇÕES!A412)=0,"NOK",IF(COUNTIF(ORÇAMENTO!$B$5:$B$9855,COMPOSIÇÕES!A412)&gt;0,"OK","SUBÍTEM"))))))</f>
        <v>SUBÍTEM</v>
      </c>
      <c r="P412" s="794" t="b">
        <f t="shared" ref="P412:P413" si="98">C412=S412</f>
        <v>1</v>
      </c>
      <c r="Q412" s="794" t="s">
        <v>1283</v>
      </c>
      <c r="R412" s="794"/>
      <c r="S412" s="703"/>
      <c r="T412" s="794" t="s">
        <v>150</v>
      </c>
      <c r="U412" s="794" t="s">
        <v>150</v>
      </c>
    </row>
    <row r="413" spans="1:21" ht="15.75" thickBot="1">
      <c r="A413" s="130" t="s">
        <v>961</v>
      </c>
      <c r="B413" s="382"/>
      <c r="C413" s="130"/>
      <c r="D413" s="130"/>
      <c r="E413" s="130"/>
      <c r="F413" s="130"/>
      <c r="G413" s="130"/>
      <c r="J413" s="402" t="str">
        <f>IF(AND(F413=0,G413&gt;0),1+COUNT($J$3:J412),IF(B413="AUXILIAR","AUXILIAR","SUBÍTEM"))</f>
        <v>SUBÍTEM</v>
      </c>
      <c r="K413" s="403" t="s">
        <v>961</v>
      </c>
      <c r="L413" s="404" t="str">
        <f t="shared" si="97"/>
        <v>Obs²: Assumimos uma possível pequena imprecisão ao utilizar os insumos e composição base do ORSE/SE de itens de baixa relevância.</v>
      </c>
      <c r="M413" s="405" t="str">
        <f>IF(AND(MID(A413,1,4)="comp",COUNTIF($A$1:$A$1306,A413)&gt;1),"ok AUXILIAR",IF(AND(F413&gt;0,MID(A413,1,4)="COMP"),"SUBÍTEM",IF(OR(AND(F413=0,G413=0),F413="COEF.",F413&gt;0),"SUBÍTEM",IF(MID(A413,1,5)="COMP.",IF(COUNTIF(ORÇAMENTO!$B$5:$B$9855,COMPOSIÇÕES!A413)=0,"NOK",IF(COUNTIF(ORÇAMENTO!$B$5:$B$9855,COMPOSIÇÕES!A413)&gt;0,"OK","SUBÍTEM"))))))</f>
        <v>SUBÍTEM</v>
      </c>
      <c r="P413" s="794" t="b">
        <f t="shared" si="98"/>
        <v>1</v>
      </c>
      <c r="Q413" s="794" t="s">
        <v>961</v>
      </c>
      <c r="R413" s="794"/>
      <c r="S413" s="130"/>
      <c r="T413" s="794"/>
      <c r="U413" s="794"/>
    </row>
    <row r="414" spans="1:21" ht="41.25" customHeight="1" thickBot="1">
      <c r="A414" s="397" t="s">
        <v>95</v>
      </c>
      <c r="B414" s="398"/>
      <c r="C414" s="399" t="s">
        <v>78</v>
      </c>
      <c r="D414" s="432" t="s">
        <v>96</v>
      </c>
      <c r="E414" s="399" t="s">
        <v>98</v>
      </c>
      <c r="F414" s="432" t="s">
        <v>97</v>
      </c>
      <c r="G414" s="433" t="s">
        <v>99</v>
      </c>
      <c r="H414" s="74" t="str">
        <f>IF(MID(A414,1,3)="OBS","REMOVER ESPAÇOS","OK")</f>
        <v>OK</v>
      </c>
      <c r="J414" s="402" t="str">
        <f>IF(AND(F414=0,G414&gt;0),1+COUNT($J$3:J413),IF(B414="AUXILIAR","AUXILIAR","SUBÍTEM"))</f>
        <v>SUBÍTEM</v>
      </c>
      <c r="K414" s="403" t="s">
        <v>95</v>
      </c>
      <c r="L414" s="404" t="str">
        <f t="shared" ref="L414:L419" si="99">A414</f>
        <v>COD.</v>
      </c>
      <c r="M414" s="405" t="str">
        <f>IF(AND(MID(A414,1,4)="comp",COUNTIF($A$1:$A$1306,A414)&gt;1),"ok AUXILIAR",IF(AND(F414&gt;0,MID(A414,1,4)="COMP"),"SUBÍTEM",IF(OR(AND(F414=0,G414=0),F414="COEF.",F414&gt;0),"SUBÍTEM",IF(MID(A414,1,5)="COMP.",IF(COUNTIF(ORÇAMENTO!$B$5:$B$9855,COMPOSIÇÕES!A414)=0,"NOK",IF(COUNTIF(ORÇAMENTO!$B$5:$B$9855,COMPOSIÇÕES!A414)&gt;0,"OK","SUBÍTEM"))))))</f>
        <v>SUBÍTEM</v>
      </c>
      <c r="P414" s="794" t="b">
        <f t="shared" ref="P414:P425" si="100">C414=S414</f>
        <v>1</v>
      </c>
      <c r="Q414" s="794" t="s">
        <v>95</v>
      </c>
      <c r="R414" s="794"/>
      <c r="S414" s="75" t="s">
        <v>78</v>
      </c>
      <c r="T414" s="794" t="s">
        <v>96</v>
      </c>
      <c r="U414" s="794" t="s">
        <v>98</v>
      </c>
    </row>
    <row r="415" spans="1:21" ht="44.25" customHeight="1" thickBot="1">
      <c r="A415" s="407" t="s">
        <v>141</v>
      </c>
      <c r="B415" s="408"/>
      <c r="C415" s="437" t="s">
        <v>1284</v>
      </c>
      <c r="D415" s="408" t="s">
        <v>955</v>
      </c>
      <c r="E415" s="434" t="s">
        <v>150</v>
      </c>
      <c r="F415" s="434"/>
      <c r="G415" s="424">
        <v>1758.01</v>
      </c>
      <c r="H415" s="74" t="str">
        <f>UPPER(C415)</f>
        <v>INSTALAÇÃO E FORNECIMENTO DE CONDICIONADOR DE AR TIPO SPLIT HIGH WALL, 9000 BTU- FORNECIMENTO E INSTALAÇÃO</v>
      </c>
      <c r="J415" s="402">
        <f>IF(AND(F415=0,G415&gt;0),1+COUNT($J$3:J414),IF(B415="AUXILIAR","AUXILIAR","SUBÍTEM"))</f>
        <v>50</v>
      </c>
      <c r="K415" s="403" t="s">
        <v>142</v>
      </c>
      <c r="L415" s="404" t="str">
        <f t="shared" si="99"/>
        <v>COMP. 50</v>
      </c>
      <c r="M415" s="405" t="str">
        <f>IF(AND(MID(A415,1,4)="comp",COUNTIF($A$1:$A$1306,A415)&gt;1),"ok AUXILIAR",IF(AND(F415&gt;0,MID(A415,1,4)="COMP"),"SUBÍTEM",IF(OR(AND(F415=0,G415=0),F415="COEF.",F415&gt;0),"SUBÍTEM",IF(MID(A415,1,5)="COMP.",IF(COUNTIF(ORÇAMENTO!$B$5:$B$9855,COMPOSIÇÕES!A415)=0,"NOK",IF(COUNTIF(ORÇAMENTO!$B$5:$B$9855,COMPOSIÇÕES!A415)&gt;0,"OK","SUBÍTEM"))))))</f>
        <v>OK</v>
      </c>
      <c r="P415" s="794" t="b">
        <f t="shared" si="100"/>
        <v>1</v>
      </c>
      <c r="Q415" s="794" t="s">
        <v>141</v>
      </c>
      <c r="R415" s="794"/>
      <c r="S415" s="76" t="s">
        <v>1284</v>
      </c>
      <c r="T415" s="794" t="s">
        <v>955</v>
      </c>
      <c r="U415" s="794" t="s">
        <v>150</v>
      </c>
    </row>
    <row r="416" spans="1:21" ht="35.25" customHeight="1">
      <c r="A416" s="779">
        <v>4133</v>
      </c>
      <c r="B416" s="910" t="s">
        <v>101</v>
      </c>
      <c r="C416" s="416" t="s">
        <v>1459</v>
      </c>
      <c r="D416" s="417" t="s">
        <v>48</v>
      </c>
      <c r="E416" s="418">
        <v>450</v>
      </c>
      <c r="F416" s="911">
        <v>1</v>
      </c>
      <c r="G416" s="796">
        <v>450</v>
      </c>
      <c r="H416" s="74" t="str">
        <f>IF(MID(A416,1,3)="OBS","REMOVER ESPAÇOS","OK")</f>
        <v>OK</v>
      </c>
      <c r="J416" s="402" t="str">
        <f>IF(AND(F416=0,G416&gt;0),1+COUNT($J$3:J415),IF(B416="AUXILIAR","AUXILIAR","SUBÍTEM"))</f>
        <v>SUBÍTEM</v>
      </c>
      <c r="K416" s="403">
        <v>4133</v>
      </c>
      <c r="L416" s="404">
        <f t="shared" si="99"/>
        <v>4133</v>
      </c>
      <c r="M416" s="405" t="str">
        <f>IF(AND(MID(A416,1,4)="comp",COUNTIF($A$1:$A$1306,A416)&gt;1),"ok AUXILIAR",IF(AND(F416&gt;0,MID(A416,1,4)="COMP"),"SUBÍTEM",IF(OR(AND(F416=0,G416=0),F416="COEF.",F416&gt;0),"SUBÍTEM",IF(MID(A416,1,5)="COMP.",IF(COUNTIF(ORÇAMENTO!$B$5:$B$9855,COMPOSIÇÕES!A416)=0,"NOK",IF(COUNTIF(ORÇAMENTO!$B$5:$B$9855,COMPOSIÇÕES!A416)&gt;0,"OK","SUBÍTEM"))))))</f>
        <v>SUBÍTEM</v>
      </c>
      <c r="P416" s="794" t="b">
        <f t="shared" si="100"/>
        <v>1</v>
      </c>
      <c r="Q416" s="794">
        <v>4133</v>
      </c>
      <c r="R416" s="794" t="s">
        <v>101</v>
      </c>
      <c r="S416" s="795" t="s">
        <v>1459</v>
      </c>
      <c r="T416" s="794" t="s">
        <v>48</v>
      </c>
      <c r="U416" s="794">
        <v>450</v>
      </c>
    </row>
    <row r="417" spans="1:21" ht="18.75" customHeight="1">
      <c r="A417" s="779">
        <v>39846</v>
      </c>
      <c r="B417" s="910" t="s">
        <v>566</v>
      </c>
      <c r="C417" s="416" t="s">
        <v>1952</v>
      </c>
      <c r="D417" s="417" t="s">
        <v>579</v>
      </c>
      <c r="E417" s="418">
        <v>1308.01</v>
      </c>
      <c r="F417" s="911">
        <v>1</v>
      </c>
      <c r="G417" s="796">
        <v>1308.01</v>
      </c>
      <c r="H417" s="74" t="str">
        <f>IF(MID(A417,1,3)="OBS","REMOVER ESPAÇOS","OK")</f>
        <v>OK</v>
      </c>
      <c r="J417" s="402" t="str">
        <f>IF(AND(F417=0,G417&gt;0),1+COUNT($J$3:J416),IF(B417="AUXILIAR","AUXILIAR","SUBÍTEM"))</f>
        <v>SUBÍTEM</v>
      </c>
      <c r="K417" s="403">
        <v>39846</v>
      </c>
      <c r="L417" s="404">
        <f t="shared" si="99"/>
        <v>39846</v>
      </c>
      <c r="M417" s="405" t="str">
        <f>IF(AND(MID(A417,1,4)="comp",COUNTIF($A$1:$A$1306,A417)&gt;1),"ok AUXILIAR",IF(AND(F417&gt;0,MID(A417,1,4)="COMP"),"SUBÍTEM",IF(OR(AND(F417=0,G417=0),F417="COEF.",F417&gt;0),"SUBÍTEM",IF(MID(A417,1,5)="COMP.",IF(COUNTIF(ORÇAMENTO!$B$5:$B$9855,COMPOSIÇÕES!A417)=0,"NOK",IF(COUNTIF(ORÇAMENTO!$B$5:$B$9855,COMPOSIÇÕES!A417)&gt;0,"OK","SUBÍTEM"))))))</f>
        <v>SUBÍTEM</v>
      </c>
      <c r="P417" s="794" t="b">
        <f t="shared" si="100"/>
        <v>1</v>
      </c>
      <c r="Q417" s="794">
        <v>39846</v>
      </c>
      <c r="R417" s="794" t="s">
        <v>566</v>
      </c>
      <c r="S417" s="795" t="s">
        <v>1952</v>
      </c>
      <c r="T417" s="794" t="s">
        <v>579</v>
      </c>
      <c r="U417" s="794">
        <v>1321.85</v>
      </c>
    </row>
    <row r="418" spans="1:21">
      <c r="A418" s="703" t="s">
        <v>1285</v>
      </c>
      <c r="B418" s="703"/>
      <c r="C418" s="703"/>
      <c r="D418" s="703" t="s">
        <v>150</v>
      </c>
      <c r="E418" s="703" t="s">
        <v>150</v>
      </c>
      <c r="F418" s="703"/>
      <c r="G418" s="703"/>
      <c r="H418" s="74" t="str">
        <f>IF(MID(A418,1,3)="OBS","REMOVER ESPAÇOS","OK")</f>
        <v>REMOVER ESPAÇOS</v>
      </c>
      <c r="J418" s="402" t="str">
        <f>IF(AND(F418=0,G418&gt;0),1+COUNT($J$3:J417),IF(B418="AUXILIAR","AUXILIAR","SUBÍTEM"))</f>
        <v>SUBÍTEM</v>
      </c>
      <c r="K418" s="403" t="s">
        <v>1285</v>
      </c>
      <c r="L418" s="404" t="str">
        <f t="shared" si="99"/>
        <v>Obs: composição/Base -  Composição adaptada -  ORSE - 4464 + 39846/SINAPI INSUMO</v>
      </c>
      <c r="M418" s="405" t="str">
        <f>IF(AND(MID(A418,1,4)="comp",COUNTIF($A$1:$A$1306,A418)&gt;1),"ok AUXILIAR",IF(AND(F418&gt;0,MID(A418,1,4)="COMP"),"SUBÍTEM",IF(OR(AND(F418=0,G418=0),F418="COEF.",F418&gt;0),"SUBÍTEM",IF(MID(A418,1,5)="COMP.",IF(COUNTIF(ORÇAMENTO!$B$5:$B$9855,COMPOSIÇÕES!A418)=0,"NOK",IF(COUNTIF(ORÇAMENTO!$B$5:$B$9855,COMPOSIÇÕES!A418)&gt;0,"OK","SUBÍTEM"))))))</f>
        <v>SUBÍTEM</v>
      </c>
      <c r="P418" s="794" t="b">
        <f t="shared" si="100"/>
        <v>1</v>
      </c>
      <c r="Q418" s="794" t="s">
        <v>1285</v>
      </c>
      <c r="R418" s="794"/>
      <c r="S418" s="703"/>
      <c r="T418" s="794" t="s">
        <v>150</v>
      </c>
      <c r="U418" s="794" t="s">
        <v>150</v>
      </c>
    </row>
    <row r="419" spans="1:21" ht="15.75" thickBot="1">
      <c r="A419" s="130" t="s">
        <v>961</v>
      </c>
      <c r="B419" s="382"/>
      <c r="C419" s="130"/>
      <c r="D419" s="130"/>
      <c r="E419" s="130"/>
      <c r="F419" s="130"/>
      <c r="G419" s="130"/>
      <c r="J419" s="402" t="str">
        <f>IF(AND(F419=0,G419&gt;0),1+COUNT($J$3:J418),IF(B419="AUXILIAR","AUXILIAR","SUBÍTEM"))</f>
        <v>SUBÍTEM</v>
      </c>
      <c r="K419" s="403" t="s">
        <v>961</v>
      </c>
      <c r="L419" s="404" t="str">
        <f t="shared" si="99"/>
        <v>Obs²: Assumimos uma possível pequena imprecisão ao utilizar os insumos e composição base do ORSE/SE de itens de baixa relevância.</v>
      </c>
      <c r="M419" s="405" t="str">
        <f>IF(AND(MID(A419,1,4)="comp",COUNTIF($A$1:$A$1306,A419)&gt;1),"ok AUXILIAR",IF(AND(F419&gt;0,MID(A419,1,4)="COMP"),"SUBÍTEM",IF(OR(AND(F419=0,G419=0),F419="COEF.",F419&gt;0),"SUBÍTEM",IF(MID(A419,1,5)="COMP.",IF(COUNTIF(ORÇAMENTO!$B$5:$B$9855,COMPOSIÇÕES!A419)=0,"NOK",IF(COUNTIF(ORÇAMENTO!$B$5:$B$9855,COMPOSIÇÕES!A419)&gt;0,"OK","SUBÍTEM"))))))</f>
        <v>SUBÍTEM</v>
      </c>
      <c r="P419" s="794" t="b">
        <f t="shared" si="100"/>
        <v>1</v>
      </c>
      <c r="Q419" s="794" t="s">
        <v>961</v>
      </c>
      <c r="R419" s="794"/>
      <c r="S419" s="130"/>
      <c r="T419" s="794"/>
      <c r="U419" s="794"/>
    </row>
    <row r="420" spans="1:21" ht="41.25" customHeight="1" thickBot="1">
      <c r="A420" s="397" t="s">
        <v>95</v>
      </c>
      <c r="B420" s="398"/>
      <c r="C420" s="399" t="s">
        <v>78</v>
      </c>
      <c r="D420" s="432" t="s">
        <v>96</v>
      </c>
      <c r="E420" s="399" t="s">
        <v>98</v>
      </c>
      <c r="F420" s="432" t="s">
        <v>97</v>
      </c>
      <c r="G420" s="433" t="s">
        <v>99</v>
      </c>
      <c r="H420" s="74" t="str">
        <f>IF(MID(A420,1,3)="OBS","REMOVER ESPAÇOS","OK")</f>
        <v>OK</v>
      </c>
      <c r="J420" s="402" t="str">
        <f>IF(AND(F420=0,G420&gt;0),1+COUNT($J$3:J419),IF(B420="AUXILIAR","AUXILIAR","SUBÍTEM"))</f>
        <v>SUBÍTEM</v>
      </c>
      <c r="K420" s="403" t="s">
        <v>95</v>
      </c>
      <c r="L420" s="404" t="str">
        <f t="shared" ref="L420:L425" si="101">A420</f>
        <v>COD.</v>
      </c>
      <c r="M420" s="405" t="str">
        <f>IF(AND(MID(A420,1,4)="comp",COUNTIF($A$1:$A$1306,A420)&gt;1),"ok AUXILIAR",IF(AND(F420&gt;0,MID(A420,1,4)="COMP"),"SUBÍTEM",IF(OR(AND(F420=0,G420=0),F420="COEF.",F420&gt;0),"SUBÍTEM",IF(MID(A420,1,5)="COMP.",IF(COUNTIF(ORÇAMENTO!$B$5:$B$9855,COMPOSIÇÕES!A420)=0,"NOK",IF(COUNTIF(ORÇAMENTO!$B$5:$B$9855,COMPOSIÇÕES!A420)&gt;0,"OK","SUBÍTEM"))))))</f>
        <v>SUBÍTEM</v>
      </c>
      <c r="P420" s="794" t="b">
        <f t="shared" si="100"/>
        <v>1</v>
      </c>
      <c r="Q420" s="794" t="s">
        <v>95</v>
      </c>
      <c r="R420" s="794"/>
      <c r="S420" s="75" t="s">
        <v>78</v>
      </c>
      <c r="T420" s="794" t="s">
        <v>96</v>
      </c>
      <c r="U420" s="794" t="s">
        <v>98</v>
      </c>
    </row>
    <row r="421" spans="1:21" ht="44.25" customHeight="1" thickBot="1">
      <c r="A421" s="407" t="s">
        <v>142</v>
      </c>
      <c r="B421" s="408"/>
      <c r="C421" s="437" t="s">
        <v>1287</v>
      </c>
      <c r="D421" s="408" t="s">
        <v>955</v>
      </c>
      <c r="E421" s="434" t="s">
        <v>150</v>
      </c>
      <c r="F421" s="434"/>
      <c r="G421" s="424">
        <v>1950.63</v>
      </c>
      <c r="H421" s="74" t="str">
        <f>UPPER(C421)</f>
        <v>INSTALAÇÃO E FORNECIMENTO DE CONDICIONADOR DE AR TIPO SPLIT HIGH WALL, 12000 BTU- FORNECIMENTO E INSTALAÇÃO</v>
      </c>
      <c r="J421" s="402">
        <f>IF(AND(F421=0,G421&gt;0),1+COUNT($J$3:J420),IF(B421="AUXILIAR","AUXILIAR","SUBÍTEM"))</f>
        <v>51</v>
      </c>
      <c r="K421" s="403" t="s">
        <v>143</v>
      </c>
      <c r="L421" s="404" t="str">
        <f t="shared" si="101"/>
        <v>COMP. 51</v>
      </c>
      <c r="M421" s="405" t="str">
        <f>IF(AND(MID(A421,1,4)="comp",COUNTIF($A$1:$A$1306,A421)&gt;1),"ok AUXILIAR",IF(AND(F421&gt;0,MID(A421,1,4)="COMP"),"SUBÍTEM",IF(OR(AND(F421=0,G421=0),F421="COEF.",F421&gt;0),"SUBÍTEM",IF(MID(A421,1,5)="COMP.",IF(COUNTIF(ORÇAMENTO!$B$5:$B$9855,COMPOSIÇÕES!A421)=0,"NOK",IF(COUNTIF(ORÇAMENTO!$B$5:$B$9855,COMPOSIÇÕES!A421)&gt;0,"OK","SUBÍTEM"))))))</f>
        <v>OK</v>
      </c>
      <c r="P421" s="794" t="b">
        <f t="shared" si="100"/>
        <v>1</v>
      </c>
      <c r="Q421" s="794" t="s">
        <v>142</v>
      </c>
      <c r="R421" s="794"/>
      <c r="S421" s="76" t="s">
        <v>1287</v>
      </c>
      <c r="T421" s="794" t="s">
        <v>955</v>
      </c>
      <c r="U421" s="794" t="s">
        <v>150</v>
      </c>
    </row>
    <row r="422" spans="1:21" ht="35.25" customHeight="1">
      <c r="A422" s="779">
        <v>4134</v>
      </c>
      <c r="B422" s="910" t="s">
        <v>101</v>
      </c>
      <c r="C422" s="416" t="s">
        <v>1460</v>
      </c>
      <c r="D422" s="417" t="s">
        <v>48</v>
      </c>
      <c r="E422" s="418">
        <v>500</v>
      </c>
      <c r="F422" s="911">
        <v>1</v>
      </c>
      <c r="G422" s="796">
        <v>500</v>
      </c>
      <c r="H422" s="74" t="str">
        <f>IF(MID(A422,1,3)="OBS","REMOVER ESPAÇOS","OK")</f>
        <v>OK</v>
      </c>
      <c r="J422" s="402" t="str">
        <f>IF(AND(F422=0,G422&gt;0),1+COUNT($J$3:J421),IF(B422="AUXILIAR","AUXILIAR","SUBÍTEM"))</f>
        <v>SUBÍTEM</v>
      </c>
      <c r="K422" s="403">
        <v>4134</v>
      </c>
      <c r="L422" s="404">
        <f t="shared" si="101"/>
        <v>4134</v>
      </c>
      <c r="M422" s="405" t="str">
        <f>IF(AND(MID(A422,1,4)="comp",COUNTIF($A$1:$A$1306,A422)&gt;1),"ok AUXILIAR",IF(AND(F422&gt;0,MID(A422,1,4)="COMP"),"SUBÍTEM",IF(OR(AND(F422=0,G422=0),F422="COEF.",F422&gt;0),"SUBÍTEM",IF(MID(A422,1,5)="COMP.",IF(COUNTIF(ORÇAMENTO!$B$5:$B$9855,COMPOSIÇÕES!A422)=0,"NOK",IF(COUNTIF(ORÇAMENTO!$B$5:$B$9855,COMPOSIÇÕES!A422)&gt;0,"OK","SUBÍTEM"))))))</f>
        <v>SUBÍTEM</v>
      </c>
      <c r="P422" s="794" t="b">
        <f t="shared" si="100"/>
        <v>1</v>
      </c>
      <c r="Q422" s="794">
        <v>4134</v>
      </c>
      <c r="R422" s="794" t="s">
        <v>101</v>
      </c>
      <c r="S422" s="795" t="s">
        <v>1460</v>
      </c>
      <c r="T422" s="794" t="s">
        <v>48</v>
      </c>
      <c r="U422" s="794">
        <v>500</v>
      </c>
    </row>
    <row r="423" spans="1:21" ht="18.75" customHeight="1">
      <c r="A423" s="779">
        <v>39847</v>
      </c>
      <c r="B423" s="910" t="s">
        <v>566</v>
      </c>
      <c r="C423" s="416" t="s">
        <v>1951</v>
      </c>
      <c r="D423" s="417" t="s">
        <v>579</v>
      </c>
      <c r="E423" s="418">
        <v>1450.63</v>
      </c>
      <c r="F423" s="911">
        <v>1</v>
      </c>
      <c r="G423" s="796">
        <v>1450.63</v>
      </c>
      <c r="H423" s="74" t="str">
        <f>IF(MID(A423,1,3)="OBS","REMOVER ESPAÇOS","OK")</f>
        <v>OK</v>
      </c>
      <c r="J423" s="402" t="str">
        <f>IF(AND(F423=0,G423&gt;0),1+COUNT($J$3:J422),IF(B423="AUXILIAR","AUXILIAR","SUBÍTEM"))</f>
        <v>SUBÍTEM</v>
      </c>
      <c r="K423" s="403">
        <v>39847</v>
      </c>
      <c r="L423" s="404">
        <f t="shared" si="101"/>
        <v>39847</v>
      </c>
      <c r="M423" s="405" t="str">
        <f>IF(AND(MID(A423,1,4)="comp",COUNTIF($A$1:$A$1306,A423)&gt;1),"ok AUXILIAR",IF(AND(F423&gt;0,MID(A423,1,4)="COMP"),"SUBÍTEM",IF(OR(AND(F423=0,G423=0),F423="COEF.",F423&gt;0),"SUBÍTEM",IF(MID(A423,1,5)="COMP.",IF(COUNTIF(ORÇAMENTO!$B$5:$B$9855,COMPOSIÇÕES!A423)=0,"NOK",IF(COUNTIF(ORÇAMENTO!$B$5:$B$9855,COMPOSIÇÕES!A423)&gt;0,"OK","SUBÍTEM"))))))</f>
        <v>SUBÍTEM</v>
      </c>
      <c r="P423" s="794" t="b">
        <f t="shared" si="100"/>
        <v>1</v>
      </c>
      <c r="Q423" s="794">
        <v>39847</v>
      </c>
      <c r="R423" s="794" t="s">
        <v>566</v>
      </c>
      <c r="S423" s="795" t="s">
        <v>1951</v>
      </c>
      <c r="T423" s="794" t="s">
        <v>579</v>
      </c>
      <c r="U423" s="794">
        <v>1465.99</v>
      </c>
    </row>
    <row r="424" spans="1:21">
      <c r="A424" s="703" t="s">
        <v>1286</v>
      </c>
      <c r="B424" s="703"/>
      <c r="C424" s="703"/>
      <c r="D424" s="703" t="s">
        <v>150</v>
      </c>
      <c r="E424" s="703" t="s">
        <v>150</v>
      </c>
      <c r="F424" s="703"/>
      <c r="G424" s="703"/>
      <c r="H424" s="74" t="str">
        <f>IF(MID(A424,1,3)="OBS","REMOVER ESPAÇOS","OK")</f>
        <v>REMOVER ESPAÇOS</v>
      </c>
      <c r="J424" s="402" t="str">
        <f>IF(AND(F424=0,G424&gt;0),1+COUNT($J$3:J423),IF(B424="AUXILIAR","AUXILIAR","SUBÍTEM"))</f>
        <v>SUBÍTEM</v>
      </c>
      <c r="K424" s="403" t="s">
        <v>1286</v>
      </c>
      <c r="L424" s="404" t="str">
        <f t="shared" si="101"/>
        <v>Obs: composição/Base -  Composição adaptada -  ORSE - 4465 + 39847/SINAPI INSUMO</v>
      </c>
      <c r="M424" s="405" t="str">
        <f>IF(AND(MID(A424,1,4)="comp",COUNTIF($A$1:$A$1306,A424)&gt;1),"ok AUXILIAR",IF(AND(F424&gt;0,MID(A424,1,4)="COMP"),"SUBÍTEM",IF(OR(AND(F424=0,G424=0),F424="COEF.",F424&gt;0),"SUBÍTEM",IF(MID(A424,1,5)="COMP.",IF(COUNTIF(ORÇAMENTO!$B$5:$B$9855,COMPOSIÇÕES!A424)=0,"NOK",IF(COUNTIF(ORÇAMENTO!$B$5:$B$9855,COMPOSIÇÕES!A424)&gt;0,"OK","SUBÍTEM"))))))</f>
        <v>SUBÍTEM</v>
      </c>
      <c r="P424" s="794" t="b">
        <f t="shared" si="100"/>
        <v>1</v>
      </c>
      <c r="Q424" s="794" t="s">
        <v>1286</v>
      </c>
      <c r="R424" s="794"/>
      <c r="S424" s="703"/>
      <c r="T424" s="794" t="s">
        <v>150</v>
      </c>
      <c r="U424" s="794" t="s">
        <v>150</v>
      </c>
    </row>
    <row r="425" spans="1:21" ht="15.75" thickBot="1">
      <c r="A425" s="130" t="s">
        <v>961</v>
      </c>
      <c r="B425" s="382"/>
      <c r="C425" s="130"/>
      <c r="D425" s="130"/>
      <c r="E425" s="130"/>
      <c r="F425" s="130"/>
      <c r="G425" s="130"/>
      <c r="J425" s="402" t="str">
        <f>IF(AND(F425=0,G425&gt;0),1+COUNT($J$3:J424),IF(B425="AUXILIAR","AUXILIAR","SUBÍTEM"))</f>
        <v>SUBÍTEM</v>
      </c>
      <c r="K425" s="403" t="s">
        <v>961</v>
      </c>
      <c r="L425" s="404" t="str">
        <f t="shared" si="101"/>
        <v>Obs²: Assumimos uma possível pequena imprecisão ao utilizar os insumos e composição base do ORSE/SE de itens de baixa relevância.</v>
      </c>
      <c r="M425" s="405" t="str">
        <f>IF(AND(MID(A425,1,4)="comp",COUNTIF($A$1:$A$1306,A425)&gt;1),"ok AUXILIAR",IF(AND(F425&gt;0,MID(A425,1,4)="COMP"),"SUBÍTEM",IF(OR(AND(F425=0,G425=0),F425="COEF.",F425&gt;0),"SUBÍTEM",IF(MID(A425,1,5)="COMP.",IF(COUNTIF(ORÇAMENTO!$B$5:$B$9855,COMPOSIÇÕES!A425)=0,"NOK",IF(COUNTIF(ORÇAMENTO!$B$5:$B$9855,COMPOSIÇÕES!A425)&gt;0,"OK","SUBÍTEM"))))))</f>
        <v>SUBÍTEM</v>
      </c>
      <c r="P425" s="794" t="b">
        <f t="shared" si="100"/>
        <v>1</v>
      </c>
      <c r="Q425" s="794" t="s">
        <v>961</v>
      </c>
      <c r="R425" s="794"/>
      <c r="S425" s="130"/>
      <c r="T425" s="794"/>
      <c r="U425" s="794"/>
    </row>
    <row r="426" spans="1:21" ht="41.25" customHeight="1" thickBot="1">
      <c r="A426" s="397" t="s">
        <v>95</v>
      </c>
      <c r="B426" s="398"/>
      <c r="C426" s="399" t="s">
        <v>78</v>
      </c>
      <c r="D426" s="432" t="s">
        <v>96</v>
      </c>
      <c r="E426" s="399" t="s">
        <v>98</v>
      </c>
      <c r="F426" s="432" t="s">
        <v>97</v>
      </c>
      <c r="G426" s="433" t="s">
        <v>99</v>
      </c>
      <c r="H426" s="74" t="str">
        <f>IF(MID(A426,1,3)="OBS","REMOVER ESPAÇOS","OK")</f>
        <v>OK</v>
      </c>
      <c r="J426" s="402" t="str">
        <f>IF(AND(F426=0,G426&gt;0),1+COUNT($J$3:J425),IF(B426="AUXILIAR","AUXILIAR","SUBÍTEM"))</f>
        <v>SUBÍTEM</v>
      </c>
      <c r="K426" s="403" t="s">
        <v>95</v>
      </c>
      <c r="L426" s="404" t="str">
        <f t="shared" ref="L426:L432" si="102">A426</f>
        <v>COD.</v>
      </c>
      <c r="M426" s="405" t="str">
        <f>IF(AND(MID(A426,1,4)="comp",COUNTIF($A$1:$A$1306,A426)&gt;1),"ok AUXILIAR",IF(AND(F426&gt;0,MID(A426,1,4)="COMP"),"SUBÍTEM",IF(OR(AND(F426=0,G426=0),F426="COEF.",F426&gt;0),"SUBÍTEM",IF(MID(A426,1,5)="COMP.",IF(COUNTIF(ORÇAMENTO!$B$5:$B$9855,COMPOSIÇÕES!A426)=0,"NOK",IF(COUNTIF(ORÇAMENTO!$B$5:$B$9855,COMPOSIÇÕES!A426)&gt;0,"OK","SUBÍTEM"))))))</f>
        <v>SUBÍTEM</v>
      </c>
      <c r="P426" s="794" t="b">
        <f t="shared" ref="P426:P429" si="103">C426=S426</f>
        <v>1</v>
      </c>
      <c r="Q426" s="794" t="s">
        <v>95</v>
      </c>
      <c r="R426" s="794"/>
      <c r="S426" s="75" t="s">
        <v>78</v>
      </c>
      <c r="T426" s="794" t="s">
        <v>96</v>
      </c>
      <c r="U426" s="794" t="s">
        <v>98</v>
      </c>
    </row>
    <row r="427" spans="1:21" ht="39" customHeight="1" thickBot="1">
      <c r="A427" s="407" t="s">
        <v>143</v>
      </c>
      <c r="B427" s="408"/>
      <c r="C427" s="437" t="s">
        <v>1293</v>
      </c>
      <c r="D427" s="408" t="s">
        <v>955</v>
      </c>
      <c r="E427" s="434" t="s">
        <v>150</v>
      </c>
      <c r="F427" s="434"/>
      <c r="G427" s="424">
        <v>36.36</v>
      </c>
      <c r="H427" s="74" t="str">
        <f>UPPER(C427)</f>
        <v>FORNECIMENTO E INSTALAÇÃO DE CAIXA DE PASSAGEM PVC 20 X 20 CM</v>
      </c>
      <c r="J427" s="402">
        <f>IF(AND(F427=0,G427&gt;0),1+COUNT($J$3:J426),IF(B427="AUXILIAR","AUXILIAR","SUBÍTEM"))</f>
        <v>52</v>
      </c>
      <c r="K427" s="403" t="s">
        <v>144</v>
      </c>
      <c r="L427" s="404" t="str">
        <f t="shared" si="102"/>
        <v>COMP. 52</v>
      </c>
      <c r="M427" s="405" t="str">
        <f>IF(AND(MID(A427,1,4)="comp",COUNTIF($A$1:$A$1306,A427)&gt;1),"ok AUXILIAR",IF(AND(F427&gt;0,MID(A427,1,4)="COMP"),"SUBÍTEM",IF(OR(AND(F427=0,G427=0),F427="COEF.",F427&gt;0),"SUBÍTEM",IF(MID(A427,1,5)="COMP.",IF(COUNTIF(ORÇAMENTO!$B$5:$B$9855,COMPOSIÇÕES!A427)=0,"NOK",IF(COUNTIF(ORÇAMENTO!$B$5:$B$9855,COMPOSIÇÕES!A427)&gt;0,"OK","SUBÍTEM"))))))</f>
        <v>OK</v>
      </c>
      <c r="P427" s="794" t="b">
        <f t="shared" si="103"/>
        <v>1</v>
      </c>
      <c r="Q427" s="794" t="s">
        <v>143</v>
      </c>
      <c r="R427" s="794"/>
      <c r="S427" s="76" t="s">
        <v>1293</v>
      </c>
      <c r="T427" s="794" t="s">
        <v>955</v>
      </c>
      <c r="U427" s="794" t="s">
        <v>150</v>
      </c>
    </row>
    <row r="428" spans="1:21" ht="18" customHeight="1">
      <c r="A428" s="779">
        <v>6912</v>
      </c>
      <c r="B428" s="910" t="s">
        <v>101</v>
      </c>
      <c r="C428" s="416" t="s">
        <v>1461</v>
      </c>
      <c r="D428" s="417" t="s">
        <v>48</v>
      </c>
      <c r="E428" s="418">
        <v>16.84</v>
      </c>
      <c r="F428" s="911">
        <v>1</v>
      </c>
      <c r="G428" s="796">
        <v>16.84</v>
      </c>
      <c r="H428" s="74" t="str">
        <f>IF(MID(A428,1,3)="OBS","REMOVER ESPAÇOS","OK")</f>
        <v>OK</v>
      </c>
      <c r="J428" s="402" t="str">
        <f>IF(AND(F428=0,G428&gt;0),1+COUNT($J$3:J427),IF(B428="AUXILIAR","AUXILIAR","SUBÍTEM"))</f>
        <v>SUBÍTEM</v>
      </c>
      <c r="K428" s="403">
        <v>6912</v>
      </c>
      <c r="L428" s="404">
        <f t="shared" si="102"/>
        <v>6912</v>
      </c>
      <c r="M428" s="405" t="str">
        <f>IF(AND(MID(A428,1,4)="comp",COUNTIF($A$1:$A$1306,A428)&gt;1),"ok AUXILIAR",IF(AND(F428&gt;0,MID(A428,1,4)="COMP"),"SUBÍTEM",IF(OR(AND(F428=0,G428=0),F428="COEF.",F428&gt;0),"SUBÍTEM",IF(MID(A428,1,5)="COMP.",IF(COUNTIF(ORÇAMENTO!$B$5:$B$9855,COMPOSIÇÕES!A428)=0,"NOK",IF(COUNTIF(ORÇAMENTO!$B$5:$B$9855,COMPOSIÇÕES!A428)&gt;0,"OK","SUBÍTEM"))))))</f>
        <v>SUBÍTEM</v>
      </c>
      <c r="P428" s="794" t="b">
        <f t="shared" si="103"/>
        <v>1</v>
      </c>
      <c r="Q428" s="794">
        <v>6912</v>
      </c>
      <c r="R428" s="794" t="s">
        <v>101</v>
      </c>
      <c r="S428" s="795" t="s">
        <v>1461</v>
      </c>
      <c r="T428" s="794" t="s">
        <v>48</v>
      </c>
      <c r="U428" s="794">
        <v>16.350000000000001</v>
      </c>
    </row>
    <row r="429" spans="1:21" ht="20.25" customHeight="1">
      <c r="A429" s="779">
        <v>88264</v>
      </c>
      <c r="B429" s="910" t="s">
        <v>100</v>
      </c>
      <c r="C429" s="416" t="s">
        <v>578</v>
      </c>
      <c r="D429" s="417" t="s">
        <v>53</v>
      </c>
      <c r="E429" s="418">
        <v>19.8</v>
      </c>
      <c r="F429" s="911">
        <v>0.6</v>
      </c>
      <c r="G429" s="796">
        <v>11.88</v>
      </c>
      <c r="H429" s="74" t="str">
        <f>IF(MID(A429,1,3)="OBS","REMOVER ESPAÇOS","OK")</f>
        <v>OK</v>
      </c>
      <c r="J429" s="402" t="str">
        <f>IF(AND(F429=0,G429&gt;0),1+COUNT($J$3:J428),IF(B429="AUXILIAR","AUXILIAR","SUBÍTEM"))</f>
        <v>SUBÍTEM</v>
      </c>
      <c r="K429" s="403">
        <v>88264</v>
      </c>
      <c r="L429" s="404">
        <f t="shared" si="102"/>
        <v>88264</v>
      </c>
      <c r="M429" s="405" t="str">
        <f>IF(AND(MID(A429,1,4)="comp",COUNTIF($A$1:$A$1306,A429)&gt;1),"ok AUXILIAR",IF(AND(F429&gt;0,MID(A429,1,4)="COMP"),"SUBÍTEM",IF(OR(AND(F429=0,G429=0),F429="COEF.",F429&gt;0),"SUBÍTEM",IF(MID(A429,1,5)="COMP.",IF(COUNTIF(ORÇAMENTO!$B$5:$B$9855,COMPOSIÇÕES!A429)=0,"NOK",IF(COUNTIF(ORÇAMENTO!$B$5:$B$9855,COMPOSIÇÕES!A429)&gt;0,"OK","SUBÍTEM"))))))</f>
        <v>SUBÍTEM</v>
      </c>
      <c r="P429" s="794" t="b">
        <f t="shared" si="103"/>
        <v>1</v>
      </c>
      <c r="Q429" s="794">
        <v>88264</v>
      </c>
      <c r="R429" s="794" t="s">
        <v>100</v>
      </c>
      <c r="S429" s="795" t="s">
        <v>578</v>
      </c>
      <c r="T429" s="794" t="s">
        <v>53</v>
      </c>
      <c r="U429" s="794">
        <v>19.16</v>
      </c>
    </row>
    <row r="430" spans="1:21" ht="18.75" customHeight="1">
      <c r="A430" s="779">
        <v>88316</v>
      </c>
      <c r="B430" s="910" t="s">
        <v>100</v>
      </c>
      <c r="C430" s="416" t="s">
        <v>565</v>
      </c>
      <c r="D430" s="417" t="s">
        <v>53</v>
      </c>
      <c r="E430" s="418">
        <v>12.73</v>
      </c>
      <c r="F430" s="911">
        <v>0.6</v>
      </c>
      <c r="G430" s="796">
        <v>7.64</v>
      </c>
      <c r="H430" s="74" t="str">
        <f>IF(MID(A430,1,3)="OBS","REMOVER ESPAÇOS","OK")</f>
        <v>OK</v>
      </c>
      <c r="J430" s="402" t="str">
        <f>IF(AND(F430=0,G430&gt;0),1+COUNT($J$3:J429),IF(B430="AUXILIAR","AUXILIAR","SUBÍTEM"))</f>
        <v>SUBÍTEM</v>
      </c>
      <c r="K430" s="403">
        <v>88316</v>
      </c>
      <c r="L430" s="404">
        <f t="shared" si="102"/>
        <v>88316</v>
      </c>
      <c r="M430" s="405" t="str">
        <f>IF(AND(MID(A430,1,4)="comp",COUNTIF($A$1:$A$1306,A430)&gt;1),"ok AUXILIAR",IF(AND(F430&gt;0,MID(A430,1,4)="COMP"),"SUBÍTEM",IF(OR(AND(F430=0,G430=0),F430="COEF.",F430&gt;0),"SUBÍTEM",IF(MID(A430,1,5)="COMP.",IF(COUNTIF(ORÇAMENTO!$B$5:$B$9855,COMPOSIÇÕES!A430)=0,"NOK",IF(COUNTIF(ORÇAMENTO!$B$5:$B$9855,COMPOSIÇÕES!A430)&gt;0,"OK","SUBÍTEM"))))))</f>
        <v>SUBÍTEM</v>
      </c>
      <c r="P430" s="794" t="b">
        <f>C430=S430</f>
        <v>1</v>
      </c>
      <c r="Q430" s="794">
        <v>88316</v>
      </c>
      <c r="R430" s="794" t="s">
        <v>100</v>
      </c>
      <c r="S430" s="795" t="s">
        <v>565</v>
      </c>
      <c r="T430" s="794" t="s">
        <v>53</v>
      </c>
      <c r="U430" s="794">
        <v>12.7</v>
      </c>
    </row>
    <row r="431" spans="1:21">
      <c r="A431" s="703" t="s">
        <v>1294</v>
      </c>
      <c r="B431" s="703"/>
      <c r="C431" s="703"/>
      <c r="D431" s="703" t="s">
        <v>150</v>
      </c>
      <c r="E431" s="703" t="s">
        <v>150</v>
      </c>
      <c r="F431" s="703"/>
      <c r="G431" s="703"/>
      <c r="H431" s="74" t="str">
        <f>IF(MID(A431,1,3)="OBS","REMOVER ESPAÇOS","OK")</f>
        <v>REMOVER ESPAÇOS</v>
      </c>
      <c r="J431" s="402" t="str">
        <f>IF(AND(F431=0,G431&gt;0),1+COUNT($J$3:J430),IF(B431="AUXILIAR","AUXILIAR","SUBÍTEM"))</f>
        <v>SUBÍTEM</v>
      </c>
      <c r="K431" s="403" t="s">
        <v>1294</v>
      </c>
      <c r="L431" s="404" t="str">
        <f t="shared" si="102"/>
        <v>Obs: composição/Base -  Composição adaptada -  ORSE - 7872</v>
      </c>
      <c r="M431" s="405" t="str">
        <f>IF(AND(MID(A431,1,4)="comp",COUNTIF($A$1:$A$1306,A431)&gt;1),"ok AUXILIAR",IF(AND(F431&gt;0,MID(A431,1,4)="COMP"),"SUBÍTEM",IF(OR(AND(F431=0,G431=0),F431="COEF.",F431&gt;0),"SUBÍTEM",IF(MID(A431,1,5)="COMP.",IF(COUNTIF(ORÇAMENTO!$B$5:$B$9855,COMPOSIÇÕES!A431)=0,"NOK",IF(COUNTIF(ORÇAMENTO!$B$5:$B$9855,COMPOSIÇÕES!A431)&gt;0,"OK","SUBÍTEM"))))))</f>
        <v>SUBÍTEM</v>
      </c>
      <c r="P431" s="794" t="b">
        <f t="shared" ref="P431:P437" si="104">C431=S431</f>
        <v>1</v>
      </c>
      <c r="Q431" s="794" t="s">
        <v>1294</v>
      </c>
      <c r="R431" s="794"/>
      <c r="S431" s="703"/>
      <c r="T431" s="794" t="s">
        <v>150</v>
      </c>
      <c r="U431" s="794" t="s">
        <v>150</v>
      </c>
    </row>
    <row r="432" spans="1:21" ht="15.75" thickBot="1">
      <c r="A432" s="130" t="s">
        <v>961</v>
      </c>
      <c r="B432" s="382"/>
      <c r="C432" s="130"/>
      <c r="D432" s="130"/>
      <c r="E432" s="130"/>
      <c r="F432" s="130"/>
      <c r="G432" s="130"/>
      <c r="J432" s="402" t="str">
        <f>IF(AND(F432=0,G432&gt;0),1+COUNT($J$3:J431),IF(B432="AUXILIAR","AUXILIAR","SUBÍTEM"))</f>
        <v>SUBÍTEM</v>
      </c>
      <c r="K432" s="403" t="s">
        <v>961</v>
      </c>
      <c r="L432" s="404" t="str">
        <f t="shared" si="102"/>
        <v>Obs²: Assumimos uma possível pequena imprecisão ao utilizar os insumos e composição base do ORSE/SE de itens de baixa relevância.</v>
      </c>
      <c r="M432" s="405" t="str">
        <f>IF(AND(MID(A432,1,4)="comp",COUNTIF($A$1:$A$1306,A432)&gt;1),"ok AUXILIAR",IF(AND(F432&gt;0,MID(A432,1,4)="COMP"),"SUBÍTEM",IF(OR(AND(F432=0,G432=0),F432="COEF.",F432&gt;0),"SUBÍTEM",IF(MID(A432,1,5)="COMP.",IF(COUNTIF(ORÇAMENTO!$B$5:$B$9855,COMPOSIÇÕES!A432)=0,"NOK",IF(COUNTIF(ORÇAMENTO!$B$5:$B$9855,COMPOSIÇÕES!A432)&gt;0,"OK","SUBÍTEM"))))))</f>
        <v>SUBÍTEM</v>
      </c>
      <c r="P432" s="794" t="b">
        <f t="shared" si="104"/>
        <v>1</v>
      </c>
      <c r="Q432" s="794" t="s">
        <v>961</v>
      </c>
      <c r="R432" s="794"/>
      <c r="S432" s="130"/>
      <c r="T432" s="794"/>
      <c r="U432" s="794"/>
    </row>
    <row r="433" spans="1:21" ht="41.25" customHeight="1" thickBot="1">
      <c r="A433" s="397" t="s">
        <v>95</v>
      </c>
      <c r="B433" s="398"/>
      <c r="C433" s="399" t="s">
        <v>78</v>
      </c>
      <c r="D433" s="432" t="s">
        <v>96</v>
      </c>
      <c r="E433" s="399" t="s">
        <v>98</v>
      </c>
      <c r="F433" s="432" t="s">
        <v>97</v>
      </c>
      <c r="G433" s="433" t="s">
        <v>99</v>
      </c>
      <c r="H433" s="74" t="str">
        <f>IF(MID(A433,1,3)="OBS","REMOVER ESPAÇOS","OK")</f>
        <v>OK</v>
      </c>
      <c r="J433" s="402" t="str">
        <f>IF(AND(F433=0,G433&gt;0),1+COUNT($J$3:J432),IF(B433="AUXILIAR","AUXILIAR","SUBÍTEM"))</f>
        <v>SUBÍTEM</v>
      </c>
      <c r="K433" s="403" t="s">
        <v>95</v>
      </c>
      <c r="L433" s="404" t="str">
        <f t="shared" ref="L433:L440" si="105">A433</f>
        <v>COD.</v>
      </c>
      <c r="M433" s="405" t="str">
        <f>IF(AND(MID(A433,1,4)="comp",COUNTIF($A$1:$A$1306,A433)&gt;1),"ok AUXILIAR",IF(AND(F433&gt;0,MID(A433,1,4)="COMP"),"SUBÍTEM",IF(OR(AND(F433=0,G433=0),F433="COEF.",F433&gt;0),"SUBÍTEM",IF(MID(A433,1,5)="COMP.",IF(COUNTIF(ORÇAMENTO!$B$5:$B$9855,COMPOSIÇÕES!A433)=0,"NOK",IF(COUNTIF(ORÇAMENTO!$B$5:$B$9855,COMPOSIÇÕES!A433)&gt;0,"OK","SUBÍTEM"))))))</f>
        <v>SUBÍTEM</v>
      </c>
      <c r="P433" s="794" t="b">
        <f t="shared" si="104"/>
        <v>1</v>
      </c>
      <c r="Q433" s="794" t="s">
        <v>95</v>
      </c>
      <c r="R433" s="794"/>
      <c r="S433" s="75" t="s">
        <v>78</v>
      </c>
      <c r="T433" s="794" t="s">
        <v>96</v>
      </c>
      <c r="U433" s="794" t="s">
        <v>98</v>
      </c>
    </row>
    <row r="434" spans="1:21" ht="39" customHeight="1" thickBot="1">
      <c r="A434" s="407" t="s">
        <v>144</v>
      </c>
      <c r="B434" s="408"/>
      <c r="C434" s="437" t="s">
        <v>1295</v>
      </c>
      <c r="D434" s="408" t="s">
        <v>47</v>
      </c>
      <c r="E434" s="434" t="s">
        <v>150</v>
      </c>
      <c r="F434" s="434"/>
      <c r="G434" s="424">
        <v>13.13</v>
      </c>
      <c r="H434" s="74" t="str">
        <f>UPPER(C434)</f>
        <v>TUBO DE PEAD, PE-80, RAMAL PREDIAL, DIAM = 25MM (3/4")</v>
      </c>
      <c r="J434" s="402">
        <f>IF(AND(F434=0,G434&gt;0),1+COUNT($J$3:J433),IF(B434="AUXILIAR","AUXILIAR","SUBÍTEM"))</f>
        <v>53</v>
      </c>
      <c r="K434" s="403" t="s">
        <v>151</v>
      </c>
      <c r="L434" s="404" t="str">
        <f t="shared" si="105"/>
        <v>COMP. 53</v>
      </c>
      <c r="M434" s="405" t="str">
        <f>IF(AND(MID(A434,1,4)="comp",COUNTIF($A$1:$A$1306,A434)&gt;1),"ok AUXILIAR",IF(AND(F434&gt;0,MID(A434,1,4)="COMP"),"SUBÍTEM",IF(OR(AND(F434=0,G434=0),F434="COEF.",F434&gt;0),"SUBÍTEM",IF(MID(A434,1,5)="COMP.",IF(COUNTIF(ORÇAMENTO!$B$5:$B$9855,COMPOSIÇÕES!A434)=0,"NOK",IF(COUNTIF(ORÇAMENTO!$B$5:$B$9855,COMPOSIÇÕES!A434)&gt;0,"OK","SUBÍTEM"))))))</f>
        <v>OK</v>
      </c>
      <c r="P434" s="794" t="b">
        <f t="shared" si="104"/>
        <v>1</v>
      </c>
      <c r="Q434" s="794" t="s">
        <v>144</v>
      </c>
      <c r="R434" s="794"/>
      <c r="S434" s="76" t="s">
        <v>1295</v>
      </c>
      <c r="T434" s="794" t="s">
        <v>47</v>
      </c>
      <c r="U434" s="794" t="s">
        <v>150</v>
      </c>
    </row>
    <row r="435" spans="1:21" ht="18" customHeight="1">
      <c r="A435" s="779">
        <v>981</v>
      </c>
      <c r="B435" s="910" t="s">
        <v>101</v>
      </c>
      <c r="C435" s="416" t="s">
        <v>631</v>
      </c>
      <c r="D435" s="417" t="s">
        <v>47</v>
      </c>
      <c r="E435" s="418">
        <v>0.19</v>
      </c>
      <c r="F435" s="911">
        <v>0.3</v>
      </c>
      <c r="G435" s="796">
        <v>0.06</v>
      </c>
      <c r="H435" s="74" t="str">
        <f>IF(MID(A435,1,3)="OBS","REMOVER ESPAÇOS","OK")</f>
        <v>OK</v>
      </c>
      <c r="J435" s="402" t="str">
        <f>IF(AND(F435=0,G435&gt;0),1+COUNT($J$3:J434),IF(B435="AUXILIAR","AUXILIAR","SUBÍTEM"))</f>
        <v>SUBÍTEM</v>
      </c>
      <c r="K435" s="403">
        <v>981</v>
      </c>
      <c r="L435" s="404">
        <f t="shared" si="105"/>
        <v>981</v>
      </c>
      <c r="M435" s="405" t="str">
        <f>IF(AND(MID(A435,1,4)="comp",COUNTIF($A$1:$A$1306,A435)&gt;1),"ok AUXILIAR",IF(AND(F435&gt;0,MID(A435,1,4)="COMP"),"SUBÍTEM",IF(OR(AND(F435=0,G435=0),F435="COEF.",F435&gt;0),"SUBÍTEM",IF(MID(A435,1,5)="COMP.",IF(COUNTIF(ORÇAMENTO!$B$5:$B$9855,COMPOSIÇÕES!A435)=0,"NOK",IF(COUNTIF(ORÇAMENTO!$B$5:$B$9855,COMPOSIÇÕES!A435)&gt;0,"OK","SUBÍTEM"))))))</f>
        <v>SUBÍTEM</v>
      </c>
      <c r="P435" s="794" t="b">
        <f t="shared" si="104"/>
        <v>1</v>
      </c>
      <c r="Q435" s="794">
        <v>981</v>
      </c>
      <c r="R435" s="794" t="s">
        <v>101</v>
      </c>
      <c r="S435" s="795" t="s">
        <v>631</v>
      </c>
      <c r="T435" s="794" t="s">
        <v>47</v>
      </c>
      <c r="U435" s="794">
        <v>0.18</v>
      </c>
    </row>
    <row r="436" spans="1:21" ht="20.25" customHeight="1">
      <c r="A436" s="779">
        <v>12989</v>
      </c>
      <c r="B436" s="910" t="s">
        <v>101</v>
      </c>
      <c r="C436" s="416" t="s">
        <v>1462</v>
      </c>
      <c r="D436" s="417" t="s">
        <v>47</v>
      </c>
      <c r="E436" s="418">
        <v>3.28</v>
      </c>
      <c r="F436" s="911">
        <v>1.01</v>
      </c>
      <c r="G436" s="796">
        <v>3.31</v>
      </c>
      <c r="H436" s="74" t="str">
        <f>IF(MID(A436,1,3)="OBS","REMOVER ESPAÇOS","OK")</f>
        <v>OK</v>
      </c>
      <c r="J436" s="402" t="str">
        <f>IF(AND(F436=0,G436&gt;0),1+COUNT($J$3:J434),IF(B436="AUXILIAR","AUXILIAR","SUBÍTEM"))</f>
        <v>SUBÍTEM</v>
      </c>
      <c r="K436" s="403">
        <v>12989</v>
      </c>
      <c r="L436" s="404">
        <f>A436</f>
        <v>12989</v>
      </c>
      <c r="M436" s="405" t="str">
        <f>IF(AND(MID(A436,1,4)="comp",COUNTIF($A$1:$A$1306,A436)&gt;1),"ok AUXILIAR",IF(AND(F436&gt;0,MID(A436,1,4)="COMP"),"SUBÍTEM",IF(OR(AND(F436=0,G436=0),F436="COEF.",F436&gt;0),"SUBÍTEM",IF(MID(A436,1,5)="COMP.",IF(COUNTIF(ORÇAMENTO!$B$5:$B$9855,COMPOSIÇÕES!A436)=0,"NOK",IF(COUNTIF(ORÇAMENTO!$B$5:$B$9855,COMPOSIÇÕES!A436)&gt;0,"OK","SUBÍTEM"))))))</f>
        <v>SUBÍTEM</v>
      </c>
      <c r="P436" s="794" t="b">
        <f>C436=S436</f>
        <v>1</v>
      </c>
      <c r="Q436" s="794">
        <v>12989</v>
      </c>
      <c r="R436" s="794" t="s">
        <v>101</v>
      </c>
      <c r="S436" s="795" t="s">
        <v>1462</v>
      </c>
      <c r="T436" s="794" t="s">
        <v>47</v>
      </c>
      <c r="U436" s="794">
        <v>3.28</v>
      </c>
    </row>
    <row r="437" spans="1:21" ht="20.25" customHeight="1">
      <c r="A437" s="779">
        <v>88264</v>
      </c>
      <c r="B437" s="910" t="s">
        <v>100</v>
      </c>
      <c r="C437" s="416" t="s">
        <v>578</v>
      </c>
      <c r="D437" s="417" t="s">
        <v>53</v>
      </c>
      <c r="E437" s="418">
        <v>19.8</v>
      </c>
      <c r="F437" s="911">
        <v>0.3</v>
      </c>
      <c r="G437" s="796">
        <v>5.94</v>
      </c>
      <c r="H437" s="74" t="str">
        <f>IF(MID(A437,1,3)="OBS","REMOVER ESPAÇOS","OK")</f>
        <v>OK</v>
      </c>
      <c r="J437" s="402" t="str">
        <f>IF(AND(F437=0,G437&gt;0),1+COUNT($J$3:J435),IF(B437="AUXILIAR","AUXILIAR","SUBÍTEM"))</f>
        <v>SUBÍTEM</v>
      </c>
      <c r="K437" s="403">
        <v>88264</v>
      </c>
      <c r="L437" s="404">
        <f t="shared" si="105"/>
        <v>88264</v>
      </c>
      <c r="M437" s="405" t="str">
        <f>IF(AND(MID(A437,1,4)="comp",COUNTIF($A$1:$A$1306,A437)&gt;1),"ok AUXILIAR",IF(AND(F437&gt;0,MID(A437,1,4)="COMP"),"SUBÍTEM",IF(OR(AND(F437=0,G437=0),F437="COEF.",F437&gt;0),"SUBÍTEM",IF(MID(A437,1,5)="COMP.",IF(COUNTIF(ORÇAMENTO!$B$5:$B$9855,COMPOSIÇÕES!A437)=0,"NOK",IF(COUNTIF(ORÇAMENTO!$B$5:$B$9855,COMPOSIÇÕES!A437)&gt;0,"OK","SUBÍTEM"))))))</f>
        <v>SUBÍTEM</v>
      </c>
      <c r="P437" s="794" t="b">
        <f t="shared" si="104"/>
        <v>1</v>
      </c>
      <c r="Q437" s="794">
        <v>88264</v>
      </c>
      <c r="R437" s="794" t="s">
        <v>100</v>
      </c>
      <c r="S437" s="795" t="s">
        <v>578</v>
      </c>
      <c r="T437" s="794" t="s">
        <v>53</v>
      </c>
      <c r="U437" s="794">
        <v>19.16</v>
      </c>
    </row>
    <row r="438" spans="1:21" ht="18.75" customHeight="1">
      <c r="A438" s="779">
        <v>88316</v>
      </c>
      <c r="B438" s="910" t="s">
        <v>100</v>
      </c>
      <c r="C438" s="416" t="s">
        <v>565</v>
      </c>
      <c r="D438" s="417" t="s">
        <v>53</v>
      </c>
      <c r="E438" s="418">
        <v>12.73</v>
      </c>
      <c r="F438" s="911">
        <v>0.3</v>
      </c>
      <c r="G438" s="796">
        <v>3.82</v>
      </c>
      <c r="H438" s="74" t="str">
        <f>IF(MID(A438,1,3)="OBS","REMOVER ESPAÇOS","OK")</f>
        <v>OK</v>
      </c>
      <c r="J438" s="402" t="str">
        <f>IF(AND(F438=0,G438&gt;0),1+COUNT($J$3:J437),IF(B438="AUXILIAR","AUXILIAR","SUBÍTEM"))</f>
        <v>SUBÍTEM</v>
      </c>
      <c r="K438" s="403">
        <v>88316</v>
      </c>
      <c r="L438" s="404">
        <f t="shared" si="105"/>
        <v>88316</v>
      </c>
      <c r="M438" s="405" t="str">
        <f>IF(AND(MID(A438,1,4)="comp",COUNTIF($A$1:$A$1306,A438)&gt;1),"ok AUXILIAR",IF(AND(F438&gt;0,MID(A438,1,4)="COMP"),"SUBÍTEM",IF(OR(AND(F438=0,G438=0),F438="COEF.",F438&gt;0),"SUBÍTEM",IF(MID(A438,1,5)="COMP.",IF(COUNTIF(ORÇAMENTO!$B$5:$B$9855,COMPOSIÇÕES!A438)=0,"NOK",IF(COUNTIF(ORÇAMENTO!$B$5:$B$9855,COMPOSIÇÕES!A438)&gt;0,"OK","SUBÍTEM"))))))</f>
        <v>SUBÍTEM</v>
      </c>
      <c r="P438" s="794" t="b">
        <f>C438=S438</f>
        <v>1</v>
      </c>
      <c r="Q438" s="794">
        <v>88316</v>
      </c>
      <c r="R438" s="794" t="s">
        <v>100</v>
      </c>
      <c r="S438" s="795" t="s">
        <v>565</v>
      </c>
      <c r="T438" s="794" t="s">
        <v>53</v>
      </c>
      <c r="U438" s="794">
        <v>12.7</v>
      </c>
    </row>
    <row r="439" spans="1:21">
      <c r="A439" s="703" t="s">
        <v>1303</v>
      </c>
      <c r="B439" s="703"/>
      <c r="C439" s="703"/>
      <c r="D439" s="703" t="s">
        <v>150</v>
      </c>
      <c r="E439" s="703" t="s">
        <v>150</v>
      </c>
      <c r="F439" s="703"/>
      <c r="G439" s="703"/>
      <c r="H439" s="74" t="str">
        <f>IF(MID(A439,1,3)="OBS","REMOVER ESPAÇOS","OK")</f>
        <v>REMOVER ESPAÇOS</v>
      </c>
      <c r="J439" s="402" t="str">
        <f>IF(AND(F439=0,G439&gt;0),1+COUNT($J$3:J438),IF(B439="AUXILIAR","AUXILIAR","SUBÍTEM"))</f>
        <v>SUBÍTEM</v>
      </c>
      <c r="K439" s="403" t="s">
        <v>1303</v>
      </c>
      <c r="L439" s="404" t="str">
        <f t="shared" si="105"/>
        <v>Obs: composição/Base -  Composição adaptada -  ORSE - 12157</v>
      </c>
      <c r="M439" s="405" t="str">
        <f>IF(AND(MID(A439,1,4)="comp",COUNTIF($A$1:$A$1306,A439)&gt;1),"ok AUXILIAR",IF(AND(F439&gt;0,MID(A439,1,4)="COMP"),"SUBÍTEM",IF(OR(AND(F439=0,G439=0),F439="COEF.",F439&gt;0),"SUBÍTEM",IF(MID(A439,1,5)="COMP.",IF(COUNTIF(ORÇAMENTO!$B$5:$B$9855,COMPOSIÇÕES!A439)=0,"NOK",IF(COUNTIF(ORÇAMENTO!$B$5:$B$9855,COMPOSIÇÕES!A439)&gt;0,"OK","SUBÍTEM"))))))</f>
        <v>SUBÍTEM</v>
      </c>
      <c r="P439" s="794" t="b">
        <f t="shared" ref="P439:P445" si="106">C439=S439</f>
        <v>1</v>
      </c>
      <c r="Q439" s="794" t="s">
        <v>1303</v>
      </c>
      <c r="R439" s="794"/>
      <c r="S439" s="703"/>
      <c r="T439" s="794" t="s">
        <v>150</v>
      </c>
      <c r="U439" s="794" t="s">
        <v>150</v>
      </c>
    </row>
    <row r="440" spans="1:21" ht="15.75" thickBot="1">
      <c r="A440" s="130" t="s">
        <v>961</v>
      </c>
      <c r="B440" s="382"/>
      <c r="C440" s="130"/>
      <c r="D440" s="130"/>
      <c r="E440" s="130"/>
      <c r="F440" s="130"/>
      <c r="G440" s="130"/>
      <c r="J440" s="402" t="str">
        <f>IF(AND(F440=0,G440&gt;0),1+COUNT($J$3:J439),IF(B440="AUXILIAR","AUXILIAR","SUBÍTEM"))</f>
        <v>SUBÍTEM</v>
      </c>
      <c r="K440" s="403" t="s">
        <v>961</v>
      </c>
      <c r="L440" s="404" t="str">
        <f t="shared" si="105"/>
        <v>Obs²: Assumimos uma possível pequena imprecisão ao utilizar os insumos e composição base do ORSE/SE de itens de baixa relevância.</v>
      </c>
      <c r="M440" s="405" t="str">
        <f>IF(AND(MID(A440,1,4)="comp",COUNTIF($A$1:$A$1306,A440)&gt;1),"ok AUXILIAR",IF(AND(F440&gt;0,MID(A440,1,4)="COMP"),"SUBÍTEM",IF(OR(AND(F440=0,G440=0),F440="COEF.",F440&gt;0),"SUBÍTEM",IF(MID(A440,1,5)="COMP.",IF(COUNTIF(ORÇAMENTO!$B$5:$B$9855,COMPOSIÇÕES!A440)=0,"NOK",IF(COUNTIF(ORÇAMENTO!$B$5:$B$9855,COMPOSIÇÕES!A440)&gt;0,"OK","SUBÍTEM"))))))</f>
        <v>SUBÍTEM</v>
      </c>
      <c r="P440" s="794" t="b">
        <f t="shared" si="106"/>
        <v>1</v>
      </c>
      <c r="Q440" s="794" t="s">
        <v>961</v>
      </c>
      <c r="R440" s="794"/>
      <c r="S440" s="130"/>
      <c r="T440" s="794"/>
      <c r="U440" s="794"/>
    </row>
    <row r="441" spans="1:21" ht="41.25" customHeight="1" thickBot="1">
      <c r="A441" s="397" t="s">
        <v>95</v>
      </c>
      <c r="B441" s="398"/>
      <c r="C441" s="399" t="s">
        <v>78</v>
      </c>
      <c r="D441" s="432" t="s">
        <v>96</v>
      </c>
      <c r="E441" s="399" t="s">
        <v>98</v>
      </c>
      <c r="F441" s="432" t="s">
        <v>97</v>
      </c>
      <c r="G441" s="433" t="s">
        <v>99</v>
      </c>
      <c r="H441" s="74" t="str">
        <f>IF(MID(A441,1,3)="OBS","REMOVER ESPAÇOS","OK")</f>
        <v>OK</v>
      </c>
      <c r="J441" s="402" t="str">
        <f>IF(AND(F441=0,G441&gt;0),1+COUNT($J$3:J440),IF(B441="AUXILIAR","AUXILIAR","SUBÍTEM"))</f>
        <v>SUBÍTEM</v>
      </c>
      <c r="K441" s="403" t="s">
        <v>95</v>
      </c>
      <c r="L441" s="404" t="str">
        <f t="shared" ref="L441:L455" si="107">A441</f>
        <v>COD.</v>
      </c>
      <c r="M441" s="405" t="str">
        <f>IF(AND(MID(A441,1,4)="comp",COUNTIF($A$1:$A$1306,A441)&gt;1),"ok AUXILIAR",IF(AND(F441&gt;0,MID(A441,1,4)="COMP"),"SUBÍTEM",IF(OR(AND(F441=0,G441=0),F441="COEF.",F441&gt;0),"SUBÍTEM",IF(MID(A441,1,5)="COMP.",IF(COUNTIF(ORÇAMENTO!$B$5:$B$9855,COMPOSIÇÕES!A441)=0,"NOK",IF(COUNTIF(ORÇAMENTO!$B$5:$B$9855,COMPOSIÇÕES!A441)&gt;0,"OK","SUBÍTEM"))))))</f>
        <v>SUBÍTEM</v>
      </c>
      <c r="P441" s="794" t="b">
        <f t="shared" si="106"/>
        <v>1</v>
      </c>
      <c r="Q441" s="794" t="s">
        <v>95</v>
      </c>
      <c r="R441" s="794"/>
      <c r="S441" s="75" t="s">
        <v>78</v>
      </c>
      <c r="T441" s="794" t="s">
        <v>96</v>
      </c>
      <c r="U441" s="794" t="s">
        <v>98</v>
      </c>
    </row>
    <row r="442" spans="1:21" ht="39" customHeight="1" thickBot="1">
      <c r="A442" s="407" t="s">
        <v>151</v>
      </c>
      <c r="B442" s="408"/>
      <c r="C442" s="437" t="s">
        <v>1305</v>
      </c>
      <c r="D442" s="408" t="s">
        <v>47</v>
      </c>
      <c r="E442" s="434" t="s">
        <v>150</v>
      </c>
      <c r="F442" s="434"/>
      <c r="G442" s="424">
        <v>6.9300000000000006</v>
      </c>
      <c r="H442" s="74" t="str">
        <f>UPPER(C442)</f>
        <v>FORNECIMENTO E LANÇAMENTO DE CABO UTP 4 PARES CAT 5E</v>
      </c>
      <c r="J442" s="402">
        <f>IF(AND(F442=0,G442&gt;0),1+COUNT($J$3:J441),IF(B442="AUXILIAR","AUXILIAR","SUBÍTEM"))</f>
        <v>54</v>
      </c>
      <c r="K442" s="403" t="s">
        <v>152</v>
      </c>
      <c r="L442" s="404" t="str">
        <f t="shared" si="107"/>
        <v>COMP. 54</v>
      </c>
      <c r="M442" s="405" t="str">
        <f>IF(AND(MID(A442,1,4)="comp",COUNTIF($A$1:$A$1306,A442)&gt;1),"ok AUXILIAR",IF(AND(F442&gt;0,MID(A442,1,4)="COMP"),"SUBÍTEM",IF(OR(AND(F442=0,G442=0),F442="COEF.",F442&gt;0),"SUBÍTEM",IF(MID(A442,1,5)="COMP.",IF(COUNTIF(ORÇAMENTO!$B$5:$B$9855,COMPOSIÇÕES!A442)=0,"NOK",IF(COUNTIF(ORÇAMENTO!$B$5:$B$9855,COMPOSIÇÕES!A442)&gt;0,"OK","SUBÍTEM"))))))</f>
        <v>OK</v>
      </c>
      <c r="P442" s="794" t="b">
        <f t="shared" si="106"/>
        <v>1</v>
      </c>
      <c r="Q442" s="794" t="s">
        <v>151</v>
      </c>
      <c r="R442" s="794"/>
      <c r="S442" s="76" t="s">
        <v>1305</v>
      </c>
      <c r="T442" s="794" t="s">
        <v>47</v>
      </c>
      <c r="U442" s="794" t="s">
        <v>150</v>
      </c>
    </row>
    <row r="443" spans="1:21" ht="18" customHeight="1">
      <c r="A443" s="779">
        <v>88264</v>
      </c>
      <c r="B443" s="910" t="s">
        <v>100</v>
      </c>
      <c r="C443" s="416" t="s">
        <v>578</v>
      </c>
      <c r="D443" s="417" t="s">
        <v>53</v>
      </c>
      <c r="E443" s="418">
        <v>19.8</v>
      </c>
      <c r="F443" s="911">
        <v>0.14000000000000001</v>
      </c>
      <c r="G443" s="796">
        <v>2.77</v>
      </c>
      <c r="H443" s="74" t="str">
        <f>IF(MID(A443,1,3)="OBS","REMOVER ESPAÇOS","OK")</f>
        <v>OK</v>
      </c>
      <c r="J443" s="402" t="str">
        <f>IF(AND(F443=0,G443&gt;0),1+COUNT($J$3:J442),IF(B443="AUXILIAR","AUXILIAR","SUBÍTEM"))</f>
        <v>SUBÍTEM</v>
      </c>
      <c r="K443" s="403">
        <v>88264</v>
      </c>
      <c r="L443" s="404">
        <f t="shared" si="107"/>
        <v>88264</v>
      </c>
      <c r="M443" s="405" t="str">
        <f>IF(AND(MID(A443,1,4)="comp",COUNTIF($A$1:$A$1306,A443)&gt;1),"ok AUXILIAR",IF(AND(F443&gt;0,MID(A443,1,4)="COMP"),"SUBÍTEM",IF(OR(AND(F443=0,G443=0),F443="COEF.",F443&gt;0),"SUBÍTEM",IF(MID(A443,1,5)="COMP.",IF(COUNTIF(ORÇAMENTO!$B$5:$B$9855,COMPOSIÇÕES!A443)=0,"NOK",IF(COUNTIF(ORÇAMENTO!$B$5:$B$9855,COMPOSIÇÕES!A443)&gt;0,"OK","SUBÍTEM"))))))</f>
        <v>SUBÍTEM</v>
      </c>
      <c r="P443" s="794" t="b">
        <f t="shared" si="106"/>
        <v>1</v>
      </c>
      <c r="Q443" s="794">
        <v>88264</v>
      </c>
      <c r="R443" s="794" t="s">
        <v>100</v>
      </c>
      <c r="S443" s="795" t="s">
        <v>578</v>
      </c>
      <c r="T443" s="794" t="s">
        <v>53</v>
      </c>
      <c r="U443" s="794">
        <v>19.16</v>
      </c>
    </row>
    <row r="444" spans="1:21" ht="20.25" customHeight="1">
      <c r="A444" s="779">
        <v>423</v>
      </c>
      <c r="B444" s="910" t="s">
        <v>101</v>
      </c>
      <c r="C444" s="416" t="s">
        <v>1463</v>
      </c>
      <c r="D444" s="417" t="s">
        <v>47</v>
      </c>
      <c r="E444" s="418">
        <v>0.98</v>
      </c>
      <c r="F444" s="911">
        <v>1.05</v>
      </c>
      <c r="G444" s="796">
        <v>1.03</v>
      </c>
      <c r="H444" s="74" t="str">
        <f>IF(MID(A444,1,3)="OBS","REMOVER ESPAÇOS","OK")</f>
        <v>OK</v>
      </c>
      <c r="J444" s="402" t="str">
        <f>IF(AND(F444=0,G444&gt;0),1+COUNT($J$3:J442),IF(B444="AUXILIAR","AUXILIAR","SUBÍTEM"))</f>
        <v>SUBÍTEM</v>
      </c>
      <c r="K444" s="403">
        <v>423</v>
      </c>
      <c r="L444" s="404">
        <f t="shared" si="107"/>
        <v>423</v>
      </c>
      <c r="M444" s="405" t="str">
        <f>IF(AND(MID(A444,1,4)="comp",COUNTIF($A$1:$A$1306,A444)&gt;1),"ok AUXILIAR",IF(AND(F444&gt;0,MID(A444,1,4)="COMP"),"SUBÍTEM",IF(OR(AND(F444=0,G444=0),F444="COEF.",F444&gt;0),"SUBÍTEM",IF(MID(A444,1,5)="COMP.",IF(COUNTIF(ORÇAMENTO!$B$5:$B$9855,COMPOSIÇÕES!A444)=0,"NOK",IF(COUNTIF(ORÇAMENTO!$B$5:$B$9855,COMPOSIÇÕES!A444)&gt;0,"OK","SUBÍTEM"))))))</f>
        <v>SUBÍTEM</v>
      </c>
      <c r="P444" s="794" t="b">
        <f t="shared" si="106"/>
        <v>1</v>
      </c>
      <c r="Q444" s="794">
        <v>423</v>
      </c>
      <c r="R444" s="794" t="s">
        <v>101</v>
      </c>
      <c r="S444" s="795" t="s">
        <v>1463</v>
      </c>
      <c r="T444" s="794" t="s">
        <v>47</v>
      </c>
      <c r="U444" s="794">
        <v>2.1</v>
      </c>
    </row>
    <row r="445" spans="1:21" ht="20.25" customHeight="1">
      <c r="A445" s="779">
        <v>333</v>
      </c>
      <c r="B445" s="910" t="s">
        <v>566</v>
      </c>
      <c r="C445" s="416" t="s">
        <v>124</v>
      </c>
      <c r="D445" s="417" t="s">
        <v>567</v>
      </c>
      <c r="E445" s="418">
        <v>13.45</v>
      </c>
      <c r="F445" s="911">
        <v>0.1</v>
      </c>
      <c r="G445" s="796">
        <v>1.35</v>
      </c>
      <c r="H445" s="74" t="str">
        <f>IF(MID(A445,1,3)="OBS","REMOVER ESPAÇOS","OK")</f>
        <v>OK</v>
      </c>
      <c r="J445" s="402" t="str">
        <f>IF(AND(F445=0,G445&gt;0),1+COUNT($J$3:J443),IF(B445="AUXILIAR","AUXILIAR","SUBÍTEM"))</f>
        <v>SUBÍTEM</v>
      </c>
      <c r="K445" s="403">
        <v>333</v>
      </c>
      <c r="L445" s="404">
        <f t="shared" si="107"/>
        <v>333</v>
      </c>
      <c r="M445" s="405" t="str">
        <f>IF(AND(MID(A445,1,4)="comp",COUNTIF($A$1:$A$1306,A445)&gt;1),"ok AUXILIAR",IF(AND(F445&gt;0,MID(A445,1,4)="COMP"),"SUBÍTEM",IF(OR(AND(F445=0,G445=0),F445="COEF.",F445&gt;0),"SUBÍTEM",IF(MID(A445,1,5)="COMP.",IF(COUNTIF(ORÇAMENTO!$B$5:$B$9855,COMPOSIÇÕES!A445)=0,"NOK",IF(COUNTIF(ORÇAMENTO!$B$5:$B$9855,COMPOSIÇÕES!A445)&gt;0,"OK","SUBÍTEM"))))))</f>
        <v>SUBÍTEM</v>
      </c>
      <c r="P445" s="794" t="b">
        <f t="shared" si="106"/>
        <v>1</v>
      </c>
      <c r="Q445" s="794">
        <v>333</v>
      </c>
      <c r="R445" s="794" t="s">
        <v>566</v>
      </c>
      <c r="S445" s="795" t="s">
        <v>124</v>
      </c>
      <c r="T445" s="794" t="s">
        <v>567</v>
      </c>
      <c r="U445" s="794">
        <v>14</v>
      </c>
    </row>
    <row r="446" spans="1:21" ht="18.75" customHeight="1">
      <c r="A446" s="779">
        <v>88316</v>
      </c>
      <c r="B446" s="910" t="s">
        <v>100</v>
      </c>
      <c r="C446" s="416" t="s">
        <v>565</v>
      </c>
      <c r="D446" s="417" t="s">
        <v>53</v>
      </c>
      <c r="E446" s="418">
        <v>12.73</v>
      </c>
      <c r="F446" s="911">
        <v>0.14000000000000001</v>
      </c>
      <c r="G446" s="796">
        <v>1.78</v>
      </c>
      <c r="H446" s="74" t="str">
        <f>IF(MID(A446,1,3)="OBS","REMOVER ESPAÇOS","OK")</f>
        <v>OK</v>
      </c>
      <c r="J446" s="402" t="str">
        <f>IF(AND(F446=0,G446&gt;0),1+COUNT($J$3:J445),IF(B446="AUXILIAR","AUXILIAR","SUBÍTEM"))</f>
        <v>SUBÍTEM</v>
      </c>
      <c r="K446" s="403">
        <v>88316</v>
      </c>
      <c r="L446" s="404">
        <f t="shared" si="107"/>
        <v>88316</v>
      </c>
      <c r="M446" s="405" t="str">
        <f>IF(AND(MID(A446,1,4)="comp",COUNTIF($A$1:$A$1306,A446)&gt;1),"ok AUXILIAR",IF(AND(F446&gt;0,MID(A446,1,4)="COMP"),"SUBÍTEM",IF(OR(AND(F446=0,G446=0),F446="COEF.",F446&gt;0),"SUBÍTEM",IF(MID(A446,1,5)="COMP.",IF(COUNTIF(ORÇAMENTO!$B$5:$B$9855,COMPOSIÇÕES!A446)=0,"NOK",IF(COUNTIF(ORÇAMENTO!$B$5:$B$9855,COMPOSIÇÕES!A446)&gt;0,"OK","SUBÍTEM"))))))</f>
        <v>SUBÍTEM</v>
      </c>
      <c r="P446" s="794" t="b">
        <f>C446=S446</f>
        <v>1</v>
      </c>
      <c r="Q446" s="794">
        <v>88316</v>
      </c>
      <c r="R446" s="794" t="s">
        <v>100</v>
      </c>
      <c r="S446" s="795" t="s">
        <v>565</v>
      </c>
      <c r="T446" s="794" t="s">
        <v>53</v>
      </c>
      <c r="U446" s="794">
        <v>12.7</v>
      </c>
    </row>
    <row r="447" spans="1:21">
      <c r="A447" s="703" t="s">
        <v>1304</v>
      </c>
      <c r="B447" s="703"/>
      <c r="C447" s="703"/>
      <c r="D447" s="703" t="s">
        <v>150</v>
      </c>
      <c r="E447" s="703" t="s">
        <v>150</v>
      </c>
      <c r="F447" s="703"/>
      <c r="G447" s="703"/>
      <c r="H447" s="74" t="str">
        <f>IF(MID(A447,1,3)="OBS","REMOVER ESPAÇOS","OK")</f>
        <v>REMOVER ESPAÇOS</v>
      </c>
      <c r="J447" s="402" t="str">
        <f>IF(AND(F447=0,G447&gt;0),1+COUNT($J$3:J446),IF(B447="AUXILIAR","AUXILIAR","SUBÍTEM"))</f>
        <v>SUBÍTEM</v>
      </c>
      <c r="K447" s="403" t="s">
        <v>1304</v>
      </c>
      <c r="L447" s="404" t="str">
        <f t="shared" si="107"/>
        <v>Obs: composição/Base -  Composição adaptada -  ORSE - 697</v>
      </c>
      <c r="M447" s="405" t="str">
        <f>IF(AND(MID(A447,1,4)="comp",COUNTIF($A$1:$A$1306,A447)&gt;1),"ok AUXILIAR",IF(AND(F447&gt;0,MID(A447,1,4)="COMP"),"SUBÍTEM",IF(OR(AND(F447=0,G447=0),F447="COEF.",F447&gt;0),"SUBÍTEM",IF(MID(A447,1,5)="COMP.",IF(COUNTIF(ORÇAMENTO!$B$5:$B$9855,COMPOSIÇÕES!A447)=0,"NOK",IF(COUNTIF(ORÇAMENTO!$B$5:$B$9855,COMPOSIÇÕES!A447)&gt;0,"OK","SUBÍTEM"))))))</f>
        <v>SUBÍTEM</v>
      </c>
      <c r="P447" s="794" t="b">
        <f t="shared" ref="P447:P452" si="108">C447=S447</f>
        <v>1</v>
      </c>
      <c r="Q447" s="794" t="s">
        <v>1304</v>
      </c>
      <c r="R447" s="794"/>
      <c r="S447" s="703"/>
      <c r="T447" s="794" t="s">
        <v>150</v>
      </c>
      <c r="U447" s="794" t="s">
        <v>150</v>
      </c>
    </row>
    <row r="448" spans="1:21" ht="15.75" thickBot="1">
      <c r="A448" s="130" t="s">
        <v>961</v>
      </c>
      <c r="B448" s="382"/>
      <c r="C448" s="130"/>
      <c r="D448" s="130"/>
      <c r="E448" s="130"/>
      <c r="F448" s="130"/>
      <c r="G448" s="130"/>
      <c r="J448" s="402" t="str">
        <f>IF(AND(F448=0,G448&gt;0),1+COUNT($J$3:J447),IF(B448="AUXILIAR","AUXILIAR","SUBÍTEM"))</f>
        <v>SUBÍTEM</v>
      </c>
      <c r="K448" s="403" t="s">
        <v>961</v>
      </c>
      <c r="L448" s="404" t="str">
        <f t="shared" si="107"/>
        <v>Obs²: Assumimos uma possível pequena imprecisão ao utilizar os insumos e composição base do ORSE/SE de itens de baixa relevância.</v>
      </c>
      <c r="M448" s="405" t="str">
        <f>IF(AND(MID(A448,1,4)="comp",COUNTIF($A$1:$A$1306,A448)&gt;1),"ok AUXILIAR",IF(AND(F448&gt;0,MID(A448,1,4)="COMP"),"SUBÍTEM",IF(OR(AND(F448=0,G448=0),F448="COEF.",F448&gt;0),"SUBÍTEM",IF(MID(A448,1,5)="COMP.",IF(COUNTIF(ORÇAMENTO!$B$5:$B$9855,COMPOSIÇÕES!A448)=0,"NOK",IF(COUNTIF(ORÇAMENTO!$B$5:$B$9855,COMPOSIÇÕES!A448)&gt;0,"OK","SUBÍTEM"))))))</f>
        <v>SUBÍTEM</v>
      </c>
      <c r="P448" s="794" t="b">
        <f t="shared" si="108"/>
        <v>1</v>
      </c>
      <c r="Q448" s="794" t="s">
        <v>961</v>
      </c>
      <c r="R448" s="794"/>
      <c r="S448" s="130"/>
      <c r="T448" s="794"/>
      <c r="U448" s="794"/>
    </row>
    <row r="449" spans="1:21" ht="41.25" customHeight="1" thickBot="1">
      <c r="A449" s="397" t="s">
        <v>95</v>
      </c>
      <c r="B449" s="398"/>
      <c r="C449" s="399" t="s">
        <v>78</v>
      </c>
      <c r="D449" s="432" t="s">
        <v>96</v>
      </c>
      <c r="E449" s="399" t="s">
        <v>98</v>
      </c>
      <c r="F449" s="432" t="s">
        <v>97</v>
      </c>
      <c r="G449" s="433" t="s">
        <v>99</v>
      </c>
      <c r="H449" s="74" t="str">
        <f>IF(MID(A449,1,3)="OBS","REMOVER ESPAÇOS","OK")</f>
        <v>OK</v>
      </c>
      <c r="J449" s="402" t="str">
        <f>IF(AND(F449=0,G449&gt;0),1+COUNT($J$3:J448),IF(B449="AUXILIAR","AUXILIAR","SUBÍTEM"))</f>
        <v>SUBÍTEM</v>
      </c>
      <c r="K449" s="403" t="s">
        <v>95</v>
      </c>
      <c r="L449" s="404" t="str">
        <f t="shared" si="107"/>
        <v>COD.</v>
      </c>
      <c r="M449" s="405" t="str">
        <f>IF(AND(MID(A449,1,4)="comp",COUNTIF($A$1:$A$1306,A449)&gt;1),"ok AUXILIAR",IF(AND(F449&gt;0,MID(A449,1,4)="COMP"),"SUBÍTEM",IF(OR(AND(F449=0,G449=0),F449="COEF.",F449&gt;0),"SUBÍTEM",IF(MID(A449,1,5)="COMP.",IF(COUNTIF(ORÇAMENTO!$B$5:$B$9855,COMPOSIÇÕES!A449)=0,"NOK",IF(COUNTIF(ORÇAMENTO!$B$5:$B$9855,COMPOSIÇÕES!A449)&gt;0,"OK","SUBÍTEM"))))))</f>
        <v>SUBÍTEM</v>
      </c>
      <c r="P449" s="794" t="b">
        <f t="shared" si="108"/>
        <v>1</v>
      </c>
      <c r="Q449" s="794" t="s">
        <v>95</v>
      </c>
      <c r="R449" s="794"/>
      <c r="S449" s="75" t="s">
        <v>78</v>
      </c>
      <c r="T449" s="794" t="s">
        <v>96</v>
      </c>
      <c r="U449" s="794" t="s">
        <v>98</v>
      </c>
    </row>
    <row r="450" spans="1:21" ht="39" customHeight="1" thickBot="1">
      <c r="A450" s="407" t="s">
        <v>152</v>
      </c>
      <c r="B450" s="408"/>
      <c r="C450" s="437" t="s">
        <v>1306</v>
      </c>
      <c r="D450" s="408" t="s">
        <v>955</v>
      </c>
      <c r="E450" s="434" t="s">
        <v>150</v>
      </c>
      <c r="F450" s="434"/>
      <c r="G450" s="424">
        <v>29.990000000000002</v>
      </c>
      <c r="H450" s="74" t="str">
        <f>UPPER(C450)</f>
        <v>TOMADA PARA LÓGICA, RJ45, COM PLACA</v>
      </c>
      <c r="J450" s="402">
        <f>IF(AND(F450=0,G450&gt;0),1+COUNT($J$3:J449),IF(B450="AUXILIAR","AUXILIAR","SUBÍTEM"))</f>
        <v>55</v>
      </c>
      <c r="K450" s="403" t="s">
        <v>153</v>
      </c>
      <c r="L450" s="404" t="str">
        <f t="shared" si="107"/>
        <v>COMP. 55</v>
      </c>
      <c r="M450" s="405" t="str">
        <f>IF(AND(MID(A450,1,4)="comp",COUNTIF($A$1:$A$1306,A450)&gt;1),"ok AUXILIAR",IF(AND(F450&gt;0,MID(A450,1,4)="COMP"),"SUBÍTEM",IF(OR(AND(F450=0,G450=0),F450="COEF.",F450&gt;0),"SUBÍTEM",IF(MID(A450,1,5)="COMP.",IF(COUNTIF(ORÇAMENTO!$B$5:$B$9855,COMPOSIÇÕES!A450)=0,"NOK",IF(COUNTIF(ORÇAMENTO!$B$5:$B$9855,COMPOSIÇÕES!A450)&gt;0,"OK","SUBÍTEM"))))))</f>
        <v>OK</v>
      </c>
      <c r="P450" s="794" t="b">
        <f t="shared" si="108"/>
        <v>1</v>
      </c>
      <c r="Q450" s="794" t="s">
        <v>152</v>
      </c>
      <c r="R450" s="794"/>
      <c r="S450" s="76" t="s">
        <v>1306</v>
      </c>
      <c r="T450" s="794" t="s">
        <v>955</v>
      </c>
      <c r="U450" s="794" t="s">
        <v>150</v>
      </c>
    </row>
    <row r="451" spans="1:21" ht="24" customHeight="1">
      <c r="A451" s="779">
        <v>2242</v>
      </c>
      <c r="B451" s="910" t="s">
        <v>101</v>
      </c>
      <c r="C451" s="416" t="s">
        <v>1306</v>
      </c>
      <c r="D451" s="417" t="s">
        <v>48</v>
      </c>
      <c r="E451" s="418">
        <v>23.48</v>
      </c>
      <c r="F451" s="911">
        <v>1</v>
      </c>
      <c r="G451" s="796">
        <v>23.48</v>
      </c>
      <c r="H451" s="74" t="str">
        <f>IF(MID(A451,1,3)="OBS","REMOVER ESPAÇOS","OK")</f>
        <v>OK</v>
      </c>
      <c r="J451" s="402" t="str">
        <f>IF(AND(F451=0,G451&gt;0),1+COUNT($J$3:J450),IF(B451="AUXILIAR","AUXILIAR","SUBÍTEM"))</f>
        <v>SUBÍTEM</v>
      </c>
      <c r="K451" s="403">
        <v>2242</v>
      </c>
      <c r="L451" s="404">
        <f t="shared" si="107"/>
        <v>2242</v>
      </c>
      <c r="M451" s="405" t="str">
        <f>IF(AND(MID(A451,1,4)="comp",COUNTIF($A$1:$A$1306,A451)&gt;1),"ok AUXILIAR",IF(AND(F451&gt;0,MID(A451,1,4)="COMP"),"SUBÍTEM",IF(OR(AND(F451=0,G451=0),F451="COEF.",F451&gt;0),"SUBÍTEM",IF(MID(A451,1,5)="COMP.",IF(COUNTIF(ORÇAMENTO!$B$5:$B$9855,COMPOSIÇÕES!A451)=0,"NOK",IF(COUNTIF(ORÇAMENTO!$B$5:$B$9855,COMPOSIÇÕES!A451)&gt;0,"OK","SUBÍTEM"))))))</f>
        <v>SUBÍTEM</v>
      </c>
      <c r="P451" s="794" t="b">
        <f t="shared" si="108"/>
        <v>1</v>
      </c>
      <c r="Q451" s="794">
        <v>2242</v>
      </c>
      <c r="R451" s="794" t="s">
        <v>101</v>
      </c>
      <c r="S451" s="795" t="s">
        <v>1306</v>
      </c>
      <c r="T451" s="794" t="s">
        <v>48</v>
      </c>
      <c r="U451" s="794">
        <v>23.48</v>
      </c>
    </row>
    <row r="452" spans="1:21" ht="20.25" customHeight="1">
      <c r="A452" s="779">
        <v>88264</v>
      </c>
      <c r="B452" s="910" t="s">
        <v>100</v>
      </c>
      <c r="C452" s="416" t="s">
        <v>578</v>
      </c>
      <c r="D452" s="417" t="s">
        <v>53</v>
      </c>
      <c r="E452" s="418">
        <v>19.8</v>
      </c>
      <c r="F452" s="911">
        <v>0.2</v>
      </c>
      <c r="G452" s="796">
        <v>3.96</v>
      </c>
      <c r="H452" s="74" t="str">
        <f>IF(MID(A452,1,3)="OBS","REMOVER ESPAÇOS","OK")</f>
        <v>OK</v>
      </c>
      <c r="J452" s="402" t="str">
        <f>IF(AND(F452=0,G452&gt;0),1+COUNT($J$3:J451),IF(B452="AUXILIAR","AUXILIAR","SUBÍTEM"))</f>
        <v>SUBÍTEM</v>
      </c>
      <c r="K452" s="403">
        <v>88264</v>
      </c>
      <c r="L452" s="404">
        <f t="shared" si="107"/>
        <v>88264</v>
      </c>
      <c r="M452" s="405" t="str">
        <f>IF(AND(MID(A452,1,4)="comp",COUNTIF($A$1:$A$1306,A452)&gt;1),"ok AUXILIAR",IF(AND(F452&gt;0,MID(A452,1,4)="COMP"),"SUBÍTEM",IF(OR(AND(F452=0,G452=0),F452="COEF.",F452&gt;0),"SUBÍTEM",IF(MID(A452,1,5)="COMP.",IF(COUNTIF(ORÇAMENTO!$B$5:$B$9855,COMPOSIÇÕES!A452)=0,"NOK",IF(COUNTIF(ORÇAMENTO!$B$5:$B$9855,COMPOSIÇÕES!A452)&gt;0,"OK","SUBÍTEM"))))))</f>
        <v>SUBÍTEM</v>
      </c>
      <c r="P452" s="794" t="b">
        <f t="shared" si="108"/>
        <v>1</v>
      </c>
      <c r="Q452" s="794">
        <v>88264</v>
      </c>
      <c r="R452" s="794" t="s">
        <v>100</v>
      </c>
      <c r="S452" s="795" t="s">
        <v>578</v>
      </c>
      <c r="T452" s="794" t="s">
        <v>53</v>
      </c>
      <c r="U452" s="794">
        <v>19.16</v>
      </c>
    </row>
    <row r="453" spans="1:21" ht="18.75" customHeight="1">
      <c r="A453" s="779">
        <v>88316</v>
      </c>
      <c r="B453" s="910" t="s">
        <v>100</v>
      </c>
      <c r="C453" s="416" t="s">
        <v>565</v>
      </c>
      <c r="D453" s="417" t="s">
        <v>53</v>
      </c>
      <c r="E453" s="418">
        <v>12.73</v>
      </c>
      <c r="F453" s="911">
        <v>0.2</v>
      </c>
      <c r="G453" s="796">
        <v>2.5499999999999998</v>
      </c>
      <c r="H453" s="74" t="str">
        <f>IF(MID(A453,1,3)="OBS","REMOVER ESPAÇOS","OK")</f>
        <v>OK</v>
      </c>
      <c r="J453" s="402" t="str">
        <f>IF(AND(F453=0,G453&gt;0),1+COUNT($J$3:J452),IF(B453="AUXILIAR","AUXILIAR","SUBÍTEM"))</f>
        <v>SUBÍTEM</v>
      </c>
      <c r="K453" s="403">
        <v>88316</v>
      </c>
      <c r="L453" s="404">
        <f t="shared" si="107"/>
        <v>88316</v>
      </c>
      <c r="M453" s="405" t="str">
        <f>IF(AND(MID(A453,1,4)="comp",COUNTIF($A$1:$A$1306,A453)&gt;1),"ok AUXILIAR",IF(AND(F453&gt;0,MID(A453,1,4)="COMP"),"SUBÍTEM",IF(OR(AND(F453=0,G453=0),F453="COEF.",F453&gt;0),"SUBÍTEM",IF(MID(A453,1,5)="COMP.",IF(COUNTIF(ORÇAMENTO!$B$5:$B$9855,COMPOSIÇÕES!A453)=0,"NOK",IF(COUNTIF(ORÇAMENTO!$B$5:$B$9855,COMPOSIÇÕES!A453)&gt;0,"OK","SUBÍTEM"))))))</f>
        <v>SUBÍTEM</v>
      </c>
      <c r="P453" s="794" t="b">
        <f>C453=S453</f>
        <v>1</v>
      </c>
      <c r="Q453" s="794">
        <v>88316</v>
      </c>
      <c r="R453" s="794" t="s">
        <v>100</v>
      </c>
      <c r="S453" s="795" t="s">
        <v>565</v>
      </c>
      <c r="T453" s="794" t="s">
        <v>53</v>
      </c>
      <c r="U453" s="794">
        <v>12.7</v>
      </c>
    </row>
    <row r="454" spans="1:21">
      <c r="A454" s="703" t="s">
        <v>1307</v>
      </c>
      <c r="B454" s="703"/>
      <c r="C454" s="703"/>
      <c r="D454" s="703" t="s">
        <v>150</v>
      </c>
      <c r="E454" s="703" t="s">
        <v>150</v>
      </c>
      <c r="F454" s="703"/>
      <c r="G454" s="703"/>
      <c r="H454" s="74" t="str">
        <f>IF(MID(A454,1,3)="OBS","REMOVER ESPAÇOS","OK")</f>
        <v>REMOVER ESPAÇOS</v>
      </c>
      <c r="J454" s="402" t="str">
        <f>IF(AND(F454=0,G454&gt;0),1+COUNT($J$3:J453),IF(B454="AUXILIAR","AUXILIAR","SUBÍTEM"))</f>
        <v>SUBÍTEM</v>
      </c>
      <c r="K454" s="403" t="s">
        <v>1307</v>
      </c>
      <c r="L454" s="404" t="str">
        <f t="shared" si="107"/>
        <v>Obs: composição/Base -  Composição adaptada -  ORSE - 11418</v>
      </c>
      <c r="M454" s="405" t="str">
        <f>IF(AND(MID(A454,1,4)="comp",COUNTIF($A$1:$A$1306,A454)&gt;1),"ok AUXILIAR",IF(AND(F454&gt;0,MID(A454,1,4)="COMP"),"SUBÍTEM",IF(OR(AND(F454=0,G454=0),F454="COEF.",F454&gt;0),"SUBÍTEM",IF(MID(A454,1,5)="COMP.",IF(COUNTIF(ORÇAMENTO!$B$5:$B$9855,COMPOSIÇÕES!A454)=0,"NOK",IF(COUNTIF(ORÇAMENTO!$B$5:$B$9855,COMPOSIÇÕES!A454)&gt;0,"OK","SUBÍTEM"))))))</f>
        <v>SUBÍTEM</v>
      </c>
      <c r="P454" s="794" t="b">
        <f t="shared" ref="P454:P460" si="109">C454=S454</f>
        <v>1</v>
      </c>
      <c r="Q454" s="794" t="s">
        <v>1307</v>
      </c>
      <c r="R454" s="794"/>
      <c r="S454" s="703"/>
      <c r="T454" s="794" t="s">
        <v>150</v>
      </c>
      <c r="U454" s="794" t="s">
        <v>150</v>
      </c>
    </row>
    <row r="455" spans="1:21" ht="15.75" thickBot="1">
      <c r="A455" s="130" t="s">
        <v>961</v>
      </c>
      <c r="B455" s="382"/>
      <c r="C455" s="130"/>
      <c r="D455" s="130"/>
      <c r="E455" s="130"/>
      <c r="F455" s="130"/>
      <c r="G455" s="130"/>
      <c r="J455" s="402" t="str">
        <f>IF(AND(F455=0,G455&gt;0),1+COUNT($J$3:J454),IF(B455="AUXILIAR","AUXILIAR","SUBÍTEM"))</f>
        <v>SUBÍTEM</v>
      </c>
      <c r="K455" s="403" t="s">
        <v>961</v>
      </c>
      <c r="L455" s="404" t="str">
        <f t="shared" si="107"/>
        <v>Obs²: Assumimos uma possível pequena imprecisão ao utilizar os insumos e composição base do ORSE/SE de itens de baixa relevância.</v>
      </c>
      <c r="M455" s="405" t="str">
        <f>IF(AND(MID(A455,1,4)="comp",COUNTIF($A$1:$A$1306,A455)&gt;1),"ok AUXILIAR",IF(AND(F455&gt;0,MID(A455,1,4)="COMP"),"SUBÍTEM",IF(OR(AND(F455=0,G455=0),F455="COEF.",F455&gt;0),"SUBÍTEM",IF(MID(A455,1,5)="COMP.",IF(COUNTIF(ORÇAMENTO!$B$5:$B$9855,COMPOSIÇÕES!A455)=0,"NOK",IF(COUNTIF(ORÇAMENTO!$B$5:$B$9855,COMPOSIÇÕES!A455)&gt;0,"OK","SUBÍTEM"))))))</f>
        <v>SUBÍTEM</v>
      </c>
      <c r="P455" s="794" t="b">
        <f t="shared" si="109"/>
        <v>1</v>
      </c>
      <c r="Q455" s="794" t="s">
        <v>961</v>
      </c>
      <c r="R455" s="794"/>
      <c r="S455" s="130"/>
      <c r="T455" s="794"/>
      <c r="U455" s="794"/>
    </row>
    <row r="456" spans="1:21" ht="41.25" customHeight="1" thickBot="1">
      <c r="A456" s="397" t="s">
        <v>95</v>
      </c>
      <c r="B456" s="398"/>
      <c r="C456" s="399" t="s">
        <v>78</v>
      </c>
      <c r="D456" s="432" t="s">
        <v>96</v>
      </c>
      <c r="E456" s="399" t="s">
        <v>98</v>
      </c>
      <c r="F456" s="432" t="s">
        <v>97</v>
      </c>
      <c r="G456" s="433" t="s">
        <v>99</v>
      </c>
      <c r="H456" s="74" t="str">
        <f>IF(MID(A456,1,3)="OBS","REMOVER ESPAÇOS","OK")</f>
        <v>OK</v>
      </c>
      <c r="J456" s="402" t="str">
        <f>IF(AND(F456=0,G456&gt;0),1+COUNT($J$3:J455),IF(B456="AUXILIAR","AUXILIAR","SUBÍTEM"))</f>
        <v>SUBÍTEM</v>
      </c>
      <c r="K456" s="403" t="s">
        <v>95</v>
      </c>
      <c r="L456" s="404" t="str">
        <f t="shared" ref="L456:L470" si="110">A456</f>
        <v>COD.</v>
      </c>
      <c r="M456" s="405" t="str">
        <f>IF(AND(MID(A456,1,4)="comp",COUNTIF($A$1:$A$1306,A456)&gt;1),"ok AUXILIAR",IF(AND(F456&gt;0,MID(A456,1,4)="COMP"),"SUBÍTEM",IF(OR(AND(F456=0,G456=0),F456="COEF.",F456&gt;0),"SUBÍTEM",IF(MID(A456,1,5)="COMP.",IF(COUNTIF(ORÇAMENTO!$B$5:$B$9855,COMPOSIÇÕES!A456)=0,"NOK",IF(COUNTIF(ORÇAMENTO!$B$5:$B$9855,COMPOSIÇÕES!A456)&gt;0,"OK","SUBÍTEM"))))))</f>
        <v>SUBÍTEM</v>
      </c>
      <c r="P456" s="794" t="b">
        <f t="shared" si="109"/>
        <v>1</v>
      </c>
      <c r="Q456" s="794" t="s">
        <v>95</v>
      </c>
      <c r="R456" s="794"/>
      <c r="S456" s="75" t="s">
        <v>78</v>
      </c>
      <c r="T456" s="794" t="s">
        <v>96</v>
      </c>
      <c r="U456" s="794" t="s">
        <v>98</v>
      </c>
    </row>
    <row r="457" spans="1:21" ht="39" customHeight="1" thickBot="1">
      <c r="A457" s="407" t="s">
        <v>153</v>
      </c>
      <c r="B457" s="408"/>
      <c r="C457" s="437" t="s">
        <v>1309</v>
      </c>
      <c r="D457" s="408" t="s">
        <v>955</v>
      </c>
      <c r="E457" s="434" t="s">
        <v>150</v>
      </c>
      <c r="F457" s="434"/>
      <c r="G457" s="424">
        <v>63.989999999999995</v>
      </c>
      <c r="H457" s="74" t="str">
        <f>UPPER(C457)</f>
        <v>TOMADA DUPLA PARA LÓGICA RJ45, 4"X2", EMBUTIR, COMPLETA, REF.0605, FAME OU SIMILAR</v>
      </c>
      <c r="J457" s="402">
        <f>IF(AND(F457=0,G457&gt;0),1+COUNT($J$3:J456),IF(B457="AUXILIAR","AUXILIAR","SUBÍTEM"))</f>
        <v>56</v>
      </c>
      <c r="K457" s="403" t="s">
        <v>154</v>
      </c>
      <c r="L457" s="404" t="str">
        <f t="shared" si="110"/>
        <v>COMP. 56</v>
      </c>
      <c r="M457" s="405" t="str">
        <f>IF(AND(MID(A457,1,4)="comp",COUNTIF($A$1:$A$1306,A457)&gt;1),"ok AUXILIAR",IF(AND(F457&gt;0,MID(A457,1,4)="COMP"),"SUBÍTEM",IF(OR(AND(F457=0,G457=0),F457="COEF.",F457&gt;0),"SUBÍTEM",IF(MID(A457,1,5)="COMP.",IF(COUNTIF(ORÇAMENTO!$B$5:$B$9855,COMPOSIÇÕES!A457)=0,"NOK",IF(COUNTIF(ORÇAMENTO!$B$5:$B$9855,COMPOSIÇÕES!A457)&gt;0,"OK","SUBÍTEM"))))))</f>
        <v>OK</v>
      </c>
      <c r="P457" s="794" t="b">
        <f t="shared" si="109"/>
        <v>1</v>
      </c>
      <c r="Q457" s="794" t="s">
        <v>153</v>
      </c>
      <c r="R457" s="794"/>
      <c r="S457" s="76" t="s">
        <v>1309</v>
      </c>
      <c r="T457" s="794" t="s">
        <v>955</v>
      </c>
      <c r="U457" s="794" t="s">
        <v>150</v>
      </c>
    </row>
    <row r="458" spans="1:21" ht="18" customHeight="1">
      <c r="A458" s="779">
        <v>7531</v>
      </c>
      <c r="B458" s="910" t="s">
        <v>101</v>
      </c>
      <c r="C458" s="416" t="s">
        <v>1309</v>
      </c>
      <c r="D458" s="417" t="s">
        <v>48</v>
      </c>
      <c r="E458" s="418">
        <v>41.26</v>
      </c>
      <c r="F458" s="911">
        <v>1</v>
      </c>
      <c r="G458" s="796">
        <v>41.26</v>
      </c>
      <c r="H458" s="74" t="str">
        <f>IF(MID(A458,1,3)="OBS","REMOVER ESPAÇOS","OK")</f>
        <v>OK</v>
      </c>
      <c r="J458" s="402" t="str">
        <f>IF(AND(F458=0,G458&gt;0),1+COUNT($J$3:J457),IF(B458="AUXILIAR","AUXILIAR","SUBÍTEM"))</f>
        <v>SUBÍTEM</v>
      </c>
      <c r="K458" s="403">
        <v>7531</v>
      </c>
      <c r="L458" s="404">
        <f t="shared" si="110"/>
        <v>7531</v>
      </c>
      <c r="M458" s="405" t="str">
        <f>IF(AND(MID(A458,1,4)="comp",COUNTIF($A$1:$A$1306,A458)&gt;1),"ok AUXILIAR",IF(AND(F458&gt;0,MID(A458,1,4)="COMP"),"SUBÍTEM",IF(OR(AND(F458=0,G458=0),F458="COEF.",F458&gt;0),"SUBÍTEM",IF(MID(A458,1,5)="COMP.",IF(COUNTIF(ORÇAMENTO!$B$5:$B$9855,COMPOSIÇÕES!A458)=0,"NOK",IF(COUNTIF(ORÇAMENTO!$B$5:$B$9855,COMPOSIÇÕES!A458)&gt;0,"OK","SUBÍTEM"))))))</f>
        <v>SUBÍTEM</v>
      </c>
      <c r="P458" s="794" t="b">
        <f t="shared" si="109"/>
        <v>1</v>
      </c>
      <c r="Q458" s="794">
        <v>7531</v>
      </c>
      <c r="R458" s="794" t="s">
        <v>101</v>
      </c>
      <c r="S458" s="795" t="s">
        <v>1309</v>
      </c>
      <c r="T458" s="794" t="s">
        <v>48</v>
      </c>
      <c r="U458" s="794">
        <v>44</v>
      </c>
    </row>
    <row r="459" spans="1:21" ht="20.25" customHeight="1">
      <c r="A459" s="779">
        <v>1872</v>
      </c>
      <c r="B459" s="910" t="s">
        <v>566</v>
      </c>
      <c r="C459" s="416" t="s">
        <v>885</v>
      </c>
      <c r="D459" s="417" t="s">
        <v>579</v>
      </c>
      <c r="E459" s="418">
        <v>1.8</v>
      </c>
      <c r="F459" s="911">
        <v>1</v>
      </c>
      <c r="G459" s="796">
        <v>1.8</v>
      </c>
      <c r="H459" s="74" t="str">
        <f>IF(MID(A459,1,3)="OBS","REMOVER ESPAÇOS","OK")</f>
        <v>OK</v>
      </c>
      <c r="J459" s="402" t="str">
        <f>IF(AND(F459=0,G459&gt;0),1+COUNT($J$3:J457),IF(B459="AUXILIAR","AUXILIAR","SUBÍTEM"))</f>
        <v>SUBÍTEM</v>
      </c>
      <c r="K459" s="403">
        <v>1872</v>
      </c>
      <c r="L459" s="404">
        <f t="shared" si="110"/>
        <v>1872</v>
      </c>
      <c r="M459" s="405" t="str">
        <f>IF(AND(MID(A459,1,4)="comp",COUNTIF($A$1:$A$1306,A459)&gt;1),"ok AUXILIAR",IF(AND(F459&gt;0,MID(A459,1,4)="COMP"),"SUBÍTEM",IF(OR(AND(F459=0,G459=0),F459="COEF.",F459&gt;0),"SUBÍTEM",IF(MID(A459,1,5)="COMP.",IF(COUNTIF(ORÇAMENTO!$B$5:$B$9855,COMPOSIÇÕES!A459)=0,"NOK",IF(COUNTIF(ORÇAMENTO!$B$5:$B$9855,COMPOSIÇÕES!A459)&gt;0,"OK","SUBÍTEM"))))))</f>
        <v>SUBÍTEM</v>
      </c>
      <c r="P459" s="794" t="b">
        <f t="shared" si="109"/>
        <v>1</v>
      </c>
      <c r="Q459" s="794">
        <v>1872</v>
      </c>
      <c r="R459" s="794" t="s">
        <v>566</v>
      </c>
      <c r="S459" s="795" t="s">
        <v>885</v>
      </c>
      <c r="T459" s="794" t="s">
        <v>579</v>
      </c>
      <c r="U459" s="794">
        <v>1.66</v>
      </c>
    </row>
    <row r="460" spans="1:21" ht="20.25" customHeight="1">
      <c r="A460" s="779">
        <v>88264</v>
      </c>
      <c r="B460" s="910" t="s">
        <v>100</v>
      </c>
      <c r="C460" s="416" t="s">
        <v>578</v>
      </c>
      <c r="D460" s="417" t="s">
        <v>53</v>
      </c>
      <c r="E460" s="418">
        <v>19.8</v>
      </c>
      <c r="F460" s="911">
        <v>0.8</v>
      </c>
      <c r="G460" s="796">
        <v>15.84</v>
      </c>
      <c r="H460" s="74" t="str">
        <f>IF(MID(A460,1,3)="OBS","REMOVER ESPAÇOS","OK")</f>
        <v>OK</v>
      </c>
      <c r="J460" s="402" t="str">
        <f>IF(AND(F460=0,G460&gt;0),1+COUNT($J$3:J458),IF(B460="AUXILIAR","AUXILIAR","SUBÍTEM"))</f>
        <v>SUBÍTEM</v>
      </c>
      <c r="K460" s="403">
        <v>88264</v>
      </c>
      <c r="L460" s="404">
        <f t="shared" si="110"/>
        <v>88264</v>
      </c>
      <c r="M460" s="405" t="str">
        <f>IF(AND(MID(A460,1,4)="comp",COUNTIF($A$1:$A$1306,A460)&gt;1),"ok AUXILIAR",IF(AND(F460&gt;0,MID(A460,1,4)="COMP"),"SUBÍTEM",IF(OR(AND(F460=0,G460=0),F460="COEF.",F460&gt;0),"SUBÍTEM",IF(MID(A460,1,5)="COMP.",IF(COUNTIF(ORÇAMENTO!$B$5:$B$9855,COMPOSIÇÕES!A460)=0,"NOK",IF(COUNTIF(ORÇAMENTO!$B$5:$B$9855,COMPOSIÇÕES!A460)&gt;0,"OK","SUBÍTEM"))))))</f>
        <v>SUBÍTEM</v>
      </c>
      <c r="P460" s="794" t="b">
        <f t="shared" si="109"/>
        <v>1</v>
      </c>
      <c r="Q460" s="794">
        <v>88264</v>
      </c>
      <c r="R460" s="794" t="s">
        <v>100</v>
      </c>
      <c r="S460" s="795" t="s">
        <v>578</v>
      </c>
      <c r="T460" s="794" t="s">
        <v>53</v>
      </c>
      <c r="U460" s="794">
        <v>19.16</v>
      </c>
    </row>
    <row r="461" spans="1:21" ht="18.75" customHeight="1">
      <c r="A461" s="779">
        <v>88316</v>
      </c>
      <c r="B461" s="910" t="s">
        <v>100</v>
      </c>
      <c r="C461" s="416" t="s">
        <v>565</v>
      </c>
      <c r="D461" s="417" t="s">
        <v>53</v>
      </c>
      <c r="E461" s="418">
        <v>12.73</v>
      </c>
      <c r="F461" s="911">
        <v>0.4</v>
      </c>
      <c r="G461" s="796">
        <v>5.09</v>
      </c>
      <c r="H461" s="74" t="str">
        <f>IF(MID(A461,1,3)="OBS","REMOVER ESPAÇOS","OK")</f>
        <v>OK</v>
      </c>
      <c r="J461" s="402" t="str">
        <f>IF(AND(F461=0,G461&gt;0),1+COUNT($J$3:J460),IF(B461="AUXILIAR","AUXILIAR","SUBÍTEM"))</f>
        <v>SUBÍTEM</v>
      </c>
      <c r="K461" s="403">
        <v>88316</v>
      </c>
      <c r="L461" s="404">
        <f t="shared" si="110"/>
        <v>88316</v>
      </c>
      <c r="M461" s="405" t="str">
        <f>IF(AND(MID(A461,1,4)="comp",COUNTIF($A$1:$A$1306,A461)&gt;1),"ok AUXILIAR",IF(AND(F461&gt;0,MID(A461,1,4)="COMP"),"SUBÍTEM",IF(OR(AND(F461=0,G461=0),F461="COEF.",F461&gt;0),"SUBÍTEM",IF(MID(A461,1,5)="COMP.",IF(COUNTIF(ORÇAMENTO!$B$5:$B$9855,COMPOSIÇÕES!A461)=0,"NOK",IF(COUNTIF(ORÇAMENTO!$B$5:$B$9855,COMPOSIÇÕES!A461)&gt;0,"OK","SUBÍTEM"))))))</f>
        <v>SUBÍTEM</v>
      </c>
      <c r="P461" s="794" t="b">
        <f>C461=S461</f>
        <v>1</v>
      </c>
      <c r="Q461" s="794">
        <v>88316</v>
      </c>
      <c r="R461" s="794" t="s">
        <v>100</v>
      </c>
      <c r="S461" s="795" t="s">
        <v>565</v>
      </c>
      <c r="T461" s="794" t="s">
        <v>53</v>
      </c>
      <c r="U461" s="794">
        <v>12.7</v>
      </c>
    </row>
    <row r="462" spans="1:21">
      <c r="A462" s="703" t="s">
        <v>1308</v>
      </c>
      <c r="B462" s="703"/>
      <c r="C462" s="703"/>
      <c r="D462" s="703" t="s">
        <v>150</v>
      </c>
      <c r="E462" s="703" t="s">
        <v>150</v>
      </c>
      <c r="F462" s="703"/>
      <c r="G462" s="703"/>
      <c r="H462" s="74" t="str">
        <f>IF(MID(A462,1,3)="OBS","REMOVER ESPAÇOS","OK")</f>
        <v>REMOVER ESPAÇOS</v>
      </c>
      <c r="J462" s="402" t="str">
        <f>IF(AND(F462=0,G462&gt;0),1+COUNT($J$3:J461),IF(B462="AUXILIAR","AUXILIAR","SUBÍTEM"))</f>
        <v>SUBÍTEM</v>
      </c>
      <c r="K462" s="403" t="s">
        <v>1308</v>
      </c>
      <c r="L462" s="404" t="str">
        <f t="shared" si="110"/>
        <v>Obs: composição/Base -  Composição adaptada -  ORSE - 7817</v>
      </c>
      <c r="M462" s="405" t="str">
        <f>IF(AND(MID(A462,1,4)="comp",COUNTIF($A$1:$A$1306,A462)&gt;1),"ok AUXILIAR",IF(AND(F462&gt;0,MID(A462,1,4)="COMP"),"SUBÍTEM",IF(OR(AND(F462=0,G462=0),F462="COEF.",F462&gt;0),"SUBÍTEM",IF(MID(A462,1,5)="COMP.",IF(COUNTIF(ORÇAMENTO!$B$5:$B$9855,COMPOSIÇÕES!A462)=0,"NOK",IF(COUNTIF(ORÇAMENTO!$B$5:$B$9855,COMPOSIÇÕES!A462)&gt;0,"OK","SUBÍTEM"))))))</f>
        <v>SUBÍTEM</v>
      </c>
      <c r="P462" s="794" t="b">
        <f t="shared" ref="P462:P467" si="111">C462=S462</f>
        <v>1</v>
      </c>
      <c r="Q462" s="794" t="s">
        <v>1308</v>
      </c>
      <c r="R462" s="794"/>
      <c r="S462" s="703"/>
      <c r="T462" s="794" t="s">
        <v>150</v>
      </c>
      <c r="U462" s="794" t="s">
        <v>150</v>
      </c>
    </row>
    <row r="463" spans="1:21" ht="15.75" thickBot="1">
      <c r="A463" s="130" t="s">
        <v>961</v>
      </c>
      <c r="B463" s="382"/>
      <c r="C463" s="130"/>
      <c r="D463" s="130"/>
      <c r="E463" s="130"/>
      <c r="F463" s="130"/>
      <c r="G463" s="130"/>
      <c r="J463" s="402" t="str">
        <f>IF(AND(F463=0,G463&gt;0),1+COUNT($J$3:J462),IF(B463="AUXILIAR","AUXILIAR","SUBÍTEM"))</f>
        <v>SUBÍTEM</v>
      </c>
      <c r="K463" s="403" t="s">
        <v>961</v>
      </c>
      <c r="L463" s="404" t="str">
        <f t="shared" si="110"/>
        <v>Obs²: Assumimos uma possível pequena imprecisão ao utilizar os insumos e composição base do ORSE/SE de itens de baixa relevância.</v>
      </c>
      <c r="M463" s="405" t="str">
        <f>IF(AND(MID(A463,1,4)="comp",COUNTIF($A$1:$A$1306,A463)&gt;1),"ok AUXILIAR",IF(AND(F463&gt;0,MID(A463,1,4)="COMP"),"SUBÍTEM",IF(OR(AND(F463=0,G463=0),F463="COEF.",F463&gt;0),"SUBÍTEM",IF(MID(A463,1,5)="COMP.",IF(COUNTIF(ORÇAMENTO!$B$5:$B$9855,COMPOSIÇÕES!A463)=0,"NOK",IF(COUNTIF(ORÇAMENTO!$B$5:$B$9855,COMPOSIÇÕES!A463)&gt;0,"OK","SUBÍTEM"))))))</f>
        <v>SUBÍTEM</v>
      </c>
      <c r="P463" s="794" t="b">
        <f t="shared" si="111"/>
        <v>1</v>
      </c>
      <c r="Q463" s="794" t="s">
        <v>961</v>
      </c>
      <c r="R463" s="794"/>
      <c r="S463" s="130"/>
      <c r="T463" s="794"/>
      <c r="U463" s="794"/>
    </row>
    <row r="464" spans="1:21" ht="41.25" customHeight="1" thickBot="1">
      <c r="A464" s="397" t="s">
        <v>95</v>
      </c>
      <c r="B464" s="398"/>
      <c r="C464" s="399" t="s">
        <v>78</v>
      </c>
      <c r="D464" s="432" t="s">
        <v>96</v>
      </c>
      <c r="E464" s="399" t="s">
        <v>98</v>
      </c>
      <c r="F464" s="432" t="s">
        <v>97</v>
      </c>
      <c r="G464" s="433" t="s">
        <v>99</v>
      </c>
      <c r="H464" s="74" t="str">
        <f>IF(MID(A464,1,3)="OBS","REMOVER ESPAÇOS","OK")</f>
        <v>OK</v>
      </c>
      <c r="J464" s="402" t="str">
        <f>IF(AND(F464=0,G464&gt;0),1+COUNT($J$3:J463),IF(B464="AUXILIAR","AUXILIAR","SUBÍTEM"))</f>
        <v>SUBÍTEM</v>
      </c>
      <c r="K464" s="403" t="s">
        <v>95</v>
      </c>
      <c r="L464" s="404" t="str">
        <f t="shared" si="110"/>
        <v>COD.</v>
      </c>
      <c r="M464" s="405" t="str">
        <f>IF(AND(MID(A464,1,4)="comp",COUNTIF($A$1:$A$1306,A464)&gt;1),"ok AUXILIAR",IF(AND(F464&gt;0,MID(A464,1,4)="COMP"),"SUBÍTEM",IF(OR(AND(F464=0,G464=0),F464="COEF.",F464&gt;0),"SUBÍTEM",IF(MID(A464,1,5)="COMP.",IF(COUNTIF(ORÇAMENTO!$B$5:$B$9855,COMPOSIÇÕES!A464)=0,"NOK",IF(COUNTIF(ORÇAMENTO!$B$5:$B$9855,COMPOSIÇÕES!A464)&gt;0,"OK","SUBÍTEM"))))))</f>
        <v>SUBÍTEM</v>
      </c>
      <c r="P464" s="794" t="b">
        <f t="shared" si="111"/>
        <v>1</v>
      </c>
      <c r="Q464" s="794" t="s">
        <v>95</v>
      </c>
      <c r="R464" s="794"/>
      <c r="S464" s="75" t="s">
        <v>78</v>
      </c>
      <c r="T464" s="794" t="s">
        <v>96</v>
      </c>
      <c r="U464" s="794" t="s">
        <v>98</v>
      </c>
    </row>
    <row r="465" spans="1:21" ht="39" customHeight="1" thickBot="1">
      <c r="A465" s="407" t="s">
        <v>154</v>
      </c>
      <c r="B465" s="408"/>
      <c r="C465" s="437" t="s">
        <v>1310</v>
      </c>
      <c r="D465" s="408" t="s">
        <v>955</v>
      </c>
      <c r="E465" s="434" t="s">
        <v>150</v>
      </c>
      <c r="F465" s="434"/>
      <c r="G465" s="424">
        <v>46.25</v>
      </c>
      <c r="H465" s="74" t="str">
        <f>UPPER(C465)</f>
        <v>TOMADA DUPLA PARA LÓGICA RJ45, 4"X4", EMBUTIR, COMPLETA</v>
      </c>
      <c r="J465" s="402">
        <f>IF(AND(F465=0,G465&gt;0),1+COUNT($J$3:J464),IF(B465="AUXILIAR","AUXILIAR","SUBÍTEM"))</f>
        <v>57</v>
      </c>
      <c r="K465" s="403" t="s">
        <v>155</v>
      </c>
      <c r="L465" s="404" t="str">
        <f t="shared" si="110"/>
        <v>COMP. 57</v>
      </c>
      <c r="M465" s="405" t="str">
        <f>IF(AND(MID(A465,1,4)="comp",COUNTIF($A$1:$A$1306,A465)&gt;1),"ok AUXILIAR",IF(AND(F465&gt;0,MID(A465,1,4)="COMP"),"SUBÍTEM",IF(OR(AND(F465=0,G465=0),F465="COEF.",F465&gt;0),"SUBÍTEM",IF(MID(A465,1,5)="COMP.",IF(COUNTIF(ORÇAMENTO!$B$5:$B$9855,COMPOSIÇÕES!A465)=0,"NOK",IF(COUNTIF(ORÇAMENTO!$B$5:$B$9855,COMPOSIÇÕES!A465)&gt;0,"OK","SUBÍTEM"))))))</f>
        <v>OK</v>
      </c>
      <c r="P465" s="794" t="b">
        <f t="shared" si="111"/>
        <v>1</v>
      </c>
      <c r="Q465" s="794" t="s">
        <v>154</v>
      </c>
      <c r="R465" s="794"/>
      <c r="S465" s="76" t="s">
        <v>1310</v>
      </c>
      <c r="T465" s="794" t="s">
        <v>955</v>
      </c>
      <c r="U465" s="794" t="s">
        <v>150</v>
      </c>
    </row>
    <row r="466" spans="1:21" ht="24" customHeight="1">
      <c r="A466" s="779">
        <v>2242</v>
      </c>
      <c r="B466" s="910" t="s">
        <v>101</v>
      </c>
      <c r="C466" s="416" t="s">
        <v>1306</v>
      </c>
      <c r="D466" s="417" t="s">
        <v>48</v>
      </c>
      <c r="E466" s="418">
        <v>23.48</v>
      </c>
      <c r="F466" s="911">
        <v>1</v>
      </c>
      <c r="G466" s="796">
        <v>23.48</v>
      </c>
      <c r="H466" s="74" t="str">
        <f>IF(MID(A466,1,3)="OBS","REMOVER ESPAÇOS","OK")</f>
        <v>OK</v>
      </c>
      <c r="J466" s="402" t="str">
        <f>IF(AND(F466=0,G466&gt;0),1+COUNT($J$3:J465),IF(B466="AUXILIAR","AUXILIAR","SUBÍTEM"))</f>
        <v>SUBÍTEM</v>
      </c>
      <c r="K466" s="403">
        <v>2242</v>
      </c>
      <c r="L466" s="404">
        <f t="shared" si="110"/>
        <v>2242</v>
      </c>
      <c r="M466" s="405" t="str">
        <f>IF(AND(MID(A466,1,4)="comp",COUNTIF($A$1:$A$1306,A466)&gt;1),"ok AUXILIAR",IF(AND(F466&gt;0,MID(A466,1,4)="COMP"),"SUBÍTEM",IF(OR(AND(F466=0,G466=0),F466="COEF.",F466&gt;0),"SUBÍTEM",IF(MID(A466,1,5)="COMP.",IF(COUNTIF(ORÇAMENTO!$B$5:$B$9855,COMPOSIÇÕES!A466)=0,"NOK",IF(COUNTIF(ORÇAMENTO!$B$5:$B$9855,COMPOSIÇÕES!A466)&gt;0,"OK","SUBÍTEM"))))))</f>
        <v>SUBÍTEM</v>
      </c>
      <c r="P466" s="794" t="b">
        <f t="shared" si="111"/>
        <v>1</v>
      </c>
      <c r="Q466" s="794">
        <v>2242</v>
      </c>
      <c r="R466" s="794" t="s">
        <v>101</v>
      </c>
      <c r="S466" s="795" t="s">
        <v>1306</v>
      </c>
      <c r="T466" s="794" t="s">
        <v>48</v>
      </c>
      <c r="U466" s="794">
        <v>23.48</v>
      </c>
    </row>
    <row r="467" spans="1:21" ht="20.25" customHeight="1">
      <c r="A467" s="779">
        <v>88264</v>
      </c>
      <c r="B467" s="910" t="s">
        <v>100</v>
      </c>
      <c r="C467" s="416" t="s">
        <v>578</v>
      </c>
      <c r="D467" s="417" t="s">
        <v>53</v>
      </c>
      <c r="E467" s="418">
        <v>19.8</v>
      </c>
      <c r="F467" s="911">
        <v>0.7</v>
      </c>
      <c r="G467" s="796">
        <v>13.86</v>
      </c>
      <c r="H467" s="74" t="str">
        <f>IF(MID(A467,1,3)="OBS","REMOVER ESPAÇOS","OK")</f>
        <v>OK</v>
      </c>
      <c r="J467" s="402" t="str">
        <f>IF(AND(F467=0,G467&gt;0),1+COUNT($J$3:J466),IF(B467="AUXILIAR","AUXILIAR","SUBÍTEM"))</f>
        <v>SUBÍTEM</v>
      </c>
      <c r="K467" s="403">
        <v>88264</v>
      </c>
      <c r="L467" s="404">
        <f t="shared" si="110"/>
        <v>88264</v>
      </c>
      <c r="M467" s="405" t="str">
        <f>IF(AND(MID(A467,1,4)="comp",COUNTIF($A$1:$A$1306,A467)&gt;1),"ok AUXILIAR",IF(AND(F467&gt;0,MID(A467,1,4)="COMP"),"SUBÍTEM",IF(OR(AND(F467=0,G467=0),F467="COEF.",F467&gt;0),"SUBÍTEM",IF(MID(A467,1,5)="COMP.",IF(COUNTIF(ORÇAMENTO!$B$5:$B$9855,COMPOSIÇÕES!A467)=0,"NOK",IF(COUNTIF(ORÇAMENTO!$B$5:$B$9855,COMPOSIÇÕES!A467)&gt;0,"OK","SUBÍTEM"))))))</f>
        <v>SUBÍTEM</v>
      </c>
      <c r="P467" s="794" t="b">
        <f t="shared" si="111"/>
        <v>1</v>
      </c>
      <c r="Q467" s="794">
        <v>88264</v>
      </c>
      <c r="R467" s="794" t="s">
        <v>100</v>
      </c>
      <c r="S467" s="795" t="s">
        <v>578</v>
      </c>
      <c r="T467" s="794" t="s">
        <v>53</v>
      </c>
      <c r="U467" s="794">
        <v>19.16</v>
      </c>
    </row>
    <row r="468" spans="1:21" ht="18.75" customHeight="1">
      <c r="A468" s="779">
        <v>88316</v>
      </c>
      <c r="B468" s="910" t="s">
        <v>100</v>
      </c>
      <c r="C468" s="416" t="s">
        <v>565</v>
      </c>
      <c r="D468" s="417" t="s">
        <v>53</v>
      </c>
      <c r="E468" s="418">
        <v>12.73</v>
      </c>
      <c r="F468" s="911">
        <v>0.7</v>
      </c>
      <c r="G468" s="796">
        <v>8.91</v>
      </c>
      <c r="H468" s="74" t="str">
        <f>IF(MID(A468,1,3)="OBS","REMOVER ESPAÇOS","OK")</f>
        <v>OK</v>
      </c>
      <c r="J468" s="402" t="str">
        <f>IF(AND(F468=0,G468&gt;0),1+COUNT($J$3:J467),IF(B468="AUXILIAR","AUXILIAR","SUBÍTEM"))</f>
        <v>SUBÍTEM</v>
      </c>
      <c r="K468" s="403">
        <v>88316</v>
      </c>
      <c r="L468" s="404">
        <f t="shared" si="110"/>
        <v>88316</v>
      </c>
      <c r="M468" s="405" t="str">
        <f>IF(AND(MID(A468,1,4)="comp",COUNTIF($A$1:$A$1306,A468)&gt;1),"ok AUXILIAR",IF(AND(F468&gt;0,MID(A468,1,4)="COMP"),"SUBÍTEM",IF(OR(AND(F468=0,G468=0),F468="COEF.",F468&gt;0),"SUBÍTEM",IF(MID(A468,1,5)="COMP.",IF(COUNTIF(ORÇAMENTO!$B$5:$B$9855,COMPOSIÇÕES!A468)=0,"NOK",IF(COUNTIF(ORÇAMENTO!$B$5:$B$9855,COMPOSIÇÕES!A468)&gt;0,"OK","SUBÍTEM"))))))</f>
        <v>SUBÍTEM</v>
      </c>
      <c r="P468" s="794" t="b">
        <f>C468=S468</f>
        <v>1</v>
      </c>
      <c r="Q468" s="794">
        <v>88316</v>
      </c>
      <c r="R468" s="794" t="s">
        <v>100</v>
      </c>
      <c r="S468" s="795" t="s">
        <v>565</v>
      </c>
      <c r="T468" s="794" t="s">
        <v>53</v>
      </c>
      <c r="U468" s="794">
        <v>12.7</v>
      </c>
    </row>
    <row r="469" spans="1:21">
      <c r="A469" s="703" t="s">
        <v>1311</v>
      </c>
      <c r="B469" s="703"/>
      <c r="C469" s="703"/>
      <c r="D469" s="703" t="s">
        <v>150</v>
      </c>
      <c r="E469" s="703" t="s">
        <v>150</v>
      </c>
      <c r="F469" s="703"/>
      <c r="G469" s="703"/>
      <c r="H469" s="74" t="str">
        <f>IF(MID(A469,1,3)="OBS","REMOVER ESPAÇOS","OK")</f>
        <v>REMOVER ESPAÇOS</v>
      </c>
      <c r="J469" s="402" t="str">
        <f>IF(AND(F469=0,G469&gt;0),1+COUNT($J$3:J468),IF(B469="AUXILIAR","AUXILIAR","SUBÍTEM"))</f>
        <v>SUBÍTEM</v>
      </c>
      <c r="K469" s="403" t="s">
        <v>1311</v>
      </c>
      <c r="L469" s="404" t="str">
        <f t="shared" si="110"/>
        <v>Obs: composição/Base -  Composição adaptada -  ORSE - 7792</v>
      </c>
      <c r="M469" s="405" t="str">
        <f>IF(AND(MID(A469,1,4)="comp",COUNTIF($A$1:$A$1306,A469)&gt;1),"ok AUXILIAR",IF(AND(F469&gt;0,MID(A469,1,4)="COMP"),"SUBÍTEM",IF(OR(AND(F469=0,G469=0),F469="COEF.",F469&gt;0),"SUBÍTEM",IF(MID(A469,1,5)="COMP.",IF(COUNTIF(ORÇAMENTO!$B$5:$B$9855,COMPOSIÇÕES!A469)=0,"NOK",IF(COUNTIF(ORÇAMENTO!$B$5:$B$9855,COMPOSIÇÕES!A469)&gt;0,"OK","SUBÍTEM"))))))</f>
        <v>SUBÍTEM</v>
      </c>
      <c r="P469" s="794" t="b">
        <f t="shared" ref="P469:P470" si="112">C469=S469</f>
        <v>1</v>
      </c>
      <c r="Q469" s="794" t="s">
        <v>1311</v>
      </c>
      <c r="R469" s="794"/>
      <c r="S469" s="703"/>
      <c r="T469" s="794" t="s">
        <v>150</v>
      </c>
      <c r="U469" s="794" t="s">
        <v>150</v>
      </c>
    </row>
    <row r="470" spans="1:21" ht="15.75" thickBot="1">
      <c r="A470" s="130" t="s">
        <v>961</v>
      </c>
      <c r="B470" s="382"/>
      <c r="C470" s="130"/>
      <c r="D470" s="130"/>
      <c r="E470" s="130"/>
      <c r="F470" s="130"/>
      <c r="G470" s="130"/>
      <c r="J470" s="402" t="str">
        <f>IF(AND(F470=0,G470&gt;0),1+COUNT($J$3:J469),IF(B470="AUXILIAR","AUXILIAR","SUBÍTEM"))</f>
        <v>SUBÍTEM</v>
      </c>
      <c r="K470" s="403" t="s">
        <v>961</v>
      </c>
      <c r="L470" s="404" t="str">
        <f t="shared" si="110"/>
        <v>Obs²: Assumimos uma possível pequena imprecisão ao utilizar os insumos e composição base do ORSE/SE de itens de baixa relevância.</v>
      </c>
      <c r="M470" s="405" t="str">
        <f>IF(AND(MID(A470,1,4)="comp",COUNTIF($A$1:$A$1306,A470)&gt;1),"ok AUXILIAR",IF(AND(F470&gt;0,MID(A470,1,4)="COMP"),"SUBÍTEM",IF(OR(AND(F470=0,G470=0),F470="COEF.",F470&gt;0),"SUBÍTEM",IF(MID(A470,1,5)="COMP.",IF(COUNTIF(ORÇAMENTO!$B$5:$B$9855,COMPOSIÇÕES!A470)=0,"NOK",IF(COUNTIF(ORÇAMENTO!$B$5:$B$9855,COMPOSIÇÕES!A470)&gt;0,"OK","SUBÍTEM"))))))</f>
        <v>SUBÍTEM</v>
      </c>
      <c r="P470" s="794" t="b">
        <f t="shared" si="112"/>
        <v>1</v>
      </c>
      <c r="Q470" s="794" t="s">
        <v>961</v>
      </c>
      <c r="R470" s="794"/>
      <c r="S470" s="130"/>
      <c r="T470" s="794"/>
      <c r="U470" s="794"/>
    </row>
    <row r="471" spans="1:21" ht="41.25" customHeight="1" thickBot="1">
      <c r="A471" s="397" t="s">
        <v>95</v>
      </c>
      <c r="B471" s="398"/>
      <c r="C471" s="399" t="s">
        <v>78</v>
      </c>
      <c r="D471" s="432" t="s">
        <v>96</v>
      </c>
      <c r="E471" s="399" t="s">
        <v>98</v>
      </c>
      <c r="F471" s="432" t="s">
        <v>97</v>
      </c>
      <c r="G471" s="433" t="s">
        <v>99</v>
      </c>
      <c r="H471" s="74" t="str">
        <f>IF(MID(A471,1,3)="OBS","REMOVER ESPAÇOS","OK")</f>
        <v>OK</v>
      </c>
      <c r="J471" s="402" t="str">
        <f>IF(AND(F471=0,G471&gt;0),1+COUNT($J$3:J470),IF(B471="AUXILIAR","AUXILIAR","SUBÍTEM"))</f>
        <v>SUBÍTEM</v>
      </c>
      <c r="K471" s="403" t="s">
        <v>95</v>
      </c>
      <c r="L471" s="404" t="str">
        <f t="shared" ref="L471:L484" si="113">A471</f>
        <v>COD.</v>
      </c>
      <c r="M471" s="405" t="str">
        <f>IF(AND(MID(A471,1,4)="comp",COUNTIF($A$1:$A$1306,A471)&gt;1),"ok AUXILIAR",IF(AND(F471&gt;0,MID(A471,1,4)="COMP"),"SUBÍTEM",IF(OR(AND(F471=0,G471=0),F471="COEF.",F471&gt;0),"SUBÍTEM",IF(MID(A471,1,5)="COMP.",IF(COUNTIF(ORÇAMENTO!$B$5:$B$9855,COMPOSIÇÕES!A471)=0,"NOK",IF(COUNTIF(ORÇAMENTO!$B$5:$B$9855,COMPOSIÇÕES!A471)&gt;0,"OK","SUBÍTEM"))))))</f>
        <v>SUBÍTEM</v>
      </c>
      <c r="P471" s="794" t="b">
        <f t="shared" ref="P471:P474" si="114">C471=S471</f>
        <v>1</v>
      </c>
      <c r="Q471" s="794" t="s">
        <v>95</v>
      </c>
      <c r="R471" s="794"/>
      <c r="S471" s="75" t="s">
        <v>78</v>
      </c>
      <c r="T471" s="794" t="s">
        <v>96</v>
      </c>
      <c r="U471" s="794" t="s">
        <v>98</v>
      </c>
    </row>
    <row r="472" spans="1:21" ht="39" customHeight="1" thickBot="1">
      <c r="A472" s="407" t="s">
        <v>155</v>
      </c>
      <c r="B472" s="408"/>
      <c r="C472" s="437" t="s">
        <v>1318</v>
      </c>
      <c r="D472" s="408" t="s">
        <v>955</v>
      </c>
      <c r="E472" s="434" t="s">
        <v>150</v>
      </c>
      <c r="F472" s="434"/>
      <c r="G472" s="424">
        <v>5.61</v>
      </c>
      <c r="H472" s="74" t="str">
        <f>UPPER(C472)</f>
        <v>FORNECIMENTO E INSTALAÇÃO DE SAÍDA HORIZONTAL PARA ELETRODUTO 1" (REF. VL 33 VALEMAM OU SIMILAR)</v>
      </c>
      <c r="J472" s="402">
        <f>IF(AND(F472=0,G472&gt;0),1+COUNT($J$3:J471),IF(B472="AUXILIAR","AUXILIAR","SUBÍTEM"))</f>
        <v>58</v>
      </c>
      <c r="K472" s="403" t="s">
        <v>156</v>
      </c>
      <c r="L472" s="404" t="str">
        <f t="shared" si="113"/>
        <v>COMP. 58</v>
      </c>
      <c r="M472" s="405" t="str">
        <f>IF(AND(MID(A472,1,4)="comp",COUNTIF($A$1:$A$1306,A472)&gt;1),"ok AUXILIAR",IF(AND(F472&gt;0,MID(A472,1,4)="COMP"),"SUBÍTEM",IF(OR(AND(F472=0,G472=0),F472="COEF.",F472&gt;0),"SUBÍTEM",IF(MID(A472,1,5)="COMP.",IF(COUNTIF(ORÇAMENTO!$B$5:$B$9855,COMPOSIÇÕES!A472)=0,"NOK",IF(COUNTIF(ORÇAMENTO!$B$5:$B$9855,COMPOSIÇÕES!A472)&gt;0,"OK","SUBÍTEM"))))))</f>
        <v>OK</v>
      </c>
      <c r="P472" s="794" t="b">
        <f t="shared" si="114"/>
        <v>1</v>
      </c>
      <c r="Q472" s="794" t="s">
        <v>155</v>
      </c>
      <c r="R472" s="794"/>
      <c r="S472" s="76" t="s">
        <v>1318</v>
      </c>
      <c r="T472" s="794" t="s">
        <v>955</v>
      </c>
      <c r="U472" s="794" t="s">
        <v>150</v>
      </c>
    </row>
    <row r="473" spans="1:21" ht="24" customHeight="1">
      <c r="A473" s="779">
        <v>2001</v>
      </c>
      <c r="B473" s="910" t="s">
        <v>101</v>
      </c>
      <c r="C473" s="416" t="s">
        <v>1464</v>
      </c>
      <c r="D473" s="417" t="s">
        <v>48</v>
      </c>
      <c r="E473" s="418">
        <v>1.7</v>
      </c>
      <c r="F473" s="911">
        <v>1</v>
      </c>
      <c r="G473" s="796">
        <v>1.7</v>
      </c>
      <c r="H473" s="74" t="str">
        <f>IF(MID(A473,1,3)="OBS","REMOVER ESPAÇOS","OK")</f>
        <v>OK</v>
      </c>
      <c r="J473" s="402" t="str">
        <f>IF(AND(F473=0,G473&gt;0),1+COUNT($J$3:J472),IF(B473="AUXILIAR","AUXILIAR","SUBÍTEM"))</f>
        <v>SUBÍTEM</v>
      </c>
      <c r="K473" s="403">
        <v>2001</v>
      </c>
      <c r="L473" s="404">
        <f t="shared" si="113"/>
        <v>2001</v>
      </c>
      <c r="M473" s="405" t="str">
        <f>IF(AND(MID(A473,1,4)="comp",COUNTIF($A$1:$A$1306,A473)&gt;1),"ok AUXILIAR",IF(AND(F473&gt;0,MID(A473,1,4)="COMP"),"SUBÍTEM",IF(OR(AND(F473=0,G473=0),F473="COEF.",F473&gt;0),"SUBÍTEM",IF(MID(A473,1,5)="COMP.",IF(COUNTIF(ORÇAMENTO!$B$5:$B$9855,COMPOSIÇÕES!A473)=0,"NOK",IF(COUNTIF(ORÇAMENTO!$B$5:$B$9855,COMPOSIÇÕES!A473)&gt;0,"OK","SUBÍTEM"))))))</f>
        <v>SUBÍTEM</v>
      </c>
      <c r="P473" s="794" t="b">
        <f t="shared" si="114"/>
        <v>1</v>
      </c>
      <c r="Q473" s="794">
        <v>2001</v>
      </c>
      <c r="R473" s="794" t="s">
        <v>101</v>
      </c>
      <c r="S473" s="795" t="s">
        <v>1464</v>
      </c>
      <c r="T473" s="794" t="s">
        <v>48</v>
      </c>
      <c r="U473" s="794">
        <v>1.67</v>
      </c>
    </row>
    <row r="474" spans="1:21" ht="20.25" customHeight="1">
      <c r="A474" s="779">
        <v>88264</v>
      </c>
      <c r="B474" s="910" t="s">
        <v>100</v>
      </c>
      <c r="C474" s="416" t="s">
        <v>578</v>
      </c>
      <c r="D474" s="417" t="s">
        <v>53</v>
      </c>
      <c r="E474" s="418">
        <v>19.8</v>
      </c>
      <c r="F474" s="911">
        <v>0.12</v>
      </c>
      <c r="G474" s="796">
        <v>2.38</v>
      </c>
      <c r="H474" s="74" t="str">
        <f>IF(MID(A474,1,3)="OBS","REMOVER ESPAÇOS","OK")</f>
        <v>OK</v>
      </c>
      <c r="J474" s="402" t="str">
        <f>IF(AND(F474=0,G474&gt;0),1+COUNT($J$3:J473),IF(B474="AUXILIAR","AUXILIAR","SUBÍTEM"))</f>
        <v>SUBÍTEM</v>
      </c>
      <c r="K474" s="403">
        <v>88264</v>
      </c>
      <c r="L474" s="404">
        <f t="shared" si="113"/>
        <v>88264</v>
      </c>
      <c r="M474" s="405" t="str">
        <f>IF(AND(MID(A474,1,4)="comp",COUNTIF($A$1:$A$1306,A474)&gt;1),"ok AUXILIAR",IF(AND(F474&gt;0,MID(A474,1,4)="COMP"),"SUBÍTEM",IF(OR(AND(F474=0,G474=0),F474="COEF.",F474&gt;0),"SUBÍTEM",IF(MID(A474,1,5)="COMP.",IF(COUNTIF(ORÇAMENTO!$B$5:$B$9855,COMPOSIÇÕES!A474)=0,"NOK",IF(COUNTIF(ORÇAMENTO!$B$5:$B$9855,COMPOSIÇÕES!A474)&gt;0,"OK","SUBÍTEM"))))))</f>
        <v>SUBÍTEM</v>
      </c>
      <c r="P474" s="794" t="b">
        <f t="shared" si="114"/>
        <v>1</v>
      </c>
      <c r="Q474" s="794">
        <v>88264</v>
      </c>
      <c r="R474" s="794" t="s">
        <v>100</v>
      </c>
      <c r="S474" s="795" t="s">
        <v>578</v>
      </c>
      <c r="T474" s="794" t="s">
        <v>53</v>
      </c>
      <c r="U474" s="794">
        <v>19.16</v>
      </c>
    </row>
    <row r="475" spans="1:21" ht="18.75" customHeight="1">
      <c r="A475" s="779">
        <v>88316</v>
      </c>
      <c r="B475" s="910" t="s">
        <v>100</v>
      </c>
      <c r="C475" s="416" t="s">
        <v>565</v>
      </c>
      <c r="D475" s="417" t="s">
        <v>53</v>
      </c>
      <c r="E475" s="418">
        <v>12.73</v>
      </c>
      <c r="F475" s="911">
        <v>0.12</v>
      </c>
      <c r="G475" s="796">
        <v>1.53</v>
      </c>
      <c r="H475" s="74" t="str">
        <f>IF(MID(A475,1,3)="OBS","REMOVER ESPAÇOS","OK")</f>
        <v>OK</v>
      </c>
      <c r="J475" s="402" t="str">
        <f>IF(AND(F475=0,G475&gt;0),1+COUNT($J$3:J474),IF(B475="AUXILIAR","AUXILIAR","SUBÍTEM"))</f>
        <v>SUBÍTEM</v>
      </c>
      <c r="K475" s="403">
        <v>88316</v>
      </c>
      <c r="L475" s="404">
        <f t="shared" si="113"/>
        <v>88316</v>
      </c>
      <c r="M475" s="405" t="str">
        <f>IF(AND(MID(A475,1,4)="comp",COUNTIF($A$1:$A$1306,A475)&gt;1),"ok AUXILIAR",IF(AND(F475&gt;0,MID(A475,1,4)="COMP"),"SUBÍTEM",IF(OR(AND(F475=0,G475=0),F475="COEF.",F475&gt;0),"SUBÍTEM",IF(MID(A475,1,5)="COMP.",IF(COUNTIF(ORÇAMENTO!$B$5:$B$9855,COMPOSIÇÕES!A475)=0,"NOK",IF(COUNTIF(ORÇAMENTO!$B$5:$B$9855,COMPOSIÇÕES!A475)&gt;0,"OK","SUBÍTEM"))))))</f>
        <v>SUBÍTEM</v>
      </c>
      <c r="P475" s="794" t="b">
        <f>C475=S475</f>
        <v>1</v>
      </c>
      <c r="Q475" s="794">
        <v>88316</v>
      </c>
      <c r="R475" s="794" t="s">
        <v>100</v>
      </c>
      <c r="S475" s="795" t="s">
        <v>565</v>
      </c>
      <c r="T475" s="794" t="s">
        <v>53</v>
      </c>
      <c r="U475" s="794">
        <v>12.7</v>
      </c>
    </row>
    <row r="476" spans="1:21">
      <c r="A476" s="703" t="s">
        <v>1319</v>
      </c>
      <c r="B476" s="703"/>
      <c r="C476" s="703"/>
      <c r="D476" s="703" t="s">
        <v>150</v>
      </c>
      <c r="E476" s="703" t="s">
        <v>150</v>
      </c>
      <c r="F476" s="703"/>
      <c r="G476" s="703"/>
      <c r="H476" s="74" t="str">
        <f>IF(MID(A476,1,3)="OBS","REMOVER ESPAÇOS","OK")</f>
        <v>REMOVER ESPAÇOS</v>
      </c>
      <c r="J476" s="402" t="str">
        <f>IF(AND(F476=0,G476&gt;0),1+COUNT($J$3:J475),IF(B476="AUXILIAR","AUXILIAR","SUBÍTEM"))</f>
        <v>SUBÍTEM</v>
      </c>
      <c r="K476" s="403" t="s">
        <v>1319</v>
      </c>
      <c r="L476" s="404" t="str">
        <f t="shared" si="113"/>
        <v>Obs: composição/Base -  Composição adaptada -  ORSE - 724</v>
      </c>
      <c r="M476" s="405" t="str">
        <f>IF(AND(MID(A476,1,4)="comp",COUNTIF($A$1:$A$1306,A476)&gt;1),"ok AUXILIAR",IF(AND(F476&gt;0,MID(A476,1,4)="COMP"),"SUBÍTEM",IF(OR(AND(F476=0,G476=0),F476="COEF.",F476&gt;0),"SUBÍTEM",IF(MID(A476,1,5)="COMP.",IF(COUNTIF(ORÇAMENTO!$B$5:$B$9855,COMPOSIÇÕES!A476)=0,"NOK",IF(COUNTIF(ORÇAMENTO!$B$5:$B$9855,COMPOSIÇÕES!A476)&gt;0,"OK","SUBÍTEM"))))))</f>
        <v>SUBÍTEM</v>
      </c>
      <c r="P476" s="794" t="b">
        <f t="shared" ref="P476:P481" si="115">C476=S476</f>
        <v>1</v>
      </c>
      <c r="Q476" s="794" t="s">
        <v>1319</v>
      </c>
      <c r="R476" s="794"/>
      <c r="S476" s="703"/>
      <c r="T476" s="794" t="s">
        <v>150</v>
      </c>
      <c r="U476" s="794" t="s">
        <v>150</v>
      </c>
    </row>
    <row r="477" spans="1:21" ht="15.75" thickBot="1">
      <c r="A477" s="130" t="s">
        <v>961</v>
      </c>
      <c r="B477" s="382"/>
      <c r="C477" s="130"/>
      <c r="D477" s="130"/>
      <c r="E477" s="130"/>
      <c r="F477" s="130"/>
      <c r="G477" s="130"/>
      <c r="J477" s="402" t="str">
        <f>IF(AND(F477=0,G477&gt;0),1+COUNT($J$3:J476),IF(B477="AUXILIAR","AUXILIAR","SUBÍTEM"))</f>
        <v>SUBÍTEM</v>
      </c>
      <c r="K477" s="403" t="s">
        <v>961</v>
      </c>
      <c r="L477" s="404" t="str">
        <f t="shared" si="113"/>
        <v>Obs²: Assumimos uma possível pequena imprecisão ao utilizar os insumos e composição base do ORSE/SE de itens de baixa relevância.</v>
      </c>
      <c r="M477" s="405" t="str">
        <f>IF(AND(MID(A477,1,4)="comp",COUNTIF($A$1:$A$1306,A477)&gt;1),"ok AUXILIAR",IF(AND(F477&gt;0,MID(A477,1,4)="COMP"),"SUBÍTEM",IF(OR(AND(F477=0,G477=0),F477="COEF.",F477&gt;0),"SUBÍTEM",IF(MID(A477,1,5)="COMP.",IF(COUNTIF(ORÇAMENTO!$B$5:$B$9855,COMPOSIÇÕES!A477)=0,"NOK",IF(COUNTIF(ORÇAMENTO!$B$5:$B$9855,COMPOSIÇÕES!A477)&gt;0,"OK","SUBÍTEM"))))))</f>
        <v>SUBÍTEM</v>
      </c>
      <c r="P477" s="794" t="b">
        <f t="shared" si="115"/>
        <v>1</v>
      </c>
      <c r="Q477" s="794" t="s">
        <v>961</v>
      </c>
      <c r="R477" s="794"/>
      <c r="S477" s="130"/>
      <c r="T477" s="794"/>
      <c r="U477" s="794"/>
    </row>
    <row r="478" spans="1:21" ht="41.25" customHeight="1" thickBot="1">
      <c r="A478" s="397" t="s">
        <v>95</v>
      </c>
      <c r="B478" s="398"/>
      <c r="C478" s="399" t="s">
        <v>78</v>
      </c>
      <c r="D478" s="432" t="s">
        <v>96</v>
      </c>
      <c r="E478" s="399" t="s">
        <v>98</v>
      </c>
      <c r="F478" s="432" t="s">
        <v>97</v>
      </c>
      <c r="G478" s="433" t="s">
        <v>99</v>
      </c>
      <c r="H478" s="74" t="str">
        <f>IF(MID(A478,1,3)="OBS","REMOVER ESPAÇOS","OK")</f>
        <v>OK</v>
      </c>
      <c r="J478" s="402" t="str">
        <f>IF(AND(F478=0,G478&gt;0),1+COUNT($J$3:J477),IF(B478="AUXILIAR","AUXILIAR","SUBÍTEM"))</f>
        <v>SUBÍTEM</v>
      </c>
      <c r="K478" s="403" t="s">
        <v>95</v>
      </c>
      <c r="L478" s="404" t="str">
        <f t="shared" si="113"/>
        <v>COD.</v>
      </c>
      <c r="M478" s="405" t="str">
        <f>IF(AND(MID(A478,1,4)="comp",COUNTIF($A$1:$A$1306,A478)&gt;1),"ok AUXILIAR",IF(AND(F478&gt;0,MID(A478,1,4)="COMP"),"SUBÍTEM",IF(OR(AND(F478=0,G478=0),F478="COEF.",F478&gt;0),"SUBÍTEM",IF(MID(A478,1,5)="COMP.",IF(COUNTIF(ORÇAMENTO!$B$5:$B$9855,COMPOSIÇÕES!A478)=0,"NOK",IF(COUNTIF(ORÇAMENTO!$B$5:$B$9855,COMPOSIÇÕES!A478)&gt;0,"OK","SUBÍTEM"))))))</f>
        <v>SUBÍTEM</v>
      </c>
      <c r="P478" s="794" t="b">
        <f t="shared" si="115"/>
        <v>1</v>
      </c>
      <c r="Q478" s="794" t="s">
        <v>95</v>
      </c>
      <c r="R478" s="794"/>
      <c r="S478" s="75" t="s">
        <v>78</v>
      </c>
      <c r="T478" s="794" t="s">
        <v>96</v>
      </c>
      <c r="U478" s="794" t="s">
        <v>98</v>
      </c>
    </row>
    <row r="479" spans="1:21" ht="39" customHeight="1" thickBot="1">
      <c r="A479" s="407" t="s">
        <v>156</v>
      </c>
      <c r="B479" s="408"/>
      <c r="C479" s="437" t="s">
        <v>1350</v>
      </c>
      <c r="D479" s="408" t="s">
        <v>955</v>
      </c>
      <c r="E479" s="434" t="s">
        <v>150</v>
      </c>
      <c r="F479" s="434"/>
      <c r="G479" s="424">
        <v>85</v>
      </c>
      <c r="H479" s="74" t="str">
        <f>UPPER(C479)</f>
        <v>FORNECIMENTO E INSTALAÇÃO DE CAIXA DE PASSAGEM PVC 30 X 30 CM</v>
      </c>
      <c r="J479" s="402">
        <f>IF(AND(F479=0,G479&gt;0),1+COUNT($J$3:J478),IF(B479="AUXILIAR","AUXILIAR","SUBÍTEM"))</f>
        <v>59</v>
      </c>
      <c r="K479" s="403" t="s">
        <v>157</v>
      </c>
      <c r="L479" s="404" t="str">
        <f t="shared" si="113"/>
        <v>COMP. 59</v>
      </c>
      <c r="M479" s="405" t="str">
        <f>IF(AND(MID(A479,1,4)="comp",COUNTIF($A$1:$A$1306,A479)&gt;1),"ok AUXILIAR",IF(AND(F479&gt;0,MID(A479,1,4)="COMP"),"SUBÍTEM",IF(OR(AND(F479=0,G479=0),F479="COEF.",F479&gt;0),"SUBÍTEM",IF(MID(A479,1,5)="COMP.",IF(COUNTIF(ORÇAMENTO!$B$5:$B$9855,COMPOSIÇÕES!A479)=0,"NOK",IF(COUNTIF(ORÇAMENTO!$B$5:$B$9855,COMPOSIÇÕES!A479)&gt;0,"OK","SUBÍTEM"))))))</f>
        <v>OK</v>
      </c>
      <c r="P479" s="794" t="b">
        <f t="shared" si="115"/>
        <v>1</v>
      </c>
      <c r="Q479" s="794" t="s">
        <v>156</v>
      </c>
      <c r="R479" s="794"/>
      <c r="S479" s="76" t="s">
        <v>1350</v>
      </c>
      <c r="T479" s="794" t="s">
        <v>955</v>
      </c>
      <c r="U479" s="794" t="s">
        <v>150</v>
      </c>
    </row>
    <row r="480" spans="1:21" ht="18" customHeight="1">
      <c r="A480" s="779">
        <v>9163</v>
      </c>
      <c r="B480" s="910" t="s">
        <v>101</v>
      </c>
      <c r="C480" s="416" t="s">
        <v>1465</v>
      </c>
      <c r="D480" s="417" t="s">
        <v>48</v>
      </c>
      <c r="E480" s="418">
        <v>71.989999999999995</v>
      </c>
      <c r="F480" s="911">
        <v>1</v>
      </c>
      <c r="G480" s="796">
        <v>71.989999999999995</v>
      </c>
      <c r="H480" s="74" t="str">
        <f>IF(MID(A480,1,3)="OBS","REMOVER ESPAÇOS","OK")</f>
        <v>OK</v>
      </c>
      <c r="J480" s="402" t="str">
        <f>IF(AND(F480=0,G480&gt;0),1+COUNT($J$3:J479),IF(B480="AUXILIAR","AUXILIAR","SUBÍTEM"))</f>
        <v>SUBÍTEM</v>
      </c>
      <c r="K480" s="403">
        <v>9163</v>
      </c>
      <c r="L480" s="404">
        <f t="shared" si="113"/>
        <v>9163</v>
      </c>
      <c r="M480" s="405" t="str">
        <f>IF(AND(MID(A480,1,4)="comp",COUNTIF($A$1:$A$1306,A480)&gt;1),"ok AUXILIAR",IF(AND(F480&gt;0,MID(A480,1,4)="COMP"),"SUBÍTEM",IF(OR(AND(F480=0,G480=0),F480="COEF.",F480&gt;0),"SUBÍTEM",IF(MID(A480,1,5)="COMP.",IF(COUNTIF(ORÇAMENTO!$B$5:$B$9855,COMPOSIÇÕES!A480)=0,"NOK",IF(COUNTIF(ORÇAMENTO!$B$5:$B$9855,COMPOSIÇÕES!A480)&gt;0,"OK","SUBÍTEM"))))))</f>
        <v>SUBÍTEM</v>
      </c>
      <c r="P480" s="794" t="b">
        <f t="shared" si="115"/>
        <v>1</v>
      </c>
      <c r="Q480" s="794">
        <v>9163</v>
      </c>
      <c r="R480" s="794" t="s">
        <v>101</v>
      </c>
      <c r="S480" s="795" t="s">
        <v>1465</v>
      </c>
      <c r="T480" s="794" t="s">
        <v>48</v>
      </c>
      <c r="U480" s="794">
        <v>67.66</v>
      </c>
    </row>
    <row r="481" spans="1:21" ht="20.25" customHeight="1">
      <c r="A481" s="779">
        <v>88264</v>
      </c>
      <c r="B481" s="910" t="s">
        <v>100</v>
      </c>
      <c r="C481" s="416" t="s">
        <v>578</v>
      </c>
      <c r="D481" s="417" t="s">
        <v>53</v>
      </c>
      <c r="E481" s="418">
        <v>19.8</v>
      </c>
      <c r="F481" s="911">
        <v>0.4</v>
      </c>
      <c r="G481" s="796">
        <v>7.92</v>
      </c>
      <c r="H481" s="74" t="str">
        <f>IF(MID(A481,1,3)="OBS","REMOVER ESPAÇOS","OK")</f>
        <v>OK</v>
      </c>
      <c r="J481" s="402" t="str">
        <f>IF(AND(F481=0,G481&gt;0),1+COUNT($J$3:J480),IF(B481="AUXILIAR","AUXILIAR","SUBÍTEM"))</f>
        <v>SUBÍTEM</v>
      </c>
      <c r="K481" s="403">
        <v>88264</v>
      </c>
      <c r="L481" s="404">
        <f t="shared" si="113"/>
        <v>88264</v>
      </c>
      <c r="M481" s="405" t="str">
        <f>IF(AND(MID(A481,1,4)="comp",COUNTIF($A$1:$A$1306,A481)&gt;1),"ok AUXILIAR",IF(AND(F481&gt;0,MID(A481,1,4)="COMP"),"SUBÍTEM",IF(OR(AND(F481=0,G481=0),F481="COEF.",F481&gt;0),"SUBÍTEM",IF(MID(A481,1,5)="COMP.",IF(COUNTIF(ORÇAMENTO!$B$5:$B$9855,COMPOSIÇÕES!A481)=0,"NOK",IF(COUNTIF(ORÇAMENTO!$B$5:$B$9855,COMPOSIÇÕES!A481)&gt;0,"OK","SUBÍTEM"))))))</f>
        <v>SUBÍTEM</v>
      </c>
      <c r="P481" s="794" t="b">
        <f t="shared" si="115"/>
        <v>1</v>
      </c>
      <c r="Q481" s="794">
        <v>88264</v>
      </c>
      <c r="R481" s="794" t="s">
        <v>100</v>
      </c>
      <c r="S481" s="795" t="s">
        <v>578</v>
      </c>
      <c r="T481" s="794" t="s">
        <v>53</v>
      </c>
      <c r="U481" s="794">
        <v>19.16</v>
      </c>
    </row>
    <row r="482" spans="1:21" ht="18.75" customHeight="1">
      <c r="A482" s="779">
        <v>88316</v>
      </c>
      <c r="B482" s="910" t="s">
        <v>100</v>
      </c>
      <c r="C482" s="416" t="s">
        <v>565</v>
      </c>
      <c r="D482" s="417" t="s">
        <v>53</v>
      </c>
      <c r="E482" s="418">
        <v>12.73</v>
      </c>
      <c r="F482" s="911">
        <v>0.4</v>
      </c>
      <c r="G482" s="796">
        <v>5.09</v>
      </c>
      <c r="H482" s="74" t="str">
        <f>IF(MID(A482,1,3)="OBS","REMOVER ESPAÇOS","OK")</f>
        <v>OK</v>
      </c>
      <c r="J482" s="402" t="str">
        <f>IF(AND(F482=0,G482&gt;0),1+COUNT($J$3:J481),IF(B482="AUXILIAR","AUXILIAR","SUBÍTEM"))</f>
        <v>SUBÍTEM</v>
      </c>
      <c r="K482" s="403">
        <v>88316</v>
      </c>
      <c r="L482" s="404">
        <f t="shared" si="113"/>
        <v>88316</v>
      </c>
      <c r="M482" s="405" t="str">
        <f>IF(AND(MID(A482,1,4)="comp",COUNTIF($A$1:$A$1306,A482)&gt;1),"ok AUXILIAR",IF(AND(F482&gt;0,MID(A482,1,4)="COMP"),"SUBÍTEM",IF(OR(AND(F482=0,G482=0),F482="COEF.",F482&gt;0),"SUBÍTEM",IF(MID(A482,1,5)="COMP.",IF(COUNTIF(ORÇAMENTO!$B$5:$B$9855,COMPOSIÇÕES!A482)=0,"NOK",IF(COUNTIF(ORÇAMENTO!$B$5:$B$9855,COMPOSIÇÕES!A482)&gt;0,"OK","SUBÍTEM"))))))</f>
        <v>SUBÍTEM</v>
      </c>
      <c r="P482" s="794" t="b">
        <f>C482=S482</f>
        <v>1</v>
      </c>
      <c r="Q482" s="794">
        <v>88316</v>
      </c>
      <c r="R482" s="794" t="s">
        <v>100</v>
      </c>
      <c r="S482" s="795" t="s">
        <v>565</v>
      </c>
      <c r="T482" s="794" t="s">
        <v>53</v>
      </c>
      <c r="U482" s="794">
        <v>12.7</v>
      </c>
    </row>
    <row r="483" spans="1:21">
      <c r="A483" s="703" t="s">
        <v>1351</v>
      </c>
      <c r="B483" s="703"/>
      <c r="C483" s="703"/>
      <c r="D483" s="703" t="s">
        <v>150</v>
      </c>
      <c r="E483" s="703" t="s">
        <v>150</v>
      </c>
      <c r="F483" s="703"/>
      <c r="G483" s="703"/>
      <c r="H483" s="74" t="str">
        <f>IF(MID(A483,1,3)="OBS","REMOVER ESPAÇOS","OK")</f>
        <v>REMOVER ESPAÇOS</v>
      </c>
      <c r="J483" s="402" t="str">
        <f>IF(AND(F483=0,G483&gt;0),1+COUNT($J$3:J482),IF(B483="AUXILIAR","AUXILIAR","SUBÍTEM"))</f>
        <v>SUBÍTEM</v>
      </c>
      <c r="K483" s="403" t="s">
        <v>1351</v>
      </c>
      <c r="L483" s="404" t="str">
        <f t="shared" si="113"/>
        <v>Obs: composição/Base -  Composição adaptada -  ORSE - 8895</v>
      </c>
      <c r="M483" s="405" t="str">
        <f>IF(AND(MID(A483,1,4)="comp",COUNTIF($A$1:$A$1306,A483)&gt;1),"ok AUXILIAR",IF(AND(F483&gt;0,MID(A483,1,4)="COMP"),"SUBÍTEM",IF(OR(AND(F483=0,G483=0),F483="COEF.",F483&gt;0),"SUBÍTEM",IF(MID(A483,1,5)="COMP.",IF(COUNTIF(ORÇAMENTO!$B$5:$B$9855,COMPOSIÇÕES!A483)=0,"NOK",IF(COUNTIF(ORÇAMENTO!$B$5:$B$9855,COMPOSIÇÕES!A483)&gt;0,"OK","SUBÍTEM"))))))</f>
        <v>SUBÍTEM</v>
      </c>
      <c r="P483" s="794" t="b">
        <f t="shared" ref="P483:P490" si="116">C483=S483</f>
        <v>1</v>
      </c>
      <c r="Q483" s="794" t="s">
        <v>1351</v>
      </c>
      <c r="R483" s="794"/>
      <c r="S483" s="703"/>
      <c r="T483" s="794" t="s">
        <v>150</v>
      </c>
      <c r="U483" s="794" t="s">
        <v>150</v>
      </c>
    </row>
    <row r="484" spans="1:21" ht="15.75" thickBot="1">
      <c r="A484" s="130" t="s">
        <v>961</v>
      </c>
      <c r="B484" s="382"/>
      <c r="C484" s="130"/>
      <c r="D484" s="130"/>
      <c r="E484" s="130"/>
      <c r="F484" s="130"/>
      <c r="G484" s="130"/>
      <c r="J484" s="402" t="str">
        <f>IF(AND(F484=0,G484&gt;0),1+COUNT($J$3:J483),IF(B484="AUXILIAR","AUXILIAR","SUBÍTEM"))</f>
        <v>SUBÍTEM</v>
      </c>
      <c r="K484" s="403" t="s">
        <v>961</v>
      </c>
      <c r="L484" s="404" t="str">
        <f t="shared" si="113"/>
        <v>Obs²: Assumimos uma possível pequena imprecisão ao utilizar os insumos e composição base do ORSE/SE de itens de baixa relevância.</v>
      </c>
      <c r="M484" s="405" t="str">
        <f>IF(AND(MID(A484,1,4)="comp",COUNTIF($A$1:$A$1306,A484)&gt;1),"ok AUXILIAR",IF(AND(F484&gt;0,MID(A484,1,4)="COMP"),"SUBÍTEM",IF(OR(AND(F484=0,G484=0),F484="COEF.",F484&gt;0),"SUBÍTEM",IF(MID(A484,1,5)="COMP.",IF(COUNTIF(ORÇAMENTO!$B$5:$B$9855,COMPOSIÇÕES!A484)=0,"NOK",IF(COUNTIF(ORÇAMENTO!$B$5:$B$9855,COMPOSIÇÕES!A484)&gt;0,"OK","SUBÍTEM"))))))</f>
        <v>SUBÍTEM</v>
      </c>
      <c r="P484" s="794" t="b">
        <f t="shared" si="116"/>
        <v>1</v>
      </c>
      <c r="Q484" s="794" t="s">
        <v>961</v>
      </c>
      <c r="R484" s="794"/>
      <c r="S484" s="130"/>
      <c r="T484" s="794"/>
      <c r="U484" s="794"/>
    </row>
    <row r="485" spans="1:21" ht="41.25" customHeight="1" thickBot="1">
      <c r="A485" s="397" t="s">
        <v>95</v>
      </c>
      <c r="B485" s="398"/>
      <c r="C485" s="399" t="s">
        <v>78</v>
      </c>
      <c r="D485" s="432" t="s">
        <v>96</v>
      </c>
      <c r="E485" s="399" t="s">
        <v>98</v>
      </c>
      <c r="F485" s="432" t="s">
        <v>97</v>
      </c>
      <c r="G485" s="433" t="s">
        <v>99</v>
      </c>
      <c r="H485" s="74" t="str">
        <f>IF(MID(A485,1,3)="OBS","REMOVER ESPAÇOS","OK")</f>
        <v>OK</v>
      </c>
      <c r="J485" s="402" t="str">
        <f>IF(AND(F485=0,G485&gt;0),1+COUNT($J$3:J484),IF(B485="AUXILIAR","AUXILIAR","SUBÍTEM"))</f>
        <v>SUBÍTEM</v>
      </c>
      <c r="K485" s="403" t="s">
        <v>95</v>
      </c>
      <c r="L485" s="404" t="str">
        <f t="shared" ref="L485:L493" si="117">A485</f>
        <v>COD.</v>
      </c>
      <c r="M485" s="405" t="str">
        <f>IF(AND(MID(A485,1,4)="comp",COUNTIF($A$1:$A$1306,A485)&gt;1),"ok AUXILIAR",IF(AND(F485&gt;0,MID(A485,1,4)="COMP"),"SUBÍTEM",IF(OR(AND(F485=0,G485=0),F485="COEF.",F485&gt;0),"SUBÍTEM",IF(MID(A485,1,5)="COMP.",IF(COUNTIF(ORÇAMENTO!$B$5:$B$9855,COMPOSIÇÕES!A485)=0,"NOK",IF(COUNTIF(ORÇAMENTO!$B$5:$B$9855,COMPOSIÇÕES!A485)&gt;0,"OK","SUBÍTEM"))))))</f>
        <v>SUBÍTEM</v>
      </c>
      <c r="P485" s="794" t="b">
        <f t="shared" si="116"/>
        <v>1</v>
      </c>
      <c r="Q485" s="794" t="s">
        <v>95</v>
      </c>
      <c r="R485" s="794"/>
      <c r="S485" s="75" t="s">
        <v>78</v>
      </c>
      <c r="T485" s="794" t="s">
        <v>96</v>
      </c>
      <c r="U485" s="794" t="s">
        <v>98</v>
      </c>
    </row>
    <row r="486" spans="1:21" ht="39" customHeight="1" thickBot="1">
      <c r="A486" s="407" t="s">
        <v>157</v>
      </c>
      <c r="B486" s="408"/>
      <c r="C486" s="437" t="s">
        <v>1352</v>
      </c>
      <c r="D486" s="408" t="s">
        <v>955</v>
      </c>
      <c r="E486" s="434" t="s">
        <v>150</v>
      </c>
      <c r="F486" s="434"/>
      <c r="G486" s="424">
        <v>120.59</v>
      </c>
      <c r="H486" s="74" t="str">
        <f>UPPER(C486)</f>
        <v>CAIXA DE PROTECAO PARA MEDIDOR TRIFASICO, FORNECIMENTO E INSTALACAO</v>
      </c>
      <c r="J486" s="402">
        <f>IF(AND(F486=0,G486&gt;0),1+COUNT($J$3:J485),IF(B486="AUXILIAR","AUXILIAR","SUBÍTEM"))</f>
        <v>60</v>
      </c>
      <c r="K486" s="403" t="s">
        <v>158</v>
      </c>
      <c r="L486" s="404" t="str">
        <f t="shared" si="117"/>
        <v>COMP. 60</v>
      </c>
      <c r="M486" s="405" t="str">
        <f>IF(AND(MID(A486,1,4)="comp",COUNTIF($A$1:$A$1306,A486)&gt;1),"ok AUXILIAR",IF(AND(F486&gt;0,MID(A486,1,4)="COMP"),"SUBÍTEM",IF(OR(AND(F486=0,G486=0),F486="COEF.",F486&gt;0),"SUBÍTEM",IF(MID(A486,1,5)="COMP.",IF(COUNTIF(ORÇAMENTO!$B$5:$B$9855,COMPOSIÇÕES!A486)=0,"NOK",IF(COUNTIF(ORÇAMENTO!$B$5:$B$9855,COMPOSIÇÕES!A486)&gt;0,"OK","SUBÍTEM"))))))</f>
        <v>OK</v>
      </c>
      <c r="P486" s="794" t="b">
        <f t="shared" si="116"/>
        <v>1</v>
      </c>
      <c r="Q486" s="794" t="s">
        <v>157</v>
      </c>
      <c r="R486" s="794"/>
      <c r="S486" s="76" t="s">
        <v>1352</v>
      </c>
      <c r="T486" s="794" t="s">
        <v>955</v>
      </c>
      <c r="U486" s="794" t="s">
        <v>150</v>
      </c>
    </row>
    <row r="487" spans="1:21" ht="18" customHeight="1">
      <c r="A487" s="779">
        <v>202</v>
      </c>
      <c r="B487" s="910" t="s">
        <v>101</v>
      </c>
      <c r="C487" s="416" t="s">
        <v>1437</v>
      </c>
      <c r="D487" s="417" t="s">
        <v>55</v>
      </c>
      <c r="E487" s="418">
        <v>63.64</v>
      </c>
      <c r="F487" s="911">
        <v>1.0999999999999999E-2</v>
      </c>
      <c r="G487" s="796">
        <v>0.7</v>
      </c>
      <c r="H487" s="74" t="str">
        <f t="shared" ref="H487:H492" si="118">IF(MID(A487,1,3)="OBS","REMOVER ESPAÇOS","OK")</f>
        <v>OK</v>
      </c>
      <c r="J487" s="402" t="str">
        <f>IF(AND(F487=0,G487&gt;0),1+COUNT($J$3:J486),IF(B487="AUXILIAR","AUXILIAR","SUBÍTEM"))</f>
        <v>SUBÍTEM</v>
      </c>
      <c r="K487" s="403">
        <v>202</v>
      </c>
      <c r="L487" s="404">
        <f t="shared" si="117"/>
        <v>202</v>
      </c>
      <c r="M487" s="405" t="str">
        <f>IF(AND(MID(A487,1,4)="comp",COUNTIF($A$1:$A$1306,A487)&gt;1),"ok AUXILIAR",IF(AND(F487&gt;0,MID(A487,1,4)="COMP"),"SUBÍTEM",IF(OR(AND(F487=0,G487=0),F487="COEF.",F487&gt;0),"SUBÍTEM",IF(MID(A487,1,5)="COMP.",IF(COUNTIF(ORÇAMENTO!$B$5:$B$9855,COMPOSIÇÕES!A487)=0,"NOK",IF(COUNTIF(ORÇAMENTO!$B$5:$B$9855,COMPOSIÇÕES!A487)&gt;0,"OK","SUBÍTEM"))))))</f>
        <v>SUBÍTEM</v>
      </c>
      <c r="P487" s="794" t="b">
        <f t="shared" si="116"/>
        <v>1</v>
      </c>
      <c r="Q487" s="794">
        <v>202</v>
      </c>
      <c r="R487" s="794" t="s">
        <v>101</v>
      </c>
      <c r="S487" s="795" t="s">
        <v>1437</v>
      </c>
      <c r="T487" s="794" t="s">
        <v>55</v>
      </c>
      <c r="U487" s="794">
        <v>64.290000000000006</v>
      </c>
    </row>
    <row r="488" spans="1:21" ht="20.25" customHeight="1">
      <c r="A488" s="779">
        <v>1379</v>
      </c>
      <c r="B488" s="910" t="s">
        <v>566</v>
      </c>
      <c r="C488" s="416" t="s">
        <v>147</v>
      </c>
      <c r="D488" s="417" t="s">
        <v>567</v>
      </c>
      <c r="E488" s="418">
        <v>0.48</v>
      </c>
      <c r="F488" s="911">
        <v>4.8600000000000003</v>
      </c>
      <c r="G488" s="796">
        <v>2.33</v>
      </c>
      <c r="H488" s="74" t="str">
        <f t="shared" si="118"/>
        <v>OK</v>
      </c>
      <c r="J488" s="402" t="str">
        <f>IF(AND(F488=0,G488&gt;0),1+COUNT($J$3:J485),IF(B488="AUXILIAR","AUXILIAR","SUBÍTEM"))</f>
        <v>SUBÍTEM</v>
      </c>
      <c r="K488" s="403">
        <v>1379</v>
      </c>
      <c r="L488" s="404">
        <f t="shared" si="117"/>
        <v>1379</v>
      </c>
      <c r="M488" s="405" t="str">
        <f>IF(AND(MID(A488,1,4)="comp",COUNTIF($A$1:$A$1306,A488)&gt;1),"ok AUXILIAR",IF(AND(F488&gt;0,MID(A488,1,4)="COMP"),"SUBÍTEM",IF(OR(AND(F488=0,G488=0),F488="COEF.",F488&gt;0),"SUBÍTEM",IF(MID(A488,1,5)="COMP.",IF(COUNTIF(ORÇAMENTO!$B$5:$B$9855,COMPOSIÇÕES!A488)=0,"NOK",IF(COUNTIF(ORÇAMENTO!$B$5:$B$9855,COMPOSIÇÕES!A488)&gt;0,"OK","SUBÍTEM"))))))</f>
        <v>SUBÍTEM</v>
      </c>
      <c r="P488" s="794" t="b">
        <f t="shared" si="116"/>
        <v>1</v>
      </c>
      <c r="Q488" s="794">
        <v>1379</v>
      </c>
      <c r="R488" s="794" t="s">
        <v>566</v>
      </c>
      <c r="S488" s="795" t="s">
        <v>147</v>
      </c>
      <c r="T488" s="794" t="s">
        <v>567</v>
      </c>
      <c r="U488" s="794">
        <v>0.5</v>
      </c>
    </row>
    <row r="489" spans="1:21" ht="33" customHeight="1">
      <c r="A489" s="779">
        <v>39685</v>
      </c>
      <c r="B489" s="910" t="s">
        <v>566</v>
      </c>
      <c r="C489" s="416" t="s">
        <v>886</v>
      </c>
      <c r="D489" s="417" t="s">
        <v>579</v>
      </c>
      <c r="E489" s="418">
        <v>78.59</v>
      </c>
      <c r="F489" s="911">
        <v>1</v>
      </c>
      <c r="G489" s="796">
        <v>78.59</v>
      </c>
      <c r="H489" s="74" t="str">
        <f t="shared" si="118"/>
        <v>OK</v>
      </c>
      <c r="J489" s="402" t="str">
        <f>IF(AND(F489=0,G489&gt;0),1+COUNT($J$3:J486),IF(B489="AUXILIAR","AUXILIAR","SUBÍTEM"))</f>
        <v>SUBÍTEM</v>
      </c>
      <c r="K489" s="403">
        <v>39685</v>
      </c>
      <c r="L489" s="404">
        <f>A489</f>
        <v>39685</v>
      </c>
      <c r="M489" s="405" t="str">
        <f>IF(AND(MID(A489,1,4)="comp",COUNTIF($A$1:$A$1306,A489)&gt;1),"ok AUXILIAR",IF(AND(F489&gt;0,MID(A489,1,4)="COMP"),"SUBÍTEM",IF(OR(AND(F489=0,G489=0),F489="COEF.",F489&gt;0),"SUBÍTEM",IF(MID(A489,1,5)="COMP.",IF(COUNTIF(ORÇAMENTO!$B$5:$B$9855,COMPOSIÇÕES!A489)=0,"NOK",IF(COUNTIF(ORÇAMENTO!$B$5:$B$9855,COMPOSIÇÕES!A489)&gt;0,"OK","SUBÍTEM"))))))</f>
        <v>SUBÍTEM</v>
      </c>
      <c r="P489" s="794" t="b">
        <f>C489=S489</f>
        <v>1</v>
      </c>
      <c r="Q489" s="794">
        <v>39685</v>
      </c>
      <c r="R489" s="794" t="s">
        <v>566</v>
      </c>
      <c r="S489" s="795" t="s">
        <v>886</v>
      </c>
      <c r="T489" s="794" t="s">
        <v>579</v>
      </c>
      <c r="U489" s="794">
        <v>83.71</v>
      </c>
    </row>
    <row r="490" spans="1:21" ht="20.25" customHeight="1">
      <c r="A490" s="779">
        <v>88309</v>
      </c>
      <c r="B490" s="910" t="s">
        <v>100</v>
      </c>
      <c r="C490" s="416" t="s">
        <v>572</v>
      </c>
      <c r="D490" s="417" t="s">
        <v>53</v>
      </c>
      <c r="E490" s="418">
        <v>16.350000000000001</v>
      </c>
      <c r="F490" s="911">
        <v>1.34</v>
      </c>
      <c r="G490" s="796">
        <v>21.91</v>
      </c>
      <c r="H490" s="74" t="str">
        <f t="shared" si="118"/>
        <v>OK</v>
      </c>
      <c r="J490" s="402" t="str">
        <f>IF(AND(F490=0,G490&gt;0),1+COUNT($J$3:J487),IF(B490="AUXILIAR","AUXILIAR","SUBÍTEM"))</f>
        <v>SUBÍTEM</v>
      </c>
      <c r="K490" s="403">
        <v>88309</v>
      </c>
      <c r="L490" s="404">
        <f t="shared" si="117"/>
        <v>88309</v>
      </c>
      <c r="M490" s="405" t="str">
        <f>IF(AND(MID(A490,1,4)="comp",COUNTIF($A$1:$A$1306,A490)&gt;1),"ok AUXILIAR",IF(AND(F490&gt;0,MID(A490,1,4)="COMP"),"SUBÍTEM",IF(OR(AND(F490=0,G490=0),F490="COEF.",F490&gt;0),"SUBÍTEM",IF(MID(A490,1,5)="COMP.",IF(COUNTIF(ORÇAMENTO!$B$5:$B$9855,COMPOSIÇÕES!A490)=0,"NOK",IF(COUNTIF(ORÇAMENTO!$B$5:$B$9855,COMPOSIÇÕES!A490)&gt;0,"OK","SUBÍTEM"))))))</f>
        <v>SUBÍTEM</v>
      </c>
      <c r="P490" s="794" t="b">
        <f t="shared" si="116"/>
        <v>1</v>
      </c>
      <c r="Q490" s="794">
        <v>88309</v>
      </c>
      <c r="R490" s="794" t="s">
        <v>100</v>
      </c>
      <c r="S490" s="795" t="s">
        <v>572</v>
      </c>
      <c r="T490" s="794" t="s">
        <v>53</v>
      </c>
      <c r="U490" s="794">
        <v>15.89</v>
      </c>
    </row>
    <row r="491" spans="1:21" ht="18.75" customHeight="1">
      <c r="A491" s="779">
        <v>88316</v>
      </c>
      <c r="B491" s="910" t="s">
        <v>100</v>
      </c>
      <c r="C491" s="416" t="s">
        <v>565</v>
      </c>
      <c r="D491" s="417" t="s">
        <v>53</v>
      </c>
      <c r="E491" s="418">
        <v>12.73</v>
      </c>
      <c r="F491" s="911">
        <v>1.34</v>
      </c>
      <c r="G491" s="796">
        <v>17.059999999999999</v>
      </c>
      <c r="H491" s="74" t="str">
        <f t="shared" si="118"/>
        <v>OK</v>
      </c>
      <c r="J491" s="402" t="str">
        <f>IF(AND(F491=0,G491&gt;0),1+COUNT($J$3:J490),IF(B491="AUXILIAR","AUXILIAR","SUBÍTEM"))</f>
        <v>SUBÍTEM</v>
      </c>
      <c r="K491" s="403">
        <v>88316</v>
      </c>
      <c r="L491" s="404">
        <f t="shared" si="117"/>
        <v>88316</v>
      </c>
      <c r="M491" s="405" t="str">
        <f>IF(AND(MID(A491,1,4)="comp",COUNTIF($A$1:$A$1306,A491)&gt;1),"ok AUXILIAR",IF(AND(F491&gt;0,MID(A491,1,4)="COMP"),"SUBÍTEM",IF(OR(AND(F491=0,G491=0),F491="COEF.",F491&gt;0),"SUBÍTEM",IF(MID(A491,1,5)="COMP.",IF(COUNTIF(ORÇAMENTO!$B$5:$B$9855,COMPOSIÇÕES!A491)=0,"NOK",IF(COUNTIF(ORÇAMENTO!$B$5:$B$9855,COMPOSIÇÕES!A491)&gt;0,"OK","SUBÍTEM"))))))</f>
        <v>SUBÍTEM</v>
      </c>
      <c r="P491" s="794" t="b">
        <f>C491=S491</f>
        <v>1</v>
      </c>
      <c r="Q491" s="794">
        <v>88316</v>
      </c>
      <c r="R491" s="794" t="s">
        <v>100</v>
      </c>
      <c r="S491" s="795" t="s">
        <v>565</v>
      </c>
      <c r="T491" s="794" t="s">
        <v>53</v>
      </c>
      <c r="U491" s="794">
        <v>12.7</v>
      </c>
    </row>
    <row r="492" spans="1:21">
      <c r="A492" s="703" t="s">
        <v>1353</v>
      </c>
      <c r="B492" s="703"/>
      <c r="C492" s="703"/>
      <c r="D492" s="703" t="s">
        <v>150</v>
      </c>
      <c r="E492" s="703" t="s">
        <v>150</v>
      </c>
      <c r="F492" s="703"/>
      <c r="G492" s="703"/>
      <c r="H492" s="74" t="str">
        <f t="shared" si="118"/>
        <v>REMOVER ESPAÇOS</v>
      </c>
      <c r="J492" s="402" t="str">
        <f>IF(AND(F492=0,G492&gt;0),1+COUNT($J$3:J491),IF(B492="AUXILIAR","AUXILIAR","SUBÍTEM"))</f>
        <v>SUBÍTEM</v>
      </c>
      <c r="K492" s="403" t="s">
        <v>1353</v>
      </c>
      <c r="L492" s="404" t="str">
        <f t="shared" si="117"/>
        <v>Obs: composição/Base -  Composição adaptada -  SINAPI - 68066(BASE) + 39685/SINAPI INSUMO</v>
      </c>
      <c r="M492" s="405" t="str">
        <f>IF(AND(MID(A492,1,4)="comp",COUNTIF($A$1:$A$1306,A492)&gt;1),"ok AUXILIAR",IF(AND(F492&gt;0,MID(A492,1,4)="COMP"),"SUBÍTEM",IF(OR(AND(F492=0,G492=0),F492="COEF.",F492&gt;0),"SUBÍTEM",IF(MID(A492,1,5)="COMP.",IF(COUNTIF(ORÇAMENTO!$B$5:$B$9855,COMPOSIÇÕES!A492)=0,"NOK",IF(COUNTIF(ORÇAMENTO!$B$5:$B$9855,COMPOSIÇÕES!A492)&gt;0,"OK","SUBÍTEM"))))))</f>
        <v>SUBÍTEM</v>
      </c>
      <c r="P492" s="794" t="b">
        <f t="shared" ref="P492:P493" si="119">C492=S492</f>
        <v>1</v>
      </c>
      <c r="Q492" s="794" t="s">
        <v>1353</v>
      </c>
      <c r="R492" s="794"/>
      <c r="S492" s="703"/>
      <c r="T492" s="794" t="s">
        <v>150</v>
      </c>
      <c r="U492" s="794" t="s">
        <v>150</v>
      </c>
    </row>
    <row r="493" spans="1:21" ht="15.75" thickBot="1">
      <c r="A493" s="130" t="s">
        <v>961</v>
      </c>
      <c r="B493" s="382"/>
      <c r="C493" s="130"/>
      <c r="D493" s="130"/>
      <c r="E493" s="130"/>
      <c r="F493" s="130"/>
      <c r="G493" s="130"/>
      <c r="J493" s="402" t="str">
        <f>IF(AND(F493=0,G493&gt;0),1+COUNT($J$3:J492),IF(B493="AUXILIAR","AUXILIAR","SUBÍTEM"))</f>
        <v>SUBÍTEM</v>
      </c>
      <c r="K493" s="403" t="s">
        <v>961</v>
      </c>
      <c r="L493" s="404" t="str">
        <f t="shared" si="117"/>
        <v>Obs²: Assumimos uma possível pequena imprecisão ao utilizar os insumos e composição base do ORSE/SE de itens de baixa relevância.</v>
      </c>
      <c r="M493" s="405" t="str">
        <f>IF(AND(MID(A493,1,4)="comp",COUNTIF($A$1:$A$1306,A493)&gt;1),"ok AUXILIAR",IF(AND(F493&gt;0,MID(A493,1,4)="COMP"),"SUBÍTEM",IF(OR(AND(F493=0,G493=0),F493="COEF.",F493&gt;0),"SUBÍTEM",IF(MID(A493,1,5)="COMP.",IF(COUNTIF(ORÇAMENTO!$B$5:$B$9855,COMPOSIÇÕES!A493)=0,"NOK",IF(COUNTIF(ORÇAMENTO!$B$5:$B$9855,COMPOSIÇÕES!A493)&gt;0,"OK","SUBÍTEM"))))))</f>
        <v>SUBÍTEM</v>
      </c>
      <c r="P493" s="794" t="b">
        <f t="shared" si="119"/>
        <v>1</v>
      </c>
      <c r="Q493" s="794" t="s">
        <v>961</v>
      </c>
      <c r="R493" s="794"/>
      <c r="S493" s="130"/>
      <c r="T493" s="794"/>
      <c r="U493" s="794"/>
    </row>
    <row r="494" spans="1:21" ht="41.25" customHeight="1" thickBot="1">
      <c r="A494" s="397" t="s">
        <v>95</v>
      </c>
      <c r="B494" s="398"/>
      <c r="C494" s="399" t="s">
        <v>78</v>
      </c>
      <c r="D494" s="432" t="s">
        <v>96</v>
      </c>
      <c r="E494" s="399" t="s">
        <v>98</v>
      </c>
      <c r="F494" s="432" t="s">
        <v>97</v>
      </c>
      <c r="G494" s="433" t="s">
        <v>99</v>
      </c>
      <c r="H494" s="74" t="str">
        <f>IF(MID(A494,1,3)="OBS","REMOVER ESPAÇOS","OK")</f>
        <v>OK</v>
      </c>
      <c r="J494" s="402" t="str">
        <f>IF(AND(F494=0,G494&gt;0),1+COUNT($J$3:J493),IF(B494="AUXILIAR","AUXILIAR","SUBÍTEM"))</f>
        <v>SUBÍTEM</v>
      </c>
      <c r="K494" s="403" t="s">
        <v>95</v>
      </c>
      <c r="L494" s="404" t="str">
        <f t="shared" ref="L494:L502" si="120">A494</f>
        <v>COD.</v>
      </c>
      <c r="M494" s="405" t="str">
        <f>IF(AND(MID(A494,1,4)="comp",COUNTIF($A$1:$A$1306,A494)&gt;1),"ok AUXILIAR",IF(AND(F494&gt;0,MID(A494,1,4)="COMP"),"SUBÍTEM",IF(OR(AND(F494=0,G494=0),F494="COEF.",F494&gt;0),"SUBÍTEM",IF(MID(A494,1,5)="COMP.",IF(COUNTIF(ORÇAMENTO!$B$5:$B$9855,COMPOSIÇÕES!A494)=0,"NOK",IF(COUNTIF(ORÇAMENTO!$B$5:$B$9855,COMPOSIÇÕES!A494)&gt;0,"OK","SUBÍTEM"))))))</f>
        <v>SUBÍTEM</v>
      </c>
      <c r="P494" s="794" t="b">
        <f t="shared" ref="P494:P499" si="121">C494=S494</f>
        <v>1</v>
      </c>
      <c r="Q494" s="794" t="s">
        <v>95</v>
      </c>
      <c r="R494" s="794"/>
      <c r="S494" s="75" t="s">
        <v>78</v>
      </c>
      <c r="T494" s="794" t="s">
        <v>96</v>
      </c>
      <c r="U494" s="794" t="s">
        <v>98</v>
      </c>
    </row>
    <row r="495" spans="1:21" ht="39" customHeight="1" thickBot="1">
      <c r="A495" s="407" t="s">
        <v>158</v>
      </c>
      <c r="B495" s="408"/>
      <c r="C495" s="437" t="s">
        <v>1354</v>
      </c>
      <c r="D495" s="408" t="s">
        <v>955</v>
      </c>
      <c r="E495" s="434" t="s">
        <v>150</v>
      </c>
      <c r="F495" s="434"/>
      <c r="G495" s="424">
        <v>356.78000000000003</v>
      </c>
      <c r="H495" s="74" t="str">
        <f>UPPER(C495)</f>
        <v>HASTE DE ATERRAMENTO GALVANIZADA A FOGO 3/8" X 3,45M (RE-BAR) TEL-760 - FORNECIMENTO E INSTALAÇÃO</v>
      </c>
      <c r="J495" s="402">
        <f>IF(AND(F495=0,G495&gt;0),1+COUNT($J$3:J494),IF(B495="AUXILIAR","AUXILIAR","SUBÍTEM"))</f>
        <v>61</v>
      </c>
      <c r="K495" s="403" t="s">
        <v>159</v>
      </c>
      <c r="L495" s="404" t="str">
        <f t="shared" si="120"/>
        <v>COMP. 61</v>
      </c>
      <c r="M495" s="405" t="str">
        <f>IF(AND(MID(A495,1,4)="comp",COUNTIF($A$1:$A$1306,A495)&gt;1),"ok AUXILIAR",IF(AND(F495&gt;0,MID(A495,1,4)="COMP"),"SUBÍTEM",IF(OR(AND(F495=0,G495=0),F495="COEF.",F495&gt;0),"SUBÍTEM",IF(MID(A495,1,5)="COMP.",IF(COUNTIF(ORÇAMENTO!$B$5:$B$9855,COMPOSIÇÕES!A495)=0,"NOK",IF(COUNTIF(ORÇAMENTO!$B$5:$B$9855,COMPOSIÇÕES!A495)&gt;0,"OK","SUBÍTEM"))))))</f>
        <v>OK</v>
      </c>
      <c r="P495" s="794" t="b">
        <f t="shared" si="121"/>
        <v>1</v>
      </c>
      <c r="Q495" s="794" t="s">
        <v>158</v>
      </c>
      <c r="R495" s="794"/>
      <c r="S495" s="76" t="s">
        <v>1354</v>
      </c>
      <c r="T495" s="794" t="s">
        <v>955</v>
      </c>
      <c r="U495" s="794" t="s">
        <v>150</v>
      </c>
    </row>
    <row r="496" spans="1:21" ht="35.25" customHeight="1">
      <c r="A496" s="779">
        <v>405</v>
      </c>
      <c r="B496" s="910" t="s">
        <v>101</v>
      </c>
      <c r="C496" s="416" t="s">
        <v>1466</v>
      </c>
      <c r="D496" s="417" t="s">
        <v>47</v>
      </c>
      <c r="E496" s="418">
        <v>38.49</v>
      </c>
      <c r="F496" s="911">
        <v>6</v>
      </c>
      <c r="G496" s="796">
        <v>230.94</v>
      </c>
      <c r="H496" s="74" t="str">
        <f t="shared" ref="H496:H501" si="122">IF(MID(A496,1,3)="OBS","REMOVER ESPAÇOS","OK")</f>
        <v>OK</v>
      </c>
      <c r="J496" s="402" t="str">
        <f>IF(AND(F496=0,G496&gt;0),1+COUNT($J$3:J495),IF(B496="AUXILIAR","AUXILIAR","SUBÍTEM"))</f>
        <v>SUBÍTEM</v>
      </c>
      <c r="K496" s="403">
        <v>405</v>
      </c>
      <c r="L496" s="404">
        <f t="shared" si="120"/>
        <v>405</v>
      </c>
      <c r="M496" s="405" t="str">
        <f>IF(AND(MID(A496,1,4)="comp",COUNTIF($A$1:$A$1306,A496)&gt;1),"ok AUXILIAR",IF(AND(F496&gt;0,MID(A496,1,4)="COMP"),"SUBÍTEM",IF(OR(AND(F496=0,G496=0),F496="COEF.",F496&gt;0),"SUBÍTEM",IF(MID(A496,1,5)="COMP.",IF(COUNTIF(ORÇAMENTO!$B$5:$B$9855,COMPOSIÇÕES!A496)=0,"NOK",IF(COUNTIF(ORÇAMENTO!$B$5:$B$9855,COMPOSIÇÕES!A496)&gt;0,"OK","SUBÍTEM"))))))</f>
        <v>SUBÍTEM</v>
      </c>
      <c r="P496" s="794" t="b">
        <f t="shared" si="121"/>
        <v>1</v>
      </c>
      <c r="Q496" s="794">
        <v>405</v>
      </c>
      <c r="R496" s="794" t="s">
        <v>101</v>
      </c>
      <c r="S496" s="795" t="s">
        <v>1466</v>
      </c>
      <c r="T496" s="794" t="s">
        <v>47</v>
      </c>
      <c r="U496" s="794">
        <v>32.33</v>
      </c>
    </row>
    <row r="497" spans="1:21" ht="32.25" customHeight="1">
      <c r="A497" s="779">
        <v>7863</v>
      </c>
      <c r="B497" s="910" t="s">
        <v>101</v>
      </c>
      <c r="C497" s="416" t="s">
        <v>1467</v>
      </c>
      <c r="D497" s="417" t="s">
        <v>48</v>
      </c>
      <c r="E497" s="418">
        <v>22.69</v>
      </c>
      <c r="F497" s="911">
        <v>3</v>
      </c>
      <c r="G497" s="796">
        <v>68.069999999999993</v>
      </c>
      <c r="H497" s="74" t="str">
        <f t="shared" si="122"/>
        <v>OK</v>
      </c>
      <c r="J497" s="402" t="str">
        <f>IF(AND(F497=0,G497&gt;0),1+COUNT($J$3:J495),IF(B497="AUXILIAR","AUXILIAR","SUBÍTEM"))</f>
        <v>SUBÍTEM</v>
      </c>
      <c r="K497" s="403">
        <v>7863</v>
      </c>
      <c r="L497" s="404">
        <f t="shared" si="120"/>
        <v>7863</v>
      </c>
      <c r="M497" s="405" t="str">
        <f>IF(AND(MID(A497,1,4)="comp",COUNTIF($A$1:$A$1306,A497)&gt;1),"ok AUXILIAR",IF(AND(F497&gt;0,MID(A497,1,4)="COMP"),"SUBÍTEM",IF(OR(AND(F497=0,G497=0),F497="COEF.",F497&gt;0),"SUBÍTEM",IF(MID(A497,1,5)="COMP.",IF(COUNTIF(ORÇAMENTO!$B$5:$B$9855,COMPOSIÇÕES!A497)=0,"NOK",IF(COUNTIF(ORÇAMENTO!$B$5:$B$9855,COMPOSIÇÕES!A497)&gt;0,"OK","SUBÍTEM"))))))</f>
        <v>SUBÍTEM</v>
      </c>
      <c r="P497" s="794" t="b">
        <f t="shared" si="121"/>
        <v>1</v>
      </c>
      <c r="Q497" s="794">
        <v>7863</v>
      </c>
      <c r="R497" s="794" t="s">
        <v>101</v>
      </c>
      <c r="S497" s="795" t="s">
        <v>1467</v>
      </c>
      <c r="T497" s="794" t="s">
        <v>48</v>
      </c>
      <c r="U497" s="794">
        <v>16.420000000000002</v>
      </c>
    </row>
    <row r="498" spans="1:21" ht="20.25" customHeight="1">
      <c r="A498" s="779">
        <v>7864</v>
      </c>
      <c r="B498" s="910" t="s">
        <v>101</v>
      </c>
      <c r="C498" s="416" t="s">
        <v>1468</v>
      </c>
      <c r="D498" s="417" t="s">
        <v>48</v>
      </c>
      <c r="E498" s="418">
        <v>2.99</v>
      </c>
      <c r="F498" s="911">
        <v>3</v>
      </c>
      <c r="G498" s="796">
        <v>8.9700000000000006</v>
      </c>
      <c r="H498" s="74" t="str">
        <f t="shared" si="122"/>
        <v>OK</v>
      </c>
      <c r="J498" s="402" t="str">
        <f>IF(AND(F498=0,G498&gt;0),1+COUNT($J$3:J495),IF(B498="AUXILIAR","AUXILIAR","SUBÍTEM"))</f>
        <v>SUBÍTEM</v>
      </c>
      <c r="K498" s="403">
        <v>7864</v>
      </c>
      <c r="L498" s="404">
        <f>A498</f>
        <v>7864</v>
      </c>
      <c r="M498" s="405" t="str">
        <f>IF(AND(MID(A498,1,4)="comp",COUNTIF($A$1:$A$1306,A498)&gt;1),"ok AUXILIAR",IF(AND(F498&gt;0,MID(A498,1,4)="COMP"),"SUBÍTEM",IF(OR(AND(F498=0,G498=0),F498="COEF.",F498&gt;0),"SUBÍTEM",IF(MID(A498,1,5)="COMP.",IF(COUNTIF(ORÇAMENTO!$B$5:$B$9855,COMPOSIÇÕES!A498)=0,"NOK",IF(COUNTIF(ORÇAMENTO!$B$5:$B$9855,COMPOSIÇÕES!A498)&gt;0,"OK","SUBÍTEM"))))))</f>
        <v>SUBÍTEM</v>
      </c>
      <c r="P498" s="794" t="b">
        <f>C498=S498</f>
        <v>1</v>
      </c>
      <c r="Q498" s="794">
        <v>7864</v>
      </c>
      <c r="R498" s="794" t="s">
        <v>101</v>
      </c>
      <c r="S498" s="795" t="s">
        <v>1468</v>
      </c>
      <c r="T498" s="794" t="s">
        <v>48</v>
      </c>
      <c r="U498" s="794">
        <v>2.99</v>
      </c>
    </row>
    <row r="499" spans="1:21" ht="20.25" customHeight="1">
      <c r="A499" s="779">
        <v>88316</v>
      </c>
      <c r="B499" s="910" t="s">
        <v>100</v>
      </c>
      <c r="C499" s="416" t="s">
        <v>565</v>
      </c>
      <c r="D499" s="417" t="s">
        <v>53</v>
      </c>
      <c r="E499" s="418">
        <v>12.73</v>
      </c>
      <c r="F499" s="911">
        <v>1.5</v>
      </c>
      <c r="G499" s="796">
        <v>19.100000000000001</v>
      </c>
      <c r="H499" s="74" t="str">
        <f t="shared" si="122"/>
        <v>OK</v>
      </c>
      <c r="J499" s="402" t="str">
        <f>IF(AND(F499=0,G499&gt;0),1+COUNT($J$3:J496),IF(B499="AUXILIAR","AUXILIAR","SUBÍTEM"))</f>
        <v>SUBÍTEM</v>
      </c>
      <c r="K499" s="403">
        <v>88316</v>
      </c>
      <c r="L499" s="404">
        <f t="shared" si="120"/>
        <v>88316</v>
      </c>
      <c r="M499" s="405" t="str">
        <f>IF(AND(MID(A499,1,4)="comp",COUNTIF($A$1:$A$1306,A499)&gt;1),"ok AUXILIAR",IF(AND(F499&gt;0,MID(A499,1,4)="COMP"),"SUBÍTEM",IF(OR(AND(F499=0,G499=0),F499="COEF.",F499&gt;0),"SUBÍTEM",IF(MID(A499,1,5)="COMP.",IF(COUNTIF(ORÇAMENTO!$B$5:$B$9855,COMPOSIÇÕES!A499)=0,"NOK",IF(COUNTIF(ORÇAMENTO!$B$5:$B$9855,COMPOSIÇÕES!A499)&gt;0,"OK","SUBÍTEM"))))))</f>
        <v>SUBÍTEM</v>
      </c>
      <c r="P499" s="794" t="b">
        <f t="shared" si="121"/>
        <v>1</v>
      </c>
      <c r="Q499" s="794">
        <v>88316</v>
      </c>
      <c r="R499" s="794" t="s">
        <v>100</v>
      </c>
      <c r="S499" s="795" t="s">
        <v>565</v>
      </c>
      <c r="T499" s="794" t="s">
        <v>53</v>
      </c>
      <c r="U499" s="794">
        <v>12.7</v>
      </c>
    </row>
    <row r="500" spans="1:21" ht="18.75" customHeight="1">
      <c r="A500" s="779">
        <v>88264</v>
      </c>
      <c r="B500" s="910" t="s">
        <v>100</v>
      </c>
      <c r="C500" s="416" t="s">
        <v>578</v>
      </c>
      <c r="D500" s="417" t="s">
        <v>53</v>
      </c>
      <c r="E500" s="418">
        <v>19.8</v>
      </c>
      <c r="F500" s="911">
        <v>1.5</v>
      </c>
      <c r="G500" s="796">
        <v>29.7</v>
      </c>
      <c r="H500" s="74" t="str">
        <f t="shared" si="122"/>
        <v>OK</v>
      </c>
      <c r="J500" s="402" t="str">
        <f>IF(AND(F500=0,G500&gt;0),1+COUNT($J$3:J499),IF(B500="AUXILIAR","AUXILIAR","SUBÍTEM"))</f>
        <v>SUBÍTEM</v>
      </c>
      <c r="K500" s="403">
        <v>88264</v>
      </c>
      <c r="L500" s="404">
        <f t="shared" si="120"/>
        <v>88264</v>
      </c>
      <c r="M500" s="405" t="str">
        <f>IF(AND(MID(A500,1,4)="comp",COUNTIF($A$1:$A$1306,A500)&gt;1),"ok AUXILIAR",IF(AND(F500&gt;0,MID(A500,1,4)="COMP"),"SUBÍTEM",IF(OR(AND(F500=0,G500=0),F500="COEF.",F500&gt;0),"SUBÍTEM",IF(MID(A500,1,5)="COMP.",IF(COUNTIF(ORÇAMENTO!$B$5:$B$9855,COMPOSIÇÕES!A500)=0,"NOK",IF(COUNTIF(ORÇAMENTO!$B$5:$B$9855,COMPOSIÇÕES!A500)&gt;0,"OK","SUBÍTEM"))))))</f>
        <v>SUBÍTEM</v>
      </c>
      <c r="P500" s="794" t="b">
        <f>C500=S500</f>
        <v>1</v>
      </c>
      <c r="Q500" s="794">
        <v>88264</v>
      </c>
      <c r="R500" s="794" t="s">
        <v>100</v>
      </c>
      <c r="S500" s="795" t="s">
        <v>578</v>
      </c>
      <c r="T500" s="794" t="s">
        <v>53</v>
      </c>
      <c r="U500" s="794">
        <v>19.16</v>
      </c>
    </row>
    <row r="501" spans="1:21">
      <c r="A501" s="703" t="s">
        <v>1355</v>
      </c>
      <c r="B501" s="703"/>
      <c r="C501" s="703"/>
      <c r="D501" s="703" t="s">
        <v>150</v>
      </c>
      <c r="E501" s="703" t="s">
        <v>150</v>
      </c>
      <c r="F501" s="703"/>
      <c r="G501" s="703"/>
      <c r="H501" s="74" t="str">
        <f t="shared" si="122"/>
        <v>REMOVER ESPAÇOS</v>
      </c>
      <c r="J501" s="402" t="str">
        <f>IF(AND(F501=0,G501&gt;0),1+COUNT($J$3:J500),IF(B501="AUXILIAR","AUXILIAR","SUBÍTEM"))</f>
        <v>SUBÍTEM</v>
      </c>
      <c r="K501" s="403" t="s">
        <v>1355</v>
      </c>
      <c r="L501" s="404" t="str">
        <f t="shared" si="120"/>
        <v>Obs: composição/Base -  Composição adaptada -  SINAPI - 11567(BASE) + 7863 + 7864/SINAPI INSUMO</v>
      </c>
      <c r="M501" s="405" t="str">
        <f>IF(AND(MID(A501,1,4)="comp",COUNTIF($A$1:$A$1306,A501)&gt;1),"ok AUXILIAR",IF(AND(F501&gt;0,MID(A501,1,4)="COMP"),"SUBÍTEM",IF(OR(AND(F501=0,G501=0),F501="COEF.",F501&gt;0),"SUBÍTEM",IF(MID(A501,1,5)="COMP.",IF(COUNTIF(ORÇAMENTO!$B$5:$B$9855,COMPOSIÇÕES!A501)=0,"NOK",IF(COUNTIF(ORÇAMENTO!$B$5:$B$9855,COMPOSIÇÕES!A501)&gt;0,"OK","SUBÍTEM"))))))</f>
        <v>SUBÍTEM</v>
      </c>
      <c r="P501" s="794" t="b">
        <f t="shared" ref="P501:P502" si="123">C501=S501</f>
        <v>1</v>
      </c>
      <c r="Q501" s="794" t="s">
        <v>1355</v>
      </c>
      <c r="R501" s="794"/>
      <c r="S501" s="703"/>
      <c r="T501" s="794" t="s">
        <v>150</v>
      </c>
      <c r="U501" s="794" t="s">
        <v>150</v>
      </c>
    </row>
    <row r="502" spans="1:21" ht="15.75" thickBot="1">
      <c r="A502" s="130" t="s">
        <v>961</v>
      </c>
      <c r="B502" s="382"/>
      <c r="C502" s="130"/>
      <c r="D502" s="130"/>
      <c r="E502" s="130"/>
      <c r="F502" s="130"/>
      <c r="G502" s="130"/>
      <c r="J502" s="402" t="str">
        <f>IF(AND(F502=0,G502&gt;0),1+COUNT($J$3:J501),IF(B502="AUXILIAR","AUXILIAR","SUBÍTEM"))</f>
        <v>SUBÍTEM</v>
      </c>
      <c r="K502" s="403" t="s">
        <v>961</v>
      </c>
      <c r="L502" s="404" t="str">
        <f t="shared" si="120"/>
        <v>Obs²: Assumimos uma possível pequena imprecisão ao utilizar os insumos e composição base do ORSE/SE de itens de baixa relevância.</v>
      </c>
      <c r="M502" s="405" t="str">
        <f>IF(AND(MID(A502,1,4)="comp",COUNTIF($A$1:$A$1306,A502)&gt;1),"ok AUXILIAR",IF(AND(F502&gt;0,MID(A502,1,4)="COMP"),"SUBÍTEM",IF(OR(AND(F502=0,G502=0),F502="COEF.",F502&gt;0),"SUBÍTEM",IF(MID(A502,1,5)="COMP.",IF(COUNTIF(ORÇAMENTO!$B$5:$B$9855,COMPOSIÇÕES!A502)=0,"NOK",IF(COUNTIF(ORÇAMENTO!$B$5:$B$9855,COMPOSIÇÕES!A502)&gt;0,"OK","SUBÍTEM"))))))</f>
        <v>SUBÍTEM</v>
      </c>
      <c r="P502" s="794" t="b">
        <f t="shared" si="123"/>
        <v>1</v>
      </c>
      <c r="Q502" s="794" t="s">
        <v>961</v>
      </c>
      <c r="R502" s="794"/>
      <c r="S502" s="130"/>
      <c r="T502" s="794"/>
      <c r="U502" s="794"/>
    </row>
    <row r="503" spans="1:21" ht="41.25" customHeight="1" thickBot="1">
      <c r="A503" s="397" t="s">
        <v>95</v>
      </c>
      <c r="B503" s="398"/>
      <c r="C503" s="399" t="s">
        <v>78</v>
      </c>
      <c r="D503" s="432" t="s">
        <v>96</v>
      </c>
      <c r="E503" s="399" t="s">
        <v>98</v>
      </c>
      <c r="F503" s="432" t="s">
        <v>97</v>
      </c>
      <c r="G503" s="433" t="s">
        <v>99</v>
      </c>
      <c r="H503" s="74" t="str">
        <f>IF(MID(A503,1,3)="OBS","REMOVER ESPAÇOS","OK")</f>
        <v>OK</v>
      </c>
      <c r="J503" s="402" t="str">
        <f>IF(AND(F503=0,G503&gt;0),1+COUNT($J$3:J502),IF(B503="AUXILIAR","AUXILIAR","SUBÍTEM"))</f>
        <v>SUBÍTEM</v>
      </c>
      <c r="K503" s="403" t="s">
        <v>95</v>
      </c>
      <c r="L503" s="404" t="str">
        <f t="shared" ref="L503:L509" si="124">A503</f>
        <v>COD.</v>
      </c>
      <c r="M503" s="405" t="str">
        <f>IF(AND(MID(A503,1,4)="comp",COUNTIF($A$1:$A$1306,A503)&gt;1),"ok AUXILIAR",IF(AND(F503&gt;0,MID(A503,1,4)="COMP"),"SUBÍTEM",IF(OR(AND(F503=0,G503=0),F503="COEF.",F503&gt;0),"SUBÍTEM",IF(MID(A503,1,5)="COMP.",IF(COUNTIF(ORÇAMENTO!$B$5:$B$9855,COMPOSIÇÕES!A503)=0,"NOK",IF(COUNTIF(ORÇAMENTO!$B$5:$B$9855,COMPOSIÇÕES!A503)&gt;0,"OK","SUBÍTEM"))))))</f>
        <v>SUBÍTEM</v>
      </c>
      <c r="P503" s="794" t="b">
        <f t="shared" ref="P503:P506" si="125">C503=S503</f>
        <v>1</v>
      </c>
      <c r="Q503" s="794" t="s">
        <v>95</v>
      </c>
      <c r="R503" s="794"/>
      <c r="S503" s="75" t="s">
        <v>78</v>
      </c>
      <c r="T503" s="794" t="s">
        <v>96</v>
      </c>
      <c r="U503" s="794" t="s">
        <v>98</v>
      </c>
    </row>
    <row r="504" spans="1:21" ht="39" customHeight="1" thickBot="1">
      <c r="A504" s="407" t="s">
        <v>159</v>
      </c>
      <c r="B504" s="408"/>
      <c r="C504" s="437" t="s">
        <v>1356</v>
      </c>
      <c r="D504" s="408" t="s">
        <v>955</v>
      </c>
      <c r="E504" s="434" t="s">
        <v>150</v>
      </c>
      <c r="F504" s="434"/>
      <c r="G504" s="424">
        <v>4.0999999999999996</v>
      </c>
      <c r="H504" s="74" t="str">
        <f>UPPER(C504)</f>
        <v>ABRAÇADEIRA METÁLICA TIPO "D" DE 3/4"(25 MM)</v>
      </c>
      <c r="J504" s="402">
        <f>IF(AND(F504=0,G504&gt;0),1+COUNT($J$3:J503),IF(B504="AUXILIAR","AUXILIAR","SUBÍTEM"))</f>
        <v>62</v>
      </c>
      <c r="K504" s="403" t="s">
        <v>160</v>
      </c>
      <c r="L504" s="404" t="str">
        <f t="shared" si="124"/>
        <v>COMP. 62</v>
      </c>
      <c r="M504" s="405" t="str">
        <f>IF(AND(MID(A504,1,4)="comp",COUNTIF($A$1:$A$1306,A504)&gt;1),"ok AUXILIAR",IF(AND(F504&gt;0,MID(A504,1,4)="COMP"),"SUBÍTEM",IF(OR(AND(F504=0,G504=0),F504="COEF.",F504&gt;0),"SUBÍTEM",IF(MID(A504,1,5)="COMP.",IF(COUNTIF(ORÇAMENTO!$B$5:$B$9855,COMPOSIÇÕES!A504)=0,"NOK",IF(COUNTIF(ORÇAMENTO!$B$5:$B$9855,COMPOSIÇÕES!A504)&gt;0,"OK","SUBÍTEM"))))))</f>
        <v>OK</v>
      </c>
      <c r="P504" s="794" t="b">
        <f t="shared" si="125"/>
        <v>1</v>
      </c>
      <c r="Q504" s="794" t="s">
        <v>159</v>
      </c>
      <c r="R504" s="794"/>
      <c r="S504" s="76" t="s">
        <v>1356</v>
      </c>
      <c r="T504" s="794" t="s">
        <v>955</v>
      </c>
      <c r="U504" s="794" t="s">
        <v>150</v>
      </c>
    </row>
    <row r="505" spans="1:21" ht="35.25" customHeight="1">
      <c r="A505" s="779">
        <v>400</v>
      </c>
      <c r="B505" s="910" t="s">
        <v>566</v>
      </c>
      <c r="C505" s="416" t="s">
        <v>874</v>
      </c>
      <c r="D505" s="417" t="s">
        <v>579</v>
      </c>
      <c r="E505" s="418">
        <v>0.91</v>
      </c>
      <c r="F505" s="911">
        <v>1</v>
      </c>
      <c r="G505" s="796">
        <v>0.91</v>
      </c>
      <c r="H505" s="74" t="str">
        <f>IF(MID(A505,1,3)="OBS","REMOVER ESPAÇOS","OK")</f>
        <v>OK</v>
      </c>
      <c r="J505" s="402" t="str">
        <f>IF(AND(F505=0,G505&gt;0),1+COUNT($J$3:J504),IF(B505="AUXILIAR","AUXILIAR","SUBÍTEM"))</f>
        <v>SUBÍTEM</v>
      </c>
      <c r="K505" s="403">
        <v>400</v>
      </c>
      <c r="L505" s="404">
        <f t="shared" si="124"/>
        <v>400</v>
      </c>
      <c r="M505" s="405" t="str">
        <f>IF(AND(MID(A505,1,4)="comp",COUNTIF($A$1:$A$1306,A505)&gt;1),"ok AUXILIAR",IF(AND(F505&gt;0,MID(A505,1,4)="COMP"),"SUBÍTEM",IF(OR(AND(F505=0,G505=0),F505="COEF.",F505&gt;0),"SUBÍTEM",IF(MID(A505,1,5)="COMP.",IF(COUNTIF(ORÇAMENTO!$B$5:$B$9855,COMPOSIÇÕES!A505)=0,"NOK",IF(COUNTIF(ORÇAMENTO!$B$5:$B$9855,COMPOSIÇÕES!A505)&gt;0,"OK","SUBÍTEM"))))))</f>
        <v>SUBÍTEM</v>
      </c>
      <c r="P505" s="794" t="b">
        <f t="shared" si="125"/>
        <v>1</v>
      </c>
      <c r="Q505" s="794">
        <v>400</v>
      </c>
      <c r="R505" s="794" t="s">
        <v>566</v>
      </c>
      <c r="S505" s="795" t="s">
        <v>874</v>
      </c>
      <c r="T505" s="794" t="s">
        <v>579</v>
      </c>
      <c r="U505" s="794">
        <v>0.98</v>
      </c>
    </row>
    <row r="506" spans="1:21" ht="20.25" customHeight="1">
      <c r="A506" s="779">
        <v>88267</v>
      </c>
      <c r="B506" s="910" t="s">
        <v>100</v>
      </c>
      <c r="C506" s="416" t="s">
        <v>585</v>
      </c>
      <c r="D506" s="417" t="s">
        <v>53</v>
      </c>
      <c r="E506" s="418">
        <v>19.190000000000001</v>
      </c>
      <c r="F506" s="911">
        <v>0.1</v>
      </c>
      <c r="G506" s="796">
        <v>1.92</v>
      </c>
      <c r="H506" s="74" t="str">
        <f>IF(MID(A506,1,3)="OBS","REMOVER ESPAÇOS","OK")</f>
        <v>OK</v>
      </c>
      <c r="J506" s="402" t="str">
        <f>IF(AND(F506=0,G506&gt;0),1+COUNT($J$3:J505),IF(B506="AUXILIAR","AUXILIAR","SUBÍTEM"))</f>
        <v>SUBÍTEM</v>
      </c>
      <c r="K506" s="403">
        <v>88267</v>
      </c>
      <c r="L506" s="404">
        <f t="shared" si="124"/>
        <v>88267</v>
      </c>
      <c r="M506" s="405" t="str">
        <f>IF(AND(MID(A506,1,4)="comp",COUNTIF($A$1:$A$1306,A506)&gt;1),"ok AUXILIAR",IF(AND(F506&gt;0,MID(A506,1,4)="COMP"),"SUBÍTEM",IF(OR(AND(F506=0,G506=0),F506="COEF.",F506&gt;0),"SUBÍTEM",IF(MID(A506,1,5)="COMP.",IF(COUNTIF(ORÇAMENTO!$B$5:$B$9855,COMPOSIÇÕES!A506)=0,"NOK",IF(COUNTIF(ORÇAMENTO!$B$5:$B$9855,COMPOSIÇÕES!A506)&gt;0,"OK","SUBÍTEM"))))))</f>
        <v>SUBÍTEM</v>
      </c>
      <c r="P506" s="794" t="b">
        <f t="shared" si="125"/>
        <v>1</v>
      </c>
      <c r="Q506" s="794">
        <v>88267</v>
      </c>
      <c r="R506" s="794" t="s">
        <v>100</v>
      </c>
      <c r="S506" s="795" t="s">
        <v>585</v>
      </c>
      <c r="T506" s="794" t="s">
        <v>53</v>
      </c>
      <c r="U506" s="794">
        <v>18.940000000000001</v>
      </c>
    </row>
    <row r="507" spans="1:21" ht="18.75" customHeight="1">
      <c r="A507" s="779">
        <v>88316</v>
      </c>
      <c r="B507" s="910" t="s">
        <v>100</v>
      </c>
      <c r="C507" s="416" t="s">
        <v>565</v>
      </c>
      <c r="D507" s="417" t="s">
        <v>53</v>
      </c>
      <c r="E507" s="418">
        <v>12.73</v>
      </c>
      <c r="F507" s="911">
        <v>0.1</v>
      </c>
      <c r="G507" s="796">
        <v>1.27</v>
      </c>
      <c r="H507" s="74" t="str">
        <f>IF(MID(A507,1,3)="OBS","REMOVER ESPAÇOS","OK")</f>
        <v>OK</v>
      </c>
      <c r="J507" s="402" t="str">
        <f>IF(AND(F507=0,G507&gt;0),1+COUNT($J$3:J506),IF(B507="AUXILIAR","AUXILIAR","SUBÍTEM"))</f>
        <v>SUBÍTEM</v>
      </c>
      <c r="K507" s="403">
        <v>88316</v>
      </c>
      <c r="L507" s="404">
        <f t="shared" si="124"/>
        <v>88316</v>
      </c>
      <c r="M507" s="405" t="str">
        <f>IF(AND(MID(A507,1,4)="comp",COUNTIF($A$1:$A$1306,A507)&gt;1),"ok AUXILIAR",IF(AND(F507&gt;0,MID(A507,1,4)="COMP"),"SUBÍTEM",IF(OR(AND(F507=0,G507=0),F507="COEF.",F507&gt;0),"SUBÍTEM",IF(MID(A507,1,5)="COMP.",IF(COUNTIF(ORÇAMENTO!$B$5:$B$9855,COMPOSIÇÕES!A507)=0,"NOK",IF(COUNTIF(ORÇAMENTO!$B$5:$B$9855,COMPOSIÇÕES!A507)&gt;0,"OK","SUBÍTEM"))))))</f>
        <v>SUBÍTEM</v>
      </c>
      <c r="P507" s="794" t="b">
        <f>C507=S507</f>
        <v>1</v>
      </c>
      <c r="Q507" s="794">
        <v>88316</v>
      </c>
      <c r="R507" s="794" t="s">
        <v>100</v>
      </c>
      <c r="S507" s="795" t="s">
        <v>565</v>
      </c>
      <c r="T507" s="794" t="s">
        <v>53</v>
      </c>
      <c r="U507" s="794">
        <v>12.7</v>
      </c>
    </row>
    <row r="508" spans="1:21">
      <c r="A508" s="703" t="s">
        <v>1357</v>
      </c>
      <c r="B508" s="703"/>
      <c r="C508" s="703"/>
      <c r="D508" s="703" t="s">
        <v>150</v>
      </c>
      <c r="E508" s="703" t="s">
        <v>150</v>
      </c>
      <c r="F508" s="703"/>
      <c r="G508" s="703"/>
      <c r="H508" s="74" t="str">
        <f>IF(MID(A508,1,3)="OBS","REMOVER ESPAÇOS","OK")</f>
        <v>REMOVER ESPAÇOS</v>
      </c>
      <c r="J508" s="402" t="str">
        <f>IF(AND(F508=0,G508&gt;0),1+COUNT($J$3:J507),IF(B508="AUXILIAR","AUXILIAR","SUBÍTEM"))</f>
        <v>SUBÍTEM</v>
      </c>
      <c r="K508" s="403" t="s">
        <v>1357</v>
      </c>
      <c r="L508" s="404" t="str">
        <f t="shared" si="124"/>
        <v>Obs: composição/Base -  Composição adaptada -  ORSE 8441</v>
      </c>
      <c r="M508" s="405" t="str">
        <f>IF(AND(MID(A508,1,4)="comp",COUNTIF($A$1:$A$1306,A508)&gt;1),"ok AUXILIAR",IF(AND(F508&gt;0,MID(A508,1,4)="COMP"),"SUBÍTEM",IF(OR(AND(F508=0,G508=0),F508="COEF.",F508&gt;0),"SUBÍTEM",IF(MID(A508,1,5)="COMP.",IF(COUNTIF(ORÇAMENTO!$B$5:$B$9855,COMPOSIÇÕES!A508)=0,"NOK",IF(COUNTIF(ORÇAMENTO!$B$5:$B$9855,COMPOSIÇÕES!A508)&gt;0,"OK","SUBÍTEM"))))))</f>
        <v>SUBÍTEM</v>
      </c>
      <c r="P508" s="794" t="b">
        <f t="shared" ref="P508:P509" si="126">C508=S508</f>
        <v>1</v>
      </c>
      <c r="Q508" s="794" t="s">
        <v>1357</v>
      </c>
      <c r="R508" s="794"/>
      <c r="S508" s="703"/>
      <c r="T508" s="794" t="s">
        <v>150</v>
      </c>
      <c r="U508" s="794" t="s">
        <v>150</v>
      </c>
    </row>
    <row r="509" spans="1:21" ht="15.75" thickBot="1">
      <c r="A509" s="130"/>
      <c r="B509" s="382"/>
      <c r="C509" s="130"/>
      <c r="D509" s="130"/>
      <c r="E509" s="130"/>
      <c r="F509" s="130"/>
      <c r="G509" s="130"/>
      <c r="J509" s="402" t="str">
        <f>IF(AND(F509=0,G509&gt;0),1+COUNT($J$3:J508),IF(B509="AUXILIAR","AUXILIAR","SUBÍTEM"))</f>
        <v>SUBÍTEM</v>
      </c>
      <c r="K509" s="403"/>
      <c r="L509" s="404">
        <f t="shared" si="124"/>
        <v>0</v>
      </c>
      <c r="M509" s="405" t="str">
        <f>IF(AND(MID(A509,1,4)="comp",COUNTIF($A$1:$A$1306,A509)&gt;1),"ok AUXILIAR",IF(AND(F509&gt;0,MID(A509,1,4)="COMP"),"SUBÍTEM",IF(OR(AND(F509=0,G509=0),F509="COEF.",F509&gt;0),"SUBÍTEM",IF(MID(A509,1,5)="COMP.",IF(COUNTIF(ORÇAMENTO!$B$5:$B$9855,COMPOSIÇÕES!A509)=0,"NOK",IF(COUNTIF(ORÇAMENTO!$B$5:$B$9855,COMPOSIÇÕES!A509)&gt;0,"OK","SUBÍTEM"))))))</f>
        <v>SUBÍTEM</v>
      </c>
      <c r="P509" s="794" t="b">
        <f t="shared" si="126"/>
        <v>1</v>
      </c>
      <c r="Q509" s="794"/>
      <c r="R509" s="794"/>
      <c r="S509" s="130"/>
      <c r="T509" s="794"/>
      <c r="U509" s="794"/>
    </row>
    <row r="510" spans="1:21" ht="41.25" customHeight="1" thickBot="1">
      <c r="A510" s="397" t="s">
        <v>95</v>
      </c>
      <c r="B510" s="398"/>
      <c r="C510" s="399" t="s">
        <v>78</v>
      </c>
      <c r="D510" s="432" t="s">
        <v>96</v>
      </c>
      <c r="E510" s="399" t="s">
        <v>98</v>
      </c>
      <c r="F510" s="432" t="s">
        <v>97</v>
      </c>
      <c r="G510" s="433" t="s">
        <v>99</v>
      </c>
      <c r="H510" s="74" t="str">
        <f>IF(MID(A510,1,3)="OBS","REMOVER ESPAÇOS","OK")</f>
        <v>OK</v>
      </c>
      <c r="J510" s="402" t="str">
        <f>IF(AND(F510=0,G510&gt;0),1+COUNT($J$3:J509),IF(B510="AUXILIAR","AUXILIAR","SUBÍTEM"))</f>
        <v>SUBÍTEM</v>
      </c>
      <c r="K510" s="403" t="s">
        <v>95</v>
      </c>
      <c r="L510" s="404" t="str">
        <f t="shared" ref="L510:L515" si="127">A510</f>
        <v>COD.</v>
      </c>
      <c r="M510" s="405" t="str">
        <f>IF(AND(MID(A510,1,4)="comp",COUNTIF($A$1:$A$1306,A510)&gt;1),"ok AUXILIAR",IF(AND(F510&gt;0,MID(A510,1,4)="COMP"),"SUBÍTEM",IF(OR(AND(F510=0,G510=0),F510="COEF.",F510&gt;0),"SUBÍTEM",IF(MID(A510,1,5)="COMP.",IF(COUNTIF(ORÇAMENTO!$B$5:$B$9855,COMPOSIÇÕES!A510)=0,"NOK",IF(COUNTIF(ORÇAMENTO!$B$5:$B$9855,COMPOSIÇÕES!A510)&gt;0,"OK","SUBÍTEM"))))))</f>
        <v>SUBÍTEM</v>
      </c>
      <c r="P510" s="794" t="b">
        <f t="shared" ref="P510:P513" si="128">C510=S510</f>
        <v>1</v>
      </c>
      <c r="Q510" s="794" t="s">
        <v>95</v>
      </c>
      <c r="R510" s="794"/>
      <c r="S510" s="75" t="s">
        <v>78</v>
      </c>
      <c r="T510" s="794" t="s">
        <v>96</v>
      </c>
      <c r="U510" s="794" t="s">
        <v>98</v>
      </c>
    </row>
    <row r="511" spans="1:21" ht="39" customHeight="1" thickBot="1">
      <c r="A511" s="407" t="s">
        <v>160</v>
      </c>
      <c r="B511" s="408"/>
      <c r="C511" s="437" t="s">
        <v>1358</v>
      </c>
      <c r="D511" s="408" t="s">
        <v>49</v>
      </c>
      <c r="E511" s="434" t="s">
        <v>150</v>
      </c>
      <c r="F511" s="434"/>
      <c r="G511" s="424">
        <v>52.309999999999995</v>
      </c>
      <c r="H511" s="74" t="str">
        <f>UPPER(C511)</f>
        <v>CABO DE COBRE NÚ 16 MM2 - FORNECIMENTO E ASSENTAMENTO (7,04M/KG)</v>
      </c>
      <c r="J511" s="402">
        <f>IF(AND(F511=0,G511&gt;0),1+COUNT($J$3:J510),IF(B511="AUXILIAR","AUXILIAR","SUBÍTEM"))</f>
        <v>63</v>
      </c>
      <c r="K511" s="403" t="s">
        <v>161</v>
      </c>
      <c r="L511" s="404" t="str">
        <f t="shared" si="127"/>
        <v>COMP. 63</v>
      </c>
      <c r="M511" s="405" t="str">
        <f>IF(AND(MID(A511,1,4)="comp",COUNTIF($A$1:$A$1306,A511)&gt;1),"ok AUXILIAR",IF(AND(F511&gt;0,MID(A511,1,4)="COMP"),"SUBÍTEM",IF(OR(AND(F511=0,G511=0),F511="COEF.",F511&gt;0),"SUBÍTEM",IF(MID(A511,1,5)="COMP.",IF(COUNTIF(ORÇAMENTO!$B$5:$B$9855,COMPOSIÇÕES!A511)=0,"NOK",IF(COUNTIF(ORÇAMENTO!$B$5:$B$9855,COMPOSIÇÕES!A511)&gt;0,"OK","SUBÍTEM"))))))</f>
        <v>OK</v>
      </c>
      <c r="P511" s="794" t="b">
        <f t="shared" si="128"/>
        <v>1</v>
      </c>
      <c r="Q511" s="794" t="s">
        <v>160</v>
      </c>
      <c r="R511" s="794"/>
      <c r="S511" s="76" t="s">
        <v>1358</v>
      </c>
      <c r="T511" s="794" t="s">
        <v>49</v>
      </c>
      <c r="U511" s="794" t="s">
        <v>150</v>
      </c>
    </row>
    <row r="512" spans="1:21" ht="35.25" customHeight="1">
      <c r="A512" s="779">
        <v>3331</v>
      </c>
      <c r="B512" s="910" t="s">
        <v>101</v>
      </c>
      <c r="C512" s="416" t="s">
        <v>1469</v>
      </c>
      <c r="D512" s="417" t="s">
        <v>49</v>
      </c>
      <c r="E512" s="418">
        <v>50.36</v>
      </c>
      <c r="F512" s="911">
        <v>1</v>
      </c>
      <c r="G512" s="796">
        <v>50.36</v>
      </c>
      <c r="H512" s="74" t="str">
        <f>IF(MID(A512,1,3)="OBS","REMOVER ESPAÇOS","OK")</f>
        <v>OK</v>
      </c>
      <c r="J512" s="402" t="str">
        <f>IF(AND(F512=0,G512&gt;0),1+COUNT($J$3:J511),IF(B512="AUXILIAR","AUXILIAR","SUBÍTEM"))</f>
        <v>SUBÍTEM</v>
      </c>
      <c r="K512" s="403">
        <v>3331</v>
      </c>
      <c r="L512" s="404">
        <f t="shared" si="127"/>
        <v>3331</v>
      </c>
      <c r="M512" s="405" t="str">
        <f>IF(AND(MID(A512,1,4)="comp",COUNTIF($A$1:$A$1306,A512)&gt;1),"ok AUXILIAR",IF(AND(F512&gt;0,MID(A512,1,4)="COMP"),"SUBÍTEM",IF(OR(AND(F512=0,G512=0),F512="COEF.",F512&gt;0),"SUBÍTEM",IF(MID(A512,1,5)="COMP.",IF(COUNTIF(ORÇAMENTO!$B$5:$B$9855,COMPOSIÇÕES!A512)=0,"NOK",IF(COUNTIF(ORÇAMENTO!$B$5:$B$9855,COMPOSIÇÕES!A512)&gt;0,"OK","SUBÍTEM"))))))</f>
        <v>SUBÍTEM</v>
      </c>
      <c r="P512" s="794" t="b">
        <f t="shared" si="128"/>
        <v>1</v>
      </c>
      <c r="Q512" s="794">
        <v>3331</v>
      </c>
      <c r="R512" s="794" t="s">
        <v>101</v>
      </c>
      <c r="S512" s="795" t="s">
        <v>1469</v>
      </c>
      <c r="T512" s="794" t="s">
        <v>49</v>
      </c>
      <c r="U512" s="794">
        <v>52.37</v>
      </c>
    </row>
    <row r="513" spans="1:21" ht="20.25" customHeight="1">
      <c r="A513" s="779">
        <v>88264</v>
      </c>
      <c r="B513" s="910" t="s">
        <v>100</v>
      </c>
      <c r="C513" s="416" t="s">
        <v>578</v>
      </c>
      <c r="D513" s="417" t="s">
        <v>53</v>
      </c>
      <c r="E513" s="418">
        <v>19.8</v>
      </c>
      <c r="F513" s="911">
        <v>0.06</v>
      </c>
      <c r="G513" s="796">
        <v>1.19</v>
      </c>
      <c r="H513" s="74" t="str">
        <f>IF(MID(A513,1,3)="OBS","REMOVER ESPAÇOS","OK")</f>
        <v>OK</v>
      </c>
      <c r="J513" s="402" t="str">
        <f>IF(AND(F513=0,G513&gt;0),1+COUNT($J$3:J512),IF(B513="AUXILIAR","AUXILIAR","SUBÍTEM"))</f>
        <v>SUBÍTEM</v>
      </c>
      <c r="K513" s="403">
        <v>88264</v>
      </c>
      <c r="L513" s="404">
        <f t="shared" si="127"/>
        <v>88264</v>
      </c>
      <c r="M513" s="405" t="str">
        <f>IF(AND(MID(A513,1,4)="comp",COUNTIF($A$1:$A$1306,A513)&gt;1),"ok AUXILIAR",IF(AND(F513&gt;0,MID(A513,1,4)="COMP"),"SUBÍTEM",IF(OR(AND(F513=0,G513=0),F513="COEF.",F513&gt;0),"SUBÍTEM",IF(MID(A513,1,5)="COMP.",IF(COUNTIF(ORÇAMENTO!$B$5:$B$9855,COMPOSIÇÕES!A513)=0,"NOK",IF(COUNTIF(ORÇAMENTO!$B$5:$B$9855,COMPOSIÇÕES!A513)&gt;0,"OK","SUBÍTEM"))))))</f>
        <v>SUBÍTEM</v>
      </c>
      <c r="P513" s="794" t="b">
        <f t="shared" si="128"/>
        <v>1</v>
      </c>
      <c r="Q513" s="794">
        <v>88264</v>
      </c>
      <c r="R513" s="794" t="s">
        <v>100</v>
      </c>
      <c r="S513" s="795" t="s">
        <v>578</v>
      </c>
      <c r="T513" s="794" t="s">
        <v>53</v>
      </c>
      <c r="U513" s="794">
        <v>19.16</v>
      </c>
    </row>
    <row r="514" spans="1:21" ht="18.75" customHeight="1">
      <c r="A514" s="779">
        <v>88316</v>
      </c>
      <c r="B514" s="910" t="s">
        <v>100</v>
      </c>
      <c r="C514" s="416" t="s">
        <v>565</v>
      </c>
      <c r="D514" s="417" t="s">
        <v>53</v>
      </c>
      <c r="E514" s="418">
        <v>12.73</v>
      </c>
      <c r="F514" s="911">
        <v>0.06</v>
      </c>
      <c r="G514" s="796">
        <v>0.76</v>
      </c>
      <c r="H514" s="74" t="str">
        <f>IF(MID(A514,1,3)="OBS","REMOVER ESPAÇOS","OK")</f>
        <v>OK</v>
      </c>
      <c r="J514" s="402" t="str">
        <f>IF(AND(F514=0,G514&gt;0),1+COUNT($J$3:J513),IF(B514="AUXILIAR","AUXILIAR","SUBÍTEM"))</f>
        <v>SUBÍTEM</v>
      </c>
      <c r="K514" s="403">
        <v>88316</v>
      </c>
      <c r="L514" s="404">
        <f t="shared" si="127"/>
        <v>88316</v>
      </c>
      <c r="M514" s="405" t="str">
        <f>IF(AND(MID(A514,1,4)="comp",COUNTIF($A$1:$A$1306,A514)&gt;1),"ok AUXILIAR",IF(AND(F514&gt;0,MID(A514,1,4)="COMP"),"SUBÍTEM",IF(OR(AND(F514=0,G514=0),F514="COEF.",F514&gt;0),"SUBÍTEM",IF(MID(A514,1,5)="COMP.",IF(COUNTIF(ORÇAMENTO!$B$5:$B$9855,COMPOSIÇÕES!A514)=0,"NOK",IF(COUNTIF(ORÇAMENTO!$B$5:$B$9855,COMPOSIÇÕES!A514)&gt;0,"OK","SUBÍTEM"))))))</f>
        <v>SUBÍTEM</v>
      </c>
      <c r="P514" s="794" t="b">
        <f>C514=S514</f>
        <v>1</v>
      </c>
      <c r="Q514" s="794">
        <v>88316</v>
      </c>
      <c r="R514" s="794" t="s">
        <v>100</v>
      </c>
      <c r="S514" s="795" t="s">
        <v>565</v>
      </c>
      <c r="T514" s="794" t="s">
        <v>53</v>
      </c>
      <c r="U514" s="794">
        <v>12.7</v>
      </c>
    </row>
    <row r="515" spans="1:21">
      <c r="A515" s="703" t="s">
        <v>1359</v>
      </c>
      <c r="B515" s="703"/>
      <c r="C515" s="703"/>
      <c r="D515" s="703" t="s">
        <v>150</v>
      </c>
      <c r="E515" s="703" t="s">
        <v>150</v>
      </c>
      <c r="F515" s="703"/>
      <c r="G515" s="703"/>
      <c r="H515" s="74" t="str">
        <f>IF(MID(A515,1,3)="OBS","REMOVER ESPAÇOS","OK")</f>
        <v>REMOVER ESPAÇOS</v>
      </c>
      <c r="J515" s="402" t="str">
        <f>IF(AND(F515=0,G515&gt;0),1+COUNT($J$3:J514),IF(B515="AUXILIAR","AUXILIAR","SUBÍTEM"))</f>
        <v>SUBÍTEM</v>
      </c>
      <c r="K515" s="403" t="s">
        <v>1359</v>
      </c>
      <c r="L515" s="404" t="str">
        <f t="shared" si="127"/>
        <v>Obs: composição/Base -  Composição adaptada -  ORSE 9391</v>
      </c>
      <c r="M515" s="405" t="str">
        <f>IF(AND(MID(A515,1,4)="comp",COUNTIF($A$1:$A$1306,A515)&gt;1),"ok AUXILIAR",IF(AND(F515&gt;0,MID(A515,1,4)="COMP"),"SUBÍTEM",IF(OR(AND(F515=0,G515=0),F515="COEF.",F515&gt;0),"SUBÍTEM",IF(MID(A515,1,5)="COMP.",IF(COUNTIF(ORÇAMENTO!$B$5:$B$9855,COMPOSIÇÕES!A515)=0,"NOK",IF(COUNTIF(ORÇAMENTO!$B$5:$B$9855,COMPOSIÇÕES!A515)&gt;0,"OK","SUBÍTEM"))))))</f>
        <v>SUBÍTEM</v>
      </c>
      <c r="P515" s="794" t="b">
        <f t="shared" ref="P515:P516" si="129">C515=S515</f>
        <v>1</v>
      </c>
      <c r="Q515" s="794" t="s">
        <v>1359</v>
      </c>
      <c r="R515" s="794"/>
      <c r="S515" s="703"/>
      <c r="T515" s="794" t="s">
        <v>150</v>
      </c>
      <c r="U515" s="794" t="s">
        <v>150</v>
      </c>
    </row>
    <row r="516" spans="1:21" ht="15.75" thickBot="1">
      <c r="A516" s="130" t="s">
        <v>961</v>
      </c>
      <c r="B516" s="382"/>
      <c r="C516" s="130"/>
      <c r="D516" s="130"/>
      <c r="E516" s="130"/>
      <c r="F516" s="130"/>
      <c r="G516" s="130"/>
      <c r="J516" s="402" t="str">
        <f>IF(AND(F516=0,G516&gt;0),1+COUNT($J$3:J515),IF(B516="AUXILIAR","AUXILIAR","SUBÍTEM"))</f>
        <v>SUBÍTEM</v>
      </c>
      <c r="K516" s="403" t="s">
        <v>961</v>
      </c>
      <c r="L516" s="404" t="str">
        <f>A516</f>
        <v>Obs²: Assumimos uma possível pequena imprecisão ao utilizar os insumos e composição base do ORSE/SE de itens de baixa relevância.</v>
      </c>
      <c r="M516" s="405" t="str">
        <f>IF(AND(MID(A516,1,4)="comp",COUNTIF($A$1:$A$1306,A516)&gt;1),"ok AUXILIAR",IF(AND(F516&gt;0,MID(A516,1,4)="COMP"),"SUBÍTEM",IF(OR(AND(F516=0,G516=0),F516="COEF.",F516&gt;0),"SUBÍTEM",IF(MID(A516,1,5)="COMP.",IF(COUNTIF(ORÇAMENTO!$B$5:$B$9855,COMPOSIÇÕES!A516)=0,"NOK",IF(COUNTIF(ORÇAMENTO!$B$5:$B$9855,COMPOSIÇÕES!A516)&gt;0,"OK","SUBÍTEM"))))))</f>
        <v>SUBÍTEM</v>
      </c>
      <c r="P516" s="794" t="b">
        <f t="shared" si="129"/>
        <v>1</v>
      </c>
      <c r="Q516" s="794" t="s">
        <v>961</v>
      </c>
      <c r="R516" s="794"/>
      <c r="S516" s="130"/>
      <c r="T516" s="794"/>
      <c r="U516" s="794"/>
    </row>
    <row r="517" spans="1:21" ht="41.25" customHeight="1" thickBot="1">
      <c r="A517" s="397" t="s">
        <v>95</v>
      </c>
      <c r="B517" s="398"/>
      <c r="C517" s="399" t="s">
        <v>78</v>
      </c>
      <c r="D517" s="432" t="s">
        <v>96</v>
      </c>
      <c r="E517" s="399" t="s">
        <v>98</v>
      </c>
      <c r="F517" s="432" t="s">
        <v>97</v>
      </c>
      <c r="G517" s="433" t="s">
        <v>99</v>
      </c>
      <c r="H517" s="74" t="str">
        <f>IF(MID(A517,1,3)="OBS","REMOVER ESPAÇOS","OK")</f>
        <v>OK</v>
      </c>
      <c r="J517" s="402" t="str">
        <f>IF(AND(F517=0,G517&gt;0),1+COUNT($J$3:J516),IF(B517="AUXILIAR","AUXILIAR","SUBÍTEM"))</f>
        <v>SUBÍTEM</v>
      </c>
      <c r="K517" s="403" t="s">
        <v>95</v>
      </c>
      <c r="L517" s="404" t="str">
        <f t="shared" ref="L517:L523" si="130">A517</f>
        <v>COD.</v>
      </c>
      <c r="M517" s="405" t="str">
        <f>IF(AND(MID(A517,1,4)="comp",COUNTIF($A$1:$A$1306,A517)&gt;1),"ok AUXILIAR",IF(AND(F517&gt;0,MID(A517,1,4)="COMP"),"SUBÍTEM",IF(OR(AND(F517=0,G517=0),F517="COEF.",F517&gt;0),"SUBÍTEM",IF(MID(A517,1,5)="COMP.",IF(COUNTIF(ORÇAMENTO!$B$5:$B$9855,COMPOSIÇÕES!A517)=0,"NOK",IF(COUNTIF(ORÇAMENTO!$B$5:$B$9855,COMPOSIÇÕES!A517)&gt;0,"OK","SUBÍTEM"))))))</f>
        <v>SUBÍTEM</v>
      </c>
      <c r="P517" s="794" t="b">
        <f t="shared" ref="P517:P523" si="131">C517=S517</f>
        <v>1</v>
      </c>
      <c r="Q517" s="794" t="s">
        <v>95</v>
      </c>
      <c r="R517" s="794"/>
      <c r="S517" s="75" t="s">
        <v>78</v>
      </c>
      <c r="T517" s="794" t="s">
        <v>96</v>
      </c>
      <c r="U517" s="794" t="s">
        <v>98</v>
      </c>
    </row>
    <row r="518" spans="1:21" ht="39" customHeight="1" thickBot="1">
      <c r="A518" s="407" t="s">
        <v>161</v>
      </c>
      <c r="B518" s="408"/>
      <c r="C518" s="437" t="s">
        <v>1362</v>
      </c>
      <c r="D518" s="408" t="s">
        <v>955</v>
      </c>
      <c r="E518" s="434" t="s">
        <v>150</v>
      </c>
      <c r="F518" s="434"/>
      <c r="G518" s="424">
        <v>63.36999999999999</v>
      </c>
      <c r="H518" s="74" t="str">
        <f>UPPER(C518)</f>
        <v>TOMADA 2P+T, ABNT, 10 A, PARA PISO, COM PLACA EM METAL AMARELO E CAIXA PVC</v>
      </c>
      <c r="J518" s="402">
        <f>IF(AND(F518=0,G518&gt;0),1+COUNT($J$3:J517),IF(B518="AUXILIAR","AUXILIAR","SUBÍTEM"))</f>
        <v>64</v>
      </c>
      <c r="K518" s="403" t="s">
        <v>162</v>
      </c>
      <c r="L518" s="404" t="str">
        <f t="shared" si="130"/>
        <v>COMP. 64</v>
      </c>
      <c r="M518" s="405" t="str">
        <f>IF(AND(MID(A518,1,4)="comp",COUNTIF($A$1:$A$1306,A518)&gt;1),"ok AUXILIAR",IF(AND(F518&gt;0,MID(A518,1,4)="COMP"),"SUBÍTEM",IF(OR(AND(F518=0,G518=0),F518="COEF.",F518&gt;0),"SUBÍTEM",IF(MID(A518,1,5)="COMP.",IF(COUNTIF(ORÇAMENTO!$B$5:$B$9855,COMPOSIÇÕES!A518)=0,"NOK",IF(COUNTIF(ORÇAMENTO!$B$5:$B$9855,COMPOSIÇÕES!A518)&gt;0,"OK","SUBÍTEM"))))))</f>
        <v>OK</v>
      </c>
      <c r="P518" s="794" t="b">
        <f t="shared" si="131"/>
        <v>1</v>
      </c>
      <c r="Q518" s="794" t="s">
        <v>161</v>
      </c>
      <c r="R518" s="794"/>
      <c r="S518" s="76" t="s">
        <v>1362</v>
      </c>
      <c r="T518" s="794" t="s">
        <v>955</v>
      </c>
      <c r="U518" s="794" t="s">
        <v>150</v>
      </c>
    </row>
    <row r="519" spans="1:21" ht="35.25" customHeight="1">
      <c r="A519" s="779">
        <v>9101</v>
      </c>
      <c r="B519" s="910" t="s">
        <v>101</v>
      </c>
      <c r="C519" s="416" t="s">
        <v>1470</v>
      </c>
      <c r="D519" s="417" t="s">
        <v>48</v>
      </c>
      <c r="E519" s="418">
        <v>38.799999999999997</v>
      </c>
      <c r="F519" s="911">
        <v>1</v>
      </c>
      <c r="G519" s="796">
        <v>38.799999999999997</v>
      </c>
      <c r="H519" s="74" t="str">
        <f>IF(MID(A519,1,3)="OBS","REMOVER ESPAÇOS","OK")</f>
        <v>OK</v>
      </c>
      <c r="J519" s="402" t="str">
        <f>IF(AND(F519=0,G519&gt;0),1+COUNT($J$3:J518),IF(B519="AUXILIAR","AUXILIAR","SUBÍTEM"))</f>
        <v>SUBÍTEM</v>
      </c>
      <c r="K519" s="403">
        <v>9101</v>
      </c>
      <c r="L519" s="404">
        <f t="shared" si="130"/>
        <v>9101</v>
      </c>
      <c r="M519" s="405" t="str">
        <f>IF(AND(MID(A519,1,4)="comp",COUNTIF($A$1:$A$1306,A519)&gt;1),"ok AUXILIAR",IF(AND(F519&gt;0,MID(A519,1,4)="COMP"),"SUBÍTEM",IF(OR(AND(F519=0,G519=0),F519="COEF.",F519&gt;0),"SUBÍTEM",IF(MID(A519,1,5)="COMP.",IF(COUNTIF(ORÇAMENTO!$B$5:$B$9855,COMPOSIÇÕES!A519)=0,"NOK",IF(COUNTIF(ORÇAMENTO!$B$5:$B$9855,COMPOSIÇÕES!A519)&gt;0,"OK","SUBÍTEM"))))))</f>
        <v>SUBÍTEM</v>
      </c>
      <c r="P519" s="794" t="b">
        <f t="shared" si="131"/>
        <v>1</v>
      </c>
      <c r="Q519" s="794">
        <v>9101</v>
      </c>
      <c r="R519" s="794" t="s">
        <v>101</v>
      </c>
      <c r="S519" s="795" t="s">
        <v>1470</v>
      </c>
      <c r="T519" s="794" t="s">
        <v>48</v>
      </c>
      <c r="U519" s="794">
        <v>22.35</v>
      </c>
    </row>
    <row r="520" spans="1:21" ht="20.25" customHeight="1">
      <c r="A520" s="779">
        <v>1872</v>
      </c>
      <c r="B520" s="910" t="s">
        <v>566</v>
      </c>
      <c r="C520" s="416" t="s">
        <v>885</v>
      </c>
      <c r="D520" s="417" t="s">
        <v>579</v>
      </c>
      <c r="E520" s="418">
        <v>1.8</v>
      </c>
      <c r="F520" s="911">
        <v>1</v>
      </c>
      <c r="G520" s="796">
        <v>1.8</v>
      </c>
      <c r="H520" s="74" t="str">
        <f>IF(MID(A520,1,3)="OBS","REMOVER ESPAÇOS","OK")</f>
        <v>OK</v>
      </c>
      <c r="J520" s="402" t="str">
        <f>IF(AND(F520=0,G520&gt;0),1+COUNT($J$3:J518),IF(B520="AUXILIAR","AUXILIAR","SUBÍTEM"))</f>
        <v>SUBÍTEM</v>
      </c>
      <c r="K520" s="403">
        <v>1872</v>
      </c>
      <c r="L520" s="404">
        <f t="shared" si="130"/>
        <v>1872</v>
      </c>
      <c r="M520" s="405" t="str">
        <f>IF(AND(MID(A520,1,4)="comp",COUNTIF($A$1:$A$1306,A520)&gt;1),"ok AUXILIAR",IF(AND(F520&gt;0,MID(A520,1,4)="COMP"),"SUBÍTEM",IF(OR(AND(F520=0,G520=0),F520="COEF.",F520&gt;0),"SUBÍTEM",IF(MID(A520,1,5)="COMP.",IF(COUNTIF(ORÇAMENTO!$B$5:$B$9855,COMPOSIÇÕES!A520)=0,"NOK",IF(COUNTIF(ORÇAMENTO!$B$5:$B$9855,COMPOSIÇÕES!A520)&gt;0,"OK","SUBÍTEM"))))))</f>
        <v>SUBÍTEM</v>
      </c>
      <c r="P520" s="794" t="b">
        <f t="shared" si="131"/>
        <v>1</v>
      </c>
      <c r="Q520" s="794">
        <v>1872</v>
      </c>
      <c r="R520" s="794" t="s">
        <v>566</v>
      </c>
      <c r="S520" s="795" t="s">
        <v>885</v>
      </c>
      <c r="T520" s="794" t="s">
        <v>579</v>
      </c>
      <c r="U520" s="794">
        <v>1.66</v>
      </c>
    </row>
    <row r="521" spans="1:21" ht="20.25" customHeight="1">
      <c r="A521" s="779">
        <v>88264</v>
      </c>
      <c r="B521" s="910" t="s">
        <v>100</v>
      </c>
      <c r="C521" s="416" t="s">
        <v>578</v>
      </c>
      <c r="D521" s="417" t="s">
        <v>53</v>
      </c>
      <c r="E521" s="418">
        <v>19.8</v>
      </c>
      <c r="F521" s="911">
        <v>0.7</v>
      </c>
      <c r="G521" s="796">
        <v>13.86</v>
      </c>
      <c r="H521" s="74" t="str">
        <f>IF(MID(A521,1,3)="OBS","REMOVER ESPAÇOS","OK")</f>
        <v>OK</v>
      </c>
      <c r="J521" s="402" t="str">
        <f>IF(AND(F521=0,G521&gt;0),1+COUNT($J$3:J519),IF(B521="AUXILIAR","AUXILIAR","SUBÍTEM"))</f>
        <v>SUBÍTEM</v>
      </c>
      <c r="K521" s="403">
        <v>88264</v>
      </c>
      <c r="L521" s="404">
        <f t="shared" si="130"/>
        <v>88264</v>
      </c>
      <c r="M521" s="405" t="str">
        <f>IF(AND(MID(A521,1,4)="comp",COUNTIF($A$1:$A$1306,A521)&gt;1),"ok AUXILIAR",IF(AND(F521&gt;0,MID(A521,1,4)="COMP"),"SUBÍTEM",IF(OR(AND(F521=0,G521=0),F521="COEF.",F521&gt;0),"SUBÍTEM",IF(MID(A521,1,5)="COMP.",IF(COUNTIF(ORÇAMENTO!$B$5:$B$9855,COMPOSIÇÕES!A521)=0,"NOK",IF(COUNTIF(ORÇAMENTO!$B$5:$B$9855,COMPOSIÇÕES!A521)&gt;0,"OK","SUBÍTEM"))))))</f>
        <v>SUBÍTEM</v>
      </c>
      <c r="P521" s="794" t="b">
        <f t="shared" si="131"/>
        <v>1</v>
      </c>
      <c r="Q521" s="794">
        <v>88264</v>
      </c>
      <c r="R521" s="794" t="s">
        <v>100</v>
      </c>
      <c r="S521" s="795" t="s">
        <v>578</v>
      </c>
      <c r="T521" s="794" t="s">
        <v>53</v>
      </c>
      <c r="U521" s="794">
        <v>19.16</v>
      </c>
    </row>
    <row r="522" spans="1:21" ht="18.75" customHeight="1">
      <c r="A522" s="779">
        <v>88316</v>
      </c>
      <c r="B522" s="910" t="s">
        <v>100</v>
      </c>
      <c r="C522" s="416" t="s">
        <v>565</v>
      </c>
      <c r="D522" s="417" t="s">
        <v>53</v>
      </c>
      <c r="E522" s="418">
        <v>12.73</v>
      </c>
      <c r="F522" s="911">
        <v>0.7</v>
      </c>
      <c r="G522" s="796">
        <v>8.91</v>
      </c>
      <c r="H522" s="74" t="str">
        <f>IF(MID(A522,1,3)="OBS","REMOVER ESPAÇOS","OK")</f>
        <v>OK</v>
      </c>
      <c r="J522" s="402" t="str">
        <f>IF(AND(F522=0,G522&gt;0),1+COUNT($J$3:J521),IF(B522="AUXILIAR","AUXILIAR","SUBÍTEM"))</f>
        <v>SUBÍTEM</v>
      </c>
      <c r="K522" s="403">
        <v>88316</v>
      </c>
      <c r="L522" s="404">
        <f t="shared" si="130"/>
        <v>88316</v>
      </c>
      <c r="M522" s="405" t="str">
        <f>IF(AND(MID(A522,1,4)="comp",COUNTIF($A$1:$A$1306,A522)&gt;1),"ok AUXILIAR",IF(AND(F522&gt;0,MID(A522,1,4)="COMP"),"SUBÍTEM",IF(OR(AND(F522=0,G522=0),F522="COEF.",F522&gt;0),"SUBÍTEM",IF(MID(A522,1,5)="COMP.",IF(COUNTIF(ORÇAMENTO!$B$5:$B$9855,COMPOSIÇÕES!A522)=0,"NOK",IF(COUNTIF(ORÇAMENTO!$B$5:$B$9855,COMPOSIÇÕES!A522)&gt;0,"OK","SUBÍTEM"))))))</f>
        <v>SUBÍTEM</v>
      </c>
      <c r="P522" s="794" t="b">
        <f t="shared" si="131"/>
        <v>1</v>
      </c>
      <c r="Q522" s="794">
        <v>88316</v>
      </c>
      <c r="R522" s="794" t="s">
        <v>100</v>
      </c>
      <c r="S522" s="795" t="s">
        <v>565</v>
      </c>
      <c r="T522" s="794" t="s">
        <v>53</v>
      </c>
      <c r="U522" s="794">
        <v>12.7</v>
      </c>
    </row>
    <row r="523" spans="1:21">
      <c r="A523" s="703" t="s">
        <v>1361</v>
      </c>
      <c r="B523" s="703"/>
      <c r="C523" s="703"/>
      <c r="D523" s="703" t="s">
        <v>150</v>
      </c>
      <c r="E523" s="703" t="s">
        <v>150</v>
      </c>
      <c r="F523" s="703"/>
      <c r="G523" s="703"/>
      <c r="H523" s="74" t="str">
        <f>IF(MID(A523,1,3)="OBS","REMOVER ESPAÇOS","OK")</f>
        <v>REMOVER ESPAÇOS</v>
      </c>
      <c r="J523" s="402" t="str">
        <f>IF(AND(F523=0,G523&gt;0),1+COUNT($J$3:J522),IF(B523="AUXILIAR","AUXILIAR","SUBÍTEM"))</f>
        <v>SUBÍTEM</v>
      </c>
      <c r="K523" s="403" t="s">
        <v>1361</v>
      </c>
      <c r="L523" s="404" t="str">
        <f t="shared" si="130"/>
        <v>Obs: composição/Base -  Composição adaptada -  ORSE 780</v>
      </c>
      <c r="M523" s="405" t="str">
        <f>IF(AND(MID(A523,1,4)="comp",COUNTIF($A$1:$A$1306,A523)&gt;1),"ok AUXILIAR",IF(AND(F523&gt;0,MID(A523,1,4)="COMP"),"SUBÍTEM",IF(OR(AND(F523=0,G523=0),F523="COEF.",F523&gt;0),"SUBÍTEM",IF(MID(A523,1,5)="COMP.",IF(COUNTIF(ORÇAMENTO!$B$5:$B$9855,COMPOSIÇÕES!A523)=0,"NOK",IF(COUNTIF(ORÇAMENTO!$B$5:$B$9855,COMPOSIÇÕES!A523)&gt;0,"OK","SUBÍTEM"))))))</f>
        <v>SUBÍTEM</v>
      </c>
      <c r="P523" s="794" t="b">
        <f t="shared" si="131"/>
        <v>1</v>
      </c>
      <c r="Q523" s="794" t="s">
        <v>1361</v>
      </c>
      <c r="R523" s="794"/>
      <c r="S523" s="703"/>
      <c r="T523" s="794" t="s">
        <v>150</v>
      </c>
      <c r="U523" s="794" t="s">
        <v>150</v>
      </c>
    </row>
    <row r="524" spans="1:21">
      <c r="A524" s="130" t="s">
        <v>961</v>
      </c>
      <c r="K524" s="1" t="s">
        <v>961</v>
      </c>
      <c r="Q524" s="74" t="s">
        <v>961</v>
      </c>
    </row>
    <row r="525" spans="1:21" ht="15.75" thickBot="1">
      <c r="A525" s="130"/>
      <c r="B525" s="382"/>
      <c r="C525" s="130"/>
      <c r="D525" s="130"/>
      <c r="E525" s="130"/>
      <c r="F525" s="130"/>
      <c r="G525" s="130"/>
      <c r="J525" s="402" t="str">
        <f>IF(AND(F525=0,G525&gt;0),1+COUNT($J$3:J524),IF(B525="AUXILIAR","AUXILIAR","SUBÍTEM"))</f>
        <v>SUBÍTEM</v>
      </c>
      <c r="K525" s="403"/>
      <c r="L525" s="404">
        <f t="shared" ref="L525" si="132">A525</f>
        <v>0</v>
      </c>
      <c r="M525" s="405" t="str">
        <f>IF(AND(MID(A525,1,4)="comp",COUNTIF($A$1:$A$1306,A525)&gt;1),"ok AUXILIAR",IF(AND(F525&gt;0,MID(A525,1,4)="COMP"),"SUBÍTEM",IF(OR(AND(F525=0,G525=0),F525="COEF.",F525&gt;0),"SUBÍTEM",IF(MID(A525,1,5)="COMP.",IF(COUNTIF(ORÇAMENTO!$B$5:$B$9855,COMPOSIÇÕES!A525)=0,"NOK",IF(COUNTIF(ORÇAMENTO!$B$5:$B$9855,COMPOSIÇÕES!A525)&gt;0,"OK","SUBÍTEM"))))))</f>
        <v>SUBÍTEM</v>
      </c>
      <c r="P525" s="794" t="b">
        <f t="shared" ref="P525:P529" si="133">C525=S525</f>
        <v>1</v>
      </c>
      <c r="Q525" s="794"/>
      <c r="R525" s="794"/>
      <c r="S525" s="130"/>
      <c r="T525" s="794"/>
      <c r="U525" s="794"/>
    </row>
    <row r="526" spans="1:21" ht="41.25" customHeight="1" thickBot="1">
      <c r="A526" s="397" t="s">
        <v>95</v>
      </c>
      <c r="B526" s="398"/>
      <c r="C526" s="399" t="s">
        <v>78</v>
      </c>
      <c r="D526" s="432" t="s">
        <v>96</v>
      </c>
      <c r="E526" s="399" t="s">
        <v>98</v>
      </c>
      <c r="F526" s="432" t="s">
        <v>97</v>
      </c>
      <c r="G526" s="433" t="s">
        <v>99</v>
      </c>
      <c r="H526" s="74" t="str">
        <f>IF(MID(A526,1,3)="OBS","REMOVER ESPAÇOS","OK")</f>
        <v>OK</v>
      </c>
      <c r="J526" s="402" t="str">
        <f>IF(AND(F526=0,G526&gt;0),1+COUNT($J$3:J525),IF(B526="AUXILIAR","AUXILIAR","SUBÍTEM"))</f>
        <v>SUBÍTEM</v>
      </c>
      <c r="K526" s="403" t="s">
        <v>95</v>
      </c>
      <c r="L526" s="404" t="str">
        <f t="shared" ref="L526:L544" si="134">A526</f>
        <v>COD.</v>
      </c>
      <c r="M526" s="405" t="str">
        <f>IF(AND(MID(A526,1,4)="comp",COUNTIF($A$1:$A$1306,A526)&gt;1),"ok AUXILIAR",IF(AND(F526&gt;0,MID(A526,1,4)="COMP"),"SUBÍTEM",IF(OR(AND(F526=0,G526=0),F526="COEF.",F526&gt;0),"SUBÍTEM",IF(MID(A526,1,5)="COMP.",IF(COUNTIF(ORÇAMENTO!$B$5:$B$9855,COMPOSIÇÕES!A526)=0,"NOK",IF(COUNTIF(ORÇAMENTO!$B$5:$B$9855,COMPOSIÇÕES!A526)&gt;0,"OK","SUBÍTEM"))))))</f>
        <v>SUBÍTEM</v>
      </c>
      <c r="P526" s="794" t="b">
        <f t="shared" si="133"/>
        <v>1</v>
      </c>
      <c r="Q526" s="794" t="s">
        <v>95</v>
      </c>
      <c r="R526" s="794"/>
      <c r="S526" s="75" t="s">
        <v>78</v>
      </c>
      <c r="T526" s="794" t="s">
        <v>96</v>
      </c>
      <c r="U526" s="794" t="s">
        <v>98</v>
      </c>
    </row>
    <row r="527" spans="1:21" ht="39" customHeight="1" thickBot="1">
      <c r="A527" s="407" t="s">
        <v>162</v>
      </c>
      <c r="B527" s="408"/>
      <c r="C527" s="437" t="s">
        <v>1384</v>
      </c>
      <c r="D527" s="408" t="s">
        <v>96</v>
      </c>
      <c r="E527" s="434" t="s">
        <v>150</v>
      </c>
      <c r="F527" s="434"/>
      <c r="G527" s="424">
        <v>7.73</v>
      </c>
      <c r="H527" s="74" t="str">
        <f>UPPER(C527)</f>
        <v>JOELHO 90 GRAUS, PVC, ESGOTO PREDIAL, DN 40 MM, FORNECIDO E INSTALADO EM RAMAL DE DESCARGA OU RAMAL DE ESGOTO SANITÁRIO. AF_12/2014</v>
      </c>
      <c r="J527" s="402">
        <f>IF(AND(F527=0,G527&gt;0),1+COUNT($J$3:J526),IF(B527="AUXILIAR","AUXILIAR","SUBÍTEM"))</f>
        <v>65</v>
      </c>
      <c r="K527" s="403" t="s">
        <v>163</v>
      </c>
      <c r="L527" s="404" t="str">
        <f t="shared" si="134"/>
        <v>COMP. 65</v>
      </c>
      <c r="M527" s="405" t="str">
        <f>IF(AND(MID(A527,1,4)="comp",COUNTIF($A$1:$A$1306,A527)&gt;1),"ok AUXILIAR",IF(AND(F527&gt;0,MID(A527,1,4)="COMP"),"SUBÍTEM",IF(OR(AND(F527=0,G527=0),F527="COEF.",F527&gt;0),"SUBÍTEM",IF(MID(A527,1,5)="COMP.",IF(COUNTIF(ORÇAMENTO!$B$5:$B$9855,COMPOSIÇÕES!A527)=0,"NOK",IF(COUNTIF(ORÇAMENTO!$B$5:$B$9855,COMPOSIÇÕES!A527)&gt;0,"OK","SUBÍTEM"))))))</f>
        <v>OK</v>
      </c>
      <c r="P527" s="794" t="b">
        <f t="shared" si="133"/>
        <v>1</v>
      </c>
      <c r="Q527" s="794" t="s">
        <v>162</v>
      </c>
      <c r="R527" s="794"/>
      <c r="S527" s="76" t="s">
        <v>1384</v>
      </c>
      <c r="T527" s="794" t="s">
        <v>96</v>
      </c>
      <c r="U527" s="794" t="s">
        <v>150</v>
      </c>
    </row>
    <row r="528" spans="1:21" ht="24" customHeight="1">
      <c r="A528" s="779">
        <v>122</v>
      </c>
      <c r="B528" s="910" t="s">
        <v>566</v>
      </c>
      <c r="C528" s="416" t="s">
        <v>877</v>
      </c>
      <c r="D528" s="417" t="s">
        <v>579</v>
      </c>
      <c r="E528" s="418">
        <v>36.130000000000003</v>
      </c>
      <c r="F528" s="911">
        <v>9.9000000000000008E-3</v>
      </c>
      <c r="G528" s="796">
        <v>0.36</v>
      </c>
      <c r="H528" s="74" t="str">
        <f t="shared" ref="H528:H534" si="135">IF(MID(A528,1,3)="OBS","REMOVER ESPAÇOS","OK")</f>
        <v>OK</v>
      </c>
      <c r="J528" s="402" t="str">
        <f>IF(AND(F528=0,G528&gt;0),1+COUNT($J$3:J527),IF(B528="AUXILIAR","AUXILIAR","SUBÍTEM"))</f>
        <v>SUBÍTEM</v>
      </c>
      <c r="K528" s="403">
        <v>122</v>
      </c>
      <c r="L528" s="404">
        <f t="shared" si="134"/>
        <v>122</v>
      </c>
      <c r="M528" s="405" t="str">
        <f>IF(AND(MID(A528,1,4)="comp",COUNTIF($A$1:$A$1306,A528)&gt;1),"ok AUXILIAR",IF(AND(F528&gt;0,MID(A528,1,4)="COMP"),"SUBÍTEM",IF(OR(AND(F528=0,G528=0),F528="COEF.",F528&gt;0),"SUBÍTEM",IF(MID(A528,1,5)="COMP.",IF(COUNTIF(ORÇAMENTO!$B$5:$B$9855,COMPOSIÇÕES!A528)=0,"NOK",IF(COUNTIF(ORÇAMENTO!$B$5:$B$9855,COMPOSIÇÕES!A528)&gt;0,"OK","SUBÍTEM"))))))</f>
        <v>SUBÍTEM</v>
      </c>
      <c r="P528" s="794" t="b">
        <f t="shared" si="133"/>
        <v>1</v>
      </c>
      <c r="Q528" s="794">
        <v>122</v>
      </c>
      <c r="R528" s="794" t="s">
        <v>566</v>
      </c>
      <c r="S528" s="795" t="s">
        <v>877</v>
      </c>
      <c r="T528" s="794" t="s">
        <v>579</v>
      </c>
      <c r="U528" s="794">
        <v>36.130000000000003</v>
      </c>
    </row>
    <row r="529" spans="1:21" ht="20.25" customHeight="1">
      <c r="A529" s="779">
        <v>20154</v>
      </c>
      <c r="B529" s="910" t="s">
        <v>566</v>
      </c>
      <c r="C529" s="416" t="s">
        <v>899</v>
      </c>
      <c r="D529" s="417" t="s">
        <v>579</v>
      </c>
      <c r="E529" s="418">
        <v>3.49</v>
      </c>
      <c r="F529" s="911">
        <v>1</v>
      </c>
      <c r="G529" s="796">
        <v>3.49</v>
      </c>
      <c r="H529" s="74" t="str">
        <f t="shared" si="135"/>
        <v>OK</v>
      </c>
      <c r="J529" s="402" t="str">
        <f>IF(AND(F529=0,G529&gt;0),1+COUNT($J$3:J526),IF(B529="AUXILIAR","AUXILIAR","SUBÍTEM"))</f>
        <v>SUBÍTEM</v>
      </c>
      <c r="K529" s="403">
        <v>20154</v>
      </c>
      <c r="L529" s="404">
        <f t="shared" si="134"/>
        <v>20154</v>
      </c>
      <c r="M529" s="405" t="str">
        <f>IF(AND(MID(A529,1,4)="comp",COUNTIF($A$1:$A$1306,A529)&gt;1),"ok AUXILIAR",IF(AND(F529&gt;0,MID(A529,1,4)="COMP"),"SUBÍTEM",IF(OR(AND(F529=0,G529=0),F529="COEF.",F529&gt;0),"SUBÍTEM",IF(MID(A529,1,5)="COMP.",IF(COUNTIF(ORÇAMENTO!$B$5:$B$9855,COMPOSIÇÕES!A529)=0,"NOK",IF(COUNTIF(ORÇAMENTO!$B$5:$B$9855,COMPOSIÇÕES!A529)&gt;0,"OK","SUBÍTEM"))))))</f>
        <v>SUBÍTEM</v>
      </c>
      <c r="P529" s="794" t="b">
        <f t="shared" si="133"/>
        <v>1</v>
      </c>
      <c r="Q529" s="794">
        <v>20154</v>
      </c>
      <c r="R529" s="794" t="s">
        <v>566</v>
      </c>
      <c r="S529" s="795" t="s">
        <v>899</v>
      </c>
      <c r="T529" s="794" t="s">
        <v>579</v>
      </c>
      <c r="U529" s="794">
        <v>3.41</v>
      </c>
    </row>
    <row r="530" spans="1:21" ht="18.75" customHeight="1">
      <c r="A530" s="779">
        <v>20083</v>
      </c>
      <c r="B530" s="910" t="s">
        <v>566</v>
      </c>
      <c r="C530" s="416" t="s">
        <v>912</v>
      </c>
      <c r="D530" s="417" t="s">
        <v>579</v>
      </c>
      <c r="E530" s="418">
        <v>31.37</v>
      </c>
      <c r="F530" s="911">
        <v>1.4999999999999999E-2</v>
      </c>
      <c r="G530" s="796">
        <v>0.47</v>
      </c>
      <c r="H530" s="74" t="str">
        <f t="shared" si="135"/>
        <v>OK</v>
      </c>
      <c r="J530" s="402" t="str">
        <f>IF(AND(F530=0,G530&gt;0),1+COUNT($J$3:J529),IF(B530="AUXILIAR","AUXILIAR","SUBÍTEM"))</f>
        <v>SUBÍTEM</v>
      </c>
      <c r="K530" s="403">
        <v>20083</v>
      </c>
      <c r="L530" s="404">
        <f t="shared" si="134"/>
        <v>20083</v>
      </c>
      <c r="M530" s="405" t="str">
        <f>IF(AND(MID(A530,1,4)="comp",COUNTIF($A$1:$A$1306,A530)&gt;1),"ok AUXILIAR",IF(AND(F530&gt;0,MID(A530,1,4)="COMP"),"SUBÍTEM",IF(OR(AND(F530=0,G530=0),F530="COEF.",F530&gt;0),"SUBÍTEM",IF(MID(A530,1,5)="COMP.",IF(COUNTIF(ORÇAMENTO!$B$5:$B$9855,COMPOSIÇÕES!A530)=0,"NOK",IF(COUNTIF(ORÇAMENTO!$B$5:$B$9855,COMPOSIÇÕES!A530)&gt;0,"OK","SUBÍTEM"))))))</f>
        <v>SUBÍTEM</v>
      </c>
      <c r="P530" s="794" t="b">
        <f>C530=S530</f>
        <v>1</v>
      </c>
      <c r="Q530" s="794">
        <v>20083</v>
      </c>
      <c r="R530" s="794" t="s">
        <v>566</v>
      </c>
      <c r="S530" s="795" t="s">
        <v>912</v>
      </c>
      <c r="T530" s="794" t="s">
        <v>579</v>
      </c>
      <c r="U530" s="794">
        <v>31.37</v>
      </c>
    </row>
    <row r="531" spans="1:21" ht="20.25" customHeight="1">
      <c r="A531" s="779">
        <v>38383</v>
      </c>
      <c r="B531" s="910" t="s">
        <v>566</v>
      </c>
      <c r="C531" s="416" t="s">
        <v>903</v>
      </c>
      <c r="D531" s="417" t="s">
        <v>579</v>
      </c>
      <c r="E531" s="418">
        <v>1.33</v>
      </c>
      <c r="F531" s="911">
        <v>2.1000000000000001E-2</v>
      </c>
      <c r="G531" s="796">
        <v>0.03</v>
      </c>
      <c r="H531" s="74" t="str">
        <f t="shared" si="135"/>
        <v>OK</v>
      </c>
      <c r="J531" s="402" t="str">
        <f>IF(AND(F531=0,G531&gt;0),1+COUNT($J$3:J528),IF(B531="AUXILIAR","AUXILIAR","SUBÍTEM"))</f>
        <v>SUBÍTEM</v>
      </c>
      <c r="K531" s="403">
        <v>38383</v>
      </c>
      <c r="L531" s="404">
        <f t="shared" si="134"/>
        <v>38383</v>
      </c>
      <c r="M531" s="405" t="str">
        <f>IF(AND(MID(A531,1,4)="comp",COUNTIF($A$1:$A$1306,A531)&gt;1),"ok AUXILIAR",IF(AND(F531&gt;0,MID(A531,1,4)="COMP"),"SUBÍTEM",IF(OR(AND(F531=0,G531=0),F531="COEF.",F531&gt;0),"SUBÍTEM",IF(MID(A531,1,5)="COMP.",IF(COUNTIF(ORÇAMENTO!$B$5:$B$9855,COMPOSIÇÕES!A531)=0,"NOK",IF(COUNTIF(ORÇAMENTO!$B$5:$B$9855,COMPOSIÇÕES!A531)&gt;0,"OK","SUBÍTEM"))))))</f>
        <v>SUBÍTEM</v>
      </c>
      <c r="P531" s="794" t="b">
        <f>C531=S531</f>
        <v>1</v>
      </c>
      <c r="Q531" s="794">
        <v>38383</v>
      </c>
      <c r="R531" s="794" t="s">
        <v>566</v>
      </c>
      <c r="S531" s="795" t="s">
        <v>903</v>
      </c>
      <c r="T531" s="794" t="s">
        <v>579</v>
      </c>
      <c r="U531" s="794">
        <v>1.36</v>
      </c>
    </row>
    <row r="532" spans="1:21" ht="18.75" customHeight="1">
      <c r="A532" s="779">
        <v>88248</v>
      </c>
      <c r="B532" s="910" t="s">
        <v>100</v>
      </c>
      <c r="C532" s="416" t="s">
        <v>649</v>
      </c>
      <c r="D532" s="417" t="s">
        <v>53</v>
      </c>
      <c r="E532" s="418">
        <v>14.63</v>
      </c>
      <c r="F532" s="911">
        <v>0.1</v>
      </c>
      <c r="G532" s="796">
        <v>1.46</v>
      </c>
      <c r="H532" s="74" t="str">
        <f t="shared" si="135"/>
        <v>OK</v>
      </c>
      <c r="J532" s="402" t="str">
        <f>IF(AND(F532=0,G532&gt;0),1+COUNT($J$3:J530),IF(B532="AUXILIAR","AUXILIAR","SUBÍTEM"))</f>
        <v>SUBÍTEM</v>
      </c>
      <c r="K532" s="403">
        <v>88248</v>
      </c>
      <c r="L532" s="404">
        <f t="shared" si="134"/>
        <v>88248</v>
      </c>
      <c r="M532" s="405" t="str">
        <f>IF(AND(MID(A532,1,4)="comp",COUNTIF($A$1:$A$1306,A532)&gt;1),"ok AUXILIAR",IF(AND(F532&gt;0,MID(A532,1,4)="COMP"),"SUBÍTEM",IF(OR(AND(F532=0,G532=0),F532="COEF.",F532&gt;0),"SUBÍTEM",IF(MID(A532,1,5)="COMP.",IF(COUNTIF(ORÇAMENTO!$B$5:$B$9855,COMPOSIÇÕES!A532)=0,"NOK",IF(COUNTIF(ORÇAMENTO!$B$5:$B$9855,COMPOSIÇÕES!A532)&gt;0,"OK","SUBÍTEM"))))))</f>
        <v>SUBÍTEM</v>
      </c>
      <c r="P532" s="794" t="b">
        <f>C532=S532</f>
        <v>1</v>
      </c>
      <c r="Q532" s="794">
        <v>88248</v>
      </c>
      <c r="R532" s="794" t="s">
        <v>100</v>
      </c>
      <c r="S532" s="795" t="s">
        <v>649</v>
      </c>
      <c r="T532" s="794" t="s">
        <v>53</v>
      </c>
      <c r="U532" s="794">
        <v>14.62</v>
      </c>
    </row>
    <row r="533" spans="1:21" ht="18.75" customHeight="1">
      <c r="A533" s="779">
        <v>88267</v>
      </c>
      <c r="B533" s="910" t="s">
        <v>100</v>
      </c>
      <c r="C533" s="416" t="s">
        <v>585</v>
      </c>
      <c r="D533" s="417" t="s">
        <v>53</v>
      </c>
      <c r="E533" s="418">
        <v>19.190000000000001</v>
      </c>
      <c r="F533" s="911">
        <v>0.1</v>
      </c>
      <c r="G533" s="796">
        <v>1.92</v>
      </c>
      <c r="H533" s="74" t="str">
        <f t="shared" si="135"/>
        <v>OK</v>
      </c>
      <c r="J533" s="402" t="str">
        <f>IF(AND(F533=0,G533&gt;0),1+COUNT($J$3:J531),IF(B533="AUXILIAR","AUXILIAR","SUBÍTEM"))</f>
        <v>SUBÍTEM</v>
      </c>
      <c r="K533" s="403">
        <v>88267</v>
      </c>
      <c r="L533" s="404">
        <f t="shared" si="134"/>
        <v>88267</v>
      </c>
      <c r="M533" s="405" t="str">
        <f>IF(AND(MID(A533,1,4)="comp",COUNTIF($A$1:$A$1306,A533)&gt;1),"ok AUXILIAR",IF(AND(F533&gt;0,MID(A533,1,4)="COMP"),"SUBÍTEM",IF(OR(AND(F533=0,G533=0),F533="COEF.",F533&gt;0),"SUBÍTEM",IF(MID(A533,1,5)="COMP.",IF(COUNTIF(ORÇAMENTO!$B$5:$B$9855,COMPOSIÇÕES!A533)=0,"NOK",IF(COUNTIF(ORÇAMENTO!$B$5:$B$9855,COMPOSIÇÕES!A533)&gt;0,"OK","SUBÍTEM"))))))</f>
        <v>SUBÍTEM</v>
      </c>
      <c r="P533" s="794" t="b">
        <f>C533=S533</f>
        <v>1</v>
      </c>
      <c r="Q533" s="794">
        <v>88267</v>
      </c>
      <c r="R533" s="794" t="s">
        <v>100</v>
      </c>
      <c r="S533" s="795" t="s">
        <v>585</v>
      </c>
      <c r="T533" s="794" t="s">
        <v>53</v>
      </c>
      <c r="U533" s="794">
        <v>18.940000000000001</v>
      </c>
    </row>
    <row r="534" spans="1:21">
      <c r="A534" s="703" t="s">
        <v>1385</v>
      </c>
      <c r="B534" s="703"/>
      <c r="C534" s="703"/>
      <c r="D534" s="703" t="s">
        <v>150</v>
      </c>
      <c r="E534" s="703" t="s">
        <v>150</v>
      </c>
      <c r="F534" s="703"/>
      <c r="G534" s="703"/>
      <c r="H534" s="74" t="str">
        <f t="shared" si="135"/>
        <v>REMOVER ESPAÇOS</v>
      </c>
      <c r="J534" s="402" t="str">
        <f>IF(AND(F534=0,G534&gt;0),1+COUNT($J$3:J533),IF(B534="AUXILIAR","AUXILIAR","SUBÍTEM"))</f>
        <v>SUBÍTEM</v>
      </c>
      <c r="K534" s="403" t="s">
        <v>1385</v>
      </c>
      <c r="L534" s="404" t="str">
        <f t="shared" si="134"/>
        <v>Obs: composição/Base -  Composição adaptada -  SINAPI - 89724(BASE) + 20154/SINAPI INSUMO</v>
      </c>
      <c r="M534" s="405" t="str">
        <f>IF(AND(MID(A534,1,4)="comp",COUNTIF($A$1:$A$1306,A534)&gt;1),"ok AUXILIAR",IF(AND(F534&gt;0,MID(A534,1,4)="COMP"),"SUBÍTEM",IF(OR(AND(F534=0,G534=0),F534="COEF.",F534&gt;0),"SUBÍTEM",IF(MID(A534,1,5)="COMP.",IF(COUNTIF(ORÇAMENTO!$B$5:$B$9855,COMPOSIÇÕES!A534)=0,"NOK",IF(COUNTIF(ORÇAMENTO!$B$5:$B$9855,COMPOSIÇÕES!A534)&gt;0,"OK","SUBÍTEM"))))))</f>
        <v>SUBÍTEM</v>
      </c>
      <c r="P534" s="794" t="b">
        <f t="shared" ref="P534:P539" si="136">C534=S534</f>
        <v>1</v>
      </c>
      <c r="Q534" s="794" t="s">
        <v>1385</v>
      </c>
      <c r="R534" s="794"/>
      <c r="S534" s="703"/>
      <c r="T534" s="794" t="s">
        <v>150</v>
      </c>
      <c r="U534" s="794" t="s">
        <v>150</v>
      </c>
    </row>
    <row r="535" spans="1:21" ht="15.75" thickBot="1">
      <c r="A535" s="130"/>
      <c r="B535" s="382"/>
      <c r="C535" s="130"/>
      <c r="D535" s="130"/>
      <c r="E535" s="130"/>
      <c r="F535" s="130"/>
      <c r="G535" s="130"/>
      <c r="J535" s="402" t="str">
        <f>IF(AND(F535=0,G535&gt;0),1+COUNT($J$3:J534),IF(B535="AUXILIAR","AUXILIAR","SUBÍTEM"))</f>
        <v>SUBÍTEM</v>
      </c>
      <c r="K535" s="403"/>
      <c r="L535" s="404">
        <f t="shared" si="134"/>
        <v>0</v>
      </c>
      <c r="M535" s="405" t="str">
        <f>IF(AND(MID(A535,1,4)="comp",COUNTIF($A$1:$A$1306,A535)&gt;1),"ok AUXILIAR",IF(AND(F535&gt;0,MID(A535,1,4)="COMP"),"SUBÍTEM",IF(OR(AND(F535=0,G535=0),F535="COEF.",F535&gt;0),"SUBÍTEM",IF(MID(A535,1,5)="COMP.",IF(COUNTIF(ORÇAMENTO!$B$5:$B$9855,COMPOSIÇÕES!A535)=0,"NOK",IF(COUNTIF(ORÇAMENTO!$B$5:$B$9855,COMPOSIÇÕES!A535)&gt;0,"OK","SUBÍTEM"))))))</f>
        <v>SUBÍTEM</v>
      </c>
      <c r="P535" s="794" t="b">
        <f t="shared" si="136"/>
        <v>1</v>
      </c>
      <c r="Q535" s="794"/>
      <c r="R535" s="794"/>
      <c r="S535" s="130"/>
      <c r="T535" s="794"/>
      <c r="U535" s="794"/>
    </row>
    <row r="536" spans="1:21" ht="41.25" customHeight="1" thickBot="1">
      <c r="A536" s="397" t="s">
        <v>95</v>
      </c>
      <c r="B536" s="398"/>
      <c r="C536" s="399" t="s">
        <v>78</v>
      </c>
      <c r="D536" s="432" t="s">
        <v>96</v>
      </c>
      <c r="E536" s="399" t="s">
        <v>98</v>
      </c>
      <c r="F536" s="432" t="s">
        <v>97</v>
      </c>
      <c r="G536" s="433" t="s">
        <v>99</v>
      </c>
      <c r="H536" s="74" t="str">
        <f>IF(MID(A536,1,3)="OBS","REMOVER ESPAÇOS","OK")</f>
        <v>OK</v>
      </c>
      <c r="J536" s="402" t="str">
        <f>IF(AND(F536=0,G536&gt;0),1+COUNT($J$3:J535),IF(B536="AUXILIAR","AUXILIAR","SUBÍTEM"))</f>
        <v>SUBÍTEM</v>
      </c>
      <c r="K536" s="403" t="s">
        <v>95</v>
      </c>
      <c r="L536" s="404" t="str">
        <f t="shared" si="134"/>
        <v>COD.</v>
      </c>
      <c r="M536" s="405" t="str">
        <f>IF(AND(MID(A536,1,4)="comp",COUNTIF($A$1:$A$1306,A536)&gt;1),"ok AUXILIAR",IF(AND(F536&gt;0,MID(A536,1,4)="COMP"),"SUBÍTEM",IF(OR(AND(F536=0,G536=0),F536="COEF.",F536&gt;0),"SUBÍTEM",IF(MID(A536,1,5)="COMP.",IF(COUNTIF(ORÇAMENTO!$B$5:$B$9855,COMPOSIÇÕES!A536)=0,"NOK",IF(COUNTIF(ORÇAMENTO!$B$5:$B$9855,COMPOSIÇÕES!A536)&gt;0,"OK","SUBÍTEM"))))))</f>
        <v>SUBÍTEM</v>
      </c>
      <c r="P536" s="794" t="b">
        <f t="shared" si="136"/>
        <v>1</v>
      </c>
      <c r="Q536" s="794" t="s">
        <v>95</v>
      </c>
      <c r="R536" s="794"/>
      <c r="S536" s="75" t="s">
        <v>78</v>
      </c>
      <c r="T536" s="794" t="s">
        <v>96</v>
      </c>
      <c r="U536" s="794" t="s">
        <v>98</v>
      </c>
    </row>
    <row r="537" spans="1:21" ht="39" customHeight="1" thickBot="1">
      <c r="A537" s="407" t="s">
        <v>163</v>
      </c>
      <c r="B537" s="408"/>
      <c r="C537" s="437" t="s">
        <v>1386</v>
      </c>
      <c r="D537" s="408" t="s">
        <v>96</v>
      </c>
      <c r="E537" s="434" t="s">
        <v>150</v>
      </c>
      <c r="F537" s="434"/>
      <c r="G537" s="424">
        <v>9.99</v>
      </c>
      <c r="H537" s="74" t="str">
        <f>UPPER(C537)</f>
        <v>JOELHO 45 GRAUS, PVC, ESGOTO PREDIAL, DN 50 MM, FORNECIDO E INSTALADO EM RAMAL DE DESCARGA OU RAMAL DE ESGOTO SANITÁRIO. AF_12/2014</v>
      </c>
      <c r="J537" s="402">
        <f>IF(AND(F537=0,G537&gt;0),1+COUNT($J$3:J536),IF(B537="AUXILIAR","AUXILIAR","SUBÍTEM"))</f>
        <v>66</v>
      </c>
      <c r="K537" s="403" t="s">
        <v>164</v>
      </c>
      <c r="L537" s="404" t="str">
        <f t="shared" si="134"/>
        <v>COMP. 66</v>
      </c>
      <c r="M537" s="405" t="str">
        <f>IF(AND(MID(A537,1,4)="comp",COUNTIF($A$1:$A$1306,A537)&gt;1),"ok AUXILIAR",IF(AND(F537&gt;0,MID(A537,1,4)="COMP"),"SUBÍTEM",IF(OR(AND(F537=0,G537=0),F537="COEF.",F537&gt;0),"SUBÍTEM",IF(MID(A537,1,5)="COMP.",IF(COUNTIF(ORÇAMENTO!$B$5:$B$9855,COMPOSIÇÕES!A537)=0,"NOK",IF(COUNTIF(ORÇAMENTO!$B$5:$B$9855,COMPOSIÇÕES!A537)&gt;0,"OK","SUBÍTEM"))))))</f>
        <v>OK</v>
      </c>
      <c r="P537" s="794" t="b">
        <f t="shared" si="136"/>
        <v>1</v>
      </c>
      <c r="Q537" s="794" t="s">
        <v>163</v>
      </c>
      <c r="R537" s="794"/>
      <c r="S537" s="76" t="s">
        <v>1386</v>
      </c>
      <c r="T537" s="794" t="s">
        <v>96</v>
      </c>
      <c r="U537" s="794" t="s">
        <v>150</v>
      </c>
    </row>
    <row r="538" spans="1:21" ht="24" customHeight="1">
      <c r="A538" s="779">
        <v>296</v>
      </c>
      <c r="B538" s="910" t="s">
        <v>566</v>
      </c>
      <c r="C538" s="416" t="s">
        <v>618</v>
      </c>
      <c r="D538" s="417" t="s">
        <v>579</v>
      </c>
      <c r="E538" s="418">
        <v>1.1299999999999999</v>
      </c>
      <c r="F538" s="911">
        <v>1</v>
      </c>
      <c r="G538" s="796">
        <v>1.1299999999999999</v>
      </c>
      <c r="H538" s="74" t="str">
        <f t="shared" ref="H538:H543" si="137">IF(MID(A538,1,3)="OBS","REMOVER ESPAÇOS","OK")</f>
        <v>OK</v>
      </c>
      <c r="J538" s="402" t="str">
        <f>IF(AND(F538=0,G538&gt;0),1+COUNT($J$3:J537),IF(B538="AUXILIAR","AUXILIAR","SUBÍTEM"))</f>
        <v>SUBÍTEM</v>
      </c>
      <c r="K538" s="403">
        <v>296</v>
      </c>
      <c r="L538" s="404">
        <f t="shared" si="134"/>
        <v>296</v>
      </c>
      <c r="M538" s="405" t="str">
        <f>IF(AND(MID(A538,1,4)="comp",COUNTIF($A$1:$A$1306,A538)&gt;1),"ok AUXILIAR",IF(AND(F538&gt;0,MID(A538,1,4)="COMP"),"SUBÍTEM",IF(OR(AND(F538=0,G538=0),F538="COEF.",F538&gt;0),"SUBÍTEM",IF(MID(A538,1,5)="COMP.",IF(COUNTIF(ORÇAMENTO!$B$5:$B$9855,COMPOSIÇÕES!A538)=0,"NOK",IF(COUNTIF(ORÇAMENTO!$B$5:$B$9855,COMPOSIÇÕES!A538)&gt;0,"OK","SUBÍTEM"))))))</f>
        <v>SUBÍTEM</v>
      </c>
      <c r="P538" s="794" t="b">
        <f t="shared" si="136"/>
        <v>1</v>
      </c>
      <c r="Q538" s="794">
        <v>296</v>
      </c>
      <c r="R538" s="794" t="s">
        <v>566</v>
      </c>
      <c r="S538" s="795" t="s">
        <v>618</v>
      </c>
      <c r="T538" s="794" t="s">
        <v>579</v>
      </c>
      <c r="U538" s="794">
        <v>1.1299999999999999</v>
      </c>
    </row>
    <row r="539" spans="1:21" ht="20.25" customHeight="1">
      <c r="A539" s="779">
        <v>20149</v>
      </c>
      <c r="B539" s="910" t="s">
        <v>566</v>
      </c>
      <c r="C539" s="416" t="s">
        <v>897</v>
      </c>
      <c r="D539" s="417" t="s">
        <v>579</v>
      </c>
      <c r="E539" s="418">
        <v>4.21</v>
      </c>
      <c r="F539" s="911">
        <v>1</v>
      </c>
      <c r="G539" s="796">
        <v>4.21</v>
      </c>
      <c r="H539" s="74" t="str">
        <f t="shared" si="137"/>
        <v>OK</v>
      </c>
      <c r="J539" s="402" t="str">
        <f>IF(AND(F539=0,G539&gt;0),1+COUNT($J$3:J536),IF(B539="AUXILIAR","AUXILIAR","SUBÍTEM"))</f>
        <v>SUBÍTEM</v>
      </c>
      <c r="K539" s="403">
        <v>20149</v>
      </c>
      <c r="L539" s="404">
        <f t="shared" si="134"/>
        <v>20149</v>
      </c>
      <c r="M539" s="405" t="str">
        <f>IF(AND(MID(A539,1,4)="comp",COUNTIF($A$1:$A$1306,A539)&gt;1),"ok AUXILIAR",IF(AND(F539&gt;0,MID(A539,1,4)="COMP"),"SUBÍTEM",IF(OR(AND(F539=0,G539=0),F539="COEF.",F539&gt;0),"SUBÍTEM",IF(MID(A539,1,5)="COMP.",IF(COUNTIF(ORÇAMENTO!$B$5:$B$9855,COMPOSIÇÕES!A539)=0,"NOK",IF(COUNTIF(ORÇAMENTO!$B$5:$B$9855,COMPOSIÇÕES!A539)&gt;0,"OK","SUBÍTEM"))))))</f>
        <v>SUBÍTEM</v>
      </c>
      <c r="P539" s="794" t="b">
        <f t="shared" si="136"/>
        <v>1</v>
      </c>
      <c r="Q539" s="794">
        <v>20149</v>
      </c>
      <c r="R539" s="794" t="s">
        <v>566</v>
      </c>
      <c r="S539" s="795" t="s">
        <v>897</v>
      </c>
      <c r="T539" s="794" t="s">
        <v>579</v>
      </c>
      <c r="U539" s="794">
        <v>4.1100000000000003</v>
      </c>
    </row>
    <row r="540" spans="1:21" ht="36.75" customHeight="1">
      <c r="A540" s="779">
        <v>20078</v>
      </c>
      <c r="B540" s="910" t="s">
        <v>566</v>
      </c>
      <c r="C540" s="416" t="s">
        <v>609</v>
      </c>
      <c r="D540" s="417" t="s">
        <v>579</v>
      </c>
      <c r="E540" s="418">
        <v>13.23</v>
      </c>
      <c r="F540" s="911">
        <v>0.02</v>
      </c>
      <c r="G540" s="796">
        <v>0.26</v>
      </c>
      <c r="H540" s="74" t="str">
        <f t="shared" si="137"/>
        <v>OK</v>
      </c>
      <c r="J540" s="402" t="str">
        <f>IF(AND(F540=0,G540&gt;0),1+COUNT($J$3:J539),IF(B540="AUXILIAR","AUXILIAR","SUBÍTEM"))</f>
        <v>SUBÍTEM</v>
      </c>
      <c r="K540" s="403">
        <v>20078</v>
      </c>
      <c r="L540" s="404">
        <f t="shared" si="134"/>
        <v>20078</v>
      </c>
      <c r="M540" s="405" t="str">
        <f>IF(AND(MID(A540,1,4)="comp",COUNTIF($A$1:$A$1306,A540)&gt;1),"ok AUXILIAR",IF(AND(F540&gt;0,MID(A540,1,4)="COMP"),"SUBÍTEM",IF(OR(AND(F540=0,G540=0),F540="COEF.",F540&gt;0),"SUBÍTEM",IF(MID(A540,1,5)="COMP.",IF(COUNTIF(ORÇAMENTO!$B$5:$B$9855,COMPOSIÇÕES!A540)=0,"NOK",IF(COUNTIF(ORÇAMENTO!$B$5:$B$9855,COMPOSIÇÕES!A540)&gt;0,"OK","SUBÍTEM"))))))</f>
        <v>SUBÍTEM</v>
      </c>
      <c r="P540" s="794" t="b">
        <f>C540=S540</f>
        <v>1</v>
      </c>
      <c r="Q540" s="794">
        <v>20078</v>
      </c>
      <c r="R540" s="794" t="s">
        <v>566</v>
      </c>
      <c r="S540" s="795" t="s">
        <v>609</v>
      </c>
      <c r="T540" s="794" t="s">
        <v>579</v>
      </c>
      <c r="U540" s="794">
        <v>13.23</v>
      </c>
    </row>
    <row r="541" spans="1:21" ht="18.75" customHeight="1">
      <c r="A541" s="779">
        <v>88248</v>
      </c>
      <c r="B541" s="910" t="s">
        <v>100</v>
      </c>
      <c r="C541" s="416" t="s">
        <v>649</v>
      </c>
      <c r="D541" s="417" t="s">
        <v>53</v>
      </c>
      <c r="E541" s="418">
        <v>14.63</v>
      </c>
      <c r="F541" s="911">
        <v>0.13</v>
      </c>
      <c r="G541" s="796">
        <v>1.9</v>
      </c>
      <c r="H541" s="74" t="str">
        <f t="shared" si="137"/>
        <v>OK</v>
      </c>
      <c r="J541" s="402" t="str">
        <f>IF(AND(F541=0,G541&gt;0),1+COUNT($J$3:J540),IF(B541="AUXILIAR","AUXILIAR","SUBÍTEM"))</f>
        <v>SUBÍTEM</v>
      </c>
      <c r="K541" s="403">
        <v>88248</v>
      </c>
      <c r="L541" s="404">
        <f t="shared" si="134"/>
        <v>88248</v>
      </c>
      <c r="M541" s="405" t="str">
        <f>IF(AND(MID(A541,1,4)="comp",COUNTIF($A$1:$A$1306,A541)&gt;1),"ok AUXILIAR",IF(AND(F541&gt;0,MID(A541,1,4)="COMP"),"SUBÍTEM",IF(OR(AND(F541=0,G541=0),F541="COEF.",F541&gt;0),"SUBÍTEM",IF(MID(A541,1,5)="COMP.",IF(COUNTIF(ORÇAMENTO!$B$5:$B$9855,COMPOSIÇÕES!A541)=0,"NOK",IF(COUNTIF(ORÇAMENTO!$B$5:$B$9855,COMPOSIÇÕES!A541)&gt;0,"OK","SUBÍTEM"))))))</f>
        <v>SUBÍTEM</v>
      </c>
      <c r="P541" s="794" t="b">
        <f>C541=S541</f>
        <v>1</v>
      </c>
      <c r="Q541" s="794">
        <v>88248</v>
      </c>
      <c r="R541" s="794" t="s">
        <v>100</v>
      </c>
      <c r="S541" s="795" t="s">
        <v>649</v>
      </c>
      <c r="T541" s="794" t="s">
        <v>53</v>
      </c>
      <c r="U541" s="794">
        <v>14.62</v>
      </c>
    </row>
    <row r="542" spans="1:21" ht="18.75" customHeight="1">
      <c r="A542" s="779">
        <v>88267</v>
      </c>
      <c r="B542" s="910" t="s">
        <v>100</v>
      </c>
      <c r="C542" s="416" t="s">
        <v>585</v>
      </c>
      <c r="D542" s="417" t="s">
        <v>53</v>
      </c>
      <c r="E542" s="418">
        <v>19.190000000000001</v>
      </c>
      <c r="F542" s="911">
        <v>0.13</v>
      </c>
      <c r="G542" s="796">
        <v>2.4900000000000002</v>
      </c>
      <c r="H542" s="74" t="str">
        <f t="shared" si="137"/>
        <v>OK</v>
      </c>
      <c r="J542" s="402" t="str">
        <f>IF(AND(F542=0,G542&gt;0),1+COUNT($J$3:J540),IF(B542="AUXILIAR","AUXILIAR","SUBÍTEM"))</f>
        <v>SUBÍTEM</v>
      </c>
      <c r="K542" s="403">
        <v>88267</v>
      </c>
      <c r="L542" s="404">
        <f t="shared" si="134"/>
        <v>88267</v>
      </c>
      <c r="M542" s="405" t="str">
        <f>IF(AND(MID(A542,1,4)="comp",COUNTIF($A$1:$A$1306,A542)&gt;1),"ok AUXILIAR",IF(AND(F542&gt;0,MID(A542,1,4)="COMP"),"SUBÍTEM",IF(OR(AND(F542=0,G542=0),F542="COEF.",F542&gt;0),"SUBÍTEM",IF(MID(A542,1,5)="COMP.",IF(COUNTIF(ORÇAMENTO!$B$5:$B$9855,COMPOSIÇÕES!A542)=0,"NOK",IF(COUNTIF(ORÇAMENTO!$B$5:$B$9855,COMPOSIÇÕES!A542)&gt;0,"OK","SUBÍTEM"))))))</f>
        <v>SUBÍTEM</v>
      </c>
      <c r="P542" s="794" t="b">
        <f>C542=S542</f>
        <v>1</v>
      </c>
      <c r="Q542" s="794">
        <v>88267</v>
      </c>
      <c r="R542" s="794" t="s">
        <v>100</v>
      </c>
      <c r="S542" s="795" t="s">
        <v>585</v>
      </c>
      <c r="T542" s="794" t="s">
        <v>53</v>
      </c>
      <c r="U542" s="794">
        <v>18.940000000000001</v>
      </c>
    </row>
    <row r="543" spans="1:21">
      <c r="A543" s="703" t="s">
        <v>1387</v>
      </c>
      <c r="B543" s="703"/>
      <c r="C543" s="703"/>
      <c r="D543" s="703" t="s">
        <v>150</v>
      </c>
      <c r="E543" s="703" t="s">
        <v>150</v>
      </c>
      <c r="F543" s="703"/>
      <c r="G543" s="703"/>
      <c r="H543" s="74" t="str">
        <f t="shared" si="137"/>
        <v>REMOVER ESPAÇOS</v>
      </c>
      <c r="J543" s="402" t="str">
        <f>IF(AND(F543=0,G543&gt;0),1+COUNT($J$3:J542),IF(B543="AUXILIAR","AUXILIAR","SUBÍTEM"))</f>
        <v>SUBÍTEM</v>
      </c>
      <c r="K543" s="403" t="s">
        <v>1387</v>
      </c>
      <c r="L543" s="404" t="str">
        <f t="shared" si="134"/>
        <v>Obs: composição/Base -  Composição adaptada -  SINAPI - 89732(BASE) + 20149/SINAPI INSUMO</v>
      </c>
      <c r="M543" s="405" t="str">
        <f>IF(AND(MID(A543,1,4)="comp",COUNTIF($A$1:$A$1306,A543)&gt;1),"ok AUXILIAR",IF(AND(F543&gt;0,MID(A543,1,4)="COMP"),"SUBÍTEM",IF(OR(AND(F543=0,G543=0),F543="COEF.",F543&gt;0),"SUBÍTEM",IF(MID(A543,1,5)="COMP.",IF(COUNTIF(ORÇAMENTO!$B$5:$B$9855,COMPOSIÇÕES!A543)=0,"NOK",IF(COUNTIF(ORÇAMENTO!$B$5:$B$9855,COMPOSIÇÕES!A543)&gt;0,"OK","SUBÍTEM"))))))</f>
        <v>SUBÍTEM</v>
      </c>
      <c r="P543" s="794" t="b">
        <f t="shared" ref="P543:P548" si="138">C543=S543</f>
        <v>1</v>
      </c>
      <c r="Q543" s="794" t="s">
        <v>1387</v>
      </c>
      <c r="R543" s="794"/>
      <c r="S543" s="703"/>
      <c r="T543" s="794" t="s">
        <v>150</v>
      </c>
      <c r="U543" s="794" t="s">
        <v>150</v>
      </c>
    </row>
    <row r="544" spans="1:21" ht="15.75" thickBot="1">
      <c r="A544" s="130"/>
      <c r="B544" s="382"/>
      <c r="C544" s="130"/>
      <c r="D544" s="130"/>
      <c r="E544" s="130"/>
      <c r="F544" s="130"/>
      <c r="G544" s="130"/>
      <c r="J544" s="402" t="str">
        <f>IF(AND(F544=0,G544&gt;0),1+COUNT($J$3:J543),IF(B544="AUXILIAR","AUXILIAR","SUBÍTEM"))</f>
        <v>SUBÍTEM</v>
      </c>
      <c r="K544" s="403"/>
      <c r="L544" s="404">
        <f t="shared" si="134"/>
        <v>0</v>
      </c>
      <c r="M544" s="405" t="str">
        <f>IF(AND(MID(A544,1,4)="comp",COUNTIF($A$1:$A$1306,A544)&gt;1),"ok AUXILIAR",IF(AND(F544&gt;0,MID(A544,1,4)="COMP"),"SUBÍTEM",IF(OR(AND(F544=0,G544=0),F544="COEF.",F544&gt;0),"SUBÍTEM",IF(MID(A544,1,5)="COMP.",IF(COUNTIF(ORÇAMENTO!$B$5:$B$9855,COMPOSIÇÕES!A544)=0,"NOK",IF(COUNTIF(ORÇAMENTO!$B$5:$B$9855,COMPOSIÇÕES!A544)&gt;0,"OK","SUBÍTEM"))))))</f>
        <v>SUBÍTEM</v>
      </c>
      <c r="P544" s="794" t="b">
        <f t="shared" si="138"/>
        <v>1</v>
      </c>
      <c r="Q544" s="794"/>
      <c r="R544" s="794"/>
      <c r="S544" s="130"/>
      <c r="T544" s="794"/>
      <c r="U544" s="794"/>
    </row>
    <row r="545" spans="1:21" ht="41.25" customHeight="1" thickBot="1">
      <c r="A545" s="397" t="s">
        <v>95</v>
      </c>
      <c r="B545" s="398"/>
      <c r="C545" s="399" t="s">
        <v>78</v>
      </c>
      <c r="D545" s="432" t="s">
        <v>96</v>
      </c>
      <c r="E545" s="399" t="s">
        <v>98</v>
      </c>
      <c r="F545" s="432" t="s">
        <v>97</v>
      </c>
      <c r="G545" s="433" t="s">
        <v>99</v>
      </c>
      <c r="H545" s="74" t="str">
        <f>IF(MID(A545,1,3)="OBS","REMOVER ESPAÇOS","OK")</f>
        <v>OK</v>
      </c>
      <c r="J545" s="402" t="str">
        <f>IF(AND(F545=0,G545&gt;0),1+COUNT($J$3:J544),IF(B545="AUXILIAR","AUXILIAR","SUBÍTEM"))</f>
        <v>SUBÍTEM</v>
      </c>
      <c r="K545" s="403" t="s">
        <v>95</v>
      </c>
      <c r="L545" s="404" t="str">
        <f t="shared" ref="L545:L552" si="139">A545</f>
        <v>COD.</v>
      </c>
      <c r="M545" s="405" t="str">
        <f>IF(AND(MID(A545,1,4)="comp",COUNTIF($A$1:$A$1306,A545)&gt;1),"ok AUXILIAR",IF(AND(F545&gt;0,MID(A545,1,4)="COMP"),"SUBÍTEM",IF(OR(AND(F545=0,G545=0),F545="COEF.",F545&gt;0),"SUBÍTEM",IF(MID(A545,1,5)="COMP.",IF(COUNTIF(ORÇAMENTO!$B$5:$B$9855,COMPOSIÇÕES!A545)=0,"NOK",IF(COUNTIF(ORÇAMENTO!$B$5:$B$9855,COMPOSIÇÕES!A545)&gt;0,"OK","SUBÍTEM"))))))</f>
        <v>SUBÍTEM</v>
      </c>
      <c r="P545" s="794" t="b">
        <f t="shared" si="138"/>
        <v>1</v>
      </c>
      <c r="Q545" s="794" t="s">
        <v>95</v>
      </c>
      <c r="R545" s="794"/>
      <c r="S545" s="75" t="s">
        <v>78</v>
      </c>
      <c r="T545" s="794" t="s">
        <v>96</v>
      </c>
      <c r="U545" s="794" t="s">
        <v>98</v>
      </c>
    </row>
    <row r="546" spans="1:21" ht="39" customHeight="1" thickBot="1">
      <c r="A546" s="407" t="s">
        <v>164</v>
      </c>
      <c r="B546" s="408"/>
      <c r="C546" s="437" t="s">
        <v>1388</v>
      </c>
      <c r="D546" s="408" t="s">
        <v>96</v>
      </c>
      <c r="E546" s="434" t="s">
        <v>150</v>
      </c>
      <c r="F546" s="434"/>
      <c r="G546" s="424">
        <v>11.01</v>
      </c>
      <c r="H546" s="74" t="str">
        <f>UPPER(C546)</f>
        <v>JOELHO 90 GRAUS, PVC, ESGOTO PREDIAL, DN 50 MM, FORNECIDO E INSTALADO EM RAMAL DE DESCARGA OU RAMAL DE ESGOTO SANITÁRIO. AF_12/2014</v>
      </c>
      <c r="J546" s="402">
        <f>IF(AND(F546=0,G546&gt;0),1+COUNT($J$3:J545),IF(B546="AUXILIAR","AUXILIAR","SUBÍTEM"))</f>
        <v>67</v>
      </c>
      <c r="K546" s="403" t="s">
        <v>165</v>
      </c>
      <c r="L546" s="404" t="str">
        <f t="shared" si="139"/>
        <v>COMP. 67</v>
      </c>
      <c r="M546" s="405" t="str">
        <f>IF(AND(MID(A546,1,4)="comp",COUNTIF($A$1:$A$1306,A546)&gt;1),"ok AUXILIAR",IF(AND(F546&gt;0,MID(A546,1,4)="COMP"),"SUBÍTEM",IF(OR(AND(F546=0,G546=0),F546="COEF.",F546&gt;0),"SUBÍTEM",IF(MID(A546,1,5)="COMP.",IF(COUNTIF(ORÇAMENTO!$B$5:$B$9855,COMPOSIÇÕES!A546)=0,"NOK",IF(COUNTIF(ORÇAMENTO!$B$5:$B$9855,COMPOSIÇÕES!A546)&gt;0,"OK","SUBÍTEM"))))))</f>
        <v>OK</v>
      </c>
      <c r="P546" s="794" t="b">
        <f t="shared" si="138"/>
        <v>1</v>
      </c>
      <c r="Q546" s="794" t="s">
        <v>164</v>
      </c>
      <c r="R546" s="794"/>
      <c r="S546" s="76" t="s">
        <v>1388</v>
      </c>
      <c r="T546" s="794" t="s">
        <v>96</v>
      </c>
      <c r="U546" s="794" t="s">
        <v>150</v>
      </c>
    </row>
    <row r="547" spans="1:21" ht="24" customHeight="1">
      <c r="A547" s="779">
        <v>296</v>
      </c>
      <c r="B547" s="910" t="s">
        <v>566</v>
      </c>
      <c r="C547" s="416" t="s">
        <v>618</v>
      </c>
      <c r="D547" s="417" t="s">
        <v>579</v>
      </c>
      <c r="E547" s="418">
        <v>1.1299999999999999</v>
      </c>
      <c r="F547" s="911">
        <v>1</v>
      </c>
      <c r="G547" s="796">
        <v>1.1299999999999999</v>
      </c>
      <c r="H547" s="74" t="str">
        <f t="shared" ref="H547:H552" si="140">IF(MID(A547,1,3)="OBS","REMOVER ESPAÇOS","OK")</f>
        <v>OK</v>
      </c>
      <c r="J547" s="402" t="str">
        <f>IF(AND(F547=0,G547&gt;0),1+COUNT($J$3:J546),IF(B547="AUXILIAR","AUXILIAR","SUBÍTEM"))</f>
        <v>SUBÍTEM</v>
      </c>
      <c r="K547" s="403">
        <v>296</v>
      </c>
      <c r="L547" s="404">
        <f t="shared" si="139"/>
        <v>296</v>
      </c>
      <c r="M547" s="405" t="str">
        <f>IF(AND(MID(A547,1,4)="comp",COUNTIF($A$1:$A$1306,A547)&gt;1),"ok AUXILIAR",IF(AND(F547&gt;0,MID(A547,1,4)="COMP"),"SUBÍTEM",IF(OR(AND(F547=0,G547=0),F547="COEF.",F547&gt;0),"SUBÍTEM",IF(MID(A547,1,5)="COMP.",IF(COUNTIF(ORÇAMENTO!$B$5:$B$9855,COMPOSIÇÕES!A547)=0,"NOK",IF(COUNTIF(ORÇAMENTO!$B$5:$B$9855,COMPOSIÇÕES!A547)&gt;0,"OK","SUBÍTEM"))))))</f>
        <v>SUBÍTEM</v>
      </c>
      <c r="P547" s="794" t="b">
        <f t="shared" si="138"/>
        <v>1</v>
      </c>
      <c r="Q547" s="794">
        <v>296</v>
      </c>
      <c r="R547" s="794" t="s">
        <v>566</v>
      </c>
      <c r="S547" s="795" t="s">
        <v>618</v>
      </c>
      <c r="T547" s="794" t="s">
        <v>579</v>
      </c>
      <c r="U547" s="794">
        <v>1.1299999999999999</v>
      </c>
    </row>
    <row r="548" spans="1:21" ht="20.25" customHeight="1">
      <c r="A548" s="779">
        <v>20155</v>
      </c>
      <c r="B548" s="910" t="s">
        <v>566</v>
      </c>
      <c r="C548" s="416" t="s">
        <v>900</v>
      </c>
      <c r="D548" s="417" t="s">
        <v>579</v>
      </c>
      <c r="E548" s="418">
        <v>5.23</v>
      </c>
      <c r="F548" s="911">
        <v>1</v>
      </c>
      <c r="G548" s="796">
        <v>5.23</v>
      </c>
      <c r="H548" s="74" t="str">
        <f t="shared" si="140"/>
        <v>OK</v>
      </c>
      <c r="J548" s="402" t="str">
        <f>IF(AND(F548=0,G548&gt;0),1+COUNT($J$3:J545),IF(B548="AUXILIAR","AUXILIAR","SUBÍTEM"))</f>
        <v>SUBÍTEM</v>
      </c>
      <c r="K548" s="403">
        <v>20155</v>
      </c>
      <c r="L548" s="404">
        <f t="shared" si="139"/>
        <v>20155</v>
      </c>
      <c r="M548" s="405" t="str">
        <f>IF(AND(MID(A548,1,4)="comp",COUNTIF($A$1:$A$1306,A548)&gt;1),"ok AUXILIAR",IF(AND(F548&gt;0,MID(A548,1,4)="COMP"),"SUBÍTEM",IF(OR(AND(F548=0,G548=0),F548="COEF.",F548&gt;0),"SUBÍTEM",IF(MID(A548,1,5)="COMP.",IF(COUNTIF(ORÇAMENTO!$B$5:$B$9855,COMPOSIÇÕES!A548)=0,"NOK",IF(COUNTIF(ORÇAMENTO!$B$5:$B$9855,COMPOSIÇÕES!A548)&gt;0,"OK","SUBÍTEM"))))))</f>
        <v>SUBÍTEM</v>
      </c>
      <c r="P548" s="794" t="b">
        <f t="shared" si="138"/>
        <v>1</v>
      </c>
      <c r="Q548" s="794">
        <v>20155</v>
      </c>
      <c r="R548" s="794" t="s">
        <v>566</v>
      </c>
      <c r="S548" s="795" t="s">
        <v>900</v>
      </c>
      <c r="T548" s="794" t="s">
        <v>579</v>
      </c>
      <c r="U548" s="794">
        <v>5.1100000000000003</v>
      </c>
    </row>
    <row r="549" spans="1:21" ht="36.75" customHeight="1">
      <c r="A549" s="779">
        <v>20078</v>
      </c>
      <c r="B549" s="910" t="s">
        <v>566</v>
      </c>
      <c r="C549" s="416" t="s">
        <v>609</v>
      </c>
      <c r="D549" s="417" t="s">
        <v>579</v>
      </c>
      <c r="E549" s="418">
        <v>13.23</v>
      </c>
      <c r="F549" s="911">
        <v>0.02</v>
      </c>
      <c r="G549" s="796">
        <v>0.26</v>
      </c>
      <c r="H549" s="74" t="str">
        <f t="shared" si="140"/>
        <v>OK</v>
      </c>
      <c r="J549" s="402" t="str">
        <f>IF(AND(F549=0,G549&gt;0),1+COUNT($J$3:J548),IF(B549="AUXILIAR","AUXILIAR","SUBÍTEM"))</f>
        <v>SUBÍTEM</v>
      </c>
      <c r="K549" s="403">
        <v>20078</v>
      </c>
      <c r="L549" s="404">
        <f t="shared" si="139"/>
        <v>20078</v>
      </c>
      <c r="M549" s="405" t="str">
        <f>IF(AND(MID(A549,1,4)="comp",COUNTIF($A$1:$A$1306,A549)&gt;1),"ok AUXILIAR",IF(AND(F549&gt;0,MID(A549,1,4)="COMP"),"SUBÍTEM",IF(OR(AND(F549=0,G549=0),F549="COEF.",F549&gt;0),"SUBÍTEM",IF(MID(A549,1,5)="COMP.",IF(COUNTIF(ORÇAMENTO!$B$5:$B$9855,COMPOSIÇÕES!A549)=0,"NOK",IF(COUNTIF(ORÇAMENTO!$B$5:$B$9855,COMPOSIÇÕES!A549)&gt;0,"OK","SUBÍTEM"))))))</f>
        <v>SUBÍTEM</v>
      </c>
      <c r="P549" s="794" t="b">
        <f>C549=S549</f>
        <v>1</v>
      </c>
      <c r="Q549" s="794">
        <v>20078</v>
      </c>
      <c r="R549" s="794" t="s">
        <v>566</v>
      </c>
      <c r="S549" s="795" t="s">
        <v>609</v>
      </c>
      <c r="T549" s="794" t="s">
        <v>579</v>
      </c>
      <c r="U549" s="794">
        <v>13.23</v>
      </c>
    </row>
    <row r="550" spans="1:21" ht="18.75" customHeight="1">
      <c r="A550" s="779">
        <v>88248</v>
      </c>
      <c r="B550" s="910" t="s">
        <v>100</v>
      </c>
      <c r="C550" s="416" t="s">
        <v>649</v>
      </c>
      <c r="D550" s="417" t="s">
        <v>53</v>
      </c>
      <c r="E550" s="418">
        <v>14.63</v>
      </c>
      <c r="F550" s="911">
        <v>0.13</v>
      </c>
      <c r="G550" s="796">
        <v>1.9</v>
      </c>
      <c r="H550" s="74" t="str">
        <f t="shared" si="140"/>
        <v>OK</v>
      </c>
      <c r="J550" s="402" t="str">
        <f>IF(AND(F550=0,G550&gt;0),1+COUNT($J$3:J549),IF(B550="AUXILIAR","AUXILIAR","SUBÍTEM"))</f>
        <v>SUBÍTEM</v>
      </c>
      <c r="K550" s="403">
        <v>88248</v>
      </c>
      <c r="L550" s="404">
        <f t="shared" si="139"/>
        <v>88248</v>
      </c>
      <c r="M550" s="405" t="str">
        <f>IF(AND(MID(A550,1,4)="comp",COUNTIF($A$1:$A$1306,A550)&gt;1),"ok AUXILIAR",IF(AND(F550&gt;0,MID(A550,1,4)="COMP"),"SUBÍTEM",IF(OR(AND(F550=0,G550=0),F550="COEF.",F550&gt;0),"SUBÍTEM",IF(MID(A550,1,5)="COMP.",IF(COUNTIF(ORÇAMENTO!$B$5:$B$9855,COMPOSIÇÕES!A550)=0,"NOK",IF(COUNTIF(ORÇAMENTO!$B$5:$B$9855,COMPOSIÇÕES!A550)&gt;0,"OK","SUBÍTEM"))))))</f>
        <v>SUBÍTEM</v>
      </c>
      <c r="P550" s="794" t="b">
        <f>C550=S550</f>
        <v>1</v>
      </c>
      <c r="Q550" s="794">
        <v>88248</v>
      </c>
      <c r="R550" s="794" t="s">
        <v>100</v>
      </c>
      <c r="S550" s="795" t="s">
        <v>649</v>
      </c>
      <c r="T550" s="794" t="s">
        <v>53</v>
      </c>
      <c r="U550" s="794">
        <v>14.62</v>
      </c>
    </row>
    <row r="551" spans="1:21" ht="18.75" customHeight="1">
      <c r="A551" s="779">
        <v>88267</v>
      </c>
      <c r="B551" s="910" t="s">
        <v>100</v>
      </c>
      <c r="C551" s="416" t="s">
        <v>585</v>
      </c>
      <c r="D551" s="417" t="s">
        <v>53</v>
      </c>
      <c r="E551" s="418">
        <v>19.190000000000001</v>
      </c>
      <c r="F551" s="911">
        <v>0.13</v>
      </c>
      <c r="G551" s="796">
        <v>2.4900000000000002</v>
      </c>
      <c r="H551" s="74" t="str">
        <f t="shared" si="140"/>
        <v>OK</v>
      </c>
      <c r="J551" s="402" t="str">
        <f>IF(AND(F551=0,G551&gt;0),1+COUNT($J$3:J549),IF(B551="AUXILIAR","AUXILIAR","SUBÍTEM"))</f>
        <v>SUBÍTEM</v>
      </c>
      <c r="K551" s="403">
        <v>88267</v>
      </c>
      <c r="L551" s="404">
        <f t="shared" si="139"/>
        <v>88267</v>
      </c>
      <c r="M551" s="405" t="str">
        <f>IF(AND(MID(A551,1,4)="comp",COUNTIF($A$1:$A$1306,A551)&gt;1),"ok AUXILIAR",IF(AND(F551&gt;0,MID(A551,1,4)="COMP"),"SUBÍTEM",IF(OR(AND(F551=0,G551=0),F551="COEF.",F551&gt;0),"SUBÍTEM",IF(MID(A551,1,5)="COMP.",IF(COUNTIF(ORÇAMENTO!$B$5:$B$9855,COMPOSIÇÕES!A551)=0,"NOK",IF(COUNTIF(ORÇAMENTO!$B$5:$B$9855,COMPOSIÇÕES!A551)&gt;0,"OK","SUBÍTEM"))))))</f>
        <v>SUBÍTEM</v>
      </c>
      <c r="P551" s="794" t="b">
        <f>C551=S551</f>
        <v>1</v>
      </c>
      <c r="Q551" s="794">
        <v>88267</v>
      </c>
      <c r="R551" s="794" t="s">
        <v>100</v>
      </c>
      <c r="S551" s="795" t="s">
        <v>585</v>
      </c>
      <c r="T551" s="794" t="s">
        <v>53</v>
      </c>
      <c r="U551" s="794">
        <v>18.940000000000001</v>
      </c>
    </row>
    <row r="552" spans="1:21">
      <c r="A552" s="703" t="s">
        <v>1389</v>
      </c>
      <c r="B552" s="703"/>
      <c r="C552" s="703"/>
      <c r="D552" s="703" t="s">
        <v>150</v>
      </c>
      <c r="E552" s="703" t="s">
        <v>150</v>
      </c>
      <c r="F552" s="703"/>
      <c r="G552" s="703"/>
      <c r="H552" s="74" t="str">
        <f t="shared" si="140"/>
        <v>REMOVER ESPAÇOS</v>
      </c>
      <c r="J552" s="402" t="str">
        <f>IF(AND(F552=0,G552&gt;0),1+COUNT($J$3:J551),IF(B552="AUXILIAR","AUXILIAR","SUBÍTEM"))</f>
        <v>SUBÍTEM</v>
      </c>
      <c r="K552" s="403" t="s">
        <v>1389</v>
      </c>
      <c r="L552" s="404" t="str">
        <f t="shared" si="139"/>
        <v>Obs: composição/Base -  Composição adaptada -  SINAPI - 89731(BASE) + 20155/SINAPI INSUMO</v>
      </c>
      <c r="M552" s="405" t="str">
        <f>IF(AND(MID(A552,1,4)="comp",COUNTIF($A$1:$A$1306,A552)&gt;1),"ok AUXILIAR",IF(AND(F552&gt;0,MID(A552,1,4)="COMP"),"SUBÍTEM",IF(OR(AND(F552=0,G552=0),F552="COEF.",F552&gt;0),"SUBÍTEM",IF(MID(A552,1,5)="COMP.",IF(COUNTIF(ORÇAMENTO!$B$5:$B$9855,COMPOSIÇÕES!A552)=0,"NOK",IF(COUNTIF(ORÇAMENTO!$B$5:$B$9855,COMPOSIÇÕES!A552)&gt;0,"OK","SUBÍTEM"))))))</f>
        <v>SUBÍTEM</v>
      </c>
      <c r="P552" s="794" t="b">
        <f>C552=S552</f>
        <v>1</v>
      </c>
      <c r="Q552" s="794" t="s">
        <v>1389</v>
      </c>
      <c r="R552" s="794"/>
      <c r="S552" s="703"/>
      <c r="T552" s="794" t="s">
        <v>150</v>
      </c>
      <c r="U552" s="794" t="s">
        <v>150</v>
      </c>
    </row>
    <row r="553" spans="1:21" ht="15.75" thickBot="1"/>
    <row r="554" spans="1:21" ht="41.25" customHeight="1" thickBot="1">
      <c r="A554" s="397" t="s">
        <v>95</v>
      </c>
      <c r="B554" s="398"/>
      <c r="C554" s="399" t="s">
        <v>78</v>
      </c>
      <c r="D554" s="432" t="s">
        <v>96</v>
      </c>
      <c r="E554" s="399" t="s">
        <v>98</v>
      </c>
      <c r="F554" s="432" t="s">
        <v>97</v>
      </c>
      <c r="G554" s="433" t="s">
        <v>99</v>
      </c>
      <c r="H554" s="74" t="str">
        <f>IF(MID(A554,1,3)="OBS","REMOVER ESPAÇOS","OK")</f>
        <v>OK</v>
      </c>
      <c r="J554" s="402" t="str">
        <f>IF(AND(F554=0,G554&gt;0),1+COUNT($J$3:J553),IF(B554="AUXILIAR","AUXILIAR","SUBÍTEM"))</f>
        <v>SUBÍTEM</v>
      </c>
      <c r="K554" s="403" t="s">
        <v>95</v>
      </c>
      <c r="L554" s="404" t="str">
        <f t="shared" ref="L554:L561" si="141">A554</f>
        <v>COD.</v>
      </c>
      <c r="M554" s="405" t="str">
        <f>IF(AND(MID(A554,1,4)="comp",COUNTIF($A$1:$A$1306,A554)&gt;1),"ok AUXILIAR",IF(AND(F554&gt;0,MID(A554,1,4)="COMP"),"SUBÍTEM",IF(OR(AND(F554=0,G554=0),F554="COEF.",F554&gt;0),"SUBÍTEM",IF(MID(A554,1,5)="COMP.",IF(COUNTIF(ORÇAMENTO!$B$5:$B$9855,COMPOSIÇÕES!A554)=0,"NOK",IF(COUNTIF(ORÇAMENTO!$B$5:$B$9855,COMPOSIÇÕES!A554)&gt;0,"OK","SUBÍTEM"))))))</f>
        <v>SUBÍTEM</v>
      </c>
      <c r="P554" s="794" t="b">
        <f t="shared" ref="P554:P561" si="142">C554=S554</f>
        <v>1</v>
      </c>
      <c r="Q554" s="794" t="s">
        <v>95</v>
      </c>
      <c r="R554" s="794"/>
      <c r="S554" s="75" t="s">
        <v>78</v>
      </c>
      <c r="T554" s="794" t="s">
        <v>96</v>
      </c>
      <c r="U554" s="794" t="s">
        <v>98</v>
      </c>
    </row>
    <row r="555" spans="1:21" ht="39" customHeight="1" thickBot="1">
      <c r="A555" s="407" t="s">
        <v>165</v>
      </c>
      <c r="B555" s="408"/>
      <c r="C555" s="437" t="s">
        <v>1393</v>
      </c>
      <c r="D555" s="408" t="s">
        <v>96</v>
      </c>
      <c r="E555" s="434" t="s">
        <v>150</v>
      </c>
      <c r="F555" s="434"/>
      <c r="G555" s="424">
        <v>29.33</v>
      </c>
      <c r="H555" s="74" t="str">
        <f>UPPER(C555)</f>
        <v>JOELHO 90 GRAUS, PVC, ESGOTO PREDIAL, DN 100 MM, FORNECIDO E INSTALADO EM RAMAL DE DESCARGA OU RAMAL DE ESGOTO SANITÁRIO. AF_12/2014</v>
      </c>
      <c r="J555" s="402">
        <f>IF(AND(F555=0,G555&gt;0),1+COUNT($J$3:J554),IF(B555="AUXILIAR","AUXILIAR","SUBÍTEM"))</f>
        <v>68</v>
      </c>
      <c r="K555" s="403" t="s">
        <v>166</v>
      </c>
      <c r="L555" s="404" t="str">
        <f t="shared" si="141"/>
        <v>COMP. 68</v>
      </c>
      <c r="M555" s="405" t="str">
        <f>IF(AND(MID(A555,1,4)="comp",COUNTIF($A$1:$A$1306,A555)&gt;1),"ok AUXILIAR",IF(AND(F555&gt;0,MID(A555,1,4)="COMP"),"SUBÍTEM",IF(OR(AND(F555=0,G555=0),F555="COEF.",F555&gt;0),"SUBÍTEM",IF(MID(A555,1,5)="COMP.",IF(COUNTIF(ORÇAMENTO!$B$5:$B$9855,COMPOSIÇÕES!A555)=0,"NOK",IF(COUNTIF(ORÇAMENTO!$B$5:$B$9855,COMPOSIÇÕES!A555)&gt;0,"OK","SUBÍTEM"))))))</f>
        <v>OK</v>
      </c>
      <c r="P555" s="794" t="b">
        <f t="shared" si="142"/>
        <v>1</v>
      </c>
      <c r="Q555" s="794" t="s">
        <v>165</v>
      </c>
      <c r="R555" s="794"/>
      <c r="S555" s="76" t="s">
        <v>1393</v>
      </c>
      <c r="T555" s="794" t="s">
        <v>96</v>
      </c>
      <c r="U555" s="794" t="s">
        <v>150</v>
      </c>
    </row>
    <row r="556" spans="1:21" ht="24" customHeight="1">
      <c r="A556" s="779">
        <v>299</v>
      </c>
      <c r="B556" s="910" t="s">
        <v>566</v>
      </c>
      <c r="C556" s="416" t="s">
        <v>610</v>
      </c>
      <c r="D556" s="417" t="s">
        <v>579</v>
      </c>
      <c r="E556" s="418">
        <v>1.81</v>
      </c>
      <c r="F556" s="911">
        <v>1</v>
      </c>
      <c r="G556" s="796">
        <v>1.81</v>
      </c>
      <c r="H556" s="74" t="str">
        <f t="shared" ref="H556:H561" si="143">IF(MID(A556,1,3)="OBS","REMOVER ESPAÇOS","OK")</f>
        <v>OK</v>
      </c>
      <c r="J556" s="402" t="str">
        <f>IF(AND(F556=0,G556&gt;0),1+COUNT($J$3:J555),IF(B556="AUXILIAR","AUXILIAR","SUBÍTEM"))</f>
        <v>SUBÍTEM</v>
      </c>
      <c r="K556" s="403">
        <v>299</v>
      </c>
      <c r="L556" s="404">
        <f t="shared" si="141"/>
        <v>299</v>
      </c>
      <c r="M556" s="405" t="str">
        <f>IF(AND(MID(A556,1,4)="comp",COUNTIF($A$1:$A$1306,A556)&gt;1),"ok AUXILIAR",IF(AND(F556&gt;0,MID(A556,1,4)="COMP"),"SUBÍTEM",IF(OR(AND(F556=0,G556=0),F556="COEF.",F556&gt;0),"SUBÍTEM",IF(MID(A556,1,5)="COMP.",IF(COUNTIF(ORÇAMENTO!$B$5:$B$9855,COMPOSIÇÕES!A556)=0,"NOK",IF(COUNTIF(ORÇAMENTO!$B$5:$B$9855,COMPOSIÇÕES!A556)&gt;0,"OK","SUBÍTEM"))))))</f>
        <v>SUBÍTEM</v>
      </c>
      <c r="P556" s="794" t="b">
        <f t="shared" si="142"/>
        <v>1</v>
      </c>
      <c r="Q556" s="794">
        <v>299</v>
      </c>
      <c r="R556" s="794" t="s">
        <v>566</v>
      </c>
      <c r="S556" s="795" t="s">
        <v>610</v>
      </c>
      <c r="T556" s="794" t="s">
        <v>579</v>
      </c>
      <c r="U556" s="794">
        <v>1.81</v>
      </c>
    </row>
    <row r="557" spans="1:21" ht="20.25" customHeight="1">
      <c r="A557" s="779">
        <v>20157</v>
      </c>
      <c r="B557" s="910" t="s">
        <v>566</v>
      </c>
      <c r="C557" s="416" t="s">
        <v>898</v>
      </c>
      <c r="D557" s="417" t="s">
        <v>579</v>
      </c>
      <c r="E557" s="418">
        <v>18.45</v>
      </c>
      <c r="F557" s="911">
        <v>1</v>
      </c>
      <c r="G557" s="796">
        <v>18.45</v>
      </c>
      <c r="H557" s="74" t="str">
        <f t="shared" si="143"/>
        <v>OK</v>
      </c>
      <c r="J557" s="402" t="str">
        <f>IF(AND(F557=0,G557&gt;0),1+COUNT($J$3:J554),IF(B557="AUXILIAR","AUXILIAR","SUBÍTEM"))</f>
        <v>SUBÍTEM</v>
      </c>
      <c r="K557" s="403">
        <v>20157</v>
      </c>
      <c r="L557" s="404">
        <f t="shared" si="141"/>
        <v>20157</v>
      </c>
      <c r="M557" s="405" t="str">
        <f>IF(AND(MID(A557,1,4)="comp",COUNTIF($A$1:$A$1306,A557)&gt;1),"ok AUXILIAR",IF(AND(F557&gt;0,MID(A557,1,4)="COMP"),"SUBÍTEM",IF(OR(AND(F557=0,G557=0),F557="COEF.",F557&gt;0),"SUBÍTEM",IF(MID(A557,1,5)="COMP.",IF(COUNTIF(ORÇAMENTO!$B$5:$B$9855,COMPOSIÇÕES!A557)=0,"NOK",IF(COUNTIF(ORÇAMENTO!$B$5:$B$9855,COMPOSIÇÕES!A557)&gt;0,"OK","SUBÍTEM"))))))</f>
        <v>SUBÍTEM</v>
      </c>
      <c r="P557" s="794" t="b">
        <f t="shared" si="142"/>
        <v>1</v>
      </c>
      <c r="Q557" s="794">
        <v>20157</v>
      </c>
      <c r="R557" s="794" t="s">
        <v>566</v>
      </c>
      <c r="S557" s="795" t="s">
        <v>898</v>
      </c>
      <c r="T557" s="794" t="s">
        <v>579</v>
      </c>
      <c r="U557" s="794">
        <v>18.02</v>
      </c>
    </row>
    <row r="558" spans="1:21" ht="36.75" customHeight="1">
      <c r="A558" s="779">
        <v>20078</v>
      </c>
      <c r="B558" s="910" t="s">
        <v>566</v>
      </c>
      <c r="C558" s="416" t="s">
        <v>609</v>
      </c>
      <c r="D558" s="417" t="s">
        <v>579</v>
      </c>
      <c r="E558" s="418">
        <v>13.23</v>
      </c>
      <c r="F558" s="911">
        <v>4.5999999999999999E-2</v>
      </c>
      <c r="G558" s="796">
        <v>0.61</v>
      </c>
      <c r="H558" s="74" t="str">
        <f t="shared" si="143"/>
        <v>OK</v>
      </c>
      <c r="J558" s="402" t="str">
        <f>IF(AND(F558=0,G558&gt;0),1+COUNT($J$3:J557),IF(B558="AUXILIAR","AUXILIAR","SUBÍTEM"))</f>
        <v>SUBÍTEM</v>
      </c>
      <c r="K558" s="403">
        <v>20078</v>
      </c>
      <c r="L558" s="404">
        <f t="shared" si="141"/>
        <v>20078</v>
      </c>
      <c r="M558" s="405" t="str">
        <f>IF(AND(MID(A558,1,4)="comp",COUNTIF($A$1:$A$1306,A558)&gt;1),"ok AUXILIAR",IF(AND(F558&gt;0,MID(A558,1,4)="COMP"),"SUBÍTEM",IF(OR(AND(F558=0,G558=0),F558="COEF.",F558&gt;0),"SUBÍTEM",IF(MID(A558,1,5)="COMP.",IF(COUNTIF(ORÇAMENTO!$B$5:$B$9855,COMPOSIÇÕES!A558)=0,"NOK",IF(COUNTIF(ORÇAMENTO!$B$5:$B$9855,COMPOSIÇÕES!A558)&gt;0,"OK","SUBÍTEM"))))))</f>
        <v>SUBÍTEM</v>
      </c>
      <c r="P558" s="794" t="b">
        <f t="shared" si="142"/>
        <v>1</v>
      </c>
      <c r="Q558" s="794">
        <v>20078</v>
      </c>
      <c r="R558" s="794" t="s">
        <v>566</v>
      </c>
      <c r="S558" s="795" t="s">
        <v>609</v>
      </c>
      <c r="T558" s="794" t="s">
        <v>579</v>
      </c>
      <c r="U558" s="794">
        <v>13.23</v>
      </c>
    </row>
    <row r="559" spans="1:21" ht="18.75" customHeight="1">
      <c r="A559" s="779">
        <v>88248</v>
      </c>
      <c r="B559" s="910" t="s">
        <v>100</v>
      </c>
      <c r="C559" s="416" t="s">
        <v>649</v>
      </c>
      <c r="D559" s="417" t="s">
        <v>53</v>
      </c>
      <c r="E559" s="418">
        <v>14.63</v>
      </c>
      <c r="F559" s="911">
        <v>0.25</v>
      </c>
      <c r="G559" s="796">
        <v>3.66</v>
      </c>
      <c r="H559" s="74" t="str">
        <f t="shared" si="143"/>
        <v>OK</v>
      </c>
      <c r="J559" s="402" t="str">
        <f>IF(AND(F559=0,G559&gt;0),1+COUNT($J$3:J558),IF(B559="AUXILIAR","AUXILIAR","SUBÍTEM"))</f>
        <v>SUBÍTEM</v>
      </c>
      <c r="K559" s="403">
        <v>88248</v>
      </c>
      <c r="L559" s="404">
        <f t="shared" si="141"/>
        <v>88248</v>
      </c>
      <c r="M559" s="405" t="str">
        <f>IF(AND(MID(A559,1,4)="comp",COUNTIF($A$1:$A$1306,A559)&gt;1),"ok AUXILIAR",IF(AND(F559&gt;0,MID(A559,1,4)="COMP"),"SUBÍTEM",IF(OR(AND(F559=0,G559=0),F559="COEF.",F559&gt;0),"SUBÍTEM",IF(MID(A559,1,5)="COMP.",IF(COUNTIF(ORÇAMENTO!$B$5:$B$9855,COMPOSIÇÕES!A559)=0,"NOK",IF(COUNTIF(ORÇAMENTO!$B$5:$B$9855,COMPOSIÇÕES!A559)&gt;0,"OK","SUBÍTEM"))))))</f>
        <v>SUBÍTEM</v>
      </c>
      <c r="P559" s="794" t="b">
        <f t="shared" si="142"/>
        <v>1</v>
      </c>
      <c r="Q559" s="794">
        <v>88248</v>
      </c>
      <c r="R559" s="794" t="s">
        <v>100</v>
      </c>
      <c r="S559" s="795" t="s">
        <v>649</v>
      </c>
      <c r="T559" s="794" t="s">
        <v>53</v>
      </c>
      <c r="U559" s="794">
        <v>14.62</v>
      </c>
    </row>
    <row r="560" spans="1:21" ht="18.75" customHeight="1">
      <c r="A560" s="779">
        <v>88267</v>
      </c>
      <c r="B560" s="910" t="s">
        <v>100</v>
      </c>
      <c r="C560" s="416" t="s">
        <v>585</v>
      </c>
      <c r="D560" s="417" t="s">
        <v>53</v>
      </c>
      <c r="E560" s="418">
        <v>19.190000000000001</v>
      </c>
      <c r="F560" s="911">
        <v>0.25</v>
      </c>
      <c r="G560" s="796">
        <v>4.8</v>
      </c>
      <c r="H560" s="74" t="str">
        <f t="shared" si="143"/>
        <v>OK</v>
      </c>
      <c r="J560" s="402" t="str">
        <f>IF(AND(F560=0,G560&gt;0),1+COUNT($J$3:J558),IF(B560="AUXILIAR","AUXILIAR","SUBÍTEM"))</f>
        <v>SUBÍTEM</v>
      </c>
      <c r="K560" s="403">
        <v>88267</v>
      </c>
      <c r="L560" s="404">
        <f t="shared" si="141"/>
        <v>88267</v>
      </c>
      <c r="M560" s="405" t="str">
        <f>IF(AND(MID(A560,1,4)="comp",COUNTIF($A$1:$A$1306,A560)&gt;1),"ok AUXILIAR",IF(AND(F560&gt;0,MID(A560,1,4)="COMP"),"SUBÍTEM",IF(OR(AND(F560=0,G560=0),F560="COEF.",F560&gt;0),"SUBÍTEM",IF(MID(A560,1,5)="COMP.",IF(COUNTIF(ORÇAMENTO!$B$5:$B$9855,COMPOSIÇÕES!A560)=0,"NOK",IF(COUNTIF(ORÇAMENTO!$B$5:$B$9855,COMPOSIÇÕES!A560)&gt;0,"OK","SUBÍTEM"))))))</f>
        <v>SUBÍTEM</v>
      </c>
      <c r="P560" s="794" t="b">
        <f t="shared" si="142"/>
        <v>1</v>
      </c>
      <c r="Q560" s="794">
        <v>88267</v>
      </c>
      <c r="R560" s="794" t="s">
        <v>100</v>
      </c>
      <c r="S560" s="795" t="s">
        <v>585</v>
      </c>
      <c r="T560" s="794" t="s">
        <v>53</v>
      </c>
      <c r="U560" s="794">
        <v>18.940000000000001</v>
      </c>
    </row>
    <row r="561" spans="1:21">
      <c r="A561" s="703" t="s">
        <v>1392</v>
      </c>
      <c r="B561" s="703"/>
      <c r="C561" s="703"/>
      <c r="D561" s="703" t="s">
        <v>150</v>
      </c>
      <c r="E561" s="703" t="s">
        <v>150</v>
      </c>
      <c r="F561" s="703"/>
      <c r="G561" s="703"/>
      <c r="H561" s="74" t="str">
        <f t="shared" si="143"/>
        <v>REMOVER ESPAÇOS</v>
      </c>
      <c r="J561" s="402" t="str">
        <f>IF(AND(F561=0,G561&gt;0),1+COUNT($J$3:J560),IF(B561="AUXILIAR","AUXILIAR","SUBÍTEM"))</f>
        <v>SUBÍTEM</v>
      </c>
      <c r="K561" s="403" t="s">
        <v>1392</v>
      </c>
      <c r="L561" s="404" t="str">
        <f t="shared" si="141"/>
        <v>Obs: composição/Base -  Composição adaptada -  SINAPI - 89744(BASE) + 20157/SINAPI INSUMO</v>
      </c>
      <c r="M561" s="405" t="str">
        <f>IF(AND(MID(A561,1,4)="comp",COUNTIF($A$1:$A$1306,A561)&gt;1),"ok AUXILIAR",IF(AND(F561&gt;0,MID(A561,1,4)="COMP"),"SUBÍTEM",IF(OR(AND(F561=0,G561=0),F561="COEF.",F561&gt;0),"SUBÍTEM",IF(MID(A561,1,5)="COMP.",IF(COUNTIF(ORÇAMENTO!$B$5:$B$9855,COMPOSIÇÕES!A561)=0,"NOK",IF(COUNTIF(ORÇAMENTO!$B$5:$B$9855,COMPOSIÇÕES!A561)&gt;0,"OK","SUBÍTEM"))))))</f>
        <v>SUBÍTEM</v>
      </c>
      <c r="P561" s="794" t="b">
        <f t="shared" si="142"/>
        <v>1</v>
      </c>
      <c r="Q561" s="794" t="s">
        <v>1392</v>
      </c>
      <c r="R561" s="794"/>
      <c r="S561" s="703"/>
      <c r="T561" s="794" t="s">
        <v>150</v>
      </c>
      <c r="U561" s="794" t="s">
        <v>150</v>
      </c>
    </row>
    <row r="562" spans="1:21" ht="15.75" thickBot="1"/>
    <row r="563" spans="1:21" ht="41.25" customHeight="1" thickBot="1">
      <c r="A563" s="397" t="s">
        <v>95</v>
      </c>
      <c r="B563" s="398"/>
      <c r="C563" s="399" t="s">
        <v>78</v>
      </c>
      <c r="D563" s="432" t="s">
        <v>96</v>
      </c>
      <c r="E563" s="399" t="s">
        <v>98</v>
      </c>
      <c r="F563" s="432" t="s">
        <v>97</v>
      </c>
      <c r="G563" s="433" t="s">
        <v>99</v>
      </c>
      <c r="H563" s="74" t="str">
        <f>IF(MID(A563,1,3)="OBS","REMOVER ESPAÇOS","OK")</f>
        <v>OK</v>
      </c>
      <c r="J563" s="402" t="str">
        <f>IF(AND(F563=0,G563&gt;0),1+COUNT($J$3:J562),IF(B563="AUXILIAR","AUXILIAR","SUBÍTEM"))</f>
        <v>SUBÍTEM</v>
      </c>
      <c r="K563" s="403" t="s">
        <v>95</v>
      </c>
      <c r="L563" s="404" t="str">
        <f t="shared" ref="L563:L570" si="144">A563</f>
        <v>COD.</v>
      </c>
      <c r="M563" s="405" t="str">
        <f>IF(AND(MID(A563,1,4)="comp",COUNTIF($A$1:$A$1306,A563)&gt;1),"ok AUXILIAR",IF(AND(F563&gt;0,MID(A563,1,4)="COMP"),"SUBÍTEM",IF(OR(AND(F563=0,G563=0),F563="COEF.",F563&gt;0),"SUBÍTEM",IF(MID(A563,1,5)="COMP.",IF(COUNTIF(ORÇAMENTO!$B$5:$B$9855,COMPOSIÇÕES!A563)=0,"NOK",IF(COUNTIF(ORÇAMENTO!$B$5:$B$9855,COMPOSIÇÕES!A563)&gt;0,"OK","SUBÍTEM"))))))</f>
        <v>SUBÍTEM</v>
      </c>
      <c r="P563" s="794" t="b">
        <f t="shared" ref="P563:P570" si="145">C563=S563</f>
        <v>1</v>
      </c>
      <c r="Q563" s="794" t="s">
        <v>95</v>
      </c>
      <c r="R563" s="794"/>
      <c r="S563" s="75" t="s">
        <v>78</v>
      </c>
      <c r="T563" s="794" t="s">
        <v>96</v>
      </c>
      <c r="U563" s="794" t="s">
        <v>98</v>
      </c>
    </row>
    <row r="564" spans="1:21" ht="39" customHeight="1" thickBot="1">
      <c r="A564" s="407" t="s">
        <v>166</v>
      </c>
      <c r="B564" s="408"/>
      <c r="C564" s="437" t="s">
        <v>1391</v>
      </c>
      <c r="D564" s="408" t="s">
        <v>96</v>
      </c>
      <c r="E564" s="434" t="s">
        <v>150</v>
      </c>
      <c r="F564" s="434"/>
      <c r="G564" s="424">
        <v>24.55</v>
      </c>
      <c r="H564" s="74" t="str">
        <f>UPPER(C564)</f>
        <v>JOELHO 45 GRAUS, PVC, ESGOTO PREDIAL, DN 100 MM, FORNECIDO E INSTALADO EM RAMAL DE DESCARGA OU RAMAL DE ESGOTO SANITÁRIO. AF_12/2014</v>
      </c>
      <c r="J564" s="402">
        <f>IF(AND(F564=0,G564&gt;0),1+COUNT($J$3:J563),IF(B564="AUXILIAR","AUXILIAR","SUBÍTEM"))</f>
        <v>69</v>
      </c>
      <c r="K564" s="403" t="s">
        <v>167</v>
      </c>
      <c r="L564" s="404" t="str">
        <f t="shared" si="144"/>
        <v>COMP. 69</v>
      </c>
      <c r="M564" s="405" t="str">
        <f>IF(AND(MID(A564,1,4)="comp",COUNTIF($A$1:$A$1306,A564)&gt;1),"ok AUXILIAR",IF(AND(F564&gt;0,MID(A564,1,4)="COMP"),"SUBÍTEM",IF(OR(AND(F564=0,G564=0),F564="COEF.",F564&gt;0),"SUBÍTEM",IF(MID(A564,1,5)="COMP.",IF(COUNTIF(ORÇAMENTO!$B$5:$B$9855,COMPOSIÇÕES!A564)=0,"NOK",IF(COUNTIF(ORÇAMENTO!$B$5:$B$9855,COMPOSIÇÕES!A564)&gt;0,"OK","SUBÍTEM"))))))</f>
        <v>OK</v>
      </c>
      <c r="P564" s="794" t="b">
        <f t="shared" si="145"/>
        <v>1</v>
      </c>
      <c r="Q564" s="794" t="s">
        <v>166</v>
      </c>
      <c r="R564" s="794"/>
      <c r="S564" s="76" t="s">
        <v>1391</v>
      </c>
      <c r="T564" s="794" t="s">
        <v>96</v>
      </c>
      <c r="U564" s="794" t="s">
        <v>150</v>
      </c>
    </row>
    <row r="565" spans="1:21" ht="24" customHeight="1">
      <c r="A565" s="779">
        <v>299</v>
      </c>
      <c r="B565" s="910" t="s">
        <v>566</v>
      </c>
      <c r="C565" s="416" t="s">
        <v>610</v>
      </c>
      <c r="D565" s="417" t="s">
        <v>579</v>
      </c>
      <c r="E565" s="418">
        <v>1.81</v>
      </c>
      <c r="F565" s="911">
        <v>1</v>
      </c>
      <c r="G565" s="796">
        <v>1.81</v>
      </c>
      <c r="H565" s="74" t="str">
        <f t="shared" ref="H565:H570" si="146">IF(MID(A565,1,3)="OBS","REMOVER ESPAÇOS","OK")</f>
        <v>OK</v>
      </c>
      <c r="J565" s="402" t="str">
        <f>IF(AND(F565=0,G565&gt;0),1+COUNT($J$3:J564),IF(B565="AUXILIAR","AUXILIAR","SUBÍTEM"))</f>
        <v>SUBÍTEM</v>
      </c>
      <c r="K565" s="403">
        <v>299</v>
      </c>
      <c r="L565" s="404">
        <f t="shared" si="144"/>
        <v>299</v>
      </c>
      <c r="M565" s="405" t="str">
        <f>IF(AND(MID(A565,1,4)="comp",COUNTIF($A$1:$A$1306,A565)&gt;1),"ok AUXILIAR",IF(AND(F565&gt;0,MID(A565,1,4)="COMP"),"SUBÍTEM",IF(OR(AND(F565=0,G565=0),F565="COEF.",F565&gt;0),"SUBÍTEM",IF(MID(A565,1,5)="COMP.",IF(COUNTIF(ORÇAMENTO!$B$5:$B$9855,COMPOSIÇÕES!A565)=0,"NOK",IF(COUNTIF(ORÇAMENTO!$B$5:$B$9855,COMPOSIÇÕES!A565)&gt;0,"OK","SUBÍTEM"))))))</f>
        <v>SUBÍTEM</v>
      </c>
      <c r="P565" s="794" t="b">
        <f t="shared" si="145"/>
        <v>1</v>
      </c>
      <c r="Q565" s="794">
        <v>299</v>
      </c>
      <c r="R565" s="794" t="s">
        <v>566</v>
      </c>
      <c r="S565" s="795" t="s">
        <v>610</v>
      </c>
      <c r="T565" s="794" t="s">
        <v>579</v>
      </c>
      <c r="U565" s="794">
        <v>1.81</v>
      </c>
    </row>
    <row r="566" spans="1:21" ht="20.25" customHeight="1">
      <c r="A566" s="779">
        <v>20151</v>
      </c>
      <c r="B566" s="910" t="s">
        <v>566</v>
      </c>
      <c r="C566" s="416" t="s">
        <v>896</v>
      </c>
      <c r="D566" s="417" t="s">
        <v>579</v>
      </c>
      <c r="E566" s="418">
        <v>13.67</v>
      </c>
      <c r="F566" s="911">
        <v>1</v>
      </c>
      <c r="G566" s="796">
        <v>13.67</v>
      </c>
      <c r="H566" s="74" t="str">
        <f t="shared" si="146"/>
        <v>OK</v>
      </c>
      <c r="J566" s="402" t="str">
        <f>IF(AND(F566=0,G566&gt;0),1+COUNT($J$3:J563),IF(B566="AUXILIAR","AUXILIAR","SUBÍTEM"))</f>
        <v>SUBÍTEM</v>
      </c>
      <c r="K566" s="403">
        <v>20151</v>
      </c>
      <c r="L566" s="404">
        <f t="shared" si="144"/>
        <v>20151</v>
      </c>
      <c r="M566" s="405" t="str">
        <f>IF(AND(MID(A566,1,4)="comp",COUNTIF($A$1:$A$1306,A566)&gt;1),"ok AUXILIAR",IF(AND(F566&gt;0,MID(A566,1,4)="COMP"),"SUBÍTEM",IF(OR(AND(F566=0,G566=0),F566="COEF.",F566&gt;0),"SUBÍTEM",IF(MID(A566,1,5)="COMP.",IF(COUNTIF(ORÇAMENTO!$B$5:$B$9855,COMPOSIÇÕES!A566)=0,"NOK",IF(COUNTIF(ORÇAMENTO!$B$5:$B$9855,COMPOSIÇÕES!A566)&gt;0,"OK","SUBÍTEM"))))))</f>
        <v>SUBÍTEM</v>
      </c>
      <c r="P566" s="794" t="b">
        <f t="shared" si="145"/>
        <v>1</v>
      </c>
      <c r="Q566" s="794">
        <v>20151</v>
      </c>
      <c r="R566" s="794" t="s">
        <v>566</v>
      </c>
      <c r="S566" s="795" t="s">
        <v>896</v>
      </c>
      <c r="T566" s="794" t="s">
        <v>579</v>
      </c>
      <c r="U566" s="794">
        <v>13.36</v>
      </c>
    </row>
    <row r="567" spans="1:21" ht="36.75" customHeight="1">
      <c r="A567" s="779">
        <v>20078</v>
      </c>
      <c r="B567" s="910" t="s">
        <v>566</v>
      </c>
      <c r="C567" s="416" t="s">
        <v>609</v>
      </c>
      <c r="D567" s="417" t="s">
        <v>579</v>
      </c>
      <c r="E567" s="418">
        <v>13.23</v>
      </c>
      <c r="F567" s="911">
        <v>4.5999999999999999E-2</v>
      </c>
      <c r="G567" s="796">
        <v>0.61</v>
      </c>
      <c r="H567" s="74" t="str">
        <f t="shared" si="146"/>
        <v>OK</v>
      </c>
      <c r="J567" s="402" t="str">
        <f>IF(AND(F567=0,G567&gt;0),1+COUNT($J$3:J566),IF(B567="AUXILIAR","AUXILIAR","SUBÍTEM"))</f>
        <v>SUBÍTEM</v>
      </c>
      <c r="K567" s="403">
        <v>20078</v>
      </c>
      <c r="L567" s="404">
        <f t="shared" si="144"/>
        <v>20078</v>
      </c>
      <c r="M567" s="405" t="str">
        <f>IF(AND(MID(A567,1,4)="comp",COUNTIF($A$1:$A$1306,A567)&gt;1),"ok AUXILIAR",IF(AND(F567&gt;0,MID(A567,1,4)="COMP"),"SUBÍTEM",IF(OR(AND(F567=0,G567=0),F567="COEF.",F567&gt;0),"SUBÍTEM",IF(MID(A567,1,5)="COMP.",IF(COUNTIF(ORÇAMENTO!$B$5:$B$9855,COMPOSIÇÕES!A567)=0,"NOK",IF(COUNTIF(ORÇAMENTO!$B$5:$B$9855,COMPOSIÇÕES!A567)&gt;0,"OK","SUBÍTEM"))))))</f>
        <v>SUBÍTEM</v>
      </c>
      <c r="P567" s="794" t="b">
        <f t="shared" si="145"/>
        <v>1</v>
      </c>
      <c r="Q567" s="794">
        <v>20078</v>
      </c>
      <c r="R567" s="794" t="s">
        <v>566</v>
      </c>
      <c r="S567" s="795" t="s">
        <v>609</v>
      </c>
      <c r="T567" s="794" t="s">
        <v>579</v>
      </c>
      <c r="U567" s="794">
        <v>13.23</v>
      </c>
    </row>
    <row r="568" spans="1:21" ht="18.75" customHeight="1">
      <c r="A568" s="779">
        <v>88248</v>
      </c>
      <c r="B568" s="910" t="s">
        <v>100</v>
      </c>
      <c r="C568" s="416" t="s">
        <v>649</v>
      </c>
      <c r="D568" s="417" t="s">
        <v>53</v>
      </c>
      <c r="E568" s="418">
        <v>14.63</v>
      </c>
      <c r="F568" s="911">
        <v>0.25</v>
      </c>
      <c r="G568" s="796">
        <v>3.66</v>
      </c>
      <c r="H568" s="74" t="str">
        <f t="shared" si="146"/>
        <v>OK</v>
      </c>
      <c r="J568" s="402" t="str">
        <f>IF(AND(F568=0,G568&gt;0),1+COUNT($J$3:J567),IF(B568="AUXILIAR","AUXILIAR","SUBÍTEM"))</f>
        <v>SUBÍTEM</v>
      </c>
      <c r="K568" s="403">
        <v>88248</v>
      </c>
      <c r="L568" s="404">
        <f t="shared" si="144"/>
        <v>88248</v>
      </c>
      <c r="M568" s="405" t="str">
        <f>IF(AND(MID(A568,1,4)="comp",COUNTIF($A$1:$A$1306,A568)&gt;1),"ok AUXILIAR",IF(AND(F568&gt;0,MID(A568,1,4)="COMP"),"SUBÍTEM",IF(OR(AND(F568=0,G568=0),F568="COEF.",F568&gt;0),"SUBÍTEM",IF(MID(A568,1,5)="COMP.",IF(COUNTIF(ORÇAMENTO!$B$5:$B$9855,COMPOSIÇÕES!A568)=0,"NOK",IF(COUNTIF(ORÇAMENTO!$B$5:$B$9855,COMPOSIÇÕES!A568)&gt;0,"OK","SUBÍTEM"))))))</f>
        <v>SUBÍTEM</v>
      </c>
      <c r="P568" s="794" t="b">
        <f t="shared" si="145"/>
        <v>1</v>
      </c>
      <c r="Q568" s="794">
        <v>88248</v>
      </c>
      <c r="R568" s="794" t="s">
        <v>100</v>
      </c>
      <c r="S568" s="795" t="s">
        <v>649</v>
      </c>
      <c r="T568" s="794" t="s">
        <v>53</v>
      </c>
      <c r="U568" s="794">
        <v>14.62</v>
      </c>
    </row>
    <row r="569" spans="1:21" ht="18.75" customHeight="1">
      <c r="A569" s="779">
        <v>88267</v>
      </c>
      <c r="B569" s="910" t="s">
        <v>100</v>
      </c>
      <c r="C569" s="416" t="s">
        <v>585</v>
      </c>
      <c r="D569" s="417" t="s">
        <v>53</v>
      </c>
      <c r="E569" s="418">
        <v>19.190000000000001</v>
      </c>
      <c r="F569" s="911">
        <v>0.25</v>
      </c>
      <c r="G569" s="796">
        <v>4.8</v>
      </c>
      <c r="H569" s="74" t="str">
        <f t="shared" si="146"/>
        <v>OK</v>
      </c>
      <c r="J569" s="402" t="str">
        <f>IF(AND(F569=0,G569&gt;0),1+COUNT($J$3:J567),IF(B569="AUXILIAR","AUXILIAR","SUBÍTEM"))</f>
        <v>SUBÍTEM</v>
      </c>
      <c r="K569" s="403">
        <v>88267</v>
      </c>
      <c r="L569" s="404">
        <f t="shared" si="144"/>
        <v>88267</v>
      </c>
      <c r="M569" s="405" t="str">
        <f>IF(AND(MID(A569,1,4)="comp",COUNTIF($A$1:$A$1306,A569)&gt;1),"ok AUXILIAR",IF(AND(F569&gt;0,MID(A569,1,4)="COMP"),"SUBÍTEM",IF(OR(AND(F569=0,G569=0),F569="COEF.",F569&gt;0),"SUBÍTEM",IF(MID(A569,1,5)="COMP.",IF(COUNTIF(ORÇAMENTO!$B$5:$B$9855,COMPOSIÇÕES!A569)=0,"NOK",IF(COUNTIF(ORÇAMENTO!$B$5:$B$9855,COMPOSIÇÕES!A569)&gt;0,"OK","SUBÍTEM"))))))</f>
        <v>SUBÍTEM</v>
      </c>
      <c r="P569" s="794" t="b">
        <f t="shared" si="145"/>
        <v>1</v>
      </c>
      <c r="Q569" s="794">
        <v>88267</v>
      </c>
      <c r="R569" s="794" t="s">
        <v>100</v>
      </c>
      <c r="S569" s="795" t="s">
        <v>585</v>
      </c>
      <c r="T569" s="794" t="s">
        <v>53</v>
      </c>
      <c r="U569" s="794">
        <v>18.940000000000001</v>
      </c>
    </row>
    <row r="570" spans="1:21">
      <c r="A570" s="703" t="s">
        <v>1390</v>
      </c>
      <c r="B570" s="703"/>
      <c r="C570" s="703"/>
      <c r="D570" s="703" t="s">
        <v>150</v>
      </c>
      <c r="E570" s="703" t="s">
        <v>150</v>
      </c>
      <c r="F570" s="703"/>
      <c r="G570" s="703"/>
      <c r="H570" s="74" t="str">
        <f t="shared" si="146"/>
        <v>REMOVER ESPAÇOS</v>
      </c>
      <c r="J570" s="402" t="str">
        <f>IF(AND(F570=0,G570&gt;0),1+COUNT($J$3:J569),IF(B570="AUXILIAR","AUXILIAR","SUBÍTEM"))</f>
        <v>SUBÍTEM</v>
      </c>
      <c r="K570" s="403" t="s">
        <v>1390</v>
      </c>
      <c r="L570" s="404" t="str">
        <f t="shared" si="144"/>
        <v>Obs: composição/Base -  Composição adaptada -  SINAPI - 89746(BASE) + 20151/SINAPI INSUMO</v>
      </c>
      <c r="M570" s="405" t="str">
        <f>IF(AND(MID(A570,1,4)="comp",COUNTIF($A$1:$A$1306,A570)&gt;1),"ok AUXILIAR",IF(AND(F570&gt;0,MID(A570,1,4)="COMP"),"SUBÍTEM",IF(OR(AND(F570=0,G570=0),F570="COEF.",F570&gt;0),"SUBÍTEM",IF(MID(A570,1,5)="COMP.",IF(COUNTIF(ORÇAMENTO!$B$5:$B$9855,COMPOSIÇÕES!A570)=0,"NOK",IF(COUNTIF(ORÇAMENTO!$B$5:$B$9855,COMPOSIÇÕES!A570)&gt;0,"OK","SUBÍTEM"))))))</f>
        <v>SUBÍTEM</v>
      </c>
      <c r="P570" s="794" t="b">
        <f t="shared" si="145"/>
        <v>1</v>
      </c>
      <c r="Q570" s="794" t="s">
        <v>1390</v>
      </c>
      <c r="R570" s="794"/>
      <c r="S570" s="703"/>
      <c r="T570" s="794" t="s">
        <v>150</v>
      </c>
      <c r="U570" s="794" t="s">
        <v>150</v>
      </c>
    </row>
    <row r="571" spans="1:21" ht="15.75" thickBot="1"/>
    <row r="572" spans="1:21" ht="41.25" customHeight="1" thickBot="1">
      <c r="A572" s="397" t="s">
        <v>95</v>
      </c>
      <c r="B572" s="398"/>
      <c r="C572" s="399" t="s">
        <v>78</v>
      </c>
      <c r="D572" s="432" t="s">
        <v>96</v>
      </c>
      <c r="E572" s="399" t="s">
        <v>98</v>
      </c>
      <c r="F572" s="432" t="s">
        <v>97</v>
      </c>
      <c r="G572" s="433" t="s">
        <v>99</v>
      </c>
      <c r="H572" s="74" t="str">
        <f>IF(MID(A572,1,3)="OBS","REMOVER ESPAÇOS","OK")</f>
        <v>OK</v>
      </c>
      <c r="J572" s="402" t="str">
        <f>IF(AND(F572=0,G572&gt;0),1+COUNT($J$3:J571),IF(B572="AUXILIAR","AUXILIAR","SUBÍTEM"))</f>
        <v>SUBÍTEM</v>
      </c>
      <c r="K572" s="403" t="s">
        <v>95</v>
      </c>
      <c r="L572" s="404" t="str">
        <f t="shared" ref="L572:L577" si="147">A572</f>
        <v>COD.</v>
      </c>
      <c r="M572" s="405" t="str">
        <f>IF(AND(MID(A572,1,4)="comp",COUNTIF($A$1:$A$1306,A572)&gt;1),"ok AUXILIAR",IF(AND(F572&gt;0,MID(A572,1,4)="COMP"),"SUBÍTEM",IF(OR(AND(F572=0,G572=0),F572="COEF.",F572&gt;0),"SUBÍTEM",IF(MID(A572,1,5)="COMP.",IF(COUNTIF(ORÇAMENTO!$B$5:$B$9855,COMPOSIÇÕES!A572)=0,"NOK",IF(COUNTIF(ORÇAMENTO!$B$5:$B$9855,COMPOSIÇÕES!A572)&gt;0,"OK","SUBÍTEM"))))))</f>
        <v>SUBÍTEM</v>
      </c>
      <c r="P572" s="794" t="b">
        <f t="shared" ref="P572:P577" si="148">C572=S572</f>
        <v>1</v>
      </c>
      <c r="Q572" s="794" t="s">
        <v>95</v>
      </c>
      <c r="R572" s="794"/>
      <c r="S572" s="75" t="s">
        <v>78</v>
      </c>
      <c r="T572" s="794" t="s">
        <v>96</v>
      </c>
      <c r="U572" s="794" t="s">
        <v>98</v>
      </c>
    </row>
    <row r="573" spans="1:21" ht="39" customHeight="1" thickBot="1">
      <c r="A573" s="407" t="s">
        <v>167</v>
      </c>
      <c r="B573" s="408"/>
      <c r="C573" s="437" t="s">
        <v>1587</v>
      </c>
      <c r="D573" s="408" t="s">
        <v>96</v>
      </c>
      <c r="E573" s="434" t="s">
        <v>150</v>
      </c>
      <c r="F573" s="434"/>
      <c r="G573" s="424">
        <v>29.14</v>
      </c>
      <c r="H573" s="74" t="str">
        <f>UPPER(C573)</f>
        <v>RALO HEMISFÉRICO EM Fº Fº, TIPO ABACAXI Ø 100MM</v>
      </c>
      <c r="J573" s="402">
        <f>IF(AND(F573=0,G573&gt;0),1+COUNT($J$3:J572),IF(B573="AUXILIAR","AUXILIAR","SUBÍTEM"))</f>
        <v>70</v>
      </c>
      <c r="K573" s="403" t="s">
        <v>266</v>
      </c>
      <c r="L573" s="404" t="str">
        <f t="shared" si="147"/>
        <v>COMP. 70</v>
      </c>
      <c r="M573" s="405" t="str">
        <f>IF(AND(MID(A573,1,4)="comp",COUNTIF($A$1:$A$1306,A573)&gt;1),"ok AUXILIAR",IF(AND(F573&gt;0,MID(A573,1,4)="COMP"),"SUBÍTEM",IF(OR(AND(F573=0,G573=0),F573="COEF.",F573&gt;0),"SUBÍTEM",IF(MID(A573,1,5)="COMP.",IF(COUNTIF(ORÇAMENTO!$B$5:$B$9855,COMPOSIÇÕES!A573)=0,"NOK",IF(COUNTIF(ORÇAMENTO!$B$5:$B$9855,COMPOSIÇÕES!A573)&gt;0,"OK","SUBÍTEM"))))))</f>
        <v>OK</v>
      </c>
      <c r="P573" s="794" t="b">
        <f t="shared" si="148"/>
        <v>1</v>
      </c>
      <c r="Q573" s="794" t="s">
        <v>167</v>
      </c>
      <c r="R573" s="794"/>
      <c r="S573" s="76" t="s">
        <v>1587</v>
      </c>
      <c r="T573" s="794" t="s">
        <v>96</v>
      </c>
      <c r="U573" s="794" t="s">
        <v>150</v>
      </c>
    </row>
    <row r="574" spans="1:21" ht="36.75" customHeight="1">
      <c r="A574" s="779">
        <v>11708</v>
      </c>
      <c r="B574" s="910" t="s">
        <v>566</v>
      </c>
      <c r="C574" s="416" t="s">
        <v>909</v>
      </c>
      <c r="D574" s="417" t="s">
        <v>579</v>
      </c>
      <c r="E574" s="418">
        <v>12.22</v>
      </c>
      <c r="F574" s="911">
        <v>1</v>
      </c>
      <c r="G574" s="796">
        <v>12.22</v>
      </c>
      <c r="H574" s="74" t="str">
        <f t="shared" ref="H574:H577" si="149">IF(MID(A574,1,3)="OBS","REMOVER ESPAÇOS","OK")</f>
        <v>OK</v>
      </c>
      <c r="J574" s="402" t="str">
        <f>IF(AND(F574=0,G574&gt;0),1+COUNT($J$3:J573),IF(B574="AUXILIAR","AUXILIAR","SUBÍTEM"))</f>
        <v>SUBÍTEM</v>
      </c>
      <c r="K574" s="403">
        <v>11708</v>
      </c>
      <c r="L574" s="404">
        <f t="shared" si="147"/>
        <v>11708</v>
      </c>
      <c r="M574" s="405" t="str">
        <f>IF(AND(MID(A574,1,4)="comp",COUNTIF($A$1:$A$1306,A574)&gt;1),"ok AUXILIAR",IF(AND(F574&gt;0,MID(A574,1,4)="COMP"),"SUBÍTEM",IF(OR(AND(F574=0,G574=0),F574="COEF.",F574&gt;0),"SUBÍTEM",IF(MID(A574,1,5)="COMP.",IF(COUNTIF(ORÇAMENTO!$B$5:$B$9855,COMPOSIÇÕES!A574)=0,"NOK",IF(COUNTIF(ORÇAMENTO!$B$5:$B$9855,COMPOSIÇÕES!A574)&gt;0,"OK","SUBÍTEM"))))))</f>
        <v>SUBÍTEM</v>
      </c>
      <c r="P574" s="794" t="b">
        <f t="shared" si="148"/>
        <v>1</v>
      </c>
      <c r="Q574" s="794">
        <v>11708</v>
      </c>
      <c r="R574" s="794" t="s">
        <v>566</v>
      </c>
      <c r="S574" s="795" t="s">
        <v>909</v>
      </c>
      <c r="T574" s="794" t="s">
        <v>579</v>
      </c>
      <c r="U574" s="794">
        <v>13.37</v>
      </c>
    </row>
    <row r="575" spans="1:21" ht="18.75" customHeight="1">
      <c r="A575" s="779">
        <v>88248</v>
      </c>
      <c r="B575" s="910" t="s">
        <v>100</v>
      </c>
      <c r="C575" s="416" t="s">
        <v>649</v>
      </c>
      <c r="D575" s="417" t="s">
        <v>53</v>
      </c>
      <c r="E575" s="418">
        <v>14.63</v>
      </c>
      <c r="F575" s="911">
        <v>0.5</v>
      </c>
      <c r="G575" s="796">
        <v>7.32</v>
      </c>
      <c r="H575" s="74" t="str">
        <f t="shared" si="149"/>
        <v>OK</v>
      </c>
      <c r="J575" s="402" t="str">
        <f>IF(AND(F575=0,G575&gt;0),1+COUNT($J$3:J574),IF(B575="AUXILIAR","AUXILIAR","SUBÍTEM"))</f>
        <v>SUBÍTEM</v>
      </c>
      <c r="K575" s="403">
        <v>88248</v>
      </c>
      <c r="L575" s="404">
        <f t="shared" si="147"/>
        <v>88248</v>
      </c>
      <c r="M575" s="405" t="str">
        <f>IF(AND(MID(A575,1,4)="comp",COUNTIF($A$1:$A$1306,A575)&gt;1),"ok AUXILIAR",IF(AND(F575&gt;0,MID(A575,1,4)="COMP"),"SUBÍTEM",IF(OR(AND(F575=0,G575=0),F575="COEF.",F575&gt;0),"SUBÍTEM",IF(MID(A575,1,5)="COMP.",IF(COUNTIF(ORÇAMENTO!$B$5:$B$9855,COMPOSIÇÕES!A575)=0,"NOK",IF(COUNTIF(ORÇAMENTO!$B$5:$B$9855,COMPOSIÇÕES!A575)&gt;0,"OK","SUBÍTEM"))))))</f>
        <v>SUBÍTEM</v>
      </c>
      <c r="P575" s="794" t="b">
        <f t="shared" si="148"/>
        <v>1</v>
      </c>
      <c r="Q575" s="794">
        <v>88248</v>
      </c>
      <c r="R575" s="794" t="s">
        <v>100</v>
      </c>
      <c r="S575" s="795" t="s">
        <v>649</v>
      </c>
      <c r="T575" s="794" t="s">
        <v>53</v>
      </c>
      <c r="U575" s="794">
        <v>14.62</v>
      </c>
    </row>
    <row r="576" spans="1:21" ht="18.75" customHeight="1">
      <c r="A576" s="779">
        <v>88267</v>
      </c>
      <c r="B576" s="910" t="s">
        <v>100</v>
      </c>
      <c r="C576" s="416" t="s">
        <v>585</v>
      </c>
      <c r="D576" s="417" t="s">
        <v>53</v>
      </c>
      <c r="E576" s="418">
        <v>19.190000000000001</v>
      </c>
      <c r="F576" s="911">
        <v>0.5</v>
      </c>
      <c r="G576" s="796">
        <v>9.6</v>
      </c>
      <c r="H576" s="74" t="str">
        <f t="shared" si="149"/>
        <v>OK</v>
      </c>
      <c r="J576" s="402" t="str">
        <f>IF(AND(F576=0,G576&gt;0),1+COUNT($J$3:J574),IF(B576="AUXILIAR","AUXILIAR","SUBÍTEM"))</f>
        <v>SUBÍTEM</v>
      </c>
      <c r="K576" s="403">
        <v>88267</v>
      </c>
      <c r="L576" s="404">
        <f t="shared" si="147"/>
        <v>88267</v>
      </c>
      <c r="M576" s="405" t="str">
        <f>IF(AND(MID(A576,1,4)="comp",COUNTIF($A$1:$A$1306,A576)&gt;1),"ok AUXILIAR",IF(AND(F576&gt;0,MID(A576,1,4)="COMP"),"SUBÍTEM",IF(OR(AND(F576=0,G576=0),F576="COEF.",F576&gt;0),"SUBÍTEM",IF(MID(A576,1,5)="COMP.",IF(COUNTIF(ORÇAMENTO!$B$5:$B$9855,COMPOSIÇÕES!A576)=0,"NOK",IF(COUNTIF(ORÇAMENTO!$B$5:$B$9855,COMPOSIÇÕES!A576)&gt;0,"OK","SUBÍTEM"))))))</f>
        <v>SUBÍTEM</v>
      </c>
      <c r="P576" s="794" t="b">
        <f t="shared" si="148"/>
        <v>1</v>
      </c>
      <c r="Q576" s="794">
        <v>88267</v>
      </c>
      <c r="R576" s="794" t="s">
        <v>100</v>
      </c>
      <c r="S576" s="795" t="s">
        <v>585</v>
      </c>
      <c r="T576" s="794" t="s">
        <v>53</v>
      </c>
      <c r="U576" s="794">
        <v>18.940000000000001</v>
      </c>
    </row>
    <row r="577" spans="1:21">
      <c r="A577" s="703" t="s">
        <v>1586</v>
      </c>
      <c r="B577" s="703"/>
      <c r="C577" s="703"/>
      <c r="D577" s="703" t="s">
        <v>150</v>
      </c>
      <c r="E577" s="703" t="s">
        <v>150</v>
      </c>
      <c r="F577" s="703"/>
      <c r="G577" s="703"/>
      <c r="H577" s="74" t="str">
        <f t="shared" si="149"/>
        <v>REMOVER ESPAÇOS</v>
      </c>
      <c r="J577" s="402" t="str">
        <f>IF(AND(F577=0,G577&gt;0),1+COUNT($J$3:J576),IF(B577="AUXILIAR","AUXILIAR","SUBÍTEM"))</f>
        <v>SUBÍTEM</v>
      </c>
      <c r="K577" s="403" t="s">
        <v>1586</v>
      </c>
      <c r="L577" s="404" t="str">
        <f t="shared" si="147"/>
        <v>Obs: composição/Base -  Composição ORSE 4283</v>
      </c>
      <c r="M577" s="405" t="str">
        <f>IF(AND(MID(A577,1,4)="comp",COUNTIF($A$1:$A$1306,A577)&gt;1),"ok AUXILIAR",IF(AND(F577&gt;0,MID(A577,1,4)="COMP"),"SUBÍTEM",IF(OR(AND(F577=0,G577=0),F577="COEF.",F577&gt;0),"SUBÍTEM",IF(MID(A577,1,5)="COMP.",IF(COUNTIF(ORÇAMENTO!$B$5:$B$9855,COMPOSIÇÕES!A577)=0,"NOK",IF(COUNTIF(ORÇAMENTO!$B$5:$B$9855,COMPOSIÇÕES!A577)&gt;0,"OK","SUBÍTEM"))))))</f>
        <v>SUBÍTEM</v>
      </c>
      <c r="P577" s="794" t="b">
        <f t="shared" si="148"/>
        <v>1</v>
      </c>
      <c r="Q577" s="794" t="s">
        <v>1586</v>
      </c>
      <c r="R577" s="794"/>
      <c r="S577" s="703"/>
      <c r="T577" s="794" t="s">
        <v>150</v>
      </c>
      <c r="U577" s="794" t="s">
        <v>150</v>
      </c>
    </row>
    <row r="578" spans="1:21" ht="15.75" thickBot="1"/>
    <row r="579" spans="1:21" ht="41.25" customHeight="1" thickBot="1">
      <c r="A579" s="397" t="s">
        <v>95</v>
      </c>
      <c r="B579" s="398"/>
      <c r="C579" s="399" t="s">
        <v>78</v>
      </c>
      <c r="D579" s="432" t="s">
        <v>96</v>
      </c>
      <c r="E579" s="399" t="s">
        <v>98</v>
      </c>
      <c r="F579" s="432" t="s">
        <v>97</v>
      </c>
      <c r="G579" s="433" t="s">
        <v>99</v>
      </c>
      <c r="H579" s="74" t="str">
        <f>IF(MID(A579,1,3)="OBS","REMOVER ESPAÇOS","OK")</f>
        <v>OK</v>
      </c>
      <c r="J579" s="402" t="str">
        <f>IF(AND(F579=0,G579&gt;0),1+COUNT($J$3:J578),IF(B579="AUXILIAR","AUXILIAR","SUBÍTEM"))</f>
        <v>SUBÍTEM</v>
      </c>
      <c r="K579" s="403" t="s">
        <v>95</v>
      </c>
      <c r="L579" s="404" t="str">
        <f t="shared" ref="L579:L586" si="150">A579</f>
        <v>COD.</v>
      </c>
      <c r="M579" s="405" t="str">
        <f>IF(AND(MID(A579,1,4)="comp",COUNTIF($A$1:$A$1306,A579)&gt;1),"ok AUXILIAR",IF(AND(F579&gt;0,MID(A579,1,4)="COMP"),"SUBÍTEM",IF(OR(AND(F579=0,G579=0),F579="COEF.",F579&gt;0),"SUBÍTEM",IF(MID(A579,1,5)="COMP.",IF(COUNTIF(ORÇAMENTO!$B$5:$B$9855,COMPOSIÇÕES!A579)=0,"NOK",IF(COUNTIF(ORÇAMENTO!$B$5:$B$9855,COMPOSIÇÕES!A579)&gt;0,"OK","SUBÍTEM"))))))</f>
        <v>SUBÍTEM</v>
      </c>
      <c r="P579" s="794" t="b">
        <f t="shared" ref="P579:P586" si="151">C579=S579</f>
        <v>1</v>
      </c>
      <c r="Q579" s="794" t="s">
        <v>95</v>
      </c>
      <c r="R579" s="794"/>
      <c r="S579" s="75" t="s">
        <v>78</v>
      </c>
      <c r="T579" s="794" t="s">
        <v>96</v>
      </c>
      <c r="U579" s="794" t="s">
        <v>98</v>
      </c>
    </row>
    <row r="580" spans="1:21" ht="39" customHeight="1" thickBot="1">
      <c r="A580" s="407" t="s">
        <v>266</v>
      </c>
      <c r="B580" s="408"/>
      <c r="C580" s="437" t="s">
        <v>1394</v>
      </c>
      <c r="D580" s="408" t="s">
        <v>96</v>
      </c>
      <c r="E580" s="434" t="s">
        <v>150</v>
      </c>
      <c r="F580" s="434"/>
      <c r="G580" s="424">
        <v>15.799999999999999</v>
      </c>
      <c r="H580" s="74" t="str">
        <f>UPPER(C580)</f>
        <v>JUNÇÃO SIMPLES, PVC, ESGOTO PREDIAL, DN 50 X 50 MM, JUNTA ELÁSTICA, FORNECIDO E INSTALADO EM RAMAL DE DESCARGA OU RAMAL DE ESGOTO SANITÁRIO. AF_12/2014</v>
      </c>
      <c r="J580" s="402">
        <f>IF(AND(F580=0,G580&gt;0),1+COUNT($J$3:J579),IF(B580="AUXILIAR","AUXILIAR","SUBÍTEM"))</f>
        <v>71</v>
      </c>
      <c r="K580" s="403" t="s">
        <v>168</v>
      </c>
      <c r="L580" s="404" t="str">
        <f t="shared" si="150"/>
        <v>COMP. 71</v>
      </c>
      <c r="M580" s="405" t="str">
        <f>IF(AND(MID(A580,1,4)="comp",COUNTIF($A$1:$A$1306,A580)&gt;1),"ok AUXILIAR",IF(AND(F580&gt;0,MID(A580,1,4)="COMP"),"SUBÍTEM",IF(OR(AND(F580=0,G580=0),F580="COEF.",F580&gt;0),"SUBÍTEM",IF(MID(A580,1,5)="COMP.",IF(COUNTIF(ORÇAMENTO!$B$5:$B$9855,COMPOSIÇÕES!A580)=0,"NOK",IF(COUNTIF(ORÇAMENTO!$B$5:$B$9855,COMPOSIÇÕES!A580)&gt;0,"OK","SUBÍTEM"))))))</f>
        <v>OK</v>
      </c>
      <c r="P580" s="794" t="b">
        <f t="shared" si="151"/>
        <v>1</v>
      </c>
      <c r="Q580" s="794" t="s">
        <v>266</v>
      </c>
      <c r="R580" s="794"/>
      <c r="S580" s="76" t="s">
        <v>1394</v>
      </c>
      <c r="T580" s="794" t="s">
        <v>96</v>
      </c>
      <c r="U580" s="794" t="s">
        <v>150</v>
      </c>
    </row>
    <row r="581" spans="1:21" ht="24" customHeight="1">
      <c r="A581" s="779">
        <v>296</v>
      </c>
      <c r="B581" s="910" t="s">
        <v>566</v>
      </c>
      <c r="C581" s="416" t="s">
        <v>618</v>
      </c>
      <c r="D581" s="417" t="s">
        <v>579</v>
      </c>
      <c r="E581" s="418">
        <v>1.1299999999999999</v>
      </c>
      <c r="F581" s="911">
        <v>2</v>
      </c>
      <c r="G581" s="796">
        <v>2.2599999999999998</v>
      </c>
      <c r="H581" s="74" t="str">
        <f t="shared" ref="H581:H586" si="152">IF(MID(A581,1,3)="OBS","REMOVER ESPAÇOS","OK")</f>
        <v>OK</v>
      </c>
      <c r="J581" s="402" t="str">
        <f>IF(AND(F581=0,G581&gt;0),1+COUNT($J$3:J580),IF(B581="AUXILIAR","AUXILIAR","SUBÍTEM"))</f>
        <v>SUBÍTEM</v>
      </c>
      <c r="K581" s="403">
        <v>296</v>
      </c>
      <c r="L581" s="404">
        <f t="shared" si="150"/>
        <v>296</v>
      </c>
      <c r="M581" s="405" t="str">
        <f>IF(AND(MID(A581,1,4)="comp",COUNTIF($A$1:$A$1306,A581)&gt;1),"ok AUXILIAR",IF(AND(F581&gt;0,MID(A581,1,4)="COMP"),"SUBÍTEM",IF(OR(AND(F581=0,G581=0),F581="COEF.",F581&gt;0),"SUBÍTEM",IF(MID(A581,1,5)="COMP.",IF(COUNTIF(ORÇAMENTO!$B$5:$B$9855,COMPOSIÇÕES!A581)=0,"NOK",IF(COUNTIF(ORÇAMENTO!$B$5:$B$9855,COMPOSIÇÕES!A581)&gt;0,"OK","SUBÍTEM"))))))</f>
        <v>SUBÍTEM</v>
      </c>
      <c r="P581" s="794" t="b">
        <f t="shared" si="151"/>
        <v>1</v>
      </c>
      <c r="Q581" s="794">
        <v>296</v>
      </c>
      <c r="R581" s="794" t="s">
        <v>566</v>
      </c>
      <c r="S581" s="795" t="s">
        <v>618</v>
      </c>
      <c r="T581" s="794" t="s">
        <v>579</v>
      </c>
      <c r="U581" s="794">
        <v>1.1299999999999999</v>
      </c>
    </row>
    <row r="582" spans="1:21" ht="20.25" customHeight="1">
      <c r="A582" s="779">
        <v>20141</v>
      </c>
      <c r="B582" s="910" t="s">
        <v>566</v>
      </c>
      <c r="C582" s="416" t="s">
        <v>901</v>
      </c>
      <c r="D582" s="417" t="s">
        <v>579</v>
      </c>
      <c r="E582" s="418">
        <v>7.26</v>
      </c>
      <c r="F582" s="911">
        <v>1</v>
      </c>
      <c r="G582" s="796">
        <v>7.26</v>
      </c>
      <c r="H582" s="74" t="str">
        <f t="shared" si="152"/>
        <v>OK</v>
      </c>
      <c r="J582" s="402" t="str">
        <f>IF(AND(F582=0,G582&gt;0),1+COUNT($J$3:J579),IF(B582="AUXILIAR","AUXILIAR","SUBÍTEM"))</f>
        <v>SUBÍTEM</v>
      </c>
      <c r="K582" s="403">
        <v>20141</v>
      </c>
      <c r="L582" s="404">
        <f t="shared" si="150"/>
        <v>20141</v>
      </c>
      <c r="M582" s="405" t="str">
        <f>IF(AND(MID(A582,1,4)="comp",COUNTIF($A$1:$A$1306,A582)&gt;1),"ok AUXILIAR",IF(AND(F582&gt;0,MID(A582,1,4)="COMP"),"SUBÍTEM",IF(OR(AND(F582=0,G582=0),F582="COEF.",F582&gt;0),"SUBÍTEM",IF(MID(A582,1,5)="COMP.",IF(COUNTIF(ORÇAMENTO!$B$5:$B$9855,COMPOSIÇÕES!A582)=0,"NOK",IF(COUNTIF(ORÇAMENTO!$B$5:$B$9855,COMPOSIÇÕES!A582)&gt;0,"OK","SUBÍTEM"))))))</f>
        <v>SUBÍTEM</v>
      </c>
      <c r="P582" s="794" t="b">
        <f t="shared" si="151"/>
        <v>1</v>
      </c>
      <c r="Q582" s="794">
        <v>20141</v>
      </c>
      <c r="R582" s="794" t="s">
        <v>566</v>
      </c>
      <c r="S582" s="795" t="s">
        <v>901</v>
      </c>
      <c r="T582" s="794" t="s">
        <v>579</v>
      </c>
      <c r="U582" s="794">
        <v>7.09</v>
      </c>
    </row>
    <row r="583" spans="1:21" ht="36.75" customHeight="1">
      <c r="A583" s="779">
        <v>20078</v>
      </c>
      <c r="B583" s="910" t="s">
        <v>566</v>
      </c>
      <c r="C583" s="416" t="s">
        <v>609</v>
      </c>
      <c r="D583" s="417" t="s">
        <v>579</v>
      </c>
      <c r="E583" s="418">
        <v>13.23</v>
      </c>
      <c r="F583" s="911">
        <v>0.04</v>
      </c>
      <c r="G583" s="796">
        <v>0.53</v>
      </c>
      <c r="H583" s="74" t="str">
        <f t="shared" si="152"/>
        <v>OK</v>
      </c>
      <c r="J583" s="402" t="str">
        <f>IF(AND(F583=0,G583&gt;0),1+COUNT($J$3:J582),IF(B583="AUXILIAR","AUXILIAR","SUBÍTEM"))</f>
        <v>SUBÍTEM</v>
      </c>
      <c r="K583" s="403">
        <v>20078</v>
      </c>
      <c r="L583" s="404">
        <f t="shared" si="150"/>
        <v>20078</v>
      </c>
      <c r="M583" s="405" t="str">
        <f>IF(AND(MID(A583,1,4)="comp",COUNTIF($A$1:$A$1306,A583)&gt;1),"ok AUXILIAR",IF(AND(F583&gt;0,MID(A583,1,4)="COMP"),"SUBÍTEM",IF(OR(AND(F583=0,G583=0),F583="COEF.",F583&gt;0),"SUBÍTEM",IF(MID(A583,1,5)="COMP.",IF(COUNTIF(ORÇAMENTO!$B$5:$B$9855,COMPOSIÇÕES!A583)=0,"NOK",IF(COUNTIF(ORÇAMENTO!$B$5:$B$9855,COMPOSIÇÕES!A583)&gt;0,"OK","SUBÍTEM"))))))</f>
        <v>SUBÍTEM</v>
      </c>
      <c r="P583" s="794" t="b">
        <f t="shared" si="151"/>
        <v>1</v>
      </c>
      <c r="Q583" s="794">
        <v>20078</v>
      </c>
      <c r="R583" s="794" t="s">
        <v>566</v>
      </c>
      <c r="S583" s="795" t="s">
        <v>609</v>
      </c>
      <c r="T583" s="794" t="s">
        <v>579</v>
      </c>
      <c r="U583" s="794">
        <v>13.23</v>
      </c>
    </row>
    <row r="584" spans="1:21" ht="18.75" customHeight="1">
      <c r="A584" s="779">
        <v>88248</v>
      </c>
      <c r="B584" s="910" t="s">
        <v>100</v>
      </c>
      <c r="C584" s="416" t="s">
        <v>649</v>
      </c>
      <c r="D584" s="417" t="s">
        <v>53</v>
      </c>
      <c r="E584" s="418">
        <v>14.63</v>
      </c>
      <c r="F584" s="911">
        <v>0.17</v>
      </c>
      <c r="G584" s="796">
        <v>2.4900000000000002</v>
      </c>
      <c r="H584" s="74" t="str">
        <f t="shared" si="152"/>
        <v>OK</v>
      </c>
      <c r="J584" s="402" t="str">
        <f>IF(AND(F584=0,G584&gt;0),1+COUNT($J$3:J583),IF(B584="AUXILIAR","AUXILIAR","SUBÍTEM"))</f>
        <v>SUBÍTEM</v>
      </c>
      <c r="K584" s="403">
        <v>88248</v>
      </c>
      <c r="L584" s="404">
        <f t="shared" si="150"/>
        <v>88248</v>
      </c>
      <c r="M584" s="405" t="str">
        <f>IF(AND(MID(A584,1,4)="comp",COUNTIF($A$1:$A$1306,A584)&gt;1),"ok AUXILIAR",IF(AND(F584&gt;0,MID(A584,1,4)="COMP"),"SUBÍTEM",IF(OR(AND(F584=0,G584=0),F584="COEF.",F584&gt;0),"SUBÍTEM",IF(MID(A584,1,5)="COMP.",IF(COUNTIF(ORÇAMENTO!$B$5:$B$9855,COMPOSIÇÕES!A584)=0,"NOK",IF(COUNTIF(ORÇAMENTO!$B$5:$B$9855,COMPOSIÇÕES!A584)&gt;0,"OK","SUBÍTEM"))))))</f>
        <v>SUBÍTEM</v>
      </c>
      <c r="P584" s="794" t="b">
        <f t="shared" si="151"/>
        <v>1</v>
      </c>
      <c r="Q584" s="794">
        <v>88248</v>
      </c>
      <c r="R584" s="794" t="s">
        <v>100</v>
      </c>
      <c r="S584" s="795" t="s">
        <v>649</v>
      </c>
      <c r="T584" s="794" t="s">
        <v>53</v>
      </c>
      <c r="U584" s="794">
        <v>14.62</v>
      </c>
    </row>
    <row r="585" spans="1:21" ht="18.75" customHeight="1">
      <c r="A585" s="779">
        <v>88267</v>
      </c>
      <c r="B585" s="910" t="s">
        <v>100</v>
      </c>
      <c r="C585" s="416" t="s">
        <v>585</v>
      </c>
      <c r="D585" s="417" t="s">
        <v>53</v>
      </c>
      <c r="E585" s="418">
        <v>19.190000000000001</v>
      </c>
      <c r="F585" s="911">
        <v>0.17</v>
      </c>
      <c r="G585" s="796">
        <v>3.26</v>
      </c>
      <c r="H585" s="74" t="str">
        <f t="shared" si="152"/>
        <v>OK</v>
      </c>
      <c r="J585" s="402" t="str">
        <f>IF(AND(F585=0,G585&gt;0),1+COUNT($J$3:J583),IF(B585="AUXILIAR","AUXILIAR","SUBÍTEM"))</f>
        <v>SUBÍTEM</v>
      </c>
      <c r="K585" s="403">
        <v>88267</v>
      </c>
      <c r="L585" s="404">
        <f t="shared" si="150"/>
        <v>88267</v>
      </c>
      <c r="M585" s="405" t="str">
        <f>IF(AND(MID(A585,1,4)="comp",COUNTIF($A$1:$A$1306,A585)&gt;1),"ok AUXILIAR",IF(AND(F585&gt;0,MID(A585,1,4)="COMP"),"SUBÍTEM",IF(OR(AND(F585=0,G585=0),F585="COEF.",F585&gt;0),"SUBÍTEM",IF(MID(A585,1,5)="COMP.",IF(COUNTIF(ORÇAMENTO!$B$5:$B$9855,COMPOSIÇÕES!A585)=0,"NOK",IF(COUNTIF(ORÇAMENTO!$B$5:$B$9855,COMPOSIÇÕES!A585)&gt;0,"OK","SUBÍTEM"))))))</f>
        <v>SUBÍTEM</v>
      </c>
      <c r="P585" s="794" t="b">
        <f t="shared" si="151"/>
        <v>1</v>
      </c>
      <c r="Q585" s="794">
        <v>88267</v>
      </c>
      <c r="R585" s="794" t="s">
        <v>100</v>
      </c>
      <c r="S585" s="795" t="s">
        <v>585</v>
      </c>
      <c r="T585" s="794" t="s">
        <v>53</v>
      </c>
      <c r="U585" s="794">
        <v>18.940000000000001</v>
      </c>
    </row>
    <row r="586" spans="1:21">
      <c r="A586" s="703" t="s">
        <v>1395</v>
      </c>
      <c r="B586" s="703"/>
      <c r="C586" s="703"/>
      <c r="D586" s="703" t="s">
        <v>150</v>
      </c>
      <c r="E586" s="703" t="s">
        <v>150</v>
      </c>
      <c r="F586" s="703"/>
      <c r="G586" s="703"/>
      <c r="H586" s="74" t="str">
        <f t="shared" si="152"/>
        <v>REMOVER ESPAÇOS</v>
      </c>
      <c r="J586" s="402" t="str">
        <f>IF(AND(F586=0,G586&gt;0),1+COUNT($J$3:J585),IF(B586="AUXILIAR","AUXILIAR","SUBÍTEM"))</f>
        <v>SUBÍTEM</v>
      </c>
      <c r="K586" s="403" t="s">
        <v>1395</v>
      </c>
      <c r="L586" s="404" t="str">
        <f t="shared" si="150"/>
        <v>Obs: composição/Base -  Composição adaptada -  SINAPI - 89785(BASE) + 20141/SINAPI INSUMO</v>
      </c>
      <c r="M586" s="405" t="str">
        <f>IF(AND(MID(A586,1,4)="comp",COUNTIF($A$1:$A$1306,A586)&gt;1),"ok AUXILIAR",IF(AND(F586&gt;0,MID(A586,1,4)="COMP"),"SUBÍTEM",IF(OR(AND(F586=0,G586=0),F586="COEF.",F586&gt;0),"SUBÍTEM",IF(MID(A586,1,5)="COMP.",IF(COUNTIF(ORÇAMENTO!$B$5:$B$9855,COMPOSIÇÕES!A586)=0,"NOK",IF(COUNTIF(ORÇAMENTO!$B$5:$B$9855,COMPOSIÇÕES!A586)&gt;0,"OK","SUBÍTEM"))))))</f>
        <v>SUBÍTEM</v>
      </c>
      <c r="P586" s="794" t="b">
        <f t="shared" si="151"/>
        <v>1</v>
      </c>
      <c r="Q586" s="794" t="s">
        <v>1395</v>
      </c>
      <c r="R586" s="794"/>
      <c r="S586" s="703"/>
      <c r="T586" s="794" t="s">
        <v>150</v>
      </c>
      <c r="U586" s="794" t="s">
        <v>150</v>
      </c>
    </row>
    <row r="587" spans="1:21" ht="15.75" thickBot="1"/>
    <row r="588" spans="1:21" ht="41.25" customHeight="1" thickBot="1">
      <c r="A588" s="397" t="s">
        <v>95</v>
      </c>
      <c r="B588" s="398"/>
      <c r="C588" s="399" t="s">
        <v>78</v>
      </c>
      <c r="D588" s="432" t="s">
        <v>96</v>
      </c>
      <c r="E588" s="399" t="s">
        <v>98</v>
      </c>
      <c r="F588" s="432" t="s">
        <v>97</v>
      </c>
      <c r="G588" s="433" t="s">
        <v>99</v>
      </c>
      <c r="H588" s="74" t="str">
        <f>IF(MID(A588,1,3)="OBS","REMOVER ESPAÇOS","OK")</f>
        <v>OK</v>
      </c>
      <c r="J588" s="402" t="str">
        <f>IF(AND(F588=0,G588&gt;0),1+COUNT($J$3:J587),IF(B588="AUXILIAR","AUXILIAR","SUBÍTEM"))</f>
        <v>SUBÍTEM</v>
      </c>
      <c r="K588" s="403" t="s">
        <v>95</v>
      </c>
      <c r="L588" s="404" t="str">
        <f t="shared" ref="L588:L596" si="153">A588</f>
        <v>COD.</v>
      </c>
      <c r="M588" s="405" t="str">
        <f>IF(AND(MID(A588,1,4)="comp",COUNTIF($A$1:$A$1306,A588)&gt;1),"ok AUXILIAR",IF(AND(F588&gt;0,MID(A588,1,4)="COMP"),"SUBÍTEM",IF(OR(AND(F588=0,G588=0),F588="COEF.",F588&gt;0),"SUBÍTEM",IF(MID(A588,1,5)="COMP.",IF(COUNTIF(ORÇAMENTO!$B$5:$B$9855,COMPOSIÇÕES!A588)=0,"NOK",IF(COUNTIF(ORÇAMENTO!$B$5:$B$9855,COMPOSIÇÕES!A588)&gt;0,"OK","SUBÍTEM"))))))</f>
        <v>SUBÍTEM</v>
      </c>
      <c r="P588" s="794" t="b">
        <f t="shared" ref="P588:P596" si="154">C588=S588</f>
        <v>1</v>
      </c>
      <c r="Q588" s="794" t="s">
        <v>95</v>
      </c>
      <c r="R588" s="794"/>
      <c r="S588" s="75" t="s">
        <v>78</v>
      </c>
      <c r="T588" s="794" t="s">
        <v>96</v>
      </c>
      <c r="U588" s="794" t="s">
        <v>98</v>
      </c>
    </row>
    <row r="589" spans="1:21" ht="39" customHeight="1" thickBot="1">
      <c r="A589" s="407" t="s">
        <v>168</v>
      </c>
      <c r="B589" s="408"/>
      <c r="C589" s="437" t="s">
        <v>1397</v>
      </c>
      <c r="D589" s="408" t="s">
        <v>96</v>
      </c>
      <c r="E589" s="434" t="s">
        <v>150</v>
      </c>
      <c r="F589" s="434"/>
      <c r="G589" s="424">
        <v>29.63</v>
      </c>
      <c r="H589" s="74" t="str">
        <f>UPPER(C589)</f>
        <v>JUNÇÃO SIMPLES EM PVC RÍGIDO C/ ANÉIS, PARA ESGOTO PRIMÁRIO, DIÂM =100 X 50MM</v>
      </c>
      <c r="J589" s="402">
        <f>IF(AND(F589=0,G589&gt;0),1+COUNT($J$3:J588),IF(B589="AUXILIAR","AUXILIAR","SUBÍTEM"))</f>
        <v>72</v>
      </c>
      <c r="K589" s="403" t="s">
        <v>169</v>
      </c>
      <c r="L589" s="404" t="str">
        <f t="shared" si="153"/>
        <v>COMP. 72</v>
      </c>
      <c r="M589" s="405" t="str">
        <f>IF(AND(MID(A589,1,4)="comp",COUNTIF($A$1:$A$1306,A589)&gt;1),"ok AUXILIAR",IF(AND(F589&gt;0,MID(A589,1,4)="COMP"),"SUBÍTEM",IF(OR(AND(F589=0,G589=0),F589="COEF.",F589&gt;0),"SUBÍTEM",IF(MID(A589,1,5)="COMP.",IF(COUNTIF(ORÇAMENTO!$B$5:$B$9855,COMPOSIÇÕES!A589)=0,"NOK",IF(COUNTIF(ORÇAMENTO!$B$5:$B$9855,COMPOSIÇÕES!A589)&gt;0,"OK","SUBÍTEM"))))))</f>
        <v>OK</v>
      </c>
      <c r="P589" s="794" t="b">
        <f t="shared" si="154"/>
        <v>1</v>
      </c>
      <c r="Q589" s="794" t="s">
        <v>168</v>
      </c>
      <c r="R589" s="794"/>
      <c r="S589" s="76" t="s">
        <v>1397</v>
      </c>
      <c r="T589" s="794" t="s">
        <v>96</v>
      </c>
      <c r="U589" s="794" t="s">
        <v>150</v>
      </c>
    </row>
    <row r="590" spans="1:21" ht="24" customHeight="1">
      <c r="A590" s="779">
        <v>1703</v>
      </c>
      <c r="B590" s="910" t="s">
        <v>101</v>
      </c>
      <c r="C590" s="416" t="s">
        <v>1471</v>
      </c>
      <c r="D590" s="417" t="s">
        <v>49</v>
      </c>
      <c r="E590" s="418">
        <v>42.18</v>
      </c>
      <c r="F590" s="911">
        <v>5.6000000000000001E-2</v>
      </c>
      <c r="G590" s="796">
        <v>2.36</v>
      </c>
      <c r="H590" s="74" t="str">
        <f t="shared" ref="H590:H596" si="155">IF(MID(A590,1,3)="OBS","REMOVER ESPAÇOS","OK")</f>
        <v>OK</v>
      </c>
      <c r="J590" s="402" t="str">
        <f>IF(AND(F590=0,G590&gt;0),1+COUNT($J$3:J589),IF(B590="AUXILIAR","AUXILIAR","SUBÍTEM"))</f>
        <v>SUBÍTEM</v>
      </c>
      <c r="K590" s="403">
        <v>1703</v>
      </c>
      <c r="L590" s="404">
        <f t="shared" si="153"/>
        <v>1703</v>
      </c>
      <c r="M590" s="405" t="str">
        <f>IF(AND(MID(A590,1,4)="comp",COUNTIF($A$1:$A$1306,A590)&gt;1),"ok AUXILIAR",IF(AND(F590&gt;0,MID(A590,1,4)="COMP"),"SUBÍTEM",IF(OR(AND(F590=0,G590=0),F590="COEF.",F590&gt;0),"SUBÍTEM",IF(MID(A590,1,5)="COMP.",IF(COUNTIF(ORÇAMENTO!$B$5:$B$9855,COMPOSIÇÕES!A590)=0,"NOK",IF(COUNTIF(ORÇAMENTO!$B$5:$B$9855,COMPOSIÇÕES!A590)&gt;0,"OK","SUBÍTEM"))))))</f>
        <v>SUBÍTEM</v>
      </c>
      <c r="P590" s="794" t="b">
        <f t="shared" si="154"/>
        <v>1</v>
      </c>
      <c r="Q590" s="794">
        <v>1703</v>
      </c>
      <c r="R590" s="794" t="s">
        <v>101</v>
      </c>
      <c r="S590" s="795" t="s">
        <v>1471</v>
      </c>
      <c r="T590" s="794" t="s">
        <v>49</v>
      </c>
      <c r="U590" s="794">
        <v>17.96</v>
      </c>
    </row>
    <row r="591" spans="1:21" ht="20.25" customHeight="1">
      <c r="A591" s="779">
        <v>296</v>
      </c>
      <c r="B591" s="910" t="s">
        <v>566</v>
      </c>
      <c r="C591" s="416" t="s">
        <v>618</v>
      </c>
      <c r="D591" s="417" t="s">
        <v>579</v>
      </c>
      <c r="E591" s="418">
        <v>1.1299999999999999</v>
      </c>
      <c r="F591" s="911">
        <v>1</v>
      </c>
      <c r="G591" s="796">
        <v>1.1299999999999999</v>
      </c>
      <c r="H591" s="74" t="str">
        <f t="shared" si="155"/>
        <v>OK</v>
      </c>
      <c r="J591" s="402" t="str">
        <f>IF(AND(F591=0,G591&gt;0),1+COUNT($J$3:J588),IF(B591="AUXILIAR","AUXILIAR","SUBÍTEM"))</f>
        <v>SUBÍTEM</v>
      </c>
      <c r="K591" s="403">
        <v>296</v>
      </c>
      <c r="L591" s="404">
        <f t="shared" si="153"/>
        <v>296</v>
      </c>
      <c r="M591" s="405" t="str">
        <f>IF(AND(MID(A591,1,4)="comp",COUNTIF($A$1:$A$1306,A591)&gt;1),"ok AUXILIAR",IF(AND(F591&gt;0,MID(A591,1,4)="COMP"),"SUBÍTEM",IF(OR(AND(F591=0,G591=0),F591="COEF.",F591&gt;0),"SUBÍTEM",IF(MID(A591,1,5)="COMP.",IF(COUNTIF(ORÇAMENTO!$B$5:$B$9855,COMPOSIÇÕES!A591)=0,"NOK",IF(COUNTIF(ORÇAMENTO!$B$5:$B$9855,COMPOSIÇÕES!A591)&gt;0,"OK","SUBÍTEM"))))))</f>
        <v>SUBÍTEM</v>
      </c>
      <c r="P591" s="794" t="b">
        <f t="shared" si="154"/>
        <v>1</v>
      </c>
      <c r="Q591" s="794">
        <v>296</v>
      </c>
      <c r="R591" s="794" t="s">
        <v>566</v>
      </c>
      <c r="S591" s="795" t="s">
        <v>618</v>
      </c>
      <c r="T591" s="794" t="s">
        <v>579</v>
      </c>
      <c r="U591" s="794">
        <v>1.1299999999999999</v>
      </c>
    </row>
    <row r="592" spans="1:21" ht="36.75" customHeight="1">
      <c r="A592" s="779">
        <v>301</v>
      </c>
      <c r="B592" s="910" t="s">
        <v>566</v>
      </c>
      <c r="C592" s="416" t="s">
        <v>878</v>
      </c>
      <c r="D592" s="417" t="s">
        <v>579</v>
      </c>
      <c r="E592" s="418">
        <v>2</v>
      </c>
      <c r="F592" s="911">
        <v>1</v>
      </c>
      <c r="G592" s="796">
        <v>2</v>
      </c>
      <c r="H592" s="74" t="str">
        <f t="shared" si="155"/>
        <v>OK</v>
      </c>
      <c r="J592" s="402" t="str">
        <f>IF(AND(F592=0,G592&gt;0),1+COUNT($J$3:J591),IF(B592="AUXILIAR","AUXILIAR","SUBÍTEM"))</f>
        <v>SUBÍTEM</v>
      </c>
      <c r="K592" s="403">
        <v>301</v>
      </c>
      <c r="L592" s="404">
        <f t="shared" si="153"/>
        <v>301</v>
      </c>
      <c r="M592" s="405" t="str">
        <f>IF(AND(MID(A592,1,4)="comp",COUNTIF($A$1:$A$1306,A592)&gt;1),"ok AUXILIAR",IF(AND(F592&gt;0,MID(A592,1,4)="COMP"),"SUBÍTEM",IF(OR(AND(F592=0,G592=0),F592="COEF.",F592&gt;0),"SUBÍTEM",IF(MID(A592,1,5)="COMP.",IF(COUNTIF(ORÇAMENTO!$B$5:$B$9855,COMPOSIÇÕES!A592)=0,"NOK",IF(COUNTIF(ORÇAMENTO!$B$5:$B$9855,COMPOSIÇÕES!A592)&gt;0,"OK","SUBÍTEM"))))))</f>
        <v>SUBÍTEM</v>
      </c>
      <c r="P592" s="794" t="b">
        <f t="shared" si="154"/>
        <v>1</v>
      </c>
      <c r="Q592" s="794">
        <v>301</v>
      </c>
      <c r="R592" s="794" t="s">
        <v>566</v>
      </c>
      <c r="S592" s="795" t="s">
        <v>878</v>
      </c>
      <c r="T592" s="794" t="s">
        <v>579</v>
      </c>
      <c r="U592" s="794">
        <v>2</v>
      </c>
    </row>
    <row r="593" spans="1:21" ht="18.75" customHeight="1">
      <c r="A593" s="779">
        <v>88267</v>
      </c>
      <c r="B593" s="910" t="s">
        <v>100</v>
      </c>
      <c r="C593" s="416" t="s">
        <v>585</v>
      </c>
      <c r="D593" s="417" t="s">
        <v>53</v>
      </c>
      <c r="E593" s="418">
        <v>19.190000000000001</v>
      </c>
      <c r="F593" s="911">
        <v>0.46</v>
      </c>
      <c r="G593" s="796">
        <v>8.83</v>
      </c>
      <c r="H593" s="74" t="str">
        <f t="shared" si="155"/>
        <v>OK</v>
      </c>
      <c r="J593" s="402" t="str">
        <f>IF(AND(F593=0,G593&gt;0),1+COUNT($J$3:J592),IF(B593="AUXILIAR","AUXILIAR","SUBÍTEM"))</f>
        <v>SUBÍTEM</v>
      </c>
      <c r="K593" s="403">
        <v>88267</v>
      </c>
      <c r="L593" s="404">
        <f t="shared" si="153"/>
        <v>88267</v>
      </c>
      <c r="M593" s="405" t="str">
        <f>IF(AND(MID(A593,1,4)="comp",COUNTIF($A$1:$A$1306,A593)&gt;1),"ok AUXILIAR",IF(AND(F593&gt;0,MID(A593,1,4)="COMP"),"SUBÍTEM",IF(OR(AND(F593=0,G593=0),F593="COEF.",F593&gt;0),"SUBÍTEM",IF(MID(A593,1,5)="COMP.",IF(COUNTIF(ORÇAMENTO!$B$5:$B$9855,COMPOSIÇÕES!A593)=0,"NOK",IF(COUNTIF(ORÇAMENTO!$B$5:$B$9855,COMPOSIÇÕES!A593)&gt;0,"OK","SUBÍTEM"))))))</f>
        <v>SUBÍTEM</v>
      </c>
      <c r="P593" s="794" t="b">
        <f t="shared" si="154"/>
        <v>1</v>
      </c>
      <c r="Q593" s="794">
        <v>88267</v>
      </c>
      <c r="R593" s="794" t="s">
        <v>100</v>
      </c>
      <c r="S593" s="795" t="s">
        <v>585</v>
      </c>
      <c r="T593" s="794" t="s">
        <v>53</v>
      </c>
      <c r="U593" s="794">
        <v>18.940000000000001</v>
      </c>
    </row>
    <row r="594" spans="1:21" ht="18.75" customHeight="1">
      <c r="A594" s="779">
        <v>1270</v>
      </c>
      <c r="B594" s="910" t="s">
        <v>101</v>
      </c>
      <c r="C594" s="416" t="s">
        <v>617</v>
      </c>
      <c r="D594" s="417" t="s">
        <v>48</v>
      </c>
      <c r="E594" s="418">
        <v>9.4499999999999993</v>
      </c>
      <c r="F594" s="911">
        <v>1</v>
      </c>
      <c r="G594" s="796">
        <v>9.4499999999999993</v>
      </c>
      <c r="H594" s="74" t="str">
        <f t="shared" si="155"/>
        <v>OK</v>
      </c>
      <c r="J594" s="402" t="str">
        <f>IF(AND(F594=0,G594&gt;0),1+COUNT($J$3:J591),IF(B594="AUXILIAR","AUXILIAR","SUBÍTEM"))</f>
        <v>SUBÍTEM</v>
      </c>
      <c r="K594" s="403">
        <v>1270</v>
      </c>
      <c r="L594" s="404">
        <f t="shared" si="153"/>
        <v>1270</v>
      </c>
      <c r="M594" s="405" t="str">
        <f>IF(AND(MID(A594,1,4)="comp",COUNTIF($A$1:$A$1306,A594)&gt;1),"ok AUXILIAR",IF(AND(F594&gt;0,MID(A594,1,4)="COMP"),"SUBÍTEM",IF(OR(AND(F594=0,G594=0),F594="COEF.",F594&gt;0),"SUBÍTEM",IF(MID(A594,1,5)="COMP.",IF(COUNTIF(ORÇAMENTO!$B$5:$B$9855,COMPOSIÇÕES!A594)=0,"NOK",IF(COUNTIF(ORÇAMENTO!$B$5:$B$9855,COMPOSIÇÕES!A594)&gt;0,"OK","SUBÍTEM"))))))</f>
        <v>SUBÍTEM</v>
      </c>
      <c r="P594" s="794" t="b">
        <f t="shared" si="154"/>
        <v>1</v>
      </c>
      <c r="Q594" s="794">
        <v>1270</v>
      </c>
      <c r="R594" s="794" t="s">
        <v>101</v>
      </c>
      <c r="S594" s="795" t="s">
        <v>617</v>
      </c>
      <c r="T594" s="794" t="s">
        <v>48</v>
      </c>
      <c r="U594" s="794">
        <v>9.17</v>
      </c>
    </row>
    <row r="595" spans="1:21" ht="18.75" customHeight="1">
      <c r="A595" s="779">
        <v>88316</v>
      </c>
      <c r="B595" s="910" t="s">
        <v>100</v>
      </c>
      <c r="C595" s="416" t="s">
        <v>565</v>
      </c>
      <c r="D595" s="417" t="s">
        <v>53</v>
      </c>
      <c r="E595" s="418">
        <v>12.73</v>
      </c>
      <c r="F595" s="911">
        <v>0.46</v>
      </c>
      <c r="G595" s="796">
        <v>5.86</v>
      </c>
      <c r="H595" s="74" t="str">
        <f t="shared" si="155"/>
        <v>OK</v>
      </c>
      <c r="J595" s="402" t="str">
        <f>IF(AND(F595=0,G595&gt;0),1+COUNT($J$3:J592),IF(B595="AUXILIAR","AUXILIAR","SUBÍTEM"))</f>
        <v>SUBÍTEM</v>
      </c>
      <c r="K595" s="403">
        <v>88316</v>
      </c>
      <c r="L595" s="404">
        <f t="shared" si="153"/>
        <v>88316</v>
      </c>
      <c r="M595" s="405" t="str">
        <f>IF(AND(MID(A595,1,4)="comp",COUNTIF($A$1:$A$1306,A595)&gt;1),"ok AUXILIAR",IF(AND(F595&gt;0,MID(A595,1,4)="COMP"),"SUBÍTEM",IF(OR(AND(F595=0,G595=0),F595="COEF.",F595&gt;0),"SUBÍTEM",IF(MID(A595,1,5)="COMP.",IF(COUNTIF(ORÇAMENTO!$B$5:$B$9855,COMPOSIÇÕES!A595)=0,"NOK",IF(COUNTIF(ORÇAMENTO!$B$5:$B$9855,COMPOSIÇÕES!A595)&gt;0,"OK","SUBÍTEM"))))))</f>
        <v>SUBÍTEM</v>
      </c>
      <c r="P595" s="794" t="b">
        <f t="shared" si="154"/>
        <v>1</v>
      </c>
      <c r="Q595" s="794">
        <v>88316</v>
      </c>
      <c r="R595" s="794" t="s">
        <v>100</v>
      </c>
      <c r="S595" s="795" t="s">
        <v>565</v>
      </c>
      <c r="T595" s="794" t="s">
        <v>53</v>
      </c>
      <c r="U595" s="794">
        <v>12.7</v>
      </c>
    </row>
    <row r="596" spans="1:21">
      <c r="A596" s="703" t="s">
        <v>1396</v>
      </c>
      <c r="B596" s="703"/>
      <c r="C596" s="703"/>
      <c r="D596" s="703" t="s">
        <v>150</v>
      </c>
      <c r="E596" s="703" t="s">
        <v>150</v>
      </c>
      <c r="F596" s="703"/>
      <c r="G596" s="703"/>
      <c r="H596" s="74" t="str">
        <f t="shared" si="155"/>
        <v>REMOVER ESPAÇOS</v>
      </c>
      <c r="J596" s="402" t="str">
        <f>IF(AND(F596=0,G596&gt;0),1+COUNT($J$3:J595),IF(B596="AUXILIAR","AUXILIAR","SUBÍTEM"))</f>
        <v>SUBÍTEM</v>
      </c>
      <c r="K596" s="403" t="s">
        <v>1396</v>
      </c>
      <c r="L596" s="404" t="str">
        <f t="shared" si="153"/>
        <v>Obs: composição/Base -  Composição adaptada -  ORSE 1636</v>
      </c>
      <c r="M596" s="405" t="str">
        <f>IF(AND(MID(A596,1,4)="comp",COUNTIF($A$1:$A$1306,A596)&gt;1),"ok AUXILIAR",IF(AND(F596&gt;0,MID(A596,1,4)="COMP"),"SUBÍTEM",IF(OR(AND(F596=0,G596=0),F596="COEF.",F596&gt;0),"SUBÍTEM",IF(MID(A596,1,5)="COMP.",IF(COUNTIF(ORÇAMENTO!$B$5:$B$9855,COMPOSIÇÕES!A596)=0,"NOK",IF(COUNTIF(ORÇAMENTO!$B$5:$B$9855,COMPOSIÇÕES!A596)&gt;0,"OK","SUBÍTEM"))))))</f>
        <v>SUBÍTEM</v>
      </c>
      <c r="P596" s="794" t="b">
        <f t="shared" si="154"/>
        <v>1</v>
      </c>
      <c r="Q596" s="794" t="s">
        <v>1396</v>
      </c>
      <c r="R596" s="794"/>
      <c r="S596" s="703"/>
      <c r="T596" s="794" t="s">
        <v>150</v>
      </c>
      <c r="U596" s="794" t="s">
        <v>150</v>
      </c>
    </row>
    <row r="597" spans="1:21" ht="15.75" thickBot="1">
      <c r="A597" s="130" t="s">
        <v>961</v>
      </c>
      <c r="K597" s="1" t="s">
        <v>961</v>
      </c>
      <c r="Q597" s="74" t="s">
        <v>961</v>
      </c>
    </row>
    <row r="598" spans="1:21" ht="41.25" customHeight="1" thickBot="1">
      <c r="A598" s="397" t="s">
        <v>95</v>
      </c>
      <c r="B598" s="398"/>
      <c r="C598" s="399" t="s">
        <v>78</v>
      </c>
      <c r="D598" s="432" t="s">
        <v>96</v>
      </c>
      <c r="E598" s="399" t="s">
        <v>98</v>
      </c>
      <c r="F598" s="432" t="s">
        <v>97</v>
      </c>
      <c r="G598" s="433" t="s">
        <v>99</v>
      </c>
      <c r="H598" s="74" t="str">
        <f>IF(MID(A598,1,3)="OBS","REMOVER ESPAÇOS","OK")</f>
        <v>OK</v>
      </c>
      <c r="J598" s="402" t="str">
        <f>IF(AND(F598=0,G598&gt;0),1+COUNT($J$3:J597),IF(B598="AUXILIAR","AUXILIAR","SUBÍTEM"))</f>
        <v>SUBÍTEM</v>
      </c>
      <c r="K598" s="403" t="s">
        <v>95</v>
      </c>
      <c r="L598" s="404" t="str">
        <f t="shared" ref="L598:L606" si="156">A598</f>
        <v>COD.</v>
      </c>
      <c r="M598" s="405" t="str">
        <f>IF(AND(MID(A598,1,4)="comp",COUNTIF($A$1:$A$1306,A598)&gt;1),"ok AUXILIAR",IF(AND(F598&gt;0,MID(A598,1,4)="COMP"),"SUBÍTEM",IF(OR(AND(F598=0,G598=0),F598="COEF.",F598&gt;0),"SUBÍTEM",IF(MID(A598,1,5)="COMP.",IF(COUNTIF(ORÇAMENTO!$B$5:$B$9855,COMPOSIÇÕES!A598)=0,"NOK",IF(COUNTIF(ORÇAMENTO!$B$5:$B$9855,COMPOSIÇÕES!A598)&gt;0,"OK","SUBÍTEM"))))))</f>
        <v>SUBÍTEM</v>
      </c>
      <c r="P598" s="794" t="b">
        <f t="shared" ref="P598:P606" si="157">C598=S598</f>
        <v>1</v>
      </c>
      <c r="Q598" s="794" t="s">
        <v>95</v>
      </c>
      <c r="R598" s="794"/>
      <c r="S598" s="75" t="s">
        <v>78</v>
      </c>
      <c r="T598" s="794" t="s">
        <v>96</v>
      </c>
      <c r="U598" s="794" t="s">
        <v>98</v>
      </c>
    </row>
    <row r="599" spans="1:21" ht="39" customHeight="1" thickBot="1">
      <c r="A599" s="407" t="s">
        <v>169</v>
      </c>
      <c r="B599" s="408"/>
      <c r="C599" s="437" t="s">
        <v>1533</v>
      </c>
      <c r="D599" s="408" t="s">
        <v>96</v>
      </c>
      <c r="E599" s="434" t="s">
        <v>150</v>
      </c>
      <c r="F599" s="434"/>
      <c r="G599" s="424">
        <v>29.22</v>
      </c>
      <c r="H599" s="74" t="str">
        <f>UPPER(C599)</f>
        <v>TÊ SANITÁRIO EM PVC RÍGIDO C/ ANÉIS, PARA ESGOTO PRIMÁRIO, DIÂM =100 X 50MM</v>
      </c>
      <c r="J599" s="402">
        <f>IF(AND(F599=0,G599&gt;0),1+COUNT($J$3:J598),IF(B599="AUXILIAR","AUXILIAR","SUBÍTEM"))</f>
        <v>73</v>
      </c>
      <c r="K599" s="403" t="s">
        <v>231</v>
      </c>
      <c r="L599" s="404" t="str">
        <f t="shared" si="156"/>
        <v>COMP. 73</v>
      </c>
      <c r="M599" s="405" t="str">
        <f>IF(AND(MID(A599,1,4)="comp",COUNTIF($A$1:$A$1306,A599)&gt;1),"ok AUXILIAR",IF(AND(F599&gt;0,MID(A599,1,4)="COMP"),"SUBÍTEM",IF(OR(AND(F599=0,G599=0),F599="COEF.",F599&gt;0),"SUBÍTEM",IF(MID(A599,1,5)="COMP.",IF(COUNTIF(ORÇAMENTO!$B$5:$B$9855,COMPOSIÇÕES!A599)=0,"NOK",IF(COUNTIF(ORÇAMENTO!$B$5:$B$9855,COMPOSIÇÕES!A599)&gt;0,"OK","SUBÍTEM"))))))</f>
        <v>OK</v>
      </c>
      <c r="P599" s="794" t="b">
        <f t="shared" si="157"/>
        <v>1</v>
      </c>
      <c r="Q599" s="794" t="s">
        <v>169</v>
      </c>
      <c r="R599" s="794"/>
      <c r="S599" s="76" t="s">
        <v>1533</v>
      </c>
      <c r="T599" s="794" t="s">
        <v>96</v>
      </c>
      <c r="U599" s="794" t="s">
        <v>150</v>
      </c>
    </row>
    <row r="600" spans="1:21" ht="24" customHeight="1">
      <c r="A600" s="779">
        <v>1703</v>
      </c>
      <c r="B600" s="910" t="s">
        <v>101</v>
      </c>
      <c r="C600" s="416" t="s">
        <v>1471</v>
      </c>
      <c r="D600" s="417" t="s">
        <v>49</v>
      </c>
      <c r="E600" s="418">
        <v>42.18</v>
      </c>
      <c r="F600" s="911">
        <v>5.6000000000000001E-2</v>
      </c>
      <c r="G600" s="796">
        <v>2.36</v>
      </c>
      <c r="H600" s="74" t="str">
        <f t="shared" ref="H600:H606" si="158">IF(MID(A600,1,3)="OBS","REMOVER ESPAÇOS","OK")</f>
        <v>OK</v>
      </c>
      <c r="J600" s="402" t="str">
        <f>IF(AND(F600=0,G600&gt;0),1+COUNT($J$3:J599),IF(B600="AUXILIAR","AUXILIAR","SUBÍTEM"))</f>
        <v>SUBÍTEM</v>
      </c>
      <c r="K600" s="403">
        <v>1703</v>
      </c>
      <c r="L600" s="404">
        <f t="shared" si="156"/>
        <v>1703</v>
      </c>
      <c r="M600" s="405" t="str">
        <f>IF(AND(MID(A600,1,4)="comp",COUNTIF($A$1:$A$1306,A600)&gt;1),"ok AUXILIAR",IF(AND(F600&gt;0,MID(A600,1,4)="COMP"),"SUBÍTEM",IF(OR(AND(F600=0,G600=0),F600="COEF.",F600&gt;0),"SUBÍTEM",IF(MID(A600,1,5)="COMP.",IF(COUNTIF(ORÇAMENTO!$B$5:$B$9855,COMPOSIÇÕES!A600)=0,"NOK",IF(COUNTIF(ORÇAMENTO!$B$5:$B$9855,COMPOSIÇÕES!A600)&gt;0,"OK","SUBÍTEM"))))))</f>
        <v>SUBÍTEM</v>
      </c>
      <c r="P600" s="794" t="b">
        <f t="shared" si="157"/>
        <v>1</v>
      </c>
      <c r="Q600" s="794">
        <v>1703</v>
      </c>
      <c r="R600" s="794" t="s">
        <v>101</v>
      </c>
      <c r="S600" s="795" t="s">
        <v>1471</v>
      </c>
      <c r="T600" s="794" t="s">
        <v>49</v>
      </c>
      <c r="U600" s="794">
        <v>17.96</v>
      </c>
    </row>
    <row r="601" spans="1:21" ht="20.25" customHeight="1">
      <c r="A601" s="779">
        <v>296</v>
      </c>
      <c r="B601" s="910" t="s">
        <v>566</v>
      </c>
      <c r="C601" s="416" t="s">
        <v>618</v>
      </c>
      <c r="D601" s="417" t="s">
        <v>579</v>
      </c>
      <c r="E601" s="418">
        <v>1.1299999999999999</v>
      </c>
      <c r="F601" s="911">
        <v>1</v>
      </c>
      <c r="G601" s="796">
        <v>1.1299999999999999</v>
      </c>
      <c r="H601" s="74" t="str">
        <f t="shared" si="158"/>
        <v>OK</v>
      </c>
      <c r="J601" s="402" t="str">
        <f>IF(AND(F601=0,G601&gt;0),1+COUNT($J$3:J598),IF(B601="AUXILIAR","AUXILIAR","SUBÍTEM"))</f>
        <v>SUBÍTEM</v>
      </c>
      <c r="K601" s="403">
        <v>296</v>
      </c>
      <c r="L601" s="404">
        <f t="shared" si="156"/>
        <v>296</v>
      </c>
      <c r="M601" s="405" t="str">
        <f>IF(AND(MID(A601,1,4)="comp",COUNTIF($A$1:$A$1306,A601)&gt;1),"ok AUXILIAR",IF(AND(F601&gt;0,MID(A601,1,4)="COMP"),"SUBÍTEM",IF(OR(AND(F601=0,G601=0),F601="COEF.",F601&gt;0),"SUBÍTEM",IF(MID(A601,1,5)="COMP.",IF(COUNTIF(ORÇAMENTO!$B$5:$B$9855,COMPOSIÇÕES!A601)=0,"NOK",IF(COUNTIF(ORÇAMENTO!$B$5:$B$9855,COMPOSIÇÕES!A601)&gt;0,"OK","SUBÍTEM"))))))</f>
        <v>SUBÍTEM</v>
      </c>
      <c r="P601" s="794" t="b">
        <f t="shared" si="157"/>
        <v>1</v>
      </c>
      <c r="Q601" s="794">
        <v>296</v>
      </c>
      <c r="R601" s="794" t="s">
        <v>566</v>
      </c>
      <c r="S601" s="795" t="s">
        <v>618</v>
      </c>
      <c r="T601" s="794" t="s">
        <v>579</v>
      </c>
      <c r="U601" s="794">
        <v>1.1299999999999999</v>
      </c>
    </row>
    <row r="602" spans="1:21" ht="36.75" customHeight="1">
      <c r="A602" s="779">
        <v>301</v>
      </c>
      <c r="B602" s="910" t="s">
        <v>566</v>
      </c>
      <c r="C602" s="416" t="s">
        <v>878</v>
      </c>
      <c r="D602" s="417" t="s">
        <v>579</v>
      </c>
      <c r="E602" s="418">
        <v>2</v>
      </c>
      <c r="F602" s="911">
        <v>1</v>
      </c>
      <c r="G602" s="796">
        <v>2</v>
      </c>
      <c r="H602" s="74" t="str">
        <f t="shared" si="158"/>
        <v>OK</v>
      </c>
      <c r="J602" s="402" t="str">
        <f>IF(AND(F602=0,G602&gt;0),1+COUNT($J$3:J601),IF(B602="AUXILIAR","AUXILIAR","SUBÍTEM"))</f>
        <v>SUBÍTEM</v>
      </c>
      <c r="K602" s="403">
        <v>301</v>
      </c>
      <c r="L602" s="404">
        <f t="shared" si="156"/>
        <v>301</v>
      </c>
      <c r="M602" s="405" t="str">
        <f>IF(AND(MID(A602,1,4)="comp",COUNTIF($A$1:$A$1306,A602)&gt;1),"ok AUXILIAR",IF(AND(F602&gt;0,MID(A602,1,4)="COMP"),"SUBÍTEM",IF(OR(AND(F602=0,G602=0),F602="COEF.",F602&gt;0),"SUBÍTEM",IF(MID(A602,1,5)="COMP.",IF(COUNTIF(ORÇAMENTO!$B$5:$B$9855,COMPOSIÇÕES!A602)=0,"NOK",IF(COUNTIF(ORÇAMENTO!$B$5:$B$9855,COMPOSIÇÕES!A602)&gt;0,"OK","SUBÍTEM"))))))</f>
        <v>SUBÍTEM</v>
      </c>
      <c r="P602" s="794" t="b">
        <f t="shared" si="157"/>
        <v>1</v>
      </c>
      <c r="Q602" s="794">
        <v>301</v>
      </c>
      <c r="R602" s="794" t="s">
        <v>566</v>
      </c>
      <c r="S602" s="795" t="s">
        <v>878</v>
      </c>
      <c r="T602" s="794" t="s">
        <v>579</v>
      </c>
      <c r="U602" s="794">
        <v>2</v>
      </c>
    </row>
    <row r="603" spans="1:21" ht="18.75" customHeight="1">
      <c r="A603" s="779">
        <v>88267</v>
      </c>
      <c r="B603" s="910" t="s">
        <v>100</v>
      </c>
      <c r="C603" s="416" t="s">
        <v>585</v>
      </c>
      <c r="D603" s="417" t="s">
        <v>53</v>
      </c>
      <c r="E603" s="418">
        <v>19.190000000000001</v>
      </c>
      <c r="F603" s="911">
        <v>0.46</v>
      </c>
      <c r="G603" s="796">
        <v>8.83</v>
      </c>
      <c r="H603" s="74" t="str">
        <f t="shared" si="158"/>
        <v>OK</v>
      </c>
      <c r="J603" s="402" t="str">
        <f>IF(AND(F603=0,G603&gt;0),1+COUNT($J$3:J602),IF(B603="AUXILIAR","AUXILIAR","SUBÍTEM"))</f>
        <v>SUBÍTEM</v>
      </c>
      <c r="K603" s="403">
        <v>88267</v>
      </c>
      <c r="L603" s="404">
        <f t="shared" si="156"/>
        <v>88267</v>
      </c>
      <c r="M603" s="405" t="str">
        <f>IF(AND(MID(A603,1,4)="comp",COUNTIF($A$1:$A$1306,A603)&gt;1),"ok AUXILIAR",IF(AND(F603&gt;0,MID(A603,1,4)="COMP"),"SUBÍTEM",IF(OR(AND(F603=0,G603=0),F603="COEF.",F603&gt;0),"SUBÍTEM",IF(MID(A603,1,5)="COMP.",IF(COUNTIF(ORÇAMENTO!$B$5:$B$9855,COMPOSIÇÕES!A603)=0,"NOK",IF(COUNTIF(ORÇAMENTO!$B$5:$B$9855,COMPOSIÇÕES!A603)&gt;0,"OK","SUBÍTEM"))))))</f>
        <v>SUBÍTEM</v>
      </c>
      <c r="P603" s="794" t="b">
        <f t="shared" si="157"/>
        <v>1</v>
      </c>
      <c r="Q603" s="794">
        <v>88267</v>
      </c>
      <c r="R603" s="794" t="s">
        <v>100</v>
      </c>
      <c r="S603" s="795" t="s">
        <v>585</v>
      </c>
      <c r="T603" s="794" t="s">
        <v>53</v>
      </c>
      <c r="U603" s="794">
        <v>18.940000000000001</v>
      </c>
    </row>
    <row r="604" spans="1:21" ht="18.75" customHeight="1">
      <c r="A604" s="779">
        <v>11655</v>
      </c>
      <c r="B604" s="910" t="s">
        <v>566</v>
      </c>
      <c r="C604" s="416" t="s">
        <v>914</v>
      </c>
      <c r="D604" s="417" t="s">
        <v>579</v>
      </c>
      <c r="E604" s="418">
        <v>9.0399999999999991</v>
      </c>
      <c r="F604" s="911">
        <v>1</v>
      </c>
      <c r="G604" s="796">
        <v>9.0399999999999991</v>
      </c>
      <c r="H604" s="74" t="str">
        <f t="shared" si="158"/>
        <v>OK</v>
      </c>
      <c r="J604" s="402" t="str">
        <f>IF(AND(F604=0,G604&gt;0),1+COUNT($J$3:J601),IF(B604="AUXILIAR","AUXILIAR","SUBÍTEM"))</f>
        <v>SUBÍTEM</v>
      </c>
      <c r="K604" s="403">
        <v>11655</v>
      </c>
      <c r="L604" s="404">
        <f t="shared" si="156"/>
        <v>11655</v>
      </c>
      <c r="M604" s="405" t="str">
        <f>IF(AND(MID(A604,1,4)="comp",COUNTIF($A$1:$A$1306,A604)&gt;1),"ok AUXILIAR",IF(AND(F604&gt;0,MID(A604,1,4)="COMP"),"SUBÍTEM",IF(OR(AND(F604=0,G604=0),F604="COEF.",F604&gt;0),"SUBÍTEM",IF(MID(A604,1,5)="COMP.",IF(COUNTIF(ORÇAMENTO!$B$5:$B$9855,COMPOSIÇÕES!A604)=0,"NOK",IF(COUNTIF(ORÇAMENTO!$B$5:$B$9855,COMPOSIÇÕES!A604)&gt;0,"OK","SUBÍTEM"))))))</f>
        <v>SUBÍTEM</v>
      </c>
      <c r="P604" s="794" t="b">
        <f t="shared" si="157"/>
        <v>1</v>
      </c>
      <c r="Q604" s="794">
        <v>11655</v>
      </c>
      <c r="R604" s="794" t="s">
        <v>566</v>
      </c>
      <c r="S604" s="795" t="s">
        <v>914</v>
      </c>
      <c r="T604" s="794" t="s">
        <v>579</v>
      </c>
      <c r="U604" s="794">
        <v>8.83</v>
      </c>
    </row>
    <row r="605" spans="1:21" ht="18.75" customHeight="1">
      <c r="A605" s="779">
        <v>88316</v>
      </c>
      <c r="B605" s="910" t="s">
        <v>100</v>
      </c>
      <c r="C605" s="416" t="s">
        <v>565</v>
      </c>
      <c r="D605" s="417" t="s">
        <v>53</v>
      </c>
      <c r="E605" s="418">
        <v>12.73</v>
      </c>
      <c r="F605" s="911">
        <v>0.46</v>
      </c>
      <c r="G605" s="796">
        <v>5.86</v>
      </c>
      <c r="H605" s="74" t="str">
        <f t="shared" si="158"/>
        <v>OK</v>
      </c>
      <c r="J605" s="402" t="str">
        <f>IF(AND(F605=0,G605&gt;0),1+COUNT($J$3:J602),IF(B605="AUXILIAR","AUXILIAR","SUBÍTEM"))</f>
        <v>SUBÍTEM</v>
      </c>
      <c r="K605" s="403">
        <v>88316</v>
      </c>
      <c r="L605" s="404">
        <f t="shared" si="156"/>
        <v>88316</v>
      </c>
      <c r="M605" s="405" t="str">
        <f>IF(AND(MID(A605,1,4)="comp",COUNTIF($A$1:$A$1306,A605)&gt;1),"ok AUXILIAR",IF(AND(F605&gt;0,MID(A605,1,4)="COMP"),"SUBÍTEM",IF(OR(AND(F605=0,G605=0),F605="COEF.",F605&gt;0),"SUBÍTEM",IF(MID(A605,1,5)="COMP.",IF(COUNTIF(ORÇAMENTO!$B$5:$B$9855,COMPOSIÇÕES!A605)=0,"NOK",IF(COUNTIF(ORÇAMENTO!$B$5:$B$9855,COMPOSIÇÕES!A605)&gt;0,"OK","SUBÍTEM"))))))</f>
        <v>SUBÍTEM</v>
      </c>
      <c r="P605" s="794" t="b">
        <f t="shared" si="157"/>
        <v>1</v>
      </c>
      <c r="Q605" s="794">
        <v>88316</v>
      </c>
      <c r="R605" s="794" t="s">
        <v>100</v>
      </c>
      <c r="S605" s="795" t="s">
        <v>565</v>
      </c>
      <c r="T605" s="794" t="s">
        <v>53</v>
      </c>
      <c r="U605" s="794">
        <v>12.7</v>
      </c>
    </row>
    <row r="606" spans="1:21">
      <c r="A606" s="703" t="s">
        <v>1398</v>
      </c>
      <c r="B606" s="703"/>
      <c r="C606" s="703"/>
      <c r="D606" s="703" t="s">
        <v>150</v>
      </c>
      <c r="E606" s="703" t="s">
        <v>150</v>
      </c>
      <c r="F606" s="703"/>
      <c r="G606" s="703"/>
      <c r="H606" s="74" t="str">
        <f t="shared" si="158"/>
        <v>REMOVER ESPAÇOS</v>
      </c>
      <c r="J606" s="402" t="str">
        <f>IF(AND(F606=0,G606&gt;0),1+COUNT($J$3:J605),IF(B606="AUXILIAR","AUXILIAR","SUBÍTEM"))</f>
        <v>SUBÍTEM</v>
      </c>
      <c r="K606" s="403" t="s">
        <v>1398</v>
      </c>
      <c r="L606" s="404" t="str">
        <f t="shared" si="156"/>
        <v>Obs: composição/Base -  Composição adaptada -  ORSE 1661</v>
      </c>
      <c r="M606" s="405" t="str">
        <f>IF(AND(MID(A606,1,4)="comp",COUNTIF($A$1:$A$1306,A606)&gt;1),"ok AUXILIAR",IF(AND(F606&gt;0,MID(A606,1,4)="COMP"),"SUBÍTEM",IF(OR(AND(F606=0,G606=0),F606="COEF.",F606&gt;0),"SUBÍTEM",IF(MID(A606,1,5)="COMP.",IF(COUNTIF(ORÇAMENTO!$B$5:$B$9855,COMPOSIÇÕES!A606)=0,"NOK",IF(COUNTIF(ORÇAMENTO!$B$5:$B$9855,COMPOSIÇÕES!A606)&gt;0,"OK","SUBÍTEM"))))))</f>
        <v>SUBÍTEM</v>
      </c>
      <c r="P606" s="794" t="b">
        <f t="shared" si="157"/>
        <v>1</v>
      </c>
      <c r="Q606" s="794" t="s">
        <v>1398</v>
      </c>
      <c r="R606" s="794"/>
      <c r="S606" s="703"/>
      <c r="T606" s="794" t="s">
        <v>150</v>
      </c>
      <c r="U606" s="794" t="s">
        <v>150</v>
      </c>
    </row>
    <row r="607" spans="1:21" ht="15.75" thickBot="1">
      <c r="A607" s="130" t="s">
        <v>961</v>
      </c>
      <c r="K607" s="1" t="s">
        <v>961</v>
      </c>
      <c r="Q607" s="74" t="s">
        <v>961</v>
      </c>
    </row>
    <row r="608" spans="1:21" ht="41.25" customHeight="1" thickBot="1">
      <c r="A608" s="397" t="s">
        <v>95</v>
      </c>
      <c r="B608" s="398"/>
      <c r="C608" s="399" t="s">
        <v>78</v>
      </c>
      <c r="D608" s="432" t="s">
        <v>96</v>
      </c>
      <c r="E608" s="399" t="s">
        <v>98</v>
      </c>
      <c r="F608" s="432" t="s">
        <v>97</v>
      </c>
      <c r="G608" s="433" t="s">
        <v>99</v>
      </c>
      <c r="H608" s="74" t="str">
        <f>IF(MID(A608,1,3)="OBS","REMOVER ESPAÇOS","OK")</f>
        <v>OK</v>
      </c>
      <c r="J608" s="402" t="str">
        <f>IF(AND(F608=0,G608&gt;0),1+COUNT($J$3:J607),IF(B608="AUXILIAR","AUXILIAR","SUBÍTEM"))</f>
        <v>SUBÍTEM</v>
      </c>
      <c r="K608" s="403" t="s">
        <v>95</v>
      </c>
      <c r="L608" s="404" t="str">
        <f t="shared" ref="L608:L615" si="159">A608</f>
        <v>COD.</v>
      </c>
      <c r="M608" s="405" t="str">
        <f>IF(AND(MID(A608,1,4)="comp",COUNTIF($A$1:$A$1306,A608)&gt;1),"ok AUXILIAR",IF(AND(F608&gt;0,MID(A608,1,4)="COMP"),"SUBÍTEM",IF(OR(AND(F608=0,G608=0),F608="COEF.",F608&gt;0),"SUBÍTEM",IF(MID(A608,1,5)="COMP.",IF(COUNTIF(ORÇAMENTO!$B$5:$B$9855,COMPOSIÇÕES!A608)=0,"NOK",IF(COUNTIF(ORÇAMENTO!$B$5:$B$9855,COMPOSIÇÕES!A608)&gt;0,"OK","SUBÍTEM"))))))</f>
        <v>SUBÍTEM</v>
      </c>
      <c r="P608" s="794" t="b">
        <f t="shared" ref="P608:P611" si="160">C608=S608</f>
        <v>1</v>
      </c>
      <c r="Q608" s="794" t="s">
        <v>95</v>
      </c>
      <c r="R608" s="794"/>
      <c r="S608" s="75" t="s">
        <v>78</v>
      </c>
      <c r="T608" s="794" t="s">
        <v>96</v>
      </c>
      <c r="U608" s="794" t="s">
        <v>98</v>
      </c>
    </row>
    <row r="609" spans="1:21" ht="39" customHeight="1" thickBot="1">
      <c r="A609" s="407" t="s">
        <v>231</v>
      </c>
      <c r="B609" s="408"/>
      <c r="C609" s="437" t="s">
        <v>1400</v>
      </c>
      <c r="D609" s="408" t="s">
        <v>96</v>
      </c>
      <c r="E609" s="434" t="s">
        <v>150</v>
      </c>
      <c r="F609" s="434"/>
      <c r="G609" s="424">
        <v>9.11</v>
      </c>
      <c r="H609" s="74" t="str">
        <f>UPPER(C609)</f>
        <v>LUVA SIMPLES, PVC, ESGOTO PREDIAL, DN 50 MM, JUNTA ELÁSTICA, FORNECIDO E INSTALADO EM RAMAL DE DESCARGA OU RAMAL DE ESGOTO SANITÁRIO. AF_12/2014</v>
      </c>
      <c r="J609" s="402">
        <f>IF(AND(F609=0,G609&gt;0),1+COUNT($J$3:J608),IF(B609="AUXILIAR","AUXILIAR","SUBÍTEM"))</f>
        <v>74</v>
      </c>
      <c r="K609" s="403" t="s">
        <v>237</v>
      </c>
      <c r="L609" s="404" t="str">
        <f t="shared" si="159"/>
        <v>COMP. 74</v>
      </c>
      <c r="M609" s="405" t="str">
        <f>IF(AND(MID(A609,1,4)="comp",COUNTIF($A$1:$A$1306,A609)&gt;1),"ok AUXILIAR",IF(AND(F609&gt;0,MID(A609,1,4)="COMP"),"SUBÍTEM",IF(OR(AND(F609=0,G609=0),F609="COEF.",F609&gt;0),"SUBÍTEM",IF(MID(A609,1,5)="COMP.",IF(COUNTIF(ORÇAMENTO!$B$5:$B$9855,COMPOSIÇÕES!A609)=0,"NOK",IF(COUNTIF(ORÇAMENTO!$B$5:$B$9855,COMPOSIÇÕES!A609)&gt;0,"OK","SUBÍTEM"))))))</f>
        <v>OK</v>
      </c>
      <c r="P609" s="794" t="b">
        <f t="shared" si="160"/>
        <v>1</v>
      </c>
      <c r="Q609" s="794" t="s">
        <v>231</v>
      </c>
      <c r="R609" s="794"/>
      <c r="S609" s="76" t="s">
        <v>1400</v>
      </c>
      <c r="T609" s="794" t="s">
        <v>96</v>
      </c>
      <c r="U609" s="794" t="s">
        <v>150</v>
      </c>
    </row>
    <row r="610" spans="1:21" ht="24" customHeight="1">
      <c r="A610" s="779">
        <v>296</v>
      </c>
      <c r="B610" s="910" t="s">
        <v>566</v>
      </c>
      <c r="C610" s="416" t="s">
        <v>618</v>
      </c>
      <c r="D610" s="417" t="s">
        <v>579</v>
      </c>
      <c r="E610" s="418">
        <v>1.1299999999999999</v>
      </c>
      <c r="F610" s="911">
        <v>1</v>
      </c>
      <c r="G610" s="796">
        <v>1.1299999999999999</v>
      </c>
      <c r="H610" s="74" t="str">
        <f t="shared" ref="H610:H615" si="161">IF(MID(A610,1,3)="OBS","REMOVER ESPAÇOS","OK")</f>
        <v>OK</v>
      </c>
      <c r="J610" s="402" t="str">
        <f>IF(AND(F610=0,G610&gt;0),1+COUNT($J$3:J609),IF(B610="AUXILIAR","AUXILIAR","SUBÍTEM"))</f>
        <v>SUBÍTEM</v>
      </c>
      <c r="K610" s="403">
        <v>296</v>
      </c>
      <c r="L610" s="404">
        <f t="shared" si="159"/>
        <v>296</v>
      </c>
      <c r="M610" s="405" t="str">
        <f>IF(AND(MID(A610,1,4)="comp",COUNTIF($A$1:$A$1306,A610)&gt;1),"ok AUXILIAR",IF(AND(F610&gt;0,MID(A610,1,4)="COMP"),"SUBÍTEM",IF(OR(AND(F610=0,G610=0),F610="COEF.",F610&gt;0),"SUBÍTEM",IF(MID(A610,1,5)="COMP.",IF(COUNTIF(ORÇAMENTO!$B$5:$B$9855,COMPOSIÇÕES!A610)=0,"NOK",IF(COUNTIF(ORÇAMENTO!$B$5:$B$9855,COMPOSIÇÕES!A610)&gt;0,"OK","SUBÍTEM"))))))</f>
        <v>SUBÍTEM</v>
      </c>
      <c r="P610" s="794" t="b">
        <f t="shared" si="160"/>
        <v>1</v>
      </c>
      <c r="Q610" s="794">
        <v>296</v>
      </c>
      <c r="R610" s="794" t="s">
        <v>566</v>
      </c>
      <c r="S610" s="795" t="s">
        <v>618</v>
      </c>
      <c r="T610" s="794" t="s">
        <v>579</v>
      </c>
      <c r="U610" s="794">
        <v>1.1299999999999999</v>
      </c>
    </row>
    <row r="611" spans="1:21" ht="20.25" customHeight="1">
      <c r="A611" s="779">
        <v>20168</v>
      </c>
      <c r="B611" s="910" t="s">
        <v>566</v>
      </c>
      <c r="C611" s="416" t="s">
        <v>906</v>
      </c>
      <c r="D611" s="417" t="s">
        <v>579</v>
      </c>
      <c r="E611" s="418">
        <v>5.01</v>
      </c>
      <c r="F611" s="911">
        <v>1</v>
      </c>
      <c r="G611" s="796">
        <v>5.01</v>
      </c>
      <c r="H611" s="74" t="str">
        <f t="shared" si="161"/>
        <v>OK</v>
      </c>
      <c r="J611" s="402" t="str">
        <f>IF(AND(F611=0,G611&gt;0),1+COUNT($J$3:J608),IF(B611="AUXILIAR","AUXILIAR","SUBÍTEM"))</f>
        <v>SUBÍTEM</v>
      </c>
      <c r="K611" s="403">
        <v>20168</v>
      </c>
      <c r="L611" s="404">
        <f t="shared" si="159"/>
        <v>20168</v>
      </c>
      <c r="M611" s="405" t="str">
        <f>IF(AND(MID(A611,1,4)="comp",COUNTIF($A$1:$A$1306,A611)&gt;1),"ok AUXILIAR",IF(AND(F611&gt;0,MID(A611,1,4)="COMP"),"SUBÍTEM",IF(OR(AND(F611=0,G611=0),F611="COEF.",F611&gt;0),"SUBÍTEM",IF(MID(A611,1,5)="COMP.",IF(COUNTIF(ORÇAMENTO!$B$5:$B$9855,COMPOSIÇÕES!A611)=0,"NOK",IF(COUNTIF(ORÇAMENTO!$B$5:$B$9855,COMPOSIÇÕES!A611)&gt;0,"OK","SUBÍTEM"))))))</f>
        <v>SUBÍTEM</v>
      </c>
      <c r="P611" s="794" t="b">
        <f t="shared" si="160"/>
        <v>1</v>
      </c>
      <c r="Q611" s="794">
        <v>20168</v>
      </c>
      <c r="R611" s="794" t="s">
        <v>566</v>
      </c>
      <c r="S611" s="795" t="s">
        <v>906</v>
      </c>
      <c r="T611" s="794" t="s">
        <v>579</v>
      </c>
      <c r="U611" s="794">
        <v>4.8899999999999997</v>
      </c>
    </row>
    <row r="612" spans="1:21" ht="36.75" customHeight="1">
      <c r="A612" s="779">
        <v>20078</v>
      </c>
      <c r="B612" s="910" t="s">
        <v>566</v>
      </c>
      <c r="C612" s="416" t="s">
        <v>609</v>
      </c>
      <c r="D612" s="417" t="s">
        <v>579</v>
      </c>
      <c r="E612" s="418">
        <v>13.23</v>
      </c>
      <c r="F612" s="911">
        <v>0.02</v>
      </c>
      <c r="G612" s="796">
        <v>0.26</v>
      </c>
      <c r="H612" s="74" t="str">
        <f t="shared" si="161"/>
        <v>OK</v>
      </c>
      <c r="J612" s="402" t="str">
        <f>IF(AND(F612=0,G612&gt;0),1+COUNT($J$3:J611),IF(B612="AUXILIAR","AUXILIAR","SUBÍTEM"))</f>
        <v>SUBÍTEM</v>
      </c>
      <c r="K612" s="403">
        <v>20078</v>
      </c>
      <c r="L612" s="404">
        <f t="shared" si="159"/>
        <v>20078</v>
      </c>
      <c r="M612" s="405" t="str">
        <f>IF(AND(MID(A612,1,4)="comp",COUNTIF($A$1:$A$1306,A612)&gt;1),"ok AUXILIAR",IF(AND(F612&gt;0,MID(A612,1,4)="COMP"),"SUBÍTEM",IF(OR(AND(F612=0,G612=0),F612="COEF.",F612&gt;0),"SUBÍTEM",IF(MID(A612,1,5)="COMP.",IF(COUNTIF(ORÇAMENTO!$B$5:$B$9855,COMPOSIÇÕES!A612)=0,"NOK",IF(COUNTIF(ORÇAMENTO!$B$5:$B$9855,COMPOSIÇÕES!A612)&gt;0,"OK","SUBÍTEM"))))))</f>
        <v>SUBÍTEM</v>
      </c>
      <c r="P612" s="794" t="b">
        <f>C612=S612</f>
        <v>1</v>
      </c>
      <c r="Q612" s="794">
        <v>20078</v>
      </c>
      <c r="R612" s="794" t="s">
        <v>566</v>
      </c>
      <c r="S612" s="795" t="s">
        <v>609</v>
      </c>
      <c r="T612" s="794" t="s">
        <v>579</v>
      </c>
      <c r="U612" s="794">
        <v>13.23</v>
      </c>
    </row>
    <row r="613" spans="1:21" ht="18.75" customHeight="1">
      <c r="A613" s="779">
        <v>88248</v>
      </c>
      <c r="B613" s="910" t="s">
        <v>100</v>
      </c>
      <c r="C613" s="416" t="s">
        <v>649</v>
      </c>
      <c r="D613" s="417" t="s">
        <v>53</v>
      </c>
      <c r="E613" s="418">
        <v>14.63</v>
      </c>
      <c r="F613" s="911">
        <v>0.08</v>
      </c>
      <c r="G613" s="796">
        <v>1.17</v>
      </c>
      <c r="H613" s="74" t="str">
        <f t="shared" si="161"/>
        <v>OK</v>
      </c>
      <c r="J613" s="402" t="str">
        <f>IF(AND(F613=0,G613&gt;0),1+COUNT($J$3:J612),IF(B613="AUXILIAR","AUXILIAR","SUBÍTEM"))</f>
        <v>SUBÍTEM</v>
      </c>
      <c r="K613" s="403">
        <v>88248</v>
      </c>
      <c r="L613" s="404">
        <f t="shared" si="159"/>
        <v>88248</v>
      </c>
      <c r="M613" s="405" t="str">
        <f>IF(AND(MID(A613,1,4)="comp",COUNTIF($A$1:$A$1306,A613)&gt;1),"ok AUXILIAR",IF(AND(F613&gt;0,MID(A613,1,4)="COMP"),"SUBÍTEM",IF(OR(AND(F613=0,G613=0),F613="COEF.",F613&gt;0),"SUBÍTEM",IF(MID(A613,1,5)="COMP.",IF(COUNTIF(ORÇAMENTO!$B$5:$B$9855,COMPOSIÇÕES!A613)=0,"NOK",IF(COUNTIF(ORÇAMENTO!$B$5:$B$9855,COMPOSIÇÕES!A613)&gt;0,"OK","SUBÍTEM"))))))</f>
        <v>SUBÍTEM</v>
      </c>
      <c r="P613" s="794" t="b">
        <f>C613=S613</f>
        <v>1</v>
      </c>
      <c r="Q613" s="794">
        <v>88248</v>
      </c>
      <c r="R613" s="794" t="s">
        <v>100</v>
      </c>
      <c r="S613" s="795" t="s">
        <v>649</v>
      </c>
      <c r="T613" s="794" t="s">
        <v>53</v>
      </c>
      <c r="U613" s="794">
        <v>14.62</v>
      </c>
    </row>
    <row r="614" spans="1:21" ht="18.75" customHeight="1">
      <c r="A614" s="779">
        <v>88267</v>
      </c>
      <c r="B614" s="910" t="s">
        <v>100</v>
      </c>
      <c r="C614" s="416" t="s">
        <v>585</v>
      </c>
      <c r="D614" s="417" t="s">
        <v>53</v>
      </c>
      <c r="E614" s="418">
        <v>19.190000000000001</v>
      </c>
      <c r="F614" s="911">
        <v>0.08</v>
      </c>
      <c r="G614" s="796">
        <v>1.54</v>
      </c>
      <c r="H614" s="74" t="str">
        <f t="shared" si="161"/>
        <v>OK</v>
      </c>
      <c r="J614" s="402" t="str">
        <f>IF(AND(F614=0,G614&gt;0),1+COUNT($J$3:J612),IF(B614="AUXILIAR","AUXILIAR","SUBÍTEM"))</f>
        <v>SUBÍTEM</v>
      </c>
      <c r="K614" s="403">
        <v>88267</v>
      </c>
      <c r="L614" s="404">
        <f t="shared" si="159"/>
        <v>88267</v>
      </c>
      <c r="M614" s="405" t="str">
        <f>IF(AND(MID(A614,1,4)="comp",COUNTIF($A$1:$A$1306,A614)&gt;1),"ok AUXILIAR",IF(AND(F614&gt;0,MID(A614,1,4)="COMP"),"SUBÍTEM",IF(OR(AND(F614=0,G614=0),F614="COEF.",F614&gt;0),"SUBÍTEM",IF(MID(A614,1,5)="COMP.",IF(COUNTIF(ORÇAMENTO!$B$5:$B$9855,COMPOSIÇÕES!A614)=0,"NOK",IF(COUNTIF(ORÇAMENTO!$B$5:$B$9855,COMPOSIÇÕES!A614)&gt;0,"OK","SUBÍTEM"))))))</f>
        <v>SUBÍTEM</v>
      </c>
      <c r="P614" s="794" t="b">
        <f>C614=S614</f>
        <v>1</v>
      </c>
      <c r="Q614" s="794">
        <v>88267</v>
      </c>
      <c r="R614" s="794" t="s">
        <v>100</v>
      </c>
      <c r="S614" s="795" t="s">
        <v>585</v>
      </c>
      <c r="T614" s="794" t="s">
        <v>53</v>
      </c>
      <c r="U614" s="794">
        <v>18.940000000000001</v>
      </c>
    </row>
    <row r="615" spans="1:21">
      <c r="A615" s="703" t="s">
        <v>1399</v>
      </c>
      <c r="B615" s="703"/>
      <c r="C615" s="703"/>
      <c r="D615" s="703" t="s">
        <v>150</v>
      </c>
      <c r="E615" s="703" t="s">
        <v>150</v>
      </c>
      <c r="F615" s="703"/>
      <c r="G615" s="703"/>
      <c r="H615" s="74" t="str">
        <f t="shared" si="161"/>
        <v>REMOVER ESPAÇOS</v>
      </c>
      <c r="J615" s="402" t="str">
        <f>IF(AND(F615=0,G615&gt;0),1+COUNT($J$3:J614),IF(B615="AUXILIAR","AUXILIAR","SUBÍTEM"))</f>
        <v>SUBÍTEM</v>
      </c>
      <c r="K615" s="403" t="s">
        <v>1399</v>
      </c>
      <c r="L615" s="404" t="str">
        <f t="shared" si="159"/>
        <v>Obs: composição/Base -  Composição adaptada -  SINAPI - 89753(BASE) + 20168/SINAPI INSUMO</v>
      </c>
      <c r="M615" s="405" t="str">
        <f>IF(AND(MID(A615,1,4)="comp",COUNTIF($A$1:$A$1306,A615)&gt;1),"ok AUXILIAR",IF(AND(F615&gt;0,MID(A615,1,4)="COMP"),"SUBÍTEM",IF(OR(AND(F615=0,G615=0),F615="COEF.",F615&gt;0),"SUBÍTEM",IF(MID(A615,1,5)="COMP.",IF(COUNTIF(ORÇAMENTO!$B$5:$B$9855,COMPOSIÇÕES!A615)=0,"NOK",IF(COUNTIF(ORÇAMENTO!$B$5:$B$9855,COMPOSIÇÕES!A615)&gt;0,"OK","SUBÍTEM"))))))</f>
        <v>SUBÍTEM</v>
      </c>
      <c r="P615" s="794" t="b">
        <f>C615=S615</f>
        <v>1</v>
      </c>
      <c r="Q615" s="794" t="s">
        <v>1399</v>
      </c>
      <c r="R615" s="794"/>
      <c r="S615" s="703"/>
      <c r="T615" s="794" t="s">
        <v>150</v>
      </c>
      <c r="U615" s="794" t="s">
        <v>150</v>
      </c>
    </row>
    <row r="616" spans="1:21" ht="15.75" thickBot="1"/>
    <row r="617" spans="1:21" ht="41.25" customHeight="1" thickBot="1">
      <c r="A617" s="397" t="s">
        <v>95</v>
      </c>
      <c r="B617" s="398"/>
      <c r="C617" s="399" t="s">
        <v>78</v>
      </c>
      <c r="D617" s="432" t="s">
        <v>96</v>
      </c>
      <c r="E617" s="399" t="s">
        <v>98</v>
      </c>
      <c r="F617" s="432" t="s">
        <v>97</v>
      </c>
      <c r="G617" s="433" t="s">
        <v>99</v>
      </c>
      <c r="H617" s="74" t="str">
        <f>IF(MID(A617,1,3)="OBS","REMOVER ESPAÇOS","OK")</f>
        <v>OK</v>
      </c>
      <c r="J617" s="402" t="str">
        <f>IF(AND(F617=0,G617&gt;0),1+COUNT($J$3:J616),IF(B617="AUXILIAR","AUXILIAR","SUBÍTEM"))</f>
        <v>SUBÍTEM</v>
      </c>
      <c r="K617" s="403" t="s">
        <v>95</v>
      </c>
      <c r="L617" s="404" t="str">
        <f t="shared" ref="L617:L624" si="162">A617</f>
        <v>COD.</v>
      </c>
      <c r="M617" s="405" t="str">
        <f>IF(AND(MID(A617,1,4)="comp",COUNTIF($A$1:$A$1306,A617)&gt;1),"ok AUXILIAR",IF(AND(F617&gt;0,MID(A617,1,4)="COMP"),"SUBÍTEM",IF(OR(AND(F617=0,G617=0),F617="COEF.",F617&gt;0),"SUBÍTEM",IF(MID(A617,1,5)="COMP.",IF(COUNTIF(ORÇAMENTO!$B$5:$B$9855,COMPOSIÇÕES!A617)=0,"NOK",IF(COUNTIF(ORÇAMENTO!$B$5:$B$9855,COMPOSIÇÕES!A617)&gt;0,"OK","SUBÍTEM"))))))</f>
        <v>SUBÍTEM</v>
      </c>
      <c r="P617" s="794" t="b">
        <f t="shared" ref="P617:P624" si="163">C617=S617</f>
        <v>1</v>
      </c>
      <c r="Q617" s="794" t="s">
        <v>95</v>
      </c>
      <c r="R617" s="794"/>
      <c r="S617" s="75" t="s">
        <v>78</v>
      </c>
      <c r="T617" s="794" t="s">
        <v>96</v>
      </c>
      <c r="U617" s="794" t="s">
        <v>98</v>
      </c>
    </row>
    <row r="618" spans="1:21" ht="47.25" customHeight="1" thickBot="1">
      <c r="A618" s="407" t="s">
        <v>237</v>
      </c>
      <c r="B618" s="408"/>
      <c r="C618" s="437" t="s">
        <v>798</v>
      </c>
      <c r="D618" s="408" t="s">
        <v>96</v>
      </c>
      <c r="E618" s="434" t="s">
        <v>150</v>
      </c>
      <c r="F618" s="434"/>
      <c r="G618" s="424">
        <v>16.96</v>
      </c>
      <c r="H618" s="74" t="str">
        <f>UPPER(C618)</f>
        <v>LUVA SIMPLES, PVC, SERIE NORMAL, ESGOTO PREDIAL, DN 100 MM, JUNTA ELÁSTICA, FORNECIDO E INSTALADO EM RAMAL DE DESCARGA OU RAMAL DE ESGOTO SANITÁRIO. AF_12/2014</v>
      </c>
      <c r="J618" s="402">
        <f>IF(AND(F618=0,G618&gt;0),1+COUNT($J$3:J617),IF(B618="AUXILIAR","AUXILIAR","SUBÍTEM"))</f>
        <v>75</v>
      </c>
      <c r="K618" s="403" t="s">
        <v>229</v>
      </c>
      <c r="L618" s="404" t="str">
        <f t="shared" si="162"/>
        <v>COMP. 75</v>
      </c>
      <c r="M618" s="405" t="str">
        <f>IF(AND(MID(A618,1,4)="comp",COUNTIF($A$1:$A$1306,A618)&gt;1),"ok AUXILIAR",IF(AND(F618&gt;0,MID(A618,1,4)="COMP"),"SUBÍTEM",IF(OR(AND(F618=0,G618=0),F618="COEF.",F618&gt;0),"SUBÍTEM",IF(MID(A618,1,5)="COMP.",IF(COUNTIF(ORÇAMENTO!$B$5:$B$9855,COMPOSIÇÕES!A618)=0,"NOK",IF(COUNTIF(ORÇAMENTO!$B$5:$B$9855,COMPOSIÇÕES!A618)&gt;0,"OK","SUBÍTEM"))))))</f>
        <v>OK</v>
      </c>
      <c r="P618" s="794" t="b">
        <f t="shared" si="163"/>
        <v>1</v>
      </c>
      <c r="Q618" s="794" t="s">
        <v>237</v>
      </c>
      <c r="R618" s="794"/>
      <c r="S618" s="76" t="s">
        <v>798</v>
      </c>
      <c r="T618" s="794" t="s">
        <v>96</v>
      </c>
      <c r="U618" s="794" t="s">
        <v>150</v>
      </c>
    </row>
    <row r="619" spans="1:21" ht="24" customHeight="1">
      <c r="A619" s="779">
        <v>301</v>
      </c>
      <c r="B619" s="910" t="s">
        <v>566</v>
      </c>
      <c r="C619" s="416" t="s">
        <v>878</v>
      </c>
      <c r="D619" s="417" t="s">
        <v>579</v>
      </c>
      <c r="E619" s="418">
        <v>2</v>
      </c>
      <c r="F619" s="911">
        <v>1</v>
      </c>
      <c r="G619" s="796">
        <v>2</v>
      </c>
      <c r="H619" s="74" t="str">
        <f t="shared" ref="H619:H624" si="164">IF(MID(A619,1,3)="OBS","REMOVER ESPAÇOS","OK")</f>
        <v>OK</v>
      </c>
      <c r="J619" s="402" t="str">
        <f>IF(AND(F619=0,G619&gt;0),1+COUNT($J$3:J618),IF(B619="AUXILIAR","AUXILIAR","SUBÍTEM"))</f>
        <v>SUBÍTEM</v>
      </c>
      <c r="K619" s="403">
        <v>301</v>
      </c>
      <c r="L619" s="404">
        <f t="shared" si="162"/>
        <v>301</v>
      </c>
      <c r="M619" s="405" t="str">
        <f>IF(AND(MID(A619,1,4)="comp",COUNTIF($A$1:$A$1306,A619)&gt;1),"ok AUXILIAR",IF(AND(F619&gt;0,MID(A619,1,4)="COMP"),"SUBÍTEM",IF(OR(AND(F619=0,G619=0),F619="COEF.",F619&gt;0),"SUBÍTEM",IF(MID(A619,1,5)="COMP.",IF(COUNTIF(ORÇAMENTO!$B$5:$B$9855,COMPOSIÇÕES!A619)=0,"NOK",IF(COUNTIF(ORÇAMENTO!$B$5:$B$9855,COMPOSIÇÕES!A619)&gt;0,"OK","SUBÍTEM"))))))</f>
        <v>SUBÍTEM</v>
      </c>
      <c r="P619" s="794" t="b">
        <f t="shared" si="163"/>
        <v>1</v>
      </c>
      <c r="Q619" s="794">
        <v>301</v>
      </c>
      <c r="R619" s="794" t="s">
        <v>566</v>
      </c>
      <c r="S619" s="795" t="s">
        <v>878</v>
      </c>
      <c r="T619" s="794" t="s">
        <v>579</v>
      </c>
      <c r="U619" s="794">
        <v>2</v>
      </c>
    </row>
    <row r="620" spans="1:21" ht="20.25" customHeight="1">
      <c r="A620" s="779">
        <v>20170</v>
      </c>
      <c r="B620" s="910" t="s">
        <v>566</v>
      </c>
      <c r="C620" s="416" t="s">
        <v>905</v>
      </c>
      <c r="D620" s="417" t="s">
        <v>579</v>
      </c>
      <c r="E620" s="418">
        <v>8.6</v>
      </c>
      <c r="F620" s="911">
        <v>1</v>
      </c>
      <c r="G620" s="796">
        <v>8.6</v>
      </c>
      <c r="H620" s="74" t="str">
        <f t="shared" si="164"/>
        <v>OK</v>
      </c>
      <c r="J620" s="402" t="str">
        <f>IF(AND(F620=0,G620&gt;0),1+COUNT($J$3:J617),IF(B620="AUXILIAR","AUXILIAR","SUBÍTEM"))</f>
        <v>SUBÍTEM</v>
      </c>
      <c r="K620" s="403">
        <v>20170</v>
      </c>
      <c r="L620" s="404">
        <f t="shared" si="162"/>
        <v>20170</v>
      </c>
      <c r="M620" s="405" t="str">
        <f>IF(AND(MID(A620,1,4)="comp",COUNTIF($A$1:$A$1306,A620)&gt;1),"ok AUXILIAR",IF(AND(F620&gt;0,MID(A620,1,4)="COMP"),"SUBÍTEM",IF(OR(AND(F620=0,G620=0),F620="COEF.",F620&gt;0),"SUBÍTEM",IF(MID(A620,1,5)="COMP.",IF(COUNTIF(ORÇAMENTO!$B$5:$B$9855,COMPOSIÇÕES!A620)=0,"NOK",IF(COUNTIF(ORÇAMENTO!$B$5:$B$9855,COMPOSIÇÕES!A620)&gt;0,"OK","SUBÍTEM"))))))</f>
        <v>SUBÍTEM</v>
      </c>
      <c r="P620" s="794" t="b">
        <f t="shared" si="163"/>
        <v>1</v>
      </c>
      <c r="Q620" s="794">
        <v>20170</v>
      </c>
      <c r="R620" s="794" t="s">
        <v>566</v>
      </c>
      <c r="S620" s="795" t="s">
        <v>905</v>
      </c>
      <c r="T620" s="794" t="s">
        <v>579</v>
      </c>
      <c r="U620" s="794">
        <v>8.4</v>
      </c>
    </row>
    <row r="621" spans="1:21" ht="36.75" customHeight="1">
      <c r="A621" s="779">
        <v>20078</v>
      </c>
      <c r="B621" s="910" t="s">
        <v>566</v>
      </c>
      <c r="C621" s="416" t="s">
        <v>609</v>
      </c>
      <c r="D621" s="417" t="s">
        <v>579</v>
      </c>
      <c r="E621" s="418">
        <v>13.23</v>
      </c>
      <c r="F621" s="911">
        <v>4.5999999999999999E-2</v>
      </c>
      <c r="G621" s="796">
        <v>0.61</v>
      </c>
      <c r="H621" s="74" t="str">
        <f t="shared" si="164"/>
        <v>OK</v>
      </c>
      <c r="J621" s="402" t="str">
        <f>IF(AND(F621=0,G621&gt;0),1+COUNT($J$3:J620),IF(B621="AUXILIAR","AUXILIAR","SUBÍTEM"))</f>
        <v>SUBÍTEM</v>
      </c>
      <c r="K621" s="403">
        <v>20078</v>
      </c>
      <c r="L621" s="404">
        <f t="shared" si="162"/>
        <v>20078</v>
      </c>
      <c r="M621" s="405" t="str">
        <f>IF(AND(MID(A621,1,4)="comp",COUNTIF($A$1:$A$1306,A621)&gt;1),"ok AUXILIAR",IF(AND(F621&gt;0,MID(A621,1,4)="COMP"),"SUBÍTEM",IF(OR(AND(F621=0,G621=0),F621="COEF.",F621&gt;0),"SUBÍTEM",IF(MID(A621,1,5)="COMP.",IF(COUNTIF(ORÇAMENTO!$B$5:$B$9855,COMPOSIÇÕES!A621)=0,"NOK",IF(COUNTIF(ORÇAMENTO!$B$5:$B$9855,COMPOSIÇÕES!A621)&gt;0,"OK","SUBÍTEM"))))))</f>
        <v>SUBÍTEM</v>
      </c>
      <c r="P621" s="794" t="b">
        <f t="shared" si="163"/>
        <v>1</v>
      </c>
      <c r="Q621" s="794">
        <v>20078</v>
      </c>
      <c r="R621" s="794" t="s">
        <v>566</v>
      </c>
      <c r="S621" s="795" t="s">
        <v>609</v>
      </c>
      <c r="T621" s="794" t="s">
        <v>579</v>
      </c>
      <c r="U621" s="794">
        <v>13.23</v>
      </c>
    </row>
    <row r="622" spans="1:21" ht="18.75" customHeight="1">
      <c r="A622" s="779">
        <v>88248</v>
      </c>
      <c r="B622" s="910" t="s">
        <v>100</v>
      </c>
      <c r="C622" s="416" t="s">
        <v>649</v>
      </c>
      <c r="D622" s="417" t="s">
        <v>53</v>
      </c>
      <c r="E622" s="418">
        <v>14.63</v>
      </c>
      <c r="F622" s="911">
        <v>0.17</v>
      </c>
      <c r="G622" s="796">
        <v>2.4900000000000002</v>
      </c>
      <c r="H622" s="74" t="str">
        <f t="shared" si="164"/>
        <v>OK</v>
      </c>
      <c r="J622" s="402" t="str">
        <f>IF(AND(F622=0,G622&gt;0),1+COUNT($J$3:J621),IF(B622="AUXILIAR","AUXILIAR","SUBÍTEM"))</f>
        <v>SUBÍTEM</v>
      </c>
      <c r="K622" s="403">
        <v>88248</v>
      </c>
      <c r="L622" s="404">
        <f t="shared" si="162"/>
        <v>88248</v>
      </c>
      <c r="M622" s="405" t="str">
        <f>IF(AND(MID(A622,1,4)="comp",COUNTIF($A$1:$A$1306,A622)&gt;1),"ok AUXILIAR",IF(AND(F622&gt;0,MID(A622,1,4)="COMP"),"SUBÍTEM",IF(OR(AND(F622=0,G622=0),F622="COEF.",F622&gt;0),"SUBÍTEM",IF(MID(A622,1,5)="COMP.",IF(COUNTIF(ORÇAMENTO!$B$5:$B$9855,COMPOSIÇÕES!A622)=0,"NOK",IF(COUNTIF(ORÇAMENTO!$B$5:$B$9855,COMPOSIÇÕES!A622)&gt;0,"OK","SUBÍTEM"))))))</f>
        <v>SUBÍTEM</v>
      </c>
      <c r="P622" s="794" t="b">
        <f t="shared" si="163"/>
        <v>1</v>
      </c>
      <c r="Q622" s="794">
        <v>88248</v>
      </c>
      <c r="R622" s="794" t="s">
        <v>100</v>
      </c>
      <c r="S622" s="795" t="s">
        <v>649</v>
      </c>
      <c r="T622" s="794" t="s">
        <v>53</v>
      </c>
      <c r="U622" s="794">
        <v>14.62</v>
      </c>
    </row>
    <row r="623" spans="1:21" ht="18.75" customHeight="1">
      <c r="A623" s="779">
        <v>88267</v>
      </c>
      <c r="B623" s="910" t="s">
        <v>100</v>
      </c>
      <c r="C623" s="416" t="s">
        <v>585</v>
      </c>
      <c r="D623" s="417" t="s">
        <v>53</v>
      </c>
      <c r="E623" s="418">
        <v>19.190000000000001</v>
      </c>
      <c r="F623" s="911">
        <v>0.17</v>
      </c>
      <c r="G623" s="796">
        <v>3.26</v>
      </c>
      <c r="H623" s="74" t="str">
        <f t="shared" si="164"/>
        <v>OK</v>
      </c>
      <c r="J623" s="402" t="str">
        <f>IF(AND(F623=0,G623&gt;0),1+COUNT($J$3:J621),IF(B623="AUXILIAR","AUXILIAR","SUBÍTEM"))</f>
        <v>SUBÍTEM</v>
      </c>
      <c r="K623" s="403">
        <v>88267</v>
      </c>
      <c r="L623" s="404">
        <f t="shared" si="162"/>
        <v>88267</v>
      </c>
      <c r="M623" s="405" t="str">
        <f>IF(AND(MID(A623,1,4)="comp",COUNTIF($A$1:$A$1306,A623)&gt;1),"ok AUXILIAR",IF(AND(F623&gt;0,MID(A623,1,4)="COMP"),"SUBÍTEM",IF(OR(AND(F623=0,G623=0),F623="COEF.",F623&gt;0),"SUBÍTEM",IF(MID(A623,1,5)="COMP.",IF(COUNTIF(ORÇAMENTO!$B$5:$B$9855,COMPOSIÇÕES!A623)=0,"NOK",IF(COUNTIF(ORÇAMENTO!$B$5:$B$9855,COMPOSIÇÕES!A623)&gt;0,"OK","SUBÍTEM"))))))</f>
        <v>SUBÍTEM</v>
      </c>
      <c r="P623" s="794" t="b">
        <f t="shared" si="163"/>
        <v>1</v>
      </c>
      <c r="Q623" s="794">
        <v>88267</v>
      </c>
      <c r="R623" s="794" t="s">
        <v>100</v>
      </c>
      <c r="S623" s="795" t="s">
        <v>585</v>
      </c>
      <c r="T623" s="794" t="s">
        <v>53</v>
      </c>
      <c r="U623" s="794">
        <v>18.940000000000001</v>
      </c>
    </row>
    <row r="624" spans="1:21">
      <c r="A624" s="703" t="s">
        <v>1401</v>
      </c>
      <c r="B624" s="703"/>
      <c r="C624" s="703"/>
      <c r="D624" s="703" t="s">
        <v>150</v>
      </c>
      <c r="E624" s="703" t="s">
        <v>150</v>
      </c>
      <c r="F624" s="703"/>
      <c r="G624" s="703"/>
      <c r="H624" s="74" t="str">
        <f t="shared" si="164"/>
        <v>REMOVER ESPAÇOS</v>
      </c>
      <c r="J624" s="402" t="str">
        <f>IF(AND(F624=0,G624&gt;0),1+COUNT($J$3:J623),IF(B624="AUXILIAR","AUXILIAR","SUBÍTEM"))</f>
        <v>SUBÍTEM</v>
      </c>
      <c r="K624" s="403" t="s">
        <v>1401</v>
      </c>
      <c r="L624" s="404" t="str">
        <f t="shared" si="162"/>
        <v>Obs: composição/Base -  Composição adaptada -  SINAPI - 89778(BASE) + 20170/SINAPI INSUMO</v>
      </c>
      <c r="M624" s="405" t="str">
        <f>IF(AND(MID(A624,1,4)="comp",COUNTIF($A$1:$A$1306,A624)&gt;1),"ok AUXILIAR",IF(AND(F624&gt;0,MID(A624,1,4)="COMP"),"SUBÍTEM",IF(OR(AND(F624=0,G624=0),F624="COEF.",F624&gt;0),"SUBÍTEM",IF(MID(A624,1,5)="COMP.",IF(COUNTIF(ORÇAMENTO!$B$5:$B$9855,COMPOSIÇÕES!A624)=0,"NOK",IF(COUNTIF(ORÇAMENTO!$B$5:$B$9855,COMPOSIÇÕES!A624)&gt;0,"OK","SUBÍTEM"))))))</f>
        <v>SUBÍTEM</v>
      </c>
      <c r="P624" s="794" t="b">
        <f t="shared" si="163"/>
        <v>1</v>
      </c>
      <c r="Q624" s="794" t="s">
        <v>1401</v>
      </c>
      <c r="R624" s="794"/>
      <c r="S624" s="703"/>
      <c r="T624" s="794" t="s">
        <v>150</v>
      </c>
      <c r="U624" s="794" t="s">
        <v>150</v>
      </c>
    </row>
    <row r="625" spans="1:21" ht="15.75" thickBot="1"/>
    <row r="626" spans="1:21" ht="41.25" customHeight="1" thickBot="1">
      <c r="A626" s="397" t="s">
        <v>95</v>
      </c>
      <c r="B626" s="398"/>
      <c r="C626" s="399" t="s">
        <v>78</v>
      </c>
      <c r="D626" s="432" t="s">
        <v>96</v>
      </c>
      <c r="E626" s="399" t="s">
        <v>98</v>
      </c>
      <c r="F626" s="432" t="s">
        <v>97</v>
      </c>
      <c r="G626" s="433" t="s">
        <v>99</v>
      </c>
      <c r="H626" s="74" t="str">
        <f>IF(MID(A626,1,3)="OBS","REMOVER ESPAÇOS","OK")</f>
        <v>OK</v>
      </c>
      <c r="J626" s="402" t="str">
        <f>IF(AND(F626=0,G626&gt;0),1+COUNT($J$3:J625),IF(B626="AUXILIAR","AUXILIAR","SUBÍTEM"))</f>
        <v>SUBÍTEM</v>
      </c>
      <c r="K626" s="403" t="s">
        <v>95</v>
      </c>
      <c r="L626" s="404" t="str">
        <f t="shared" ref="L626:L632" si="165">A626</f>
        <v>COD.</v>
      </c>
      <c r="M626" s="405" t="str">
        <f>IF(AND(MID(A626,1,4)="comp",COUNTIF($A$1:$A$1306,A626)&gt;1),"ok AUXILIAR",IF(AND(F626&gt;0,MID(A626,1,4)="COMP"),"SUBÍTEM",IF(OR(AND(F626=0,G626=0),F626="COEF.",F626&gt;0),"SUBÍTEM",IF(MID(A626,1,5)="COMP.",IF(COUNTIF(ORÇAMENTO!$B$5:$B$9855,COMPOSIÇÕES!A626)=0,"NOK",IF(COUNTIF(ORÇAMENTO!$B$5:$B$9855,COMPOSIÇÕES!A626)&gt;0,"OK","SUBÍTEM"))))))</f>
        <v>SUBÍTEM</v>
      </c>
      <c r="P626" s="794" t="b">
        <f t="shared" ref="P626:P632" si="166">C626=S626</f>
        <v>1</v>
      </c>
      <c r="Q626" s="794" t="s">
        <v>95</v>
      </c>
      <c r="R626" s="794"/>
      <c r="S626" s="75" t="s">
        <v>78</v>
      </c>
      <c r="T626" s="794" t="s">
        <v>96</v>
      </c>
      <c r="U626" s="794" t="s">
        <v>98</v>
      </c>
    </row>
    <row r="627" spans="1:21" ht="39" customHeight="1" thickBot="1">
      <c r="A627" s="407" t="s">
        <v>229</v>
      </c>
      <c r="B627" s="408"/>
      <c r="C627" s="437" t="s">
        <v>1480</v>
      </c>
      <c r="D627" s="408" t="s">
        <v>96</v>
      </c>
      <c r="E627" s="434" t="s">
        <v>150</v>
      </c>
      <c r="F627" s="434"/>
      <c r="G627" s="424">
        <v>38.519999999999996</v>
      </c>
      <c r="H627" s="74" t="str">
        <f>UPPER(C627)</f>
        <v>CAIXA SIFONADA QUADRADA, COM SETE ENTRADAS E UMA SAÍDA, D = 150 X 150 X 50MM, REF. Nº25, ACABAMENTO BRANCO, COMPLETA MARCA AKROS OU SIMILAR</v>
      </c>
      <c r="J627" s="402">
        <f>IF(AND(F627=0,G627&gt;0),1+COUNT($J$3:J626),IF(B627="AUXILIAR","AUXILIAR","SUBÍTEM"))</f>
        <v>76</v>
      </c>
      <c r="K627" s="403" t="s">
        <v>196</v>
      </c>
      <c r="L627" s="404" t="str">
        <f t="shared" si="165"/>
        <v>COMP. 76</v>
      </c>
      <c r="M627" s="405" t="str">
        <f>IF(AND(MID(A627,1,4)="comp",COUNTIF($A$1:$A$1306,A627)&gt;1),"ok AUXILIAR",IF(AND(F627&gt;0,MID(A627,1,4)="COMP"),"SUBÍTEM",IF(OR(AND(F627=0,G627=0),F627="COEF.",F627&gt;0),"SUBÍTEM",IF(MID(A627,1,5)="COMP.",IF(COUNTIF(ORÇAMENTO!$B$5:$B$9855,COMPOSIÇÕES!A627)=0,"NOK",IF(COUNTIF(ORÇAMENTO!$B$5:$B$9855,COMPOSIÇÕES!A627)&gt;0,"OK","SUBÍTEM"))))))</f>
        <v>OK</v>
      </c>
      <c r="P627" s="794" t="b">
        <f t="shared" si="166"/>
        <v>1</v>
      </c>
      <c r="Q627" s="794" t="s">
        <v>229</v>
      </c>
      <c r="R627" s="794"/>
      <c r="S627" s="76" t="s">
        <v>1480</v>
      </c>
      <c r="T627" s="794" t="s">
        <v>96</v>
      </c>
      <c r="U627" s="794" t="s">
        <v>150</v>
      </c>
    </row>
    <row r="628" spans="1:21" ht="24" customHeight="1">
      <c r="A628" s="779">
        <v>88267</v>
      </c>
      <c r="B628" s="910" t="s">
        <v>100</v>
      </c>
      <c r="C628" s="416" t="s">
        <v>585</v>
      </c>
      <c r="D628" s="417" t="s">
        <v>53</v>
      </c>
      <c r="E628" s="418">
        <v>19.190000000000001</v>
      </c>
      <c r="F628" s="911">
        <v>0.5</v>
      </c>
      <c r="G628" s="796">
        <v>9.6</v>
      </c>
      <c r="H628" s="74" t="str">
        <f>IF(MID(A628,1,3)="OBS","REMOVER ESPAÇOS","OK")</f>
        <v>OK</v>
      </c>
      <c r="J628" s="402" t="str">
        <f>IF(AND(F628=0,G628&gt;0),1+COUNT($J$3:J627),IF(B628="AUXILIAR","AUXILIAR","SUBÍTEM"))</f>
        <v>SUBÍTEM</v>
      </c>
      <c r="K628" s="403">
        <v>88267</v>
      </c>
      <c r="L628" s="404">
        <f t="shared" si="165"/>
        <v>88267</v>
      </c>
      <c r="M628" s="405" t="str">
        <f>IF(AND(MID(A628,1,4)="comp",COUNTIF($A$1:$A$1306,A628)&gt;1),"ok AUXILIAR",IF(AND(F628&gt;0,MID(A628,1,4)="COMP"),"SUBÍTEM",IF(OR(AND(F628=0,G628=0),F628="COEF.",F628&gt;0),"SUBÍTEM",IF(MID(A628,1,5)="COMP.",IF(COUNTIF(ORÇAMENTO!$B$5:$B$9855,COMPOSIÇÕES!A628)=0,"NOK",IF(COUNTIF(ORÇAMENTO!$B$5:$B$9855,COMPOSIÇÕES!A628)&gt;0,"OK","SUBÍTEM"))))))</f>
        <v>SUBÍTEM</v>
      </c>
      <c r="P628" s="794" t="b">
        <f t="shared" si="166"/>
        <v>1</v>
      </c>
      <c r="Q628" s="794">
        <v>88267</v>
      </c>
      <c r="R628" s="794" t="s">
        <v>100</v>
      </c>
      <c r="S628" s="795" t="s">
        <v>585</v>
      </c>
      <c r="T628" s="794" t="s">
        <v>53</v>
      </c>
      <c r="U628" s="794">
        <v>18.940000000000001</v>
      </c>
    </row>
    <row r="629" spans="1:21" ht="21.75" customHeight="1">
      <c r="A629" s="779">
        <v>88316</v>
      </c>
      <c r="B629" s="910" t="s">
        <v>100</v>
      </c>
      <c r="C629" s="416" t="s">
        <v>565</v>
      </c>
      <c r="D629" s="417" t="s">
        <v>53</v>
      </c>
      <c r="E629" s="418">
        <v>12.73</v>
      </c>
      <c r="F629" s="911">
        <v>0.5</v>
      </c>
      <c r="G629" s="796">
        <v>6.37</v>
      </c>
      <c r="H629" s="74" t="str">
        <f>IF(MID(A629,1,3)="OBS","REMOVER ESPAÇOS","OK")</f>
        <v>OK</v>
      </c>
      <c r="J629" s="402" t="str">
        <f>IF(AND(F629=0,G629&gt;0),1+COUNT($J$3:J627),IF(B629="AUXILIAR","AUXILIAR","SUBÍTEM"))</f>
        <v>SUBÍTEM</v>
      </c>
      <c r="K629" s="403">
        <v>88316</v>
      </c>
      <c r="L629" s="404">
        <f>A629</f>
        <v>88316</v>
      </c>
      <c r="M629" s="405" t="str">
        <f>IF(AND(MID(A629,1,4)="comp",COUNTIF($A$1:$A$1306,A629)&gt;1),"ok AUXILIAR",IF(AND(F629&gt;0,MID(A629,1,4)="COMP"),"SUBÍTEM",IF(OR(AND(F629=0,G629=0),F629="COEF.",F629&gt;0),"SUBÍTEM",IF(MID(A629,1,5)="COMP.",IF(COUNTIF(ORÇAMENTO!$B$5:$B$9855,COMPOSIÇÕES!A629)=0,"NOK",IF(COUNTIF(ORÇAMENTO!$B$5:$B$9855,COMPOSIÇÕES!A629)&gt;0,"OK","SUBÍTEM"))))))</f>
        <v>SUBÍTEM</v>
      </c>
      <c r="P629" s="794" t="b">
        <f t="shared" si="166"/>
        <v>1</v>
      </c>
      <c r="Q629" s="794">
        <v>88316</v>
      </c>
      <c r="R629" s="794" t="s">
        <v>100</v>
      </c>
      <c r="S629" s="795" t="s">
        <v>565</v>
      </c>
      <c r="T629" s="794" t="s">
        <v>53</v>
      </c>
      <c r="U629" s="794">
        <v>12.7</v>
      </c>
    </row>
    <row r="630" spans="1:21" ht="21.75" customHeight="1">
      <c r="A630" s="779">
        <v>11712</v>
      </c>
      <c r="B630" s="910" t="s">
        <v>566</v>
      </c>
      <c r="C630" s="416" t="s">
        <v>657</v>
      </c>
      <c r="D630" s="417" t="s">
        <v>579</v>
      </c>
      <c r="E630" s="418">
        <v>20.440000000000001</v>
      </c>
      <c r="F630" s="911">
        <v>1</v>
      </c>
      <c r="G630" s="796">
        <v>20.440000000000001</v>
      </c>
      <c r="H630" s="74" t="str">
        <f>IF(MID(A630,1,3)="OBS","REMOVER ESPAÇOS","OK")</f>
        <v>OK</v>
      </c>
      <c r="J630" s="402" t="str">
        <f>IF(AND(F630=0,G630&gt;0),1+COUNT($J$3:J628),IF(B630="AUXILIAR","AUXILIAR","SUBÍTEM"))</f>
        <v>SUBÍTEM</v>
      </c>
      <c r="K630" s="403">
        <v>11712</v>
      </c>
      <c r="L630" s="404">
        <f t="shared" si="165"/>
        <v>11712</v>
      </c>
      <c r="M630" s="405" t="str">
        <f>IF(AND(MID(A630,1,4)="comp",COUNTIF($A$1:$A$1306,A630)&gt;1),"ok AUXILIAR",IF(AND(F630&gt;0,MID(A630,1,4)="COMP"),"SUBÍTEM",IF(OR(AND(F630=0,G630=0),F630="COEF.",F630&gt;0),"SUBÍTEM",IF(MID(A630,1,5)="COMP.",IF(COUNTIF(ORÇAMENTO!$B$5:$B$9855,COMPOSIÇÕES!A630)=0,"NOK",IF(COUNTIF(ORÇAMENTO!$B$5:$B$9855,COMPOSIÇÕES!A630)&gt;0,"OK","SUBÍTEM"))))))</f>
        <v>SUBÍTEM</v>
      </c>
      <c r="P630" s="794" t="b">
        <f t="shared" si="166"/>
        <v>1</v>
      </c>
      <c r="Q630" s="794">
        <v>11712</v>
      </c>
      <c r="R630" s="794" t="s">
        <v>566</v>
      </c>
      <c r="S630" s="795" t="s">
        <v>657</v>
      </c>
      <c r="T630" s="794" t="s">
        <v>579</v>
      </c>
      <c r="U630" s="794">
        <v>20</v>
      </c>
    </row>
    <row r="631" spans="1:21" ht="18.75" customHeight="1">
      <c r="A631" s="779">
        <v>1822</v>
      </c>
      <c r="B631" s="910" t="s">
        <v>101</v>
      </c>
      <c r="C631" s="416" t="s">
        <v>1472</v>
      </c>
      <c r="D631" s="417" t="s">
        <v>48</v>
      </c>
      <c r="E631" s="418">
        <v>2.11</v>
      </c>
      <c r="F631" s="911">
        <v>1</v>
      </c>
      <c r="G631" s="796">
        <v>2.11</v>
      </c>
      <c r="H631" s="74" t="str">
        <f>IF(MID(A631,1,3)="OBS","REMOVER ESPAÇOS","OK")</f>
        <v>OK</v>
      </c>
      <c r="J631" s="402" t="str">
        <f>IF(AND(F631=0,G631&gt;0),1+COUNT($J$3:J630),IF(B631="AUXILIAR","AUXILIAR","SUBÍTEM"))</f>
        <v>SUBÍTEM</v>
      </c>
      <c r="K631" s="403">
        <v>1822</v>
      </c>
      <c r="L631" s="404">
        <f t="shared" si="165"/>
        <v>1822</v>
      </c>
      <c r="M631" s="405" t="str">
        <f>IF(AND(MID(A631,1,4)="comp",COUNTIF($A$1:$A$1306,A631)&gt;1),"ok AUXILIAR",IF(AND(F631&gt;0,MID(A631,1,4)="COMP"),"SUBÍTEM",IF(OR(AND(F631=0,G631=0),F631="COEF.",F631&gt;0),"SUBÍTEM",IF(MID(A631,1,5)="COMP.",IF(COUNTIF(ORÇAMENTO!$B$5:$B$9855,COMPOSIÇÕES!A631)=0,"NOK",IF(COUNTIF(ORÇAMENTO!$B$5:$B$9855,COMPOSIÇÕES!A631)&gt;0,"OK","SUBÍTEM"))))))</f>
        <v>SUBÍTEM</v>
      </c>
      <c r="P631" s="794" t="b">
        <f t="shared" si="166"/>
        <v>1</v>
      </c>
      <c r="Q631" s="794">
        <v>1822</v>
      </c>
      <c r="R631" s="794" t="s">
        <v>101</v>
      </c>
      <c r="S631" s="795" t="s">
        <v>1472</v>
      </c>
      <c r="T631" s="794" t="s">
        <v>48</v>
      </c>
      <c r="U631" s="794">
        <v>2.11</v>
      </c>
    </row>
    <row r="632" spans="1:21">
      <c r="A632" s="703" t="s">
        <v>1479</v>
      </c>
      <c r="B632" s="703"/>
      <c r="C632" s="703"/>
      <c r="D632" s="703" t="s">
        <v>150</v>
      </c>
      <c r="E632" s="703" t="s">
        <v>150</v>
      </c>
      <c r="F632" s="703"/>
      <c r="G632" s="703"/>
      <c r="H632" s="74" t="str">
        <f>IF(MID(A632,1,3)="OBS","REMOVER ESPAÇOS","OK")</f>
        <v>REMOVER ESPAÇOS</v>
      </c>
      <c r="J632" s="402" t="str">
        <f>IF(AND(F632=0,G632&gt;0),1+COUNT($J$3:J631),IF(B632="AUXILIAR","AUXILIAR","SUBÍTEM"))</f>
        <v>SUBÍTEM</v>
      </c>
      <c r="K632" s="403" t="s">
        <v>1479</v>
      </c>
      <c r="L632" s="404" t="str">
        <f t="shared" si="165"/>
        <v>Obs: composição/Base -  Composição adaptada -  ORSE 1695(BASE) +1822/ORSE INSUMO</v>
      </c>
      <c r="M632" s="405" t="str">
        <f>IF(AND(MID(A632,1,4)="comp",COUNTIF($A$1:$A$1306,A632)&gt;1),"ok AUXILIAR",IF(AND(F632&gt;0,MID(A632,1,4)="COMP"),"SUBÍTEM",IF(OR(AND(F632=0,G632=0),F632="COEF.",F632&gt;0),"SUBÍTEM",IF(MID(A632,1,5)="COMP.",IF(COUNTIF(ORÇAMENTO!$B$5:$B$9855,COMPOSIÇÕES!A632)=0,"NOK",IF(COUNTIF(ORÇAMENTO!$B$5:$B$9855,COMPOSIÇÕES!A632)&gt;0,"OK","SUBÍTEM"))))))</f>
        <v>SUBÍTEM</v>
      </c>
      <c r="P632" s="794" t="b">
        <f t="shared" si="166"/>
        <v>1</v>
      </c>
      <c r="Q632" s="794" t="s">
        <v>1479</v>
      </c>
      <c r="R632" s="794"/>
      <c r="S632" s="703"/>
      <c r="T632" s="794" t="s">
        <v>150</v>
      </c>
      <c r="U632" s="794" t="s">
        <v>150</v>
      </c>
    </row>
    <row r="633" spans="1:21" ht="15.75" thickBot="1">
      <c r="A633" s="130" t="s">
        <v>961</v>
      </c>
      <c r="K633" s="1" t="s">
        <v>961</v>
      </c>
      <c r="Q633" s="74" t="s">
        <v>961</v>
      </c>
    </row>
    <row r="634" spans="1:21" ht="41.25" customHeight="1" thickBot="1">
      <c r="A634" s="397" t="s">
        <v>95</v>
      </c>
      <c r="B634" s="398"/>
      <c r="C634" s="399" t="s">
        <v>78</v>
      </c>
      <c r="D634" s="432" t="s">
        <v>96</v>
      </c>
      <c r="E634" s="399" t="s">
        <v>98</v>
      </c>
      <c r="F634" s="432" t="s">
        <v>97</v>
      </c>
      <c r="G634" s="433" t="s">
        <v>99</v>
      </c>
      <c r="H634" s="74" t="str">
        <f>IF(MID(A634,1,3)="OBS","REMOVER ESPAÇOS","OK")</f>
        <v>OK</v>
      </c>
      <c r="J634" s="402" t="str">
        <f>IF(AND(F634=0,G634&gt;0),1+COUNT($J$3:J633),IF(B634="AUXILIAR","AUXILIAR","SUBÍTEM"))</f>
        <v>SUBÍTEM</v>
      </c>
      <c r="K634" s="403" t="s">
        <v>95</v>
      </c>
      <c r="L634" s="404" t="str">
        <f t="shared" ref="L634:L643" si="167">A634</f>
        <v>COD.</v>
      </c>
      <c r="M634" s="405" t="str">
        <f>IF(AND(MID(A634,1,4)="comp",COUNTIF($A$1:$A$1306,A634)&gt;1),"ok AUXILIAR",IF(AND(F634&gt;0,MID(A634,1,4)="COMP"),"SUBÍTEM",IF(OR(AND(F634=0,G634=0),F634="COEF.",F634&gt;0),"SUBÍTEM",IF(MID(A634,1,5)="COMP.",IF(COUNTIF(ORÇAMENTO!$B$5:$B$9855,COMPOSIÇÕES!A634)=0,"NOK",IF(COUNTIF(ORÇAMENTO!$B$5:$B$9855,COMPOSIÇÕES!A634)&gt;0,"OK","SUBÍTEM"))))))</f>
        <v>SUBÍTEM</v>
      </c>
      <c r="P634" s="794" t="b">
        <f t="shared" ref="P634:P643" si="168">C634=S634</f>
        <v>1</v>
      </c>
      <c r="Q634" s="794" t="s">
        <v>95</v>
      </c>
      <c r="R634" s="794"/>
      <c r="S634" s="75" t="s">
        <v>78</v>
      </c>
      <c r="T634" s="794" t="s">
        <v>96</v>
      </c>
      <c r="U634" s="794" t="s">
        <v>98</v>
      </c>
    </row>
    <row r="635" spans="1:21" ht="39" customHeight="1" thickBot="1">
      <c r="A635" s="407" t="s">
        <v>196</v>
      </c>
      <c r="B635" s="408"/>
      <c r="C635" s="437" t="s">
        <v>1601</v>
      </c>
      <c r="D635" s="408" t="s">
        <v>96</v>
      </c>
      <c r="E635" s="434" t="s">
        <v>150</v>
      </c>
      <c r="F635" s="434"/>
      <c r="G635" s="424">
        <v>7504.81</v>
      </c>
      <c r="H635" s="382" t="s">
        <v>1403</v>
      </c>
      <c r="I635" s="382" t="s">
        <v>1404</v>
      </c>
      <c r="J635" s="402">
        <f>IF(AND(F635=0,G635&gt;0),1+COUNT($J$3:J634),IF(B635="AUXILIAR","AUXILIAR","SUBÍTEM"))</f>
        <v>77</v>
      </c>
      <c r="K635" s="403" t="s">
        <v>195</v>
      </c>
      <c r="L635" s="404" t="str">
        <f t="shared" si="167"/>
        <v>COMP. 77</v>
      </c>
      <c r="M635" s="405" t="str">
        <f>IF(AND(MID(A635,1,4)="comp",COUNTIF($A$1:$A$1306,A635)&gt;1),"ok AUXILIAR",IF(AND(F635&gt;0,MID(A635,1,4)="COMP"),"SUBÍTEM",IF(OR(AND(F635=0,G635=0),F635="COEF.",F635&gt;0),"SUBÍTEM",IF(MID(A635,1,5)="COMP.",IF(COUNTIF(ORÇAMENTO!$B$5:$B$9855,COMPOSIÇÕES!A635)=0,"NOK",IF(COUNTIF(ORÇAMENTO!$B$5:$B$9855,COMPOSIÇÕES!A635)&gt;0,"OK","SUBÍTEM"))))))</f>
        <v>OK</v>
      </c>
      <c r="P635" s="794" t="b">
        <f t="shared" si="168"/>
        <v>1</v>
      </c>
      <c r="Q635" s="794" t="s">
        <v>196</v>
      </c>
      <c r="R635" s="794"/>
      <c r="S635" s="76" t="s">
        <v>1601</v>
      </c>
      <c r="T635" s="794" t="s">
        <v>96</v>
      </c>
      <c r="U635" s="794" t="s">
        <v>150</v>
      </c>
    </row>
    <row r="636" spans="1:21" ht="54" customHeight="1">
      <c r="A636" s="779">
        <v>90087</v>
      </c>
      <c r="B636" s="910" t="s">
        <v>100</v>
      </c>
      <c r="C636" s="416" t="s">
        <v>825</v>
      </c>
      <c r="D636" s="417" t="s">
        <v>55</v>
      </c>
      <c r="E636" s="418">
        <v>5.49</v>
      </c>
      <c r="F636" s="948">
        <v>29.35</v>
      </c>
      <c r="G636" s="796">
        <v>161.13</v>
      </c>
      <c r="H636" s="382">
        <v>0.15</v>
      </c>
      <c r="I636" s="382">
        <v>0.35</v>
      </c>
      <c r="J636" s="402" t="str">
        <f>IF(AND(F636=0,G636&gt;0),1+COUNT($J$3:J635),IF(B636="AUXILIAR","AUXILIAR","SUBÍTEM"))</f>
        <v>SUBÍTEM</v>
      </c>
      <c r="K636" s="403">
        <v>90087</v>
      </c>
      <c r="L636" s="404">
        <f t="shared" si="167"/>
        <v>90087</v>
      </c>
      <c r="M636" s="405" t="str">
        <f>IF(AND(MID(A636,1,4)="comp",COUNTIF($A$1:$A$1306,A636)&gt;1),"ok AUXILIAR",IF(AND(F636&gt;0,MID(A636,1,4)="COMP"),"SUBÍTEM",IF(OR(AND(F636=0,G636=0),F636="COEF.",F636&gt;0),"SUBÍTEM",IF(MID(A636,1,5)="COMP.",IF(COUNTIF(ORÇAMENTO!$B$5:$B$9855,COMPOSIÇÕES!A636)=0,"NOK",IF(COUNTIF(ORÇAMENTO!$B$5:$B$9855,COMPOSIÇÕES!A636)&gt;0,"OK","SUBÍTEM"))))))</f>
        <v>SUBÍTEM</v>
      </c>
      <c r="P636" s="794" t="b">
        <f t="shared" si="168"/>
        <v>1</v>
      </c>
      <c r="Q636" s="794">
        <v>90087</v>
      </c>
      <c r="R636" s="794" t="s">
        <v>100</v>
      </c>
      <c r="S636" s="795" t="s">
        <v>825</v>
      </c>
      <c r="T636" s="794" t="s">
        <v>55</v>
      </c>
      <c r="U636" s="794">
        <v>5.86</v>
      </c>
    </row>
    <row r="637" spans="1:21" ht="20.25" customHeight="1">
      <c r="A637" s="779">
        <v>96995</v>
      </c>
      <c r="B637" s="910" t="s">
        <v>100</v>
      </c>
      <c r="C637" s="416" t="s">
        <v>830</v>
      </c>
      <c r="D637" s="417" t="s">
        <v>55</v>
      </c>
      <c r="E637" s="418">
        <v>30.53</v>
      </c>
      <c r="F637" s="949">
        <v>19.14</v>
      </c>
      <c r="G637" s="796">
        <v>584.34</v>
      </c>
      <c r="H637" s="74" t="s">
        <v>1405</v>
      </c>
      <c r="I637" s="947" t="s">
        <v>1406</v>
      </c>
      <c r="J637" s="402" t="str">
        <f>IF(AND(F637=0,G637&gt;0),1+COUNT($J$3:J634),IF(B637="AUXILIAR","AUXILIAR","SUBÍTEM"))</f>
        <v>SUBÍTEM</v>
      </c>
      <c r="K637" s="403">
        <v>96995</v>
      </c>
      <c r="L637" s="404">
        <f t="shared" si="167"/>
        <v>96995</v>
      </c>
      <c r="M637" s="405" t="str">
        <f>IF(AND(MID(A637,1,4)="comp",COUNTIF($A$1:$A$1306,A637)&gt;1),"ok AUXILIAR",IF(AND(F637&gt;0,MID(A637,1,4)="COMP"),"SUBÍTEM",IF(OR(AND(F637=0,G637=0),F637="COEF.",F637&gt;0),"SUBÍTEM",IF(MID(A637,1,5)="COMP.",IF(COUNTIF(ORÇAMENTO!$B$5:$B$9855,COMPOSIÇÕES!A637)=0,"NOK",IF(COUNTIF(ORÇAMENTO!$B$5:$B$9855,COMPOSIÇÕES!A637)&gt;0,"OK","SUBÍTEM"))))))</f>
        <v>SUBÍTEM</v>
      </c>
      <c r="P637" s="794" t="b">
        <f t="shared" si="168"/>
        <v>1</v>
      </c>
      <c r="Q637" s="794">
        <v>96995</v>
      </c>
      <c r="R637" s="794" t="s">
        <v>100</v>
      </c>
      <c r="S637" s="795" t="s">
        <v>830</v>
      </c>
      <c r="T637" s="794" t="s">
        <v>55</v>
      </c>
      <c r="U637" s="794">
        <v>30.46</v>
      </c>
    </row>
    <row r="638" spans="1:21" ht="36" customHeight="1">
      <c r="A638" s="779">
        <v>72131</v>
      </c>
      <c r="B638" s="910" t="s">
        <v>100</v>
      </c>
      <c r="C638" s="416" t="s">
        <v>525</v>
      </c>
      <c r="D638" s="417" t="s">
        <v>51</v>
      </c>
      <c r="E638" s="418">
        <v>98.57</v>
      </c>
      <c r="F638" s="949">
        <v>8.6359999999999992</v>
      </c>
      <c r="G638" s="796">
        <v>851.25</v>
      </c>
      <c r="H638" s="74">
        <v>0.2</v>
      </c>
      <c r="I638" s="74">
        <v>0.05</v>
      </c>
      <c r="J638" s="402" t="str">
        <f>IF(AND(F638=0,G638&gt;0),1+COUNT($J$3:J637),IF(B638="AUXILIAR","AUXILIAR","SUBÍTEM"))</f>
        <v>SUBÍTEM</v>
      </c>
      <c r="K638" s="403">
        <v>72131</v>
      </c>
      <c r="L638" s="404">
        <f t="shared" si="167"/>
        <v>72131</v>
      </c>
      <c r="M638" s="405" t="str">
        <f>IF(AND(MID(A638,1,4)="comp",COUNTIF($A$1:$A$1306,A638)&gt;1),"ok AUXILIAR",IF(AND(F638&gt;0,MID(A638,1,4)="COMP"),"SUBÍTEM",IF(OR(AND(F638=0,G638=0),F638="COEF.",F638&gt;0),"SUBÍTEM",IF(MID(A638,1,5)="COMP.",IF(COUNTIF(ORÇAMENTO!$B$5:$B$9855,COMPOSIÇÕES!A638)=0,"NOK",IF(COUNTIF(ORÇAMENTO!$B$5:$B$9855,COMPOSIÇÕES!A638)&gt;0,"OK","SUBÍTEM"))))))</f>
        <v>SUBÍTEM</v>
      </c>
      <c r="P638" s="794" t="b">
        <f t="shared" si="168"/>
        <v>1</v>
      </c>
      <c r="Q638" s="794">
        <v>72131</v>
      </c>
      <c r="R638" s="794" t="s">
        <v>100</v>
      </c>
      <c r="S638" s="795" t="s">
        <v>525</v>
      </c>
      <c r="T638" s="794" t="s">
        <v>51</v>
      </c>
      <c r="U638" s="794">
        <v>99.72</v>
      </c>
    </row>
    <row r="639" spans="1:21" ht="38.25" customHeight="1">
      <c r="A639" s="779">
        <v>95952</v>
      </c>
      <c r="B639" s="910" t="s">
        <v>100</v>
      </c>
      <c r="C639" s="416" t="s">
        <v>737</v>
      </c>
      <c r="D639" s="417" t="s">
        <v>55</v>
      </c>
      <c r="E639" s="418">
        <v>1318.81</v>
      </c>
      <c r="F639" s="949">
        <v>4.2210000000000001</v>
      </c>
      <c r="G639" s="796">
        <v>5566.7</v>
      </c>
      <c r="H639" s="74" t="str">
        <f>IF(MID(A639,1,3)="OBS","REMOVER ESPAÇOS","OK")</f>
        <v>OK</v>
      </c>
      <c r="J639" s="402" t="str">
        <f>IF(AND(F639=0,G639&gt;0),1+COUNT($J$3:J636),IF(B639="AUXILIAR","AUXILIAR","SUBÍTEM"))</f>
        <v>SUBÍTEM</v>
      </c>
      <c r="K639" s="403">
        <v>95952</v>
      </c>
      <c r="L639" s="404">
        <f>A639</f>
        <v>95952</v>
      </c>
      <c r="M639" s="405" t="str">
        <f>IF(AND(MID(A639,1,4)="comp",COUNTIF($A$1:$A$1306,A639)&gt;1),"ok AUXILIAR",IF(AND(F639&gt;0,MID(A639,1,4)="COMP"),"SUBÍTEM",IF(OR(AND(F639=0,G639=0),F639="COEF.",F639&gt;0),"SUBÍTEM",IF(MID(A639,1,5)="COMP.",IF(COUNTIF(ORÇAMENTO!$B$5:$B$9855,COMPOSIÇÕES!A639)=0,"NOK",IF(COUNTIF(ORÇAMENTO!$B$5:$B$9855,COMPOSIÇÕES!A639)&gt;0,"OK","SUBÍTEM"))))))</f>
        <v>SUBÍTEM</v>
      </c>
      <c r="P639" s="794" t="b">
        <f t="shared" si="168"/>
        <v>1</v>
      </c>
      <c r="Q639" s="794">
        <v>95952</v>
      </c>
      <c r="R639" s="794" t="s">
        <v>100</v>
      </c>
      <c r="S639" s="795" t="s">
        <v>737</v>
      </c>
      <c r="T639" s="794" t="s">
        <v>55</v>
      </c>
      <c r="U639" s="794">
        <v>1347.74</v>
      </c>
    </row>
    <row r="640" spans="1:21" ht="18.75" customHeight="1">
      <c r="A640" s="779">
        <v>95241</v>
      </c>
      <c r="B640" s="910" t="s">
        <v>100</v>
      </c>
      <c r="C640" s="416" t="s">
        <v>728</v>
      </c>
      <c r="D640" s="417" t="s">
        <v>51</v>
      </c>
      <c r="E640" s="418">
        <v>19.149999999999999</v>
      </c>
      <c r="F640" s="949">
        <v>2.85</v>
      </c>
      <c r="G640" s="796">
        <v>54.58</v>
      </c>
      <c r="H640" s="74" t="str">
        <f>IF(MID(A640,1,3)="OBS","REMOVER ESPAÇOS","OK")</f>
        <v>OK</v>
      </c>
      <c r="J640" s="402" t="str">
        <f>IF(AND(F640=0,G640&gt;0),1+COUNT($J$3:J636),IF(B640="AUXILIAR","AUXILIAR","SUBÍTEM"))</f>
        <v>SUBÍTEM</v>
      </c>
      <c r="K640" s="403">
        <v>95241</v>
      </c>
      <c r="L640" s="404">
        <f>A640</f>
        <v>95241</v>
      </c>
      <c r="M640" s="405" t="str">
        <f>IF(AND(MID(A640,1,4)="comp",COUNTIF($A$1:$A$1306,A640)&gt;1),"ok AUXILIAR",IF(AND(F640&gt;0,MID(A640,1,4)="COMP"),"SUBÍTEM",IF(OR(AND(F640=0,G640=0),F640="COEF.",F640&gt;0),"SUBÍTEM",IF(MID(A640,1,5)="COMP.",IF(COUNTIF(ORÇAMENTO!$B$5:$B$9855,COMPOSIÇÕES!A640)=0,"NOK",IF(COUNTIF(ORÇAMENTO!$B$5:$B$9855,COMPOSIÇÕES!A640)&gt;0,"OK","SUBÍTEM"))))))</f>
        <v>SUBÍTEM</v>
      </c>
      <c r="P640" s="794" t="b">
        <f t="shared" si="168"/>
        <v>1</v>
      </c>
      <c r="Q640" s="794">
        <v>95241</v>
      </c>
      <c r="R640" s="794" t="s">
        <v>100</v>
      </c>
      <c r="S640" s="795" t="s">
        <v>728</v>
      </c>
      <c r="T640" s="794" t="s">
        <v>51</v>
      </c>
      <c r="U640" s="794">
        <v>19.420000000000002</v>
      </c>
    </row>
    <row r="641" spans="1:21" ht="36" customHeight="1">
      <c r="A641" s="779">
        <v>89862</v>
      </c>
      <c r="B641" s="910" t="s">
        <v>100</v>
      </c>
      <c r="C641" s="416" t="s">
        <v>799</v>
      </c>
      <c r="D641" s="417" t="s">
        <v>48</v>
      </c>
      <c r="E641" s="418">
        <v>54.01</v>
      </c>
      <c r="F641" s="949">
        <v>1</v>
      </c>
      <c r="G641" s="796">
        <v>54.01</v>
      </c>
      <c r="H641" s="74" t="str">
        <f>IF(MID(A641,1,3)="OBS","REMOVER ESPAÇOS","OK")</f>
        <v>OK</v>
      </c>
      <c r="J641" s="402" t="str">
        <f>IF(AND(F641=0,G641&gt;0),1+COUNT($J$3:J638),IF(B641="AUXILIAR","AUXILIAR","SUBÍTEM"))</f>
        <v>SUBÍTEM</v>
      </c>
      <c r="K641" s="403">
        <v>89862</v>
      </c>
      <c r="L641" s="404">
        <f t="shared" si="167"/>
        <v>89862</v>
      </c>
      <c r="M641" s="405" t="str">
        <f>IF(AND(MID(A641,1,4)="comp",COUNTIF($A$1:$A$1306,A641)&gt;1),"ok AUXILIAR",IF(AND(F641&gt;0,MID(A641,1,4)="COMP"),"SUBÍTEM",IF(OR(AND(F641=0,G641=0),F641="COEF.",F641&gt;0),"SUBÍTEM",IF(MID(A641,1,5)="COMP.",IF(COUNTIF(ORÇAMENTO!$B$5:$B$9855,COMPOSIÇÕES!A641)=0,"NOK",IF(COUNTIF(ORÇAMENTO!$B$5:$B$9855,COMPOSIÇÕES!A641)&gt;0,"OK","SUBÍTEM"))))))</f>
        <v>SUBÍTEM</v>
      </c>
      <c r="P641" s="794" t="b">
        <f t="shared" si="168"/>
        <v>1</v>
      </c>
      <c r="Q641" s="794">
        <v>89862</v>
      </c>
      <c r="R641" s="794" t="s">
        <v>100</v>
      </c>
      <c r="S641" s="795" t="s">
        <v>799</v>
      </c>
      <c r="T641" s="794" t="s">
        <v>48</v>
      </c>
      <c r="U641" s="794">
        <v>53.36</v>
      </c>
    </row>
    <row r="642" spans="1:21" ht="53.25" customHeight="1">
      <c r="A642" s="779">
        <v>90695</v>
      </c>
      <c r="B642" s="910" t="s">
        <v>100</v>
      </c>
      <c r="C642" s="416" t="s">
        <v>715</v>
      </c>
      <c r="D642" s="417" t="s">
        <v>47</v>
      </c>
      <c r="E642" s="418">
        <v>46.56</v>
      </c>
      <c r="F642" s="949">
        <v>5</v>
      </c>
      <c r="G642" s="796">
        <v>232.8</v>
      </c>
      <c r="H642" s="74" t="str">
        <f>IF(MID(A642,1,3)="OBS","REMOVER ESPAÇOS","OK")</f>
        <v>OK</v>
      </c>
      <c r="J642" s="402" t="str">
        <f>IF(AND(F642=0,G642&gt;0),1+COUNT($J$3:J638),IF(B642="AUXILIAR","AUXILIAR","SUBÍTEM"))</f>
        <v>SUBÍTEM</v>
      </c>
      <c r="K642" s="403">
        <v>90695</v>
      </c>
      <c r="L642" s="404">
        <f t="shared" si="167"/>
        <v>90695</v>
      </c>
      <c r="M642" s="405" t="str">
        <f>IF(AND(MID(A642,1,4)="comp",COUNTIF($A$1:$A$1306,A642)&gt;1),"ok AUXILIAR",IF(AND(F642&gt;0,MID(A642,1,4)="COMP"),"SUBÍTEM",IF(OR(AND(F642=0,G642=0),F642="COEF.",F642&gt;0),"SUBÍTEM",IF(MID(A642,1,5)="COMP.",IF(COUNTIF(ORÇAMENTO!$B$5:$B$9855,COMPOSIÇÕES!A642)=0,"NOK",IF(COUNTIF(ORÇAMENTO!$B$5:$B$9855,COMPOSIÇÕES!A642)&gt;0,"OK","SUBÍTEM"))))))</f>
        <v>SUBÍTEM</v>
      </c>
      <c r="P642" s="794" t="b">
        <f t="shared" si="168"/>
        <v>1</v>
      </c>
      <c r="Q642" s="794">
        <v>90695</v>
      </c>
      <c r="R642" s="794" t="s">
        <v>100</v>
      </c>
      <c r="S642" s="795" t="s">
        <v>715</v>
      </c>
      <c r="T642" s="794" t="s">
        <v>47</v>
      </c>
      <c r="U642" s="794">
        <v>43.84</v>
      </c>
    </row>
    <row r="643" spans="1:21">
      <c r="A643" s="703" t="s">
        <v>1402</v>
      </c>
      <c r="B643" s="703"/>
      <c r="C643" s="703"/>
      <c r="D643" s="703" t="s">
        <v>150</v>
      </c>
      <c r="E643" s="703" t="s">
        <v>150</v>
      </c>
      <c r="F643" s="703"/>
      <c r="G643" s="703"/>
      <c r="H643" s="74" t="str">
        <f>IF(MID(A643,1,3)="OBS","REMOVER ESPAÇOS","OK")</f>
        <v>REMOVER ESPAÇOS</v>
      </c>
      <c r="J643" s="402" t="str">
        <f>IF(AND(F643=0,G643&gt;0),1+COUNT($J$3:J642),IF(B643="AUXILIAR","AUXILIAR","SUBÍTEM"))</f>
        <v>SUBÍTEM</v>
      </c>
      <c r="K643" s="403" t="s">
        <v>1402</v>
      </c>
      <c r="L643" s="404" t="str">
        <f t="shared" si="167"/>
        <v>Obs: composição/Base -  Elaborada conforme Projeto</v>
      </c>
      <c r="M643" s="405" t="str">
        <f>IF(AND(MID(A643,1,4)="comp",COUNTIF($A$1:$A$1306,A643)&gt;1),"ok AUXILIAR",IF(AND(F643&gt;0,MID(A643,1,4)="COMP"),"SUBÍTEM",IF(OR(AND(F643=0,G643=0),F643="COEF.",F643&gt;0),"SUBÍTEM",IF(MID(A643,1,5)="COMP.",IF(COUNTIF(ORÇAMENTO!$B$5:$B$9855,COMPOSIÇÕES!A643)=0,"NOK",IF(COUNTIF(ORÇAMENTO!$B$5:$B$9855,COMPOSIÇÕES!A643)&gt;0,"OK","SUBÍTEM"))))))</f>
        <v>SUBÍTEM</v>
      </c>
      <c r="P643" s="794" t="b">
        <f t="shared" si="168"/>
        <v>1</v>
      </c>
      <c r="Q643" s="794" t="s">
        <v>1402</v>
      </c>
      <c r="R643" s="794"/>
      <c r="S643" s="703"/>
      <c r="T643" s="794" t="s">
        <v>150</v>
      </c>
      <c r="U643" s="794" t="s">
        <v>150</v>
      </c>
    </row>
    <row r="644" spans="1:21" ht="15.75" thickBot="1">
      <c r="A644" s="130" t="s">
        <v>961</v>
      </c>
      <c r="K644" s="1" t="s">
        <v>961</v>
      </c>
      <c r="Q644" s="74" t="s">
        <v>961</v>
      </c>
    </row>
    <row r="645" spans="1:21" ht="41.25" customHeight="1" thickBot="1">
      <c r="A645" s="397" t="s">
        <v>95</v>
      </c>
      <c r="B645" s="398"/>
      <c r="C645" s="399" t="s">
        <v>78</v>
      </c>
      <c r="D645" s="432" t="s">
        <v>96</v>
      </c>
      <c r="E645" s="399" t="s">
        <v>98</v>
      </c>
      <c r="F645" s="432" t="s">
        <v>97</v>
      </c>
      <c r="G645" s="433" t="s">
        <v>99</v>
      </c>
      <c r="H645" s="74" t="str">
        <f>IF(MID(A645,1,3)="OBS","REMOVER ESPAÇOS","OK")</f>
        <v>OK</v>
      </c>
      <c r="J645" s="402" t="str">
        <f>IF(AND(F645=0,G645&gt;0),1+COUNT($J$3:J644),IF(B645="AUXILIAR","AUXILIAR","SUBÍTEM"))</f>
        <v>SUBÍTEM</v>
      </c>
      <c r="K645" s="403" t="s">
        <v>95</v>
      </c>
      <c r="L645" s="404" t="str">
        <f t="shared" ref="L645:L653" si="169">A645</f>
        <v>COD.</v>
      </c>
      <c r="M645" s="405" t="str">
        <f>IF(AND(MID(A645,1,4)="comp",COUNTIF($A$1:$A$1306,A645)&gt;1),"ok AUXILIAR",IF(AND(F645&gt;0,MID(A645,1,4)="COMP"),"SUBÍTEM",IF(OR(AND(F645=0,G645=0),F645="COEF.",F645&gt;0),"SUBÍTEM",IF(MID(A645,1,5)="COMP.",IF(COUNTIF(ORÇAMENTO!$B$5:$B$9855,COMPOSIÇÕES!A645)=0,"NOK",IF(COUNTIF(ORÇAMENTO!$B$5:$B$9855,COMPOSIÇÕES!A645)&gt;0,"OK","SUBÍTEM"))))))</f>
        <v>SUBÍTEM</v>
      </c>
      <c r="P645" s="794" t="b">
        <f t="shared" ref="P645:P653" si="170">C645=S645</f>
        <v>1</v>
      </c>
      <c r="Q645" s="794" t="s">
        <v>95</v>
      </c>
      <c r="R645" s="794"/>
      <c r="S645" s="75" t="s">
        <v>78</v>
      </c>
      <c r="T645" s="794" t="s">
        <v>96</v>
      </c>
      <c r="U645" s="794" t="s">
        <v>98</v>
      </c>
    </row>
    <row r="646" spans="1:21" ht="39" customHeight="1" thickBot="1">
      <c r="A646" s="407" t="s">
        <v>195</v>
      </c>
      <c r="B646" s="408"/>
      <c r="C646" s="437" t="s">
        <v>1409</v>
      </c>
      <c r="D646" s="408" t="s">
        <v>96</v>
      </c>
      <c r="E646" s="434" t="s">
        <v>150</v>
      </c>
      <c r="F646" s="434"/>
      <c r="G646" s="424">
        <v>13641.78</v>
      </c>
      <c r="H646" s="382" t="s">
        <v>1403</v>
      </c>
      <c r="I646" s="382" t="s">
        <v>1404</v>
      </c>
      <c r="J646" s="402">
        <f>IF(AND(F646=0,G646&gt;0),1+COUNT($J$3:J645),IF(B646="AUXILIAR","AUXILIAR","SUBÍTEM"))</f>
        <v>78</v>
      </c>
      <c r="K646" s="403" t="s">
        <v>228</v>
      </c>
      <c r="L646" s="404" t="str">
        <f t="shared" si="169"/>
        <v>COMP. 78</v>
      </c>
      <c r="M646" s="405" t="str">
        <f>IF(AND(MID(A646,1,4)="comp",COUNTIF($A$1:$A$1306,A646)&gt;1),"ok AUXILIAR",IF(AND(F646&gt;0,MID(A646,1,4)="COMP"),"SUBÍTEM",IF(OR(AND(F646=0,G646=0),F646="COEF.",F646&gt;0),"SUBÍTEM",IF(MID(A646,1,5)="COMP.",IF(COUNTIF(ORÇAMENTO!$B$5:$B$9855,COMPOSIÇÕES!A646)=0,"NOK",IF(COUNTIF(ORÇAMENTO!$B$5:$B$9855,COMPOSIÇÕES!A646)&gt;0,"OK","SUBÍTEM"))))))</f>
        <v>OK</v>
      </c>
      <c r="P646" s="794" t="b">
        <f t="shared" si="170"/>
        <v>1</v>
      </c>
      <c r="Q646" s="794" t="s">
        <v>195</v>
      </c>
      <c r="R646" s="794"/>
      <c r="S646" s="76" t="s">
        <v>1409</v>
      </c>
      <c r="T646" s="794" t="s">
        <v>96</v>
      </c>
      <c r="U646" s="794" t="s">
        <v>150</v>
      </c>
    </row>
    <row r="647" spans="1:21" ht="54" customHeight="1">
      <c r="A647" s="912">
        <v>90088</v>
      </c>
      <c r="B647" s="950" t="s">
        <v>100</v>
      </c>
      <c r="C647" s="416" t="s">
        <v>826</v>
      </c>
      <c r="D647" s="417" t="s">
        <v>55</v>
      </c>
      <c r="E647" s="418">
        <v>5.6</v>
      </c>
      <c r="F647" s="948">
        <v>34.03</v>
      </c>
      <c r="G647" s="796">
        <v>190.57</v>
      </c>
      <c r="H647" s="382">
        <v>0.15</v>
      </c>
      <c r="I647" s="382">
        <v>0.35</v>
      </c>
      <c r="J647" s="402" t="str">
        <f>IF(AND(F647=0,G647&gt;0),1+COUNT($J$3:J646),IF(B647="AUXILIAR","AUXILIAR","SUBÍTEM"))</f>
        <v>SUBÍTEM</v>
      </c>
      <c r="K647" s="403">
        <v>90088</v>
      </c>
      <c r="L647" s="404">
        <f t="shared" si="169"/>
        <v>90088</v>
      </c>
      <c r="M647" s="405" t="str">
        <f>IF(AND(MID(A647,1,4)="comp",COUNTIF($A$1:$A$1306,A647)&gt;1),"ok AUXILIAR",IF(AND(F647&gt;0,MID(A647,1,4)="COMP"),"SUBÍTEM",IF(OR(AND(F647=0,G647=0),F647="COEF.",F647&gt;0),"SUBÍTEM",IF(MID(A647,1,5)="COMP.",IF(COUNTIF(ORÇAMENTO!$B$5:$B$9855,COMPOSIÇÕES!A647)=0,"NOK",IF(COUNTIF(ORÇAMENTO!$B$5:$B$9855,COMPOSIÇÕES!A647)&gt;0,"OK","SUBÍTEM"))))))</f>
        <v>SUBÍTEM</v>
      </c>
      <c r="P647" s="794" t="b">
        <f t="shared" si="170"/>
        <v>1</v>
      </c>
      <c r="Q647" s="794">
        <v>90088</v>
      </c>
      <c r="R647" s="794" t="s">
        <v>100</v>
      </c>
      <c r="S647" s="795" t="s">
        <v>826</v>
      </c>
      <c r="T647" s="794" t="s">
        <v>55</v>
      </c>
      <c r="U647" s="794">
        <v>5.97</v>
      </c>
    </row>
    <row r="648" spans="1:21" ht="20.25" customHeight="1">
      <c r="A648" s="950">
        <v>96995</v>
      </c>
      <c r="B648" s="950" t="s">
        <v>100</v>
      </c>
      <c r="C648" s="416" t="s">
        <v>830</v>
      </c>
      <c r="D648" s="417" t="s">
        <v>55</v>
      </c>
      <c r="E648" s="418">
        <v>30.53</v>
      </c>
      <c r="F648" s="949">
        <v>7.54</v>
      </c>
      <c r="G648" s="796">
        <v>230.2</v>
      </c>
      <c r="H648" s="74" t="s">
        <v>1405</v>
      </c>
      <c r="I648" s="947" t="s">
        <v>1406</v>
      </c>
      <c r="J648" s="402" t="str">
        <f>IF(AND(F648=0,G648&gt;0),1+COUNT($J$3:J645),IF(B648="AUXILIAR","AUXILIAR","SUBÍTEM"))</f>
        <v>SUBÍTEM</v>
      </c>
      <c r="K648" s="403">
        <v>96995</v>
      </c>
      <c r="L648" s="404">
        <f t="shared" si="169"/>
        <v>96995</v>
      </c>
      <c r="M648" s="405" t="str">
        <f>IF(AND(MID(A648,1,4)="comp",COUNTIF($A$1:$A$1306,A648)&gt;1),"ok AUXILIAR",IF(AND(F648&gt;0,MID(A648,1,4)="COMP"),"SUBÍTEM",IF(OR(AND(F648=0,G648=0),F648="COEF.",F648&gt;0),"SUBÍTEM",IF(MID(A648,1,5)="COMP.",IF(COUNTIF(ORÇAMENTO!$B$5:$B$9855,COMPOSIÇÕES!A648)=0,"NOK",IF(COUNTIF(ORÇAMENTO!$B$5:$B$9855,COMPOSIÇÕES!A648)&gt;0,"OK","SUBÍTEM"))))))</f>
        <v>SUBÍTEM</v>
      </c>
      <c r="P648" s="794" t="b">
        <f t="shared" si="170"/>
        <v>1</v>
      </c>
      <c r="Q648" s="794">
        <v>96995</v>
      </c>
      <c r="R648" s="794" t="s">
        <v>100</v>
      </c>
      <c r="S648" s="795" t="s">
        <v>830</v>
      </c>
      <c r="T648" s="794" t="s">
        <v>55</v>
      </c>
      <c r="U648" s="794">
        <v>30.46</v>
      </c>
    </row>
    <row r="649" spans="1:21" ht="36" customHeight="1">
      <c r="A649" s="950">
        <v>72131</v>
      </c>
      <c r="B649" s="950" t="s">
        <v>100</v>
      </c>
      <c r="C649" s="416" t="s">
        <v>525</v>
      </c>
      <c r="D649" s="417" t="s">
        <v>51</v>
      </c>
      <c r="E649" s="418">
        <v>98.57</v>
      </c>
      <c r="F649" s="949">
        <v>45.920930000000006</v>
      </c>
      <c r="G649" s="796">
        <v>4526.43</v>
      </c>
      <c r="H649" s="74">
        <v>0.2</v>
      </c>
      <c r="J649" s="402" t="str">
        <f>IF(AND(F649=0,G649&gt;0),1+COUNT($J$3:J648),IF(B649="AUXILIAR","AUXILIAR","SUBÍTEM"))</f>
        <v>SUBÍTEM</v>
      </c>
      <c r="K649" s="403">
        <v>72131</v>
      </c>
      <c r="L649" s="404">
        <f t="shared" si="169"/>
        <v>72131</v>
      </c>
      <c r="M649" s="405" t="str">
        <f>IF(AND(MID(A649,1,4)="comp",COUNTIF($A$1:$A$1306,A649)&gt;1),"ok AUXILIAR",IF(AND(F649&gt;0,MID(A649,1,4)="COMP"),"SUBÍTEM",IF(OR(AND(F649=0,G649=0),F649="COEF.",F649&gt;0),"SUBÍTEM",IF(MID(A649,1,5)="COMP.",IF(COUNTIF(ORÇAMENTO!$B$5:$B$9855,COMPOSIÇÕES!A649)=0,"NOK",IF(COUNTIF(ORÇAMENTO!$B$5:$B$9855,COMPOSIÇÕES!A649)&gt;0,"OK","SUBÍTEM"))))))</f>
        <v>SUBÍTEM</v>
      </c>
      <c r="P649" s="794" t="b">
        <f t="shared" si="170"/>
        <v>1</v>
      </c>
      <c r="Q649" s="794">
        <v>72131</v>
      </c>
      <c r="R649" s="794" t="s">
        <v>100</v>
      </c>
      <c r="S649" s="795" t="s">
        <v>525</v>
      </c>
      <c r="T649" s="794" t="s">
        <v>51</v>
      </c>
      <c r="U649" s="794">
        <v>99.72</v>
      </c>
    </row>
    <row r="650" spans="1:21" ht="38.25" customHeight="1">
      <c r="A650" s="779">
        <v>95952</v>
      </c>
      <c r="B650" s="950" t="s">
        <v>100</v>
      </c>
      <c r="C650" s="416" t="s">
        <v>737</v>
      </c>
      <c r="D650" s="417" t="s">
        <v>55</v>
      </c>
      <c r="E650" s="418">
        <v>1318.81</v>
      </c>
      <c r="F650" s="949">
        <v>6.5072575000000024</v>
      </c>
      <c r="G650" s="796">
        <v>8581.84</v>
      </c>
      <c r="H650" s="74" t="s">
        <v>1407</v>
      </c>
      <c r="I650" s="74">
        <v>0.2</v>
      </c>
      <c r="J650" s="402" t="str">
        <f>IF(AND(F650=0,G650&gt;0),1+COUNT($J$3:J647),IF(B650="AUXILIAR","AUXILIAR","SUBÍTEM"))</f>
        <v>SUBÍTEM</v>
      </c>
      <c r="K650" s="403">
        <v>95952</v>
      </c>
      <c r="L650" s="404">
        <f t="shared" si="169"/>
        <v>95952</v>
      </c>
      <c r="M650" s="405" t="str">
        <f>IF(AND(MID(A650,1,4)="comp",COUNTIF($A$1:$A$1306,A650)&gt;1),"ok AUXILIAR",IF(AND(F650&gt;0,MID(A650,1,4)="COMP"),"SUBÍTEM",IF(OR(AND(F650=0,G650=0),F650="COEF.",F650&gt;0),"SUBÍTEM",IF(MID(A650,1,5)="COMP.",IF(COUNTIF(ORÇAMENTO!$B$5:$B$9855,COMPOSIÇÕES!A650)=0,"NOK",IF(COUNTIF(ORÇAMENTO!$B$5:$B$9855,COMPOSIÇÕES!A650)&gt;0,"OK","SUBÍTEM"))))))</f>
        <v>SUBÍTEM</v>
      </c>
      <c r="P650" s="794" t="b">
        <f t="shared" si="170"/>
        <v>1</v>
      </c>
      <c r="Q650" s="794">
        <v>95952</v>
      </c>
      <c r="R650" s="794" t="s">
        <v>100</v>
      </c>
      <c r="S650" s="795" t="s">
        <v>737</v>
      </c>
      <c r="T650" s="794" t="s">
        <v>55</v>
      </c>
      <c r="U650" s="794">
        <v>1347.74</v>
      </c>
    </row>
    <row r="651" spans="1:21" ht="18.75" customHeight="1">
      <c r="A651" s="779">
        <v>6514</v>
      </c>
      <c r="B651" s="950" t="s">
        <v>100</v>
      </c>
      <c r="C651" s="416" t="s">
        <v>62</v>
      </c>
      <c r="D651" s="417" t="s">
        <v>55</v>
      </c>
      <c r="E651" s="418">
        <v>104.76</v>
      </c>
      <c r="F651" s="949">
        <v>0.94985000000000019</v>
      </c>
      <c r="G651" s="796">
        <v>99.51</v>
      </c>
      <c r="H651" s="74" t="s">
        <v>1408</v>
      </c>
      <c r="I651" s="74">
        <v>1</v>
      </c>
      <c r="J651" s="402" t="str">
        <f>IF(AND(F651=0,G651&gt;0),1+COUNT($J$3:J647),IF(B651="AUXILIAR","AUXILIAR","SUBÍTEM"))</f>
        <v>SUBÍTEM</v>
      </c>
      <c r="K651" s="403">
        <v>6514</v>
      </c>
      <c r="L651" s="404">
        <f t="shared" si="169"/>
        <v>6514</v>
      </c>
      <c r="M651" s="405" t="str">
        <f>IF(AND(MID(A651,1,4)="comp",COUNTIF($A$1:$A$1306,A651)&gt;1),"ok AUXILIAR",IF(AND(F651&gt;0,MID(A651,1,4)="COMP"),"SUBÍTEM",IF(OR(AND(F651=0,G651=0),F651="COEF.",F651&gt;0),"SUBÍTEM",IF(MID(A651,1,5)="COMP.",IF(COUNTIF(ORÇAMENTO!$B$5:$B$9855,COMPOSIÇÕES!A651)=0,"NOK",IF(COUNTIF(ORÇAMENTO!$B$5:$B$9855,COMPOSIÇÕES!A651)&gt;0,"OK","SUBÍTEM"))))))</f>
        <v>SUBÍTEM</v>
      </c>
      <c r="P651" s="794" t="b">
        <f t="shared" si="170"/>
        <v>1</v>
      </c>
      <c r="Q651" s="794">
        <v>6514</v>
      </c>
      <c r="R651" s="794" t="s">
        <v>100</v>
      </c>
      <c r="S651" s="795" t="s">
        <v>62</v>
      </c>
      <c r="T651" s="794" t="s">
        <v>55</v>
      </c>
      <c r="U651" s="794">
        <v>105.35</v>
      </c>
    </row>
    <row r="652" spans="1:21" ht="36" customHeight="1">
      <c r="A652" s="912">
        <v>95241</v>
      </c>
      <c r="B652" s="950" t="s">
        <v>100</v>
      </c>
      <c r="C652" s="416" t="s">
        <v>728</v>
      </c>
      <c r="D652" s="417" t="s">
        <v>51</v>
      </c>
      <c r="E652" s="418">
        <v>19.149999999999999</v>
      </c>
      <c r="F652" s="949">
        <v>0.69080000000000019</v>
      </c>
      <c r="G652" s="796">
        <v>13.23</v>
      </c>
      <c r="H652" s="74" t="str">
        <f>IF(MID(A652,1,3)="OBS","REMOVER ESPAÇOS","OK")</f>
        <v>OK</v>
      </c>
      <c r="J652" s="402" t="str">
        <f>IF(AND(F652=0,G652&gt;0),1+COUNT($J$3:J649),IF(B652="AUXILIAR","AUXILIAR","SUBÍTEM"))</f>
        <v>SUBÍTEM</v>
      </c>
      <c r="K652" s="403">
        <v>95241</v>
      </c>
      <c r="L652" s="404">
        <f t="shared" si="169"/>
        <v>95241</v>
      </c>
      <c r="M652" s="405" t="str">
        <f>IF(AND(MID(A652,1,4)="comp",COUNTIF($A$1:$A$1306,A652)&gt;1),"ok AUXILIAR",IF(AND(F652&gt;0,MID(A652,1,4)="COMP"),"SUBÍTEM",IF(OR(AND(F652=0,G652=0),F652="COEF.",F652&gt;0),"SUBÍTEM",IF(MID(A652,1,5)="COMP.",IF(COUNTIF(ORÇAMENTO!$B$5:$B$9855,COMPOSIÇÕES!A652)=0,"NOK",IF(COUNTIF(ORÇAMENTO!$B$5:$B$9855,COMPOSIÇÕES!A652)&gt;0,"OK","SUBÍTEM"))))))</f>
        <v>SUBÍTEM</v>
      </c>
      <c r="P652" s="794" t="b">
        <f t="shared" si="170"/>
        <v>1</v>
      </c>
      <c r="Q652" s="794">
        <v>95241</v>
      </c>
      <c r="R652" s="794" t="s">
        <v>100</v>
      </c>
      <c r="S652" s="795" t="s">
        <v>728</v>
      </c>
      <c r="T652" s="794" t="s">
        <v>51</v>
      </c>
      <c r="U652" s="794">
        <v>19.420000000000002</v>
      </c>
    </row>
    <row r="653" spans="1:21">
      <c r="A653" s="703" t="s">
        <v>1402</v>
      </c>
      <c r="B653" s="703"/>
      <c r="C653" s="703"/>
      <c r="D653" s="703" t="s">
        <v>150</v>
      </c>
      <c r="E653" s="703" t="s">
        <v>150</v>
      </c>
      <c r="F653" s="703"/>
      <c r="G653" s="703"/>
      <c r="H653" s="74" t="str">
        <f>IF(MID(A653,1,3)="OBS","REMOVER ESPAÇOS","OK")</f>
        <v>REMOVER ESPAÇOS</v>
      </c>
      <c r="J653" s="402" t="str">
        <f>IF(AND(F653=0,G653&gt;0),1+COUNT($J$3:J652),IF(B653="AUXILIAR","AUXILIAR","SUBÍTEM"))</f>
        <v>SUBÍTEM</v>
      </c>
      <c r="K653" s="403" t="s">
        <v>1402</v>
      </c>
      <c r="L653" s="404" t="str">
        <f t="shared" si="169"/>
        <v>Obs: composição/Base -  Elaborada conforme Projeto</v>
      </c>
      <c r="M653" s="405" t="str">
        <f>IF(AND(MID(A653,1,4)="comp",COUNTIF($A$1:$A$1306,A653)&gt;1),"ok AUXILIAR",IF(AND(F653&gt;0,MID(A653,1,4)="COMP"),"SUBÍTEM",IF(OR(AND(F653=0,G653=0),F653="COEF.",F653&gt;0),"SUBÍTEM",IF(MID(A653,1,5)="COMP.",IF(COUNTIF(ORÇAMENTO!$B$5:$B$9855,COMPOSIÇÕES!A653)=0,"NOK",IF(COUNTIF(ORÇAMENTO!$B$5:$B$9855,COMPOSIÇÕES!A653)&gt;0,"OK","SUBÍTEM"))))))</f>
        <v>SUBÍTEM</v>
      </c>
      <c r="P653" s="794" t="b">
        <f t="shared" si="170"/>
        <v>1</v>
      </c>
      <c r="Q653" s="794" t="s">
        <v>1402</v>
      </c>
      <c r="R653" s="794"/>
      <c r="S653" s="703"/>
      <c r="T653" s="794" t="s">
        <v>150</v>
      </c>
      <c r="U653" s="794" t="s">
        <v>150</v>
      </c>
    </row>
    <row r="654" spans="1:21" ht="15.75" thickBot="1">
      <c r="A654" s="130" t="s">
        <v>961</v>
      </c>
      <c r="B654" s="382"/>
      <c r="K654" s="1" t="s">
        <v>961</v>
      </c>
      <c r="Q654" s="74" t="s">
        <v>961</v>
      </c>
    </row>
    <row r="655" spans="1:21" ht="41.25" customHeight="1" thickBot="1">
      <c r="A655" s="397" t="s">
        <v>95</v>
      </c>
      <c r="B655" s="398"/>
      <c r="C655" s="399" t="s">
        <v>78</v>
      </c>
      <c r="D655" s="432" t="s">
        <v>96</v>
      </c>
      <c r="E655" s="399" t="s">
        <v>98</v>
      </c>
      <c r="F655" s="432" t="s">
        <v>97</v>
      </c>
      <c r="G655" s="433" t="s">
        <v>99</v>
      </c>
      <c r="H655" s="74" t="str">
        <f>IF(MID(A655,1,3)="OBS","REMOVER ESPAÇOS","OK")</f>
        <v>OK</v>
      </c>
      <c r="J655" s="402" t="str">
        <f>IF(AND(F655=0,G655&gt;0),1+COUNT($J$3:J654),IF(B655="AUXILIAR","AUXILIAR","SUBÍTEM"))</f>
        <v>SUBÍTEM</v>
      </c>
      <c r="K655" s="403" t="s">
        <v>95</v>
      </c>
      <c r="L655" s="404" t="str">
        <f t="shared" ref="L655:L664" si="171">A655</f>
        <v>COD.</v>
      </c>
      <c r="M655" s="405" t="str">
        <f>IF(AND(MID(A655,1,4)="comp",COUNTIF($A$1:$A$1306,A655)&gt;1),"ok AUXILIAR",IF(AND(F655&gt;0,MID(A655,1,4)="COMP"),"SUBÍTEM",IF(OR(AND(F655=0,G655=0),F655="COEF.",F655&gt;0),"SUBÍTEM",IF(MID(A655,1,5)="COMP.",IF(COUNTIF(ORÇAMENTO!$B$5:$B$9855,COMPOSIÇÕES!A655)=0,"NOK",IF(COUNTIF(ORÇAMENTO!$B$5:$B$9855,COMPOSIÇÕES!A655)&gt;0,"OK","SUBÍTEM"))))))</f>
        <v>SUBÍTEM</v>
      </c>
      <c r="P655" s="794" t="b">
        <f t="shared" ref="P655:P664" si="172">C655=S655</f>
        <v>1</v>
      </c>
      <c r="Q655" s="794" t="s">
        <v>95</v>
      </c>
      <c r="R655" s="794"/>
      <c r="S655" s="75" t="s">
        <v>78</v>
      </c>
      <c r="T655" s="794" t="s">
        <v>96</v>
      </c>
      <c r="U655" s="794" t="s">
        <v>98</v>
      </c>
    </row>
    <row r="656" spans="1:21" ht="39" customHeight="1" thickBot="1">
      <c r="A656" s="407" t="s">
        <v>228</v>
      </c>
      <c r="B656" s="408"/>
      <c r="C656" s="437" t="s">
        <v>1534</v>
      </c>
      <c r="D656" s="408" t="s">
        <v>96</v>
      </c>
      <c r="E656" s="434" t="s">
        <v>150</v>
      </c>
      <c r="F656" s="434"/>
      <c r="G656" s="424">
        <v>13108.220000000001</v>
      </c>
      <c r="H656" s="382" t="s">
        <v>1403</v>
      </c>
      <c r="I656" s="382" t="s">
        <v>1404</v>
      </c>
      <c r="J656" s="402">
        <f>IF(AND(F656=0,G656&gt;0),1+COUNT($J$3:J655),IF(B656="AUXILIAR","AUXILIAR","SUBÍTEM"))</f>
        <v>79</v>
      </c>
      <c r="K656" s="403" t="s">
        <v>225</v>
      </c>
      <c r="L656" s="404" t="str">
        <f t="shared" si="171"/>
        <v>COMP. 79</v>
      </c>
      <c r="M656" s="405" t="str">
        <f>IF(AND(MID(A656,1,4)="comp",COUNTIF($A$1:$A$1306,A656)&gt;1),"ok AUXILIAR",IF(AND(F656&gt;0,MID(A656,1,4)="COMP"),"SUBÍTEM",IF(OR(AND(F656=0,G656=0),F656="COEF.",F656&gt;0),"SUBÍTEM",IF(MID(A656,1,5)="COMP.",IF(COUNTIF(ORÇAMENTO!$B$5:$B$9855,COMPOSIÇÕES!A656)=0,"NOK",IF(COUNTIF(ORÇAMENTO!$B$5:$B$9855,COMPOSIÇÕES!A656)&gt;0,"OK","SUBÍTEM"))))))</f>
        <v>OK</v>
      </c>
      <c r="P656" s="794" t="b">
        <f t="shared" si="172"/>
        <v>1</v>
      </c>
      <c r="Q656" s="794" t="s">
        <v>228</v>
      </c>
      <c r="R656" s="794"/>
      <c r="S656" s="76" t="s">
        <v>1534</v>
      </c>
      <c r="T656" s="794" t="s">
        <v>96</v>
      </c>
      <c r="U656" s="794" t="s">
        <v>150</v>
      </c>
    </row>
    <row r="657" spans="1:21" ht="54" customHeight="1">
      <c r="A657" s="912">
        <v>90087</v>
      </c>
      <c r="B657" s="950" t="s">
        <v>100</v>
      </c>
      <c r="C657" s="416" t="s">
        <v>825</v>
      </c>
      <c r="D657" s="417" t="s">
        <v>55</v>
      </c>
      <c r="E657" s="418">
        <v>5.49</v>
      </c>
      <c r="F657" s="948">
        <v>43.65</v>
      </c>
      <c r="G657" s="796">
        <v>239.64</v>
      </c>
      <c r="H657" s="382">
        <v>0.15</v>
      </c>
      <c r="I657" s="382">
        <v>0.35</v>
      </c>
      <c r="J657" s="402" t="str">
        <f>IF(AND(F657=0,G657&gt;0),1+COUNT($J$3:J656),IF(B657="AUXILIAR","AUXILIAR","SUBÍTEM"))</f>
        <v>SUBÍTEM</v>
      </c>
      <c r="K657" s="403">
        <v>90087</v>
      </c>
      <c r="L657" s="404">
        <f t="shared" si="171"/>
        <v>90087</v>
      </c>
      <c r="M657" s="405" t="str">
        <f>IF(AND(MID(A657,1,4)="comp",COUNTIF($A$1:$A$1306,A657)&gt;1),"ok AUXILIAR",IF(AND(F657&gt;0,MID(A657,1,4)="COMP"),"SUBÍTEM",IF(OR(AND(F657=0,G657=0),F657="COEF.",F657&gt;0),"SUBÍTEM",IF(MID(A657,1,5)="COMP.",IF(COUNTIF(ORÇAMENTO!$B$5:$B$9855,COMPOSIÇÕES!A657)=0,"NOK",IF(COUNTIF(ORÇAMENTO!$B$5:$B$9855,COMPOSIÇÕES!A657)&gt;0,"OK","SUBÍTEM"))))))</f>
        <v>SUBÍTEM</v>
      </c>
      <c r="P657" s="794" t="b">
        <f t="shared" si="172"/>
        <v>1</v>
      </c>
      <c r="Q657" s="794">
        <v>90087</v>
      </c>
      <c r="R657" s="794" t="s">
        <v>100</v>
      </c>
      <c r="S657" s="795" t="s">
        <v>825</v>
      </c>
      <c r="T657" s="794" t="s">
        <v>55</v>
      </c>
      <c r="U657" s="794">
        <v>5.86</v>
      </c>
    </row>
    <row r="658" spans="1:21" ht="20.25" customHeight="1">
      <c r="A658" s="950">
        <v>96995</v>
      </c>
      <c r="B658" s="950" t="s">
        <v>100</v>
      </c>
      <c r="C658" s="416" t="s">
        <v>830</v>
      </c>
      <c r="D658" s="417" t="s">
        <v>55</v>
      </c>
      <c r="E658" s="418">
        <v>30.53</v>
      </c>
      <c r="F658" s="949">
        <v>21.7</v>
      </c>
      <c r="G658" s="796">
        <v>662.5</v>
      </c>
      <c r="H658" s="74" t="s">
        <v>1405</v>
      </c>
      <c r="I658" s="947" t="s">
        <v>1406</v>
      </c>
      <c r="J658" s="402" t="str">
        <f>IF(AND(F658=0,G658&gt;0),1+COUNT($J$3:J655),IF(B658="AUXILIAR","AUXILIAR","SUBÍTEM"))</f>
        <v>SUBÍTEM</v>
      </c>
      <c r="K658" s="403">
        <v>96995</v>
      </c>
      <c r="L658" s="404">
        <f t="shared" si="171"/>
        <v>96995</v>
      </c>
      <c r="M658" s="405" t="str">
        <f>IF(AND(MID(A658,1,4)="comp",COUNTIF($A$1:$A$1306,A658)&gt;1),"ok AUXILIAR",IF(AND(F658&gt;0,MID(A658,1,4)="COMP"),"SUBÍTEM",IF(OR(AND(F658=0,G658=0),F658="COEF.",F658&gt;0),"SUBÍTEM",IF(MID(A658,1,5)="COMP.",IF(COUNTIF(ORÇAMENTO!$B$5:$B$9855,COMPOSIÇÕES!A658)=0,"NOK",IF(COUNTIF(ORÇAMENTO!$B$5:$B$9855,COMPOSIÇÕES!A658)&gt;0,"OK","SUBÍTEM"))))))</f>
        <v>SUBÍTEM</v>
      </c>
      <c r="P658" s="794" t="b">
        <f t="shared" si="172"/>
        <v>1</v>
      </c>
      <c r="Q658" s="794">
        <v>96995</v>
      </c>
      <c r="R658" s="794" t="s">
        <v>100</v>
      </c>
      <c r="S658" s="795" t="s">
        <v>830</v>
      </c>
      <c r="T658" s="794" t="s">
        <v>55</v>
      </c>
      <c r="U658" s="794">
        <v>30.46</v>
      </c>
    </row>
    <row r="659" spans="1:21" ht="36" customHeight="1">
      <c r="A659" s="950">
        <v>72131</v>
      </c>
      <c r="B659" s="950" t="s">
        <v>100</v>
      </c>
      <c r="C659" s="416" t="s">
        <v>525</v>
      </c>
      <c r="D659" s="417" t="s">
        <v>51</v>
      </c>
      <c r="E659" s="418">
        <v>98.57</v>
      </c>
      <c r="F659" s="949">
        <v>11.101999999999999</v>
      </c>
      <c r="G659" s="796">
        <v>1094.32</v>
      </c>
      <c r="H659" s="74">
        <v>0.2</v>
      </c>
      <c r="I659" s="74">
        <v>0.05</v>
      </c>
      <c r="J659" s="402" t="str">
        <f>IF(AND(F659=0,G659&gt;0),1+COUNT($J$3:J658),IF(B659="AUXILIAR","AUXILIAR","SUBÍTEM"))</f>
        <v>SUBÍTEM</v>
      </c>
      <c r="K659" s="403">
        <v>72131</v>
      </c>
      <c r="L659" s="404">
        <f t="shared" si="171"/>
        <v>72131</v>
      </c>
      <c r="M659" s="405" t="str">
        <f>IF(AND(MID(A659,1,4)="comp",COUNTIF($A$1:$A$1306,A659)&gt;1),"ok AUXILIAR",IF(AND(F659&gt;0,MID(A659,1,4)="COMP"),"SUBÍTEM",IF(OR(AND(F659=0,G659=0),F659="COEF.",F659&gt;0),"SUBÍTEM",IF(MID(A659,1,5)="COMP.",IF(COUNTIF(ORÇAMENTO!$B$5:$B$9855,COMPOSIÇÕES!A659)=0,"NOK",IF(COUNTIF(ORÇAMENTO!$B$5:$B$9855,COMPOSIÇÕES!A659)&gt;0,"OK","SUBÍTEM"))))))</f>
        <v>SUBÍTEM</v>
      </c>
      <c r="P659" s="794" t="b">
        <f t="shared" si="172"/>
        <v>1</v>
      </c>
      <c r="Q659" s="794">
        <v>72131</v>
      </c>
      <c r="R659" s="794" t="s">
        <v>100</v>
      </c>
      <c r="S659" s="795" t="s">
        <v>525</v>
      </c>
      <c r="T659" s="794" t="s">
        <v>51</v>
      </c>
      <c r="U659" s="794">
        <v>99.72</v>
      </c>
    </row>
    <row r="660" spans="1:21" ht="38.25" customHeight="1">
      <c r="A660" s="779">
        <v>95952</v>
      </c>
      <c r="B660" s="950" t="s">
        <v>100</v>
      </c>
      <c r="C660" s="416" t="s">
        <v>737</v>
      </c>
      <c r="D660" s="417" t="s">
        <v>55</v>
      </c>
      <c r="E660" s="418">
        <v>1318.81</v>
      </c>
      <c r="F660" s="949">
        <v>8.173</v>
      </c>
      <c r="G660" s="796">
        <v>10778.63</v>
      </c>
      <c r="J660" s="402" t="str">
        <f>IF(AND(F660=0,G660&gt;0),1+COUNT($J$3:J657),IF(B660="AUXILIAR","AUXILIAR","SUBÍTEM"))</f>
        <v>SUBÍTEM</v>
      </c>
      <c r="K660" s="403">
        <v>95952</v>
      </c>
      <c r="L660" s="404">
        <f t="shared" si="171"/>
        <v>95952</v>
      </c>
      <c r="M660" s="405" t="str">
        <f>IF(AND(MID(A660,1,4)="comp",COUNTIF($A$1:$A$1306,A660)&gt;1),"ok AUXILIAR",IF(AND(F660&gt;0,MID(A660,1,4)="COMP"),"SUBÍTEM",IF(OR(AND(F660=0,G660=0),F660="COEF.",F660&gt;0),"SUBÍTEM",IF(MID(A660,1,5)="COMP.",IF(COUNTIF(ORÇAMENTO!$B$5:$B$9855,COMPOSIÇÕES!A660)=0,"NOK",IF(COUNTIF(ORÇAMENTO!$B$5:$B$9855,COMPOSIÇÕES!A660)&gt;0,"OK","SUBÍTEM"))))))</f>
        <v>SUBÍTEM</v>
      </c>
      <c r="P660" s="794" t="b">
        <f t="shared" si="172"/>
        <v>1</v>
      </c>
      <c r="Q660" s="794">
        <v>95952</v>
      </c>
      <c r="R660" s="794" t="s">
        <v>100</v>
      </c>
      <c r="S660" s="795" t="s">
        <v>737</v>
      </c>
      <c r="T660" s="794" t="s">
        <v>55</v>
      </c>
      <c r="U660" s="794">
        <v>1347.74</v>
      </c>
    </row>
    <row r="661" spans="1:21" ht="18.75" customHeight="1">
      <c r="A661" s="779">
        <v>95241</v>
      </c>
      <c r="B661" s="950" t="s">
        <v>100</v>
      </c>
      <c r="C661" s="416" t="s">
        <v>728</v>
      </c>
      <c r="D661" s="417" t="s">
        <v>51</v>
      </c>
      <c r="E661" s="418">
        <v>19.149999999999999</v>
      </c>
      <c r="F661" s="949">
        <v>8.74</v>
      </c>
      <c r="G661" s="796">
        <v>167.37</v>
      </c>
      <c r="J661" s="402" t="str">
        <f>IF(AND(F661=0,G661&gt;0),1+COUNT($J$3:J657),IF(B661="AUXILIAR","AUXILIAR","SUBÍTEM"))</f>
        <v>SUBÍTEM</v>
      </c>
      <c r="K661" s="403">
        <v>95241</v>
      </c>
      <c r="L661" s="404">
        <f t="shared" si="171"/>
        <v>95241</v>
      </c>
      <c r="M661" s="405" t="str">
        <f>IF(AND(MID(A661,1,4)="comp",COUNTIF($A$1:$A$1306,A661)&gt;1),"ok AUXILIAR",IF(AND(F661&gt;0,MID(A661,1,4)="COMP"),"SUBÍTEM",IF(OR(AND(F661=0,G661=0),F661="COEF.",F661&gt;0),"SUBÍTEM",IF(MID(A661,1,5)="COMP.",IF(COUNTIF(ORÇAMENTO!$B$5:$B$9855,COMPOSIÇÕES!A661)=0,"NOK",IF(COUNTIF(ORÇAMENTO!$B$5:$B$9855,COMPOSIÇÕES!A661)&gt;0,"OK","SUBÍTEM"))))))</f>
        <v>SUBÍTEM</v>
      </c>
      <c r="P661" s="794" t="b">
        <f t="shared" si="172"/>
        <v>1</v>
      </c>
      <c r="Q661" s="794">
        <v>95241</v>
      </c>
      <c r="R661" s="794" t="s">
        <v>100</v>
      </c>
      <c r="S661" s="795" t="s">
        <v>728</v>
      </c>
      <c r="T661" s="794" t="s">
        <v>51</v>
      </c>
      <c r="U661" s="794">
        <v>19.420000000000002</v>
      </c>
    </row>
    <row r="662" spans="1:21" ht="36" customHeight="1">
      <c r="A662" s="912">
        <v>89862</v>
      </c>
      <c r="B662" s="950" t="s">
        <v>100</v>
      </c>
      <c r="C662" s="416" t="s">
        <v>799</v>
      </c>
      <c r="D662" s="417" t="s">
        <v>48</v>
      </c>
      <c r="E662" s="418">
        <v>54.01</v>
      </c>
      <c r="F662" s="949">
        <v>1</v>
      </c>
      <c r="G662" s="796">
        <v>54.01</v>
      </c>
      <c r="J662" s="402" t="str">
        <f>IF(AND(F662=0,G662&gt;0),1+COUNT($J$3:J658),IF(B662="AUXILIAR","AUXILIAR","SUBÍTEM"))</f>
        <v>SUBÍTEM</v>
      </c>
      <c r="K662" s="403">
        <v>89862</v>
      </c>
      <c r="L662" s="404">
        <f>A662</f>
        <v>89862</v>
      </c>
      <c r="M662" s="405" t="str">
        <f>IF(AND(MID(A662,1,4)="comp",COUNTIF($A$1:$A$1306,A662)&gt;1),"ok AUXILIAR",IF(AND(F662&gt;0,MID(A662,1,4)="COMP"),"SUBÍTEM",IF(OR(AND(F662=0,G662=0),F662="COEF.",F662&gt;0),"SUBÍTEM",IF(MID(A662,1,5)="COMP.",IF(COUNTIF(ORÇAMENTO!$B$5:$B$9855,COMPOSIÇÕES!A662)=0,"NOK",IF(COUNTIF(ORÇAMENTO!$B$5:$B$9855,COMPOSIÇÕES!A662)&gt;0,"OK","SUBÍTEM"))))))</f>
        <v>SUBÍTEM</v>
      </c>
      <c r="P662" s="794" t="b">
        <f t="shared" si="172"/>
        <v>1</v>
      </c>
      <c r="Q662" s="794">
        <v>89862</v>
      </c>
      <c r="R662" s="794" t="s">
        <v>100</v>
      </c>
      <c r="S662" s="795" t="s">
        <v>799</v>
      </c>
      <c r="T662" s="794" t="s">
        <v>48</v>
      </c>
      <c r="U662" s="794">
        <v>53.36</v>
      </c>
    </row>
    <row r="663" spans="1:21" ht="36" customHeight="1">
      <c r="A663" s="912">
        <v>90694</v>
      </c>
      <c r="B663" s="950" t="s">
        <v>100</v>
      </c>
      <c r="C663" s="416" t="s">
        <v>714</v>
      </c>
      <c r="D663" s="417" t="s">
        <v>47</v>
      </c>
      <c r="E663" s="418">
        <v>22.35</v>
      </c>
      <c r="F663" s="949">
        <v>5</v>
      </c>
      <c r="G663" s="796">
        <v>111.75</v>
      </c>
      <c r="J663" s="402" t="str">
        <f>IF(AND(F663=0,G663&gt;0),1+COUNT($J$3:J659),IF(B663="AUXILIAR","AUXILIAR","SUBÍTEM"))</f>
        <v>SUBÍTEM</v>
      </c>
      <c r="K663" s="403">
        <v>90694</v>
      </c>
      <c r="L663" s="404">
        <f t="shared" si="171"/>
        <v>90694</v>
      </c>
      <c r="M663" s="405" t="str">
        <f>IF(AND(MID(A663,1,4)="comp",COUNTIF($A$1:$A$1306,A663)&gt;1),"ok AUXILIAR",IF(AND(F663&gt;0,MID(A663,1,4)="COMP"),"SUBÍTEM",IF(OR(AND(F663=0,G663=0),F663="COEF.",F663&gt;0),"SUBÍTEM",IF(MID(A663,1,5)="COMP.",IF(COUNTIF(ORÇAMENTO!$B$5:$B$9855,COMPOSIÇÕES!A663)=0,"NOK",IF(COUNTIF(ORÇAMENTO!$B$5:$B$9855,COMPOSIÇÕES!A663)&gt;0,"OK","SUBÍTEM"))))))</f>
        <v>SUBÍTEM</v>
      </c>
      <c r="P663" s="794" t="b">
        <f t="shared" si="172"/>
        <v>1</v>
      </c>
      <c r="Q663" s="794">
        <v>90694</v>
      </c>
      <c r="R663" s="794" t="s">
        <v>100</v>
      </c>
      <c r="S663" s="795" t="s">
        <v>714</v>
      </c>
      <c r="T663" s="794" t="s">
        <v>47</v>
      </c>
      <c r="U663" s="794">
        <v>21.06</v>
      </c>
    </row>
    <row r="664" spans="1:21">
      <c r="A664" s="703" t="s">
        <v>1402</v>
      </c>
      <c r="B664" s="703"/>
      <c r="C664" s="703"/>
      <c r="D664" s="703" t="s">
        <v>150</v>
      </c>
      <c r="E664" s="703" t="s">
        <v>150</v>
      </c>
      <c r="F664" s="703"/>
      <c r="G664" s="703"/>
      <c r="H664" s="74" t="str">
        <f>IF(MID(A664,1,3)="OBS","REMOVER ESPAÇOS","OK")</f>
        <v>REMOVER ESPAÇOS</v>
      </c>
      <c r="J664" s="402" t="str">
        <f>IF(AND(F664=0,G664&gt;0),1+COUNT($J$3:J663),IF(B664="AUXILIAR","AUXILIAR","SUBÍTEM"))</f>
        <v>SUBÍTEM</v>
      </c>
      <c r="K664" s="403" t="s">
        <v>1402</v>
      </c>
      <c r="L664" s="404" t="str">
        <f t="shared" si="171"/>
        <v>Obs: composição/Base -  Elaborada conforme Projeto</v>
      </c>
      <c r="M664" s="405" t="str">
        <f>IF(AND(MID(A664,1,4)="comp",COUNTIF($A$1:$A$1306,A664)&gt;1),"ok AUXILIAR",IF(AND(F664&gt;0,MID(A664,1,4)="COMP"),"SUBÍTEM",IF(OR(AND(F664=0,G664=0),F664="COEF.",F664&gt;0),"SUBÍTEM",IF(MID(A664,1,5)="COMP.",IF(COUNTIF(ORÇAMENTO!$B$5:$B$9855,COMPOSIÇÕES!A664)=0,"NOK",IF(COUNTIF(ORÇAMENTO!$B$5:$B$9855,COMPOSIÇÕES!A664)&gt;0,"OK","SUBÍTEM"))))))</f>
        <v>SUBÍTEM</v>
      </c>
      <c r="P664" s="794" t="b">
        <f t="shared" si="172"/>
        <v>1</v>
      </c>
      <c r="Q664" s="794" t="s">
        <v>1402</v>
      </c>
      <c r="R664" s="794"/>
      <c r="S664" s="703"/>
      <c r="T664" s="794" t="s">
        <v>150</v>
      </c>
      <c r="U664" s="794" t="s">
        <v>150</v>
      </c>
    </row>
    <row r="665" spans="1:21" ht="15.75" thickBot="1">
      <c r="A665" s="130" t="s">
        <v>961</v>
      </c>
      <c r="B665" s="382"/>
      <c r="K665" s="1" t="s">
        <v>961</v>
      </c>
      <c r="Q665" s="74" t="s">
        <v>961</v>
      </c>
    </row>
    <row r="666" spans="1:21" ht="41.25" customHeight="1" thickBot="1">
      <c r="A666" s="397" t="s">
        <v>95</v>
      </c>
      <c r="B666" s="398"/>
      <c r="C666" s="399" t="s">
        <v>78</v>
      </c>
      <c r="D666" s="432" t="s">
        <v>96</v>
      </c>
      <c r="E666" s="399" t="s">
        <v>98</v>
      </c>
      <c r="F666" s="432" t="s">
        <v>97</v>
      </c>
      <c r="G666" s="433" t="s">
        <v>99</v>
      </c>
      <c r="H666" s="74" t="str">
        <f>IF(MID(A666,1,3)="OBS","REMOVER ESPAÇOS","OK")</f>
        <v>OK</v>
      </c>
      <c r="J666" s="402" t="str">
        <f>IF(AND(F666=0,G666&gt;0),1+COUNT($J$3:J665),IF(B666="AUXILIAR","AUXILIAR","SUBÍTEM"))</f>
        <v>SUBÍTEM</v>
      </c>
      <c r="K666" s="403" t="s">
        <v>95</v>
      </c>
      <c r="L666" s="404" t="str">
        <f t="shared" ref="L666:L673" si="173">A666</f>
        <v>COD.</v>
      </c>
      <c r="M666" s="405" t="str">
        <f>IF(AND(MID(A666,1,4)="comp",COUNTIF($A$1:$A$1306,A666)&gt;1),"ok AUXILIAR",IF(AND(F666&gt;0,MID(A666,1,4)="COMP"),"SUBÍTEM",IF(OR(AND(F666=0,G666=0),F666="COEF.",F666&gt;0),"SUBÍTEM",IF(MID(A666,1,5)="COMP.",IF(COUNTIF(ORÇAMENTO!$B$5:$B$9855,COMPOSIÇÕES!A666)=0,"NOK",IF(COUNTIF(ORÇAMENTO!$B$5:$B$9855,COMPOSIÇÕES!A666)&gt;0,"OK","SUBÍTEM"))))))</f>
        <v>SUBÍTEM</v>
      </c>
      <c r="P666" s="794" t="b">
        <f t="shared" ref="P666:P673" si="174">C666=S666</f>
        <v>1</v>
      </c>
      <c r="Q666" s="794" t="s">
        <v>95</v>
      </c>
      <c r="R666" s="794"/>
      <c r="S666" s="75" t="s">
        <v>78</v>
      </c>
      <c r="T666" s="794" t="s">
        <v>96</v>
      </c>
      <c r="U666" s="794" t="s">
        <v>98</v>
      </c>
    </row>
    <row r="667" spans="1:21" ht="39" customHeight="1" thickBot="1">
      <c r="A667" s="407" t="s">
        <v>225</v>
      </c>
      <c r="B667" s="408"/>
      <c r="C667" s="437" t="s">
        <v>1410</v>
      </c>
      <c r="D667" s="408" t="s">
        <v>96</v>
      </c>
      <c r="E667" s="434" t="s">
        <v>150</v>
      </c>
      <c r="F667" s="434"/>
      <c r="G667" s="424">
        <v>4.2299999999999995</v>
      </c>
      <c r="H667" s="74" t="str">
        <f>UPPER(C667)</f>
        <v>BUCHA DE REDUÇÃO CURTA DE PVC RÍGIDO SOLDÁVEL, MARROM, DIÂM = 32 X 25MM</v>
      </c>
      <c r="J667" s="402">
        <f>IF(AND(F667=0,G667&gt;0),1+COUNT($J$3:J666),IF(B667="AUXILIAR","AUXILIAR","SUBÍTEM"))</f>
        <v>80</v>
      </c>
      <c r="K667" s="403" t="s">
        <v>226</v>
      </c>
      <c r="L667" s="404" t="str">
        <f t="shared" si="173"/>
        <v>COMP. 80</v>
      </c>
      <c r="M667" s="405" t="str">
        <f>IF(AND(MID(A667,1,4)="comp",COUNTIF($A$1:$A$1306,A667)&gt;1),"ok AUXILIAR",IF(AND(F667&gt;0,MID(A667,1,4)="COMP"),"SUBÍTEM",IF(OR(AND(F667=0,G667=0),F667="COEF.",F667&gt;0),"SUBÍTEM",IF(MID(A667,1,5)="COMP.",IF(COUNTIF(ORÇAMENTO!$B$5:$B$9855,COMPOSIÇÕES!A667)=0,"NOK",IF(COUNTIF(ORÇAMENTO!$B$5:$B$9855,COMPOSIÇÕES!A667)&gt;0,"OK","SUBÍTEM"))))))</f>
        <v>OK</v>
      </c>
      <c r="P667" s="794" t="b">
        <f t="shared" si="174"/>
        <v>1</v>
      </c>
      <c r="Q667" s="794" t="s">
        <v>225</v>
      </c>
      <c r="R667" s="794"/>
      <c r="S667" s="76" t="s">
        <v>1410</v>
      </c>
      <c r="T667" s="794" t="s">
        <v>96</v>
      </c>
      <c r="U667" s="794" t="s">
        <v>150</v>
      </c>
    </row>
    <row r="668" spans="1:21" ht="24" customHeight="1">
      <c r="A668" s="779">
        <v>88316</v>
      </c>
      <c r="B668" s="910" t="s">
        <v>100</v>
      </c>
      <c r="C668" s="416" t="s">
        <v>565</v>
      </c>
      <c r="D668" s="417" t="s">
        <v>53</v>
      </c>
      <c r="E668" s="418">
        <v>12.73</v>
      </c>
      <c r="F668" s="911">
        <v>0.09</v>
      </c>
      <c r="G668" s="796">
        <v>1.1499999999999999</v>
      </c>
      <c r="H668" s="74" t="str">
        <f t="shared" ref="H668:H673" si="175">IF(MID(A668,1,3)="OBS","REMOVER ESPAÇOS","OK")</f>
        <v>OK</v>
      </c>
      <c r="J668" s="402" t="str">
        <f>IF(AND(F668=0,G668&gt;0),1+COUNT($J$3:J667),IF(B668="AUXILIAR","AUXILIAR","SUBÍTEM"))</f>
        <v>SUBÍTEM</v>
      </c>
      <c r="K668" s="403">
        <v>88316</v>
      </c>
      <c r="L668" s="404">
        <f t="shared" si="173"/>
        <v>88316</v>
      </c>
      <c r="M668" s="405" t="str">
        <f>IF(AND(MID(A668,1,4)="comp",COUNTIF($A$1:$A$1306,A668)&gt;1),"ok AUXILIAR",IF(AND(F668&gt;0,MID(A668,1,4)="COMP"),"SUBÍTEM",IF(OR(AND(F668=0,G668=0),F668="COEF.",F668&gt;0),"SUBÍTEM",IF(MID(A668,1,5)="COMP.",IF(COUNTIF(ORÇAMENTO!$B$5:$B$9855,COMPOSIÇÕES!A668)=0,"NOK",IF(COUNTIF(ORÇAMENTO!$B$5:$B$9855,COMPOSIÇÕES!A668)&gt;0,"OK","SUBÍTEM"))))))</f>
        <v>SUBÍTEM</v>
      </c>
      <c r="P668" s="794" t="b">
        <f t="shared" si="174"/>
        <v>1</v>
      </c>
      <c r="Q668" s="794">
        <v>88316</v>
      </c>
      <c r="R668" s="794" t="s">
        <v>100</v>
      </c>
      <c r="S668" s="795" t="s">
        <v>565</v>
      </c>
      <c r="T668" s="794" t="s">
        <v>53</v>
      </c>
      <c r="U668" s="794">
        <v>12.7</v>
      </c>
    </row>
    <row r="669" spans="1:21" ht="20.25" customHeight="1">
      <c r="A669" s="779">
        <v>88267</v>
      </c>
      <c r="B669" s="910" t="s">
        <v>100</v>
      </c>
      <c r="C669" s="416" t="s">
        <v>585</v>
      </c>
      <c r="D669" s="417" t="s">
        <v>53</v>
      </c>
      <c r="E669" s="418">
        <v>19.190000000000001</v>
      </c>
      <c r="F669" s="911">
        <v>0.09</v>
      </c>
      <c r="G669" s="796">
        <v>1.73</v>
      </c>
      <c r="H669" s="74" t="str">
        <f t="shared" si="175"/>
        <v>OK</v>
      </c>
      <c r="J669" s="402" t="str">
        <f>IF(AND(F669=0,G669&gt;0),1+COUNT($J$3:J666),IF(B669="AUXILIAR","AUXILIAR","SUBÍTEM"))</f>
        <v>SUBÍTEM</v>
      </c>
      <c r="K669" s="403">
        <v>88267</v>
      </c>
      <c r="L669" s="404">
        <f t="shared" si="173"/>
        <v>88267</v>
      </c>
      <c r="M669" s="405" t="str">
        <f>IF(AND(MID(A669,1,4)="comp",COUNTIF($A$1:$A$1306,A669)&gt;1),"ok AUXILIAR",IF(AND(F669&gt;0,MID(A669,1,4)="COMP"),"SUBÍTEM",IF(OR(AND(F669=0,G669=0),F669="COEF.",F669&gt;0),"SUBÍTEM",IF(MID(A669,1,5)="COMP.",IF(COUNTIF(ORÇAMENTO!$B$5:$B$9855,COMPOSIÇÕES!A669)=0,"NOK",IF(COUNTIF(ORÇAMENTO!$B$5:$B$9855,COMPOSIÇÕES!A669)&gt;0,"OK","SUBÍTEM"))))))</f>
        <v>SUBÍTEM</v>
      </c>
      <c r="P669" s="794" t="b">
        <f t="shared" si="174"/>
        <v>1</v>
      </c>
      <c r="Q669" s="794">
        <v>88267</v>
      </c>
      <c r="R669" s="794" t="s">
        <v>100</v>
      </c>
      <c r="S669" s="795" t="s">
        <v>585</v>
      </c>
      <c r="T669" s="794" t="s">
        <v>53</v>
      </c>
      <c r="U669" s="794">
        <v>18.940000000000001</v>
      </c>
    </row>
    <row r="670" spans="1:21" ht="36.75" customHeight="1">
      <c r="A670" s="779">
        <v>829</v>
      </c>
      <c r="B670" s="910" t="s">
        <v>566</v>
      </c>
      <c r="C670" s="416" t="s">
        <v>883</v>
      </c>
      <c r="D670" s="417" t="s">
        <v>579</v>
      </c>
      <c r="E670" s="418">
        <v>0.62</v>
      </c>
      <c r="F670" s="911">
        <v>1</v>
      </c>
      <c r="G670" s="796">
        <v>0.62</v>
      </c>
      <c r="H670" s="74" t="str">
        <f t="shared" si="175"/>
        <v>OK</v>
      </c>
      <c r="J670" s="402" t="str">
        <f>IF(AND(F670=0,G670&gt;0),1+COUNT($J$3:J669),IF(B670="AUXILIAR","AUXILIAR","SUBÍTEM"))</f>
        <v>SUBÍTEM</v>
      </c>
      <c r="K670" s="403">
        <v>829</v>
      </c>
      <c r="L670" s="404">
        <f t="shared" si="173"/>
        <v>829</v>
      </c>
      <c r="M670" s="405" t="str">
        <f>IF(AND(MID(A670,1,4)="comp",COUNTIF($A$1:$A$1306,A670)&gt;1),"ok AUXILIAR",IF(AND(F670&gt;0,MID(A670,1,4)="COMP"),"SUBÍTEM",IF(OR(AND(F670=0,G670=0),F670="COEF.",F670&gt;0),"SUBÍTEM",IF(MID(A670,1,5)="COMP.",IF(COUNTIF(ORÇAMENTO!$B$5:$B$9855,COMPOSIÇÕES!A670)=0,"NOK",IF(COUNTIF(ORÇAMENTO!$B$5:$B$9855,COMPOSIÇÕES!A670)&gt;0,"OK","SUBÍTEM"))))))</f>
        <v>SUBÍTEM</v>
      </c>
      <c r="P670" s="794" t="b">
        <f t="shared" si="174"/>
        <v>1</v>
      </c>
      <c r="Q670" s="794">
        <v>829</v>
      </c>
      <c r="R670" s="794" t="s">
        <v>566</v>
      </c>
      <c r="S670" s="795" t="s">
        <v>883</v>
      </c>
      <c r="T670" s="794" t="s">
        <v>579</v>
      </c>
      <c r="U670" s="794">
        <v>0.6</v>
      </c>
    </row>
    <row r="671" spans="1:21" ht="18.75" customHeight="1">
      <c r="A671" s="779">
        <v>2036</v>
      </c>
      <c r="B671" s="910" t="s">
        <v>101</v>
      </c>
      <c r="C671" s="416" t="s">
        <v>604</v>
      </c>
      <c r="D671" s="417" t="s">
        <v>60</v>
      </c>
      <c r="E671" s="418">
        <v>40</v>
      </c>
      <c r="F671" s="911">
        <v>0.01</v>
      </c>
      <c r="G671" s="796">
        <v>0.4</v>
      </c>
      <c r="H671" s="74" t="str">
        <f t="shared" si="175"/>
        <v>OK</v>
      </c>
      <c r="J671" s="402" t="str">
        <f>IF(AND(F671=0,G671&gt;0),1+COUNT($J$3:J670),IF(B671="AUXILIAR","AUXILIAR","SUBÍTEM"))</f>
        <v>SUBÍTEM</v>
      </c>
      <c r="K671" s="403">
        <v>2036</v>
      </c>
      <c r="L671" s="404">
        <f t="shared" si="173"/>
        <v>2036</v>
      </c>
      <c r="M671" s="405" t="str">
        <f>IF(AND(MID(A671,1,4)="comp",COUNTIF($A$1:$A$1306,A671)&gt;1),"ok AUXILIAR",IF(AND(F671&gt;0,MID(A671,1,4)="COMP"),"SUBÍTEM",IF(OR(AND(F671=0,G671=0),F671="COEF.",F671&gt;0),"SUBÍTEM",IF(MID(A671,1,5)="COMP.",IF(COUNTIF(ORÇAMENTO!$B$5:$B$9855,COMPOSIÇÕES!A671)=0,"NOK",IF(COUNTIF(ORÇAMENTO!$B$5:$B$9855,COMPOSIÇÕES!A671)&gt;0,"OK","SUBÍTEM"))))))</f>
        <v>SUBÍTEM</v>
      </c>
      <c r="P671" s="794" t="b">
        <f t="shared" si="174"/>
        <v>1</v>
      </c>
      <c r="Q671" s="794">
        <v>2036</v>
      </c>
      <c r="R671" s="794" t="s">
        <v>101</v>
      </c>
      <c r="S671" s="795" t="s">
        <v>604</v>
      </c>
      <c r="T671" s="794" t="s">
        <v>60</v>
      </c>
      <c r="U671" s="794">
        <v>42.59</v>
      </c>
    </row>
    <row r="672" spans="1:21" ht="18.75" customHeight="1">
      <c r="A672" s="779">
        <v>138</v>
      </c>
      <c r="B672" s="910" t="s">
        <v>101</v>
      </c>
      <c r="C672" s="416" t="s">
        <v>605</v>
      </c>
      <c r="D672" s="417" t="s">
        <v>49</v>
      </c>
      <c r="E672" s="418">
        <v>54.2</v>
      </c>
      <c r="F672" s="911">
        <v>6.0000000000000001E-3</v>
      </c>
      <c r="G672" s="796">
        <v>0.33</v>
      </c>
      <c r="H672" s="74" t="str">
        <f t="shared" si="175"/>
        <v>OK</v>
      </c>
      <c r="J672" s="402" t="str">
        <f>IF(AND(F672=0,G672&gt;0),1+COUNT($J$3:J670),IF(B672="AUXILIAR","AUXILIAR","SUBÍTEM"))</f>
        <v>SUBÍTEM</v>
      </c>
      <c r="K672" s="403">
        <v>138</v>
      </c>
      <c r="L672" s="404">
        <f t="shared" si="173"/>
        <v>138</v>
      </c>
      <c r="M672" s="405" t="str">
        <f>IF(AND(MID(A672,1,4)="comp",COUNTIF($A$1:$A$1306,A672)&gt;1),"ok AUXILIAR",IF(AND(F672&gt;0,MID(A672,1,4)="COMP"),"SUBÍTEM",IF(OR(AND(F672=0,G672=0),F672="COEF.",F672&gt;0),"SUBÍTEM",IF(MID(A672,1,5)="COMP.",IF(COUNTIF(ORÇAMENTO!$B$5:$B$9855,COMPOSIÇÕES!A672)=0,"NOK",IF(COUNTIF(ORÇAMENTO!$B$5:$B$9855,COMPOSIÇÕES!A672)&gt;0,"OK","SUBÍTEM"))))))</f>
        <v>SUBÍTEM</v>
      </c>
      <c r="P672" s="794" t="b">
        <f t="shared" si="174"/>
        <v>1</v>
      </c>
      <c r="Q672" s="794">
        <v>138</v>
      </c>
      <c r="R672" s="794" t="s">
        <v>101</v>
      </c>
      <c r="S672" s="795" t="s">
        <v>605</v>
      </c>
      <c r="T672" s="794" t="s">
        <v>49</v>
      </c>
      <c r="U672" s="794">
        <v>57.71</v>
      </c>
    </row>
    <row r="673" spans="1:21">
      <c r="A673" s="703" t="s">
        <v>1411</v>
      </c>
      <c r="B673" s="703"/>
      <c r="C673" s="703"/>
      <c r="D673" s="703" t="s">
        <v>150</v>
      </c>
      <c r="E673" s="703" t="s">
        <v>150</v>
      </c>
      <c r="F673" s="703"/>
      <c r="G673" s="703"/>
      <c r="H673" s="74" t="str">
        <f t="shared" si="175"/>
        <v>REMOVER ESPAÇOS</v>
      </c>
      <c r="J673" s="402" t="str">
        <f>IF(AND(F673=0,G673&gt;0),1+COUNT($J$3:J672),IF(B673="AUXILIAR","AUXILIAR","SUBÍTEM"))</f>
        <v>SUBÍTEM</v>
      </c>
      <c r="K673" s="403" t="s">
        <v>1411</v>
      </c>
      <c r="L673" s="404" t="str">
        <f t="shared" si="173"/>
        <v>Obs: composição/Base -  ORSE - 1072</v>
      </c>
      <c r="M673" s="405" t="str">
        <f>IF(AND(MID(A673,1,4)="comp",COUNTIF($A$1:$A$1306,A673)&gt;1),"ok AUXILIAR",IF(AND(F673&gt;0,MID(A673,1,4)="COMP"),"SUBÍTEM",IF(OR(AND(F673=0,G673=0),F673="COEF.",F673&gt;0),"SUBÍTEM",IF(MID(A673,1,5)="COMP.",IF(COUNTIF(ORÇAMENTO!$B$5:$B$9855,COMPOSIÇÕES!A673)=0,"NOK",IF(COUNTIF(ORÇAMENTO!$B$5:$B$9855,COMPOSIÇÕES!A673)&gt;0,"OK","SUBÍTEM"))))))</f>
        <v>SUBÍTEM</v>
      </c>
      <c r="P673" s="794" t="b">
        <f t="shared" si="174"/>
        <v>1</v>
      </c>
      <c r="Q673" s="794" t="s">
        <v>1411</v>
      </c>
      <c r="R673" s="794"/>
      <c r="S673" s="703"/>
      <c r="T673" s="794" t="s">
        <v>150</v>
      </c>
      <c r="U673" s="794" t="s">
        <v>150</v>
      </c>
    </row>
    <row r="674" spans="1:21">
      <c r="A674" s="130" t="s">
        <v>961</v>
      </c>
      <c r="K674" s="1" t="s">
        <v>961</v>
      </c>
      <c r="Q674" s="74" t="s">
        <v>961</v>
      </c>
    </row>
    <row r="675" spans="1:21" ht="40.5" customHeight="1" thickBot="1">
      <c r="A675" s="130" t="s">
        <v>961</v>
      </c>
      <c r="K675" s="1" t="s">
        <v>961</v>
      </c>
      <c r="Q675" s="74" t="s">
        <v>961</v>
      </c>
    </row>
    <row r="676" spans="1:21" ht="41.25" customHeight="1" thickBot="1">
      <c r="A676" s="397" t="s">
        <v>95</v>
      </c>
      <c r="B676" s="398"/>
      <c r="C676" s="399" t="s">
        <v>78</v>
      </c>
      <c r="D676" s="432" t="s">
        <v>96</v>
      </c>
      <c r="E676" s="399" t="s">
        <v>98</v>
      </c>
      <c r="F676" s="432" t="s">
        <v>97</v>
      </c>
      <c r="G676" s="433" t="s">
        <v>99</v>
      </c>
      <c r="H676" s="74" t="str">
        <f>IF(MID(A676,1,3)="OBS","REMOVER ESPAÇOS","OK")</f>
        <v>OK</v>
      </c>
      <c r="J676" s="402" t="str">
        <f>IF(AND(F676=0,G676&gt;0),1+COUNT($J$3:J675),IF(B676="AUXILIAR","AUXILIAR","SUBÍTEM"))</f>
        <v>SUBÍTEM</v>
      </c>
      <c r="K676" s="403" t="s">
        <v>95</v>
      </c>
      <c r="L676" s="404" t="str">
        <f t="shared" ref="L676:L683" si="176">A676</f>
        <v>COD.</v>
      </c>
      <c r="M676" s="405" t="str">
        <f>IF(AND(MID(A676,1,4)="comp",COUNTIF($A$1:$A$1306,A676)&gt;1),"ok AUXILIAR",IF(AND(F676&gt;0,MID(A676,1,4)="COMP"),"SUBÍTEM",IF(OR(AND(F676=0,G676=0),F676="COEF.",F676&gt;0),"SUBÍTEM",IF(MID(A676,1,5)="COMP.",IF(COUNTIF(ORÇAMENTO!$B$5:$B$9855,COMPOSIÇÕES!A676)=0,"NOK",IF(COUNTIF(ORÇAMENTO!$B$5:$B$9855,COMPOSIÇÕES!A676)&gt;0,"OK","SUBÍTEM"))))))</f>
        <v>SUBÍTEM</v>
      </c>
      <c r="P676" s="794" t="b">
        <f t="shared" ref="P676:P683" si="177">C676=S676</f>
        <v>1</v>
      </c>
      <c r="Q676" s="794" t="s">
        <v>95</v>
      </c>
      <c r="R676" s="794"/>
      <c r="S676" s="75" t="s">
        <v>78</v>
      </c>
      <c r="T676" s="794" t="s">
        <v>96</v>
      </c>
      <c r="U676" s="794" t="s">
        <v>98</v>
      </c>
    </row>
    <row r="677" spans="1:21" ht="39" customHeight="1" thickBot="1">
      <c r="A677" s="407" t="s">
        <v>226</v>
      </c>
      <c r="B677" s="408"/>
      <c r="C677" s="437" t="s">
        <v>1412</v>
      </c>
      <c r="D677" s="408" t="s">
        <v>96</v>
      </c>
      <c r="E677" s="434" t="s">
        <v>150</v>
      </c>
      <c r="F677" s="434"/>
      <c r="G677" s="424">
        <v>8.5399999999999991</v>
      </c>
      <c r="H677" s="74" t="str">
        <f>UPPER(C677)</f>
        <v>JOELHO DE REDUÇÃO 90º DE PVC RÍGIDO SOLDÁVEL, MARROM  DIÂM = 25 X 20MM</v>
      </c>
      <c r="J677" s="402">
        <f>IF(AND(F677=0,G677&gt;0),1+COUNT($J$3:J676),IF(B677="AUXILIAR","AUXILIAR","SUBÍTEM"))</f>
        <v>81</v>
      </c>
      <c r="K677" s="403" t="s">
        <v>224</v>
      </c>
      <c r="L677" s="404" t="str">
        <f t="shared" si="176"/>
        <v>COMP. 81</v>
      </c>
      <c r="M677" s="405" t="str">
        <f>IF(AND(MID(A677,1,4)="comp",COUNTIF($A$1:$A$1306,A677)&gt;1),"ok AUXILIAR",IF(AND(F677&gt;0,MID(A677,1,4)="COMP"),"SUBÍTEM",IF(OR(AND(F677=0,G677=0),F677="COEF.",F677&gt;0),"SUBÍTEM",IF(MID(A677,1,5)="COMP.",IF(COUNTIF(ORÇAMENTO!$B$5:$B$9855,COMPOSIÇÕES!A677)=0,"NOK",IF(COUNTIF(ORÇAMENTO!$B$5:$B$9855,COMPOSIÇÕES!A677)&gt;0,"OK","SUBÍTEM"))))))</f>
        <v>OK</v>
      </c>
      <c r="P677" s="794" t="b">
        <f t="shared" si="177"/>
        <v>1</v>
      </c>
      <c r="Q677" s="794" t="s">
        <v>226</v>
      </c>
      <c r="R677" s="794"/>
      <c r="S677" s="76" t="s">
        <v>1412</v>
      </c>
      <c r="T677" s="794" t="s">
        <v>96</v>
      </c>
      <c r="U677" s="794" t="s">
        <v>150</v>
      </c>
    </row>
    <row r="678" spans="1:21" ht="24" customHeight="1">
      <c r="A678" s="779">
        <v>88316</v>
      </c>
      <c r="B678" s="910" t="s">
        <v>100</v>
      </c>
      <c r="C678" s="416" t="s">
        <v>565</v>
      </c>
      <c r="D678" s="417" t="s">
        <v>53</v>
      </c>
      <c r="E678" s="418">
        <v>12.73</v>
      </c>
      <c r="F678" s="911">
        <v>0.18</v>
      </c>
      <c r="G678" s="796">
        <v>2.29</v>
      </c>
      <c r="H678" s="74" t="str">
        <f t="shared" ref="H678:H683" si="178">IF(MID(A678,1,3)="OBS","REMOVER ESPAÇOS","OK")</f>
        <v>OK</v>
      </c>
      <c r="J678" s="402" t="str">
        <f>IF(AND(F678=0,G678&gt;0),1+COUNT($J$3:J677),IF(B678="AUXILIAR","AUXILIAR","SUBÍTEM"))</f>
        <v>SUBÍTEM</v>
      </c>
      <c r="K678" s="403">
        <v>88316</v>
      </c>
      <c r="L678" s="404">
        <f t="shared" si="176"/>
        <v>88316</v>
      </c>
      <c r="M678" s="405" t="str">
        <f>IF(AND(MID(A678,1,4)="comp",COUNTIF($A$1:$A$1306,A678)&gt;1),"ok AUXILIAR",IF(AND(F678&gt;0,MID(A678,1,4)="COMP"),"SUBÍTEM",IF(OR(AND(F678=0,G678=0),F678="COEF.",F678&gt;0),"SUBÍTEM",IF(MID(A678,1,5)="COMP.",IF(COUNTIF(ORÇAMENTO!$B$5:$B$9855,COMPOSIÇÕES!A678)=0,"NOK",IF(COUNTIF(ORÇAMENTO!$B$5:$B$9855,COMPOSIÇÕES!A678)&gt;0,"OK","SUBÍTEM"))))))</f>
        <v>SUBÍTEM</v>
      </c>
      <c r="P678" s="794" t="b">
        <f t="shared" si="177"/>
        <v>1</v>
      </c>
      <c r="Q678" s="794">
        <v>88316</v>
      </c>
      <c r="R678" s="794" t="s">
        <v>100</v>
      </c>
      <c r="S678" s="795" t="s">
        <v>565</v>
      </c>
      <c r="T678" s="794" t="s">
        <v>53</v>
      </c>
      <c r="U678" s="794">
        <v>12.7</v>
      </c>
    </row>
    <row r="679" spans="1:21" ht="20.25" customHeight="1">
      <c r="A679" s="779">
        <v>3522</v>
      </c>
      <c r="B679" s="910" t="s">
        <v>566</v>
      </c>
      <c r="C679" s="416" t="s">
        <v>895</v>
      </c>
      <c r="D679" s="417" t="s">
        <v>579</v>
      </c>
      <c r="E679" s="418">
        <v>2.2999999999999998</v>
      </c>
      <c r="F679" s="911">
        <v>1</v>
      </c>
      <c r="G679" s="796">
        <v>2.2999999999999998</v>
      </c>
      <c r="H679" s="74" t="str">
        <f t="shared" si="178"/>
        <v>OK</v>
      </c>
      <c r="J679" s="402" t="str">
        <f>IF(AND(F679=0,G679&gt;0),1+COUNT($J$3:J676),IF(B679="AUXILIAR","AUXILIAR","SUBÍTEM"))</f>
        <v>SUBÍTEM</v>
      </c>
      <c r="K679" s="403">
        <v>3522</v>
      </c>
      <c r="L679" s="404">
        <f t="shared" si="176"/>
        <v>3522</v>
      </c>
      <c r="M679" s="405" t="str">
        <f>IF(AND(MID(A679,1,4)="comp",COUNTIF($A$1:$A$1306,A679)&gt;1),"ok AUXILIAR",IF(AND(F679&gt;0,MID(A679,1,4)="COMP"),"SUBÍTEM",IF(OR(AND(F679=0,G679=0),F679="COEF.",F679&gt;0),"SUBÍTEM",IF(MID(A679,1,5)="COMP.",IF(COUNTIF(ORÇAMENTO!$B$5:$B$9855,COMPOSIÇÕES!A679)=0,"NOK",IF(COUNTIF(ORÇAMENTO!$B$5:$B$9855,COMPOSIÇÕES!A679)&gt;0,"OK","SUBÍTEM"))))))</f>
        <v>SUBÍTEM</v>
      </c>
      <c r="P679" s="794" t="b">
        <f t="shared" si="177"/>
        <v>1</v>
      </c>
      <c r="Q679" s="794">
        <v>3522</v>
      </c>
      <c r="R679" s="794" t="s">
        <v>566</v>
      </c>
      <c r="S679" s="795" t="s">
        <v>895</v>
      </c>
      <c r="T679" s="794" t="s">
        <v>579</v>
      </c>
      <c r="U679" s="794">
        <v>2.21</v>
      </c>
    </row>
    <row r="680" spans="1:21" ht="24.75" customHeight="1">
      <c r="A680" s="779">
        <v>88267</v>
      </c>
      <c r="B680" s="910" t="s">
        <v>100</v>
      </c>
      <c r="C680" s="416" t="s">
        <v>585</v>
      </c>
      <c r="D680" s="417" t="s">
        <v>53</v>
      </c>
      <c r="E680" s="418">
        <v>19.190000000000001</v>
      </c>
      <c r="F680" s="911">
        <v>0.18</v>
      </c>
      <c r="G680" s="796">
        <v>3.45</v>
      </c>
      <c r="H680" s="74" t="str">
        <f t="shared" si="178"/>
        <v>OK</v>
      </c>
      <c r="J680" s="402" t="str">
        <f>IF(AND(F680=0,G680&gt;0),1+COUNT($J$3:J679),IF(B680="AUXILIAR","AUXILIAR","SUBÍTEM"))</f>
        <v>SUBÍTEM</v>
      </c>
      <c r="K680" s="403">
        <v>88267</v>
      </c>
      <c r="L680" s="404">
        <f t="shared" si="176"/>
        <v>88267</v>
      </c>
      <c r="M680" s="405" t="str">
        <f>IF(AND(MID(A680,1,4)="comp",COUNTIF($A$1:$A$1306,A680)&gt;1),"ok AUXILIAR",IF(AND(F680&gt;0,MID(A680,1,4)="COMP"),"SUBÍTEM",IF(OR(AND(F680=0,G680=0),F680="COEF.",F680&gt;0),"SUBÍTEM",IF(MID(A680,1,5)="COMP.",IF(COUNTIF(ORÇAMENTO!$B$5:$B$9855,COMPOSIÇÕES!A680)=0,"NOK",IF(COUNTIF(ORÇAMENTO!$B$5:$B$9855,COMPOSIÇÕES!A680)&gt;0,"OK","SUBÍTEM"))))))</f>
        <v>SUBÍTEM</v>
      </c>
      <c r="P680" s="794" t="b">
        <f t="shared" si="177"/>
        <v>1</v>
      </c>
      <c r="Q680" s="794">
        <v>88267</v>
      </c>
      <c r="R680" s="794" t="s">
        <v>100</v>
      </c>
      <c r="S680" s="795" t="s">
        <v>585</v>
      </c>
      <c r="T680" s="794" t="s">
        <v>53</v>
      </c>
      <c r="U680" s="794">
        <v>18.940000000000001</v>
      </c>
    </row>
    <row r="681" spans="1:21" ht="18.75" customHeight="1">
      <c r="A681" s="779">
        <v>2036</v>
      </c>
      <c r="B681" s="910" t="s">
        <v>101</v>
      </c>
      <c r="C681" s="416" t="s">
        <v>604</v>
      </c>
      <c r="D681" s="417" t="s">
        <v>60</v>
      </c>
      <c r="E681" s="418">
        <v>40</v>
      </c>
      <c r="F681" s="952">
        <v>7.0000000000000001E-3</v>
      </c>
      <c r="G681" s="796">
        <v>0.28000000000000003</v>
      </c>
      <c r="H681" s="74" t="str">
        <f t="shared" si="178"/>
        <v>OK</v>
      </c>
      <c r="J681" s="402" t="str">
        <f>IF(AND(F681=0,G681&gt;0),1+COUNT($J$3:J680),IF(B681="AUXILIAR","AUXILIAR","SUBÍTEM"))</f>
        <v>SUBÍTEM</v>
      </c>
      <c r="K681" s="403">
        <v>2036</v>
      </c>
      <c r="L681" s="404">
        <f t="shared" si="176"/>
        <v>2036</v>
      </c>
      <c r="M681" s="405" t="str">
        <f>IF(AND(MID(A681,1,4)="comp",COUNTIF($A$1:$A$1306,A681)&gt;1),"ok AUXILIAR",IF(AND(F681&gt;0,MID(A681,1,4)="COMP"),"SUBÍTEM",IF(OR(AND(F681=0,G681=0),F681="COEF.",F681&gt;0),"SUBÍTEM",IF(MID(A681,1,5)="COMP.",IF(COUNTIF(ORÇAMENTO!$B$5:$B$9855,COMPOSIÇÕES!A681)=0,"NOK",IF(COUNTIF(ORÇAMENTO!$B$5:$B$9855,COMPOSIÇÕES!A681)&gt;0,"OK","SUBÍTEM"))))))</f>
        <v>SUBÍTEM</v>
      </c>
      <c r="P681" s="794" t="b">
        <f t="shared" si="177"/>
        <v>1</v>
      </c>
      <c r="Q681" s="794">
        <v>2036</v>
      </c>
      <c r="R681" s="794" t="s">
        <v>101</v>
      </c>
      <c r="S681" s="795" t="s">
        <v>604</v>
      </c>
      <c r="T681" s="794" t="s">
        <v>60</v>
      </c>
      <c r="U681" s="794">
        <v>42.59</v>
      </c>
    </row>
    <row r="682" spans="1:21" ht="18.75" customHeight="1">
      <c r="A682" s="779">
        <v>138</v>
      </c>
      <c r="B682" s="910" t="s">
        <v>101</v>
      </c>
      <c r="C682" s="416" t="s">
        <v>605</v>
      </c>
      <c r="D682" s="417" t="s">
        <v>49</v>
      </c>
      <c r="E682" s="418">
        <v>54.2</v>
      </c>
      <c r="F682" s="952">
        <v>4.0000000000000001E-3</v>
      </c>
      <c r="G682" s="796">
        <v>0.22</v>
      </c>
      <c r="H682" s="74" t="str">
        <f t="shared" si="178"/>
        <v>OK</v>
      </c>
      <c r="J682" s="402" t="str">
        <f>IF(AND(F682=0,G682&gt;0),1+COUNT($J$3:J680),IF(B682="AUXILIAR","AUXILIAR","SUBÍTEM"))</f>
        <v>SUBÍTEM</v>
      </c>
      <c r="K682" s="403">
        <v>138</v>
      </c>
      <c r="L682" s="404">
        <f t="shared" si="176"/>
        <v>138</v>
      </c>
      <c r="M682" s="405" t="str">
        <f>IF(AND(MID(A682,1,4)="comp",COUNTIF($A$1:$A$1306,A682)&gt;1),"ok AUXILIAR",IF(AND(F682&gt;0,MID(A682,1,4)="COMP"),"SUBÍTEM",IF(OR(AND(F682=0,G682=0),F682="COEF.",F682&gt;0),"SUBÍTEM",IF(MID(A682,1,5)="COMP.",IF(COUNTIF(ORÇAMENTO!$B$5:$B$9855,COMPOSIÇÕES!A682)=0,"NOK",IF(COUNTIF(ORÇAMENTO!$B$5:$B$9855,COMPOSIÇÕES!A682)&gt;0,"OK","SUBÍTEM"))))))</f>
        <v>SUBÍTEM</v>
      </c>
      <c r="P682" s="794" t="b">
        <f t="shared" si="177"/>
        <v>1</v>
      </c>
      <c r="Q682" s="794">
        <v>138</v>
      </c>
      <c r="R682" s="794" t="s">
        <v>101</v>
      </c>
      <c r="S682" s="795" t="s">
        <v>605</v>
      </c>
      <c r="T682" s="794" t="s">
        <v>49</v>
      </c>
      <c r="U682" s="794">
        <v>57.71</v>
      </c>
    </row>
    <row r="683" spans="1:21">
      <c r="A683" s="703" t="s">
        <v>1413</v>
      </c>
      <c r="B683" s="703"/>
      <c r="C683" s="703"/>
      <c r="D683" s="703" t="s">
        <v>150</v>
      </c>
      <c r="E683" s="703" t="s">
        <v>150</v>
      </c>
      <c r="F683" s="703"/>
      <c r="G683" s="703"/>
      <c r="H683" s="74" t="str">
        <f t="shared" si="178"/>
        <v>REMOVER ESPAÇOS</v>
      </c>
      <c r="J683" s="402" t="str">
        <f>IF(AND(F683=0,G683&gt;0),1+COUNT($J$3:J682),IF(B683="AUXILIAR","AUXILIAR","SUBÍTEM"))</f>
        <v>SUBÍTEM</v>
      </c>
      <c r="K683" s="403" t="s">
        <v>1413</v>
      </c>
      <c r="L683" s="404" t="str">
        <f t="shared" si="176"/>
        <v>Obs: composição/Base -  ORSE - 1143 + 3522/SINAPI INSUMO</v>
      </c>
      <c r="M683" s="405" t="str">
        <f>IF(AND(MID(A683,1,4)="comp",COUNTIF($A$1:$A$1306,A683)&gt;1),"ok AUXILIAR",IF(AND(F683&gt;0,MID(A683,1,4)="COMP"),"SUBÍTEM",IF(OR(AND(F683=0,G683=0),F683="COEF.",F683&gt;0),"SUBÍTEM",IF(MID(A683,1,5)="COMP.",IF(COUNTIF(ORÇAMENTO!$B$5:$B$9855,COMPOSIÇÕES!A683)=0,"NOK",IF(COUNTIF(ORÇAMENTO!$B$5:$B$9855,COMPOSIÇÕES!A683)&gt;0,"OK","SUBÍTEM"))))))</f>
        <v>SUBÍTEM</v>
      </c>
      <c r="P683" s="794" t="b">
        <f t="shared" si="177"/>
        <v>1</v>
      </c>
      <c r="Q683" s="794" t="s">
        <v>1413</v>
      </c>
      <c r="R683" s="794"/>
      <c r="S683" s="703"/>
      <c r="T683" s="794" t="s">
        <v>150</v>
      </c>
      <c r="U683" s="794" t="s">
        <v>150</v>
      </c>
    </row>
    <row r="684" spans="1:21" ht="15.75" thickBot="1">
      <c r="A684" s="130" t="s">
        <v>961</v>
      </c>
      <c r="K684" s="1" t="s">
        <v>961</v>
      </c>
      <c r="Q684" s="74" t="s">
        <v>961</v>
      </c>
    </row>
    <row r="685" spans="1:21" ht="41.25" customHeight="1" thickBot="1">
      <c r="A685" s="397" t="s">
        <v>95</v>
      </c>
      <c r="B685" s="398"/>
      <c r="C685" s="399" t="s">
        <v>78</v>
      </c>
      <c r="D685" s="432" t="s">
        <v>96</v>
      </c>
      <c r="E685" s="399" t="s">
        <v>98</v>
      </c>
      <c r="F685" s="432" t="s">
        <v>97</v>
      </c>
      <c r="G685" s="433" t="s">
        <v>99</v>
      </c>
      <c r="H685" s="74" t="str">
        <f>IF(MID(A685,1,3)="OBS","REMOVER ESPAÇOS","OK")</f>
        <v>OK</v>
      </c>
      <c r="J685" s="402" t="str">
        <f>IF(AND(F685=0,G685&gt;0),1+COUNT($J$3:J684),IF(B685="AUXILIAR","AUXILIAR","SUBÍTEM"))</f>
        <v>SUBÍTEM</v>
      </c>
      <c r="K685" s="403" t="s">
        <v>95</v>
      </c>
      <c r="L685" s="404" t="str">
        <f t="shared" ref="L685:L691" si="179">A685</f>
        <v>COD.</v>
      </c>
      <c r="M685" s="405" t="str">
        <f>IF(AND(MID(A685,1,4)="comp",COUNTIF($A$1:$A$1306,A685)&gt;1),"ok AUXILIAR",IF(AND(F685&gt;0,MID(A685,1,4)="COMP"),"SUBÍTEM",IF(OR(AND(F685=0,G685=0),F685="COEF.",F685&gt;0),"SUBÍTEM",IF(MID(A685,1,5)="COMP.",IF(COUNTIF(ORÇAMENTO!$B$5:$B$9855,COMPOSIÇÕES!A685)=0,"NOK",IF(COUNTIF(ORÇAMENTO!$B$5:$B$9855,COMPOSIÇÕES!A685)&gt;0,"OK","SUBÍTEM"))))))</f>
        <v>SUBÍTEM</v>
      </c>
      <c r="P685" s="794" t="b">
        <f t="shared" ref="P685:P691" si="180">C685=S685</f>
        <v>1</v>
      </c>
      <c r="Q685" s="794" t="s">
        <v>95</v>
      </c>
      <c r="R685" s="794"/>
      <c r="S685" s="75" t="s">
        <v>78</v>
      </c>
      <c r="T685" s="794" t="s">
        <v>96</v>
      </c>
      <c r="U685" s="794" t="s">
        <v>98</v>
      </c>
    </row>
    <row r="686" spans="1:21" ht="39" customHeight="1" thickBot="1">
      <c r="A686" s="407" t="s">
        <v>224</v>
      </c>
      <c r="B686" s="408"/>
      <c r="C686" s="437" t="s">
        <v>1415</v>
      </c>
      <c r="D686" s="408" t="s">
        <v>96</v>
      </c>
      <c r="E686" s="434" t="s">
        <v>150</v>
      </c>
      <c r="F686" s="434"/>
      <c r="G686" s="424">
        <v>65.740000000000009</v>
      </c>
      <c r="H686" s="74" t="str">
        <f>UPPER(C686)</f>
        <v>REGISTRO GAVETA BRUTO, D = 25 MM (1") - REF.1502-B, PN16, DECA OU SIMILAR</v>
      </c>
      <c r="J686" s="402">
        <f>IF(AND(F686=0,G686&gt;0),1+COUNT($J$3:J685),IF(B686="AUXILIAR","AUXILIAR","SUBÍTEM"))</f>
        <v>82</v>
      </c>
      <c r="K686" s="403" t="s">
        <v>223</v>
      </c>
      <c r="L686" s="404" t="str">
        <f t="shared" si="179"/>
        <v>COMP. 82</v>
      </c>
      <c r="M686" s="405" t="str">
        <f>IF(AND(MID(A686,1,4)="comp",COUNTIF($A$1:$A$1306,A686)&gt;1),"ok AUXILIAR",IF(AND(F686&gt;0,MID(A686,1,4)="COMP"),"SUBÍTEM",IF(OR(AND(F686=0,G686=0),F686="COEF.",F686&gt;0),"SUBÍTEM",IF(MID(A686,1,5)="COMP.",IF(COUNTIF(ORÇAMENTO!$B$5:$B$9855,COMPOSIÇÕES!A686)=0,"NOK",IF(COUNTIF(ORÇAMENTO!$B$5:$B$9855,COMPOSIÇÕES!A686)&gt;0,"OK","SUBÍTEM"))))))</f>
        <v>OK</v>
      </c>
      <c r="P686" s="794" t="b">
        <f t="shared" si="180"/>
        <v>1</v>
      </c>
      <c r="Q686" s="794" t="s">
        <v>224</v>
      </c>
      <c r="R686" s="794"/>
      <c r="S686" s="76" t="s">
        <v>1415</v>
      </c>
      <c r="T686" s="794" t="s">
        <v>96</v>
      </c>
      <c r="U686" s="794" t="s">
        <v>150</v>
      </c>
    </row>
    <row r="687" spans="1:21" ht="24" customHeight="1">
      <c r="A687" s="779">
        <v>88316</v>
      </c>
      <c r="B687" s="910" t="s">
        <v>100</v>
      </c>
      <c r="C687" s="416" t="s">
        <v>565</v>
      </c>
      <c r="D687" s="417" t="s">
        <v>53</v>
      </c>
      <c r="E687" s="418">
        <v>12.73</v>
      </c>
      <c r="F687" s="911">
        <v>0.54</v>
      </c>
      <c r="G687" s="796">
        <v>6.87</v>
      </c>
      <c r="H687" s="74" t="str">
        <f>IF(MID(A687,1,3)="OBS","REMOVER ESPAÇOS","OK")</f>
        <v>OK</v>
      </c>
      <c r="J687" s="402" t="str">
        <f>IF(AND(F687=0,G687&gt;0),1+COUNT($J$3:J686),IF(B687="AUXILIAR","AUXILIAR","SUBÍTEM"))</f>
        <v>SUBÍTEM</v>
      </c>
      <c r="K687" s="403">
        <v>88316</v>
      </c>
      <c r="L687" s="404">
        <f t="shared" si="179"/>
        <v>88316</v>
      </c>
      <c r="M687" s="405" t="str">
        <f>IF(AND(MID(A687,1,4)="comp",COUNTIF($A$1:$A$1306,A687)&gt;1),"ok AUXILIAR",IF(AND(F687&gt;0,MID(A687,1,4)="COMP"),"SUBÍTEM",IF(OR(AND(F687=0,G687=0),F687="COEF.",F687&gt;0),"SUBÍTEM",IF(MID(A687,1,5)="COMP.",IF(COUNTIF(ORÇAMENTO!$B$5:$B$9855,COMPOSIÇÕES!A687)=0,"NOK",IF(COUNTIF(ORÇAMENTO!$B$5:$B$9855,COMPOSIÇÕES!A687)&gt;0,"OK","SUBÍTEM"))))))</f>
        <v>SUBÍTEM</v>
      </c>
      <c r="P687" s="794" t="b">
        <f t="shared" si="180"/>
        <v>1</v>
      </c>
      <c r="Q687" s="794">
        <v>88316</v>
      </c>
      <c r="R687" s="794" t="s">
        <v>100</v>
      </c>
      <c r="S687" s="795" t="s">
        <v>565</v>
      </c>
      <c r="T687" s="794" t="s">
        <v>53</v>
      </c>
      <c r="U687" s="794">
        <v>12.7</v>
      </c>
    </row>
    <row r="688" spans="1:21" ht="20.25" customHeight="1">
      <c r="A688" s="779">
        <v>88267</v>
      </c>
      <c r="B688" s="910" t="s">
        <v>100</v>
      </c>
      <c r="C688" s="416" t="s">
        <v>585</v>
      </c>
      <c r="D688" s="417" t="s">
        <v>53</v>
      </c>
      <c r="E688" s="418">
        <v>19.190000000000001</v>
      </c>
      <c r="F688" s="911">
        <v>0.54</v>
      </c>
      <c r="G688" s="796">
        <v>10.36</v>
      </c>
      <c r="H688" s="74" t="str">
        <f>IF(MID(A688,1,3)="OBS","REMOVER ESPAÇOS","OK")</f>
        <v>OK</v>
      </c>
      <c r="J688" s="402" t="str">
        <f>IF(AND(F688=0,G688&gt;0),1+COUNT($J$3:J685),IF(B688="AUXILIAR","AUXILIAR","SUBÍTEM"))</f>
        <v>SUBÍTEM</v>
      </c>
      <c r="K688" s="403">
        <v>88267</v>
      </c>
      <c r="L688" s="404">
        <f t="shared" si="179"/>
        <v>88267</v>
      </c>
      <c r="M688" s="405" t="str">
        <f>IF(AND(MID(A688,1,4)="comp",COUNTIF($A$1:$A$1306,A688)&gt;1),"ok AUXILIAR",IF(AND(F688&gt;0,MID(A688,1,4)="COMP"),"SUBÍTEM",IF(OR(AND(F688=0,G688=0),F688="COEF.",F688&gt;0),"SUBÍTEM",IF(MID(A688,1,5)="COMP.",IF(COUNTIF(ORÇAMENTO!$B$5:$B$9855,COMPOSIÇÕES!A688)=0,"NOK",IF(COUNTIF(ORÇAMENTO!$B$5:$B$9855,COMPOSIÇÕES!A688)&gt;0,"OK","SUBÍTEM"))))))</f>
        <v>SUBÍTEM</v>
      </c>
      <c r="P688" s="794" t="b">
        <f t="shared" si="180"/>
        <v>1</v>
      </c>
      <c r="Q688" s="794">
        <v>88267</v>
      </c>
      <c r="R688" s="794" t="s">
        <v>100</v>
      </c>
      <c r="S688" s="795" t="s">
        <v>585</v>
      </c>
      <c r="T688" s="794" t="s">
        <v>53</v>
      </c>
      <c r="U688" s="794">
        <v>18.940000000000001</v>
      </c>
    </row>
    <row r="689" spans="1:21" ht="18.75" customHeight="1">
      <c r="A689" s="779">
        <v>1951</v>
      </c>
      <c r="B689" s="910" t="s">
        <v>101</v>
      </c>
      <c r="C689" s="416" t="s">
        <v>1473</v>
      </c>
      <c r="D689" s="417" t="s">
        <v>48</v>
      </c>
      <c r="E689" s="418">
        <v>48.28</v>
      </c>
      <c r="F689" s="952">
        <v>1</v>
      </c>
      <c r="G689" s="796">
        <v>48.28</v>
      </c>
      <c r="H689" s="74" t="str">
        <f>IF(MID(A689,1,3)="OBS","REMOVER ESPAÇOS","OK")</f>
        <v>OK</v>
      </c>
      <c r="J689" s="402" t="str">
        <f>IF(AND(F689=0,G689&gt;0),1+COUNT($J$3:J688),IF(B689="AUXILIAR","AUXILIAR","SUBÍTEM"))</f>
        <v>SUBÍTEM</v>
      </c>
      <c r="K689" s="403">
        <v>1951</v>
      </c>
      <c r="L689" s="404">
        <f t="shared" si="179"/>
        <v>1951</v>
      </c>
      <c r="M689" s="405" t="str">
        <f>IF(AND(MID(A689,1,4)="comp",COUNTIF($A$1:$A$1306,A689)&gt;1),"ok AUXILIAR",IF(AND(F689&gt;0,MID(A689,1,4)="COMP"),"SUBÍTEM",IF(OR(AND(F689=0,G689=0),F689="COEF.",F689&gt;0),"SUBÍTEM",IF(MID(A689,1,5)="COMP.",IF(COUNTIF(ORÇAMENTO!$B$5:$B$9855,COMPOSIÇÕES!A689)=0,"NOK",IF(COUNTIF(ORÇAMENTO!$B$5:$B$9855,COMPOSIÇÕES!A689)&gt;0,"OK","SUBÍTEM"))))))</f>
        <v>SUBÍTEM</v>
      </c>
      <c r="P689" s="794" t="b">
        <f t="shared" si="180"/>
        <v>1</v>
      </c>
      <c r="Q689" s="794">
        <v>1951</v>
      </c>
      <c r="R689" s="794" t="s">
        <v>101</v>
      </c>
      <c r="S689" s="795" t="s">
        <v>1473</v>
      </c>
      <c r="T689" s="794" t="s">
        <v>48</v>
      </c>
      <c r="U689" s="794">
        <v>46.8</v>
      </c>
    </row>
    <row r="690" spans="1:21" ht="18.75" customHeight="1">
      <c r="A690" s="779">
        <v>981</v>
      </c>
      <c r="B690" s="910" t="s">
        <v>101</v>
      </c>
      <c r="C690" s="416" t="s">
        <v>631</v>
      </c>
      <c r="D690" s="417" t="s">
        <v>47</v>
      </c>
      <c r="E690" s="418">
        <v>0.19</v>
      </c>
      <c r="F690" s="952">
        <v>1.2</v>
      </c>
      <c r="G690" s="796">
        <v>0.23</v>
      </c>
      <c r="H690" s="74" t="str">
        <f>IF(MID(A690,1,3)="OBS","REMOVER ESPAÇOS","OK")</f>
        <v>OK</v>
      </c>
      <c r="J690" s="402" t="str">
        <f>IF(AND(F690=0,G690&gt;0),1+COUNT($J$3:J688),IF(B690="AUXILIAR","AUXILIAR","SUBÍTEM"))</f>
        <v>SUBÍTEM</v>
      </c>
      <c r="K690" s="403">
        <v>981</v>
      </c>
      <c r="L690" s="404">
        <f t="shared" si="179"/>
        <v>981</v>
      </c>
      <c r="M690" s="405" t="str">
        <f>IF(AND(MID(A690,1,4)="comp",COUNTIF($A$1:$A$1306,A690)&gt;1),"ok AUXILIAR",IF(AND(F690&gt;0,MID(A690,1,4)="COMP"),"SUBÍTEM",IF(OR(AND(F690=0,G690=0),F690="COEF.",F690&gt;0),"SUBÍTEM",IF(MID(A690,1,5)="COMP.",IF(COUNTIF(ORÇAMENTO!$B$5:$B$9855,COMPOSIÇÕES!A690)=0,"NOK",IF(COUNTIF(ORÇAMENTO!$B$5:$B$9855,COMPOSIÇÕES!A690)&gt;0,"OK","SUBÍTEM"))))))</f>
        <v>SUBÍTEM</v>
      </c>
      <c r="P690" s="794" t="b">
        <f t="shared" si="180"/>
        <v>1</v>
      </c>
      <c r="Q690" s="794">
        <v>981</v>
      </c>
      <c r="R690" s="794" t="s">
        <v>101</v>
      </c>
      <c r="S690" s="795" t="s">
        <v>631</v>
      </c>
      <c r="T690" s="794" t="s">
        <v>47</v>
      </c>
      <c r="U690" s="794">
        <v>0.18</v>
      </c>
    </row>
    <row r="691" spans="1:21">
      <c r="A691" s="703" t="s">
        <v>1414</v>
      </c>
      <c r="B691" s="703"/>
      <c r="C691" s="703"/>
      <c r="D691" s="703" t="s">
        <v>150</v>
      </c>
      <c r="E691" s="703" t="s">
        <v>150</v>
      </c>
      <c r="F691" s="703"/>
      <c r="G691" s="703"/>
      <c r="H691" s="74" t="str">
        <f>IF(MID(A691,1,3)="OBS","REMOVER ESPAÇOS","OK")</f>
        <v>REMOVER ESPAÇOS</v>
      </c>
      <c r="J691" s="402" t="str">
        <f>IF(AND(F691=0,G691&gt;0),1+COUNT($J$3:J690),IF(B691="AUXILIAR","AUXILIAR","SUBÍTEM"))</f>
        <v>SUBÍTEM</v>
      </c>
      <c r="K691" s="403" t="s">
        <v>1414</v>
      </c>
      <c r="L691" s="404" t="str">
        <f t="shared" si="179"/>
        <v>Obs: composição/Base -  ORSE - 1457</v>
      </c>
      <c r="M691" s="405" t="str">
        <f>IF(AND(MID(A691,1,4)="comp",COUNTIF($A$1:$A$1306,A691)&gt;1),"ok AUXILIAR",IF(AND(F691&gt;0,MID(A691,1,4)="COMP"),"SUBÍTEM",IF(OR(AND(F691=0,G691=0),F691="COEF.",F691&gt;0),"SUBÍTEM",IF(MID(A691,1,5)="COMP.",IF(COUNTIF(ORÇAMENTO!$B$5:$B$9855,COMPOSIÇÕES!A691)=0,"NOK",IF(COUNTIF(ORÇAMENTO!$B$5:$B$9855,COMPOSIÇÕES!A691)&gt;0,"OK","SUBÍTEM"))))))</f>
        <v>SUBÍTEM</v>
      </c>
      <c r="P691" s="794" t="b">
        <f t="shared" si="180"/>
        <v>1</v>
      </c>
      <c r="Q691" s="794" t="s">
        <v>1414</v>
      </c>
      <c r="R691" s="794"/>
      <c r="S691" s="703"/>
      <c r="T691" s="794" t="s">
        <v>150</v>
      </c>
      <c r="U691" s="794" t="s">
        <v>150</v>
      </c>
    </row>
    <row r="692" spans="1:21" ht="15.75" thickBot="1">
      <c r="A692" s="130" t="s">
        <v>961</v>
      </c>
      <c r="K692" s="1" t="s">
        <v>961</v>
      </c>
      <c r="Q692" s="74" t="s">
        <v>961</v>
      </c>
    </row>
    <row r="693" spans="1:21" ht="41.25" customHeight="1" thickBot="1">
      <c r="A693" s="397" t="s">
        <v>95</v>
      </c>
      <c r="B693" s="398"/>
      <c r="C693" s="399" t="s">
        <v>78</v>
      </c>
      <c r="D693" s="432" t="s">
        <v>96</v>
      </c>
      <c r="E693" s="399" t="s">
        <v>98</v>
      </c>
      <c r="F693" s="432" t="s">
        <v>97</v>
      </c>
      <c r="G693" s="433" t="s">
        <v>99</v>
      </c>
      <c r="H693" s="74" t="str">
        <f>IF(MID(A693,1,3)="OBS","REMOVER ESPAÇOS","OK")</f>
        <v>OK</v>
      </c>
      <c r="J693" s="402" t="str">
        <f>IF(AND(F693=0,G693&gt;0),1+COUNT($J$3:J692),IF(B693="AUXILIAR","AUXILIAR","SUBÍTEM"))</f>
        <v>SUBÍTEM</v>
      </c>
      <c r="K693" s="403" t="s">
        <v>95</v>
      </c>
      <c r="L693" s="404" t="str">
        <f t="shared" ref="L693:L699" si="181">A693</f>
        <v>COD.</v>
      </c>
      <c r="M693" s="405" t="str">
        <f>IF(AND(MID(A693,1,4)="comp",COUNTIF($A$1:$A$1306,A693)&gt;1),"ok AUXILIAR",IF(AND(F693&gt;0,MID(A693,1,4)="COMP"),"SUBÍTEM",IF(OR(AND(F693=0,G693=0),F693="COEF.",F693&gt;0),"SUBÍTEM",IF(MID(A693,1,5)="COMP.",IF(COUNTIF(ORÇAMENTO!$B$5:$B$9855,COMPOSIÇÕES!A693)=0,"NOK",IF(COUNTIF(ORÇAMENTO!$B$5:$B$9855,COMPOSIÇÕES!A693)&gt;0,"OK","SUBÍTEM"))))))</f>
        <v>SUBÍTEM</v>
      </c>
      <c r="P693" s="794" t="b">
        <f t="shared" ref="P693:P699" si="182">C693=S693</f>
        <v>1</v>
      </c>
      <c r="Q693" s="794" t="s">
        <v>95</v>
      </c>
      <c r="R693" s="794"/>
      <c r="S693" s="75" t="s">
        <v>78</v>
      </c>
      <c r="T693" s="794" t="s">
        <v>96</v>
      </c>
      <c r="U693" s="794" t="s">
        <v>98</v>
      </c>
    </row>
    <row r="694" spans="1:21" ht="39" customHeight="1" thickBot="1">
      <c r="A694" s="407" t="s">
        <v>223</v>
      </c>
      <c r="B694" s="408"/>
      <c r="C694" s="437" t="s">
        <v>1416</v>
      </c>
      <c r="D694" s="408" t="s">
        <v>96</v>
      </c>
      <c r="E694" s="434" t="s">
        <v>150</v>
      </c>
      <c r="F694" s="434"/>
      <c r="G694" s="424">
        <v>88.72</v>
      </c>
      <c r="H694" s="74" t="str">
        <f>UPPER(C694)</f>
        <v>REGISTRO GAVETA BRUTO, D = 40 MM (1 1/2") - REF.1502-B, PN16, DECA OU SIMILAR</v>
      </c>
      <c r="J694" s="402">
        <f>IF(AND(F694=0,G694&gt;0),1+COUNT($J$3:J693),IF(B694="AUXILIAR","AUXILIAR","SUBÍTEM"))</f>
        <v>83</v>
      </c>
      <c r="K694" s="403" t="s">
        <v>222</v>
      </c>
      <c r="L694" s="404" t="str">
        <f t="shared" si="181"/>
        <v>COMP. 83</v>
      </c>
      <c r="M694" s="405" t="str">
        <f>IF(AND(MID(A694,1,4)="comp",COUNTIF($A$1:$A$1306,A694)&gt;1),"ok AUXILIAR",IF(AND(F694&gt;0,MID(A694,1,4)="COMP"),"SUBÍTEM",IF(OR(AND(F694=0,G694=0),F694="COEF.",F694&gt;0),"SUBÍTEM",IF(MID(A694,1,5)="COMP.",IF(COUNTIF(ORÇAMENTO!$B$5:$B$9855,COMPOSIÇÕES!A694)=0,"NOK",IF(COUNTIF(ORÇAMENTO!$B$5:$B$9855,COMPOSIÇÕES!A694)&gt;0,"OK","SUBÍTEM"))))))</f>
        <v>OK</v>
      </c>
      <c r="P694" s="794" t="b">
        <f t="shared" si="182"/>
        <v>1</v>
      </c>
      <c r="Q694" s="794" t="s">
        <v>223</v>
      </c>
      <c r="R694" s="794"/>
      <c r="S694" s="76" t="s">
        <v>1416</v>
      </c>
      <c r="T694" s="794" t="s">
        <v>96</v>
      </c>
      <c r="U694" s="794" t="s">
        <v>150</v>
      </c>
    </row>
    <row r="695" spans="1:21" ht="24" customHeight="1">
      <c r="A695" s="779">
        <v>88316</v>
      </c>
      <c r="B695" s="910" t="s">
        <v>100</v>
      </c>
      <c r="C695" s="416" t="s">
        <v>565</v>
      </c>
      <c r="D695" s="417" t="s">
        <v>53</v>
      </c>
      <c r="E695" s="418">
        <v>12.73</v>
      </c>
      <c r="F695" s="911">
        <v>0.85</v>
      </c>
      <c r="G695" s="796">
        <v>10.82</v>
      </c>
      <c r="H695" s="74" t="str">
        <f>IF(MID(A695,1,3)="OBS","REMOVER ESPAÇOS","OK")</f>
        <v>OK</v>
      </c>
      <c r="J695" s="402" t="str">
        <f>IF(AND(F695=0,G695&gt;0),1+COUNT($J$3:J694),IF(B695="AUXILIAR","AUXILIAR","SUBÍTEM"))</f>
        <v>SUBÍTEM</v>
      </c>
      <c r="K695" s="403">
        <v>88316</v>
      </c>
      <c r="L695" s="404">
        <f t="shared" si="181"/>
        <v>88316</v>
      </c>
      <c r="M695" s="405" t="str">
        <f>IF(AND(MID(A695,1,4)="comp",COUNTIF($A$1:$A$1306,A695)&gt;1),"ok AUXILIAR",IF(AND(F695&gt;0,MID(A695,1,4)="COMP"),"SUBÍTEM",IF(OR(AND(F695=0,G695=0),F695="COEF.",F695&gt;0),"SUBÍTEM",IF(MID(A695,1,5)="COMP.",IF(COUNTIF(ORÇAMENTO!$B$5:$B$9855,COMPOSIÇÕES!A695)=0,"NOK",IF(COUNTIF(ORÇAMENTO!$B$5:$B$9855,COMPOSIÇÕES!A695)&gt;0,"OK","SUBÍTEM"))))))</f>
        <v>SUBÍTEM</v>
      </c>
      <c r="P695" s="794" t="b">
        <f t="shared" si="182"/>
        <v>1</v>
      </c>
      <c r="Q695" s="794">
        <v>88316</v>
      </c>
      <c r="R695" s="794" t="s">
        <v>100</v>
      </c>
      <c r="S695" s="795" t="s">
        <v>565</v>
      </c>
      <c r="T695" s="794" t="s">
        <v>53</v>
      </c>
      <c r="U695" s="794">
        <v>12.7</v>
      </c>
    </row>
    <row r="696" spans="1:21" ht="20.25" customHeight="1">
      <c r="A696" s="779">
        <v>88267</v>
      </c>
      <c r="B696" s="910" t="s">
        <v>100</v>
      </c>
      <c r="C696" s="416" t="s">
        <v>585</v>
      </c>
      <c r="D696" s="417" t="s">
        <v>53</v>
      </c>
      <c r="E696" s="418">
        <v>19.190000000000001</v>
      </c>
      <c r="F696" s="911">
        <v>0.85</v>
      </c>
      <c r="G696" s="796">
        <v>16.309999999999999</v>
      </c>
      <c r="H696" s="74" t="str">
        <f>IF(MID(A696,1,3)="OBS","REMOVER ESPAÇOS","OK")</f>
        <v>OK</v>
      </c>
      <c r="J696" s="402" t="str">
        <f>IF(AND(F696=0,G696&gt;0),1+COUNT($J$3:J693),IF(B696="AUXILIAR","AUXILIAR","SUBÍTEM"))</f>
        <v>SUBÍTEM</v>
      </c>
      <c r="K696" s="403">
        <v>88267</v>
      </c>
      <c r="L696" s="404">
        <f t="shared" si="181"/>
        <v>88267</v>
      </c>
      <c r="M696" s="405" t="str">
        <f>IF(AND(MID(A696,1,4)="comp",COUNTIF($A$1:$A$1306,A696)&gt;1),"ok AUXILIAR",IF(AND(F696&gt;0,MID(A696,1,4)="COMP"),"SUBÍTEM",IF(OR(AND(F696=0,G696=0),F696="COEF.",F696&gt;0),"SUBÍTEM",IF(MID(A696,1,5)="COMP.",IF(COUNTIF(ORÇAMENTO!$B$5:$B$9855,COMPOSIÇÕES!A696)=0,"NOK",IF(COUNTIF(ORÇAMENTO!$B$5:$B$9855,COMPOSIÇÕES!A696)&gt;0,"OK","SUBÍTEM"))))))</f>
        <v>SUBÍTEM</v>
      </c>
      <c r="P696" s="794" t="b">
        <f t="shared" si="182"/>
        <v>1</v>
      </c>
      <c r="Q696" s="794">
        <v>88267</v>
      </c>
      <c r="R696" s="794" t="s">
        <v>100</v>
      </c>
      <c r="S696" s="795" t="s">
        <v>585</v>
      </c>
      <c r="T696" s="794" t="s">
        <v>53</v>
      </c>
      <c r="U696" s="794">
        <v>18.940000000000001</v>
      </c>
    </row>
    <row r="697" spans="1:21" ht="18.75" customHeight="1">
      <c r="A697" s="779">
        <v>6010</v>
      </c>
      <c r="B697" s="910" t="s">
        <v>566</v>
      </c>
      <c r="C697" s="416" t="s">
        <v>910</v>
      </c>
      <c r="D697" s="417" t="s">
        <v>579</v>
      </c>
      <c r="E697" s="418">
        <v>61.23</v>
      </c>
      <c r="F697" s="952">
        <v>1</v>
      </c>
      <c r="G697" s="796">
        <v>61.23</v>
      </c>
      <c r="H697" s="74" t="str">
        <f>IF(MID(A697,1,3)="OBS","REMOVER ESPAÇOS","OK")</f>
        <v>OK</v>
      </c>
      <c r="J697" s="402" t="str">
        <f>IF(AND(F697=0,G697&gt;0),1+COUNT($J$3:J696),IF(B697="AUXILIAR","AUXILIAR","SUBÍTEM"))</f>
        <v>SUBÍTEM</v>
      </c>
      <c r="K697" s="403">
        <v>6010</v>
      </c>
      <c r="L697" s="404">
        <f t="shared" si="181"/>
        <v>6010</v>
      </c>
      <c r="M697" s="405" t="str">
        <f>IF(AND(MID(A697,1,4)="comp",COUNTIF($A$1:$A$1306,A697)&gt;1),"ok AUXILIAR",IF(AND(F697&gt;0,MID(A697,1,4)="COMP"),"SUBÍTEM",IF(OR(AND(F697=0,G697=0),F697="COEF.",F697&gt;0),"SUBÍTEM",IF(MID(A697,1,5)="COMP.",IF(COUNTIF(ORÇAMENTO!$B$5:$B$9855,COMPOSIÇÕES!A697)=0,"NOK",IF(COUNTIF(ORÇAMENTO!$B$5:$B$9855,COMPOSIÇÕES!A697)&gt;0,"OK","SUBÍTEM"))))))</f>
        <v>SUBÍTEM</v>
      </c>
      <c r="P697" s="794" t="b">
        <f t="shared" si="182"/>
        <v>1</v>
      </c>
      <c r="Q697" s="794">
        <v>6010</v>
      </c>
      <c r="R697" s="794" t="s">
        <v>566</v>
      </c>
      <c r="S697" s="795" t="s">
        <v>910</v>
      </c>
      <c r="T697" s="794" t="s">
        <v>579</v>
      </c>
      <c r="U697" s="794">
        <v>70.14</v>
      </c>
    </row>
    <row r="698" spans="1:21" ht="18.75" customHeight="1">
      <c r="A698" s="779">
        <v>981</v>
      </c>
      <c r="B698" s="910" t="s">
        <v>101</v>
      </c>
      <c r="C698" s="416" t="s">
        <v>631</v>
      </c>
      <c r="D698" s="417" t="s">
        <v>47</v>
      </c>
      <c r="E698" s="418">
        <v>0.19</v>
      </c>
      <c r="F698" s="952">
        <v>1.88</v>
      </c>
      <c r="G698" s="796">
        <v>0.36</v>
      </c>
      <c r="H698" s="74" t="str">
        <f>IF(MID(A698,1,3)="OBS","REMOVER ESPAÇOS","OK")</f>
        <v>OK</v>
      </c>
      <c r="J698" s="402" t="str">
        <f>IF(AND(F698=0,G698&gt;0),1+COUNT($J$3:J696),IF(B698="AUXILIAR","AUXILIAR","SUBÍTEM"))</f>
        <v>SUBÍTEM</v>
      </c>
      <c r="K698" s="403">
        <v>981</v>
      </c>
      <c r="L698" s="404">
        <f t="shared" si="181"/>
        <v>981</v>
      </c>
      <c r="M698" s="405" t="str">
        <f>IF(AND(MID(A698,1,4)="comp",COUNTIF($A$1:$A$1306,A698)&gt;1),"ok AUXILIAR",IF(AND(F698&gt;0,MID(A698,1,4)="COMP"),"SUBÍTEM",IF(OR(AND(F698=0,G698=0),F698="COEF.",F698&gt;0),"SUBÍTEM",IF(MID(A698,1,5)="COMP.",IF(COUNTIF(ORÇAMENTO!$B$5:$B$9855,COMPOSIÇÕES!A698)=0,"NOK",IF(COUNTIF(ORÇAMENTO!$B$5:$B$9855,COMPOSIÇÕES!A698)&gt;0,"OK","SUBÍTEM"))))))</f>
        <v>SUBÍTEM</v>
      </c>
      <c r="P698" s="794" t="b">
        <f t="shared" si="182"/>
        <v>1</v>
      </c>
      <c r="Q698" s="794">
        <v>981</v>
      </c>
      <c r="R698" s="794" t="s">
        <v>101</v>
      </c>
      <c r="S698" s="795" t="s">
        <v>631</v>
      </c>
      <c r="T698" s="794" t="s">
        <v>47</v>
      </c>
      <c r="U698" s="794">
        <v>0.18</v>
      </c>
    </row>
    <row r="699" spans="1:21">
      <c r="A699" s="703" t="s">
        <v>1417</v>
      </c>
      <c r="B699" s="703"/>
      <c r="C699" s="703"/>
      <c r="D699" s="703" t="s">
        <v>150</v>
      </c>
      <c r="E699" s="703" t="s">
        <v>150</v>
      </c>
      <c r="F699" s="703"/>
      <c r="G699" s="703"/>
      <c r="H699" s="74" t="str">
        <f>IF(MID(A699,1,3)="OBS","REMOVER ESPAÇOS","OK")</f>
        <v>REMOVER ESPAÇOS</v>
      </c>
      <c r="J699" s="402" t="str">
        <f>IF(AND(F699=0,G699&gt;0),1+COUNT($J$3:J698),IF(B699="AUXILIAR","AUXILIAR","SUBÍTEM"))</f>
        <v>SUBÍTEM</v>
      </c>
      <c r="K699" s="403" t="s">
        <v>1417</v>
      </c>
      <c r="L699" s="404" t="str">
        <f t="shared" si="181"/>
        <v>Obs: composição/Base -  ORSE - 1459</v>
      </c>
      <c r="M699" s="405" t="str">
        <f>IF(AND(MID(A699,1,4)="comp",COUNTIF($A$1:$A$1306,A699)&gt;1),"ok AUXILIAR",IF(AND(F699&gt;0,MID(A699,1,4)="COMP"),"SUBÍTEM",IF(OR(AND(F699=0,G699=0),F699="COEF.",F699&gt;0),"SUBÍTEM",IF(MID(A699,1,5)="COMP.",IF(COUNTIF(ORÇAMENTO!$B$5:$B$9855,COMPOSIÇÕES!A699)=0,"NOK",IF(COUNTIF(ORÇAMENTO!$B$5:$B$9855,COMPOSIÇÕES!A699)&gt;0,"OK","SUBÍTEM"))))))</f>
        <v>SUBÍTEM</v>
      </c>
      <c r="P699" s="794" t="b">
        <f t="shared" si="182"/>
        <v>1</v>
      </c>
      <c r="Q699" s="794" t="s">
        <v>1417</v>
      </c>
      <c r="R699" s="794"/>
      <c r="S699" s="703"/>
      <c r="T699" s="794" t="s">
        <v>150</v>
      </c>
      <c r="U699" s="794" t="s">
        <v>150</v>
      </c>
    </row>
    <row r="700" spans="1:21" ht="15.75" thickBot="1">
      <c r="A700" s="130" t="s">
        <v>961</v>
      </c>
      <c r="K700" s="1" t="s">
        <v>961</v>
      </c>
      <c r="Q700" s="74" t="s">
        <v>961</v>
      </c>
    </row>
    <row r="701" spans="1:21" ht="41.25" customHeight="1" thickBot="1">
      <c r="A701" s="397" t="s">
        <v>95</v>
      </c>
      <c r="B701" s="398"/>
      <c r="C701" s="399" t="s">
        <v>78</v>
      </c>
      <c r="D701" s="432" t="s">
        <v>96</v>
      </c>
      <c r="E701" s="399" t="s">
        <v>98</v>
      </c>
      <c r="F701" s="432" t="s">
        <v>97</v>
      </c>
      <c r="G701" s="433" t="s">
        <v>99</v>
      </c>
      <c r="H701" s="74" t="str">
        <f>IF(MID(A701,1,3)="OBS","REMOVER ESPAÇOS","OK")</f>
        <v>OK</v>
      </c>
      <c r="J701" s="402" t="str">
        <f>IF(AND(F701=0,G701&gt;0),1+COUNT($J$3:J700),IF(B701="AUXILIAR","AUXILIAR","SUBÍTEM"))</f>
        <v>SUBÍTEM</v>
      </c>
      <c r="K701" s="403" t="s">
        <v>95</v>
      </c>
      <c r="L701" s="404" t="str">
        <f t="shared" ref="L701:L708" si="183">A701</f>
        <v>COD.</v>
      </c>
      <c r="M701" s="405" t="str">
        <f>IF(AND(MID(A701,1,4)="comp",COUNTIF($A$1:$A$1306,A701)&gt;1),"ok AUXILIAR",IF(AND(F701&gt;0,MID(A701,1,4)="COMP"),"SUBÍTEM",IF(OR(AND(F701=0,G701=0),F701="COEF.",F701&gt;0),"SUBÍTEM",IF(MID(A701,1,5)="COMP.",IF(COUNTIF(ORÇAMENTO!$B$5:$B$9855,COMPOSIÇÕES!A701)=0,"NOK",IF(COUNTIF(ORÇAMENTO!$B$5:$B$9855,COMPOSIÇÕES!A701)&gt;0,"OK","SUBÍTEM"))))))</f>
        <v>SUBÍTEM</v>
      </c>
      <c r="P701" s="794" t="b">
        <f t="shared" ref="P701:P708" si="184">C701=S701</f>
        <v>1</v>
      </c>
      <c r="Q701" s="794" t="s">
        <v>95</v>
      </c>
      <c r="R701" s="794"/>
      <c r="S701" s="75" t="s">
        <v>78</v>
      </c>
      <c r="T701" s="794" t="s">
        <v>96</v>
      </c>
      <c r="U701" s="794" t="s">
        <v>98</v>
      </c>
    </row>
    <row r="702" spans="1:21" ht="39" customHeight="1" thickBot="1">
      <c r="A702" s="407" t="s">
        <v>222</v>
      </c>
      <c r="B702" s="408"/>
      <c r="C702" s="437" t="s">
        <v>1418</v>
      </c>
      <c r="D702" s="408" t="s">
        <v>96</v>
      </c>
      <c r="E702" s="434" t="s">
        <v>150</v>
      </c>
      <c r="F702" s="434"/>
      <c r="G702" s="424">
        <v>15.74</v>
      </c>
      <c r="H702" s="74" t="str">
        <f>UPPER(C702)</f>
        <v>TÊ DE REDUÇÃO 90º DE PVC RÍGIDO SOLDÁVEL, MARROM  DIÂM = 40 X 25MM</v>
      </c>
      <c r="J702" s="402">
        <f>IF(AND(F702=0,G702&gt;0),1+COUNT($J$3:J701),IF(B702="AUXILIAR","AUXILIAR","SUBÍTEM"))</f>
        <v>84</v>
      </c>
      <c r="K702" s="403" t="s">
        <v>227</v>
      </c>
      <c r="L702" s="404" t="str">
        <f t="shared" si="183"/>
        <v>COMP. 84</v>
      </c>
      <c r="M702" s="405" t="str">
        <f>IF(AND(MID(A702,1,4)="comp",COUNTIF($A$1:$A$1306,A702)&gt;1),"ok AUXILIAR",IF(AND(F702&gt;0,MID(A702,1,4)="COMP"),"SUBÍTEM",IF(OR(AND(F702=0,G702=0),F702="COEF.",F702&gt;0),"SUBÍTEM",IF(MID(A702,1,5)="COMP.",IF(COUNTIF(ORÇAMENTO!$B$5:$B$9855,COMPOSIÇÕES!A702)=0,"NOK",IF(COUNTIF(ORÇAMENTO!$B$5:$B$9855,COMPOSIÇÕES!A702)&gt;0,"OK","SUBÍTEM"))))))</f>
        <v>OK</v>
      </c>
      <c r="P702" s="794" t="b">
        <f t="shared" si="184"/>
        <v>1</v>
      </c>
      <c r="Q702" s="794" t="s">
        <v>222</v>
      </c>
      <c r="R702" s="794"/>
      <c r="S702" s="76" t="s">
        <v>1418</v>
      </c>
      <c r="T702" s="794" t="s">
        <v>96</v>
      </c>
      <c r="U702" s="794" t="s">
        <v>150</v>
      </c>
    </row>
    <row r="703" spans="1:21" ht="24" customHeight="1">
      <c r="A703" s="779">
        <v>88316</v>
      </c>
      <c r="B703" s="910" t="s">
        <v>100</v>
      </c>
      <c r="C703" s="416" t="s">
        <v>565</v>
      </c>
      <c r="D703" s="417" t="s">
        <v>53</v>
      </c>
      <c r="E703" s="418">
        <v>12.73</v>
      </c>
      <c r="F703" s="911">
        <v>0.3</v>
      </c>
      <c r="G703" s="796">
        <v>3.82</v>
      </c>
      <c r="H703" s="74" t="str">
        <f t="shared" ref="H703:H708" si="185">IF(MID(A703,1,3)="OBS","REMOVER ESPAÇOS","OK")</f>
        <v>OK</v>
      </c>
      <c r="J703" s="402" t="str">
        <f>IF(AND(F703=0,G703&gt;0),1+COUNT($J$3:J702),IF(B703="AUXILIAR","AUXILIAR","SUBÍTEM"))</f>
        <v>SUBÍTEM</v>
      </c>
      <c r="K703" s="403">
        <v>88316</v>
      </c>
      <c r="L703" s="404">
        <f t="shared" si="183"/>
        <v>88316</v>
      </c>
      <c r="M703" s="405" t="str">
        <f>IF(AND(MID(A703,1,4)="comp",COUNTIF($A$1:$A$1306,A703)&gt;1),"ok AUXILIAR",IF(AND(F703&gt;0,MID(A703,1,4)="COMP"),"SUBÍTEM",IF(OR(AND(F703=0,G703=0),F703="COEF.",F703&gt;0),"SUBÍTEM",IF(MID(A703,1,5)="COMP.",IF(COUNTIF(ORÇAMENTO!$B$5:$B$9855,COMPOSIÇÕES!A703)=0,"NOK",IF(COUNTIF(ORÇAMENTO!$B$5:$B$9855,COMPOSIÇÕES!A703)&gt;0,"OK","SUBÍTEM"))))))</f>
        <v>SUBÍTEM</v>
      </c>
      <c r="P703" s="794" t="b">
        <f t="shared" si="184"/>
        <v>1</v>
      </c>
      <c r="Q703" s="794">
        <v>88316</v>
      </c>
      <c r="R703" s="794" t="s">
        <v>100</v>
      </c>
      <c r="S703" s="795" t="s">
        <v>565</v>
      </c>
      <c r="T703" s="794" t="s">
        <v>53</v>
      </c>
      <c r="U703" s="794">
        <v>12.7</v>
      </c>
    </row>
    <row r="704" spans="1:21" ht="20.25" customHeight="1">
      <c r="A704" s="779">
        <v>88267</v>
      </c>
      <c r="B704" s="910" t="s">
        <v>100</v>
      </c>
      <c r="C704" s="416" t="s">
        <v>585</v>
      </c>
      <c r="D704" s="417" t="s">
        <v>53</v>
      </c>
      <c r="E704" s="418">
        <v>19.190000000000001</v>
      </c>
      <c r="F704" s="911">
        <v>0.3</v>
      </c>
      <c r="G704" s="796">
        <v>5.76</v>
      </c>
      <c r="H704" s="74" t="str">
        <f t="shared" si="185"/>
        <v>OK</v>
      </c>
      <c r="J704" s="402" t="str">
        <f>IF(AND(F704=0,G704&gt;0),1+COUNT($J$3:J701),IF(B704="AUXILIAR","AUXILIAR","SUBÍTEM"))</f>
        <v>SUBÍTEM</v>
      </c>
      <c r="K704" s="403">
        <v>88267</v>
      </c>
      <c r="L704" s="404">
        <f t="shared" si="183"/>
        <v>88267</v>
      </c>
      <c r="M704" s="405" t="str">
        <f>IF(AND(MID(A704,1,4)="comp",COUNTIF($A$1:$A$1306,A704)&gt;1),"ok AUXILIAR",IF(AND(F704&gt;0,MID(A704,1,4)="COMP"),"SUBÍTEM",IF(OR(AND(F704=0,G704=0),F704="COEF.",F704&gt;0),"SUBÍTEM",IF(MID(A704,1,5)="COMP.",IF(COUNTIF(ORÇAMENTO!$B$5:$B$9855,COMPOSIÇÕES!A704)=0,"NOK",IF(COUNTIF(ORÇAMENTO!$B$5:$B$9855,COMPOSIÇÕES!A704)&gt;0,"OK","SUBÍTEM"))))))</f>
        <v>SUBÍTEM</v>
      </c>
      <c r="P704" s="794" t="b">
        <f t="shared" si="184"/>
        <v>1</v>
      </c>
      <c r="Q704" s="794">
        <v>88267</v>
      </c>
      <c r="R704" s="794" t="s">
        <v>100</v>
      </c>
      <c r="S704" s="795" t="s">
        <v>585</v>
      </c>
      <c r="T704" s="794" t="s">
        <v>53</v>
      </c>
      <c r="U704" s="794">
        <v>18.940000000000001</v>
      </c>
    </row>
    <row r="705" spans="1:21" ht="18.75" customHeight="1">
      <c r="A705" s="779">
        <v>2572</v>
      </c>
      <c r="B705" s="910" t="s">
        <v>101</v>
      </c>
      <c r="C705" s="416" t="s">
        <v>1474</v>
      </c>
      <c r="D705" s="417" t="s">
        <v>48</v>
      </c>
      <c r="E705" s="418">
        <v>4.5999999999999996</v>
      </c>
      <c r="F705" s="952">
        <v>1</v>
      </c>
      <c r="G705" s="796">
        <v>4.5999999999999996</v>
      </c>
      <c r="H705" s="74" t="str">
        <f t="shared" si="185"/>
        <v>OK</v>
      </c>
      <c r="J705" s="402" t="str">
        <f>IF(AND(F705=0,G705&gt;0),1+COUNT($J$3:J704),IF(B705="AUXILIAR","AUXILIAR","SUBÍTEM"))</f>
        <v>SUBÍTEM</v>
      </c>
      <c r="K705" s="403">
        <v>2572</v>
      </c>
      <c r="L705" s="404">
        <f t="shared" si="183"/>
        <v>2572</v>
      </c>
      <c r="M705" s="405" t="str">
        <f>IF(AND(MID(A705,1,4)="comp",COUNTIF($A$1:$A$1306,A705)&gt;1),"ok AUXILIAR",IF(AND(F705&gt;0,MID(A705,1,4)="COMP"),"SUBÍTEM",IF(OR(AND(F705=0,G705=0),F705="COEF.",F705&gt;0),"SUBÍTEM",IF(MID(A705,1,5)="COMP.",IF(COUNTIF(ORÇAMENTO!$B$5:$B$9855,COMPOSIÇÕES!A705)=0,"NOK",IF(COUNTIF(ORÇAMENTO!$B$5:$B$9855,COMPOSIÇÕES!A705)&gt;0,"OK","SUBÍTEM"))))))</f>
        <v>SUBÍTEM</v>
      </c>
      <c r="P705" s="794" t="b">
        <f t="shared" si="184"/>
        <v>1</v>
      </c>
      <c r="Q705" s="794">
        <v>2572</v>
      </c>
      <c r="R705" s="794" t="s">
        <v>101</v>
      </c>
      <c r="S705" s="795" t="s">
        <v>1474</v>
      </c>
      <c r="T705" s="794" t="s">
        <v>48</v>
      </c>
      <c r="U705" s="794">
        <v>4.5999999999999996</v>
      </c>
    </row>
    <row r="706" spans="1:21" ht="18.75" customHeight="1">
      <c r="A706" s="779">
        <v>2036</v>
      </c>
      <c r="B706" s="910" t="s">
        <v>101</v>
      </c>
      <c r="C706" s="416" t="s">
        <v>604</v>
      </c>
      <c r="D706" s="417" t="s">
        <v>60</v>
      </c>
      <c r="E706" s="418">
        <v>40</v>
      </c>
      <c r="F706" s="952">
        <v>0.02</v>
      </c>
      <c r="G706" s="796">
        <v>0.8</v>
      </c>
      <c r="H706" s="74" t="str">
        <f t="shared" si="185"/>
        <v>OK</v>
      </c>
      <c r="J706" s="402" t="str">
        <f>IF(AND(F706=0,G706&gt;0),1+COUNT($J$3:J703),IF(B706="AUXILIAR","AUXILIAR","SUBÍTEM"))</f>
        <v>SUBÍTEM</v>
      </c>
      <c r="K706" s="403">
        <v>2036</v>
      </c>
      <c r="L706" s="404">
        <f>A706</f>
        <v>2036</v>
      </c>
      <c r="M706" s="405" t="str">
        <f>IF(AND(MID(A706,1,4)="comp",COUNTIF($A$1:$A$1306,A706)&gt;1),"ok AUXILIAR",IF(AND(F706&gt;0,MID(A706,1,4)="COMP"),"SUBÍTEM",IF(OR(AND(F706=0,G706=0),F706="COEF.",F706&gt;0),"SUBÍTEM",IF(MID(A706,1,5)="COMP.",IF(COUNTIF(ORÇAMENTO!$B$5:$B$9855,COMPOSIÇÕES!A706)=0,"NOK",IF(COUNTIF(ORÇAMENTO!$B$5:$B$9855,COMPOSIÇÕES!A706)&gt;0,"OK","SUBÍTEM"))))))</f>
        <v>SUBÍTEM</v>
      </c>
      <c r="P706" s="794" t="b">
        <f t="shared" si="184"/>
        <v>1</v>
      </c>
      <c r="Q706" s="794">
        <v>2036</v>
      </c>
      <c r="R706" s="794" t="s">
        <v>101</v>
      </c>
      <c r="S706" s="795" t="s">
        <v>604</v>
      </c>
      <c r="T706" s="794" t="s">
        <v>60</v>
      </c>
      <c r="U706" s="794">
        <v>42.59</v>
      </c>
    </row>
    <row r="707" spans="1:21" ht="18.75" customHeight="1">
      <c r="A707" s="779">
        <v>138</v>
      </c>
      <c r="B707" s="910" t="s">
        <v>101</v>
      </c>
      <c r="C707" s="416" t="s">
        <v>605</v>
      </c>
      <c r="D707" s="417" t="s">
        <v>49</v>
      </c>
      <c r="E707" s="418">
        <v>54.2</v>
      </c>
      <c r="F707" s="952">
        <v>1.4E-2</v>
      </c>
      <c r="G707" s="796">
        <v>0.76</v>
      </c>
      <c r="H707" s="74" t="str">
        <f t="shared" si="185"/>
        <v>OK</v>
      </c>
      <c r="J707" s="402" t="str">
        <f>IF(AND(F707=0,G707&gt;0),1+COUNT($J$3:J704),IF(B707="AUXILIAR","AUXILIAR","SUBÍTEM"))</f>
        <v>SUBÍTEM</v>
      </c>
      <c r="K707" s="403">
        <v>138</v>
      </c>
      <c r="L707" s="404">
        <f t="shared" si="183"/>
        <v>138</v>
      </c>
      <c r="M707" s="405" t="str">
        <f>IF(AND(MID(A707,1,4)="comp",COUNTIF($A$1:$A$1306,A707)&gt;1),"ok AUXILIAR",IF(AND(F707&gt;0,MID(A707,1,4)="COMP"),"SUBÍTEM",IF(OR(AND(F707=0,G707=0),F707="COEF.",F707&gt;0),"SUBÍTEM",IF(MID(A707,1,5)="COMP.",IF(COUNTIF(ORÇAMENTO!$B$5:$B$9855,COMPOSIÇÕES!A707)=0,"NOK",IF(COUNTIF(ORÇAMENTO!$B$5:$B$9855,COMPOSIÇÕES!A707)&gt;0,"OK","SUBÍTEM"))))))</f>
        <v>SUBÍTEM</v>
      </c>
      <c r="P707" s="794" t="b">
        <f t="shared" si="184"/>
        <v>1</v>
      </c>
      <c r="Q707" s="794">
        <v>138</v>
      </c>
      <c r="R707" s="794" t="s">
        <v>101</v>
      </c>
      <c r="S707" s="795" t="s">
        <v>605</v>
      </c>
      <c r="T707" s="794" t="s">
        <v>49</v>
      </c>
      <c r="U707" s="794">
        <v>57.71</v>
      </c>
    </row>
    <row r="708" spans="1:21">
      <c r="A708" s="703" t="s">
        <v>656</v>
      </c>
      <c r="B708" s="703"/>
      <c r="C708" s="703"/>
      <c r="D708" s="703" t="s">
        <v>150</v>
      </c>
      <c r="E708" s="703" t="s">
        <v>150</v>
      </c>
      <c r="F708" s="703"/>
      <c r="G708" s="703"/>
      <c r="H708" s="74" t="str">
        <f t="shared" si="185"/>
        <v>REMOVER ESPAÇOS</v>
      </c>
      <c r="J708" s="402" t="str">
        <f>IF(AND(F708=0,G708&gt;0),1+COUNT($J$3:J707),IF(B708="AUXILIAR","AUXILIAR","SUBÍTEM"))</f>
        <v>SUBÍTEM</v>
      </c>
      <c r="K708" s="403" t="s">
        <v>656</v>
      </c>
      <c r="L708" s="404" t="str">
        <f t="shared" si="183"/>
        <v>Obs: composição/Base -  ORSE - 3147</v>
      </c>
      <c r="M708" s="405" t="str">
        <f>IF(AND(MID(A708,1,4)="comp",COUNTIF($A$1:$A$1306,A708)&gt;1),"ok AUXILIAR",IF(AND(F708&gt;0,MID(A708,1,4)="COMP"),"SUBÍTEM",IF(OR(AND(F708=0,G708=0),F708="COEF.",F708&gt;0),"SUBÍTEM",IF(MID(A708,1,5)="COMP.",IF(COUNTIF(ORÇAMENTO!$B$5:$B$9855,COMPOSIÇÕES!A708)=0,"NOK",IF(COUNTIF(ORÇAMENTO!$B$5:$B$9855,COMPOSIÇÕES!A708)&gt;0,"OK","SUBÍTEM"))))))</f>
        <v>SUBÍTEM</v>
      </c>
      <c r="P708" s="794" t="b">
        <f t="shared" si="184"/>
        <v>1</v>
      </c>
      <c r="Q708" s="794" t="s">
        <v>656</v>
      </c>
      <c r="R708" s="794"/>
      <c r="S708" s="703"/>
      <c r="T708" s="794" t="s">
        <v>150</v>
      </c>
      <c r="U708" s="794" t="s">
        <v>150</v>
      </c>
    </row>
    <row r="709" spans="1:21" ht="15.75" thickBot="1">
      <c r="A709" s="130" t="s">
        <v>961</v>
      </c>
      <c r="K709" s="1" t="s">
        <v>961</v>
      </c>
      <c r="Q709" s="74" t="s">
        <v>961</v>
      </c>
    </row>
    <row r="710" spans="1:21" ht="41.25" customHeight="1" thickBot="1">
      <c r="A710" s="397" t="s">
        <v>95</v>
      </c>
      <c r="B710" s="398"/>
      <c r="C710" s="399" t="s">
        <v>78</v>
      </c>
      <c r="D710" s="432" t="s">
        <v>96</v>
      </c>
      <c r="E710" s="399" t="s">
        <v>98</v>
      </c>
      <c r="F710" s="432" t="s">
        <v>97</v>
      </c>
      <c r="G710" s="433" t="s">
        <v>99</v>
      </c>
      <c r="H710" s="74" t="str">
        <f>IF(MID(A710,1,3)="OBS","REMOVER ESPAÇOS","OK")</f>
        <v>OK</v>
      </c>
      <c r="J710" s="402" t="str">
        <f>IF(AND(F710=0,G710&gt;0),1+COUNT($J$3:J709),IF(B710="AUXILIAR","AUXILIAR","SUBÍTEM"))</f>
        <v>SUBÍTEM</v>
      </c>
      <c r="K710" s="403" t="s">
        <v>95</v>
      </c>
      <c r="L710" s="404" t="str">
        <f t="shared" ref="L710:L723" si="186">A710</f>
        <v>COD.</v>
      </c>
      <c r="M710" s="405" t="str">
        <f>IF(AND(MID(A710,1,4)="comp",COUNTIF($A$1:$A$1306,A710)&gt;1),"ok AUXILIAR",IF(AND(F710&gt;0,MID(A710,1,4)="COMP"),"SUBÍTEM",IF(OR(AND(F710=0,G710=0),F710="COEF.",F710&gt;0),"SUBÍTEM",IF(MID(A710,1,5)="COMP.",IF(COUNTIF(ORÇAMENTO!$B$5:$B$9855,COMPOSIÇÕES!A710)=0,"NOK",IF(COUNTIF(ORÇAMENTO!$B$5:$B$9855,COMPOSIÇÕES!A710)&gt;0,"OK","SUBÍTEM"))))))</f>
        <v>SUBÍTEM</v>
      </c>
      <c r="P710" s="794" t="b">
        <f t="shared" ref="P710:P723" si="187">C710=S710</f>
        <v>1</v>
      </c>
      <c r="Q710" s="794" t="s">
        <v>95</v>
      </c>
      <c r="R710" s="794"/>
      <c r="S710" s="703" t="s">
        <v>78</v>
      </c>
      <c r="T710" s="794" t="s">
        <v>96</v>
      </c>
      <c r="U710" s="794" t="s">
        <v>98</v>
      </c>
    </row>
    <row r="711" spans="1:21" ht="74.25" customHeight="1" thickBot="1">
      <c r="A711" s="407" t="s">
        <v>227</v>
      </c>
      <c r="B711" s="408"/>
      <c r="C711" s="437" t="s">
        <v>1925</v>
      </c>
      <c r="D711" s="408" t="s">
        <v>96</v>
      </c>
      <c r="E711" s="434" t="s">
        <v>150</v>
      </c>
      <c r="F711" s="434"/>
      <c r="G711" s="424">
        <v>4931.7699999999995</v>
      </c>
      <c r="H711" s="74" t="str">
        <f>UPPER(C711)</f>
        <v>TAXAS PARA CONCESSÃO DE AUTORIZAÇÃO AMBIENTAL CLASSE I (MICRO PORTE, ÁREA ATÉ 500M²), INCLUINDO LICENÇA DE OPERAÇÃO, PUBLICAÇÃO EM DIÁRIO OFICIAL, PLANO DE GERENCIAMENTO DE RESÍDUOS E PLACA AMBIENTAL (1,50 X 1,0 M). (UN)</v>
      </c>
      <c r="J711" s="402">
        <f>IF(AND(F711=0,G711&gt;0),1+COUNT($J$3:J710),IF(B711="AUXILIAR","AUXILIAR","SUBÍTEM"))</f>
        <v>85</v>
      </c>
      <c r="K711" s="403" t="s">
        <v>245</v>
      </c>
      <c r="L711" s="404" t="str">
        <f t="shared" si="186"/>
        <v>COMP. 85</v>
      </c>
      <c r="M711" s="405" t="str">
        <f>IF(AND(MID(A711,1,4)="comp",COUNTIF($A$1:$A$1306,A711)&gt;1),"ok AUXILIAR",IF(AND(F711&gt;0,MID(A711,1,4)="COMP"),"SUBÍTEM",IF(OR(AND(F711=0,G711=0),F711="COEF.",F711&gt;0),"SUBÍTEM",IF(MID(A711,1,5)="COMP.",IF(COUNTIF(ORÇAMENTO!$B$5:$B$9855,COMPOSIÇÕES!A711)=0,"NOK",IF(COUNTIF(ORÇAMENTO!$B$5:$B$9855,COMPOSIÇÕES!A711)&gt;0,"OK","SUBÍTEM"))))))</f>
        <v>OK</v>
      </c>
      <c r="P711" s="794" t="b">
        <f t="shared" si="187"/>
        <v>1</v>
      </c>
      <c r="Q711" s="794" t="s">
        <v>227</v>
      </c>
      <c r="R711" s="794"/>
      <c r="S711" s="703" t="s">
        <v>1925</v>
      </c>
      <c r="T711" s="794" t="s">
        <v>96</v>
      </c>
      <c r="U711" s="794" t="s">
        <v>150</v>
      </c>
    </row>
    <row r="712" spans="1:21" ht="24" customHeight="1">
      <c r="A712" s="779" t="s">
        <v>1487</v>
      </c>
      <c r="B712" s="910" t="s">
        <v>1489</v>
      </c>
      <c r="C712" s="910" t="s">
        <v>1488</v>
      </c>
      <c r="D712" s="1105" t="s">
        <v>955</v>
      </c>
      <c r="E712" s="1106" t="s">
        <v>1932</v>
      </c>
      <c r="F712" s="911">
        <v>1</v>
      </c>
      <c r="G712" s="1107">
        <v>80</v>
      </c>
      <c r="H712" s="74" t="str">
        <f t="shared" ref="H712:H717" si="188">IF(MID(A712,1,3)="OBS","REMOVER ESPAÇOS","OK")</f>
        <v>OK</v>
      </c>
      <c r="J712" s="402" t="str">
        <f>IF(AND(F712=0,G712&gt;0),1+COUNT($J$3:J711),IF(B712="AUXILIAR","AUXILIAR","SUBÍTEM"))</f>
        <v>SUBÍTEM</v>
      </c>
      <c r="K712" s="403" t="s">
        <v>1487</v>
      </c>
      <c r="L712" s="404" t="str">
        <f t="shared" si="186"/>
        <v>SMS29</v>
      </c>
      <c r="M712" s="405" t="str">
        <f>IF(AND(MID(A712,1,4)="comp",COUNTIF($A$1:$A$1306,A712)&gt;1),"ok AUXILIAR",IF(AND(F712&gt;0,MID(A712,1,4)="COMP"),"SUBÍTEM",IF(OR(AND(F712=0,G712=0),F712="COEF.",F712&gt;0),"SUBÍTEM",IF(MID(A712,1,5)="COMP.",IF(COUNTIF(ORÇAMENTO!$B$5:$B$9855,COMPOSIÇÕES!A712)=0,"NOK",IF(COUNTIF(ORÇAMENTO!$B$5:$B$9855,COMPOSIÇÕES!A712)&gt;0,"OK","SUBÍTEM"))))))</f>
        <v>SUBÍTEM</v>
      </c>
      <c r="P712" s="794" t="b">
        <f t="shared" si="187"/>
        <v>1</v>
      </c>
      <c r="Q712" s="794" t="s">
        <v>1487</v>
      </c>
      <c r="R712" s="794" t="s">
        <v>1489</v>
      </c>
      <c r="S712" s="703" t="s">
        <v>1488</v>
      </c>
      <c r="T712" s="794" t="s">
        <v>955</v>
      </c>
      <c r="U712" s="794" t="s">
        <v>1932</v>
      </c>
    </row>
    <row r="713" spans="1:21" ht="22.5" customHeight="1">
      <c r="A713" s="910" t="s">
        <v>245</v>
      </c>
      <c r="B713" s="910" t="s">
        <v>535</v>
      </c>
      <c r="C713" s="910" t="s">
        <v>1491</v>
      </c>
      <c r="D713" s="1105" t="s">
        <v>96</v>
      </c>
      <c r="E713" s="1108">
        <v>2383.6600000000003</v>
      </c>
      <c r="F713" s="911">
        <v>1</v>
      </c>
      <c r="G713" s="1107">
        <v>2383.66</v>
      </c>
      <c r="H713" s="74" t="str">
        <f t="shared" si="188"/>
        <v>OK</v>
      </c>
      <c r="J713" s="402" t="str">
        <f>IF(AND(F713=0,G713&gt;0),1+COUNT($J$3:J712),IF(B713="AUXILIAR","AUXILIAR","SUBÍTEM"))</f>
        <v>AUXILIAR</v>
      </c>
      <c r="K713" s="403" t="s">
        <v>1924</v>
      </c>
      <c r="L713" s="404" t="str">
        <f t="shared" si="186"/>
        <v>COMP. 86</v>
      </c>
      <c r="M713" s="405" t="str">
        <f>IF(AND(MID(A713,1,4)="comp",COUNTIF($A$1:$A$1306,A713)&gt;1),"ok AUXILIAR",IF(AND(F713&gt;0,MID(A713,1,4)="COMP"),"SUBÍTEM",IF(OR(AND(F713=0,G713=0),F713="COEF.",F713&gt;0),"SUBÍTEM",IF(MID(A713,1,5)="COMP.",IF(COUNTIF(ORÇAMENTO!$B$5:$B$9855,COMPOSIÇÕES!A713)=0,"NOK",IF(COUNTIF(ORÇAMENTO!$B$5:$B$9855,COMPOSIÇÕES!A713)&gt;0,"OK","SUBÍTEM"))))))</f>
        <v>ok AUXILIAR</v>
      </c>
      <c r="P713" s="794" t="b">
        <f t="shared" si="187"/>
        <v>1</v>
      </c>
      <c r="Q713" s="794" t="s">
        <v>245</v>
      </c>
      <c r="R713" s="794" t="s">
        <v>535</v>
      </c>
      <c r="S713" s="703" t="s">
        <v>1491</v>
      </c>
      <c r="T713" s="794" t="s">
        <v>96</v>
      </c>
      <c r="U713" s="794">
        <v>2379.1</v>
      </c>
    </row>
    <row r="714" spans="1:21" ht="22.5" customHeight="1">
      <c r="A714" s="779" t="s">
        <v>716</v>
      </c>
      <c r="B714" s="910" t="s">
        <v>100</v>
      </c>
      <c r="C714" s="910" t="s">
        <v>52</v>
      </c>
      <c r="D714" s="1105" t="s">
        <v>51</v>
      </c>
      <c r="E714" s="1106" t="s">
        <v>2170</v>
      </c>
      <c r="F714" s="911">
        <v>1.5</v>
      </c>
      <c r="G714" s="1107">
        <v>565.34</v>
      </c>
      <c r="H714" s="74" t="str">
        <f t="shared" si="188"/>
        <v>OK</v>
      </c>
      <c r="J714" s="402" t="str">
        <f>IF(AND(F714=0,G714&gt;0),1+COUNT($J$3:J713),IF(B714="AUXILIAR","AUXILIAR","SUBÍTEM"))</f>
        <v>SUBÍTEM</v>
      </c>
      <c r="K714" s="403" t="s">
        <v>716</v>
      </c>
      <c r="L714" s="404" t="str">
        <f t="shared" si="186"/>
        <v>74209/1</v>
      </c>
      <c r="M714" s="405" t="str">
        <f>IF(AND(MID(A714,1,4)="comp",COUNTIF($A$1:$A$1306,A714)&gt;1),"ok AUXILIAR",IF(AND(F714&gt;0,MID(A714,1,4)="COMP"),"SUBÍTEM",IF(OR(AND(F714=0,G714=0),F714="COEF.",F714&gt;0),"SUBÍTEM",IF(MID(A714,1,5)="COMP.",IF(COUNTIF(ORÇAMENTO!$B$5:$B$9855,COMPOSIÇÕES!A714)=0,"NOK",IF(COUNTIF(ORÇAMENTO!$B$5:$B$9855,COMPOSIÇÕES!A714)&gt;0,"OK","SUBÍTEM"))))))</f>
        <v>SUBÍTEM</v>
      </c>
      <c r="P714" s="794" t="b">
        <f t="shared" si="187"/>
        <v>1</v>
      </c>
      <c r="Q714" s="794" t="s">
        <v>716</v>
      </c>
      <c r="R714" s="794" t="s">
        <v>100</v>
      </c>
      <c r="S714" s="703" t="s">
        <v>52</v>
      </c>
      <c r="T714" s="794" t="s">
        <v>51</v>
      </c>
      <c r="U714" s="794" t="s">
        <v>1933</v>
      </c>
    </row>
    <row r="715" spans="1:21" ht="22.5" customHeight="1">
      <c r="A715" s="779" t="s">
        <v>1481</v>
      </c>
      <c r="B715" s="910" t="s">
        <v>1489</v>
      </c>
      <c r="C715" s="910" t="s">
        <v>1482</v>
      </c>
      <c r="D715" s="1105" t="s">
        <v>955</v>
      </c>
      <c r="E715" s="1106" t="s">
        <v>1934</v>
      </c>
      <c r="F715" s="911">
        <v>1</v>
      </c>
      <c r="G715" s="1107">
        <v>237.85</v>
      </c>
      <c r="H715" s="74" t="str">
        <f t="shared" si="188"/>
        <v>OK</v>
      </c>
      <c r="J715" s="402" t="str">
        <f>IF(AND(F715=0,G715&gt;0),1+COUNT($J$3:J714),IF(B715="AUXILIAR","AUXILIAR","SUBÍTEM"))</f>
        <v>SUBÍTEM</v>
      </c>
      <c r="K715" s="403" t="s">
        <v>1481</v>
      </c>
      <c r="L715" s="404" t="str">
        <f t="shared" si="186"/>
        <v>SMS01</v>
      </c>
      <c r="M715" s="405" t="str">
        <f>IF(AND(MID(A715,1,4)="comp",COUNTIF($A$1:$A$1306,A715)&gt;1),"ok AUXILIAR",IF(AND(F715&gt;0,MID(A715,1,4)="COMP"),"SUBÍTEM",IF(OR(AND(F715=0,G715=0),F715="COEF.",F715&gt;0),"SUBÍTEM",IF(MID(A715,1,5)="COMP.",IF(COUNTIF(ORÇAMENTO!$B$5:$B$9855,COMPOSIÇÕES!A715)=0,"NOK",IF(COUNTIF(ORÇAMENTO!$B$5:$B$9855,COMPOSIÇÕES!A715)&gt;0,"OK","SUBÍTEM"))))))</f>
        <v>SUBÍTEM</v>
      </c>
      <c r="P715" s="794" t="b">
        <f t="shared" si="187"/>
        <v>1</v>
      </c>
      <c r="Q715" s="794" t="s">
        <v>1481</v>
      </c>
      <c r="R715" s="794" t="s">
        <v>1489</v>
      </c>
      <c r="S715" s="703" t="s">
        <v>1482</v>
      </c>
      <c r="T715" s="794" t="s">
        <v>955</v>
      </c>
      <c r="U715" s="794" t="s">
        <v>1934</v>
      </c>
    </row>
    <row r="716" spans="1:21" ht="22.5" customHeight="1">
      <c r="A716" s="779" t="s">
        <v>1483</v>
      </c>
      <c r="B716" s="910" t="s">
        <v>1489</v>
      </c>
      <c r="C716" s="910" t="s">
        <v>1484</v>
      </c>
      <c r="D716" s="1105" t="s">
        <v>955</v>
      </c>
      <c r="E716" s="1106" t="s">
        <v>1935</v>
      </c>
      <c r="F716" s="911">
        <v>1</v>
      </c>
      <c r="G716" s="1107">
        <v>832.46</v>
      </c>
      <c r="H716" s="74" t="str">
        <f t="shared" si="188"/>
        <v>OK</v>
      </c>
      <c r="J716" s="402" t="str">
        <f>IF(AND(F716=0,G716&gt;0),1+COUNT($J$3:J715),IF(B716="AUXILIAR","AUXILIAR","SUBÍTEM"))</f>
        <v>SUBÍTEM</v>
      </c>
      <c r="K716" s="403" t="s">
        <v>1483</v>
      </c>
      <c r="L716" s="404" t="str">
        <f t="shared" si="186"/>
        <v>SMS10</v>
      </c>
      <c r="M716" s="405" t="str">
        <f>IF(AND(MID(A716,1,4)="comp",COUNTIF($A$1:$A$1306,A716)&gt;1),"ok AUXILIAR",IF(AND(F716&gt;0,MID(A716,1,4)="COMP"),"SUBÍTEM",IF(OR(AND(F716=0,G716=0),F716="COEF.",F716&gt;0),"SUBÍTEM",IF(MID(A716,1,5)="COMP.",IF(COUNTIF(ORÇAMENTO!$B$5:$B$9855,COMPOSIÇÕES!A716)=0,"NOK",IF(COUNTIF(ORÇAMENTO!$B$5:$B$9855,COMPOSIÇÕES!A716)&gt;0,"OK","SUBÍTEM"))))))</f>
        <v>SUBÍTEM</v>
      </c>
      <c r="P716" s="794" t="b">
        <f t="shared" si="187"/>
        <v>1</v>
      </c>
      <c r="Q716" s="794" t="s">
        <v>1483</v>
      </c>
      <c r="R716" s="794" t="s">
        <v>1489</v>
      </c>
      <c r="S716" s="703" t="s">
        <v>1484</v>
      </c>
      <c r="T716" s="794" t="s">
        <v>955</v>
      </c>
      <c r="U716" s="794" t="s">
        <v>1935</v>
      </c>
    </row>
    <row r="717" spans="1:21" ht="22.5" customHeight="1">
      <c r="A717" s="779" t="s">
        <v>1485</v>
      </c>
      <c r="B717" s="910" t="s">
        <v>1489</v>
      </c>
      <c r="C717" s="910" t="s">
        <v>1486</v>
      </c>
      <c r="D717" s="1105" t="s">
        <v>955</v>
      </c>
      <c r="E717" s="1106" t="s">
        <v>1935</v>
      </c>
      <c r="F717" s="911">
        <v>1</v>
      </c>
      <c r="G717" s="1107">
        <v>832.46</v>
      </c>
      <c r="H717" s="74" t="str">
        <f t="shared" si="188"/>
        <v>OK</v>
      </c>
      <c r="J717" s="402" t="str">
        <f>IF(AND(F717=0,G717&gt;0),1+COUNT($J$3:J716),IF(B717="AUXILIAR","AUXILIAR","SUBÍTEM"))</f>
        <v>SUBÍTEM</v>
      </c>
      <c r="K717" s="403" t="s">
        <v>1485</v>
      </c>
      <c r="L717" s="404" t="str">
        <f t="shared" si="186"/>
        <v>SMS21</v>
      </c>
      <c r="M717" s="405" t="str">
        <f>IF(AND(MID(A717,1,4)="comp",COUNTIF($A$1:$A$1306,A717)&gt;1),"ok AUXILIAR",IF(AND(F717&gt;0,MID(A717,1,4)="COMP"),"SUBÍTEM",IF(OR(AND(F717=0,G717=0),F717="COEF.",F717&gt;0),"SUBÍTEM",IF(MID(A717,1,5)="COMP.",IF(COUNTIF(ORÇAMENTO!$B$5:$B$9855,COMPOSIÇÕES!A717)=0,"NOK",IF(COUNTIF(ORÇAMENTO!$B$5:$B$9855,COMPOSIÇÕES!A717)&gt;0,"OK","SUBÍTEM"))))))</f>
        <v>SUBÍTEM</v>
      </c>
      <c r="P717" s="794" t="b">
        <f t="shared" si="187"/>
        <v>1</v>
      </c>
      <c r="Q717" s="794" t="s">
        <v>1485</v>
      </c>
      <c r="R717" s="794" t="s">
        <v>1489</v>
      </c>
      <c r="S717" s="703" t="s">
        <v>1486</v>
      </c>
      <c r="T717" s="794" t="s">
        <v>955</v>
      </c>
      <c r="U717" s="794" t="s">
        <v>1935</v>
      </c>
    </row>
    <row r="718" spans="1:21" ht="15.75" thickBot="1">
      <c r="A718" s="703" t="s">
        <v>1490</v>
      </c>
      <c r="B718" s="703"/>
      <c r="C718" s="703"/>
      <c r="D718" s="703" t="s">
        <v>150</v>
      </c>
      <c r="E718" s="703" t="s">
        <v>150</v>
      </c>
      <c r="F718" s="703"/>
      <c r="G718" s="703"/>
      <c r="H718" s="74" t="str">
        <f>IF(MID(A718,1,3)="OBS","REMOVER ESPAÇOS","OK")</f>
        <v>REMOVER ESPAÇOS</v>
      </c>
      <c r="J718" s="402" t="str">
        <f>IF(AND(F718=0,G718&gt;0),1+COUNT($J$3:J717),IF(B718="AUXILIAR","AUXILIAR","SUBÍTEM"))</f>
        <v>SUBÍTEM</v>
      </c>
      <c r="K718" s="403" t="s">
        <v>1490</v>
      </c>
      <c r="L718" s="404" t="str">
        <f t="shared" si="186"/>
        <v>Obs: composição/Base -  Elaborada conforme taxas e necessidades de Aprovações da Prefeitura</v>
      </c>
      <c r="M718" s="405" t="str">
        <f>IF(AND(MID(A718,1,4)="comp",COUNTIF($A$1:$A$1306,A718)&gt;1),"ok AUXILIAR",IF(AND(F718&gt;0,MID(A718,1,4)="COMP"),"SUBÍTEM",IF(OR(AND(F718=0,G718=0),F718="COEF.",F718&gt;0),"SUBÍTEM",IF(MID(A718,1,5)="COMP.",IF(COUNTIF(ORÇAMENTO!$B$5:$B$9855,COMPOSIÇÕES!A718)=0,"NOK",IF(COUNTIF(ORÇAMENTO!$B$5:$B$9855,COMPOSIÇÕES!A718)&gt;0,"OK","SUBÍTEM"))))))</f>
        <v>SUBÍTEM</v>
      </c>
      <c r="P718" s="794" t="b">
        <f t="shared" si="187"/>
        <v>1</v>
      </c>
      <c r="Q718" s="794" t="s">
        <v>1490</v>
      </c>
      <c r="R718" s="794"/>
      <c r="S718" s="703"/>
      <c r="T718" s="794" t="s">
        <v>150</v>
      </c>
      <c r="U718" s="794" t="s">
        <v>150</v>
      </c>
    </row>
    <row r="719" spans="1:21" ht="41.25" customHeight="1" thickBot="1">
      <c r="A719" s="397" t="s">
        <v>95</v>
      </c>
      <c r="B719" s="398"/>
      <c r="C719" s="399" t="s">
        <v>78</v>
      </c>
      <c r="D719" s="432" t="s">
        <v>96</v>
      </c>
      <c r="E719" s="399" t="s">
        <v>98</v>
      </c>
      <c r="F719" s="432" t="s">
        <v>97</v>
      </c>
      <c r="G719" s="433" t="s">
        <v>99</v>
      </c>
      <c r="H719" s="74" t="str">
        <f>IF(MID(A719,1,3)="OBS","REMOVER ESPAÇOS","OK")</f>
        <v>OK</v>
      </c>
      <c r="J719" s="402" t="str">
        <f>IF(AND(F719=0,G719&gt;0),1+COUNT($J$3:J718),IF(B719="AUXILIAR","AUXILIAR","SUBÍTEM"))</f>
        <v>SUBÍTEM</v>
      </c>
      <c r="K719" s="403" t="s">
        <v>95</v>
      </c>
      <c r="L719" s="404" t="str">
        <f t="shared" si="186"/>
        <v>COD.</v>
      </c>
      <c r="M719" s="405" t="str">
        <f>IF(AND(MID(A719,1,4)="comp",COUNTIF($A$1:$A$1306,A719)&gt;1),"ok AUXILIAR",IF(AND(F719&gt;0,MID(A719,1,4)="COMP"),"SUBÍTEM",IF(OR(AND(F719=0,G719=0),F719="COEF.",F719&gt;0),"SUBÍTEM",IF(MID(A719,1,5)="COMP.",IF(COUNTIF(ORÇAMENTO!$B$5:$B$9855,COMPOSIÇÕES!A719)=0,"NOK",IF(COUNTIF(ORÇAMENTO!$B$5:$B$9855,COMPOSIÇÕES!A719)&gt;0,"OK","SUBÍTEM"))))))</f>
        <v>SUBÍTEM</v>
      </c>
      <c r="P719" s="794" t="b">
        <f t="shared" si="187"/>
        <v>1</v>
      </c>
      <c r="Q719" s="794" t="s">
        <v>95</v>
      </c>
      <c r="R719" s="794"/>
      <c r="S719" s="703" t="s">
        <v>78</v>
      </c>
      <c r="T719" s="794" t="s">
        <v>96</v>
      </c>
      <c r="U719" s="794" t="s">
        <v>98</v>
      </c>
    </row>
    <row r="720" spans="1:21" ht="40.5" customHeight="1" thickBot="1">
      <c r="A720" s="407" t="s">
        <v>245</v>
      </c>
      <c r="B720" s="408"/>
      <c r="C720" s="437" t="s">
        <v>1491</v>
      </c>
      <c r="D720" s="408" t="s">
        <v>96</v>
      </c>
      <c r="E720" s="434" t="s">
        <v>150</v>
      </c>
      <c r="F720" s="434"/>
      <c r="G720" s="424">
        <v>2383.6600000000003</v>
      </c>
      <c r="H720" s="74" t="str">
        <f>UPPER(C720)</f>
        <v>PLANO DE GERENCIAMENTO DE RESÍDUOS SOLIDOS(PGRCC) - PORTE 1</v>
      </c>
      <c r="J720" s="402">
        <f>IF(AND(F720=0,G720&gt;0),1+COUNT($J$3:J719),IF(B720="AUXILIAR","AUXILIAR","SUBÍTEM"))</f>
        <v>86</v>
      </c>
      <c r="K720" s="403" t="s">
        <v>1924</v>
      </c>
      <c r="L720" s="404" t="str">
        <f t="shared" si="186"/>
        <v>COMP. 86</v>
      </c>
      <c r="M720" s="405" t="str">
        <f>IF(AND(MID(A720,1,4)="comp",COUNTIF($A$1:$A$1306,A720)&gt;1),"ok AUXILIAR",IF(AND(F720&gt;0,MID(A720,1,4)="COMP"),"SUBÍTEM",IF(OR(AND(F720=0,G720=0),F720="COEF.",F720&gt;0),"SUBÍTEM",IF(MID(A720,1,5)="COMP.",IF(COUNTIF(ORÇAMENTO!$B$5:$B$9855,COMPOSIÇÕES!A720)=0,"NOK",IF(COUNTIF(ORÇAMENTO!$B$5:$B$9855,COMPOSIÇÕES!A720)&gt;0,"OK","SUBÍTEM"))))))</f>
        <v>ok AUXILIAR</v>
      </c>
      <c r="P720" s="794" t="b">
        <f t="shared" si="187"/>
        <v>1</v>
      </c>
      <c r="Q720" s="794" t="s">
        <v>245</v>
      </c>
      <c r="R720" s="794"/>
      <c r="S720" s="703" t="s">
        <v>1491</v>
      </c>
      <c r="T720" s="794" t="s">
        <v>96</v>
      </c>
      <c r="U720" s="794" t="s">
        <v>150</v>
      </c>
    </row>
    <row r="721" spans="1:21" ht="24" customHeight="1">
      <c r="A721" s="779">
        <v>93565</v>
      </c>
      <c r="B721" s="910" t="s">
        <v>100</v>
      </c>
      <c r="C721" s="910" t="s">
        <v>873</v>
      </c>
      <c r="D721" s="1105" t="s">
        <v>145</v>
      </c>
      <c r="E721" s="1106" t="s">
        <v>2171</v>
      </c>
      <c r="F721" s="911">
        <v>0.1666</v>
      </c>
      <c r="G721" s="1107">
        <v>2146.84</v>
      </c>
      <c r="H721" s="74" t="str">
        <f>IF(MID(A721,1,3)="OBS","REMOVER ESPAÇOS","OK")</f>
        <v>OK</v>
      </c>
      <c r="J721" s="402" t="str">
        <f>IF(AND(F721=0,G721&gt;0),1+COUNT($J$3:J720),IF(B721="AUXILIAR","AUXILIAR","SUBÍTEM"))</f>
        <v>SUBÍTEM</v>
      </c>
      <c r="K721" s="403">
        <v>93565</v>
      </c>
      <c r="L721" s="404">
        <f t="shared" si="186"/>
        <v>93565</v>
      </c>
      <c r="M721" s="405" t="str">
        <f>IF(AND(MID(A721,1,4)="comp",COUNTIF($A$1:$A$1306,A721)&gt;1),"ok AUXILIAR",IF(AND(F721&gt;0,MID(A721,1,4)="COMP"),"SUBÍTEM",IF(OR(AND(F721=0,G721=0),F721="COEF.",F721&gt;0),"SUBÍTEM",IF(MID(A721,1,5)="COMP.",IF(COUNTIF(ORÇAMENTO!$B$5:$B$9855,COMPOSIÇÕES!A721)=0,"NOK",IF(COUNTIF(ORÇAMENTO!$B$5:$B$9855,COMPOSIÇÕES!A721)&gt;0,"OK","SUBÍTEM"))))))</f>
        <v>SUBÍTEM</v>
      </c>
      <c r="P721" s="794" t="b">
        <f t="shared" si="187"/>
        <v>1</v>
      </c>
      <c r="Q721" s="794">
        <v>93565</v>
      </c>
      <c r="R721" s="794" t="s">
        <v>100</v>
      </c>
      <c r="S721" s="703" t="s">
        <v>873</v>
      </c>
      <c r="T721" s="794" t="s">
        <v>145</v>
      </c>
      <c r="U721" s="794" t="s">
        <v>1936</v>
      </c>
    </row>
    <row r="722" spans="1:21" ht="22.5" customHeight="1">
      <c r="A722" s="779">
        <v>93566</v>
      </c>
      <c r="B722" s="910" t="s">
        <v>100</v>
      </c>
      <c r="C722" s="910" t="s">
        <v>872</v>
      </c>
      <c r="D722" s="1105" t="s">
        <v>145</v>
      </c>
      <c r="E722" s="1106" t="s">
        <v>2172</v>
      </c>
      <c r="F722" s="911">
        <v>0.1</v>
      </c>
      <c r="G722" s="1107">
        <v>236.82</v>
      </c>
      <c r="H722" s="74" t="str">
        <f>IF(MID(A722,1,3)="OBS","REMOVER ESPAÇOS","OK")</f>
        <v>OK</v>
      </c>
      <c r="J722" s="402" t="str">
        <f>IF(AND(F722=0,G722&gt;0),1+COUNT($J$3:J721),IF(B722="AUXILIAR","AUXILIAR","SUBÍTEM"))</f>
        <v>SUBÍTEM</v>
      </c>
      <c r="K722" s="403">
        <v>93566</v>
      </c>
      <c r="L722" s="404">
        <f t="shared" si="186"/>
        <v>93566</v>
      </c>
      <c r="M722" s="405" t="str">
        <f>IF(AND(MID(A722,1,4)="comp",COUNTIF($A$1:$A$1306,A722)&gt;1),"ok AUXILIAR",IF(AND(F722&gt;0,MID(A722,1,4)="COMP"),"SUBÍTEM",IF(OR(AND(F722=0,G722=0),F722="COEF.",F722&gt;0),"SUBÍTEM",IF(MID(A722,1,5)="COMP.",IF(COUNTIF(ORÇAMENTO!$B$5:$B$9855,COMPOSIÇÕES!A722)=0,"NOK",IF(COUNTIF(ORÇAMENTO!$B$5:$B$9855,COMPOSIÇÕES!A722)&gt;0,"OK","SUBÍTEM"))))))</f>
        <v>SUBÍTEM</v>
      </c>
      <c r="P722" s="794" t="b">
        <f t="shared" si="187"/>
        <v>1</v>
      </c>
      <c r="Q722" s="794">
        <v>93566</v>
      </c>
      <c r="R722" s="794" t="s">
        <v>100</v>
      </c>
      <c r="S722" s="703" t="s">
        <v>872</v>
      </c>
      <c r="T722" s="794" t="s">
        <v>145</v>
      </c>
      <c r="U722" s="794" t="s">
        <v>1937</v>
      </c>
    </row>
    <row r="723" spans="1:21" ht="27.75" customHeight="1" thickBot="1">
      <c r="A723" s="703" t="s">
        <v>1492</v>
      </c>
      <c r="B723" s="703"/>
      <c r="C723" s="703"/>
      <c r="D723" s="703"/>
      <c r="E723" s="703"/>
      <c r="F723" s="703"/>
      <c r="G723" s="703"/>
      <c r="H723" s="74" t="str">
        <f>IF(MID(A723,1,3)="OBS","REMOVER ESPAÇOS","OK")</f>
        <v>REMOVER ESPAÇOS</v>
      </c>
      <c r="J723" s="402" t="str">
        <f>IF(AND(F723=0,G723&gt;0),1+COUNT($J$3:J722),IF(B723="AUXILIAR","AUXILIAR","SUBÍTEM"))</f>
        <v>SUBÍTEM</v>
      </c>
      <c r="K723" s="403" t="s">
        <v>1492</v>
      </c>
      <c r="L723" s="404" t="str">
        <f t="shared" si="186"/>
        <v>Obs: composição/Base -  DAER-RS - 13.1 - Adaptada para elaboração de relátórios da área Ambiental - Custo do eng. Civil é o mesmo do ambiental, conforme normatização da classe do CREA.</v>
      </c>
      <c r="M723" s="405" t="str">
        <f>IF(AND(MID(A723,1,4)="comp",COUNTIF($A$1:$A$1306,A723)&gt;1),"ok AUXILIAR",IF(AND(F723&gt;0,MID(A723,1,4)="COMP"),"SUBÍTEM",IF(OR(AND(F723=0,G723=0),F723="COEF.",F723&gt;0),"SUBÍTEM",IF(MID(A723,1,5)="COMP.",IF(COUNTIF(ORÇAMENTO!$B$5:$B$9855,COMPOSIÇÕES!A723)=0,"NOK",IF(COUNTIF(ORÇAMENTO!$B$5:$B$9855,COMPOSIÇÕES!A723)&gt;0,"OK","SUBÍTEM"))))))</f>
        <v>SUBÍTEM</v>
      </c>
      <c r="P723" s="794" t="b">
        <f t="shared" si="187"/>
        <v>1</v>
      </c>
      <c r="Q723" s="794" t="s">
        <v>1492</v>
      </c>
      <c r="R723" s="794"/>
      <c r="S723" s="703"/>
      <c r="T723" s="794"/>
      <c r="U723" s="794"/>
    </row>
    <row r="724" spans="1:21" ht="41.25" customHeight="1" thickBot="1">
      <c r="A724" s="397" t="s">
        <v>95</v>
      </c>
      <c r="B724" s="398"/>
      <c r="C724" s="399" t="s">
        <v>78</v>
      </c>
      <c r="D724" s="432" t="s">
        <v>96</v>
      </c>
      <c r="E724" s="399" t="s">
        <v>98</v>
      </c>
      <c r="F724" s="432" t="s">
        <v>97</v>
      </c>
      <c r="G724" s="433" t="s">
        <v>99</v>
      </c>
      <c r="H724" s="74" t="str">
        <f>IF(MID(A724,1,3)="OBS","REMOVER ESPAÇOS","OK")</f>
        <v>OK</v>
      </c>
      <c r="J724" s="944" t="str">
        <f>IF(AND(F724=0,G724&gt;0),1+COUNT($J$3:J723),IF(B724="AUXILIAR","AUXILIAR","SUBÍTEM"))</f>
        <v>SUBÍTEM</v>
      </c>
      <c r="K724" s="945" t="s">
        <v>95</v>
      </c>
      <c r="L724" s="946" t="str">
        <f t="shared" ref="L724:L731" si="189">A724</f>
        <v>COD.</v>
      </c>
      <c r="M724" s="405" t="str">
        <f>IF(AND(MID(A724,1,4)="comp",COUNTIF($A$1:$A$875,A724)&gt;1),"ok AUXILIAR",IF(AND(F724&gt;0,MID(A724,1,4)="COMP"),"SUBÍTEM",IF(OR(AND(F724=0,G724=0),F724="COEF.",F724&gt;0),"SUBÍTEM",IF(MID(A724,1,5)="COMP.",IF(COUNTIF(ORÇAMENTO!$B$5:$B$9814,COMPOSIÇÕES!A724)=0,"NOK",IF(COUNTIF(ORÇAMENTO!$B$5:$B$9814,COMPOSIÇÕES!A724)&gt;0,"OK","SUBÍTEM"))))))</f>
        <v>SUBÍTEM</v>
      </c>
      <c r="P724" s="943" t="b">
        <f t="shared" ref="P724:P731" si="190">C724=S724</f>
        <v>1</v>
      </c>
      <c r="Q724" s="943" t="s">
        <v>95</v>
      </c>
      <c r="R724" s="943"/>
      <c r="S724" s="75" t="s">
        <v>78</v>
      </c>
      <c r="T724" s="943" t="s">
        <v>96</v>
      </c>
      <c r="U724" s="943" t="s">
        <v>98</v>
      </c>
    </row>
    <row r="725" spans="1:21" ht="67.5" customHeight="1" thickBot="1">
      <c r="A725" s="407" t="s">
        <v>1924</v>
      </c>
      <c r="B725" s="408"/>
      <c r="C725" s="437" t="s">
        <v>1580</v>
      </c>
      <c r="D725" s="408" t="s">
        <v>51</v>
      </c>
      <c r="E725" s="434" t="s">
        <v>150</v>
      </c>
      <c r="F725" s="434"/>
      <c r="G725" s="424">
        <v>53.73</v>
      </c>
      <c r="H725" s="74" t="str">
        <f>UPPER(C725)</f>
        <v>REVESTIMENTO CERÂMICO PARA PISO OU PAREDE, 45 X 45 CM, ALTA RESISTÊNCIA, LINHA PORCELANATO D´AMPEZZO AVANA , PORTOBELLO OU SIMILAR, APLICADO COM ARGAMASSA INDUSTRIALIZADA AC-III, REJUNTADO, EXCLUSIVE REGULARIZAÇÃO DE BASE OU EMBOÇO</v>
      </c>
      <c r="J725" s="944">
        <f>IF(AND(F725=0,G725&gt;0),1+COUNT($J$3:J724),IF(B725="AUXILIAR","AUXILIAR","SUBÍTEM"))</f>
        <v>87</v>
      </c>
      <c r="K725" s="945" t="s">
        <v>197</v>
      </c>
      <c r="L725" s="946" t="str">
        <f t="shared" si="189"/>
        <v>COMP. 87</v>
      </c>
      <c r="M725" s="405" t="str">
        <f>IF(AND(MID(A725,1,4)="comp",COUNTIF($A$1:$A$875,A725)&gt;1),"ok AUXILIAR",IF(AND(F725&gt;0,MID(A725,1,4)="COMP"),"SUBÍTEM",IF(OR(AND(F725=0,G725=0),F725="COEF.",F725&gt;0),"SUBÍTEM",IF(MID(A725,1,5)="COMP.",IF(COUNTIF(ORÇAMENTO!$B$5:$B$9814,COMPOSIÇÕES!A725)=0,"NOK",IF(COUNTIF(ORÇAMENTO!$B$5:$B$9814,COMPOSIÇÕES!A725)&gt;0,"OK","SUBÍTEM"))))))</f>
        <v>OK</v>
      </c>
      <c r="P725" s="943" t="b">
        <f t="shared" si="190"/>
        <v>1</v>
      </c>
      <c r="Q725" s="943" t="s">
        <v>1924</v>
      </c>
      <c r="R725" s="943"/>
      <c r="S725" s="76" t="s">
        <v>1580</v>
      </c>
      <c r="T725" s="943" t="s">
        <v>51</v>
      </c>
      <c r="U725" s="943" t="s">
        <v>150</v>
      </c>
    </row>
    <row r="726" spans="1:21" ht="18.75" customHeight="1">
      <c r="A726" s="445">
        <v>88309</v>
      </c>
      <c r="B726" s="435" t="s">
        <v>100</v>
      </c>
      <c r="C726" s="910" t="s">
        <v>572</v>
      </c>
      <c r="D726" s="1105" t="s">
        <v>53</v>
      </c>
      <c r="E726" s="1106">
        <v>16.350000000000001</v>
      </c>
      <c r="F726" s="1114">
        <v>0.55000000000000004</v>
      </c>
      <c r="G726" s="1107">
        <v>8.99</v>
      </c>
      <c r="H726" s="74" t="str">
        <f t="shared" ref="H726:H731" si="191">IF(MID(A726,1,3)="OBS","REMOVER ESPAÇOS","OK")</f>
        <v>OK</v>
      </c>
      <c r="J726" s="944" t="str">
        <f>IF(AND(F726=0,G726&gt;0),1+COUNT($J$3:J725),IF(B726="AUXILIAR","AUXILIAR","SUBÍTEM"))</f>
        <v>SUBÍTEM</v>
      </c>
      <c r="K726" s="945">
        <v>88309</v>
      </c>
      <c r="L726" s="946">
        <f t="shared" si="189"/>
        <v>88309</v>
      </c>
      <c r="M726" s="405" t="str">
        <f>IF(AND(MID(A726,1,4)="comp",COUNTIF($A$1:$A$875,A726)&gt;1),"ok AUXILIAR",IF(AND(F726&gt;0,MID(A726,1,4)="COMP"),"SUBÍTEM",IF(OR(AND(F726=0,G726=0),F726="COEF.",F726&gt;0),"SUBÍTEM",IF(MID(A726,1,5)="COMP.",IF(COUNTIF(ORÇAMENTO!$B$5:$B$9814,COMPOSIÇÕES!A726)=0,"NOK",IF(COUNTIF(ORÇAMENTO!$B$5:$B$9814,COMPOSIÇÕES!A726)&gt;0,"OK","SUBÍTEM"))))))</f>
        <v>SUBÍTEM</v>
      </c>
      <c r="P726" s="943" t="b">
        <f t="shared" si="190"/>
        <v>1</v>
      </c>
      <c r="Q726" s="943">
        <v>88309</v>
      </c>
      <c r="R726" s="943" t="s">
        <v>100</v>
      </c>
      <c r="S726" s="910" t="s">
        <v>572</v>
      </c>
      <c r="T726" s="943" t="s">
        <v>53</v>
      </c>
      <c r="U726" s="943">
        <v>15.89</v>
      </c>
    </row>
    <row r="727" spans="1:21" ht="18.75" customHeight="1">
      <c r="A727" s="1115">
        <v>88316</v>
      </c>
      <c r="B727" s="435" t="s">
        <v>100</v>
      </c>
      <c r="C727" s="910" t="s">
        <v>565</v>
      </c>
      <c r="D727" s="1105" t="s">
        <v>53</v>
      </c>
      <c r="E727" s="1106">
        <v>12.73</v>
      </c>
      <c r="F727" s="1114">
        <v>0.45</v>
      </c>
      <c r="G727" s="1107">
        <v>5.73</v>
      </c>
      <c r="H727" s="74" t="str">
        <f t="shared" si="191"/>
        <v>OK</v>
      </c>
      <c r="J727" s="944" t="str">
        <f>IF(AND(F727=0,G727&gt;0),1+COUNT($J$3:J726),IF(B727="AUXILIAR","AUXILIAR","SUBÍTEM"))</f>
        <v>SUBÍTEM</v>
      </c>
      <c r="K727" s="945">
        <v>88316</v>
      </c>
      <c r="L727" s="946">
        <f t="shared" si="189"/>
        <v>88316</v>
      </c>
      <c r="M727" s="405" t="str">
        <f>IF(AND(MID(A727,1,4)="comp",COUNTIF($A$1:$A$875,A727)&gt;1),"ok AUXILIAR",IF(AND(F727&gt;0,MID(A727,1,4)="COMP"),"SUBÍTEM",IF(OR(AND(F727=0,G727=0),F727="COEF.",F727&gt;0),"SUBÍTEM",IF(MID(A727,1,5)="COMP.",IF(COUNTIF(ORÇAMENTO!$B$5:$B$9814,COMPOSIÇÕES!A727)=0,"NOK",IF(COUNTIF(ORÇAMENTO!$B$5:$B$9814,COMPOSIÇÕES!A727)&gt;0,"OK","SUBÍTEM"))))))</f>
        <v>SUBÍTEM</v>
      </c>
      <c r="P727" s="943" t="b">
        <f t="shared" si="190"/>
        <v>1</v>
      </c>
      <c r="Q727" s="943">
        <v>88316</v>
      </c>
      <c r="R727" s="943" t="s">
        <v>100</v>
      </c>
      <c r="S727" s="910" t="s">
        <v>565</v>
      </c>
      <c r="T727" s="943" t="s">
        <v>53</v>
      </c>
      <c r="U727" s="943">
        <v>12.7</v>
      </c>
    </row>
    <row r="728" spans="1:21" ht="24.75" customHeight="1">
      <c r="A728" s="1115">
        <v>34357</v>
      </c>
      <c r="B728" s="435" t="s">
        <v>566</v>
      </c>
      <c r="C728" s="910" t="s">
        <v>582</v>
      </c>
      <c r="D728" s="1105" t="s">
        <v>567</v>
      </c>
      <c r="E728" s="1106">
        <v>3.18</v>
      </c>
      <c r="F728" s="1114">
        <v>0.38</v>
      </c>
      <c r="G728" s="1107">
        <v>1.21</v>
      </c>
      <c r="H728" s="74" t="str">
        <f t="shared" si="191"/>
        <v>OK</v>
      </c>
      <c r="J728" s="944" t="str">
        <f>IF(AND(F728=0,G728&gt;0),1+COUNT($J$3:J727),IF(B728="AUXILIAR","AUXILIAR","SUBÍTEM"))</f>
        <v>SUBÍTEM</v>
      </c>
      <c r="K728" s="945">
        <v>34357</v>
      </c>
      <c r="L728" s="946">
        <f t="shared" si="189"/>
        <v>34357</v>
      </c>
      <c r="M728" s="405" t="str">
        <f>IF(AND(MID(A728,1,4)="comp",COUNTIF($A$1:$A$875,A728)&gt;1),"ok AUXILIAR",IF(AND(F728&gt;0,MID(A728,1,4)="COMP"),"SUBÍTEM",IF(OR(AND(F728=0,G728=0),F728="COEF.",F728&gt;0),"SUBÍTEM",IF(MID(A728,1,5)="COMP.",IF(COUNTIF(ORÇAMENTO!$B$5:$B$9814,COMPOSIÇÕES!A728)=0,"NOK",IF(COUNTIF(ORÇAMENTO!$B$5:$B$9814,COMPOSIÇÕES!A728)&gt;0,"OK","SUBÍTEM"))))))</f>
        <v>SUBÍTEM</v>
      </c>
      <c r="P728" s="943" t="b">
        <f t="shared" si="190"/>
        <v>1</v>
      </c>
      <c r="Q728" s="943">
        <v>34357</v>
      </c>
      <c r="R728" s="943" t="s">
        <v>566</v>
      </c>
      <c r="S728" s="910" t="s">
        <v>582</v>
      </c>
      <c r="T728" s="943" t="s">
        <v>567</v>
      </c>
      <c r="U728" s="943">
        <v>3.18</v>
      </c>
    </row>
    <row r="729" spans="1:21" ht="31.5" customHeight="1">
      <c r="A729" s="1115">
        <v>10140</v>
      </c>
      <c r="B729" s="435" t="s">
        <v>101</v>
      </c>
      <c r="C729" s="1731" t="s">
        <v>1953</v>
      </c>
      <c r="D729" s="1732" t="s">
        <v>51</v>
      </c>
      <c r="E729" s="1733">
        <v>31.71</v>
      </c>
      <c r="F729" s="1114">
        <v>1.05</v>
      </c>
      <c r="G729" s="1734">
        <v>33.299999999999997</v>
      </c>
      <c r="H729" s="74" t="str">
        <f t="shared" si="191"/>
        <v>OK</v>
      </c>
      <c r="J729" s="944" t="str">
        <f>IF(AND(F729=0,G729&gt;0),1+COUNT($J$3:J727),IF(B729="AUXILIAR","AUXILIAR","SUBÍTEM"))</f>
        <v>SUBÍTEM</v>
      </c>
      <c r="K729" s="945">
        <v>2517</v>
      </c>
      <c r="L729" s="946">
        <f t="shared" si="189"/>
        <v>10140</v>
      </c>
      <c r="M729" s="405" t="str">
        <f>IF(AND(MID(A729,1,4)="comp",COUNTIF($A$1:$A$875,A729)&gt;1),"ok AUXILIAR",IF(AND(F729&gt;0,MID(A729,1,4)="COMP"),"SUBÍTEM",IF(OR(AND(F729=0,G729=0),F729="COEF.",F729&gt;0),"SUBÍTEM",IF(MID(A729,1,5)="COMP.",IF(COUNTIF(ORÇAMENTO!$B$5:$B$9814,COMPOSIÇÕES!A729)=0,"NOK",IF(COUNTIF(ORÇAMENTO!$B$5:$B$9814,COMPOSIÇÕES!A729)&gt;0,"OK","SUBÍTEM"))))))</f>
        <v>SUBÍTEM</v>
      </c>
      <c r="P729" s="943" t="b">
        <f t="shared" si="190"/>
        <v>1</v>
      </c>
      <c r="Q729" s="943">
        <v>2517</v>
      </c>
      <c r="R729" s="943" t="s">
        <v>101</v>
      </c>
      <c r="S729" s="910" t="s">
        <v>1953</v>
      </c>
      <c r="T729" s="943" t="s">
        <v>51</v>
      </c>
      <c r="U729" s="943">
        <v>32.06</v>
      </c>
    </row>
    <row r="730" spans="1:21" ht="18.75" customHeight="1">
      <c r="A730" s="1115">
        <v>34353</v>
      </c>
      <c r="B730" s="435" t="s">
        <v>566</v>
      </c>
      <c r="C730" s="910" t="s">
        <v>583</v>
      </c>
      <c r="D730" s="1105" t="s">
        <v>567</v>
      </c>
      <c r="E730" s="1106">
        <v>1</v>
      </c>
      <c r="F730" s="1114">
        <v>4.5</v>
      </c>
      <c r="G730" s="1107">
        <v>4.5</v>
      </c>
      <c r="H730" s="74" t="str">
        <f t="shared" si="191"/>
        <v>OK</v>
      </c>
      <c r="J730" s="944" t="str">
        <f>IF(AND(F730=0,G730&gt;0),1+COUNT($J$3:J729),IF(B730="AUXILIAR","AUXILIAR","SUBÍTEM"))</f>
        <v>SUBÍTEM</v>
      </c>
      <c r="K730" s="945">
        <v>34353</v>
      </c>
      <c r="L730" s="946">
        <f t="shared" si="189"/>
        <v>34353</v>
      </c>
      <c r="M730" s="405" t="str">
        <f>IF(AND(MID(A730,1,4)="comp",COUNTIF($A$1:$A$875,A730)&gt;1),"ok AUXILIAR",IF(AND(F730&gt;0,MID(A730,1,4)="COMP"),"SUBÍTEM",IF(OR(AND(F730=0,G730=0),F730="COEF.",F730&gt;0),"SUBÍTEM",IF(MID(A730,1,5)="COMP.",IF(COUNTIF(ORÇAMENTO!$B$5:$B$9814,COMPOSIÇÕES!A730)=0,"NOK",IF(COUNTIF(ORÇAMENTO!$B$5:$B$9814,COMPOSIÇÕES!A730)&gt;0,"OK","SUBÍTEM"))))))</f>
        <v>SUBÍTEM</v>
      </c>
      <c r="P730" s="943" t="b">
        <f t="shared" si="190"/>
        <v>1</v>
      </c>
      <c r="Q730" s="943">
        <v>34353</v>
      </c>
      <c r="R730" s="943" t="s">
        <v>566</v>
      </c>
      <c r="S730" s="910" t="s">
        <v>583</v>
      </c>
      <c r="T730" s="943" t="s">
        <v>567</v>
      </c>
      <c r="U730" s="943">
        <v>1</v>
      </c>
    </row>
    <row r="731" spans="1:21">
      <c r="A731" s="703" t="s">
        <v>1579</v>
      </c>
      <c r="B731" s="703"/>
      <c r="C731" s="703"/>
      <c r="D731" s="703" t="s">
        <v>150</v>
      </c>
      <c r="E731" s="703" t="s">
        <v>150</v>
      </c>
      <c r="F731" s="703"/>
      <c r="G731" s="703"/>
      <c r="H731" s="74" t="str">
        <f t="shared" si="191"/>
        <v>REMOVER ESPAÇOS</v>
      </c>
      <c r="J731" s="944" t="str">
        <f>IF(AND(F731=0,G731&gt;0),1+COUNT($J$3:J730),IF(B731="AUXILIAR","AUXILIAR","SUBÍTEM"))</f>
        <v>SUBÍTEM</v>
      </c>
      <c r="K731" s="945" t="s">
        <v>1579</v>
      </c>
      <c r="L731" s="946" t="str">
        <f t="shared" si="189"/>
        <v>Obs: composição/Base -  Composição adaptada -  ORSE 2203</v>
      </c>
      <c r="M731" s="405" t="str">
        <f>IF(AND(MID(A731,1,4)="comp",COUNTIF($A$1:$A$875,A731)&gt;1),"ok AUXILIAR",IF(AND(F731&gt;0,MID(A731,1,4)="COMP"),"SUBÍTEM",IF(OR(AND(F731=0,G731=0),F731="COEF.",F731&gt;0),"SUBÍTEM",IF(MID(A731,1,5)="COMP.",IF(COUNTIF(ORÇAMENTO!$B$5:$B$9814,COMPOSIÇÕES!A731)=0,"NOK",IF(COUNTIF(ORÇAMENTO!$B$5:$B$9814,COMPOSIÇÕES!A731)&gt;0,"OK","SUBÍTEM"))))))</f>
        <v>SUBÍTEM</v>
      </c>
      <c r="P731" s="943" t="b">
        <f t="shared" si="190"/>
        <v>1</v>
      </c>
      <c r="Q731" s="943" t="s">
        <v>1579</v>
      </c>
      <c r="R731" s="943"/>
      <c r="S731" s="703"/>
      <c r="T731" s="943" t="s">
        <v>150</v>
      </c>
      <c r="U731" s="943" t="s">
        <v>150</v>
      </c>
    </row>
    <row r="732" spans="1:21">
      <c r="A732" s="130" t="s">
        <v>961</v>
      </c>
      <c r="K732" s="1" t="s">
        <v>961</v>
      </c>
      <c r="Q732" s="74" t="s">
        <v>961</v>
      </c>
    </row>
    <row r="733" spans="1:21" ht="15.75" thickBot="1"/>
    <row r="734" spans="1:21" ht="41.25" customHeight="1" thickBot="1">
      <c r="A734" s="397" t="s">
        <v>95</v>
      </c>
      <c r="B734" s="398"/>
      <c r="C734" s="399" t="s">
        <v>78</v>
      </c>
      <c r="D734" s="432" t="s">
        <v>96</v>
      </c>
      <c r="E734" s="399" t="s">
        <v>98</v>
      </c>
      <c r="F734" s="432" t="s">
        <v>97</v>
      </c>
      <c r="G734" s="433" t="s">
        <v>99</v>
      </c>
      <c r="H734" s="74" t="str">
        <f>IF(MID(A734,1,3)="OBS","REMOVER ESPAÇOS","OK")</f>
        <v>OK</v>
      </c>
      <c r="J734" s="944" t="str">
        <f>IF(AND(F734=0,G734&gt;0),1+COUNT($J$3:J733),IF(B734="AUXILIAR","AUXILIAR","SUBÍTEM"))</f>
        <v>SUBÍTEM</v>
      </c>
      <c r="K734" s="945" t="s">
        <v>95</v>
      </c>
      <c r="L734" s="946" t="str">
        <f t="shared" ref="L734:L739" si="192">A734</f>
        <v>COD.</v>
      </c>
      <c r="M734" s="405" t="str">
        <f>IF(AND(MID(A734,1,4)="comp",COUNTIF($A$1:$A$875,A734)&gt;1),"ok AUXILIAR",IF(AND(F734&gt;0,MID(A734,1,4)="COMP"),"SUBÍTEM",IF(OR(AND(F734=0,G734=0),F734="COEF.",F734&gt;0),"SUBÍTEM",IF(MID(A734,1,5)="COMP.",IF(COUNTIF(ORÇAMENTO!$B$5:$B$9814,COMPOSIÇÕES!A734)=0,"NOK",IF(COUNTIF(ORÇAMENTO!$B$5:$B$9814,COMPOSIÇÕES!A734)&gt;0,"OK","SUBÍTEM"))))))</f>
        <v>SUBÍTEM</v>
      </c>
      <c r="P734" s="943" t="b">
        <f t="shared" ref="P734:P739" si="193">C734=S734</f>
        <v>1</v>
      </c>
      <c r="Q734" s="943" t="s">
        <v>95</v>
      </c>
      <c r="R734" s="943"/>
      <c r="S734" s="75" t="s">
        <v>78</v>
      </c>
      <c r="T734" s="943" t="s">
        <v>96</v>
      </c>
      <c r="U734" s="943" t="s">
        <v>98</v>
      </c>
    </row>
    <row r="735" spans="1:21" ht="35.25" customHeight="1" thickBot="1">
      <c r="A735" s="407" t="s">
        <v>197</v>
      </c>
      <c r="B735" s="408"/>
      <c r="C735" s="437" t="s">
        <v>1235</v>
      </c>
      <c r="D735" s="408" t="s">
        <v>96</v>
      </c>
      <c r="E735" s="434" t="s">
        <v>150</v>
      </c>
      <c r="F735" s="434"/>
      <c r="G735" s="424">
        <v>1710.12</v>
      </c>
      <c r="H735" s="74" t="str">
        <f>UPPER(C735)</f>
        <v>EXAUSTOR ACI-200, DA SICTELL OU SIMILAR - FORNECIMENTO E INSTALAÇÃO</v>
      </c>
      <c r="J735" s="944">
        <f>IF(AND(F735=0,G735&gt;0),1+COUNT($J$3:J734),IF(B735="AUXILIAR","AUXILIAR","SUBÍTEM"))</f>
        <v>88</v>
      </c>
      <c r="K735" s="945" t="s">
        <v>238</v>
      </c>
      <c r="L735" s="946" t="str">
        <f t="shared" si="192"/>
        <v>COMP. 88</v>
      </c>
      <c r="M735" s="405" t="str">
        <f>IF(AND(MID(A735,1,4)="comp",COUNTIF($A$1:$A$875,A735)&gt;1),"ok AUXILIAR",IF(AND(F735&gt;0,MID(A735,1,4)="COMP"),"SUBÍTEM",IF(OR(AND(F735=0,G735=0),F735="COEF.",F735&gt;0),"SUBÍTEM",IF(MID(A735,1,5)="COMP.",IF(COUNTIF(ORÇAMENTO!$B$5:$B$9814,COMPOSIÇÕES!A735)=0,"NOK",IF(COUNTIF(ORÇAMENTO!$B$5:$B$9814,COMPOSIÇÕES!A735)&gt;0,"OK","SUBÍTEM"))))))</f>
        <v>OK</v>
      </c>
      <c r="P735" s="943" t="b">
        <f t="shared" si="193"/>
        <v>1</v>
      </c>
      <c r="Q735" s="943" t="s">
        <v>197</v>
      </c>
      <c r="R735" s="943"/>
      <c r="S735" s="76" t="s">
        <v>1235</v>
      </c>
      <c r="T735" s="943" t="s">
        <v>96</v>
      </c>
      <c r="U735" s="943" t="s">
        <v>150</v>
      </c>
    </row>
    <row r="736" spans="1:21" ht="18.75" customHeight="1">
      <c r="A736" s="445">
        <v>12733</v>
      </c>
      <c r="B736" s="208" t="s">
        <v>101</v>
      </c>
      <c r="C736" s="910" t="s">
        <v>1444</v>
      </c>
      <c r="D736" s="1105" t="s">
        <v>48</v>
      </c>
      <c r="E736" s="1106">
        <v>1677.59</v>
      </c>
      <c r="F736" s="1114">
        <v>1</v>
      </c>
      <c r="G736" s="1107">
        <v>1677.59</v>
      </c>
      <c r="H736" s="74" t="str">
        <f>IF(MID(A736,1,3)="OBS","REMOVER ESPAÇOS","OK")</f>
        <v>OK</v>
      </c>
      <c r="J736" s="944" t="str">
        <f>IF(AND(F736=0,G736&gt;0),1+COUNT($J$3:J735),IF(B736="AUXILIAR","AUXILIAR","SUBÍTEM"))</f>
        <v>SUBÍTEM</v>
      </c>
      <c r="K736" s="945">
        <v>12733</v>
      </c>
      <c r="L736" s="946">
        <f t="shared" si="192"/>
        <v>12733</v>
      </c>
      <c r="M736" s="405" t="str">
        <f>IF(AND(MID(A736,1,4)="comp",COUNTIF($A$1:$A$875,A736)&gt;1),"ok AUXILIAR",IF(AND(F736&gt;0,MID(A736,1,4)="COMP"),"SUBÍTEM",IF(OR(AND(F736=0,G736=0),F736="COEF.",F736&gt;0),"SUBÍTEM",IF(MID(A736,1,5)="COMP.",IF(COUNTIF(ORÇAMENTO!$B$5:$B$9814,COMPOSIÇÕES!A736)=0,"NOK",IF(COUNTIF(ORÇAMENTO!$B$5:$B$9814,COMPOSIÇÕES!A736)&gt;0,"OK","SUBÍTEM"))))))</f>
        <v>SUBÍTEM</v>
      </c>
      <c r="P736" s="943" t="b">
        <f t="shared" si="193"/>
        <v>1</v>
      </c>
      <c r="Q736" s="943">
        <v>12733</v>
      </c>
      <c r="R736" s="943" t="s">
        <v>101</v>
      </c>
      <c r="S736" s="910" t="s">
        <v>1444</v>
      </c>
      <c r="T736" s="943" t="s">
        <v>48</v>
      </c>
      <c r="U736" s="943">
        <v>1606.12</v>
      </c>
    </row>
    <row r="737" spans="1:21" ht="18.75" customHeight="1">
      <c r="A737" s="1115">
        <v>88264</v>
      </c>
      <c r="B737" s="435" t="s">
        <v>100</v>
      </c>
      <c r="C737" s="910" t="s">
        <v>578</v>
      </c>
      <c r="D737" s="1105" t="s">
        <v>53</v>
      </c>
      <c r="E737" s="1106">
        <v>19.8</v>
      </c>
      <c r="F737" s="1114">
        <v>1</v>
      </c>
      <c r="G737" s="1107">
        <v>19.8</v>
      </c>
      <c r="H737" s="74" t="str">
        <f>IF(MID(A737,1,3)="OBS","REMOVER ESPAÇOS","OK")</f>
        <v>OK</v>
      </c>
      <c r="J737" s="944" t="str">
        <f>IF(AND(F737=0,G737&gt;0),1+COUNT($J$3:J736),IF(B737="AUXILIAR","AUXILIAR","SUBÍTEM"))</f>
        <v>SUBÍTEM</v>
      </c>
      <c r="K737" s="945">
        <v>88264</v>
      </c>
      <c r="L737" s="946">
        <f t="shared" si="192"/>
        <v>88264</v>
      </c>
      <c r="M737" s="405" t="str">
        <f>IF(AND(MID(A737,1,4)="comp",COUNTIF($A$1:$A$875,A737)&gt;1),"ok AUXILIAR",IF(AND(F737&gt;0,MID(A737,1,4)="COMP"),"SUBÍTEM",IF(OR(AND(F737=0,G737=0),F737="COEF.",F737&gt;0),"SUBÍTEM",IF(MID(A737,1,5)="COMP.",IF(COUNTIF(ORÇAMENTO!$B$5:$B$9814,COMPOSIÇÕES!A737)=0,"NOK",IF(COUNTIF(ORÇAMENTO!$B$5:$B$9814,COMPOSIÇÕES!A737)&gt;0,"OK","SUBÍTEM"))))))</f>
        <v>SUBÍTEM</v>
      </c>
      <c r="P737" s="943" t="b">
        <f t="shared" si="193"/>
        <v>1</v>
      </c>
      <c r="Q737" s="943">
        <v>88264</v>
      </c>
      <c r="R737" s="943" t="s">
        <v>100</v>
      </c>
      <c r="S737" s="910" t="s">
        <v>578</v>
      </c>
      <c r="T737" s="943" t="s">
        <v>53</v>
      </c>
      <c r="U737" s="943">
        <v>19.16</v>
      </c>
    </row>
    <row r="738" spans="1:21" ht="24.75" customHeight="1">
      <c r="A738" s="445">
        <v>88316</v>
      </c>
      <c r="B738" s="435" t="s">
        <v>100</v>
      </c>
      <c r="C738" s="910" t="s">
        <v>565</v>
      </c>
      <c r="D738" s="1105" t="s">
        <v>53</v>
      </c>
      <c r="E738" s="1106">
        <v>12.73</v>
      </c>
      <c r="F738" s="1114">
        <v>1</v>
      </c>
      <c r="G738" s="1107">
        <v>12.73</v>
      </c>
      <c r="H738" s="74" t="str">
        <f>IF(MID(A738,1,3)="OBS","REMOVER ESPAÇOS","OK")</f>
        <v>OK</v>
      </c>
      <c r="J738" s="944" t="str">
        <f>IF(AND(F738=0,G738&gt;0),1+COUNT($J$3:J737),IF(B738="AUXILIAR","AUXILIAR","SUBÍTEM"))</f>
        <v>SUBÍTEM</v>
      </c>
      <c r="K738" s="945">
        <v>88316</v>
      </c>
      <c r="L738" s="946">
        <f t="shared" si="192"/>
        <v>88316</v>
      </c>
      <c r="M738" s="405" t="str">
        <f>IF(AND(MID(A738,1,4)="comp",COUNTIF($A$1:$A$875,A738)&gt;1),"ok AUXILIAR",IF(AND(F738&gt;0,MID(A738,1,4)="COMP"),"SUBÍTEM",IF(OR(AND(F738=0,G738=0),F738="COEF.",F738&gt;0),"SUBÍTEM",IF(MID(A738,1,5)="COMP.",IF(COUNTIF(ORÇAMENTO!$B$5:$B$9814,COMPOSIÇÕES!A738)=0,"NOK",IF(COUNTIF(ORÇAMENTO!$B$5:$B$9814,COMPOSIÇÕES!A738)&gt;0,"OK","SUBÍTEM"))))))</f>
        <v>SUBÍTEM</v>
      </c>
      <c r="P738" s="943" t="b">
        <f t="shared" si="193"/>
        <v>1</v>
      </c>
      <c r="Q738" s="943">
        <v>88316</v>
      </c>
      <c r="R738" s="943" t="s">
        <v>100</v>
      </c>
      <c r="S738" s="910" t="s">
        <v>565</v>
      </c>
      <c r="T738" s="943" t="s">
        <v>53</v>
      </c>
      <c r="U738" s="943">
        <v>12.7</v>
      </c>
    </row>
    <row r="739" spans="1:21">
      <c r="A739" s="703" t="s">
        <v>1576</v>
      </c>
      <c r="B739" s="703"/>
      <c r="C739" s="703"/>
      <c r="D739" s="703" t="s">
        <v>150</v>
      </c>
      <c r="E739" s="703" t="s">
        <v>150</v>
      </c>
      <c r="F739" s="703"/>
      <c r="G739" s="703"/>
      <c r="H739" s="74" t="str">
        <f>IF(MID(A739,1,3)="OBS","REMOVER ESPAÇOS","OK")</f>
        <v>REMOVER ESPAÇOS</v>
      </c>
      <c r="J739" s="944" t="str">
        <f>IF(AND(F739=0,G739&gt;0),1+COUNT($J$3:J738),IF(B739="AUXILIAR","AUXILIAR","SUBÍTEM"))</f>
        <v>SUBÍTEM</v>
      </c>
      <c r="K739" s="945" t="s">
        <v>1576</v>
      </c>
      <c r="L739" s="946" t="str">
        <f t="shared" si="192"/>
        <v>Obs: composição/Base -  Composição -  ORSE 11890</v>
      </c>
      <c r="M739" s="405" t="str">
        <f>IF(AND(MID(A739,1,4)="comp",COUNTIF($A$1:$A$875,A739)&gt;1),"ok AUXILIAR",IF(AND(F739&gt;0,MID(A739,1,4)="COMP"),"SUBÍTEM",IF(OR(AND(F739=0,G739=0),F739="COEF.",F739&gt;0),"SUBÍTEM",IF(MID(A739,1,5)="COMP.",IF(COUNTIF(ORÇAMENTO!$B$5:$B$9814,COMPOSIÇÕES!A739)=0,"NOK",IF(COUNTIF(ORÇAMENTO!$B$5:$B$9814,COMPOSIÇÕES!A739)&gt;0,"OK","SUBÍTEM"))))))</f>
        <v>SUBÍTEM</v>
      </c>
      <c r="P739" s="943" t="b">
        <f t="shared" si="193"/>
        <v>1</v>
      </c>
      <c r="Q739" s="943" t="s">
        <v>1576</v>
      </c>
      <c r="R739" s="943"/>
      <c r="S739" s="703"/>
      <c r="T739" s="943" t="s">
        <v>150</v>
      </c>
      <c r="U739" s="943" t="s">
        <v>150</v>
      </c>
    </row>
    <row r="740" spans="1:21" ht="15.75" thickBot="1">
      <c r="A740" s="130"/>
    </row>
    <row r="741" spans="1:21" ht="41.25" customHeight="1" thickBot="1">
      <c r="A741" s="397" t="s">
        <v>95</v>
      </c>
      <c r="B741" s="398"/>
      <c r="C741" s="399" t="s">
        <v>78</v>
      </c>
      <c r="D741" s="432" t="s">
        <v>96</v>
      </c>
      <c r="E741" s="399" t="s">
        <v>98</v>
      </c>
      <c r="F741" s="432" t="s">
        <v>97</v>
      </c>
      <c r="G741" s="433" t="s">
        <v>99</v>
      </c>
      <c r="H741" s="74" t="str">
        <f>IF(MID(A741,1,3)="OBS","REMOVER ESPAÇOS","OK")</f>
        <v>OK</v>
      </c>
      <c r="J741" s="402" t="str">
        <f>IF(AND(F741=0,G741&gt;0),1+COUNT($J$3:J740),IF(B741="AUXILIAR","AUXILIAR","SUBÍTEM"))</f>
        <v>SUBÍTEM</v>
      </c>
      <c r="K741" s="403" t="s">
        <v>95</v>
      </c>
      <c r="L741" s="404" t="str">
        <f t="shared" ref="L741" si="194">A741</f>
        <v>COD.</v>
      </c>
      <c r="M741" s="405" t="str">
        <f>IF(AND(MID(A741,1,4)="comp",COUNTIF($A$1:$A$1306,A741)&gt;1),"ok AUXILIAR",IF(AND(F741&gt;0,MID(A741,1,4)="COMP"),"SUBÍTEM",IF(OR(AND(F741=0,G741=0),F741="COEF.",F741&gt;0),"SUBÍTEM",IF(MID(A741,1,5)="COMP.",IF(COUNTIF(ORÇAMENTO!$B$5:$B$9855,COMPOSIÇÕES!A741)=0,"NOK",IF(COUNTIF(ORÇAMENTO!$B$5:$B$9855,COMPOSIÇÕES!A741)&gt;0,"OK","SUBÍTEM"))))))</f>
        <v>SUBÍTEM</v>
      </c>
      <c r="P741" s="794" t="b">
        <f t="shared" ref="P741:P744" si="195">C741=S741</f>
        <v>1</v>
      </c>
      <c r="Q741" s="794" t="s">
        <v>95</v>
      </c>
      <c r="R741" s="794"/>
      <c r="S741" s="75" t="s">
        <v>78</v>
      </c>
      <c r="T741" s="794" t="s">
        <v>96</v>
      </c>
      <c r="U741" s="794" t="s">
        <v>98</v>
      </c>
    </row>
    <row r="742" spans="1:21" ht="39" customHeight="1" thickBot="1">
      <c r="A742" s="407" t="s">
        <v>238</v>
      </c>
      <c r="B742" s="408"/>
      <c r="C742" s="437" t="s">
        <v>1535</v>
      </c>
      <c r="D742" s="408" t="s">
        <v>955</v>
      </c>
      <c r="E742" s="434" t="s">
        <v>150</v>
      </c>
      <c r="F742" s="434"/>
      <c r="G742" s="424">
        <v>648.47</v>
      </c>
      <c r="H742" s="74" t="str">
        <f>UPPER(C742)</f>
        <v>FORNECIMENTO E INSTALAÇÃO DE MINI RACK DE PAREDE 19" X 8U X 450MM</v>
      </c>
      <c r="J742" s="402">
        <f>IF(AND(F742=0,G742&gt;0),1+COUNT($J$3:J740),IF(B742="AUXILIAR","AUXILIAR","SUBÍTEM"))</f>
        <v>89</v>
      </c>
      <c r="K742" s="403" t="s">
        <v>235</v>
      </c>
      <c r="L742" s="404" t="str">
        <f t="shared" ref="L742:L748" si="196">A742</f>
        <v>COMP. 89</v>
      </c>
      <c r="M742" s="405" t="str">
        <f>IF(AND(MID(A742,1,4)="comp",COUNTIF($A$1:$A$1306,A742)&gt;1),"ok AUXILIAR",IF(AND(F742&gt;0,MID(A742,1,4)="COMP"),"SUBÍTEM",IF(OR(AND(F742=0,G742=0),F742="COEF.",F742&gt;0),"SUBÍTEM",IF(MID(A742,1,5)="COMP.",IF(COUNTIF(ORÇAMENTO!$B$5:$B$9855,COMPOSIÇÕES!A742)=0,"NOK",IF(COUNTIF(ORÇAMENTO!$B$5:$B$9855,COMPOSIÇÕES!A742)&gt;0,"OK","SUBÍTEM"))))))</f>
        <v>OK</v>
      </c>
      <c r="P742" s="794" t="b">
        <f t="shared" si="195"/>
        <v>1</v>
      </c>
      <c r="Q742" s="794" t="s">
        <v>238</v>
      </c>
      <c r="R742" s="794"/>
      <c r="S742" s="76" t="s">
        <v>1535</v>
      </c>
      <c r="T742" s="794" t="s">
        <v>955</v>
      </c>
      <c r="U742" s="794" t="s">
        <v>150</v>
      </c>
    </row>
    <row r="743" spans="1:21" ht="35.25" customHeight="1">
      <c r="A743" s="779">
        <v>8782</v>
      </c>
      <c r="B743" s="910" t="s">
        <v>101</v>
      </c>
      <c r="C743" s="416" t="s">
        <v>1938</v>
      </c>
      <c r="D743" s="417" t="s">
        <v>48</v>
      </c>
      <c r="E743" s="418">
        <v>583.41</v>
      </c>
      <c r="F743" s="911">
        <v>1</v>
      </c>
      <c r="G743" s="796">
        <v>583.41</v>
      </c>
      <c r="H743" s="74" t="str">
        <f>IF(MID(A743,1,3)="OBS","REMOVER ESPAÇOS","OK")</f>
        <v>OK</v>
      </c>
      <c r="J743" s="402" t="str">
        <f>IF(AND(F743=0,G743&gt;0),1+COUNT($J$3:J742),IF(B743="AUXILIAR","AUXILIAR","SUBÍTEM"))</f>
        <v>SUBÍTEM</v>
      </c>
      <c r="K743" s="403">
        <v>8782</v>
      </c>
      <c r="L743" s="404">
        <f t="shared" si="196"/>
        <v>8782</v>
      </c>
      <c r="M743" s="405" t="str">
        <f>IF(AND(MID(A743,1,4)="comp",COUNTIF($A$1:$A$1306,A743)&gt;1),"ok AUXILIAR",IF(AND(F743&gt;0,MID(A743,1,4)="COMP"),"SUBÍTEM",IF(OR(AND(F743=0,G743=0),F743="COEF.",F743&gt;0),"SUBÍTEM",IF(MID(A743,1,5)="COMP.",IF(COUNTIF(ORÇAMENTO!$B$5:$B$9855,COMPOSIÇÕES!A743)=0,"NOK",IF(COUNTIF(ORÇAMENTO!$B$5:$B$9855,COMPOSIÇÕES!A743)&gt;0,"OK","SUBÍTEM"))))))</f>
        <v>SUBÍTEM</v>
      </c>
      <c r="P743" s="794" t="b">
        <f t="shared" si="195"/>
        <v>1</v>
      </c>
      <c r="Q743" s="794">
        <v>8782</v>
      </c>
      <c r="R743" s="794" t="s">
        <v>101</v>
      </c>
      <c r="S743" s="795" t="s">
        <v>1938</v>
      </c>
      <c r="T743" s="794" t="s">
        <v>48</v>
      </c>
      <c r="U743" s="794">
        <v>549.07000000000005</v>
      </c>
    </row>
    <row r="744" spans="1:21" ht="20.25" customHeight="1">
      <c r="A744" s="779">
        <v>88316</v>
      </c>
      <c r="B744" s="910" t="s">
        <v>100</v>
      </c>
      <c r="C744" s="416" t="s">
        <v>565</v>
      </c>
      <c r="D744" s="417" t="s">
        <v>53</v>
      </c>
      <c r="E744" s="418">
        <v>12.73</v>
      </c>
      <c r="F744" s="911">
        <v>2</v>
      </c>
      <c r="G744" s="796">
        <v>25.46</v>
      </c>
      <c r="H744" s="74" t="str">
        <f>IF(MID(A744,1,3)="OBS","REMOVER ESPAÇOS","OK")</f>
        <v>OK</v>
      </c>
      <c r="J744" s="402" t="str">
        <f>IF(AND(F744=0,G744&gt;0),1+COUNT($J$3:J743),IF(B744="AUXILIAR","AUXILIAR","SUBÍTEM"))</f>
        <v>SUBÍTEM</v>
      </c>
      <c r="K744" s="403">
        <v>88316</v>
      </c>
      <c r="L744" s="404">
        <f t="shared" si="196"/>
        <v>88316</v>
      </c>
      <c r="M744" s="405" t="str">
        <f>IF(AND(MID(A744,1,4)="comp",COUNTIF($A$1:$A$1306,A744)&gt;1),"ok AUXILIAR",IF(AND(F744&gt;0,MID(A744,1,4)="COMP"),"SUBÍTEM",IF(OR(AND(F744=0,G744=0),F744="COEF.",F744&gt;0),"SUBÍTEM",IF(MID(A744,1,5)="COMP.",IF(COUNTIF(ORÇAMENTO!$B$5:$B$9855,COMPOSIÇÕES!A744)=0,"NOK",IF(COUNTIF(ORÇAMENTO!$B$5:$B$9855,COMPOSIÇÕES!A744)&gt;0,"OK","SUBÍTEM"))))))</f>
        <v>SUBÍTEM</v>
      </c>
      <c r="P744" s="794" t="b">
        <f t="shared" si="195"/>
        <v>1</v>
      </c>
      <c r="Q744" s="794">
        <v>88316</v>
      </c>
      <c r="R744" s="794" t="s">
        <v>100</v>
      </c>
      <c r="S744" s="795" t="s">
        <v>565</v>
      </c>
      <c r="T744" s="794" t="s">
        <v>53</v>
      </c>
      <c r="U744" s="794">
        <v>12.7</v>
      </c>
    </row>
    <row r="745" spans="1:21" ht="18.75" customHeight="1">
      <c r="A745" s="779">
        <v>88264</v>
      </c>
      <c r="B745" s="910" t="s">
        <v>100</v>
      </c>
      <c r="C745" s="416" t="s">
        <v>578</v>
      </c>
      <c r="D745" s="417" t="s">
        <v>53</v>
      </c>
      <c r="E745" s="418">
        <v>19.8</v>
      </c>
      <c r="F745" s="911">
        <v>2</v>
      </c>
      <c r="G745" s="796">
        <v>39.6</v>
      </c>
      <c r="H745" s="74" t="str">
        <f>IF(MID(A745,1,3)="OBS","REMOVER ESPAÇOS","OK")</f>
        <v>OK</v>
      </c>
      <c r="J745" s="402" t="str">
        <f>IF(AND(F745=0,G745&gt;0),1+COUNT($J$3:J744),IF(B745="AUXILIAR","AUXILIAR","SUBÍTEM"))</f>
        <v>SUBÍTEM</v>
      </c>
      <c r="K745" s="403">
        <v>88264</v>
      </c>
      <c r="L745" s="404">
        <f t="shared" si="196"/>
        <v>88264</v>
      </c>
      <c r="M745" s="405" t="str">
        <f>IF(AND(MID(A745,1,4)="comp",COUNTIF($A$1:$A$1306,A745)&gt;1),"ok AUXILIAR",IF(AND(F745&gt;0,MID(A745,1,4)="COMP"),"SUBÍTEM",IF(OR(AND(F745=0,G745=0),F745="COEF.",F745&gt;0),"SUBÍTEM",IF(MID(A745,1,5)="COMP.",IF(COUNTIF(ORÇAMENTO!$B$5:$B$9855,COMPOSIÇÕES!A745)=0,"NOK",IF(COUNTIF(ORÇAMENTO!$B$5:$B$9855,COMPOSIÇÕES!A745)&gt;0,"OK","SUBÍTEM"))))))</f>
        <v>SUBÍTEM</v>
      </c>
      <c r="P745" s="794" t="b">
        <f>C745=S745</f>
        <v>1</v>
      </c>
      <c r="Q745" s="794">
        <v>88264</v>
      </c>
      <c r="R745" s="794" t="s">
        <v>100</v>
      </c>
      <c r="S745" s="795" t="s">
        <v>578</v>
      </c>
      <c r="T745" s="794" t="s">
        <v>53</v>
      </c>
      <c r="U745" s="794">
        <v>19.16</v>
      </c>
    </row>
    <row r="746" spans="1:21">
      <c r="A746" s="703" t="s">
        <v>1536</v>
      </c>
      <c r="B746" s="703"/>
      <c r="C746" s="703"/>
      <c r="D746" s="703" t="s">
        <v>150</v>
      </c>
      <c r="E746" s="703" t="s">
        <v>150</v>
      </c>
      <c r="F746" s="703"/>
      <c r="G746" s="703"/>
      <c r="H746" s="74" t="str">
        <f>IF(MID(A746,1,3)="OBS","REMOVER ESPAÇOS","OK")</f>
        <v>REMOVER ESPAÇOS</v>
      </c>
      <c r="J746" s="402" t="str">
        <f>IF(AND(F746=0,G746&gt;0),1+COUNT($J$3:J745),IF(B746="AUXILIAR","AUXILIAR","SUBÍTEM"))</f>
        <v>SUBÍTEM</v>
      </c>
      <c r="K746" s="403" t="s">
        <v>1536</v>
      </c>
      <c r="L746" s="404" t="str">
        <f t="shared" si="196"/>
        <v>Obs: composição/Base -  Composição adaptada -  ORSE - 8439(BASE)</v>
      </c>
      <c r="M746" s="405" t="str">
        <f>IF(AND(MID(A746,1,4)="comp",COUNTIF($A$1:$A$1306,A746)&gt;1),"ok AUXILIAR",IF(AND(F746&gt;0,MID(A746,1,4)="COMP"),"SUBÍTEM",IF(OR(AND(F746=0,G746=0),F746="COEF.",F746&gt;0),"SUBÍTEM",IF(MID(A746,1,5)="COMP.",IF(COUNTIF(ORÇAMENTO!$B$5:$B$9855,COMPOSIÇÕES!A746)=0,"NOK",IF(COUNTIF(ORÇAMENTO!$B$5:$B$9855,COMPOSIÇÕES!A746)&gt;0,"OK","SUBÍTEM"))))))</f>
        <v>SUBÍTEM</v>
      </c>
      <c r="P746" s="794" t="b">
        <f t="shared" ref="P746:P751" si="197">C746=S746</f>
        <v>1</v>
      </c>
      <c r="Q746" s="794" t="s">
        <v>1536</v>
      </c>
      <c r="R746" s="794"/>
      <c r="S746" s="703"/>
      <c r="T746" s="794" t="s">
        <v>150</v>
      </c>
      <c r="U746" s="794" t="s">
        <v>150</v>
      </c>
    </row>
    <row r="747" spans="1:21" ht="15.75" thickBot="1">
      <c r="A747" s="130" t="s">
        <v>961</v>
      </c>
      <c r="B747" s="382"/>
      <c r="C747" s="130"/>
      <c r="D747" s="130"/>
      <c r="E747" s="130"/>
      <c r="F747" s="130"/>
      <c r="G747" s="130"/>
      <c r="J747" s="402" t="str">
        <f>IF(AND(F747=0,G747&gt;0),1+COUNT($J$3:J746),IF(B747="AUXILIAR","AUXILIAR","SUBÍTEM"))</f>
        <v>SUBÍTEM</v>
      </c>
      <c r="K747" s="403" t="s">
        <v>961</v>
      </c>
      <c r="L747" s="404" t="str">
        <f t="shared" si="196"/>
        <v>Obs²: Assumimos uma possível pequena imprecisão ao utilizar os insumos e composição base do ORSE/SE de itens de baixa relevância.</v>
      </c>
      <c r="M747" s="405" t="str">
        <f>IF(AND(MID(A747,1,4)="comp",COUNTIF($A$1:$A$1306,A747)&gt;1),"ok AUXILIAR",IF(AND(F747&gt;0,MID(A747,1,4)="COMP"),"SUBÍTEM",IF(OR(AND(F747=0,G747=0),F747="COEF.",F747&gt;0),"SUBÍTEM",IF(MID(A747,1,5)="COMP.",IF(COUNTIF(ORÇAMENTO!$B$5:$B$9855,COMPOSIÇÕES!A747)=0,"NOK",IF(COUNTIF(ORÇAMENTO!$B$5:$B$9855,COMPOSIÇÕES!A747)&gt;0,"OK","SUBÍTEM"))))))</f>
        <v>SUBÍTEM</v>
      </c>
      <c r="P747" s="794" t="b">
        <f t="shared" si="197"/>
        <v>1</v>
      </c>
      <c r="Q747" s="794" t="s">
        <v>961</v>
      </c>
      <c r="R747" s="794"/>
      <c r="S747" s="130"/>
      <c r="T747" s="794"/>
      <c r="U747" s="794"/>
    </row>
    <row r="748" spans="1:21" ht="41.25" customHeight="1" thickBot="1">
      <c r="A748" s="397" t="s">
        <v>95</v>
      </c>
      <c r="B748" s="398"/>
      <c r="C748" s="399" t="s">
        <v>78</v>
      </c>
      <c r="D748" s="432" t="s">
        <v>96</v>
      </c>
      <c r="E748" s="399" t="s">
        <v>98</v>
      </c>
      <c r="F748" s="432" t="s">
        <v>97</v>
      </c>
      <c r="G748" s="433" t="s">
        <v>99</v>
      </c>
      <c r="H748" s="74" t="str">
        <f>IF(MID(A748,1,3)="OBS","REMOVER ESPAÇOS","OK")</f>
        <v>OK</v>
      </c>
      <c r="J748" s="402" t="str">
        <f>IF(AND(F748=0,G748&gt;0),1+COUNT($J$3:J747),IF(B748="AUXILIAR","AUXILIAR","SUBÍTEM"))</f>
        <v>SUBÍTEM</v>
      </c>
      <c r="K748" s="403" t="s">
        <v>95</v>
      </c>
      <c r="L748" s="404" t="str">
        <f t="shared" si="196"/>
        <v>COD.</v>
      </c>
      <c r="M748" s="405" t="str">
        <f>IF(AND(MID(A748,1,4)="comp",COUNTIF($A$1:$A$1306,A748)&gt;1),"ok AUXILIAR",IF(AND(F748&gt;0,MID(A748,1,4)="COMP"),"SUBÍTEM",IF(OR(AND(F748=0,G748=0),F748="COEF.",F748&gt;0),"SUBÍTEM",IF(MID(A748,1,5)="COMP.",IF(COUNTIF(ORÇAMENTO!$B$5:$B$9855,COMPOSIÇÕES!A748)=0,"NOK",IF(COUNTIF(ORÇAMENTO!$B$5:$B$9855,COMPOSIÇÕES!A748)&gt;0,"OK","SUBÍTEM"))))))</f>
        <v>SUBÍTEM</v>
      </c>
      <c r="P748" s="794" t="b">
        <f t="shared" si="197"/>
        <v>1</v>
      </c>
      <c r="Q748" s="794" t="s">
        <v>95</v>
      </c>
      <c r="R748" s="794"/>
      <c r="S748" s="75" t="s">
        <v>78</v>
      </c>
      <c r="T748" s="794" t="s">
        <v>96</v>
      </c>
      <c r="U748" s="794" t="s">
        <v>98</v>
      </c>
    </row>
    <row r="749" spans="1:21" ht="39" customHeight="1" thickBot="1">
      <c r="A749" s="407" t="s">
        <v>235</v>
      </c>
      <c r="B749" s="408"/>
      <c r="C749" s="437" t="s">
        <v>1537</v>
      </c>
      <c r="D749" s="408" t="s">
        <v>955</v>
      </c>
      <c r="E749" s="434" t="s">
        <v>150</v>
      </c>
      <c r="F749" s="434"/>
      <c r="G749" s="424">
        <v>7.96</v>
      </c>
      <c r="H749" s="74" t="str">
        <f>UPPER(C749)</f>
        <v>EMENDA EXTERNA, PARA PERFILADO TIPO "I", 38 X 38 MM, REF. CKP 116 OU SIMILAR</v>
      </c>
      <c r="J749" s="402">
        <f>IF(AND(F749=0,G749&gt;0),1+COUNT($J$3:J747),IF(B749="AUXILIAR","AUXILIAR","SUBÍTEM"))</f>
        <v>90</v>
      </c>
      <c r="K749" s="403" t="s">
        <v>246</v>
      </c>
      <c r="L749" s="404" t="str">
        <f t="shared" ref="L749:L755" si="198">A749</f>
        <v>COMP. 90</v>
      </c>
      <c r="M749" s="405" t="str">
        <f>IF(AND(MID(A749,1,4)="comp",COUNTIF($A$1:$A$1306,A749)&gt;1),"ok AUXILIAR",IF(AND(F749&gt;0,MID(A749,1,4)="COMP"),"SUBÍTEM",IF(OR(AND(F749=0,G749=0),F749="COEF.",F749&gt;0),"SUBÍTEM",IF(MID(A749,1,5)="COMP.",IF(COUNTIF(ORÇAMENTO!$B$5:$B$9855,COMPOSIÇÕES!A749)=0,"NOK",IF(COUNTIF(ORÇAMENTO!$B$5:$B$9855,COMPOSIÇÕES!A749)&gt;0,"OK","SUBÍTEM"))))))</f>
        <v>OK</v>
      </c>
      <c r="P749" s="794" t="b">
        <f t="shared" si="197"/>
        <v>1</v>
      </c>
      <c r="Q749" s="794" t="s">
        <v>235</v>
      </c>
      <c r="R749" s="794"/>
      <c r="S749" s="76" t="s">
        <v>1537</v>
      </c>
      <c r="T749" s="794" t="s">
        <v>955</v>
      </c>
      <c r="U749" s="794" t="s">
        <v>150</v>
      </c>
    </row>
    <row r="750" spans="1:21" ht="35.25" customHeight="1">
      <c r="A750" s="779">
        <v>10044</v>
      </c>
      <c r="B750" s="910" t="s">
        <v>101</v>
      </c>
      <c r="C750" s="416" t="s">
        <v>1537</v>
      </c>
      <c r="D750" s="417" t="s">
        <v>48</v>
      </c>
      <c r="E750" s="418">
        <v>1.45</v>
      </c>
      <c r="F750" s="911">
        <v>1</v>
      </c>
      <c r="G750" s="796">
        <v>1.45</v>
      </c>
      <c r="H750" s="74" t="str">
        <f>IF(MID(A750,1,3)="OBS","REMOVER ESPAÇOS","OK")</f>
        <v>OK</v>
      </c>
      <c r="J750" s="402" t="str">
        <f>IF(AND(F750=0,G750&gt;0),1+COUNT($J$3:J749),IF(B750="AUXILIAR","AUXILIAR","SUBÍTEM"))</f>
        <v>SUBÍTEM</v>
      </c>
      <c r="K750" s="403">
        <v>10044</v>
      </c>
      <c r="L750" s="404">
        <f t="shared" si="198"/>
        <v>10044</v>
      </c>
      <c r="M750" s="405" t="str">
        <f>IF(AND(MID(A750,1,4)="comp",COUNTIF($A$1:$A$1306,A750)&gt;1),"ok AUXILIAR",IF(AND(F750&gt;0,MID(A750,1,4)="COMP"),"SUBÍTEM",IF(OR(AND(F750=0,G750=0),F750="COEF.",F750&gt;0),"SUBÍTEM",IF(MID(A750,1,5)="COMP.",IF(COUNTIF(ORÇAMENTO!$B$5:$B$9855,COMPOSIÇÕES!A750)=0,"NOK",IF(COUNTIF(ORÇAMENTO!$B$5:$B$9855,COMPOSIÇÕES!A750)&gt;0,"OK","SUBÍTEM"))))))</f>
        <v>SUBÍTEM</v>
      </c>
      <c r="P750" s="794" t="b">
        <f t="shared" si="197"/>
        <v>1</v>
      </c>
      <c r="Q750" s="794">
        <v>10044</v>
      </c>
      <c r="R750" s="794" t="s">
        <v>101</v>
      </c>
      <c r="S750" s="795" t="s">
        <v>1537</v>
      </c>
      <c r="T750" s="794" t="s">
        <v>48</v>
      </c>
      <c r="U750" s="794">
        <v>1.36</v>
      </c>
    </row>
    <row r="751" spans="1:21" ht="20.25" customHeight="1">
      <c r="A751" s="779">
        <v>88316</v>
      </c>
      <c r="B751" s="910" t="s">
        <v>100</v>
      </c>
      <c r="C751" s="416" t="s">
        <v>565</v>
      </c>
      <c r="D751" s="417" t="s">
        <v>53</v>
      </c>
      <c r="E751" s="418">
        <v>12.73</v>
      </c>
      <c r="F751" s="911">
        <v>0.2</v>
      </c>
      <c r="G751" s="796">
        <v>2.5499999999999998</v>
      </c>
      <c r="H751" s="74" t="str">
        <f>IF(MID(A751,1,3)="OBS","REMOVER ESPAÇOS","OK")</f>
        <v>OK</v>
      </c>
      <c r="J751" s="402" t="str">
        <f>IF(AND(F751=0,G751&gt;0),1+COUNT($J$3:J750),IF(B751="AUXILIAR","AUXILIAR","SUBÍTEM"))</f>
        <v>SUBÍTEM</v>
      </c>
      <c r="K751" s="403">
        <v>88316</v>
      </c>
      <c r="L751" s="404">
        <f t="shared" si="198"/>
        <v>88316</v>
      </c>
      <c r="M751" s="405" t="str">
        <f>IF(AND(MID(A751,1,4)="comp",COUNTIF($A$1:$A$1306,A751)&gt;1),"ok AUXILIAR",IF(AND(F751&gt;0,MID(A751,1,4)="COMP"),"SUBÍTEM",IF(OR(AND(F751=0,G751=0),F751="COEF.",F751&gt;0),"SUBÍTEM",IF(MID(A751,1,5)="COMP.",IF(COUNTIF(ORÇAMENTO!$B$5:$B$9855,COMPOSIÇÕES!A751)=0,"NOK",IF(COUNTIF(ORÇAMENTO!$B$5:$B$9855,COMPOSIÇÕES!A751)&gt;0,"OK","SUBÍTEM"))))))</f>
        <v>SUBÍTEM</v>
      </c>
      <c r="P751" s="794" t="b">
        <f t="shared" si="197"/>
        <v>1</v>
      </c>
      <c r="Q751" s="794">
        <v>88316</v>
      </c>
      <c r="R751" s="794" t="s">
        <v>100</v>
      </c>
      <c r="S751" s="795" t="s">
        <v>565</v>
      </c>
      <c r="T751" s="794" t="s">
        <v>53</v>
      </c>
      <c r="U751" s="794">
        <v>12.7</v>
      </c>
    </row>
    <row r="752" spans="1:21" ht="18.75" customHeight="1">
      <c r="A752" s="779">
        <v>88264</v>
      </c>
      <c r="B752" s="910" t="s">
        <v>100</v>
      </c>
      <c r="C752" s="416" t="s">
        <v>578</v>
      </c>
      <c r="D752" s="417" t="s">
        <v>53</v>
      </c>
      <c r="E752" s="418">
        <v>19.8</v>
      </c>
      <c r="F752" s="911">
        <v>0.2</v>
      </c>
      <c r="G752" s="796">
        <v>3.96</v>
      </c>
      <c r="H752" s="74" t="str">
        <f>IF(MID(A752,1,3)="OBS","REMOVER ESPAÇOS","OK")</f>
        <v>OK</v>
      </c>
      <c r="J752" s="402" t="str">
        <f>IF(AND(F752=0,G752&gt;0),1+COUNT($J$3:J751),IF(B752="AUXILIAR","AUXILIAR","SUBÍTEM"))</f>
        <v>SUBÍTEM</v>
      </c>
      <c r="K752" s="403">
        <v>88264</v>
      </c>
      <c r="L752" s="404">
        <f t="shared" si="198"/>
        <v>88264</v>
      </c>
      <c r="M752" s="405" t="str">
        <f>IF(AND(MID(A752,1,4)="comp",COUNTIF($A$1:$A$1306,A752)&gt;1),"ok AUXILIAR",IF(AND(F752&gt;0,MID(A752,1,4)="COMP"),"SUBÍTEM",IF(OR(AND(F752=0,G752=0),F752="COEF.",F752&gt;0),"SUBÍTEM",IF(MID(A752,1,5)="COMP.",IF(COUNTIF(ORÇAMENTO!$B$5:$B$9855,COMPOSIÇÕES!A752)=0,"NOK",IF(COUNTIF(ORÇAMENTO!$B$5:$B$9855,COMPOSIÇÕES!A752)&gt;0,"OK","SUBÍTEM"))))))</f>
        <v>SUBÍTEM</v>
      </c>
      <c r="P752" s="794" t="b">
        <f>C752=S752</f>
        <v>1</v>
      </c>
      <c r="Q752" s="794">
        <v>88264</v>
      </c>
      <c r="R752" s="794" t="s">
        <v>100</v>
      </c>
      <c r="S752" s="795" t="s">
        <v>578</v>
      </c>
      <c r="T752" s="794" t="s">
        <v>53</v>
      </c>
      <c r="U752" s="794">
        <v>19.16</v>
      </c>
    </row>
    <row r="753" spans="1:21">
      <c r="A753" s="703" t="s">
        <v>1538</v>
      </c>
      <c r="B753" s="703"/>
      <c r="C753" s="703"/>
      <c r="D753" s="703" t="s">
        <v>150</v>
      </c>
      <c r="E753" s="703" t="s">
        <v>150</v>
      </c>
      <c r="F753" s="703"/>
      <c r="G753" s="703"/>
      <c r="H753" s="74" t="str">
        <f>IF(MID(A753,1,3)="OBS","REMOVER ESPAÇOS","OK")</f>
        <v>REMOVER ESPAÇOS</v>
      </c>
      <c r="J753" s="402" t="str">
        <f>IF(AND(F753=0,G753&gt;0),1+COUNT($J$3:J752),IF(B753="AUXILIAR","AUXILIAR","SUBÍTEM"))</f>
        <v>SUBÍTEM</v>
      </c>
      <c r="K753" s="403" t="s">
        <v>1538</v>
      </c>
      <c r="L753" s="404" t="str">
        <f t="shared" si="198"/>
        <v>Obs: composição/Base -  Composição adaptada -  ORSE - 9666(BASE)</v>
      </c>
      <c r="M753" s="405" t="str">
        <f>IF(AND(MID(A753,1,4)="comp",COUNTIF($A$1:$A$1306,A753)&gt;1),"ok AUXILIAR",IF(AND(F753&gt;0,MID(A753,1,4)="COMP"),"SUBÍTEM",IF(OR(AND(F753=0,G753=0),F753="COEF.",F753&gt;0),"SUBÍTEM",IF(MID(A753,1,5)="COMP.",IF(COUNTIF(ORÇAMENTO!$B$5:$B$9855,COMPOSIÇÕES!A753)=0,"NOK",IF(COUNTIF(ORÇAMENTO!$B$5:$B$9855,COMPOSIÇÕES!A753)&gt;0,"OK","SUBÍTEM"))))))</f>
        <v>SUBÍTEM</v>
      </c>
      <c r="P753" s="794" t="b">
        <f t="shared" ref="P753:P759" si="199">C753=S753</f>
        <v>1</v>
      </c>
      <c r="Q753" s="794" t="s">
        <v>1538</v>
      </c>
      <c r="R753" s="794"/>
      <c r="S753" s="703"/>
      <c r="T753" s="794" t="s">
        <v>150</v>
      </c>
      <c r="U753" s="794" t="s">
        <v>150</v>
      </c>
    </row>
    <row r="754" spans="1:21" ht="15.75" thickBot="1">
      <c r="A754" s="130" t="s">
        <v>961</v>
      </c>
      <c r="B754" s="382"/>
      <c r="C754" s="130"/>
      <c r="D754" s="130"/>
      <c r="E754" s="130"/>
      <c r="F754" s="130"/>
      <c r="G754" s="130"/>
      <c r="J754" s="402" t="str">
        <f>IF(AND(F754=0,G754&gt;0),1+COUNT($J$3:J753),IF(B754="AUXILIAR","AUXILIAR","SUBÍTEM"))</f>
        <v>SUBÍTEM</v>
      </c>
      <c r="K754" s="403" t="s">
        <v>961</v>
      </c>
      <c r="L754" s="404" t="str">
        <f t="shared" si="198"/>
        <v>Obs²: Assumimos uma possível pequena imprecisão ao utilizar os insumos e composição base do ORSE/SE de itens de baixa relevância.</v>
      </c>
      <c r="M754" s="405" t="str">
        <f>IF(AND(MID(A754,1,4)="comp",COUNTIF($A$1:$A$1306,A754)&gt;1),"ok AUXILIAR",IF(AND(F754&gt;0,MID(A754,1,4)="COMP"),"SUBÍTEM",IF(OR(AND(F754=0,G754=0),F754="COEF.",F754&gt;0),"SUBÍTEM",IF(MID(A754,1,5)="COMP.",IF(COUNTIF(ORÇAMENTO!$B$5:$B$9855,COMPOSIÇÕES!A754)=0,"NOK",IF(COUNTIF(ORÇAMENTO!$B$5:$B$9855,COMPOSIÇÕES!A754)&gt;0,"OK","SUBÍTEM"))))))</f>
        <v>SUBÍTEM</v>
      </c>
      <c r="P754" s="794" t="b">
        <f t="shared" si="199"/>
        <v>1</v>
      </c>
      <c r="Q754" s="794" t="s">
        <v>961</v>
      </c>
      <c r="R754" s="794"/>
      <c r="S754" s="130"/>
      <c r="T754" s="794"/>
      <c r="U754" s="794"/>
    </row>
    <row r="755" spans="1:21" ht="41.25" customHeight="1" thickBot="1">
      <c r="A755" s="397" t="s">
        <v>95</v>
      </c>
      <c r="B755" s="398"/>
      <c r="C755" s="399" t="s">
        <v>78</v>
      </c>
      <c r="D755" s="432" t="s">
        <v>96</v>
      </c>
      <c r="E755" s="399" t="s">
        <v>98</v>
      </c>
      <c r="F755" s="432" t="s">
        <v>97</v>
      </c>
      <c r="G755" s="433" t="s">
        <v>99</v>
      </c>
      <c r="H755" s="74" t="str">
        <f>IF(MID(A755,1,3)="OBS","REMOVER ESPAÇOS","OK")</f>
        <v>OK</v>
      </c>
      <c r="J755" s="402" t="str">
        <f>IF(AND(F755=0,G755&gt;0),1+COUNT($J$3:J754),IF(B755="AUXILIAR","AUXILIAR","SUBÍTEM"))</f>
        <v>SUBÍTEM</v>
      </c>
      <c r="K755" s="403" t="s">
        <v>95</v>
      </c>
      <c r="L755" s="404" t="str">
        <f t="shared" si="198"/>
        <v>COD.</v>
      </c>
      <c r="M755" s="405" t="str">
        <f>IF(AND(MID(A755,1,4)="comp",COUNTIF($A$1:$A$1306,A755)&gt;1),"ok AUXILIAR",IF(AND(F755&gt;0,MID(A755,1,4)="COMP"),"SUBÍTEM",IF(OR(AND(F755=0,G755=0),F755="COEF.",F755&gt;0),"SUBÍTEM",IF(MID(A755,1,5)="COMP.",IF(COUNTIF(ORÇAMENTO!$B$5:$B$9855,COMPOSIÇÕES!A755)=0,"NOK",IF(COUNTIF(ORÇAMENTO!$B$5:$B$9855,COMPOSIÇÕES!A755)&gt;0,"OK","SUBÍTEM"))))))</f>
        <v>SUBÍTEM</v>
      </c>
      <c r="P755" s="794" t="b">
        <f t="shared" si="199"/>
        <v>1</v>
      </c>
      <c r="Q755" s="794" t="s">
        <v>95</v>
      </c>
      <c r="R755" s="794"/>
      <c r="S755" s="75" t="s">
        <v>78</v>
      </c>
      <c r="T755" s="794" t="s">
        <v>96</v>
      </c>
      <c r="U755" s="794" t="s">
        <v>98</v>
      </c>
    </row>
    <row r="756" spans="1:21" ht="39" customHeight="1" thickBot="1">
      <c r="A756" s="407" t="s">
        <v>246</v>
      </c>
      <c r="B756" s="408"/>
      <c r="C756" s="437" t="s">
        <v>1539</v>
      </c>
      <c r="D756" s="408" t="s">
        <v>955</v>
      </c>
      <c r="E756" s="434" t="s">
        <v>150</v>
      </c>
      <c r="F756" s="434"/>
      <c r="G756" s="424">
        <v>206.37000000000003</v>
      </c>
      <c r="H756" s="74" t="str">
        <f>UPPER(C756)</f>
        <v>DUCHA MANUAL COM REGISTRO, LINHA ASPEN, REF. 1984 C35 ACT, DA DECA OU SIMILAR</v>
      </c>
      <c r="J756" s="402">
        <f>IF(AND(F756=0,G756&gt;0),1+COUNT($J$3:J754),IF(B756="AUXILIAR","AUXILIAR","SUBÍTEM"))</f>
        <v>91</v>
      </c>
      <c r="K756" s="403" t="s">
        <v>233</v>
      </c>
      <c r="L756" s="404" t="str">
        <f t="shared" ref="L756:L763" si="200">A756</f>
        <v>COMP. 91</v>
      </c>
      <c r="M756" s="405" t="str">
        <f>IF(AND(MID(A756,1,4)="comp",COUNTIF($A$1:$A$1306,A756)&gt;1),"ok AUXILIAR",IF(AND(F756&gt;0,MID(A756,1,4)="COMP"),"SUBÍTEM",IF(OR(AND(F756=0,G756=0),F756="COEF.",F756&gt;0),"SUBÍTEM",IF(MID(A756,1,5)="COMP.",IF(COUNTIF(ORÇAMENTO!$B$5:$B$9855,COMPOSIÇÕES!A756)=0,"NOK",IF(COUNTIF(ORÇAMENTO!$B$5:$B$9855,COMPOSIÇÕES!A756)&gt;0,"OK","SUBÍTEM"))))))</f>
        <v>OK</v>
      </c>
      <c r="P756" s="794" t="b">
        <f t="shared" si="199"/>
        <v>1</v>
      </c>
      <c r="Q756" s="794" t="s">
        <v>246</v>
      </c>
      <c r="R756" s="794"/>
      <c r="S756" s="76" t="s">
        <v>1539</v>
      </c>
      <c r="T756" s="794" t="s">
        <v>955</v>
      </c>
      <c r="U756" s="794" t="s">
        <v>150</v>
      </c>
    </row>
    <row r="757" spans="1:21" ht="35.25" customHeight="1">
      <c r="A757" s="779">
        <v>981</v>
      </c>
      <c r="B757" s="910" t="s">
        <v>101</v>
      </c>
      <c r="C757" s="416" t="s">
        <v>631</v>
      </c>
      <c r="D757" s="417" t="s">
        <v>47</v>
      </c>
      <c r="E757" s="418">
        <v>0.19</v>
      </c>
      <c r="F757" s="911">
        <v>0.42</v>
      </c>
      <c r="G757" s="796">
        <v>0.08</v>
      </c>
      <c r="H757" s="74" t="str">
        <f>IF(MID(A757,1,3)="OBS","REMOVER ESPAÇOS","OK")</f>
        <v>OK</v>
      </c>
      <c r="J757" s="402" t="str">
        <f>IF(AND(F757=0,G757&gt;0),1+COUNT($J$3:J756),IF(B757="AUXILIAR","AUXILIAR","SUBÍTEM"))</f>
        <v>SUBÍTEM</v>
      </c>
      <c r="K757" s="403">
        <v>981</v>
      </c>
      <c r="L757" s="404">
        <f t="shared" si="200"/>
        <v>981</v>
      </c>
      <c r="M757" s="405" t="str">
        <f>IF(AND(MID(A757,1,4)="comp",COUNTIF($A$1:$A$1306,A757)&gt;1),"ok AUXILIAR",IF(AND(F757&gt;0,MID(A757,1,4)="COMP"),"SUBÍTEM",IF(OR(AND(F757=0,G757=0),F757="COEF.",F757&gt;0),"SUBÍTEM",IF(MID(A757,1,5)="COMP.",IF(COUNTIF(ORÇAMENTO!$B$5:$B$9855,COMPOSIÇÕES!A757)=0,"NOK",IF(COUNTIF(ORÇAMENTO!$B$5:$B$9855,COMPOSIÇÕES!A757)&gt;0,"OK","SUBÍTEM"))))))</f>
        <v>SUBÍTEM</v>
      </c>
      <c r="P757" s="794" t="b">
        <f t="shared" si="199"/>
        <v>1</v>
      </c>
      <c r="Q757" s="794">
        <v>981</v>
      </c>
      <c r="R757" s="794" t="s">
        <v>101</v>
      </c>
      <c r="S757" s="795" t="s">
        <v>631</v>
      </c>
      <c r="T757" s="794" t="s">
        <v>47</v>
      </c>
      <c r="U757" s="794">
        <v>0.18</v>
      </c>
    </row>
    <row r="758" spans="1:21" ht="35.25" customHeight="1">
      <c r="A758" s="779">
        <v>9464</v>
      </c>
      <c r="B758" s="910" t="s">
        <v>101</v>
      </c>
      <c r="C758" s="416" t="s">
        <v>1539</v>
      </c>
      <c r="D758" s="417" t="s">
        <v>48</v>
      </c>
      <c r="E758" s="418">
        <v>190.02</v>
      </c>
      <c r="F758" s="911">
        <v>1</v>
      </c>
      <c r="G758" s="796">
        <v>190.02</v>
      </c>
      <c r="H758" s="74" t="str">
        <f>IF(MID(A758,1,3)="OBS","REMOVER ESPAÇOS","OK")</f>
        <v>OK</v>
      </c>
      <c r="J758" s="402" t="str">
        <f>IF(AND(F758=0,G758&gt;0),1+COUNT($J$3:J757),IF(B758="AUXILIAR","AUXILIAR","SUBÍTEM"))</f>
        <v>SUBÍTEM</v>
      </c>
      <c r="K758" s="403">
        <v>9464</v>
      </c>
      <c r="L758" s="404">
        <f>A758</f>
        <v>9464</v>
      </c>
      <c r="M758" s="405" t="str">
        <f>IF(AND(MID(A758,1,4)="comp",COUNTIF($A$1:$A$1306,A758)&gt;1),"ok AUXILIAR",IF(AND(F758&gt;0,MID(A758,1,4)="COMP"),"SUBÍTEM",IF(OR(AND(F758=0,G758=0),F758="COEF.",F758&gt;0),"SUBÍTEM",IF(MID(A758,1,5)="COMP.",IF(COUNTIF(ORÇAMENTO!$B$5:$B$9855,COMPOSIÇÕES!A758)=0,"NOK",IF(COUNTIF(ORÇAMENTO!$B$5:$B$9855,COMPOSIÇÕES!A758)&gt;0,"OK","SUBÍTEM"))))))</f>
        <v>SUBÍTEM</v>
      </c>
      <c r="P758" s="794" t="b">
        <f>C758=S758</f>
        <v>1</v>
      </c>
      <c r="Q758" s="794">
        <v>9464</v>
      </c>
      <c r="R758" s="794" t="s">
        <v>101</v>
      </c>
      <c r="S758" s="795" t="s">
        <v>1539</v>
      </c>
      <c r="T758" s="794" t="s">
        <v>48</v>
      </c>
      <c r="U758" s="794">
        <v>180</v>
      </c>
    </row>
    <row r="759" spans="1:21" ht="20.25" customHeight="1">
      <c r="A759" s="779">
        <v>88316</v>
      </c>
      <c r="B759" s="910" t="s">
        <v>100</v>
      </c>
      <c r="C759" s="416" t="s">
        <v>565</v>
      </c>
      <c r="D759" s="417" t="s">
        <v>53</v>
      </c>
      <c r="E759" s="418">
        <v>12.73</v>
      </c>
      <c r="F759" s="911">
        <v>0.5</v>
      </c>
      <c r="G759" s="796">
        <v>6.37</v>
      </c>
      <c r="H759" s="74" t="str">
        <f>IF(MID(A759,1,3)="OBS","REMOVER ESPAÇOS","OK")</f>
        <v>OK</v>
      </c>
      <c r="J759" s="402" t="str">
        <f>IF(AND(F759=0,G759&gt;0),1+COUNT($J$3:J757),IF(B759="AUXILIAR","AUXILIAR","SUBÍTEM"))</f>
        <v>SUBÍTEM</v>
      </c>
      <c r="K759" s="403">
        <v>88316</v>
      </c>
      <c r="L759" s="404">
        <f t="shared" si="200"/>
        <v>88316</v>
      </c>
      <c r="M759" s="405" t="str">
        <f>IF(AND(MID(A759,1,4)="comp",COUNTIF($A$1:$A$1306,A759)&gt;1),"ok AUXILIAR",IF(AND(F759&gt;0,MID(A759,1,4)="COMP"),"SUBÍTEM",IF(OR(AND(F759=0,G759=0),F759="COEF.",F759&gt;0),"SUBÍTEM",IF(MID(A759,1,5)="COMP.",IF(COUNTIF(ORÇAMENTO!$B$5:$B$9855,COMPOSIÇÕES!A759)=0,"NOK",IF(COUNTIF(ORÇAMENTO!$B$5:$B$9855,COMPOSIÇÕES!A759)&gt;0,"OK","SUBÍTEM"))))))</f>
        <v>SUBÍTEM</v>
      </c>
      <c r="P759" s="794" t="b">
        <f t="shared" si="199"/>
        <v>1</v>
      </c>
      <c r="Q759" s="794">
        <v>88316</v>
      </c>
      <c r="R759" s="794" t="s">
        <v>100</v>
      </c>
      <c r="S759" s="795" t="s">
        <v>565</v>
      </c>
      <c r="T759" s="794" t="s">
        <v>53</v>
      </c>
      <c r="U759" s="794">
        <v>12.7</v>
      </c>
    </row>
    <row r="760" spans="1:21" ht="18.75" customHeight="1">
      <c r="A760" s="779">
        <v>88264</v>
      </c>
      <c r="B760" s="910" t="s">
        <v>100</v>
      </c>
      <c r="C760" s="416" t="s">
        <v>578</v>
      </c>
      <c r="D760" s="417" t="s">
        <v>53</v>
      </c>
      <c r="E760" s="418">
        <v>19.8</v>
      </c>
      <c r="F760" s="911">
        <v>0.5</v>
      </c>
      <c r="G760" s="796">
        <v>9.9</v>
      </c>
      <c r="H760" s="74" t="str">
        <f>IF(MID(A760,1,3)="OBS","REMOVER ESPAÇOS","OK")</f>
        <v>OK</v>
      </c>
      <c r="J760" s="402" t="str">
        <f>IF(AND(F760=0,G760&gt;0),1+COUNT($J$3:J759),IF(B760="AUXILIAR","AUXILIAR","SUBÍTEM"))</f>
        <v>SUBÍTEM</v>
      </c>
      <c r="K760" s="403">
        <v>88264</v>
      </c>
      <c r="L760" s="404">
        <f t="shared" si="200"/>
        <v>88264</v>
      </c>
      <c r="M760" s="405" t="str">
        <f>IF(AND(MID(A760,1,4)="comp",COUNTIF($A$1:$A$1306,A760)&gt;1),"ok AUXILIAR",IF(AND(F760&gt;0,MID(A760,1,4)="COMP"),"SUBÍTEM",IF(OR(AND(F760=0,G760=0),F760="COEF.",F760&gt;0),"SUBÍTEM",IF(MID(A760,1,5)="COMP.",IF(COUNTIF(ORÇAMENTO!$B$5:$B$9855,COMPOSIÇÕES!A760)=0,"NOK",IF(COUNTIF(ORÇAMENTO!$B$5:$B$9855,COMPOSIÇÕES!A760)&gt;0,"OK","SUBÍTEM"))))))</f>
        <v>SUBÍTEM</v>
      </c>
      <c r="P760" s="794" t="b">
        <f t="shared" ref="P760:P771" si="201">C760=S760</f>
        <v>1</v>
      </c>
      <c r="Q760" s="794">
        <v>88264</v>
      </c>
      <c r="R760" s="794" t="s">
        <v>100</v>
      </c>
      <c r="S760" s="795" t="s">
        <v>578</v>
      </c>
      <c r="T760" s="794" t="s">
        <v>53</v>
      </c>
      <c r="U760" s="794">
        <v>19.16</v>
      </c>
    </row>
    <row r="761" spans="1:21">
      <c r="A761" s="703" t="s">
        <v>1540</v>
      </c>
      <c r="B761" s="703"/>
      <c r="C761" s="703"/>
      <c r="D761" s="703" t="s">
        <v>150</v>
      </c>
      <c r="E761" s="703" t="s">
        <v>150</v>
      </c>
      <c r="F761" s="703"/>
      <c r="G761" s="703"/>
      <c r="H761" s="74" t="str">
        <f>IF(MID(A761,1,3)="OBS","REMOVER ESPAÇOS","OK")</f>
        <v>REMOVER ESPAÇOS</v>
      </c>
      <c r="J761" s="402" t="str">
        <f>IF(AND(F761=0,G761&gt;0),1+COUNT($J$3:J760),IF(B761="AUXILIAR","AUXILIAR","SUBÍTEM"))</f>
        <v>SUBÍTEM</v>
      </c>
      <c r="K761" s="403" t="s">
        <v>1540</v>
      </c>
      <c r="L761" s="404" t="str">
        <f t="shared" si="200"/>
        <v>Obs: composição/Base -  Composição adaptada -  ORSE - 9173(BASE)</v>
      </c>
      <c r="M761" s="405" t="str">
        <f>IF(AND(MID(A761,1,4)="comp",COUNTIF($A$1:$A$1306,A761)&gt;1),"ok AUXILIAR",IF(AND(F761&gt;0,MID(A761,1,4)="COMP"),"SUBÍTEM",IF(OR(AND(F761=0,G761=0),F761="COEF.",F761&gt;0),"SUBÍTEM",IF(MID(A761,1,5)="COMP.",IF(COUNTIF(ORÇAMENTO!$B$5:$B$9855,COMPOSIÇÕES!A761)=0,"NOK",IF(COUNTIF(ORÇAMENTO!$B$5:$B$9855,COMPOSIÇÕES!A761)&gt;0,"OK","SUBÍTEM"))))))</f>
        <v>SUBÍTEM</v>
      </c>
      <c r="P761" s="794" t="b">
        <f t="shared" si="201"/>
        <v>1</v>
      </c>
      <c r="Q761" s="794" t="s">
        <v>1540</v>
      </c>
      <c r="R761" s="794"/>
      <c r="S761" s="703"/>
      <c r="T761" s="794" t="s">
        <v>150</v>
      </c>
      <c r="U761" s="794" t="s">
        <v>150</v>
      </c>
    </row>
    <row r="762" spans="1:21" ht="15.75" thickBot="1">
      <c r="A762" s="130" t="s">
        <v>961</v>
      </c>
      <c r="B762" s="382"/>
      <c r="C762" s="130"/>
      <c r="D762" s="130"/>
      <c r="E762" s="130"/>
      <c r="F762" s="130"/>
      <c r="G762" s="130"/>
      <c r="J762" s="402" t="str">
        <f>IF(AND(F762=0,G762&gt;0),1+COUNT($J$3:J761),IF(B762="AUXILIAR","AUXILIAR","SUBÍTEM"))</f>
        <v>SUBÍTEM</v>
      </c>
      <c r="K762" s="403" t="s">
        <v>961</v>
      </c>
      <c r="L762" s="404" t="str">
        <f t="shared" si="200"/>
        <v>Obs²: Assumimos uma possível pequena imprecisão ao utilizar os insumos e composição base do ORSE/SE de itens de baixa relevância.</v>
      </c>
      <c r="M762" s="405" t="str">
        <f>IF(AND(MID(A762,1,4)="comp",COUNTIF($A$1:$A$1306,A762)&gt;1),"ok AUXILIAR",IF(AND(F762&gt;0,MID(A762,1,4)="COMP"),"SUBÍTEM",IF(OR(AND(F762=0,G762=0),F762="COEF.",F762&gt;0),"SUBÍTEM",IF(MID(A762,1,5)="COMP.",IF(COUNTIF(ORÇAMENTO!$B$5:$B$9855,COMPOSIÇÕES!A762)=0,"NOK",IF(COUNTIF(ORÇAMENTO!$B$5:$B$9855,COMPOSIÇÕES!A762)&gt;0,"OK","SUBÍTEM"))))))</f>
        <v>SUBÍTEM</v>
      </c>
      <c r="P762" s="794" t="b">
        <f t="shared" si="201"/>
        <v>1</v>
      </c>
      <c r="Q762" s="794" t="s">
        <v>961</v>
      </c>
      <c r="R762" s="794"/>
      <c r="S762" s="130"/>
      <c r="T762" s="794"/>
      <c r="U762" s="794"/>
    </row>
    <row r="763" spans="1:21" ht="41.25" customHeight="1" thickBot="1">
      <c r="A763" s="397" t="s">
        <v>95</v>
      </c>
      <c r="B763" s="398"/>
      <c r="C763" s="399" t="s">
        <v>78</v>
      </c>
      <c r="D763" s="432" t="s">
        <v>96</v>
      </c>
      <c r="E763" s="399" t="s">
        <v>98</v>
      </c>
      <c r="F763" s="432" t="s">
        <v>97</v>
      </c>
      <c r="G763" s="433" t="s">
        <v>99</v>
      </c>
      <c r="H763" s="74" t="str">
        <f>IF(MID(A763,1,3)="OBS","REMOVER ESPAÇOS","OK")</f>
        <v>OK</v>
      </c>
      <c r="J763" s="402" t="str">
        <f>IF(AND(F763=0,G763&gt;0),1+COUNT($J$3:J762),IF(B763="AUXILIAR","AUXILIAR","SUBÍTEM"))</f>
        <v>SUBÍTEM</v>
      </c>
      <c r="K763" s="403" t="s">
        <v>95</v>
      </c>
      <c r="L763" s="404" t="str">
        <f t="shared" si="200"/>
        <v>COD.</v>
      </c>
      <c r="M763" s="405" t="str">
        <f>IF(AND(MID(A763,1,4)="comp",COUNTIF($A$1:$A$1306,A763)&gt;1),"ok AUXILIAR",IF(AND(F763&gt;0,MID(A763,1,4)="COMP"),"SUBÍTEM",IF(OR(AND(F763=0,G763=0),F763="COEF.",F763&gt;0),"SUBÍTEM",IF(MID(A763,1,5)="COMP.",IF(COUNTIF(ORÇAMENTO!$B$5:$B$9855,COMPOSIÇÕES!A763)=0,"NOK",IF(COUNTIF(ORÇAMENTO!$B$5:$B$9855,COMPOSIÇÕES!A763)&gt;0,"OK","SUBÍTEM"))))))</f>
        <v>SUBÍTEM</v>
      </c>
      <c r="P763" s="794" t="b">
        <f t="shared" si="201"/>
        <v>1</v>
      </c>
      <c r="Q763" s="794" t="s">
        <v>95</v>
      </c>
      <c r="R763" s="794"/>
      <c r="S763" s="75" t="s">
        <v>78</v>
      </c>
      <c r="T763" s="794" t="s">
        <v>96</v>
      </c>
      <c r="U763" s="794" t="s">
        <v>98</v>
      </c>
    </row>
    <row r="764" spans="1:21" ht="39" customHeight="1" thickBot="1">
      <c r="A764" s="407" t="s">
        <v>233</v>
      </c>
      <c r="B764" s="408"/>
      <c r="C764" s="437" t="s">
        <v>1563</v>
      </c>
      <c r="D764" s="408" t="s">
        <v>955</v>
      </c>
      <c r="E764" s="434" t="s">
        <v>150</v>
      </c>
      <c r="F764" s="434"/>
      <c r="G764" s="424">
        <v>12.91</v>
      </c>
      <c r="H764" s="74" t="str">
        <f>UPPER(C764)</f>
        <v>REMOÇÃO DE CAIXA PRE-MOLDADA DE CONCRETO PARA AR CONDICIONADO</v>
      </c>
      <c r="J764" s="402">
        <f>IF(AND(F764=0,G764&gt;0),1+COUNT($J$3:J762),IF(B764="AUXILIAR","AUXILIAR","SUBÍTEM"))</f>
        <v>92</v>
      </c>
      <c r="K764" s="403" t="s">
        <v>234</v>
      </c>
      <c r="L764" s="404" t="str">
        <f>A764</f>
        <v>COMP. 92</v>
      </c>
      <c r="M764" s="405" t="str">
        <f>IF(AND(MID(A764,1,4)="comp",COUNTIF($A$1:$A$1306,A764)&gt;1),"ok AUXILIAR",IF(AND(F764&gt;0,MID(A764,1,4)="COMP"),"SUBÍTEM",IF(OR(AND(F764=0,G764=0),F764="COEF.",F764&gt;0),"SUBÍTEM",IF(MID(A764,1,5)="COMP.",IF(COUNTIF(ORÇAMENTO!$B$5:$B$9855,COMPOSIÇÕES!A764)=0,"NOK",IF(COUNTIF(ORÇAMENTO!$B$5:$B$9855,COMPOSIÇÕES!A764)&gt;0,"OK","SUBÍTEM"))))))</f>
        <v>OK</v>
      </c>
      <c r="P764" s="794" t="b">
        <f t="shared" si="201"/>
        <v>1</v>
      </c>
      <c r="Q764" s="794" t="s">
        <v>233</v>
      </c>
      <c r="R764" s="794"/>
      <c r="S764" s="76" t="s">
        <v>1563</v>
      </c>
      <c r="T764" s="794" t="s">
        <v>955</v>
      </c>
      <c r="U764" s="794" t="s">
        <v>150</v>
      </c>
    </row>
    <row r="765" spans="1:21" ht="20.25" customHeight="1">
      <c r="A765" s="779">
        <v>88316</v>
      </c>
      <c r="B765" s="910" t="s">
        <v>100</v>
      </c>
      <c r="C765" s="416" t="s">
        <v>565</v>
      </c>
      <c r="D765" s="417" t="s">
        <v>53</v>
      </c>
      <c r="E765" s="418">
        <v>12.73</v>
      </c>
      <c r="F765" s="911">
        <v>0.5</v>
      </c>
      <c r="G765" s="796">
        <v>6.37</v>
      </c>
      <c r="H765" s="74" t="str">
        <f>IF(MID(A765,1,3)="OBS","REMOVER ESPAÇOS","OK")</f>
        <v>OK</v>
      </c>
      <c r="J765" s="402" t="str">
        <f>IF(AND(F765=0,G765&gt;0),1+COUNT($J$3:J764),IF(B765="AUXILIAR","AUXILIAR","SUBÍTEM"))</f>
        <v>SUBÍTEM</v>
      </c>
      <c r="K765" s="403">
        <v>88316</v>
      </c>
      <c r="L765" s="404">
        <f>A765</f>
        <v>88316</v>
      </c>
      <c r="M765" s="405" t="str">
        <f>IF(AND(MID(A765,1,4)="comp",COUNTIF($A$1:$A$1306,A765)&gt;1),"ok AUXILIAR",IF(AND(F765&gt;0,MID(A765,1,4)="COMP"),"SUBÍTEM",IF(OR(AND(F765=0,G765=0),F765="COEF.",F765&gt;0),"SUBÍTEM",IF(MID(A765,1,5)="COMP.",IF(COUNTIF(ORÇAMENTO!$B$5:$B$9855,COMPOSIÇÕES!A765)=0,"NOK",IF(COUNTIF(ORÇAMENTO!$B$5:$B$9855,COMPOSIÇÕES!A765)&gt;0,"OK","SUBÍTEM"))))))</f>
        <v>SUBÍTEM</v>
      </c>
      <c r="P765" s="794" t="b">
        <f t="shared" si="201"/>
        <v>1</v>
      </c>
      <c r="Q765" s="794">
        <v>88316</v>
      </c>
      <c r="R765" s="794" t="s">
        <v>100</v>
      </c>
      <c r="S765" s="795" t="s">
        <v>565</v>
      </c>
      <c r="T765" s="794" t="s">
        <v>53</v>
      </c>
      <c r="U765" s="794">
        <v>12.7</v>
      </c>
    </row>
    <row r="766" spans="1:21" ht="18.75" customHeight="1">
      <c r="A766" s="779">
        <v>88309</v>
      </c>
      <c r="B766" s="910" t="s">
        <v>100</v>
      </c>
      <c r="C766" s="416" t="s">
        <v>572</v>
      </c>
      <c r="D766" s="417" t="s">
        <v>53</v>
      </c>
      <c r="E766" s="418">
        <v>16.350000000000001</v>
      </c>
      <c r="F766" s="911">
        <v>0.4</v>
      </c>
      <c r="G766" s="796">
        <v>6.54</v>
      </c>
      <c r="H766" s="74" t="str">
        <f>IF(MID(A766,1,3)="OBS","REMOVER ESPAÇOS","OK")</f>
        <v>OK</v>
      </c>
      <c r="J766" s="402" t="str">
        <f>IF(AND(F766=0,G766&gt;0),1+COUNT($J$3:J765),IF(B766="AUXILIAR","AUXILIAR","SUBÍTEM"))</f>
        <v>SUBÍTEM</v>
      </c>
      <c r="K766" s="403">
        <v>88309</v>
      </c>
      <c r="L766" s="404">
        <f>A766</f>
        <v>88309</v>
      </c>
      <c r="M766" s="405" t="str">
        <f>IF(AND(MID(A766,1,4)="comp",COUNTIF($A$1:$A$1306,A766)&gt;1),"ok AUXILIAR",IF(AND(F766&gt;0,MID(A766,1,4)="COMP"),"SUBÍTEM",IF(OR(AND(F766=0,G766=0),F766="COEF.",F766&gt;0),"SUBÍTEM",IF(MID(A766,1,5)="COMP.",IF(COUNTIF(ORÇAMENTO!$B$5:$B$9855,COMPOSIÇÕES!A766)=0,"NOK",IF(COUNTIF(ORÇAMENTO!$B$5:$B$9855,COMPOSIÇÕES!A766)&gt;0,"OK","SUBÍTEM"))))))</f>
        <v>SUBÍTEM</v>
      </c>
      <c r="P766" s="794" t="b">
        <f t="shared" si="201"/>
        <v>1</v>
      </c>
      <c r="Q766" s="794">
        <v>88309</v>
      </c>
      <c r="R766" s="794" t="s">
        <v>100</v>
      </c>
      <c r="S766" s="795" t="s">
        <v>572</v>
      </c>
      <c r="T766" s="794" t="s">
        <v>53</v>
      </c>
      <c r="U766" s="794">
        <v>15.89</v>
      </c>
    </row>
    <row r="767" spans="1:21">
      <c r="A767" s="703" t="s">
        <v>1564</v>
      </c>
      <c r="B767" s="703"/>
      <c r="C767" s="703"/>
      <c r="D767" s="703" t="s">
        <v>150</v>
      </c>
      <c r="E767" s="703" t="s">
        <v>150</v>
      </c>
      <c r="F767" s="703"/>
      <c r="G767" s="703"/>
      <c r="H767" s="74" t="str">
        <f>IF(MID(A767,1,3)="OBS","REMOVER ESPAÇOS","OK")</f>
        <v>REMOVER ESPAÇOS</v>
      </c>
      <c r="J767" s="402" t="str">
        <f>IF(AND(F767=0,G767&gt;0),1+COUNT($J$3:J766),IF(B767="AUXILIAR","AUXILIAR","SUBÍTEM"))</f>
        <v>SUBÍTEM</v>
      </c>
      <c r="K767" s="403" t="s">
        <v>1564</v>
      </c>
      <c r="L767" s="404" t="str">
        <f>A767</f>
        <v>Obs: composição/Base -  Composição adaptada -  ORSE - 7213(BASE)</v>
      </c>
      <c r="M767" s="405" t="str">
        <f>IF(AND(MID(A767,1,4)="comp",COUNTIF($A$1:$A$1306,A767)&gt;1),"ok AUXILIAR",IF(AND(F767&gt;0,MID(A767,1,4)="COMP"),"SUBÍTEM",IF(OR(AND(F767=0,G767=0),F767="COEF.",F767&gt;0),"SUBÍTEM",IF(MID(A767,1,5)="COMP.",IF(COUNTIF(ORÇAMENTO!$B$5:$B$9855,COMPOSIÇÕES!A767)=0,"NOK",IF(COUNTIF(ORÇAMENTO!$B$5:$B$9855,COMPOSIÇÕES!A767)&gt;0,"OK","SUBÍTEM"))))))</f>
        <v>SUBÍTEM</v>
      </c>
      <c r="P767" s="794" t="b">
        <f t="shared" si="201"/>
        <v>1</v>
      </c>
      <c r="Q767" s="794" t="s">
        <v>1564</v>
      </c>
      <c r="R767" s="794"/>
      <c r="S767" s="703"/>
      <c r="T767" s="794" t="s">
        <v>150</v>
      </c>
      <c r="U767" s="794" t="s">
        <v>150</v>
      </c>
    </row>
    <row r="768" spans="1:21" ht="15.75" thickBot="1">
      <c r="A768" s="130" t="s">
        <v>961</v>
      </c>
      <c r="B768" s="382"/>
      <c r="C768" s="130"/>
      <c r="D768" s="130"/>
      <c r="E768" s="130"/>
      <c r="F768" s="130"/>
      <c r="G768" s="130"/>
      <c r="J768" s="402" t="str">
        <f>IF(AND(F768=0,G768&gt;0),1+COUNT($J$3:J767),IF(B768="AUXILIAR","AUXILIAR","SUBÍTEM"))</f>
        <v>SUBÍTEM</v>
      </c>
      <c r="K768" s="403" t="s">
        <v>961</v>
      </c>
      <c r="L768" s="404" t="str">
        <f>A768</f>
        <v>Obs²: Assumimos uma possível pequena imprecisão ao utilizar os insumos e composição base do ORSE/SE de itens de baixa relevância.</v>
      </c>
      <c r="M768" s="405" t="str">
        <f>IF(AND(MID(A768,1,4)="comp",COUNTIF($A$1:$A$1306,A768)&gt;1),"ok AUXILIAR",IF(AND(F768&gt;0,MID(A768,1,4)="COMP"),"SUBÍTEM",IF(OR(AND(F768=0,G768=0),F768="COEF.",F768&gt;0),"SUBÍTEM",IF(MID(A768,1,5)="COMP.",IF(COUNTIF(ORÇAMENTO!$B$5:$B$9855,COMPOSIÇÕES!A768)=0,"NOK",IF(COUNTIF(ORÇAMENTO!$B$5:$B$9855,COMPOSIÇÕES!A768)&gt;0,"OK","SUBÍTEM"))))))</f>
        <v>SUBÍTEM</v>
      </c>
      <c r="P768" s="794" t="b">
        <f t="shared" si="201"/>
        <v>1</v>
      </c>
      <c r="Q768" s="794" t="s">
        <v>961</v>
      </c>
      <c r="R768" s="794"/>
      <c r="S768" s="130"/>
      <c r="T768" s="794"/>
      <c r="U768" s="794"/>
    </row>
    <row r="769" spans="1:21" ht="41.25" customHeight="1" thickBot="1">
      <c r="A769" s="397" t="s">
        <v>95</v>
      </c>
      <c r="B769" s="398"/>
      <c r="C769" s="399" t="s">
        <v>78</v>
      </c>
      <c r="D769" s="432" t="s">
        <v>96</v>
      </c>
      <c r="E769" s="399" t="s">
        <v>98</v>
      </c>
      <c r="F769" s="432" t="s">
        <v>97</v>
      </c>
      <c r="G769" s="433" t="s">
        <v>99</v>
      </c>
      <c r="H769" s="74" t="str">
        <f>IF(MID(A769,1,3)="OBS","REMOVER ESPAÇOS","OK")</f>
        <v>OK</v>
      </c>
      <c r="J769" s="402" t="str">
        <f>IF(AND(F769=0,G769&gt;0),1+COUNT($J$3:J768),IF(B769="AUXILIAR","AUXILIAR","SUBÍTEM"))</f>
        <v>SUBÍTEM</v>
      </c>
      <c r="K769" s="403" t="s">
        <v>95</v>
      </c>
      <c r="L769" s="404" t="str">
        <f t="shared" ref="L769:L771" si="202">A769</f>
        <v>COD.</v>
      </c>
      <c r="M769" s="405" t="str">
        <f>IF(AND(MID(A769,1,4)="comp",COUNTIF($A$1:$A$1306,A769)&gt;1),"ok AUXILIAR",IF(AND(F769&gt;0,MID(A769,1,4)="COMP"),"SUBÍTEM",IF(OR(AND(F769=0,G769=0),F769="COEF.",F769&gt;0),"SUBÍTEM",IF(MID(A769,1,5)="COMP.",IF(COUNTIF(ORÇAMENTO!$B$5:$B$9855,COMPOSIÇÕES!A769)=0,"NOK",IF(COUNTIF(ORÇAMENTO!$B$5:$B$9855,COMPOSIÇÕES!A769)&gt;0,"OK","SUBÍTEM"))))))</f>
        <v>SUBÍTEM</v>
      </c>
      <c r="P769" s="794" t="b">
        <f t="shared" si="201"/>
        <v>1</v>
      </c>
      <c r="Q769" s="794" t="s">
        <v>95</v>
      </c>
      <c r="R769" s="794"/>
      <c r="S769" s="75" t="s">
        <v>78</v>
      </c>
      <c r="T769" s="794" t="s">
        <v>96</v>
      </c>
      <c r="U769" s="794" t="s">
        <v>98</v>
      </c>
    </row>
    <row r="770" spans="1:21" ht="87.75" customHeight="1" thickBot="1">
      <c r="A770" s="407" t="s">
        <v>234</v>
      </c>
      <c r="B770" s="408"/>
      <c r="C770" s="437" t="s">
        <v>1583</v>
      </c>
      <c r="D770" s="408" t="s">
        <v>51</v>
      </c>
      <c r="E770" s="434" t="s">
        <v>150</v>
      </c>
      <c r="F770" s="434"/>
      <c r="G770" s="424">
        <v>46.87</v>
      </c>
      <c r="H770" s="74" t="str">
        <f>UPPER(C770)</f>
        <v>REVESTIMENTO CERÂMICO PARA PAREDE, 10 X 10 CM, ELIZABETH, LINHA LUX NEVE, APLICADO COM ARGAMASSA INDUSTRIALIZADA AC-II, REJUNTADO, EXCLUSIVE REGULARIZAÇÃO DE BASE OU EMBOÇO - REV 04</v>
      </c>
      <c r="J770" s="402">
        <f>IF(AND(F770=0,G770&gt;0),1+COUNT($J$3:J768),IF(B770="AUXILIAR","AUXILIAR","SUBÍTEM"))</f>
        <v>93</v>
      </c>
      <c r="K770" s="403" t="s">
        <v>236</v>
      </c>
      <c r="L770" s="404" t="str">
        <f t="shared" si="202"/>
        <v>COMP. 93</v>
      </c>
      <c r="M770" s="405" t="str">
        <f>IF(AND(MID(A770,1,4)="comp",COUNTIF($A$1:$A$1306,A770)&gt;1),"ok AUXILIAR",IF(AND(F770&gt;0,MID(A770,1,4)="COMP"),"SUBÍTEM",IF(OR(AND(F770=0,G770=0),F770="COEF.",F770&gt;0),"SUBÍTEM",IF(MID(A770,1,5)="COMP.",IF(COUNTIF(ORÇAMENTO!$B$5:$B$9855,COMPOSIÇÕES!A770)=0,"NOK",IF(COUNTIF(ORÇAMENTO!$B$5:$B$9855,COMPOSIÇÕES!A770)&gt;0,"OK","SUBÍTEM"))))))</f>
        <v>OK</v>
      </c>
      <c r="P770" s="794" t="b">
        <f t="shared" si="201"/>
        <v>1</v>
      </c>
      <c r="Q770" s="794" t="s">
        <v>234</v>
      </c>
      <c r="R770" s="794"/>
      <c r="S770" s="76" t="s">
        <v>1583</v>
      </c>
      <c r="T770" s="794" t="s">
        <v>51</v>
      </c>
      <c r="U770" s="794" t="s">
        <v>150</v>
      </c>
    </row>
    <row r="771" spans="1:21" ht="22.5" customHeight="1">
      <c r="A771" s="445">
        <v>88309</v>
      </c>
      <c r="B771" s="435" t="s">
        <v>100</v>
      </c>
      <c r="C771" s="416" t="s">
        <v>572</v>
      </c>
      <c r="D771" s="417" t="s">
        <v>53</v>
      </c>
      <c r="E771" s="418">
        <v>16.350000000000001</v>
      </c>
      <c r="F771" s="1114">
        <v>0.4</v>
      </c>
      <c r="G771" s="796">
        <v>6.54</v>
      </c>
      <c r="H771" s="74" t="str">
        <f t="shared" ref="H771:H776" si="203">IF(MID(A771,1,3)="OBS","REMOVER ESPAÇOS","OK")</f>
        <v>OK</v>
      </c>
      <c r="J771" s="402" t="str">
        <f>IF(AND(F771=0,G771&gt;0),1+COUNT($J$3:J770),IF(B771="AUXILIAR","AUXILIAR","SUBÍTEM"))</f>
        <v>SUBÍTEM</v>
      </c>
      <c r="K771" s="403">
        <v>88309</v>
      </c>
      <c r="L771" s="404">
        <f t="shared" si="202"/>
        <v>88309</v>
      </c>
      <c r="M771" s="405" t="str">
        <f>IF(AND(MID(A771,1,4)="comp",COUNTIF($A$1:$A$1306,A771)&gt;1),"ok AUXILIAR",IF(AND(F771&gt;0,MID(A771,1,4)="COMP"),"SUBÍTEM",IF(OR(AND(F771=0,G771=0),F771="COEF.",F771&gt;0),"SUBÍTEM",IF(MID(A771,1,5)="COMP.",IF(COUNTIF(ORÇAMENTO!$B$5:$B$9855,COMPOSIÇÕES!A771)=0,"NOK",IF(COUNTIF(ORÇAMENTO!$B$5:$B$9855,COMPOSIÇÕES!A771)&gt;0,"OK","SUBÍTEM"))))))</f>
        <v>SUBÍTEM</v>
      </c>
      <c r="P771" s="794" t="b">
        <f t="shared" si="201"/>
        <v>1</v>
      </c>
      <c r="Q771" s="794">
        <v>88309</v>
      </c>
      <c r="R771" s="794" t="s">
        <v>100</v>
      </c>
      <c r="S771" s="795" t="s">
        <v>572</v>
      </c>
      <c r="T771" s="794" t="s">
        <v>53</v>
      </c>
      <c r="U771" s="794">
        <v>15.89</v>
      </c>
    </row>
    <row r="772" spans="1:21" ht="22.5" customHeight="1">
      <c r="A772" s="1115">
        <v>88316</v>
      </c>
      <c r="B772" s="435" t="s">
        <v>100</v>
      </c>
      <c r="C772" s="416" t="s">
        <v>565</v>
      </c>
      <c r="D772" s="417" t="s">
        <v>53</v>
      </c>
      <c r="E772" s="418">
        <v>12.73</v>
      </c>
      <c r="F772" s="1114">
        <v>0.34</v>
      </c>
      <c r="G772" s="796">
        <v>4.33</v>
      </c>
      <c r="H772" s="74" t="str">
        <f t="shared" si="203"/>
        <v>OK</v>
      </c>
      <c r="J772" s="402" t="str">
        <f>IF(AND(F772=0,G772&gt;0),1+COUNT($J$3:J771),IF(B772="AUXILIAR","AUXILIAR","SUBÍTEM"))</f>
        <v>SUBÍTEM</v>
      </c>
      <c r="K772" s="403">
        <v>88316</v>
      </c>
      <c r="L772" s="404">
        <f>A772</f>
        <v>88316</v>
      </c>
      <c r="M772" s="405" t="str">
        <f>IF(AND(MID(A772,1,4)="comp",COUNTIF($A$1:$A$1306,A772)&gt;1),"ok AUXILIAR",IF(AND(F772&gt;0,MID(A772,1,4)="COMP"),"SUBÍTEM",IF(OR(AND(F772=0,G772=0),F772="COEF.",F772&gt;0),"SUBÍTEM",IF(MID(A772,1,5)="COMP.",IF(COUNTIF(ORÇAMENTO!$B$5:$B$9855,COMPOSIÇÕES!A772)=0,"NOK",IF(COUNTIF(ORÇAMENTO!$B$5:$B$9855,COMPOSIÇÕES!A772)&gt;0,"OK","SUBÍTEM"))))))</f>
        <v>SUBÍTEM</v>
      </c>
      <c r="P772" s="794" t="b">
        <f>C772=S772</f>
        <v>1</v>
      </c>
      <c r="Q772" s="794">
        <v>88316</v>
      </c>
      <c r="R772" s="794" t="s">
        <v>100</v>
      </c>
      <c r="S772" s="795" t="s">
        <v>565</v>
      </c>
      <c r="T772" s="794" t="s">
        <v>53</v>
      </c>
      <c r="U772" s="794">
        <v>12.7</v>
      </c>
    </row>
    <row r="773" spans="1:21" ht="22.5" customHeight="1">
      <c r="A773" s="1115">
        <v>34357</v>
      </c>
      <c r="B773" s="435" t="s">
        <v>566</v>
      </c>
      <c r="C773" s="416" t="s">
        <v>582</v>
      </c>
      <c r="D773" s="417" t="s">
        <v>567</v>
      </c>
      <c r="E773" s="418">
        <v>3.18</v>
      </c>
      <c r="F773" s="1114">
        <v>0.66</v>
      </c>
      <c r="G773" s="796">
        <v>2.1</v>
      </c>
      <c r="H773" s="74" t="str">
        <f t="shared" si="203"/>
        <v>OK</v>
      </c>
      <c r="J773" s="402" t="str">
        <f>IF(AND(F773=0,G773&gt;0),1+COUNT($J$3:J770),IF(B773="AUXILIAR","AUXILIAR","SUBÍTEM"))</f>
        <v>SUBÍTEM</v>
      </c>
      <c r="K773" s="403">
        <v>34357</v>
      </c>
      <c r="L773" s="404">
        <f t="shared" ref="L773" si="204">A773</f>
        <v>34357</v>
      </c>
      <c r="M773" s="405" t="str">
        <f>IF(AND(MID(A773,1,4)="comp",COUNTIF($A$1:$A$1306,A773)&gt;1),"ok AUXILIAR",IF(AND(F773&gt;0,MID(A773,1,4)="COMP"),"SUBÍTEM",IF(OR(AND(F773=0,G773=0),F773="COEF.",F773&gt;0),"SUBÍTEM",IF(MID(A773,1,5)="COMP.",IF(COUNTIF(ORÇAMENTO!$B$5:$B$9855,COMPOSIÇÕES!A773)=0,"NOK",IF(COUNTIF(ORÇAMENTO!$B$5:$B$9855,COMPOSIÇÕES!A773)&gt;0,"OK","SUBÍTEM"))))))</f>
        <v>SUBÍTEM</v>
      </c>
      <c r="P773" s="794" t="b">
        <f t="shared" ref="P773" si="205">C773=S773</f>
        <v>1</v>
      </c>
      <c r="Q773" s="794">
        <v>34357</v>
      </c>
      <c r="R773" s="794" t="s">
        <v>566</v>
      </c>
      <c r="S773" s="795" t="s">
        <v>582</v>
      </c>
      <c r="T773" s="794" t="s">
        <v>567</v>
      </c>
      <c r="U773" s="794">
        <v>3.18</v>
      </c>
    </row>
    <row r="774" spans="1:21" ht="22.5" customHeight="1">
      <c r="A774" s="779">
        <v>3964</v>
      </c>
      <c r="B774" s="910" t="s">
        <v>101</v>
      </c>
      <c r="C774" s="416" t="s">
        <v>1939</v>
      </c>
      <c r="D774" s="417" t="s">
        <v>51</v>
      </c>
      <c r="E774" s="418">
        <v>29.9</v>
      </c>
      <c r="F774" s="461">
        <v>1</v>
      </c>
      <c r="G774" s="796">
        <v>29.9</v>
      </c>
      <c r="H774" s="74" t="str">
        <f t="shared" si="203"/>
        <v>OK</v>
      </c>
      <c r="J774" s="402" t="str">
        <f>IF(AND(F774=0,G774&gt;0),1+COUNT($J$3:J771),IF(B774="AUXILIAR","AUXILIAR","SUBÍTEM"))</f>
        <v>SUBÍTEM</v>
      </c>
      <c r="K774" s="403">
        <v>3964</v>
      </c>
      <c r="L774" s="404">
        <f t="shared" ref="L774:L777" si="206">A774</f>
        <v>3964</v>
      </c>
      <c r="M774" s="405" t="str">
        <f>IF(AND(MID(A774,1,4)="comp",COUNTIF($A$1:$A$1306,A774)&gt;1),"ok AUXILIAR",IF(AND(F774&gt;0,MID(A774,1,4)="COMP"),"SUBÍTEM",IF(OR(AND(F774=0,G774=0),F774="COEF.",F774&gt;0),"SUBÍTEM",IF(MID(A774,1,5)="COMP.",IF(COUNTIF(ORÇAMENTO!$B$5:$B$9855,COMPOSIÇÕES!A774)=0,"NOK",IF(COUNTIF(ORÇAMENTO!$B$5:$B$9855,COMPOSIÇÕES!A774)&gt;0,"OK","SUBÍTEM"))))))</f>
        <v>SUBÍTEM</v>
      </c>
      <c r="P774" s="794" t="b">
        <f t="shared" ref="P774:P777" si="207">C774=S774</f>
        <v>1</v>
      </c>
      <c r="Q774" s="794">
        <v>3964</v>
      </c>
      <c r="R774" s="794" t="s">
        <v>101</v>
      </c>
      <c r="S774" s="795" t="s">
        <v>1939</v>
      </c>
      <c r="T774" s="794" t="s">
        <v>51</v>
      </c>
      <c r="U774" s="794">
        <v>29.9</v>
      </c>
    </row>
    <row r="775" spans="1:21" ht="22.5" customHeight="1">
      <c r="A775" s="1115">
        <v>34353</v>
      </c>
      <c r="B775" s="435" t="s">
        <v>566</v>
      </c>
      <c r="C775" s="416" t="s">
        <v>583</v>
      </c>
      <c r="D775" s="417" t="s">
        <v>567</v>
      </c>
      <c r="E775" s="418">
        <v>1</v>
      </c>
      <c r="F775" s="1114">
        <v>4</v>
      </c>
      <c r="G775" s="796">
        <v>4</v>
      </c>
      <c r="H775" s="74" t="str">
        <f t="shared" si="203"/>
        <v>OK</v>
      </c>
      <c r="J775" s="402" t="str">
        <f>IF(AND(F775=0,G775&gt;0),1+COUNT($J$3:J774),IF(B775="AUXILIAR","AUXILIAR","SUBÍTEM"))</f>
        <v>SUBÍTEM</v>
      </c>
      <c r="K775" s="403">
        <v>34353</v>
      </c>
      <c r="L775" s="404">
        <f t="shared" si="206"/>
        <v>34353</v>
      </c>
      <c r="M775" s="405" t="str">
        <f>IF(AND(MID(A775,1,4)="comp",COUNTIF($A$1:$A$1306,A775)&gt;1),"ok AUXILIAR",IF(AND(F775&gt;0,MID(A775,1,4)="COMP"),"SUBÍTEM",IF(OR(AND(F775=0,G775=0),F775="COEF.",F775&gt;0),"SUBÍTEM",IF(MID(A775,1,5)="COMP.",IF(COUNTIF(ORÇAMENTO!$B$5:$B$9855,COMPOSIÇÕES!A775)=0,"NOK",IF(COUNTIF(ORÇAMENTO!$B$5:$B$9855,COMPOSIÇÕES!A775)&gt;0,"OK","SUBÍTEM"))))))</f>
        <v>SUBÍTEM</v>
      </c>
      <c r="P775" s="794" t="b">
        <f t="shared" si="207"/>
        <v>1</v>
      </c>
      <c r="Q775" s="794">
        <v>34353</v>
      </c>
      <c r="R775" s="794" t="s">
        <v>566</v>
      </c>
      <c r="S775" s="795" t="s">
        <v>583</v>
      </c>
      <c r="T775" s="794" t="s">
        <v>567</v>
      </c>
      <c r="U775" s="794">
        <v>1</v>
      </c>
    </row>
    <row r="776" spans="1:21">
      <c r="A776" s="703" t="s">
        <v>1582</v>
      </c>
      <c r="B776" s="703"/>
      <c r="C776" s="703"/>
      <c r="D776" s="703" t="s">
        <v>150</v>
      </c>
      <c r="E776" s="703" t="s">
        <v>150</v>
      </c>
      <c r="F776" s="703"/>
      <c r="G776" s="703"/>
      <c r="H776" s="74" t="str">
        <f t="shared" si="203"/>
        <v>REMOVER ESPAÇOS</v>
      </c>
      <c r="J776" s="402" t="str">
        <f>IF(AND(F776=0,G776&gt;0),1+COUNT($J$3:J775),IF(B776="AUXILIAR","AUXILIAR","SUBÍTEM"))</f>
        <v>SUBÍTEM</v>
      </c>
      <c r="K776" s="403" t="s">
        <v>1582</v>
      </c>
      <c r="L776" s="404" t="str">
        <f t="shared" si="206"/>
        <v>Obs: composição/Base -  Composição adaptada -  ORSE - 4440</v>
      </c>
      <c r="M776" s="405" t="str">
        <f>IF(AND(MID(A776,1,4)="comp",COUNTIF($A$1:$A$1306,A776)&gt;1),"ok AUXILIAR",IF(AND(F776&gt;0,MID(A776,1,4)="COMP"),"SUBÍTEM",IF(OR(AND(F776=0,G776=0),F776="COEF.",F776&gt;0),"SUBÍTEM",IF(MID(A776,1,5)="COMP.",IF(COUNTIF(ORÇAMENTO!$B$5:$B$9855,COMPOSIÇÕES!A776)=0,"NOK",IF(COUNTIF(ORÇAMENTO!$B$5:$B$9855,COMPOSIÇÕES!A776)&gt;0,"OK","SUBÍTEM"))))))</f>
        <v>SUBÍTEM</v>
      </c>
      <c r="P776" s="794" t="b">
        <f t="shared" si="207"/>
        <v>1</v>
      </c>
      <c r="Q776" s="794" t="s">
        <v>1582</v>
      </c>
      <c r="R776" s="794"/>
      <c r="S776" s="703"/>
      <c r="T776" s="794" t="s">
        <v>150</v>
      </c>
      <c r="U776" s="794" t="s">
        <v>150</v>
      </c>
    </row>
    <row r="777" spans="1:21" ht="15.75" thickBot="1">
      <c r="A777" s="130" t="s">
        <v>961</v>
      </c>
      <c r="B777" s="382"/>
      <c r="C777" s="130"/>
      <c r="D777" s="130"/>
      <c r="E777" s="130"/>
      <c r="F777" s="130"/>
      <c r="G777" s="130"/>
      <c r="J777" s="402" t="str">
        <f>IF(AND(F777=0,G777&gt;0),1+COUNT($J$3:J776),IF(B777="AUXILIAR","AUXILIAR","SUBÍTEM"))</f>
        <v>SUBÍTEM</v>
      </c>
      <c r="K777" s="403" t="s">
        <v>961</v>
      </c>
      <c r="L777" s="404" t="str">
        <f t="shared" si="206"/>
        <v>Obs²: Assumimos uma possível pequena imprecisão ao utilizar os insumos e composição base do ORSE/SE de itens de baixa relevância.</v>
      </c>
      <c r="M777" s="405" t="str">
        <f>IF(AND(MID(A777,1,4)="comp",COUNTIF($A$1:$A$1306,A777)&gt;1),"ok AUXILIAR",IF(AND(F777&gt;0,MID(A777,1,4)="COMP"),"SUBÍTEM",IF(OR(AND(F777=0,G777=0),F777="COEF.",F777&gt;0),"SUBÍTEM",IF(MID(A777,1,5)="COMP.",IF(COUNTIF(ORÇAMENTO!$B$5:$B$9855,COMPOSIÇÕES!A777)=0,"NOK",IF(COUNTIF(ORÇAMENTO!$B$5:$B$9855,COMPOSIÇÕES!A777)&gt;0,"OK","SUBÍTEM"))))))</f>
        <v>SUBÍTEM</v>
      </c>
      <c r="P777" s="794" t="b">
        <f t="shared" si="207"/>
        <v>1</v>
      </c>
      <c r="Q777" s="794" t="s">
        <v>961</v>
      </c>
      <c r="R777" s="794"/>
      <c r="S777" s="130"/>
      <c r="T777" s="794"/>
      <c r="U777" s="794"/>
    </row>
    <row r="778" spans="1:21" ht="41.25" customHeight="1" thickBot="1">
      <c r="A778" s="397" t="s">
        <v>95</v>
      </c>
      <c r="B778" s="398"/>
      <c r="C778" s="399" t="s">
        <v>78</v>
      </c>
      <c r="D778" s="432" t="s">
        <v>96</v>
      </c>
      <c r="E778" s="399" t="s">
        <v>98</v>
      </c>
      <c r="F778" s="432" t="s">
        <v>97</v>
      </c>
      <c r="G778" s="433" t="s">
        <v>99</v>
      </c>
      <c r="H778" s="74" t="str">
        <f>IF(MID(A778,1,3)="OBS","REMOVER ESPAÇOS","OK")</f>
        <v>OK</v>
      </c>
      <c r="J778" s="402" t="str">
        <f>IF(AND(F778=0,G778&gt;0),1+COUNT($J$3:J777),IF(B778="AUXILIAR","AUXILIAR","SUBÍTEM"))</f>
        <v>SUBÍTEM</v>
      </c>
      <c r="K778" s="403" t="s">
        <v>95</v>
      </c>
      <c r="L778" s="404" t="str">
        <f t="shared" ref="L778:L784" si="208">A778</f>
        <v>COD.</v>
      </c>
      <c r="M778" s="405" t="str">
        <f>IF(AND(MID(A778,1,4)="comp",COUNTIF($A$1:$A$1306,A778)&gt;1),"ok AUXILIAR",IF(AND(F778&gt;0,MID(A778,1,4)="COMP"),"SUBÍTEM",IF(OR(AND(F778=0,G778=0),F778="COEF.",F778&gt;0),"SUBÍTEM",IF(MID(A778,1,5)="COMP.",IF(COUNTIF(ORÇAMENTO!$B$5:$B$9855,COMPOSIÇÕES!A778)=0,"NOK",IF(COUNTIF(ORÇAMENTO!$B$5:$B$9855,COMPOSIÇÕES!A778)&gt;0,"OK","SUBÍTEM"))))))</f>
        <v>SUBÍTEM</v>
      </c>
      <c r="P778" s="794" t="b">
        <f t="shared" ref="P778:P781" si="209">C778=S778</f>
        <v>1</v>
      </c>
      <c r="Q778" s="794" t="s">
        <v>95</v>
      </c>
      <c r="R778" s="794"/>
      <c r="S778" s="75" t="s">
        <v>78</v>
      </c>
      <c r="T778" s="794" t="s">
        <v>96</v>
      </c>
      <c r="U778" s="794" t="s">
        <v>98</v>
      </c>
    </row>
    <row r="779" spans="1:21" ht="39" customHeight="1" thickBot="1">
      <c r="A779" s="407" t="s">
        <v>236</v>
      </c>
      <c r="B779" s="408"/>
      <c r="C779" s="437" t="s">
        <v>1594</v>
      </c>
      <c r="D779" s="408" t="s">
        <v>955</v>
      </c>
      <c r="E779" s="434" t="s">
        <v>150</v>
      </c>
      <c r="F779" s="434"/>
      <c r="G779" s="424">
        <v>15.100000000000001</v>
      </c>
      <c r="H779" s="74" t="str">
        <f>UPPER(C779)</f>
        <v>CURVA HORIZONTAL 38 X 38 MM PARA ELETROCALHA METÁLICA, COM ÂNGULO 90° (REF.: MOPA OU SIMILAR)</v>
      </c>
      <c r="J779" s="402">
        <f>IF(AND(F779=0,G779&gt;0),1+COUNT($J$3:J777),IF(B779="AUXILIAR","AUXILIAR","SUBÍTEM"))</f>
        <v>94</v>
      </c>
      <c r="K779" s="403" t="s">
        <v>232</v>
      </c>
      <c r="L779" s="404" t="str">
        <f t="shared" si="208"/>
        <v>COMP. 94</v>
      </c>
      <c r="M779" s="405" t="str">
        <f>IF(AND(MID(A779,1,4)="comp",COUNTIF($A$1:$A$1306,A779)&gt;1),"ok AUXILIAR",IF(AND(F779&gt;0,MID(A779,1,4)="COMP"),"SUBÍTEM",IF(OR(AND(F779=0,G779=0),F779="COEF.",F779&gt;0),"SUBÍTEM",IF(MID(A779,1,5)="COMP.",IF(COUNTIF(ORÇAMENTO!$B$5:$B$9855,COMPOSIÇÕES!A779)=0,"NOK",IF(COUNTIF(ORÇAMENTO!$B$5:$B$9855,COMPOSIÇÕES!A779)&gt;0,"OK","SUBÍTEM"))))))</f>
        <v>OK</v>
      </c>
      <c r="P779" s="794" t="b">
        <f t="shared" si="209"/>
        <v>1</v>
      </c>
      <c r="Q779" s="794" t="s">
        <v>236</v>
      </c>
      <c r="R779" s="794"/>
      <c r="S779" s="76" t="s">
        <v>1594</v>
      </c>
      <c r="T779" s="794" t="s">
        <v>955</v>
      </c>
      <c r="U779" s="794" t="s">
        <v>150</v>
      </c>
    </row>
    <row r="780" spans="1:21" ht="35.25" customHeight="1">
      <c r="A780" s="779">
        <v>6615</v>
      </c>
      <c r="B780" s="910" t="s">
        <v>101</v>
      </c>
      <c r="C780" s="416" t="s">
        <v>1940</v>
      </c>
      <c r="D780" s="417" t="s">
        <v>48</v>
      </c>
      <c r="E780" s="418">
        <v>10.220000000000001</v>
      </c>
      <c r="F780" s="911">
        <v>1</v>
      </c>
      <c r="G780" s="796">
        <v>10.220000000000001</v>
      </c>
      <c r="H780" s="74" t="str">
        <f>IF(MID(A780,1,3)="OBS","REMOVER ESPAÇOS","OK")</f>
        <v>OK</v>
      </c>
      <c r="J780" s="402" t="str">
        <f>IF(AND(F780=0,G780&gt;0),1+COUNT($J$3:J779),IF(B780="AUXILIAR","AUXILIAR","SUBÍTEM"))</f>
        <v>SUBÍTEM</v>
      </c>
      <c r="K780" s="403">
        <v>6615</v>
      </c>
      <c r="L780" s="404">
        <f t="shared" si="208"/>
        <v>6615</v>
      </c>
      <c r="M780" s="405" t="str">
        <f>IF(AND(MID(A780,1,4)="comp",COUNTIF($A$1:$A$1306,A780)&gt;1),"ok AUXILIAR",IF(AND(F780&gt;0,MID(A780,1,4)="COMP"),"SUBÍTEM",IF(OR(AND(F780=0,G780=0),F780="COEF.",F780&gt;0),"SUBÍTEM",IF(MID(A780,1,5)="COMP.",IF(COUNTIF(ORÇAMENTO!$B$5:$B$9855,COMPOSIÇÕES!A780)=0,"NOK",IF(COUNTIF(ORÇAMENTO!$B$5:$B$9855,COMPOSIÇÕES!A780)&gt;0,"OK","SUBÍTEM"))))))</f>
        <v>SUBÍTEM</v>
      </c>
      <c r="P780" s="794" t="b">
        <f t="shared" si="209"/>
        <v>1</v>
      </c>
      <c r="Q780" s="794">
        <v>6615</v>
      </c>
      <c r="R780" s="794" t="s">
        <v>101</v>
      </c>
      <c r="S780" s="795" t="s">
        <v>1940</v>
      </c>
      <c r="T780" s="794" t="s">
        <v>48</v>
      </c>
      <c r="U780" s="794">
        <v>9.6</v>
      </c>
    </row>
    <row r="781" spans="1:21" ht="20.25" customHeight="1">
      <c r="A781" s="779">
        <v>88316</v>
      </c>
      <c r="B781" s="910" t="s">
        <v>100</v>
      </c>
      <c r="C781" s="416" t="s">
        <v>565</v>
      </c>
      <c r="D781" s="417" t="s">
        <v>53</v>
      </c>
      <c r="E781" s="418">
        <v>12.73</v>
      </c>
      <c r="F781" s="911">
        <v>0.15</v>
      </c>
      <c r="G781" s="796">
        <v>1.91</v>
      </c>
      <c r="H781" s="74" t="str">
        <f>IF(MID(A781,1,3)="OBS","REMOVER ESPAÇOS","OK")</f>
        <v>OK</v>
      </c>
      <c r="J781" s="402" t="str">
        <f>IF(AND(F781=0,G781&gt;0),1+COUNT($J$3:J780),IF(B781="AUXILIAR","AUXILIAR","SUBÍTEM"))</f>
        <v>SUBÍTEM</v>
      </c>
      <c r="K781" s="403">
        <v>88316</v>
      </c>
      <c r="L781" s="404">
        <f t="shared" si="208"/>
        <v>88316</v>
      </c>
      <c r="M781" s="405" t="str">
        <f>IF(AND(MID(A781,1,4)="comp",COUNTIF($A$1:$A$1306,A781)&gt;1),"ok AUXILIAR",IF(AND(F781&gt;0,MID(A781,1,4)="COMP"),"SUBÍTEM",IF(OR(AND(F781=0,G781=0),F781="COEF.",F781&gt;0),"SUBÍTEM",IF(MID(A781,1,5)="COMP.",IF(COUNTIF(ORÇAMENTO!$B$5:$B$9855,COMPOSIÇÕES!A781)=0,"NOK",IF(COUNTIF(ORÇAMENTO!$B$5:$B$9855,COMPOSIÇÕES!A781)&gt;0,"OK","SUBÍTEM"))))))</f>
        <v>SUBÍTEM</v>
      </c>
      <c r="P781" s="794" t="b">
        <f t="shared" si="209"/>
        <v>1</v>
      </c>
      <c r="Q781" s="794">
        <v>88316</v>
      </c>
      <c r="R781" s="794" t="s">
        <v>100</v>
      </c>
      <c r="S781" s="795" t="s">
        <v>565</v>
      </c>
      <c r="T781" s="794" t="s">
        <v>53</v>
      </c>
      <c r="U781" s="794">
        <v>12.7</v>
      </c>
    </row>
    <row r="782" spans="1:21" ht="18.75" customHeight="1">
      <c r="A782" s="779">
        <v>88264</v>
      </c>
      <c r="B782" s="910" t="s">
        <v>100</v>
      </c>
      <c r="C782" s="416" t="s">
        <v>578</v>
      </c>
      <c r="D782" s="417" t="s">
        <v>53</v>
      </c>
      <c r="E782" s="418">
        <v>19.8</v>
      </c>
      <c r="F782" s="911">
        <v>0.15</v>
      </c>
      <c r="G782" s="796">
        <v>2.97</v>
      </c>
      <c r="H782" s="74" t="str">
        <f>IF(MID(A782,1,3)="OBS","REMOVER ESPAÇOS","OK")</f>
        <v>OK</v>
      </c>
      <c r="J782" s="402" t="str">
        <f>IF(AND(F782=0,G782&gt;0),1+COUNT($J$3:J781),IF(B782="AUXILIAR","AUXILIAR","SUBÍTEM"))</f>
        <v>SUBÍTEM</v>
      </c>
      <c r="K782" s="403">
        <v>88264</v>
      </c>
      <c r="L782" s="404">
        <f t="shared" si="208"/>
        <v>88264</v>
      </c>
      <c r="M782" s="405" t="str">
        <f>IF(AND(MID(A782,1,4)="comp",COUNTIF($A$1:$A$1306,A782)&gt;1),"ok AUXILIAR",IF(AND(F782&gt;0,MID(A782,1,4)="COMP"),"SUBÍTEM",IF(OR(AND(F782=0,G782=0),F782="COEF.",F782&gt;0),"SUBÍTEM",IF(MID(A782,1,5)="COMP.",IF(COUNTIF(ORÇAMENTO!$B$5:$B$9855,COMPOSIÇÕES!A782)=0,"NOK",IF(COUNTIF(ORÇAMENTO!$B$5:$B$9855,COMPOSIÇÕES!A782)&gt;0,"OK","SUBÍTEM"))))))</f>
        <v>SUBÍTEM</v>
      </c>
      <c r="P782" s="794" t="b">
        <f>C782=S782</f>
        <v>1</v>
      </c>
      <c r="Q782" s="794">
        <v>88264</v>
      </c>
      <c r="R782" s="794" t="s">
        <v>100</v>
      </c>
      <c r="S782" s="795" t="s">
        <v>578</v>
      </c>
      <c r="T782" s="794" t="s">
        <v>53</v>
      </c>
      <c r="U782" s="794">
        <v>19.16</v>
      </c>
    </row>
    <row r="783" spans="1:21">
      <c r="A783" s="703" t="s">
        <v>1595</v>
      </c>
      <c r="B783" s="703"/>
      <c r="C783" s="703"/>
      <c r="D783" s="703" t="s">
        <v>150</v>
      </c>
      <c r="E783" s="703" t="s">
        <v>150</v>
      </c>
      <c r="F783" s="703"/>
      <c r="G783" s="703"/>
      <c r="H783" s="74" t="str">
        <f>IF(MID(A783,1,3)="OBS","REMOVER ESPAÇOS","OK")</f>
        <v>REMOVER ESPAÇOS</v>
      </c>
      <c r="J783" s="402" t="str">
        <f>IF(AND(F783=0,G783&gt;0),1+COUNT($J$3:J782),IF(B783="AUXILIAR","AUXILIAR","SUBÍTEM"))</f>
        <v>SUBÍTEM</v>
      </c>
      <c r="K783" s="403" t="s">
        <v>1595</v>
      </c>
      <c r="L783" s="404" t="str">
        <f t="shared" si="208"/>
        <v>Obs: composição/Base -  Composição adaptada -  ORSE - 9987(BASE)</v>
      </c>
      <c r="M783" s="405" t="str">
        <f>IF(AND(MID(A783,1,4)="comp",COUNTIF($A$1:$A$1306,A783)&gt;1),"ok AUXILIAR",IF(AND(F783&gt;0,MID(A783,1,4)="COMP"),"SUBÍTEM",IF(OR(AND(F783=0,G783=0),F783="COEF.",F783&gt;0),"SUBÍTEM",IF(MID(A783,1,5)="COMP.",IF(COUNTIF(ORÇAMENTO!$B$5:$B$9855,COMPOSIÇÕES!A783)=0,"NOK",IF(COUNTIF(ORÇAMENTO!$B$5:$B$9855,COMPOSIÇÕES!A783)&gt;0,"OK","SUBÍTEM"))))))</f>
        <v>SUBÍTEM</v>
      </c>
      <c r="P783" s="794" t="b">
        <f t="shared" ref="P783:P788" si="210">C783=S783</f>
        <v>1</v>
      </c>
      <c r="Q783" s="794" t="s">
        <v>1595</v>
      </c>
      <c r="R783" s="794"/>
      <c r="S783" s="703"/>
      <c r="T783" s="794" t="s">
        <v>150</v>
      </c>
      <c r="U783" s="794" t="s">
        <v>150</v>
      </c>
    </row>
    <row r="784" spans="1:21" ht="15.75" thickBot="1">
      <c r="A784" s="130" t="s">
        <v>961</v>
      </c>
      <c r="B784" s="382"/>
      <c r="C784" s="130"/>
      <c r="D784" s="130"/>
      <c r="E784" s="130"/>
      <c r="F784" s="130"/>
      <c r="G784" s="130"/>
      <c r="J784" s="402" t="str">
        <f>IF(AND(F784=0,G784&gt;0),1+COUNT($J$3:J783),IF(B784="AUXILIAR","AUXILIAR","SUBÍTEM"))</f>
        <v>SUBÍTEM</v>
      </c>
      <c r="K784" s="403" t="s">
        <v>961</v>
      </c>
      <c r="L784" s="404" t="str">
        <f t="shared" si="208"/>
        <v>Obs²: Assumimos uma possível pequena imprecisão ao utilizar os insumos e composição base do ORSE/SE de itens de baixa relevância.</v>
      </c>
      <c r="M784" s="405" t="str">
        <f>IF(AND(MID(A784,1,4)="comp",COUNTIF($A$1:$A$1306,A784)&gt;1),"ok AUXILIAR",IF(AND(F784&gt;0,MID(A784,1,4)="COMP"),"SUBÍTEM",IF(OR(AND(F784=0,G784=0),F784="COEF.",F784&gt;0),"SUBÍTEM",IF(MID(A784,1,5)="COMP.",IF(COUNTIF(ORÇAMENTO!$B$5:$B$9855,COMPOSIÇÕES!A784)=0,"NOK",IF(COUNTIF(ORÇAMENTO!$B$5:$B$9855,COMPOSIÇÕES!A784)&gt;0,"OK","SUBÍTEM"))))))</f>
        <v>SUBÍTEM</v>
      </c>
      <c r="P784" s="794" t="b">
        <f t="shared" si="210"/>
        <v>1</v>
      </c>
      <c r="Q784" s="794" t="s">
        <v>961</v>
      </c>
      <c r="R784" s="794"/>
      <c r="S784" s="130"/>
      <c r="T784" s="794"/>
      <c r="U784" s="794"/>
    </row>
    <row r="785" spans="1:21" ht="41.25" customHeight="1" thickBot="1">
      <c r="A785" s="397" t="s">
        <v>95</v>
      </c>
      <c r="B785" s="398"/>
      <c r="C785" s="399" t="s">
        <v>78</v>
      </c>
      <c r="D785" s="432" t="s">
        <v>96</v>
      </c>
      <c r="E785" s="399" t="s">
        <v>98</v>
      </c>
      <c r="F785" s="432" t="s">
        <v>97</v>
      </c>
      <c r="G785" s="433" t="s">
        <v>99</v>
      </c>
      <c r="H785" s="74" t="str">
        <f>IF(MID(A785,1,3)="OBS","REMOVER ESPAÇOS","OK")</f>
        <v>OK</v>
      </c>
      <c r="J785" s="402" t="str">
        <f>IF(AND(F785=0,G785&gt;0),1+COUNT($J$3:J784),IF(B785="AUXILIAR","AUXILIAR","SUBÍTEM"))</f>
        <v>SUBÍTEM</v>
      </c>
      <c r="K785" s="403" t="s">
        <v>95</v>
      </c>
      <c r="L785" s="404" t="str">
        <f t="shared" ref="L785:L791" si="211">A785</f>
        <v>COD.</v>
      </c>
      <c r="M785" s="405" t="str">
        <f>IF(AND(MID(A785,1,4)="comp",COUNTIF($A$1:$A$1306,A785)&gt;1),"ok AUXILIAR",IF(AND(F785&gt;0,MID(A785,1,4)="COMP"),"SUBÍTEM",IF(OR(AND(F785=0,G785=0),F785="COEF.",F785&gt;0),"SUBÍTEM",IF(MID(A785,1,5)="COMP.",IF(COUNTIF(ORÇAMENTO!$B$5:$B$9855,COMPOSIÇÕES!A785)=0,"NOK",IF(COUNTIF(ORÇAMENTO!$B$5:$B$9855,COMPOSIÇÕES!A785)&gt;0,"OK","SUBÍTEM"))))))</f>
        <v>SUBÍTEM</v>
      </c>
      <c r="P785" s="794" t="b">
        <f t="shared" si="210"/>
        <v>1</v>
      </c>
      <c r="Q785" s="794" t="s">
        <v>95</v>
      </c>
      <c r="R785" s="794"/>
      <c r="S785" s="75" t="s">
        <v>78</v>
      </c>
      <c r="T785" s="794" t="s">
        <v>96</v>
      </c>
      <c r="U785" s="794" t="s">
        <v>98</v>
      </c>
    </row>
    <row r="786" spans="1:21" ht="39" customHeight="1" thickBot="1">
      <c r="A786" s="407" t="s">
        <v>232</v>
      </c>
      <c r="B786" s="408"/>
      <c r="C786" s="437" t="s">
        <v>1597</v>
      </c>
      <c r="D786" s="408" t="s">
        <v>955</v>
      </c>
      <c r="E786" s="434" t="s">
        <v>150</v>
      </c>
      <c r="F786" s="434"/>
      <c r="G786" s="424">
        <v>42.33</v>
      </c>
      <c r="H786" s="74" t="str">
        <f>UPPER(C786)</f>
        <v>CURVA VERTICAL PARA CANALETA METÁLICA ARTICULADA, DA VALEMAM</v>
      </c>
      <c r="J786" s="402">
        <f>IF(AND(F786=0,G786&gt;0),1+COUNT($J$3:J784),IF(B786="AUXILIAR","AUXILIAR","SUBÍTEM"))</f>
        <v>95</v>
      </c>
      <c r="K786" s="403" t="s">
        <v>247</v>
      </c>
      <c r="L786" s="404" t="str">
        <f t="shared" si="211"/>
        <v>COMP. 95</v>
      </c>
      <c r="M786" s="405" t="str">
        <f>IF(AND(MID(A786,1,4)="comp",COUNTIF($A$1:$A$1306,A786)&gt;1),"ok AUXILIAR",IF(AND(F786&gt;0,MID(A786,1,4)="COMP"),"SUBÍTEM",IF(OR(AND(F786=0,G786=0),F786="COEF.",F786&gt;0),"SUBÍTEM",IF(MID(A786,1,5)="COMP.",IF(COUNTIF(ORÇAMENTO!$B$5:$B$9855,COMPOSIÇÕES!A786)=0,"NOK",IF(COUNTIF(ORÇAMENTO!$B$5:$B$9855,COMPOSIÇÕES!A786)&gt;0,"OK","SUBÍTEM"))))))</f>
        <v>OK</v>
      </c>
      <c r="P786" s="794" t="b">
        <f t="shared" si="210"/>
        <v>1</v>
      </c>
      <c r="Q786" s="794" t="s">
        <v>232</v>
      </c>
      <c r="R786" s="794"/>
      <c r="S786" s="76" t="s">
        <v>1597</v>
      </c>
      <c r="T786" s="794" t="s">
        <v>955</v>
      </c>
      <c r="U786" s="794" t="s">
        <v>150</v>
      </c>
    </row>
    <row r="787" spans="1:21" ht="35.25" customHeight="1">
      <c r="A787" s="779">
        <v>11060</v>
      </c>
      <c r="B787" s="910" t="s">
        <v>101</v>
      </c>
      <c r="C787" s="416" t="s">
        <v>1597</v>
      </c>
      <c r="D787" s="417" t="s">
        <v>48</v>
      </c>
      <c r="E787" s="418">
        <v>29.32</v>
      </c>
      <c r="F787" s="911">
        <v>1</v>
      </c>
      <c r="G787" s="796">
        <v>29.32</v>
      </c>
      <c r="H787" s="74" t="str">
        <f>IF(MID(A787,1,3)="OBS","REMOVER ESPAÇOS","OK")</f>
        <v>OK</v>
      </c>
      <c r="J787" s="402" t="str">
        <f>IF(AND(F787=0,G787&gt;0),1+COUNT($J$3:J786),IF(B787="AUXILIAR","AUXILIAR","SUBÍTEM"))</f>
        <v>SUBÍTEM</v>
      </c>
      <c r="K787" s="403">
        <v>11060</v>
      </c>
      <c r="L787" s="404">
        <f t="shared" si="211"/>
        <v>11060</v>
      </c>
      <c r="M787" s="405" t="str">
        <f>IF(AND(MID(A787,1,4)="comp",COUNTIF($A$1:$A$1306,A787)&gt;1),"ok AUXILIAR",IF(AND(F787&gt;0,MID(A787,1,4)="COMP"),"SUBÍTEM",IF(OR(AND(F787=0,G787=0),F787="COEF.",F787&gt;0),"SUBÍTEM",IF(MID(A787,1,5)="COMP.",IF(COUNTIF(ORÇAMENTO!$B$5:$B$9855,COMPOSIÇÕES!A787)=0,"NOK",IF(COUNTIF(ORÇAMENTO!$B$5:$B$9855,COMPOSIÇÕES!A787)&gt;0,"OK","SUBÍTEM"))))))</f>
        <v>SUBÍTEM</v>
      </c>
      <c r="P787" s="794" t="b">
        <f t="shared" si="210"/>
        <v>1</v>
      </c>
      <c r="Q787" s="794">
        <v>11060</v>
      </c>
      <c r="R787" s="794" t="s">
        <v>101</v>
      </c>
      <c r="S787" s="795" t="s">
        <v>1597</v>
      </c>
      <c r="T787" s="794" t="s">
        <v>48</v>
      </c>
      <c r="U787" s="794">
        <v>29.19</v>
      </c>
    </row>
    <row r="788" spans="1:21" ht="20.25" customHeight="1">
      <c r="A788" s="779">
        <v>88316</v>
      </c>
      <c r="B788" s="910" t="s">
        <v>100</v>
      </c>
      <c r="C788" s="416" t="s">
        <v>565</v>
      </c>
      <c r="D788" s="417" t="s">
        <v>53</v>
      </c>
      <c r="E788" s="418">
        <v>12.73</v>
      </c>
      <c r="F788" s="911">
        <v>0.4</v>
      </c>
      <c r="G788" s="796">
        <v>5.09</v>
      </c>
      <c r="H788" s="74" t="str">
        <f>IF(MID(A788,1,3)="OBS","REMOVER ESPAÇOS","OK")</f>
        <v>OK</v>
      </c>
      <c r="J788" s="402" t="str">
        <f>IF(AND(F788=0,G788&gt;0),1+COUNT($J$3:J787),IF(B788="AUXILIAR","AUXILIAR","SUBÍTEM"))</f>
        <v>SUBÍTEM</v>
      </c>
      <c r="K788" s="403">
        <v>88316</v>
      </c>
      <c r="L788" s="404">
        <f t="shared" si="211"/>
        <v>88316</v>
      </c>
      <c r="M788" s="405" t="str">
        <f>IF(AND(MID(A788,1,4)="comp",COUNTIF($A$1:$A$1306,A788)&gt;1),"ok AUXILIAR",IF(AND(F788&gt;0,MID(A788,1,4)="COMP"),"SUBÍTEM",IF(OR(AND(F788=0,G788=0),F788="COEF.",F788&gt;0),"SUBÍTEM",IF(MID(A788,1,5)="COMP.",IF(COUNTIF(ORÇAMENTO!$B$5:$B$9855,COMPOSIÇÕES!A788)=0,"NOK",IF(COUNTIF(ORÇAMENTO!$B$5:$B$9855,COMPOSIÇÕES!A788)&gt;0,"OK","SUBÍTEM"))))))</f>
        <v>SUBÍTEM</v>
      </c>
      <c r="P788" s="794" t="b">
        <f t="shared" si="210"/>
        <v>1</v>
      </c>
      <c r="Q788" s="794">
        <v>88316</v>
      </c>
      <c r="R788" s="794" t="s">
        <v>100</v>
      </c>
      <c r="S788" s="795" t="s">
        <v>565</v>
      </c>
      <c r="T788" s="794" t="s">
        <v>53</v>
      </c>
      <c r="U788" s="794">
        <v>12.7</v>
      </c>
    </row>
    <row r="789" spans="1:21" ht="18.75" customHeight="1">
      <c r="A789" s="779">
        <v>88264</v>
      </c>
      <c r="B789" s="910" t="s">
        <v>100</v>
      </c>
      <c r="C789" s="416" t="s">
        <v>578</v>
      </c>
      <c r="D789" s="417" t="s">
        <v>53</v>
      </c>
      <c r="E789" s="418">
        <v>19.8</v>
      </c>
      <c r="F789" s="911">
        <v>0.4</v>
      </c>
      <c r="G789" s="796">
        <v>7.92</v>
      </c>
      <c r="H789" s="74" t="str">
        <f>IF(MID(A789,1,3)="OBS","REMOVER ESPAÇOS","OK")</f>
        <v>OK</v>
      </c>
      <c r="J789" s="402" t="str">
        <f>IF(AND(F789=0,G789&gt;0),1+COUNT($J$3:J788),IF(B789="AUXILIAR","AUXILIAR","SUBÍTEM"))</f>
        <v>SUBÍTEM</v>
      </c>
      <c r="K789" s="403">
        <v>88264</v>
      </c>
      <c r="L789" s="404">
        <f t="shared" si="211"/>
        <v>88264</v>
      </c>
      <c r="M789" s="405" t="str">
        <f>IF(AND(MID(A789,1,4)="comp",COUNTIF($A$1:$A$1306,A789)&gt;1),"ok AUXILIAR",IF(AND(F789&gt;0,MID(A789,1,4)="COMP"),"SUBÍTEM",IF(OR(AND(F789=0,G789=0),F789="COEF.",F789&gt;0),"SUBÍTEM",IF(MID(A789,1,5)="COMP.",IF(COUNTIF(ORÇAMENTO!$B$5:$B$9855,COMPOSIÇÕES!A789)=0,"NOK",IF(COUNTIF(ORÇAMENTO!$B$5:$B$9855,COMPOSIÇÕES!A789)&gt;0,"OK","SUBÍTEM"))))))</f>
        <v>SUBÍTEM</v>
      </c>
      <c r="P789" s="794" t="b">
        <f>C789=S789</f>
        <v>1</v>
      </c>
      <c r="Q789" s="794">
        <v>88264</v>
      </c>
      <c r="R789" s="794" t="s">
        <v>100</v>
      </c>
      <c r="S789" s="795" t="s">
        <v>578</v>
      </c>
      <c r="T789" s="794" t="s">
        <v>53</v>
      </c>
      <c r="U789" s="794">
        <v>19.16</v>
      </c>
    </row>
    <row r="790" spans="1:21">
      <c r="A790" s="703" t="s">
        <v>1596</v>
      </c>
      <c r="B790" s="703"/>
      <c r="C790" s="703"/>
      <c r="D790" s="703" t="s">
        <v>150</v>
      </c>
      <c r="E790" s="703" t="s">
        <v>150</v>
      </c>
      <c r="F790" s="703"/>
      <c r="G790" s="703"/>
      <c r="H790" s="74" t="str">
        <f>IF(MID(A790,1,3)="OBS","REMOVER ESPAÇOS","OK")</f>
        <v>REMOVER ESPAÇOS</v>
      </c>
      <c r="J790" s="402" t="str">
        <f>IF(AND(F790=0,G790&gt;0),1+COUNT($J$3:J789),IF(B790="AUXILIAR","AUXILIAR","SUBÍTEM"))</f>
        <v>SUBÍTEM</v>
      </c>
      <c r="K790" s="403" t="s">
        <v>1596</v>
      </c>
      <c r="L790" s="404" t="str">
        <f t="shared" si="211"/>
        <v>Obs: composição/Base -  Composição adaptada -  ORSE - 10280(BASE)</v>
      </c>
      <c r="M790" s="405" t="str">
        <f>IF(AND(MID(A790,1,4)="comp",COUNTIF($A$1:$A$1306,A790)&gt;1),"ok AUXILIAR",IF(AND(F790&gt;0,MID(A790,1,4)="COMP"),"SUBÍTEM",IF(OR(AND(F790=0,G790=0),F790="COEF.",F790&gt;0),"SUBÍTEM",IF(MID(A790,1,5)="COMP.",IF(COUNTIF(ORÇAMENTO!$B$5:$B$9855,COMPOSIÇÕES!A790)=0,"NOK",IF(COUNTIF(ORÇAMENTO!$B$5:$B$9855,COMPOSIÇÕES!A790)&gt;0,"OK","SUBÍTEM"))))))</f>
        <v>SUBÍTEM</v>
      </c>
      <c r="P790" s="794" t="b">
        <f t="shared" ref="P790:P795" si="212">C790=S790</f>
        <v>1</v>
      </c>
      <c r="Q790" s="794" t="s">
        <v>1596</v>
      </c>
      <c r="R790" s="794"/>
      <c r="S790" s="703"/>
      <c r="T790" s="794" t="s">
        <v>150</v>
      </c>
      <c r="U790" s="794" t="s">
        <v>150</v>
      </c>
    </row>
    <row r="791" spans="1:21" ht="15.75" thickBot="1">
      <c r="A791" s="130" t="s">
        <v>961</v>
      </c>
      <c r="B791" s="382"/>
      <c r="C791" s="130"/>
      <c r="D791" s="130"/>
      <c r="E791" s="130"/>
      <c r="F791" s="130"/>
      <c r="G791" s="130"/>
      <c r="J791" s="402" t="str">
        <f>IF(AND(F791=0,G791&gt;0),1+COUNT($J$3:J790),IF(B791="AUXILIAR","AUXILIAR","SUBÍTEM"))</f>
        <v>SUBÍTEM</v>
      </c>
      <c r="K791" s="403" t="s">
        <v>961</v>
      </c>
      <c r="L791" s="404" t="str">
        <f t="shared" si="211"/>
        <v>Obs²: Assumimos uma possível pequena imprecisão ao utilizar os insumos e composição base do ORSE/SE de itens de baixa relevância.</v>
      </c>
      <c r="M791" s="405" t="str">
        <f>IF(AND(MID(A791,1,4)="comp",COUNTIF($A$1:$A$1306,A791)&gt;1),"ok AUXILIAR",IF(AND(F791&gt;0,MID(A791,1,4)="COMP"),"SUBÍTEM",IF(OR(AND(F791=0,G791=0),F791="COEF.",F791&gt;0),"SUBÍTEM",IF(MID(A791,1,5)="COMP.",IF(COUNTIF(ORÇAMENTO!$B$5:$B$9855,COMPOSIÇÕES!A791)=0,"NOK",IF(COUNTIF(ORÇAMENTO!$B$5:$B$9855,COMPOSIÇÕES!A791)&gt;0,"OK","SUBÍTEM"))))))</f>
        <v>SUBÍTEM</v>
      </c>
      <c r="P791" s="794" t="b">
        <f t="shared" si="212"/>
        <v>1</v>
      </c>
      <c r="Q791" s="794" t="s">
        <v>961</v>
      </c>
      <c r="R791" s="794"/>
      <c r="S791" s="130"/>
      <c r="T791" s="794"/>
      <c r="U791" s="794"/>
    </row>
    <row r="792" spans="1:21" ht="41.25" customHeight="1" thickBot="1">
      <c r="A792" s="397" t="s">
        <v>95</v>
      </c>
      <c r="B792" s="398"/>
      <c r="C792" s="399" t="s">
        <v>78</v>
      </c>
      <c r="D792" s="432" t="s">
        <v>96</v>
      </c>
      <c r="E792" s="399" t="s">
        <v>98</v>
      </c>
      <c r="F792" s="432" t="s">
        <v>97</v>
      </c>
      <c r="G792" s="433" t="s">
        <v>99</v>
      </c>
      <c r="H792" s="74" t="str">
        <f>IF(MID(A792,1,3)="OBS","REMOVER ESPAÇOS","OK")</f>
        <v>OK</v>
      </c>
      <c r="J792" s="402" t="str">
        <f>IF(AND(F792=0,G792&gt;0),1+COUNT($J$3:J791),IF(B792="AUXILIAR","AUXILIAR","SUBÍTEM"))</f>
        <v>SUBÍTEM</v>
      </c>
      <c r="K792" s="403" t="s">
        <v>95</v>
      </c>
      <c r="L792" s="404" t="str">
        <f t="shared" ref="L792:L798" si="213">A792</f>
        <v>COD.</v>
      </c>
      <c r="M792" s="405" t="str">
        <f>IF(AND(MID(A792,1,4)="comp",COUNTIF($A$1:$A$1306,A792)&gt;1),"ok AUXILIAR",IF(AND(F792&gt;0,MID(A792,1,4)="COMP"),"SUBÍTEM",IF(OR(AND(F792=0,G792=0),F792="COEF.",F792&gt;0),"SUBÍTEM",IF(MID(A792,1,5)="COMP.",IF(COUNTIF(ORÇAMENTO!$B$5:$B$9855,COMPOSIÇÕES!A792)=0,"NOK",IF(COUNTIF(ORÇAMENTO!$B$5:$B$9855,COMPOSIÇÕES!A792)&gt;0,"OK","SUBÍTEM"))))))</f>
        <v>SUBÍTEM</v>
      </c>
      <c r="P792" s="794" t="b">
        <f t="shared" si="212"/>
        <v>1</v>
      </c>
      <c r="Q792" s="794" t="s">
        <v>95</v>
      </c>
      <c r="R792" s="794"/>
      <c r="S792" s="75" t="s">
        <v>78</v>
      </c>
      <c r="T792" s="794" t="s">
        <v>96</v>
      </c>
      <c r="U792" s="794" t="s">
        <v>98</v>
      </c>
    </row>
    <row r="793" spans="1:21" ht="39" customHeight="1" thickBot="1">
      <c r="A793" s="407" t="s">
        <v>247</v>
      </c>
      <c r="B793" s="408"/>
      <c r="C793" s="437" t="s">
        <v>1598</v>
      </c>
      <c r="D793" s="408" t="s">
        <v>955</v>
      </c>
      <c r="E793" s="434" t="s">
        <v>150</v>
      </c>
      <c r="F793" s="434"/>
      <c r="G793" s="424">
        <v>8.4600000000000009</v>
      </c>
      <c r="H793" s="74" t="str">
        <f>UPPER(C793)</f>
        <v>EMENDA EXTERNA, PARA PERFILADO TIPO "X", 38 X 38 MM, REF. CKP 119 OU SIMILAR</v>
      </c>
      <c r="J793" s="402">
        <f>IF(AND(F793=0,G793&gt;0),1+COUNT($J$3:J791),IF(B793="AUXILIAR","AUXILIAR","SUBÍTEM"))</f>
        <v>96</v>
      </c>
      <c r="K793" s="403" t="s">
        <v>230</v>
      </c>
      <c r="L793" s="404" t="str">
        <f t="shared" si="213"/>
        <v>COMP. 96</v>
      </c>
      <c r="M793" s="405" t="str">
        <f>IF(AND(MID(A793,1,4)="comp",COUNTIF($A$1:$A$1306,A793)&gt;1),"ok AUXILIAR",IF(AND(F793&gt;0,MID(A793,1,4)="COMP"),"SUBÍTEM",IF(OR(AND(F793=0,G793=0),F793="COEF.",F793&gt;0),"SUBÍTEM",IF(MID(A793,1,5)="COMP.",IF(COUNTIF(ORÇAMENTO!$B$5:$B$9855,COMPOSIÇÕES!A793)=0,"NOK",IF(COUNTIF(ORÇAMENTO!$B$5:$B$9855,COMPOSIÇÕES!A793)&gt;0,"OK","SUBÍTEM"))))))</f>
        <v>OK</v>
      </c>
      <c r="P793" s="794" t="b">
        <f t="shared" si="212"/>
        <v>1</v>
      </c>
      <c r="Q793" s="794" t="s">
        <v>247</v>
      </c>
      <c r="R793" s="794"/>
      <c r="S793" s="76" t="s">
        <v>1598</v>
      </c>
      <c r="T793" s="794" t="s">
        <v>955</v>
      </c>
      <c r="U793" s="794" t="s">
        <v>150</v>
      </c>
    </row>
    <row r="794" spans="1:21" ht="35.25" customHeight="1">
      <c r="A794" s="779">
        <v>10045</v>
      </c>
      <c r="B794" s="910" t="s">
        <v>101</v>
      </c>
      <c r="C794" s="416" t="s">
        <v>1598</v>
      </c>
      <c r="D794" s="417" t="s">
        <v>48</v>
      </c>
      <c r="E794" s="418">
        <v>1.95</v>
      </c>
      <c r="F794" s="911">
        <v>1</v>
      </c>
      <c r="G794" s="796">
        <v>1.95</v>
      </c>
      <c r="H794" s="74" t="str">
        <f>IF(MID(A794,1,3)="OBS","REMOVER ESPAÇOS","OK")</f>
        <v>OK</v>
      </c>
      <c r="J794" s="402" t="str">
        <f>IF(AND(F794=0,G794&gt;0),1+COUNT($J$3:J793),IF(B794="AUXILIAR","AUXILIAR","SUBÍTEM"))</f>
        <v>SUBÍTEM</v>
      </c>
      <c r="K794" s="403">
        <v>10045</v>
      </c>
      <c r="L794" s="404">
        <f t="shared" si="213"/>
        <v>10045</v>
      </c>
      <c r="M794" s="405" t="str">
        <f>IF(AND(MID(A794,1,4)="comp",COUNTIF($A$1:$A$1306,A794)&gt;1),"ok AUXILIAR",IF(AND(F794&gt;0,MID(A794,1,4)="COMP"),"SUBÍTEM",IF(OR(AND(F794=0,G794=0),F794="COEF.",F794&gt;0),"SUBÍTEM",IF(MID(A794,1,5)="COMP.",IF(COUNTIF(ORÇAMENTO!$B$5:$B$9855,COMPOSIÇÕES!A794)=0,"NOK",IF(COUNTIF(ORÇAMENTO!$B$5:$B$9855,COMPOSIÇÕES!A794)&gt;0,"OK","SUBÍTEM"))))))</f>
        <v>SUBÍTEM</v>
      </c>
      <c r="P794" s="794" t="b">
        <f t="shared" si="212"/>
        <v>1</v>
      </c>
      <c r="Q794" s="794">
        <v>10045</v>
      </c>
      <c r="R794" s="794" t="s">
        <v>101</v>
      </c>
      <c r="S794" s="795" t="s">
        <v>1598</v>
      </c>
      <c r="T794" s="794" t="s">
        <v>48</v>
      </c>
      <c r="U794" s="794">
        <v>1.83</v>
      </c>
    </row>
    <row r="795" spans="1:21" ht="20.25" customHeight="1">
      <c r="A795" s="779">
        <v>88316</v>
      </c>
      <c r="B795" s="910" t="s">
        <v>100</v>
      </c>
      <c r="C795" s="416" t="s">
        <v>565</v>
      </c>
      <c r="D795" s="417" t="s">
        <v>53</v>
      </c>
      <c r="E795" s="418">
        <v>12.73</v>
      </c>
      <c r="F795" s="911">
        <v>0.2</v>
      </c>
      <c r="G795" s="796">
        <v>2.5499999999999998</v>
      </c>
      <c r="H795" s="74" t="str">
        <f>IF(MID(A795,1,3)="OBS","REMOVER ESPAÇOS","OK")</f>
        <v>OK</v>
      </c>
      <c r="J795" s="402" t="str">
        <f>IF(AND(F795=0,G795&gt;0),1+COUNT($J$3:J794),IF(B795="AUXILIAR","AUXILIAR","SUBÍTEM"))</f>
        <v>SUBÍTEM</v>
      </c>
      <c r="K795" s="403">
        <v>88316</v>
      </c>
      <c r="L795" s="404">
        <f t="shared" si="213"/>
        <v>88316</v>
      </c>
      <c r="M795" s="405" t="str">
        <f>IF(AND(MID(A795,1,4)="comp",COUNTIF($A$1:$A$1306,A795)&gt;1),"ok AUXILIAR",IF(AND(F795&gt;0,MID(A795,1,4)="COMP"),"SUBÍTEM",IF(OR(AND(F795=0,G795=0),F795="COEF.",F795&gt;0),"SUBÍTEM",IF(MID(A795,1,5)="COMP.",IF(COUNTIF(ORÇAMENTO!$B$5:$B$9855,COMPOSIÇÕES!A795)=0,"NOK",IF(COUNTIF(ORÇAMENTO!$B$5:$B$9855,COMPOSIÇÕES!A795)&gt;0,"OK","SUBÍTEM"))))))</f>
        <v>SUBÍTEM</v>
      </c>
      <c r="P795" s="794" t="b">
        <f t="shared" si="212"/>
        <v>1</v>
      </c>
      <c r="Q795" s="794">
        <v>88316</v>
      </c>
      <c r="R795" s="794" t="s">
        <v>100</v>
      </c>
      <c r="S795" s="795" t="s">
        <v>565</v>
      </c>
      <c r="T795" s="794" t="s">
        <v>53</v>
      </c>
      <c r="U795" s="794">
        <v>12.7</v>
      </c>
    </row>
    <row r="796" spans="1:21" ht="18.75" customHeight="1">
      <c r="A796" s="779">
        <v>88264</v>
      </c>
      <c r="B796" s="910" t="s">
        <v>100</v>
      </c>
      <c r="C796" s="416" t="s">
        <v>578</v>
      </c>
      <c r="D796" s="417" t="s">
        <v>53</v>
      </c>
      <c r="E796" s="418">
        <v>19.8</v>
      </c>
      <c r="F796" s="911">
        <v>0.2</v>
      </c>
      <c r="G796" s="796">
        <v>3.96</v>
      </c>
      <c r="H796" s="74" t="str">
        <f>IF(MID(A796,1,3)="OBS","REMOVER ESPAÇOS","OK")</f>
        <v>OK</v>
      </c>
      <c r="J796" s="402" t="str">
        <f>IF(AND(F796=0,G796&gt;0),1+COUNT($J$3:J795),IF(B796="AUXILIAR","AUXILIAR","SUBÍTEM"))</f>
        <v>SUBÍTEM</v>
      </c>
      <c r="K796" s="403">
        <v>88264</v>
      </c>
      <c r="L796" s="404">
        <f t="shared" si="213"/>
        <v>88264</v>
      </c>
      <c r="M796" s="405" t="str">
        <f>IF(AND(MID(A796,1,4)="comp",COUNTIF($A$1:$A$1306,A796)&gt;1),"ok AUXILIAR",IF(AND(F796&gt;0,MID(A796,1,4)="COMP"),"SUBÍTEM",IF(OR(AND(F796=0,G796=0),F796="COEF.",F796&gt;0),"SUBÍTEM",IF(MID(A796,1,5)="COMP.",IF(COUNTIF(ORÇAMENTO!$B$5:$B$9855,COMPOSIÇÕES!A796)=0,"NOK",IF(COUNTIF(ORÇAMENTO!$B$5:$B$9855,COMPOSIÇÕES!A796)&gt;0,"OK","SUBÍTEM"))))))</f>
        <v>SUBÍTEM</v>
      </c>
      <c r="P796" s="794" t="b">
        <f>C796=S796</f>
        <v>1</v>
      </c>
      <c r="Q796" s="794">
        <v>88264</v>
      </c>
      <c r="R796" s="794" t="s">
        <v>100</v>
      </c>
      <c r="S796" s="795" t="s">
        <v>578</v>
      </c>
      <c r="T796" s="794" t="s">
        <v>53</v>
      </c>
      <c r="U796" s="794">
        <v>19.16</v>
      </c>
    </row>
    <row r="797" spans="1:21">
      <c r="A797" s="703" t="s">
        <v>1599</v>
      </c>
      <c r="B797" s="703"/>
      <c r="C797" s="703"/>
      <c r="D797" s="703" t="s">
        <v>150</v>
      </c>
      <c r="E797" s="703" t="s">
        <v>150</v>
      </c>
      <c r="F797" s="703"/>
      <c r="G797" s="703"/>
      <c r="H797" s="74" t="str">
        <f>IF(MID(A797,1,3)="OBS","REMOVER ESPAÇOS","OK")</f>
        <v>REMOVER ESPAÇOS</v>
      </c>
      <c r="J797" s="402" t="str">
        <f>IF(AND(F797=0,G797&gt;0),1+COUNT($J$3:J796),IF(B797="AUXILIAR","AUXILIAR","SUBÍTEM"))</f>
        <v>SUBÍTEM</v>
      </c>
      <c r="K797" s="403" t="s">
        <v>1599</v>
      </c>
      <c r="L797" s="404" t="str">
        <f t="shared" si="213"/>
        <v>Obs: composição/Base -  Composição adaptada -  ORSE - 9667(BASE)</v>
      </c>
      <c r="M797" s="405" t="str">
        <f>IF(AND(MID(A797,1,4)="comp",COUNTIF($A$1:$A$1306,A797)&gt;1),"ok AUXILIAR",IF(AND(F797&gt;0,MID(A797,1,4)="COMP"),"SUBÍTEM",IF(OR(AND(F797=0,G797=0),F797="COEF.",F797&gt;0),"SUBÍTEM",IF(MID(A797,1,5)="COMP.",IF(COUNTIF(ORÇAMENTO!$B$5:$B$9855,COMPOSIÇÕES!A797)=0,"NOK",IF(COUNTIF(ORÇAMENTO!$B$5:$B$9855,COMPOSIÇÕES!A797)&gt;0,"OK","SUBÍTEM"))))))</f>
        <v>SUBÍTEM</v>
      </c>
      <c r="P797" s="794" t="b">
        <f t="shared" ref="P797:P815" si="214">C797=S797</f>
        <v>1</v>
      </c>
      <c r="Q797" s="794" t="s">
        <v>1599</v>
      </c>
      <c r="R797" s="794"/>
      <c r="S797" s="703"/>
      <c r="T797" s="794" t="s">
        <v>150</v>
      </c>
      <c r="U797" s="794" t="s">
        <v>150</v>
      </c>
    </row>
    <row r="798" spans="1:21" ht="15.75" thickBot="1">
      <c r="A798" s="130" t="s">
        <v>961</v>
      </c>
      <c r="B798" s="382"/>
      <c r="C798" s="130"/>
      <c r="D798" s="130"/>
      <c r="E798" s="130"/>
      <c r="F798" s="130"/>
      <c r="G798" s="130"/>
      <c r="J798" s="402" t="str">
        <f>IF(AND(F798=0,G798&gt;0),1+COUNT($J$3:J797),IF(B798="AUXILIAR","AUXILIAR","SUBÍTEM"))</f>
        <v>SUBÍTEM</v>
      </c>
      <c r="K798" s="403" t="s">
        <v>961</v>
      </c>
      <c r="L798" s="404" t="str">
        <f t="shared" si="213"/>
        <v>Obs²: Assumimos uma possível pequena imprecisão ao utilizar os insumos e composição base do ORSE/SE de itens de baixa relevância.</v>
      </c>
      <c r="M798" s="405" t="str">
        <f>IF(AND(MID(A798,1,4)="comp",COUNTIF($A$1:$A$1306,A798)&gt;1),"ok AUXILIAR",IF(AND(F798&gt;0,MID(A798,1,4)="COMP"),"SUBÍTEM",IF(OR(AND(F798=0,G798=0),F798="COEF.",F798&gt;0),"SUBÍTEM",IF(MID(A798,1,5)="COMP.",IF(COUNTIF(ORÇAMENTO!$B$5:$B$9855,COMPOSIÇÕES!A798)=0,"NOK",IF(COUNTIF(ORÇAMENTO!$B$5:$B$9855,COMPOSIÇÕES!A798)&gt;0,"OK","SUBÍTEM"))))))</f>
        <v>SUBÍTEM</v>
      </c>
      <c r="P798" s="794" t="b">
        <f t="shared" si="214"/>
        <v>1</v>
      </c>
      <c r="Q798" s="794" t="s">
        <v>961</v>
      </c>
      <c r="R798" s="794"/>
      <c r="S798" s="130"/>
      <c r="T798" s="794"/>
      <c r="U798" s="794"/>
    </row>
    <row r="799" spans="1:21" ht="41.25" customHeight="1" thickBot="1">
      <c r="A799" s="397" t="s">
        <v>95</v>
      </c>
      <c r="B799" s="398"/>
      <c r="C799" s="399" t="s">
        <v>78</v>
      </c>
      <c r="D799" s="432" t="s">
        <v>96</v>
      </c>
      <c r="E799" s="399" t="s">
        <v>98</v>
      </c>
      <c r="F799" s="432" t="s">
        <v>97</v>
      </c>
      <c r="G799" s="433" t="s">
        <v>99</v>
      </c>
      <c r="H799" s="74" t="str">
        <f>IF(MID(A799,1,3)="OBS","REMOVER ESPAÇOS","OK")</f>
        <v>OK</v>
      </c>
      <c r="J799" s="402" t="str">
        <f>IF(AND(F799=0,G799&gt;0),1+COUNT($J$3:J798),IF(B799="AUXILIAR","AUXILIAR","SUBÍTEM"))</f>
        <v>SUBÍTEM</v>
      </c>
      <c r="K799" s="403" t="s">
        <v>95</v>
      </c>
      <c r="L799" s="404" t="str">
        <f t="shared" ref="L799:L825" si="215">A799</f>
        <v>COD.</v>
      </c>
      <c r="M799" s="405" t="str">
        <f>IF(AND(MID(A799,1,4)="comp",COUNTIF($A$1:$A$1306,A799)&gt;1),"ok AUXILIAR",IF(AND(F799&gt;0,MID(A799,1,4)="COMP"),"SUBÍTEM",IF(OR(AND(F799=0,G799=0),F799="COEF.",F799&gt;0),"SUBÍTEM",IF(MID(A799,1,5)="COMP.",IF(COUNTIF(ORÇAMENTO!$B$5:$B$9855,COMPOSIÇÕES!A799)=0,"NOK",IF(COUNTIF(ORÇAMENTO!$B$5:$B$9855,COMPOSIÇÕES!A799)&gt;0,"OK","SUBÍTEM"))))))</f>
        <v>SUBÍTEM</v>
      </c>
      <c r="P799" s="794" t="b">
        <f t="shared" si="214"/>
        <v>1</v>
      </c>
      <c r="Q799" s="794" t="s">
        <v>95</v>
      </c>
      <c r="R799" s="794"/>
      <c r="S799" s="75" t="s">
        <v>78</v>
      </c>
      <c r="T799" s="794" t="s">
        <v>96</v>
      </c>
      <c r="U799" s="794" t="s">
        <v>98</v>
      </c>
    </row>
    <row r="800" spans="1:21" ht="39" customHeight="1" thickBot="1">
      <c r="A800" s="407" t="s">
        <v>230</v>
      </c>
      <c r="B800" s="408"/>
      <c r="C800" s="437" t="s">
        <v>1603</v>
      </c>
      <c r="D800" s="408" t="s">
        <v>955</v>
      </c>
      <c r="E800" s="434" t="s">
        <v>150</v>
      </c>
      <c r="F800" s="434"/>
      <c r="G800" s="424">
        <v>803.81999999999982</v>
      </c>
      <c r="H800" s="74" t="str">
        <f>UPPER(C800)</f>
        <v>CAIXA D´ÁGUA EM FIBRA DE VIDRO  - INSTALADA, SEM ESTRUTURA DE SUPORTE CAP. 1.500 LITROS</v>
      </c>
      <c r="J800" s="402">
        <f>IF(AND(F800=0,G800&gt;0),1+COUNT($J$3:J798),IF(B800="AUXILIAR","AUXILIAR","SUBÍTEM"))</f>
        <v>97</v>
      </c>
      <c r="K800" s="403" t="s">
        <v>643</v>
      </c>
      <c r="L800" s="404" t="str">
        <f t="shared" si="215"/>
        <v>COMP. 97</v>
      </c>
      <c r="M800" s="405" t="str">
        <f>IF(AND(MID(A800,1,4)="comp",COUNTIF($A$1:$A$1306,A800)&gt;1),"ok AUXILIAR",IF(AND(F800&gt;0,MID(A800,1,4)="COMP"),"SUBÍTEM",IF(OR(AND(F800=0,G800=0),F800="COEF.",F800&gt;0),"SUBÍTEM",IF(MID(A800,1,5)="COMP.",IF(COUNTIF(ORÇAMENTO!$B$5:$B$9855,COMPOSIÇÕES!A800)=0,"NOK",IF(COUNTIF(ORÇAMENTO!$B$5:$B$9855,COMPOSIÇÕES!A800)&gt;0,"OK","SUBÍTEM"))))))</f>
        <v>OK</v>
      </c>
      <c r="P800" s="794" t="b">
        <f t="shared" si="214"/>
        <v>1</v>
      </c>
      <c r="Q800" s="794" t="s">
        <v>230</v>
      </c>
      <c r="R800" s="794"/>
      <c r="S800" s="76" t="s">
        <v>1603</v>
      </c>
      <c r="T800" s="794" t="s">
        <v>955</v>
      </c>
      <c r="U800" s="794" t="s">
        <v>150</v>
      </c>
    </row>
    <row r="801" spans="1:21" ht="35.25" customHeight="1">
      <c r="A801" s="779">
        <v>11869</v>
      </c>
      <c r="B801" s="910" t="s">
        <v>566</v>
      </c>
      <c r="C801" s="416" t="s">
        <v>884</v>
      </c>
      <c r="D801" s="417" t="s">
        <v>579</v>
      </c>
      <c r="E801" s="418">
        <v>423.45</v>
      </c>
      <c r="F801" s="911">
        <v>1</v>
      </c>
      <c r="G801" s="796">
        <v>423.45</v>
      </c>
      <c r="H801" s="74" t="str">
        <f>IF(MID(A801,1,3)="OBS","REMOVER ESPAÇOS","OK")</f>
        <v>OK</v>
      </c>
      <c r="J801" s="402" t="str">
        <f>IF(AND(F801=0,G801&gt;0),1+COUNT($J$3:J800),IF(B801="AUXILIAR","AUXILIAR","SUBÍTEM"))</f>
        <v>SUBÍTEM</v>
      </c>
      <c r="K801" s="403">
        <v>11869</v>
      </c>
      <c r="L801" s="404">
        <f t="shared" si="215"/>
        <v>11869</v>
      </c>
      <c r="M801" s="405" t="str">
        <f>IF(AND(MID(A801,1,4)="comp",COUNTIF($A$1:$A$1306,A801)&gt;1),"ok AUXILIAR",IF(AND(F801&gt;0,MID(A801,1,4)="COMP"),"SUBÍTEM",IF(OR(AND(F801=0,G801=0),F801="COEF.",F801&gt;0),"SUBÍTEM",IF(MID(A801,1,5)="COMP.",IF(COUNTIF(ORÇAMENTO!$B$5:$B$9855,COMPOSIÇÕES!A801)=0,"NOK",IF(COUNTIF(ORÇAMENTO!$B$5:$B$9855,COMPOSIÇÕES!A801)&gt;0,"OK","SUBÍTEM"))))))</f>
        <v>SUBÍTEM</v>
      </c>
      <c r="P801" s="794" t="b">
        <f t="shared" si="214"/>
        <v>1</v>
      </c>
      <c r="Q801" s="794">
        <v>11869</v>
      </c>
      <c r="R801" s="794" t="s">
        <v>566</v>
      </c>
      <c r="S801" s="795" t="s">
        <v>884</v>
      </c>
      <c r="T801" s="794" t="s">
        <v>579</v>
      </c>
      <c r="U801" s="794">
        <v>489.46</v>
      </c>
    </row>
    <row r="802" spans="1:21" ht="35.25" customHeight="1">
      <c r="A802" s="779">
        <v>981</v>
      </c>
      <c r="B802" s="910" t="s">
        <v>101</v>
      </c>
      <c r="C802" s="416" t="s">
        <v>631</v>
      </c>
      <c r="D802" s="417" t="s">
        <v>47</v>
      </c>
      <c r="E802" s="418">
        <v>0.19</v>
      </c>
      <c r="F802" s="911">
        <v>6.7</v>
      </c>
      <c r="G802" s="796">
        <v>1.27</v>
      </c>
      <c r="H802" s="74" t="str">
        <f t="shared" ref="H802:H810" si="216">IF(MID(A802,1,3)="OBS","REMOVER ESPAÇOS","OK")</f>
        <v>OK</v>
      </c>
      <c r="J802" s="402" t="str">
        <f>IF(AND(F802=0,G802&gt;0),1+COUNT($J$3:J801),IF(B802="AUXILIAR","AUXILIAR","SUBÍTEM"))</f>
        <v>SUBÍTEM</v>
      </c>
      <c r="K802" s="403">
        <v>981</v>
      </c>
      <c r="L802" s="404">
        <f t="shared" ref="L802:L814" si="217">A802</f>
        <v>981</v>
      </c>
      <c r="M802" s="405" t="str">
        <f>IF(AND(MID(A802,1,4)="comp",COUNTIF($A$1:$A$1306,A802)&gt;1),"ok AUXILIAR",IF(AND(F802&gt;0,MID(A802,1,4)="COMP"),"SUBÍTEM",IF(OR(AND(F802=0,G802=0),F802="COEF.",F802&gt;0),"SUBÍTEM",IF(MID(A802,1,5)="COMP.",IF(COUNTIF(ORÇAMENTO!$B$5:$B$9855,COMPOSIÇÕES!A802)=0,"NOK",IF(COUNTIF(ORÇAMENTO!$B$5:$B$9855,COMPOSIÇÕES!A802)&gt;0,"OK","SUBÍTEM"))))))</f>
        <v>SUBÍTEM</v>
      </c>
      <c r="P802" s="794" t="b">
        <f t="shared" ref="P802:P811" si="218">C802=S802</f>
        <v>1</v>
      </c>
      <c r="Q802" s="794">
        <v>981</v>
      </c>
      <c r="R802" s="794" t="s">
        <v>101</v>
      </c>
      <c r="S802" s="795" t="s">
        <v>631</v>
      </c>
      <c r="T802" s="794" t="s">
        <v>47</v>
      </c>
      <c r="U802" s="794">
        <v>0.18</v>
      </c>
    </row>
    <row r="803" spans="1:21" ht="35.25" customHeight="1">
      <c r="A803" s="779">
        <v>1951</v>
      </c>
      <c r="B803" s="910" t="s">
        <v>101</v>
      </c>
      <c r="C803" s="416" t="s">
        <v>1473</v>
      </c>
      <c r="D803" s="417" t="s">
        <v>48</v>
      </c>
      <c r="E803" s="418">
        <v>48.28</v>
      </c>
      <c r="F803" s="911">
        <v>1</v>
      </c>
      <c r="G803" s="796">
        <v>48.28</v>
      </c>
      <c r="H803" s="74" t="str">
        <f t="shared" ref="H803:H806" si="219">IF(MID(A803,1,3)="OBS","REMOVER ESPAÇOS","OK")</f>
        <v>OK</v>
      </c>
      <c r="J803" s="402" t="str">
        <f>IF(AND(F803=0,G803&gt;0),1+COUNT($J$3:J799),IF(B803="AUXILIAR","AUXILIAR","SUBÍTEM"))</f>
        <v>SUBÍTEM</v>
      </c>
      <c r="K803" s="403">
        <v>1951</v>
      </c>
      <c r="L803" s="404">
        <f t="shared" ref="L803:L809" si="220">A803</f>
        <v>1951</v>
      </c>
      <c r="M803" s="405" t="str">
        <f>IF(AND(MID(A803,1,4)="comp",COUNTIF($A$1:$A$1306,A803)&gt;1),"ok AUXILIAR",IF(AND(F803&gt;0,MID(A803,1,4)="COMP"),"SUBÍTEM",IF(OR(AND(F803=0,G803=0),F803="COEF.",F803&gt;0),"SUBÍTEM",IF(MID(A803,1,5)="COMP.",IF(COUNTIF(ORÇAMENTO!$B$5:$B$9855,COMPOSIÇÕES!A803)=0,"NOK",IF(COUNTIF(ORÇAMENTO!$B$5:$B$9855,COMPOSIÇÕES!A803)&gt;0,"OK","SUBÍTEM"))))))</f>
        <v>SUBÍTEM</v>
      </c>
      <c r="P803" s="794" t="b">
        <f t="shared" ref="P803:P808" si="221">C803=S803</f>
        <v>1</v>
      </c>
      <c r="Q803" s="794">
        <v>1951</v>
      </c>
      <c r="R803" s="794" t="s">
        <v>101</v>
      </c>
      <c r="S803" s="795" t="s">
        <v>1473</v>
      </c>
      <c r="T803" s="794" t="s">
        <v>48</v>
      </c>
      <c r="U803" s="794">
        <v>46.8</v>
      </c>
    </row>
    <row r="804" spans="1:21" ht="35.25" customHeight="1">
      <c r="A804" s="779">
        <v>71</v>
      </c>
      <c r="B804" s="910" t="s">
        <v>566</v>
      </c>
      <c r="C804" s="416" t="s">
        <v>620</v>
      </c>
      <c r="D804" s="417" t="s">
        <v>579</v>
      </c>
      <c r="E804" s="418">
        <v>14.15</v>
      </c>
      <c r="F804" s="911">
        <v>2</v>
      </c>
      <c r="G804" s="796">
        <v>28.3</v>
      </c>
      <c r="H804" s="74" t="str">
        <f t="shared" si="219"/>
        <v>OK</v>
      </c>
      <c r="J804" s="402" t="str">
        <f>IF(AND(F804=0,G804&gt;0),1+COUNT($J$3:J800),IF(B804="AUXILIAR","AUXILIAR","SUBÍTEM"))</f>
        <v>SUBÍTEM</v>
      </c>
      <c r="K804" s="403">
        <v>71</v>
      </c>
      <c r="L804" s="404">
        <f t="shared" si="220"/>
        <v>71</v>
      </c>
      <c r="M804" s="405" t="str">
        <f>IF(AND(MID(A804,1,4)="comp",COUNTIF($A$1:$A$1306,A804)&gt;1),"ok AUXILIAR",IF(AND(F804&gt;0,MID(A804,1,4)="COMP"),"SUBÍTEM",IF(OR(AND(F804=0,G804=0),F804="COEF.",F804&gt;0),"SUBÍTEM",IF(MID(A804,1,5)="COMP.",IF(COUNTIF(ORÇAMENTO!$B$5:$B$9855,COMPOSIÇÕES!A804)=0,"NOK",IF(COUNTIF(ORÇAMENTO!$B$5:$B$9855,COMPOSIÇÕES!A804)&gt;0,"OK","SUBÍTEM"))))))</f>
        <v>SUBÍTEM</v>
      </c>
      <c r="P804" s="794" t="b">
        <f t="shared" si="221"/>
        <v>1</v>
      </c>
      <c r="Q804" s="794">
        <v>71</v>
      </c>
      <c r="R804" s="794" t="s">
        <v>566</v>
      </c>
      <c r="S804" s="795" t="s">
        <v>620</v>
      </c>
      <c r="T804" s="794" t="s">
        <v>579</v>
      </c>
      <c r="U804" s="794">
        <v>13.65</v>
      </c>
    </row>
    <row r="805" spans="1:21" ht="35.25" customHeight="1">
      <c r="A805" s="779">
        <v>72</v>
      </c>
      <c r="B805" s="910" t="s">
        <v>566</v>
      </c>
      <c r="C805" s="416" t="s">
        <v>876</v>
      </c>
      <c r="D805" s="417" t="s">
        <v>579</v>
      </c>
      <c r="E805" s="418">
        <v>23.98</v>
      </c>
      <c r="F805" s="911">
        <v>1</v>
      </c>
      <c r="G805" s="796">
        <v>23.98</v>
      </c>
      <c r="H805" s="74" t="str">
        <f t="shared" si="219"/>
        <v>OK</v>
      </c>
      <c r="J805" s="402" t="str">
        <f>IF(AND(F805=0,G805&gt;0),1+COUNT($J$3:J801),IF(B805="AUXILIAR","AUXILIAR","SUBÍTEM"))</f>
        <v>SUBÍTEM</v>
      </c>
      <c r="K805" s="403">
        <v>72</v>
      </c>
      <c r="L805" s="404">
        <f t="shared" si="220"/>
        <v>72</v>
      </c>
      <c r="M805" s="405" t="str">
        <f>IF(AND(MID(A805,1,4)="comp",COUNTIF($A$1:$A$1306,A805)&gt;1),"ok AUXILIAR",IF(AND(F805&gt;0,MID(A805,1,4)="COMP"),"SUBÍTEM",IF(OR(AND(F805=0,G805=0),F805="COEF.",F805&gt;0),"SUBÍTEM",IF(MID(A805,1,5)="COMP.",IF(COUNTIF(ORÇAMENTO!$B$5:$B$9855,COMPOSIÇÕES!A805)=0,"NOK",IF(COUNTIF(ORÇAMENTO!$B$5:$B$9855,COMPOSIÇÕES!A805)&gt;0,"OK","SUBÍTEM"))))))</f>
        <v>SUBÍTEM</v>
      </c>
      <c r="P805" s="794" t="b">
        <f t="shared" si="221"/>
        <v>1</v>
      </c>
      <c r="Q805" s="794">
        <v>72</v>
      </c>
      <c r="R805" s="794" t="s">
        <v>566</v>
      </c>
      <c r="S805" s="795" t="s">
        <v>876</v>
      </c>
      <c r="T805" s="794" t="s">
        <v>579</v>
      </c>
      <c r="U805" s="794">
        <v>23.14</v>
      </c>
    </row>
    <row r="806" spans="1:21" ht="35.25" customHeight="1">
      <c r="A806" s="779">
        <v>73</v>
      </c>
      <c r="B806" s="910" t="s">
        <v>566</v>
      </c>
      <c r="C806" s="416" t="s">
        <v>621</v>
      </c>
      <c r="D806" s="417" t="s">
        <v>579</v>
      </c>
      <c r="E806" s="418">
        <v>10.57</v>
      </c>
      <c r="F806" s="911">
        <v>1</v>
      </c>
      <c r="G806" s="796">
        <v>10.57</v>
      </c>
      <c r="H806" s="74" t="str">
        <f t="shared" si="219"/>
        <v>OK</v>
      </c>
      <c r="J806" s="402" t="str">
        <f>IF(AND(F806=0,G806&gt;0),1+COUNT($J$3:J799),IF(B806="AUXILIAR","AUXILIAR","SUBÍTEM"))</f>
        <v>SUBÍTEM</v>
      </c>
      <c r="K806" s="403">
        <v>73</v>
      </c>
      <c r="L806" s="404">
        <f t="shared" si="220"/>
        <v>73</v>
      </c>
      <c r="M806" s="405" t="str">
        <f>IF(AND(MID(A806,1,4)="comp",COUNTIF($A$1:$A$1306,A806)&gt;1),"ok AUXILIAR",IF(AND(F806&gt;0,MID(A806,1,4)="COMP"),"SUBÍTEM",IF(OR(AND(F806=0,G806=0),F806="COEF.",F806&gt;0),"SUBÍTEM",IF(MID(A806,1,5)="COMP.",IF(COUNTIF(ORÇAMENTO!$B$5:$B$9855,COMPOSIÇÕES!A806)=0,"NOK",IF(COUNTIF(ORÇAMENTO!$B$5:$B$9855,COMPOSIÇÕES!A806)&gt;0,"OK","SUBÍTEM"))))))</f>
        <v>SUBÍTEM</v>
      </c>
      <c r="P806" s="794" t="b">
        <f t="shared" si="221"/>
        <v>1</v>
      </c>
      <c r="Q806" s="794">
        <v>73</v>
      </c>
      <c r="R806" s="794" t="s">
        <v>566</v>
      </c>
      <c r="S806" s="795" t="s">
        <v>621</v>
      </c>
      <c r="T806" s="794" t="s">
        <v>579</v>
      </c>
      <c r="U806" s="794">
        <v>10.19</v>
      </c>
    </row>
    <row r="807" spans="1:21" ht="20.25" customHeight="1">
      <c r="A807" s="779">
        <v>3876</v>
      </c>
      <c r="B807" s="910" t="s">
        <v>566</v>
      </c>
      <c r="C807" s="416" t="s">
        <v>623</v>
      </c>
      <c r="D807" s="417" t="s">
        <v>579</v>
      </c>
      <c r="E807" s="418">
        <v>2.66</v>
      </c>
      <c r="F807" s="911">
        <v>2</v>
      </c>
      <c r="G807" s="796">
        <v>5.32</v>
      </c>
      <c r="H807" s="74" t="str">
        <f>IF(MID(A807,1,3)="OBS","REMOVER ESPAÇOS","OK")</f>
        <v>OK</v>
      </c>
      <c r="J807" s="402" t="str">
        <f>IF(AND(F807=0,G807&gt;0),1+COUNT($J$3:J795),IF(B807="AUXILIAR","AUXILIAR","SUBÍTEM"))</f>
        <v>SUBÍTEM</v>
      </c>
      <c r="K807" s="403">
        <v>3876</v>
      </c>
      <c r="L807" s="404">
        <f t="shared" ref="L807" si="222">A807</f>
        <v>3876</v>
      </c>
      <c r="M807" s="405" t="str">
        <f>IF(AND(MID(A807,1,4)="comp",COUNTIF($A$1:$A$1306,A807)&gt;1),"ok AUXILIAR",IF(AND(F807&gt;0,MID(A807,1,4)="COMP"),"SUBÍTEM",IF(OR(AND(F807=0,G807=0),F807="COEF.",F807&gt;0),"SUBÍTEM",IF(MID(A807,1,5)="COMP.",IF(COUNTIF(ORÇAMENTO!$B$5:$B$9855,COMPOSIÇÕES!A807)=0,"NOK",IF(COUNTIF(ORÇAMENTO!$B$5:$B$9855,COMPOSIÇÕES!A807)&gt;0,"OK","SUBÍTEM"))))))</f>
        <v>SUBÍTEM</v>
      </c>
      <c r="P807" s="794" t="b">
        <f t="shared" ref="P807" si="223">C807=S807</f>
        <v>1</v>
      </c>
      <c r="Q807" s="794">
        <v>3876</v>
      </c>
      <c r="R807" s="794" t="s">
        <v>566</v>
      </c>
      <c r="S807" s="795" t="s">
        <v>623</v>
      </c>
      <c r="T807" s="794" t="s">
        <v>579</v>
      </c>
      <c r="U807" s="794">
        <v>2.56</v>
      </c>
    </row>
    <row r="808" spans="1:21" ht="20.25" customHeight="1">
      <c r="A808" s="779">
        <v>3878</v>
      </c>
      <c r="B808" s="910" t="s">
        <v>566</v>
      </c>
      <c r="C808" s="416" t="s">
        <v>624</v>
      </c>
      <c r="D808" s="417" t="s">
        <v>579</v>
      </c>
      <c r="E808" s="418">
        <v>5.05</v>
      </c>
      <c r="F808" s="911">
        <v>1</v>
      </c>
      <c r="G808" s="796">
        <v>5.05</v>
      </c>
      <c r="H808" s="74" t="str">
        <f>IF(MID(A808,1,3)="OBS","REMOVER ESPAÇOS","OK")</f>
        <v>OK</v>
      </c>
      <c r="J808" s="402" t="str">
        <f>IF(AND(F808=0,G808&gt;0),1+COUNT($J$3:J798),IF(B808="AUXILIAR","AUXILIAR","SUBÍTEM"))</f>
        <v>SUBÍTEM</v>
      </c>
      <c r="K808" s="403">
        <v>3878</v>
      </c>
      <c r="L808" s="404">
        <f t="shared" si="220"/>
        <v>3878</v>
      </c>
      <c r="M808" s="405" t="str">
        <f>IF(AND(MID(A808,1,4)="comp",COUNTIF($A$1:$A$1306,A808)&gt;1),"ok AUXILIAR",IF(AND(F808&gt;0,MID(A808,1,4)="COMP"),"SUBÍTEM",IF(OR(AND(F808=0,G808=0),F808="COEF.",F808&gt;0),"SUBÍTEM",IF(MID(A808,1,5)="COMP.",IF(COUNTIF(ORÇAMENTO!$B$5:$B$9855,COMPOSIÇÕES!A808)=0,"NOK",IF(COUNTIF(ORÇAMENTO!$B$5:$B$9855,COMPOSIÇÕES!A808)&gt;0,"OK","SUBÍTEM"))))))</f>
        <v>SUBÍTEM</v>
      </c>
      <c r="P808" s="794" t="b">
        <f t="shared" si="221"/>
        <v>1</v>
      </c>
      <c r="Q808" s="794">
        <v>3878</v>
      </c>
      <c r="R808" s="794" t="s">
        <v>566</v>
      </c>
      <c r="S808" s="795" t="s">
        <v>624</v>
      </c>
      <c r="T808" s="794" t="s">
        <v>579</v>
      </c>
      <c r="U808" s="794">
        <v>4.87</v>
      </c>
    </row>
    <row r="809" spans="1:21" ht="18.75" customHeight="1">
      <c r="A809" s="779">
        <v>3482</v>
      </c>
      <c r="B809" s="910" t="s">
        <v>566</v>
      </c>
      <c r="C809" s="416" t="s">
        <v>622</v>
      </c>
      <c r="D809" s="417" t="s">
        <v>579</v>
      </c>
      <c r="E809" s="418">
        <v>4.26</v>
      </c>
      <c r="F809" s="911">
        <v>2</v>
      </c>
      <c r="G809" s="796">
        <v>8.52</v>
      </c>
      <c r="H809" s="74" t="str">
        <f>IF(MID(A809,1,3)="OBS","REMOVER ESPAÇOS","OK")</f>
        <v>OK</v>
      </c>
      <c r="J809" s="402" t="str">
        <f>IF(AND(F809=0,G809&gt;0),1+COUNT($J$3:J808),IF(B809="AUXILIAR","AUXILIAR","SUBÍTEM"))</f>
        <v>SUBÍTEM</v>
      </c>
      <c r="K809" s="403">
        <v>3482</v>
      </c>
      <c r="L809" s="404">
        <f t="shared" si="220"/>
        <v>3482</v>
      </c>
      <c r="M809" s="405" t="str">
        <f>IF(AND(MID(A809,1,4)="comp",COUNTIF($A$1:$A$1306,A809)&gt;1),"ok AUXILIAR",IF(AND(F809&gt;0,MID(A809,1,4)="COMP"),"SUBÍTEM",IF(OR(AND(F809=0,G809=0),F809="COEF.",F809&gt;0),"SUBÍTEM",IF(MID(A809,1,5)="COMP.",IF(COUNTIF(ORÇAMENTO!$B$5:$B$9855,COMPOSIÇÕES!A809)=0,"NOK",IF(COUNTIF(ORÇAMENTO!$B$5:$B$9855,COMPOSIÇÕES!A809)&gt;0,"OK","SUBÍTEM"))))))</f>
        <v>SUBÍTEM</v>
      </c>
      <c r="P809" s="794" t="b">
        <f>C809=S809</f>
        <v>1</v>
      </c>
      <c r="Q809" s="794">
        <v>3482</v>
      </c>
      <c r="R809" s="794" t="s">
        <v>566</v>
      </c>
      <c r="S809" s="795" t="s">
        <v>622</v>
      </c>
      <c r="T809" s="794" t="s">
        <v>579</v>
      </c>
      <c r="U809" s="794">
        <v>4.1100000000000003</v>
      </c>
    </row>
    <row r="810" spans="1:21" ht="35.25" customHeight="1">
      <c r="A810" s="779">
        <v>3884</v>
      </c>
      <c r="B810" s="910" t="s">
        <v>566</v>
      </c>
      <c r="C810" s="416" t="s">
        <v>625</v>
      </c>
      <c r="D810" s="417" t="s">
        <v>579</v>
      </c>
      <c r="E810" s="418">
        <v>1.59</v>
      </c>
      <c r="F810" s="911">
        <v>2</v>
      </c>
      <c r="G810" s="796">
        <v>3.18</v>
      </c>
      <c r="H810" s="74" t="str">
        <f t="shared" si="216"/>
        <v>OK</v>
      </c>
      <c r="J810" s="402" t="str">
        <f>IF(AND(F810=0,G810&gt;0),1+COUNT($J$3:J802),IF(B810="AUXILIAR","AUXILIAR","SUBÍTEM"))</f>
        <v>SUBÍTEM</v>
      </c>
      <c r="K810" s="403">
        <v>3884</v>
      </c>
      <c r="L810" s="404">
        <f t="shared" si="217"/>
        <v>3884</v>
      </c>
      <c r="M810" s="405" t="str">
        <f>IF(AND(MID(A810,1,4)="comp",COUNTIF($A$1:$A$1306,A810)&gt;1),"ok AUXILIAR",IF(AND(F810&gt;0,MID(A810,1,4)="COMP"),"SUBÍTEM",IF(OR(AND(F810=0,G810=0),F810="COEF.",F810&gt;0),"SUBÍTEM",IF(MID(A810,1,5)="COMP.",IF(COUNTIF(ORÇAMENTO!$B$5:$B$9855,COMPOSIÇÕES!A810)=0,"NOK",IF(COUNTIF(ORÇAMENTO!$B$5:$B$9855,COMPOSIÇÕES!A810)&gt;0,"OK","SUBÍTEM"))))))</f>
        <v>SUBÍTEM</v>
      </c>
      <c r="P810" s="794" t="b">
        <f t="shared" si="218"/>
        <v>1</v>
      </c>
      <c r="Q810" s="794">
        <v>3884</v>
      </c>
      <c r="R810" s="794" t="s">
        <v>566</v>
      </c>
      <c r="S810" s="795" t="s">
        <v>625</v>
      </c>
      <c r="T810" s="794" t="s">
        <v>579</v>
      </c>
      <c r="U810" s="794">
        <v>1.53</v>
      </c>
    </row>
    <row r="811" spans="1:21" ht="20.25" customHeight="1">
      <c r="A811" s="779">
        <v>9862</v>
      </c>
      <c r="B811" s="910" t="s">
        <v>566</v>
      </c>
      <c r="C811" s="416" t="s">
        <v>626</v>
      </c>
      <c r="D811" s="417" t="s">
        <v>568</v>
      </c>
      <c r="E811" s="418">
        <v>22.56</v>
      </c>
      <c r="F811" s="911">
        <v>2.4</v>
      </c>
      <c r="G811" s="796">
        <v>54.14</v>
      </c>
      <c r="H811" s="74" t="str">
        <f t="shared" ref="H811:H817" si="224">IF(MID(A811,1,3)="OBS","REMOVER ESPAÇOS","OK")</f>
        <v>OK</v>
      </c>
      <c r="J811" s="402" t="str">
        <f>IF(AND(F811=0,G811&gt;0),1+COUNT($J$3:J799),IF(B811="AUXILIAR","AUXILIAR","SUBÍTEM"))</f>
        <v>SUBÍTEM</v>
      </c>
      <c r="K811" s="403">
        <v>9862</v>
      </c>
      <c r="L811" s="404">
        <f t="shared" si="217"/>
        <v>9862</v>
      </c>
      <c r="M811" s="405" t="str">
        <f>IF(AND(MID(A811,1,4)="comp",COUNTIF($A$1:$A$1306,A811)&gt;1),"ok AUXILIAR",IF(AND(F811&gt;0,MID(A811,1,4)="COMP"),"SUBÍTEM",IF(OR(AND(F811=0,G811=0),F811="COEF.",F811&gt;0),"SUBÍTEM",IF(MID(A811,1,5)="COMP.",IF(COUNTIF(ORÇAMENTO!$B$5:$B$9855,COMPOSIÇÕES!A811)=0,"NOK",IF(COUNTIF(ORÇAMENTO!$B$5:$B$9855,COMPOSIÇÕES!A811)&gt;0,"OK","SUBÍTEM"))))))</f>
        <v>SUBÍTEM</v>
      </c>
      <c r="P811" s="794" t="b">
        <f t="shared" si="218"/>
        <v>1</v>
      </c>
      <c r="Q811" s="794">
        <v>9862</v>
      </c>
      <c r="R811" s="794" t="s">
        <v>566</v>
      </c>
      <c r="S811" s="795" t="s">
        <v>626</v>
      </c>
      <c r="T811" s="794" t="s">
        <v>568</v>
      </c>
      <c r="U811" s="794">
        <v>21.77</v>
      </c>
    </row>
    <row r="812" spans="1:21" ht="18.75" customHeight="1">
      <c r="A812" s="779">
        <v>9866</v>
      </c>
      <c r="B812" s="910" t="s">
        <v>566</v>
      </c>
      <c r="C812" s="416" t="s">
        <v>627</v>
      </c>
      <c r="D812" s="417" t="s">
        <v>568</v>
      </c>
      <c r="E812" s="418">
        <v>13.39</v>
      </c>
      <c r="F812" s="911">
        <v>1.6</v>
      </c>
      <c r="G812" s="796">
        <v>21.42</v>
      </c>
      <c r="H812" s="74" t="str">
        <f t="shared" si="224"/>
        <v>OK</v>
      </c>
      <c r="J812" s="402" t="str">
        <f>IF(AND(F812=0,G812&gt;0),1+COUNT($J$3:J811),IF(B812="AUXILIAR","AUXILIAR","SUBÍTEM"))</f>
        <v>SUBÍTEM</v>
      </c>
      <c r="K812" s="403">
        <v>9866</v>
      </c>
      <c r="L812" s="404">
        <f t="shared" si="217"/>
        <v>9866</v>
      </c>
      <c r="M812" s="405" t="str">
        <f>IF(AND(MID(A812,1,4)="comp",COUNTIF($A$1:$A$1306,A812)&gt;1),"ok AUXILIAR",IF(AND(F812&gt;0,MID(A812,1,4)="COMP"),"SUBÍTEM",IF(OR(AND(F812=0,G812=0),F812="COEF.",F812&gt;0),"SUBÍTEM",IF(MID(A812,1,5)="COMP.",IF(COUNTIF(ORÇAMENTO!$B$5:$B$9855,COMPOSIÇÕES!A812)=0,"NOK",IF(COUNTIF(ORÇAMENTO!$B$5:$B$9855,COMPOSIÇÕES!A812)&gt;0,"OK","SUBÍTEM"))))))</f>
        <v>SUBÍTEM</v>
      </c>
      <c r="P812" s="794" t="b">
        <f>C812=S812</f>
        <v>1</v>
      </c>
      <c r="Q812" s="794">
        <v>9866</v>
      </c>
      <c r="R812" s="794" t="s">
        <v>566</v>
      </c>
      <c r="S812" s="795" t="s">
        <v>627</v>
      </c>
      <c r="T812" s="794" t="s">
        <v>568</v>
      </c>
      <c r="U812" s="794">
        <v>12.92</v>
      </c>
    </row>
    <row r="813" spans="1:21" ht="37.5" customHeight="1">
      <c r="A813" s="779">
        <v>11830</v>
      </c>
      <c r="B813" s="910" t="s">
        <v>566</v>
      </c>
      <c r="C813" s="416" t="s">
        <v>628</v>
      </c>
      <c r="D813" s="417" t="s">
        <v>579</v>
      </c>
      <c r="E813" s="418">
        <v>10.31</v>
      </c>
      <c r="F813" s="911">
        <v>1</v>
      </c>
      <c r="G813" s="796">
        <v>10.31</v>
      </c>
      <c r="H813" s="74" t="str">
        <f t="shared" si="224"/>
        <v>OK</v>
      </c>
      <c r="J813" s="402" t="str">
        <f>IF(AND(F813=0,G813&gt;0),1+COUNT($J$3:J799),IF(B813="AUXILIAR","AUXILIAR","SUBÍTEM"))</f>
        <v>SUBÍTEM</v>
      </c>
      <c r="K813" s="403">
        <v>11830</v>
      </c>
      <c r="L813" s="404">
        <f t="shared" si="217"/>
        <v>11830</v>
      </c>
      <c r="M813" s="405" t="str">
        <f>IF(AND(MID(A813,1,4)="comp",COUNTIF($A$1:$A$1306,A813)&gt;1),"ok AUXILIAR",IF(AND(F813&gt;0,MID(A813,1,4)="COMP"),"SUBÍTEM",IF(OR(AND(F813=0,G813=0),F813="COEF.",F813&gt;0),"SUBÍTEM",IF(MID(A813,1,5)="COMP.",IF(COUNTIF(ORÇAMENTO!$B$5:$B$9855,COMPOSIÇÕES!A813)=0,"NOK",IF(COUNTIF(ORÇAMENTO!$B$5:$B$9855,COMPOSIÇÕES!A813)&gt;0,"OK","SUBÍTEM"))))))</f>
        <v>SUBÍTEM</v>
      </c>
      <c r="P813" s="794" t="b">
        <f t="shared" ref="P813" si="225">C813=S813</f>
        <v>1</v>
      </c>
      <c r="Q813" s="794">
        <v>11830</v>
      </c>
      <c r="R813" s="794" t="s">
        <v>566</v>
      </c>
      <c r="S813" s="795" t="s">
        <v>628</v>
      </c>
      <c r="T813" s="794" t="s">
        <v>579</v>
      </c>
      <c r="U813" s="794">
        <v>10.31</v>
      </c>
    </row>
    <row r="814" spans="1:21" ht="39" customHeight="1">
      <c r="A814" s="779">
        <v>34492</v>
      </c>
      <c r="B814" s="910" t="s">
        <v>566</v>
      </c>
      <c r="C814" s="416" t="s">
        <v>629</v>
      </c>
      <c r="D814" s="417" t="s">
        <v>576</v>
      </c>
      <c r="E814" s="418">
        <v>249.29</v>
      </c>
      <c r="F814" s="911">
        <v>0.12</v>
      </c>
      <c r="G814" s="796">
        <v>29.91</v>
      </c>
      <c r="H814" s="74" t="str">
        <f t="shared" si="224"/>
        <v>OK</v>
      </c>
      <c r="J814" s="402" t="str">
        <f>IF(AND(F814=0,G814&gt;0),1+COUNT($J$3:J813),IF(B814="AUXILIAR","AUXILIAR","SUBÍTEM"))</f>
        <v>SUBÍTEM</v>
      </c>
      <c r="K814" s="403">
        <v>34492</v>
      </c>
      <c r="L814" s="404">
        <f t="shared" si="217"/>
        <v>34492</v>
      </c>
      <c r="M814" s="405" t="str">
        <f>IF(AND(MID(A814,1,4)="comp",COUNTIF($A$1:$A$1306,A814)&gt;1),"ok AUXILIAR",IF(AND(F814&gt;0,MID(A814,1,4)="COMP"),"SUBÍTEM",IF(OR(AND(F814=0,G814=0),F814="COEF.",F814&gt;0),"SUBÍTEM",IF(MID(A814,1,5)="COMP.",IF(COUNTIF(ORÇAMENTO!$B$5:$B$9855,COMPOSIÇÕES!A814)=0,"NOK",IF(COUNTIF(ORÇAMENTO!$B$5:$B$9855,COMPOSIÇÕES!A814)&gt;0,"OK","SUBÍTEM"))))))</f>
        <v>SUBÍTEM</v>
      </c>
      <c r="P814" s="794" t="b">
        <f>C814=S814</f>
        <v>1</v>
      </c>
      <c r="Q814" s="794">
        <v>34492</v>
      </c>
      <c r="R814" s="794" t="s">
        <v>566</v>
      </c>
      <c r="S814" s="795" t="s">
        <v>629</v>
      </c>
      <c r="T814" s="794" t="s">
        <v>576</v>
      </c>
      <c r="U814" s="794">
        <v>249.29</v>
      </c>
    </row>
    <row r="815" spans="1:21" ht="20.25" customHeight="1">
      <c r="A815" s="779">
        <v>88316</v>
      </c>
      <c r="B815" s="910" t="s">
        <v>100</v>
      </c>
      <c r="C815" s="416" t="s">
        <v>565</v>
      </c>
      <c r="D815" s="417" t="s">
        <v>53</v>
      </c>
      <c r="E815" s="418">
        <v>12.73</v>
      </c>
      <c r="F815" s="911">
        <v>4</v>
      </c>
      <c r="G815" s="796">
        <v>50.92</v>
      </c>
      <c r="H815" s="74" t="str">
        <f t="shared" si="224"/>
        <v>OK</v>
      </c>
      <c r="J815" s="402" t="str">
        <f>IF(AND(F815=0,G815&gt;0),1+COUNT($J$3:J801),IF(B815="AUXILIAR","AUXILIAR","SUBÍTEM"))</f>
        <v>SUBÍTEM</v>
      </c>
      <c r="K815" s="403">
        <v>88316</v>
      </c>
      <c r="L815" s="404">
        <f t="shared" si="215"/>
        <v>88316</v>
      </c>
      <c r="M815" s="405" t="str">
        <f>IF(AND(MID(A815,1,4)="comp",COUNTIF($A$1:$A$1306,A815)&gt;1),"ok AUXILIAR",IF(AND(F815&gt;0,MID(A815,1,4)="COMP"),"SUBÍTEM",IF(OR(AND(F815=0,G815=0),F815="COEF.",F815&gt;0),"SUBÍTEM",IF(MID(A815,1,5)="COMP.",IF(COUNTIF(ORÇAMENTO!$B$5:$B$9855,COMPOSIÇÕES!A815)=0,"NOK",IF(COUNTIF(ORÇAMENTO!$B$5:$B$9855,COMPOSIÇÕES!A815)&gt;0,"OK","SUBÍTEM"))))))</f>
        <v>SUBÍTEM</v>
      </c>
      <c r="P815" s="794" t="b">
        <f t="shared" si="214"/>
        <v>1</v>
      </c>
      <c r="Q815" s="794">
        <v>88316</v>
      </c>
      <c r="R815" s="794" t="s">
        <v>100</v>
      </c>
      <c r="S815" s="795" t="s">
        <v>565</v>
      </c>
      <c r="T815" s="794" t="s">
        <v>53</v>
      </c>
      <c r="U815" s="794">
        <v>12.7</v>
      </c>
    </row>
    <row r="816" spans="1:21" ht="18.75" customHeight="1">
      <c r="A816" s="779">
        <v>88264</v>
      </c>
      <c r="B816" s="910" t="s">
        <v>100</v>
      </c>
      <c r="C816" s="416" t="s">
        <v>578</v>
      </c>
      <c r="D816" s="417" t="s">
        <v>53</v>
      </c>
      <c r="E816" s="418">
        <v>19.8</v>
      </c>
      <c r="F816" s="911">
        <v>4</v>
      </c>
      <c r="G816" s="796">
        <v>79.2</v>
      </c>
      <c r="H816" s="74" t="str">
        <f t="shared" si="224"/>
        <v>OK</v>
      </c>
      <c r="J816" s="402" t="str">
        <f>IF(AND(F816=0,G816&gt;0),1+COUNT($J$3:J815),IF(B816="AUXILIAR","AUXILIAR","SUBÍTEM"))</f>
        <v>SUBÍTEM</v>
      </c>
      <c r="K816" s="403">
        <v>88264</v>
      </c>
      <c r="L816" s="404">
        <f t="shared" si="215"/>
        <v>88264</v>
      </c>
      <c r="M816" s="405" t="str">
        <f>IF(AND(MID(A816,1,4)="comp",COUNTIF($A$1:$A$1306,A816)&gt;1),"ok AUXILIAR",IF(AND(F816&gt;0,MID(A816,1,4)="COMP"),"SUBÍTEM",IF(OR(AND(F816=0,G816=0),F816="COEF.",F816&gt;0),"SUBÍTEM",IF(MID(A816,1,5)="COMP.",IF(COUNTIF(ORÇAMENTO!$B$5:$B$9855,COMPOSIÇÕES!A816)=0,"NOK",IF(COUNTIF(ORÇAMENTO!$B$5:$B$9855,COMPOSIÇÕES!A816)&gt;0,"OK","SUBÍTEM"))))))</f>
        <v>SUBÍTEM</v>
      </c>
      <c r="P816" s="794" t="b">
        <f>C816=S816</f>
        <v>1</v>
      </c>
      <c r="Q816" s="794">
        <v>88264</v>
      </c>
      <c r="R816" s="794" t="s">
        <v>100</v>
      </c>
      <c r="S816" s="795" t="s">
        <v>578</v>
      </c>
      <c r="T816" s="794" t="s">
        <v>53</v>
      </c>
      <c r="U816" s="794">
        <v>19.16</v>
      </c>
    </row>
    <row r="817" spans="1:21">
      <c r="A817" s="703" t="s">
        <v>1602</v>
      </c>
      <c r="B817" s="703"/>
      <c r="C817" s="703"/>
      <c r="D817" s="703" t="s">
        <v>150</v>
      </c>
      <c r="E817" s="703" t="s">
        <v>150</v>
      </c>
      <c r="F817" s="703"/>
      <c r="G817" s="703"/>
      <c r="H817" s="74" t="str">
        <f t="shared" si="224"/>
        <v>REMOVER ESPAÇOS</v>
      </c>
      <c r="J817" s="402" t="str">
        <f>IF(AND(F817=0,G817&gt;0),1+COUNT($J$3:J816),IF(B817="AUXILIAR","AUXILIAR","SUBÍTEM"))</f>
        <v>SUBÍTEM</v>
      </c>
      <c r="K817" s="403" t="s">
        <v>1602</v>
      </c>
      <c r="L817" s="404" t="str">
        <f t="shared" si="215"/>
        <v>Obs: composição/Base -  Composição adaptada -  ORSE - 1429(BASE) + 11869 / SINAPI INSUMO</v>
      </c>
      <c r="M817" s="405" t="str">
        <f>IF(AND(MID(A817,1,4)="comp",COUNTIF($A$1:$A$1306,A817)&gt;1),"ok AUXILIAR",IF(AND(F817&gt;0,MID(A817,1,4)="COMP"),"SUBÍTEM",IF(OR(AND(F817=0,G817=0),F817="COEF.",F817&gt;0),"SUBÍTEM",IF(MID(A817,1,5)="COMP.",IF(COUNTIF(ORÇAMENTO!$B$5:$B$9855,COMPOSIÇÕES!A817)=0,"NOK",IF(COUNTIF(ORÇAMENTO!$B$5:$B$9855,COMPOSIÇÕES!A817)&gt;0,"OK","SUBÍTEM"))))))</f>
        <v>SUBÍTEM</v>
      </c>
      <c r="P817" s="794" t="b">
        <f t="shared" ref="P817:P822" si="226">C817=S817</f>
        <v>1</v>
      </c>
      <c r="Q817" s="794" t="s">
        <v>1602</v>
      </c>
      <c r="R817" s="794"/>
      <c r="S817" s="703"/>
      <c r="T817" s="794" t="s">
        <v>150</v>
      </c>
      <c r="U817" s="794" t="s">
        <v>150</v>
      </c>
    </row>
    <row r="818" spans="1:21" ht="15.75" thickBot="1">
      <c r="A818" s="130" t="s">
        <v>961</v>
      </c>
      <c r="B818" s="382"/>
      <c r="C818" s="130"/>
      <c r="D818" s="130"/>
      <c r="E818" s="130"/>
      <c r="F818" s="130"/>
      <c r="G818" s="130"/>
      <c r="J818" s="402" t="str">
        <f>IF(AND(F818=0,G818&gt;0),1+COUNT($J$3:J817),IF(B818="AUXILIAR","AUXILIAR","SUBÍTEM"))</f>
        <v>SUBÍTEM</v>
      </c>
      <c r="K818" s="403" t="s">
        <v>961</v>
      </c>
      <c r="L818" s="404" t="str">
        <f t="shared" si="215"/>
        <v>Obs²: Assumimos uma possível pequena imprecisão ao utilizar os insumos e composição base do ORSE/SE de itens de baixa relevância.</v>
      </c>
      <c r="M818" s="405" t="str">
        <f>IF(AND(MID(A818,1,4)="comp",COUNTIF($A$1:$A$1306,A818)&gt;1),"ok AUXILIAR",IF(AND(F818&gt;0,MID(A818,1,4)="COMP"),"SUBÍTEM",IF(OR(AND(F818=0,G818=0),F818="COEF.",F818&gt;0),"SUBÍTEM",IF(MID(A818,1,5)="COMP.",IF(COUNTIF(ORÇAMENTO!$B$5:$B$9855,COMPOSIÇÕES!A818)=0,"NOK",IF(COUNTIF(ORÇAMENTO!$B$5:$B$9855,COMPOSIÇÕES!A818)&gt;0,"OK","SUBÍTEM"))))))</f>
        <v>SUBÍTEM</v>
      </c>
      <c r="P818" s="794" t="b">
        <f t="shared" si="226"/>
        <v>1</v>
      </c>
      <c r="Q818" s="794" t="s">
        <v>961</v>
      </c>
      <c r="R818" s="794"/>
      <c r="S818" s="130"/>
      <c r="T818" s="794"/>
      <c r="U818" s="794"/>
    </row>
    <row r="819" spans="1:21" ht="41.25" customHeight="1" thickBot="1">
      <c r="A819" s="397" t="s">
        <v>95</v>
      </c>
      <c r="B819" s="398"/>
      <c r="C819" s="399" t="s">
        <v>78</v>
      </c>
      <c r="D819" s="432" t="s">
        <v>96</v>
      </c>
      <c r="E819" s="399" t="s">
        <v>98</v>
      </c>
      <c r="F819" s="432" t="s">
        <v>97</v>
      </c>
      <c r="G819" s="433" t="s">
        <v>99</v>
      </c>
      <c r="H819" s="74" t="str">
        <f>IF(MID(A819,1,3)="OBS","REMOVER ESPAÇOS","OK")</f>
        <v>OK</v>
      </c>
      <c r="J819" s="402" t="str">
        <f>IF(AND(F819=0,G819&gt;0),1+COUNT($J$3:J818),IF(B819="AUXILIAR","AUXILIAR","SUBÍTEM"))</f>
        <v>SUBÍTEM</v>
      </c>
      <c r="K819" s="403" t="s">
        <v>95</v>
      </c>
      <c r="L819" s="404" t="str">
        <f t="shared" si="215"/>
        <v>COD.</v>
      </c>
      <c r="M819" s="405" t="str">
        <f>IF(AND(MID(A819,1,4)="comp",COUNTIF($A$1:$A$1306,A819)&gt;1),"ok AUXILIAR",IF(AND(F819&gt;0,MID(A819,1,4)="COMP"),"SUBÍTEM",IF(OR(AND(F819=0,G819=0),F819="COEF.",F819&gt;0),"SUBÍTEM",IF(MID(A819,1,5)="COMP.",IF(COUNTIF(ORÇAMENTO!$B$5:$B$9855,COMPOSIÇÕES!A819)=0,"NOK",IF(COUNTIF(ORÇAMENTO!$B$5:$B$9855,COMPOSIÇÕES!A819)&gt;0,"OK","SUBÍTEM"))))))</f>
        <v>SUBÍTEM</v>
      </c>
      <c r="P819" s="794" t="b">
        <f t="shared" si="226"/>
        <v>1</v>
      </c>
      <c r="Q819" s="794" t="s">
        <v>95</v>
      </c>
      <c r="R819" s="794"/>
      <c r="S819" s="75" t="s">
        <v>78</v>
      </c>
      <c r="T819" s="794" t="s">
        <v>96</v>
      </c>
      <c r="U819" s="794" t="s">
        <v>98</v>
      </c>
    </row>
    <row r="820" spans="1:21" ht="39" customHeight="1" thickBot="1">
      <c r="A820" s="407" t="s">
        <v>643</v>
      </c>
      <c r="B820" s="408"/>
      <c r="C820" s="437" t="s">
        <v>1611</v>
      </c>
      <c r="D820" s="408" t="s">
        <v>955</v>
      </c>
      <c r="E820" s="434" t="s">
        <v>150</v>
      </c>
      <c r="F820" s="434"/>
      <c r="G820" s="424">
        <v>146.36999999999998</v>
      </c>
      <c r="H820" s="74" t="str">
        <f>UPPER(C820)</f>
        <v>DISJUNTOR BIPOLAR DR 25 A  - DISPOSITIVO RESIDUAL DIFERENCIAL, TIPO AC, 30MA, REF.5SM1 312-OMB, SIEMENS OU SIMILAR</v>
      </c>
      <c r="J820" s="402">
        <f>IF(AND(F820=0,G820&gt;0),1+COUNT($J$3:J818),IF(B820="AUXILIAR","AUXILIAR","SUBÍTEM"))</f>
        <v>98</v>
      </c>
      <c r="K820" s="403" t="s">
        <v>239</v>
      </c>
      <c r="L820" s="404" t="str">
        <f t="shared" si="215"/>
        <v>COMP. 98</v>
      </c>
      <c r="M820" s="405" t="str">
        <f>IF(AND(MID(A820,1,4)="comp",COUNTIF($A$1:$A$1306,A820)&gt;1),"ok AUXILIAR",IF(AND(F820&gt;0,MID(A820,1,4)="COMP"),"SUBÍTEM",IF(OR(AND(F820=0,G820=0),F820="COEF.",F820&gt;0),"SUBÍTEM",IF(MID(A820,1,5)="COMP.",IF(COUNTIF(ORÇAMENTO!$B$5:$B$9855,COMPOSIÇÕES!A820)=0,"NOK",IF(COUNTIF(ORÇAMENTO!$B$5:$B$9855,COMPOSIÇÕES!A820)&gt;0,"OK","SUBÍTEM"))))))</f>
        <v>OK</v>
      </c>
      <c r="P820" s="794" t="b">
        <f t="shared" si="226"/>
        <v>1</v>
      </c>
      <c r="Q820" s="794" t="s">
        <v>643</v>
      </c>
      <c r="R820" s="794"/>
      <c r="S820" s="76" t="s">
        <v>1611</v>
      </c>
      <c r="T820" s="794" t="s">
        <v>955</v>
      </c>
      <c r="U820" s="794" t="s">
        <v>150</v>
      </c>
    </row>
    <row r="821" spans="1:21" ht="35.25" customHeight="1">
      <c r="A821" s="779">
        <v>7943</v>
      </c>
      <c r="B821" s="910" t="s">
        <v>101</v>
      </c>
      <c r="C821" s="416" t="s">
        <v>1941</v>
      </c>
      <c r="D821" s="417" t="s">
        <v>48</v>
      </c>
      <c r="E821" s="418">
        <v>126.85</v>
      </c>
      <c r="F821" s="911">
        <v>1</v>
      </c>
      <c r="G821" s="796">
        <v>126.85</v>
      </c>
      <c r="H821" s="74" t="str">
        <f>IF(MID(A821,1,3)="OBS","REMOVER ESPAÇOS","OK")</f>
        <v>OK</v>
      </c>
      <c r="J821" s="402" t="str">
        <f>IF(AND(F821=0,G821&gt;0),1+COUNT($J$3:J820),IF(B821="AUXILIAR","AUXILIAR","SUBÍTEM"))</f>
        <v>SUBÍTEM</v>
      </c>
      <c r="K821" s="403">
        <v>7943</v>
      </c>
      <c r="L821" s="404">
        <f t="shared" si="215"/>
        <v>7943</v>
      </c>
      <c r="M821" s="405" t="str">
        <f>IF(AND(MID(A821,1,4)="comp",COUNTIF($A$1:$A$1306,A821)&gt;1),"ok AUXILIAR",IF(AND(F821&gt;0,MID(A821,1,4)="COMP"),"SUBÍTEM",IF(OR(AND(F821=0,G821=0),F821="COEF.",F821&gt;0),"SUBÍTEM",IF(MID(A821,1,5)="COMP.",IF(COUNTIF(ORÇAMENTO!$B$5:$B$9855,COMPOSIÇÕES!A821)=0,"NOK",IF(COUNTIF(ORÇAMENTO!$B$5:$B$9855,COMPOSIÇÕES!A821)&gt;0,"OK","SUBÍTEM"))))))</f>
        <v>SUBÍTEM</v>
      </c>
      <c r="P821" s="794" t="b">
        <f t="shared" si="226"/>
        <v>1</v>
      </c>
      <c r="Q821" s="794">
        <v>7943</v>
      </c>
      <c r="R821" s="794" t="s">
        <v>101</v>
      </c>
      <c r="S821" s="795" t="s">
        <v>1941</v>
      </c>
      <c r="T821" s="794" t="s">
        <v>48</v>
      </c>
      <c r="U821" s="794">
        <v>134.82</v>
      </c>
    </row>
    <row r="822" spans="1:21" ht="20.25" customHeight="1">
      <c r="A822" s="779">
        <v>88316</v>
      </c>
      <c r="B822" s="910" t="s">
        <v>100</v>
      </c>
      <c r="C822" s="416" t="s">
        <v>565</v>
      </c>
      <c r="D822" s="417" t="s">
        <v>53</v>
      </c>
      <c r="E822" s="418">
        <v>12.73</v>
      </c>
      <c r="F822" s="911">
        <v>0.6</v>
      </c>
      <c r="G822" s="796">
        <v>7.64</v>
      </c>
      <c r="H822" s="74" t="str">
        <f>IF(MID(A822,1,3)="OBS","REMOVER ESPAÇOS","OK")</f>
        <v>OK</v>
      </c>
      <c r="J822" s="402" t="str">
        <f>IF(AND(F822=0,G822&gt;0),1+COUNT($J$3:J821),IF(B822="AUXILIAR","AUXILIAR","SUBÍTEM"))</f>
        <v>SUBÍTEM</v>
      </c>
      <c r="K822" s="403">
        <v>88316</v>
      </c>
      <c r="L822" s="404">
        <f t="shared" si="215"/>
        <v>88316</v>
      </c>
      <c r="M822" s="405" t="str">
        <f>IF(AND(MID(A822,1,4)="comp",COUNTIF($A$1:$A$1306,A822)&gt;1),"ok AUXILIAR",IF(AND(F822&gt;0,MID(A822,1,4)="COMP"),"SUBÍTEM",IF(OR(AND(F822=0,G822=0),F822="COEF.",F822&gt;0),"SUBÍTEM",IF(MID(A822,1,5)="COMP.",IF(COUNTIF(ORÇAMENTO!$B$5:$B$9855,COMPOSIÇÕES!A822)=0,"NOK",IF(COUNTIF(ORÇAMENTO!$B$5:$B$9855,COMPOSIÇÕES!A822)&gt;0,"OK","SUBÍTEM"))))))</f>
        <v>SUBÍTEM</v>
      </c>
      <c r="P822" s="794" t="b">
        <f t="shared" si="226"/>
        <v>1</v>
      </c>
      <c r="Q822" s="794">
        <v>88316</v>
      </c>
      <c r="R822" s="794" t="s">
        <v>100</v>
      </c>
      <c r="S822" s="795" t="s">
        <v>565</v>
      </c>
      <c r="T822" s="794" t="s">
        <v>53</v>
      </c>
      <c r="U822" s="794">
        <v>12.7</v>
      </c>
    </row>
    <row r="823" spans="1:21" ht="18.75" customHeight="1">
      <c r="A823" s="779">
        <v>88264</v>
      </c>
      <c r="B823" s="910" t="s">
        <v>100</v>
      </c>
      <c r="C823" s="416" t="s">
        <v>578</v>
      </c>
      <c r="D823" s="417" t="s">
        <v>53</v>
      </c>
      <c r="E823" s="418">
        <v>19.8</v>
      </c>
      <c r="F823" s="911">
        <v>0.6</v>
      </c>
      <c r="G823" s="796">
        <v>11.88</v>
      </c>
      <c r="H823" s="74" t="str">
        <f>IF(MID(A823,1,3)="OBS","REMOVER ESPAÇOS","OK")</f>
        <v>OK</v>
      </c>
      <c r="J823" s="402" t="str">
        <f>IF(AND(F823=0,G823&gt;0),1+COUNT($J$3:J822),IF(B823="AUXILIAR","AUXILIAR","SUBÍTEM"))</f>
        <v>SUBÍTEM</v>
      </c>
      <c r="K823" s="403">
        <v>88264</v>
      </c>
      <c r="L823" s="404">
        <f t="shared" si="215"/>
        <v>88264</v>
      </c>
      <c r="M823" s="405" t="str">
        <f>IF(AND(MID(A823,1,4)="comp",COUNTIF($A$1:$A$1306,A823)&gt;1),"ok AUXILIAR",IF(AND(F823&gt;0,MID(A823,1,4)="COMP"),"SUBÍTEM",IF(OR(AND(F823=0,G823=0),F823="COEF.",F823&gt;0),"SUBÍTEM",IF(MID(A823,1,5)="COMP.",IF(COUNTIF(ORÇAMENTO!$B$5:$B$9855,COMPOSIÇÕES!A823)=0,"NOK",IF(COUNTIF(ORÇAMENTO!$B$5:$B$9855,COMPOSIÇÕES!A823)&gt;0,"OK","SUBÍTEM"))))))</f>
        <v>SUBÍTEM</v>
      </c>
      <c r="P823" s="794" t="b">
        <f>C823=S823</f>
        <v>1</v>
      </c>
      <c r="Q823" s="794">
        <v>88264</v>
      </c>
      <c r="R823" s="794" t="s">
        <v>100</v>
      </c>
      <c r="S823" s="795" t="s">
        <v>578</v>
      </c>
      <c r="T823" s="794" t="s">
        <v>53</v>
      </c>
      <c r="U823" s="794">
        <v>19.16</v>
      </c>
    </row>
    <row r="824" spans="1:21">
      <c r="A824" s="703" t="s">
        <v>1612</v>
      </c>
      <c r="B824" s="703"/>
      <c r="C824" s="703"/>
      <c r="D824" s="703" t="s">
        <v>150</v>
      </c>
      <c r="E824" s="703" t="s">
        <v>150</v>
      </c>
      <c r="F824" s="703"/>
      <c r="G824" s="703"/>
      <c r="H824" s="74" t="str">
        <f>IF(MID(A824,1,3)="OBS","REMOVER ESPAÇOS","OK")</f>
        <v>REMOVER ESPAÇOS</v>
      </c>
      <c r="J824" s="402" t="str">
        <f>IF(AND(F824=0,G824&gt;0),1+COUNT($J$3:J823),IF(B824="AUXILIAR","AUXILIAR","SUBÍTEM"))</f>
        <v>SUBÍTEM</v>
      </c>
      <c r="K824" s="403" t="s">
        <v>1612</v>
      </c>
      <c r="L824" s="404" t="str">
        <f t="shared" si="215"/>
        <v>Obs: composição/Base -  Composição adaptada -  ORSE - 7996(BASE)</v>
      </c>
      <c r="M824" s="405" t="str">
        <f>IF(AND(MID(A824,1,4)="comp",COUNTIF($A$1:$A$1306,A824)&gt;1),"ok AUXILIAR",IF(AND(F824&gt;0,MID(A824,1,4)="COMP"),"SUBÍTEM",IF(OR(AND(F824=0,G824=0),F824="COEF.",F824&gt;0),"SUBÍTEM",IF(MID(A824,1,5)="COMP.",IF(COUNTIF(ORÇAMENTO!$B$5:$B$9855,COMPOSIÇÕES!A824)=0,"NOK",IF(COUNTIF(ORÇAMENTO!$B$5:$B$9855,COMPOSIÇÕES!A824)&gt;0,"OK","SUBÍTEM"))))))</f>
        <v>SUBÍTEM</v>
      </c>
      <c r="P824" s="794" t="b">
        <f t="shared" ref="P824:P828" si="227">C824=S824</f>
        <v>1</v>
      </c>
      <c r="Q824" s="794" t="s">
        <v>1612</v>
      </c>
      <c r="R824" s="794"/>
      <c r="S824" s="703"/>
      <c r="T824" s="794" t="s">
        <v>150</v>
      </c>
      <c r="U824" s="794" t="s">
        <v>150</v>
      </c>
    </row>
    <row r="825" spans="1:21" ht="15.75" thickBot="1">
      <c r="A825" s="130" t="s">
        <v>961</v>
      </c>
      <c r="B825" s="382"/>
      <c r="C825" s="130"/>
      <c r="D825" s="130"/>
      <c r="E825" s="130"/>
      <c r="F825" s="130"/>
      <c r="G825" s="130"/>
      <c r="J825" s="402" t="str">
        <f>IF(AND(F825=0,G825&gt;0),1+COUNT($J$3:J824),IF(B825="AUXILIAR","AUXILIAR","SUBÍTEM"))</f>
        <v>SUBÍTEM</v>
      </c>
      <c r="K825" s="403" t="s">
        <v>961</v>
      </c>
      <c r="L825" s="404" t="str">
        <f t="shared" si="215"/>
        <v>Obs²: Assumimos uma possível pequena imprecisão ao utilizar os insumos e composição base do ORSE/SE de itens de baixa relevância.</v>
      </c>
      <c r="M825" s="405" t="str">
        <f>IF(AND(MID(A825,1,4)="comp",COUNTIF($A$1:$A$1306,A825)&gt;1),"ok AUXILIAR",IF(AND(F825&gt;0,MID(A825,1,4)="COMP"),"SUBÍTEM",IF(OR(AND(F825=0,G825=0),F825="COEF.",F825&gt;0),"SUBÍTEM",IF(MID(A825,1,5)="COMP.",IF(COUNTIF(ORÇAMENTO!$B$5:$B$9855,COMPOSIÇÕES!A825)=0,"NOK",IF(COUNTIF(ORÇAMENTO!$B$5:$B$9855,COMPOSIÇÕES!A825)&gt;0,"OK","SUBÍTEM"))))))</f>
        <v>SUBÍTEM</v>
      </c>
      <c r="P825" s="794" t="b">
        <f t="shared" si="227"/>
        <v>1</v>
      </c>
      <c r="Q825" s="794" t="s">
        <v>961</v>
      </c>
      <c r="R825" s="794"/>
      <c r="S825" s="130"/>
      <c r="T825" s="794"/>
      <c r="U825" s="794"/>
    </row>
    <row r="826" spans="1:21" ht="41.25" customHeight="1" thickBot="1">
      <c r="A826" s="397" t="s">
        <v>95</v>
      </c>
      <c r="B826" s="398"/>
      <c r="C826" s="399" t="s">
        <v>78</v>
      </c>
      <c r="D826" s="432" t="s">
        <v>96</v>
      </c>
      <c r="E826" s="399" t="s">
        <v>98</v>
      </c>
      <c r="F826" s="432" t="s">
        <v>97</v>
      </c>
      <c r="G826" s="433" t="s">
        <v>99</v>
      </c>
      <c r="H826" s="74" t="str">
        <f>IF(MID(A826,1,3)="OBS","REMOVER ESPAÇOS","OK")</f>
        <v>OK</v>
      </c>
      <c r="J826" s="402" t="str">
        <f>IF(AND(F826=0,G826&gt;0),1+COUNT($J$3:J825),IF(B826="AUXILIAR","AUXILIAR","SUBÍTEM"))</f>
        <v>SUBÍTEM</v>
      </c>
      <c r="K826" s="403" t="s">
        <v>95</v>
      </c>
      <c r="L826" s="404" t="str">
        <f t="shared" ref="L826:L831" si="228">A826</f>
        <v>COD.</v>
      </c>
      <c r="M826" s="405" t="str">
        <f>IF(AND(MID(A826,1,4)="comp",COUNTIF($A$1:$A$1306,A826)&gt;1),"ok AUXILIAR",IF(AND(F826&gt;0,MID(A826,1,4)="COMP"),"SUBÍTEM",IF(OR(AND(F826=0,G826=0),F826="COEF.",F826&gt;0),"SUBÍTEM",IF(MID(A826,1,5)="COMP.",IF(COUNTIF(ORÇAMENTO!$B$5:$B$9855,COMPOSIÇÕES!A826)=0,"NOK",IF(COUNTIF(ORÇAMENTO!$B$5:$B$9855,COMPOSIÇÕES!A826)&gt;0,"OK","SUBÍTEM"))))))</f>
        <v>SUBÍTEM</v>
      </c>
      <c r="P826" s="794" t="b">
        <f t="shared" si="227"/>
        <v>1</v>
      </c>
      <c r="Q826" s="794" t="s">
        <v>95</v>
      </c>
      <c r="R826" s="794"/>
      <c r="S826" s="75" t="s">
        <v>78</v>
      </c>
      <c r="T826" s="794" t="s">
        <v>96</v>
      </c>
      <c r="U826" s="794" t="s">
        <v>98</v>
      </c>
    </row>
    <row r="827" spans="1:21" ht="39" customHeight="1" thickBot="1">
      <c r="A827" s="407" t="s">
        <v>239</v>
      </c>
      <c r="B827" s="408"/>
      <c r="C827" s="437" t="s">
        <v>1672</v>
      </c>
      <c r="D827" s="408" t="s">
        <v>51</v>
      </c>
      <c r="E827" s="434" t="s">
        <v>150</v>
      </c>
      <c r="F827" s="434"/>
      <c r="G827" s="424">
        <v>10.050000000000001</v>
      </c>
      <c r="H827" s="74" t="str">
        <f>UPPER(C827)</f>
        <v>DEMOLIÇÃO DE PISO CERÂMICO OU LADRILHO</v>
      </c>
      <c r="J827" s="402">
        <f>IF(AND(F827=0,G827&gt;0),1+COUNT($J$3:J825),IF(B827="AUXILIAR","AUXILIAR","SUBÍTEM"))</f>
        <v>99</v>
      </c>
      <c r="K827" s="403" t="s">
        <v>240</v>
      </c>
      <c r="L827" s="404" t="str">
        <f t="shared" si="228"/>
        <v>COMP. 99</v>
      </c>
      <c r="M827" s="405" t="str">
        <f>IF(AND(MID(A827,1,4)="comp",COUNTIF($A$1:$A$1306,A827)&gt;1),"ok AUXILIAR",IF(AND(F827&gt;0,MID(A827,1,4)="COMP"),"SUBÍTEM",IF(OR(AND(F827=0,G827=0),F827="COEF.",F827&gt;0),"SUBÍTEM",IF(MID(A827,1,5)="COMP.",IF(COUNTIF(ORÇAMENTO!$B$5:$B$9855,COMPOSIÇÕES!A827)=0,"NOK",IF(COUNTIF(ORÇAMENTO!$B$5:$B$9855,COMPOSIÇÕES!A827)&gt;0,"OK","SUBÍTEM"))))))</f>
        <v>OK</v>
      </c>
      <c r="P827" s="794" t="b">
        <f t="shared" si="227"/>
        <v>1</v>
      </c>
      <c r="Q827" s="794" t="s">
        <v>239</v>
      </c>
      <c r="R827" s="794"/>
      <c r="S827" s="76" t="s">
        <v>1672</v>
      </c>
      <c r="T827" s="794" t="s">
        <v>51</v>
      </c>
      <c r="U827" s="794" t="s">
        <v>150</v>
      </c>
    </row>
    <row r="828" spans="1:21" ht="20.25" customHeight="1">
      <c r="A828" s="779">
        <v>88309</v>
      </c>
      <c r="B828" s="910" t="s">
        <v>100</v>
      </c>
      <c r="C828" s="416" t="s">
        <v>572</v>
      </c>
      <c r="D828" s="417" t="s">
        <v>53</v>
      </c>
      <c r="E828" s="418">
        <v>16.350000000000001</v>
      </c>
      <c r="F828" s="911">
        <v>7.0000000000000007E-2</v>
      </c>
      <c r="G828" s="796">
        <v>1.1399999999999999</v>
      </c>
      <c r="H828" s="74" t="str">
        <f>IF(MID(A828,1,3)="OBS","REMOVER ESPAÇOS","OK")</f>
        <v>OK</v>
      </c>
      <c r="J828" s="402" t="str">
        <f>IF(AND(F828=0,G828&gt;0),1+COUNT($J$3:J827),IF(B828="AUXILIAR","AUXILIAR","SUBÍTEM"))</f>
        <v>SUBÍTEM</v>
      </c>
      <c r="K828" s="403">
        <v>88309</v>
      </c>
      <c r="L828" s="404">
        <f t="shared" si="228"/>
        <v>88309</v>
      </c>
      <c r="M828" s="405" t="str">
        <f>IF(AND(MID(A828,1,4)="comp",COUNTIF($A$1:$A$1306,A828)&gt;1),"ok AUXILIAR",IF(AND(F828&gt;0,MID(A828,1,4)="COMP"),"SUBÍTEM",IF(OR(AND(F828=0,G828=0),F828="COEF.",F828&gt;0),"SUBÍTEM",IF(MID(A828,1,5)="COMP.",IF(COUNTIF(ORÇAMENTO!$B$5:$B$9855,COMPOSIÇÕES!A828)=0,"NOK",IF(COUNTIF(ORÇAMENTO!$B$5:$B$9855,COMPOSIÇÕES!A828)&gt;0,"OK","SUBÍTEM"))))))</f>
        <v>SUBÍTEM</v>
      </c>
      <c r="P828" s="794" t="b">
        <f t="shared" si="227"/>
        <v>1</v>
      </c>
      <c r="Q828" s="794">
        <v>88309</v>
      </c>
      <c r="R828" s="794" t="s">
        <v>100</v>
      </c>
      <c r="S828" s="795" t="s">
        <v>572</v>
      </c>
      <c r="T828" s="794" t="s">
        <v>53</v>
      </c>
      <c r="U828" s="794">
        <v>15.89</v>
      </c>
    </row>
    <row r="829" spans="1:21" ht="18.75" customHeight="1">
      <c r="A829" s="779">
        <v>88316</v>
      </c>
      <c r="B829" s="910" t="s">
        <v>100</v>
      </c>
      <c r="C829" s="416" t="s">
        <v>565</v>
      </c>
      <c r="D829" s="417" t="s">
        <v>53</v>
      </c>
      <c r="E829" s="418">
        <v>12.73</v>
      </c>
      <c r="F829" s="911">
        <v>0.7</v>
      </c>
      <c r="G829" s="796">
        <v>8.91</v>
      </c>
      <c r="H829" s="74" t="str">
        <f>IF(MID(A829,1,3)="OBS","REMOVER ESPAÇOS","OK")</f>
        <v>OK</v>
      </c>
      <c r="J829" s="402" t="str">
        <f>IF(AND(F829=0,G829&gt;0),1+COUNT($J$3:J828),IF(B829="AUXILIAR","AUXILIAR","SUBÍTEM"))</f>
        <v>SUBÍTEM</v>
      </c>
      <c r="K829" s="403">
        <v>88316</v>
      </c>
      <c r="L829" s="404">
        <f t="shared" si="228"/>
        <v>88316</v>
      </c>
      <c r="M829" s="405" t="str">
        <f>IF(AND(MID(A829,1,4)="comp",COUNTIF($A$1:$A$1306,A829)&gt;1),"ok AUXILIAR",IF(AND(F829&gt;0,MID(A829,1,4)="COMP"),"SUBÍTEM",IF(OR(AND(F829=0,G829=0),F829="COEF.",F829&gt;0),"SUBÍTEM",IF(MID(A829,1,5)="COMP.",IF(COUNTIF(ORÇAMENTO!$B$5:$B$9855,COMPOSIÇÕES!A829)=0,"NOK",IF(COUNTIF(ORÇAMENTO!$B$5:$B$9855,COMPOSIÇÕES!A829)&gt;0,"OK","SUBÍTEM"))))))</f>
        <v>SUBÍTEM</v>
      </c>
      <c r="P829" s="794" t="b">
        <f>C829=S829</f>
        <v>1</v>
      </c>
      <c r="Q829" s="794">
        <v>88316</v>
      </c>
      <c r="R829" s="794" t="s">
        <v>100</v>
      </c>
      <c r="S829" s="795" t="s">
        <v>565</v>
      </c>
      <c r="T829" s="794" t="s">
        <v>53</v>
      </c>
      <c r="U829" s="794">
        <v>12.7</v>
      </c>
    </row>
    <row r="830" spans="1:21">
      <c r="A830" s="703" t="s">
        <v>1671</v>
      </c>
      <c r="B830" s="703"/>
      <c r="C830" s="703"/>
      <c r="D830" s="703" t="s">
        <v>150</v>
      </c>
      <c r="E830" s="703" t="s">
        <v>150</v>
      </c>
      <c r="F830" s="703"/>
      <c r="G830" s="703"/>
      <c r="H830" s="74" t="str">
        <f>IF(MID(A830,1,3)="OBS","REMOVER ESPAÇOS","OK")</f>
        <v>REMOVER ESPAÇOS</v>
      </c>
      <c r="J830" s="402" t="str">
        <f>IF(AND(F830=0,G830&gt;0),1+COUNT($J$3:J829),IF(B830="AUXILIAR","AUXILIAR","SUBÍTEM"))</f>
        <v>SUBÍTEM</v>
      </c>
      <c r="K830" s="403" t="s">
        <v>1671</v>
      </c>
      <c r="L830" s="404" t="str">
        <f t="shared" si="228"/>
        <v>Obs: composição/Base -  Composição adaptada -  ORSE - 18</v>
      </c>
      <c r="M830" s="405" t="str">
        <f>IF(AND(MID(A830,1,4)="comp",COUNTIF($A$1:$A$1306,A830)&gt;1),"ok AUXILIAR",IF(AND(F830&gt;0,MID(A830,1,4)="COMP"),"SUBÍTEM",IF(OR(AND(F830=0,G830=0),F830="COEF.",F830&gt;0),"SUBÍTEM",IF(MID(A830,1,5)="COMP.",IF(COUNTIF(ORÇAMENTO!$B$5:$B$9855,COMPOSIÇÕES!A830)=0,"NOK",IF(COUNTIF(ORÇAMENTO!$B$5:$B$9855,COMPOSIÇÕES!A830)&gt;0,"OK","SUBÍTEM"))))))</f>
        <v>SUBÍTEM</v>
      </c>
      <c r="P830" s="794" t="b">
        <f t="shared" ref="P830:P833" si="229">C830=S830</f>
        <v>1</v>
      </c>
      <c r="Q830" s="794" t="s">
        <v>1671</v>
      </c>
      <c r="R830" s="794"/>
      <c r="S830" s="703"/>
      <c r="T830" s="794" t="s">
        <v>150</v>
      </c>
      <c r="U830" s="794" t="s">
        <v>150</v>
      </c>
    </row>
    <row r="831" spans="1:21" ht="15.75" thickBot="1">
      <c r="A831" s="130" t="s">
        <v>961</v>
      </c>
      <c r="B831" s="382"/>
      <c r="C831" s="130"/>
      <c r="D831" s="130"/>
      <c r="E831" s="130"/>
      <c r="F831" s="130"/>
      <c r="G831" s="130"/>
      <c r="J831" s="402" t="str">
        <f>IF(AND(F831=0,G831&gt;0),1+COUNT($J$3:J830),IF(B831="AUXILIAR","AUXILIAR","SUBÍTEM"))</f>
        <v>SUBÍTEM</v>
      </c>
      <c r="K831" s="403" t="s">
        <v>961</v>
      </c>
      <c r="L831" s="404" t="str">
        <f t="shared" si="228"/>
        <v>Obs²: Assumimos uma possível pequena imprecisão ao utilizar os insumos e composição base do ORSE/SE de itens de baixa relevância.</v>
      </c>
      <c r="M831" s="405" t="str">
        <f>IF(AND(MID(A831,1,4)="comp",COUNTIF($A$1:$A$1306,A831)&gt;1),"ok AUXILIAR",IF(AND(F831&gt;0,MID(A831,1,4)="COMP"),"SUBÍTEM",IF(OR(AND(F831=0,G831=0),F831="COEF.",F831&gt;0),"SUBÍTEM",IF(MID(A831,1,5)="COMP.",IF(COUNTIF(ORÇAMENTO!$B$5:$B$9855,COMPOSIÇÕES!A831)=0,"NOK",IF(COUNTIF(ORÇAMENTO!$B$5:$B$9855,COMPOSIÇÕES!A831)&gt;0,"OK","SUBÍTEM"))))))</f>
        <v>SUBÍTEM</v>
      </c>
      <c r="P831" s="794" t="b">
        <f t="shared" si="229"/>
        <v>1</v>
      </c>
      <c r="Q831" s="794" t="s">
        <v>961</v>
      </c>
      <c r="R831" s="794"/>
      <c r="S831" s="130"/>
      <c r="T831" s="794"/>
      <c r="U831" s="794"/>
    </row>
    <row r="832" spans="1:21" ht="41.25" customHeight="1" thickBot="1">
      <c r="A832" s="397" t="s">
        <v>95</v>
      </c>
      <c r="B832" s="398"/>
      <c r="C832" s="399" t="s">
        <v>78</v>
      </c>
      <c r="D832" s="432" t="s">
        <v>96</v>
      </c>
      <c r="E832" s="399" t="s">
        <v>98</v>
      </c>
      <c r="F832" s="432" t="s">
        <v>97</v>
      </c>
      <c r="G832" s="433" t="s">
        <v>99</v>
      </c>
      <c r="H832" s="74" t="str">
        <f>IF(MID(A832,1,3)="OBS","REMOVER ESPAÇOS","OK")</f>
        <v>OK</v>
      </c>
      <c r="J832" s="402" t="str">
        <f>IF(AND(F832=0,G832&gt;0),1+COUNT($J$3:J831),IF(B832="AUXILIAR","AUXILIAR","SUBÍTEM"))</f>
        <v>SUBÍTEM</v>
      </c>
      <c r="K832" s="403" t="s">
        <v>95</v>
      </c>
      <c r="L832" s="404" t="str">
        <f t="shared" ref="L832:L836" si="230">A832</f>
        <v>COD.</v>
      </c>
      <c r="M832" s="405" t="str">
        <f>IF(AND(MID(A832,1,4)="comp",COUNTIF($A$1:$A$1306,A832)&gt;1),"ok AUXILIAR",IF(AND(F832&gt;0,MID(A832,1,4)="COMP"),"SUBÍTEM",IF(OR(AND(F832=0,G832=0),F832="COEF.",F832&gt;0),"SUBÍTEM",IF(MID(A832,1,5)="COMP.",IF(COUNTIF(ORÇAMENTO!$B$5:$B$9855,COMPOSIÇÕES!A832)=0,"NOK",IF(COUNTIF(ORÇAMENTO!$B$5:$B$9855,COMPOSIÇÕES!A832)&gt;0,"OK","SUBÍTEM"))))))</f>
        <v>SUBÍTEM</v>
      </c>
      <c r="P832" s="794" t="b">
        <f t="shared" si="229"/>
        <v>1</v>
      </c>
      <c r="Q832" s="794" t="s">
        <v>95</v>
      </c>
      <c r="R832" s="794"/>
      <c r="S832" s="75" t="s">
        <v>78</v>
      </c>
      <c r="T832" s="794" t="s">
        <v>96</v>
      </c>
      <c r="U832" s="794" t="s">
        <v>98</v>
      </c>
    </row>
    <row r="833" spans="1:21" ht="39" customHeight="1" thickBot="1">
      <c r="A833" s="407" t="s">
        <v>240</v>
      </c>
      <c r="B833" s="408"/>
      <c r="C833" s="437" t="s">
        <v>1688</v>
      </c>
      <c r="D833" s="408" t="s">
        <v>47</v>
      </c>
      <c r="E833" s="434" t="s">
        <v>150</v>
      </c>
      <c r="F833" s="434"/>
      <c r="G833" s="424">
        <v>5.6</v>
      </c>
      <c r="H833" s="74" t="str">
        <f>UPPER(C833)</f>
        <v>DEMOLIÇÃO DE RODAPÉ DE ALTA RESISTENCIA</v>
      </c>
      <c r="J833" s="402">
        <f>IF(AND(F833=0,G833&gt;0),1+COUNT($J$3:J831),IF(B833="AUXILIAR","AUXILIAR","SUBÍTEM"))</f>
        <v>100</v>
      </c>
      <c r="K833" s="403" t="s">
        <v>241</v>
      </c>
      <c r="L833" s="404" t="str">
        <f t="shared" si="230"/>
        <v>COMP. 100</v>
      </c>
      <c r="M833" s="405" t="str">
        <f>IF(AND(MID(A833,1,4)="comp",COUNTIF($A$1:$A$1306,A833)&gt;1),"ok AUXILIAR",IF(AND(F833&gt;0,MID(A833,1,4)="COMP"),"SUBÍTEM",IF(OR(AND(F833=0,G833=0),F833="COEF.",F833&gt;0),"SUBÍTEM",IF(MID(A833,1,5)="COMP.",IF(COUNTIF(ORÇAMENTO!$B$5:$B$9855,COMPOSIÇÕES!A833)=0,"NOK",IF(COUNTIF(ORÇAMENTO!$B$5:$B$9855,COMPOSIÇÕES!A833)&gt;0,"OK","SUBÍTEM"))))))</f>
        <v>OK</v>
      </c>
      <c r="P833" s="794" t="b">
        <f t="shared" si="229"/>
        <v>1</v>
      </c>
      <c r="Q833" s="794" t="s">
        <v>240</v>
      </c>
      <c r="R833" s="794"/>
      <c r="S833" s="76" t="s">
        <v>1688</v>
      </c>
      <c r="T833" s="794" t="s">
        <v>47</v>
      </c>
      <c r="U833" s="794" t="s">
        <v>150</v>
      </c>
    </row>
    <row r="834" spans="1:21" ht="18.75" customHeight="1">
      <c r="A834" s="779">
        <v>88316</v>
      </c>
      <c r="B834" s="910" t="s">
        <v>100</v>
      </c>
      <c r="C834" s="416" t="s">
        <v>565</v>
      </c>
      <c r="D834" s="417" t="s">
        <v>53</v>
      </c>
      <c r="E834" s="418">
        <v>12.73</v>
      </c>
      <c r="F834" s="911">
        <v>0.44</v>
      </c>
      <c r="G834" s="796">
        <v>5.6</v>
      </c>
      <c r="H834" s="74" t="str">
        <f>IF(MID(A834,1,3)="OBS","REMOVER ESPAÇOS","OK")</f>
        <v>OK</v>
      </c>
      <c r="J834" s="402" t="str">
        <f>IF(AND(F834=0,G834&gt;0),1+COUNT($J$3:J833),IF(B834="AUXILIAR","AUXILIAR","SUBÍTEM"))</f>
        <v>SUBÍTEM</v>
      </c>
      <c r="K834" s="403">
        <v>88316</v>
      </c>
      <c r="L834" s="404">
        <f t="shared" si="230"/>
        <v>88316</v>
      </c>
      <c r="M834" s="405" t="str">
        <f>IF(AND(MID(A834,1,4)="comp",COUNTIF($A$1:$A$1306,A834)&gt;1),"ok AUXILIAR",IF(AND(F834&gt;0,MID(A834,1,4)="COMP"),"SUBÍTEM",IF(OR(AND(F834=0,G834=0),F834="COEF.",F834&gt;0),"SUBÍTEM",IF(MID(A834,1,5)="COMP.",IF(COUNTIF(ORÇAMENTO!$B$5:$B$9855,COMPOSIÇÕES!A834)=0,"NOK",IF(COUNTIF(ORÇAMENTO!$B$5:$B$9855,COMPOSIÇÕES!A834)&gt;0,"OK","SUBÍTEM"))))))</f>
        <v>SUBÍTEM</v>
      </c>
      <c r="P834" s="794" t="b">
        <f>C834=S834</f>
        <v>1</v>
      </c>
      <c r="Q834" s="794">
        <v>88316</v>
      </c>
      <c r="R834" s="794" t="s">
        <v>100</v>
      </c>
      <c r="S834" s="795" t="s">
        <v>565</v>
      </c>
      <c r="T834" s="794" t="s">
        <v>53</v>
      </c>
      <c r="U834" s="794">
        <v>12.7</v>
      </c>
    </row>
    <row r="835" spans="1:21">
      <c r="A835" s="703" t="s">
        <v>1687</v>
      </c>
      <c r="B835" s="703"/>
      <c r="C835" s="703"/>
      <c r="D835" s="703" t="s">
        <v>150</v>
      </c>
      <c r="E835" s="703" t="s">
        <v>150</v>
      </c>
      <c r="F835" s="703"/>
      <c r="G835" s="703"/>
      <c r="H835" s="74" t="str">
        <f>IF(MID(A835,1,3)="OBS","REMOVER ESPAÇOS","OK")</f>
        <v>REMOVER ESPAÇOS</v>
      </c>
      <c r="J835" s="402" t="str">
        <f>IF(AND(F835=0,G835&gt;0),1+COUNT($J$3:J834),IF(B835="AUXILIAR","AUXILIAR","SUBÍTEM"))</f>
        <v>SUBÍTEM</v>
      </c>
      <c r="K835" s="403" t="s">
        <v>1687</v>
      </c>
      <c r="L835" s="404" t="str">
        <f t="shared" si="230"/>
        <v>Obs: composição/Base -  Composição adaptada -  ORSE - 7212</v>
      </c>
      <c r="M835" s="405" t="str">
        <f>IF(AND(MID(A835,1,4)="comp",COUNTIF($A$1:$A$1306,A835)&gt;1),"ok AUXILIAR",IF(AND(F835&gt;0,MID(A835,1,4)="COMP"),"SUBÍTEM",IF(OR(AND(F835=0,G835=0),F835="COEF.",F835&gt;0),"SUBÍTEM",IF(MID(A835,1,5)="COMP.",IF(COUNTIF(ORÇAMENTO!$B$5:$B$9855,COMPOSIÇÕES!A835)=0,"NOK",IF(COUNTIF(ORÇAMENTO!$B$5:$B$9855,COMPOSIÇÕES!A835)&gt;0,"OK","SUBÍTEM"))))))</f>
        <v>SUBÍTEM</v>
      </c>
      <c r="P835" s="794" t="b">
        <f t="shared" ref="P835:P838" si="231">C835=S835</f>
        <v>1</v>
      </c>
      <c r="Q835" s="794" t="s">
        <v>1687</v>
      </c>
      <c r="R835" s="794"/>
      <c r="S835" s="703"/>
      <c r="T835" s="794" t="s">
        <v>150</v>
      </c>
      <c r="U835" s="794" t="s">
        <v>150</v>
      </c>
    </row>
    <row r="836" spans="1:21" ht="15.75" thickBot="1">
      <c r="A836" s="130" t="s">
        <v>961</v>
      </c>
      <c r="B836" s="382"/>
      <c r="C836" s="130"/>
      <c r="D836" s="130"/>
      <c r="E836" s="130"/>
      <c r="F836" s="130"/>
      <c r="G836" s="130"/>
      <c r="J836" s="402" t="str">
        <f>IF(AND(F836=0,G836&gt;0),1+COUNT($J$3:J835),IF(B836="AUXILIAR","AUXILIAR","SUBÍTEM"))</f>
        <v>SUBÍTEM</v>
      </c>
      <c r="K836" s="403" t="s">
        <v>961</v>
      </c>
      <c r="L836" s="404" t="str">
        <f t="shared" si="230"/>
        <v>Obs²: Assumimos uma possível pequena imprecisão ao utilizar os insumos e composição base do ORSE/SE de itens de baixa relevância.</v>
      </c>
      <c r="M836" s="405" t="str">
        <f>IF(AND(MID(A836,1,4)="comp",COUNTIF($A$1:$A$1306,A836)&gt;1),"ok AUXILIAR",IF(AND(F836&gt;0,MID(A836,1,4)="COMP"),"SUBÍTEM",IF(OR(AND(F836=0,G836=0),F836="COEF.",F836&gt;0),"SUBÍTEM",IF(MID(A836,1,5)="COMP.",IF(COUNTIF(ORÇAMENTO!$B$5:$B$9855,COMPOSIÇÕES!A836)=0,"NOK",IF(COUNTIF(ORÇAMENTO!$B$5:$B$9855,COMPOSIÇÕES!A836)&gt;0,"OK","SUBÍTEM"))))))</f>
        <v>SUBÍTEM</v>
      </c>
      <c r="P836" s="794" t="b">
        <f t="shared" si="231"/>
        <v>1</v>
      </c>
      <c r="Q836" s="794" t="s">
        <v>961</v>
      </c>
      <c r="R836" s="794"/>
      <c r="S836" s="130"/>
      <c r="T836" s="794"/>
      <c r="U836" s="794"/>
    </row>
    <row r="837" spans="1:21" ht="41.25" customHeight="1" thickBot="1">
      <c r="A837" s="397" t="s">
        <v>95</v>
      </c>
      <c r="B837" s="398"/>
      <c r="C837" s="399" t="s">
        <v>78</v>
      </c>
      <c r="D837" s="432" t="s">
        <v>96</v>
      </c>
      <c r="E837" s="399" t="s">
        <v>98</v>
      </c>
      <c r="F837" s="432" t="s">
        <v>97</v>
      </c>
      <c r="G837" s="433" t="s">
        <v>99</v>
      </c>
      <c r="H837" s="74" t="str">
        <f>IF(MID(A837,1,3)="OBS","REMOVER ESPAÇOS","OK")</f>
        <v>OK</v>
      </c>
      <c r="J837" s="402" t="str">
        <f>IF(AND(F837=0,G837&gt;0),1+COUNT($J$3:J836),IF(B837="AUXILIAR","AUXILIAR","SUBÍTEM"))</f>
        <v>SUBÍTEM</v>
      </c>
      <c r="K837" s="403" t="s">
        <v>95</v>
      </c>
      <c r="L837" s="404" t="str">
        <f t="shared" ref="L837:L848" si="232">A837</f>
        <v>COD.</v>
      </c>
      <c r="M837" s="405" t="str">
        <f>IF(AND(MID(A837,1,4)="comp",COUNTIF($A$1:$A$1306,A837)&gt;1),"ok AUXILIAR",IF(AND(F837&gt;0,MID(A837,1,4)="COMP"),"SUBÍTEM",IF(OR(AND(F837=0,G837=0),F837="COEF.",F837&gt;0),"SUBÍTEM",IF(MID(A837,1,5)="COMP.",IF(COUNTIF(ORÇAMENTO!$B$5:$B$9855,COMPOSIÇÕES!A837)=0,"NOK",IF(COUNTIF(ORÇAMENTO!$B$5:$B$9855,COMPOSIÇÕES!A837)&gt;0,"OK","SUBÍTEM"))))))</f>
        <v>SUBÍTEM</v>
      </c>
      <c r="P837" s="794" t="b">
        <f t="shared" si="231"/>
        <v>1</v>
      </c>
      <c r="Q837" s="794" t="s">
        <v>95</v>
      </c>
      <c r="R837" s="794"/>
      <c r="S837" s="75" t="s">
        <v>78</v>
      </c>
      <c r="T837" s="794" t="s">
        <v>96</v>
      </c>
      <c r="U837" s="794" t="s">
        <v>98</v>
      </c>
    </row>
    <row r="838" spans="1:21" ht="39" customHeight="1" thickBot="1">
      <c r="A838" s="407" t="s">
        <v>241</v>
      </c>
      <c r="B838" s="408"/>
      <c r="C838" s="437" t="s">
        <v>1698</v>
      </c>
      <c r="D838" s="408" t="s">
        <v>47</v>
      </c>
      <c r="E838" s="434" t="s">
        <v>150</v>
      </c>
      <c r="F838" s="434"/>
      <c r="G838" s="424">
        <v>7.64</v>
      </c>
      <c r="H838" s="74" t="str">
        <f>UPPER(C838)</f>
        <v>RETIRADA DE CALHA</v>
      </c>
      <c r="J838" s="402">
        <f>IF(AND(F838=0,G838&gt;0),1+COUNT($J$3:J836),IF(B838="AUXILIAR","AUXILIAR","SUBÍTEM"))</f>
        <v>101</v>
      </c>
      <c r="K838" s="403" t="s">
        <v>242</v>
      </c>
      <c r="L838" s="404" t="str">
        <f t="shared" si="232"/>
        <v>COMP. 101</v>
      </c>
      <c r="M838" s="405" t="str">
        <f>IF(AND(MID(A838,1,4)="comp",COUNTIF($A$1:$A$1306,A838)&gt;1),"ok AUXILIAR",IF(AND(F838&gt;0,MID(A838,1,4)="COMP"),"SUBÍTEM",IF(OR(AND(F838=0,G838=0),F838="COEF.",F838&gt;0),"SUBÍTEM",IF(MID(A838,1,5)="COMP.",IF(COUNTIF(ORÇAMENTO!$B$5:$B$9855,COMPOSIÇÕES!A838)=0,"NOK",IF(COUNTIF(ORÇAMENTO!$B$5:$B$9855,COMPOSIÇÕES!A838)&gt;0,"OK","SUBÍTEM"))))))</f>
        <v>OK</v>
      </c>
      <c r="P838" s="794" t="b">
        <f t="shared" si="231"/>
        <v>1</v>
      </c>
      <c r="Q838" s="794" t="s">
        <v>241</v>
      </c>
      <c r="R838" s="794"/>
      <c r="S838" s="76" t="s">
        <v>1698</v>
      </c>
      <c r="T838" s="794" t="s">
        <v>47</v>
      </c>
      <c r="U838" s="794" t="s">
        <v>150</v>
      </c>
    </row>
    <row r="839" spans="1:21" ht="18.75" customHeight="1">
      <c r="A839" s="779">
        <v>88316</v>
      </c>
      <c r="B839" s="910" t="s">
        <v>100</v>
      </c>
      <c r="C839" s="416" t="s">
        <v>565</v>
      </c>
      <c r="D839" s="417" t="s">
        <v>53</v>
      </c>
      <c r="E839" s="418">
        <v>12.73</v>
      </c>
      <c r="F839" s="911">
        <v>0.6</v>
      </c>
      <c r="G839" s="796">
        <v>7.64</v>
      </c>
      <c r="H839" s="74" t="str">
        <f>IF(MID(A839,1,3)="OBS","REMOVER ESPAÇOS","OK")</f>
        <v>OK</v>
      </c>
      <c r="J839" s="402" t="str">
        <f>IF(AND(F839=0,G839&gt;0),1+COUNT($J$3:J838),IF(B839="AUXILIAR","AUXILIAR","SUBÍTEM"))</f>
        <v>SUBÍTEM</v>
      </c>
      <c r="K839" s="403">
        <v>88316</v>
      </c>
      <c r="L839" s="404">
        <f t="shared" si="232"/>
        <v>88316</v>
      </c>
      <c r="M839" s="405" t="str">
        <f>IF(AND(MID(A839,1,4)="comp",COUNTIF($A$1:$A$1306,A839)&gt;1),"ok AUXILIAR",IF(AND(F839&gt;0,MID(A839,1,4)="COMP"),"SUBÍTEM",IF(OR(AND(F839=0,G839=0),F839="COEF.",F839&gt;0),"SUBÍTEM",IF(MID(A839,1,5)="COMP.",IF(COUNTIF(ORÇAMENTO!$B$5:$B$9855,COMPOSIÇÕES!A839)=0,"NOK",IF(COUNTIF(ORÇAMENTO!$B$5:$B$9855,COMPOSIÇÕES!A839)&gt;0,"OK","SUBÍTEM"))))))</f>
        <v>SUBÍTEM</v>
      </c>
      <c r="P839" s="794" t="b">
        <f>C839=S839</f>
        <v>1</v>
      </c>
      <c r="Q839" s="794">
        <v>88316</v>
      </c>
      <c r="R839" s="794" t="s">
        <v>100</v>
      </c>
      <c r="S839" s="795" t="s">
        <v>565</v>
      </c>
      <c r="T839" s="794" t="s">
        <v>53</v>
      </c>
      <c r="U839" s="794">
        <v>12.7</v>
      </c>
    </row>
    <row r="840" spans="1:21" ht="15.75" thickBot="1">
      <c r="A840" s="703" t="s">
        <v>1697</v>
      </c>
      <c r="B840" s="703"/>
      <c r="C840" s="703"/>
      <c r="D840" s="703" t="s">
        <v>150</v>
      </c>
      <c r="E840" s="703" t="s">
        <v>150</v>
      </c>
      <c r="F840" s="703"/>
      <c r="G840" s="703"/>
      <c r="H840" s="74" t="str">
        <f>IF(MID(A840,1,3)="OBS","REMOVER ESPAÇOS","OK")</f>
        <v>REMOVER ESPAÇOS</v>
      </c>
      <c r="J840" s="402" t="str">
        <f>IF(AND(F840=0,G840&gt;0),1+COUNT($J$3:J839),IF(B840="AUXILIAR","AUXILIAR","SUBÍTEM"))</f>
        <v>SUBÍTEM</v>
      </c>
      <c r="K840" s="403" t="s">
        <v>1697</v>
      </c>
      <c r="L840" s="404" t="str">
        <f t="shared" si="232"/>
        <v>Obs: composição/Base -  Composição adaptada -  ORSE - 43</v>
      </c>
      <c r="M840" s="405" t="str">
        <f>IF(AND(MID(A840,1,4)="comp",COUNTIF($A$1:$A$1306,A840)&gt;1),"ok AUXILIAR",IF(AND(F840&gt;0,MID(A840,1,4)="COMP"),"SUBÍTEM",IF(OR(AND(F840=0,G840=0),F840="COEF.",F840&gt;0),"SUBÍTEM",IF(MID(A840,1,5)="COMP.",IF(COUNTIF(ORÇAMENTO!$B$5:$B$9855,COMPOSIÇÕES!A840)=0,"NOK",IF(COUNTIF(ORÇAMENTO!$B$5:$B$9855,COMPOSIÇÕES!A840)&gt;0,"OK","SUBÍTEM"))))))</f>
        <v>SUBÍTEM</v>
      </c>
      <c r="P840" s="794" t="b">
        <f t="shared" ref="P840:P845" si="233">C840=S840</f>
        <v>1</v>
      </c>
      <c r="Q840" s="794" t="s">
        <v>1697</v>
      </c>
      <c r="R840" s="794"/>
      <c r="S840" s="703"/>
      <c r="T840" s="794" t="s">
        <v>150</v>
      </c>
      <c r="U840" s="794" t="s">
        <v>150</v>
      </c>
    </row>
    <row r="841" spans="1:21" ht="41.25" customHeight="1" thickBot="1">
      <c r="A841" s="397" t="s">
        <v>95</v>
      </c>
      <c r="B841" s="398"/>
      <c r="C841" s="399" t="s">
        <v>78</v>
      </c>
      <c r="D841" s="432" t="s">
        <v>96</v>
      </c>
      <c r="E841" s="399" t="s">
        <v>98</v>
      </c>
      <c r="F841" s="432" t="s">
        <v>97</v>
      </c>
      <c r="G841" s="433" t="s">
        <v>99</v>
      </c>
      <c r="H841" s="74" t="str">
        <f>IF(MID(A841,1,3)="OBS","REMOVER ESPAÇOS","OK")</f>
        <v>OK</v>
      </c>
      <c r="J841" s="402" t="str">
        <f>IF(AND(F841=0,G841&gt;0),1+COUNT($J$3:J840),IF(B841="AUXILIAR","AUXILIAR","SUBÍTEM"))</f>
        <v>SUBÍTEM</v>
      </c>
      <c r="K841" s="403" t="s">
        <v>95</v>
      </c>
      <c r="L841" s="404" t="str">
        <f t="shared" si="232"/>
        <v>COD.</v>
      </c>
      <c r="M841" s="405" t="str">
        <f>IF(AND(MID(A841,1,4)="comp",COUNTIF($A$1:$A$1306,A841)&gt;1),"ok AUXILIAR",IF(AND(F841&gt;0,MID(A841,1,4)="COMP"),"SUBÍTEM",IF(OR(AND(F841=0,G841=0),F841="COEF.",F841&gt;0),"SUBÍTEM",IF(MID(A841,1,5)="COMP.",IF(COUNTIF(ORÇAMENTO!$B$5:$B$9855,COMPOSIÇÕES!A841)=0,"NOK",IF(COUNTIF(ORÇAMENTO!$B$5:$B$9855,COMPOSIÇÕES!A841)&gt;0,"OK","SUBÍTEM"))))))</f>
        <v>SUBÍTEM</v>
      </c>
      <c r="P841" s="794" t="b">
        <f t="shared" si="233"/>
        <v>1</v>
      </c>
      <c r="Q841" s="794" t="s">
        <v>95</v>
      </c>
      <c r="R841" s="794"/>
      <c r="S841" s="75" t="s">
        <v>78</v>
      </c>
      <c r="T841" s="794" t="s">
        <v>96</v>
      </c>
      <c r="U841" s="794" t="s">
        <v>98</v>
      </c>
    </row>
    <row r="842" spans="1:21" ht="60" customHeight="1" thickBot="1">
      <c r="A842" s="407" t="s">
        <v>242</v>
      </c>
      <c r="B842" s="408"/>
      <c r="C842" s="437" t="s">
        <v>1814</v>
      </c>
      <c r="D842" s="408" t="s">
        <v>51</v>
      </c>
      <c r="E842" s="434" t="s">
        <v>150</v>
      </c>
      <c r="F842" s="434"/>
      <c r="G842" s="424">
        <v>58.27</v>
      </c>
      <c r="H842" s="74" t="str">
        <f>UPPER(C842)</f>
        <v>REVESTIMENTO CERÂMICO PARA PAREDE, PÉROLA 6,5 POR 25,6 CM, (BEGE), PIERINI OU EQUIVALENTE TÉCNICO, APLICADO COM ARGAMASSA INDUSTRIALIZADA AC-I, REJUNTADO.</v>
      </c>
      <c r="J842" s="402">
        <f>IF(AND(F842=0,G842&gt;0),1+COUNT($J$3:J840),IF(B842="AUXILIAR","AUXILIAR","SUBÍTEM"))</f>
        <v>102</v>
      </c>
      <c r="K842" s="403" t="s">
        <v>243</v>
      </c>
      <c r="L842" s="404" t="str">
        <f t="shared" si="232"/>
        <v>COMP. 102</v>
      </c>
      <c r="M842" s="405" t="str">
        <f>IF(AND(MID(A842,1,4)="comp",COUNTIF($A$1:$A$1306,A842)&gt;1),"ok AUXILIAR",IF(AND(F842&gt;0,MID(A842,1,4)="COMP"),"SUBÍTEM",IF(OR(AND(F842=0,G842=0),F842="COEF.",F842&gt;0),"SUBÍTEM",IF(MID(A842,1,5)="COMP.",IF(COUNTIF(ORÇAMENTO!$B$5:$B$9855,COMPOSIÇÕES!A842)=0,"NOK",IF(COUNTIF(ORÇAMENTO!$B$5:$B$9855,COMPOSIÇÕES!A842)&gt;0,"OK","SUBÍTEM"))))))</f>
        <v>OK</v>
      </c>
      <c r="P842" s="794" t="b">
        <f t="shared" si="233"/>
        <v>1</v>
      </c>
      <c r="Q842" s="794" t="s">
        <v>242</v>
      </c>
      <c r="R842" s="794"/>
      <c r="S842" s="76" t="s">
        <v>1814</v>
      </c>
      <c r="T842" s="794" t="s">
        <v>51</v>
      </c>
      <c r="U842" s="794" t="s">
        <v>150</v>
      </c>
    </row>
    <row r="843" spans="1:21" ht="35.25" customHeight="1">
      <c r="A843" s="779">
        <v>37595</v>
      </c>
      <c r="B843" s="910" t="s">
        <v>566</v>
      </c>
      <c r="C843" s="416" t="s">
        <v>880</v>
      </c>
      <c r="D843" s="417" t="s">
        <v>567</v>
      </c>
      <c r="E843" s="418">
        <v>1.52</v>
      </c>
      <c r="F843" s="911">
        <v>4.5999999999999996</v>
      </c>
      <c r="G843" s="796">
        <v>6.99</v>
      </c>
      <c r="H843" s="74" t="str">
        <f t="shared" ref="H843:H849" si="234">IF(MID(A843,1,3)="OBS","REMOVER ESPAÇOS","OK")</f>
        <v>OK</v>
      </c>
      <c r="J843" s="402" t="str">
        <f>IF(AND(F843=0,G843&gt;0),1+COUNT($J$3:J842),IF(B843="AUXILIAR","AUXILIAR","SUBÍTEM"))</f>
        <v>SUBÍTEM</v>
      </c>
      <c r="K843" s="403">
        <v>37595</v>
      </c>
      <c r="L843" s="404">
        <f t="shared" si="232"/>
        <v>37595</v>
      </c>
      <c r="M843" s="405" t="str">
        <f>IF(AND(MID(A843,1,4)="comp",COUNTIF($A$1:$A$1306,A843)&gt;1),"ok AUXILIAR",IF(AND(F843&gt;0,MID(A843,1,4)="COMP"),"SUBÍTEM",IF(OR(AND(F843=0,G843=0),F843="COEF.",F843&gt;0),"SUBÍTEM",IF(MID(A843,1,5)="COMP.",IF(COUNTIF(ORÇAMENTO!$B$5:$B$9855,COMPOSIÇÕES!A843)=0,"NOK",IF(COUNTIF(ORÇAMENTO!$B$5:$B$9855,COMPOSIÇÕES!A843)&gt;0,"OK","SUBÍTEM"))))))</f>
        <v>SUBÍTEM</v>
      </c>
      <c r="P843" s="794" t="b">
        <f t="shared" si="233"/>
        <v>1</v>
      </c>
      <c r="Q843" s="794">
        <v>37595</v>
      </c>
      <c r="R843" s="794" t="s">
        <v>566</v>
      </c>
      <c r="S843" s="795" t="s">
        <v>880</v>
      </c>
      <c r="T843" s="794" t="s">
        <v>567</v>
      </c>
      <c r="U843" s="794">
        <v>1.52</v>
      </c>
    </row>
    <row r="844" spans="1:21" ht="20.25" customHeight="1">
      <c r="A844" s="779">
        <v>88316</v>
      </c>
      <c r="B844" s="910" t="s">
        <v>100</v>
      </c>
      <c r="C844" s="416" t="s">
        <v>565</v>
      </c>
      <c r="D844" s="417" t="s">
        <v>53</v>
      </c>
      <c r="E844" s="418">
        <v>12.73</v>
      </c>
      <c r="F844" s="911">
        <v>0.45</v>
      </c>
      <c r="G844" s="796">
        <v>5.73</v>
      </c>
      <c r="H844" s="74" t="str">
        <f t="shared" si="234"/>
        <v>OK</v>
      </c>
      <c r="J844" s="402" t="str">
        <f>IF(AND(F844=0,G844&gt;0),1+COUNT($J$3:J843),IF(B844="AUXILIAR","AUXILIAR","SUBÍTEM"))</f>
        <v>SUBÍTEM</v>
      </c>
      <c r="K844" s="403">
        <v>88316</v>
      </c>
      <c r="L844" s="404">
        <f t="shared" si="232"/>
        <v>88316</v>
      </c>
      <c r="M844" s="405" t="str">
        <f>IF(AND(MID(A844,1,4)="comp",COUNTIF($A$1:$A$1306,A844)&gt;1),"ok AUXILIAR",IF(AND(F844&gt;0,MID(A844,1,4)="COMP"),"SUBÍTEM",IF(OR(AND(F844=0,G844=0),F844="COEF.",F844&gt;0),"SUBÍTEM",IF(MID(A844,1,5)="COMP.",IF(COUNTIF(ORÇAMENTO!$B$5:$B$9855,COMPOSIÇÕES!A844)=0,"NOK",IF(COUNTIF(ORÇAMENTO!$B$5:$B$9855,COMPOSIÇÕES!A844)&gt;0,"OK","SUBÍTEM"))))))</f>
        <v>SUBÍTEM</v>
      </c>
      <c r="P844" s="794" t="b">
        <f t="shared" si="233"/>
        <v>1</v>
      </c>
      <c r="Q844" s="794">
        <v>88316</v>
      </c>
      <c r="R844" s="794" t="s">
        <v>100</v>
      </c>
      <c r="S844" s="795" t="s">
        <v>565</v>
      </c>
      <c r="T844" s="794" t="s">
        <v>53</v>
      </c>
      <c r="U844" s="794">
        <v>12.7</v>
      </c>
    </row>
    <row r="845" spans="1:21" ht="20.25" customHeight="1">
      <c r="A845" s="779">
        <v>88309</v>
      </c>
      <c r="B845" s="910" t="s">
        <v>100</v>
      </c>
      <c r="C845" s="416" t="s">
        <v>572</v>
      </c>
      <c r="D845" s="417" t="s">
        <v>53</v>
      </c>
      <c r="E845" s="418">
        <v>16.350000000000001</v>
      </c>
      <c r="F845" s="911">
        <v>0.55000000000000004</v>
      </c>
      <c r="G845" s="796">
        <v>8.99</v>
      </c>
      <c r="H845" s="74" t="str">
        <f t="shared" si="234"/>
        <v>OK</v>
      </c>
      <c r="J845" s="402" t="str">
        <f>IF(AND(F845=0,G845&gt;0),1+COUNT($J$3:J843),IF(B845="AUXILIAR","AUXILIAR","SUBÍTEM"))</f>
        <v>SUBÍTEM</v>
      </c>
      <c r="K845" s="403">
        <v>88309</v>
      </c>
      <c r="L845" s="404">
        <f t="shared" si="232"/>
        <v>88309</v>
      </c>
      <c r="M845" s="405" t="str">
        <f>IF(AND(MID(A845,1,4)="comp",COUNTIF($A$1:$A$1306,A845)&gt;1),"ok AUXILIAR",IF(AND(F845&gt;0,MID(A845,1,4)="COMP"),"SUBÍTEM",IF(OR(AND(F845=0,G845=0),F845="COEF.",F845&gt;0),"SUBÍTEM",IF(MID(A845,1,5)="COMP.",IF(COUNTIF(ORÇAMENTO!$B$5:$B$9855,COMPOSIÇÕES!A845)=0,"NOK",IF(COUNTIF(ORÇAMENTO!$B$5:$B$9855,COMPOSIÇÕES!A845)&gt;0,"OK","SUBÍTEM"))))))</f>
        <v>SUBÍTEM</v>
      </c>
      <c r="P845" s="794" t="b">
        <f t="shared" si="233"/>
        <v>1</v>
      </c>
      <c r="Q845" s="794">
        <v>88309</v>
      </c>
      <c r="R845" s="794" t="s">
        <v>100</v>
      </c>
      <c r="S845" s="795" t="s">
        <v>572</v>
      </c>
      <c r="T845" s="794" t="s">
        <v>53</v>
      </c>
      <c r="U845" s="794">
        <v>15.89</v>
      </c>
    </row>
    <row r="846" spans="1:21" ht="20.25" customHeight="1">
      <c r="A846" s="779" t="s">
        <v>619</v>
      </c>
      <c r="B846" s="910" t="s">
        <v>1818</v>
      </c>
      <c r="C846" s="416" t="s">
        <v>1815</v>
      </c>
      <c r="D846" s="417" t="s">
        <v>48</v>
      </c>
      <c r="E846" s="418">
        <v>33.61</v>
      </c>
      <c r="F846" s="911">
        <v>1.05</v>
      </c>
      <c r="G846" s="796">
        <v>35.29</v>
      </c>
      <c r="H846" s="74" t="str">
        <f t="shared" si="234"/>
        <v>OK</v>
      </c>
      <c r="J846" s="402" t="str">
        <f>IF(AND(F846=0,G846&gt;0),1+COUNT($J$3:J844),IF(B846="AUXILIAR","AUXILIAR","SUBÍTEM"))</f>
        <v>SUBÍTEM</v>
      </c>
      <c r="K846" s="403" t="s">
        <v>637</v>
      </c>
      <c r="L846" s="404" t="str">
        <f t="shared" ref="L846" si="235">A846</f>
        <v>Mercado/1</v>
      </c>
      <c r="M846" s="405" t="str">
        <f>IF(AND(MID(A846,1,4)="comp",COUNTIF($A$1:$A$1306,A846)&gt;1),"ok AUXILIAR",IF(AND(F846&gt;0,MID(A846,1,4)="COMP"),"SUBÍTEM",IF(OR(AND(F846=0,G846=0),F846="COEF.",F846&gt;0),"SUBÍTEM",IF(MID(A846,1,5)="COMP.",IF(COUNTIF(ORÇAMENTO!$B$5:$B$9855,COMPOSIÇÕES!A846)=0,"NOK",IF(COUNTIF(ORÇAMENTO!$B$5:$B$9855,COMPOSIÇÕES!A846)&gt;0,"OK","SUBÍTEM"))))))</f>
        <v>SUBÍTEM</v>
      </c>
      <c r="P846" s="794" t="b">
        <f t="shared" ref="P846" si="236">C846=S846</f>
        <v>1</v>
      </c>
      <c r="Q846" s="794" t="s">
        <v>637</v>
      </c>
      <c r="R846" s="794" t="s">
        <v>1818</v>
      </c>
      <c r="S846" s="795" t="s">
        <v>1815</v>
      </c>
      <c r="T846" s="794" t="s">
        <v>48</v>
      </c>
      <c r="U846" s="794">
        <v>33.61</v>
      </c>
    </row>
    <row r="847" spans="1:21" ht="18.75" customHeight="1">
      <c r="A847" s="779">
        <v>34357</v>
      </c>
      <c r="B847" s="910" t="s">
        <v>566</v>
      </c>
      <c r="C847" s="416" t="s">
        <v>582</v>
      </c>
      <c r="D847" s="417" t="s">
        <v>567</v>
      </c>
      <c r="E847" s="418">
        <v>3.18</v>
      </c>
      <c r="F847" s="911">
        <v>0.4</v>
      </c>
      <c r="G847" s="796">
        <v>1.27</v>
      </c>
      <c r="H847" s="74" t="str">
        <f t="shared" si="234"/>
        <v>OK</v>
      </c>
      <c r="J847" s="402" t="str">
        <f>IF(AND(F847=0,G847&gt;0),1+COUNT($J$3:J844),IF(B847="AUXILIAR","AUXILIAR","SUBÍTEM"))</f>
        <v>SUBÍTEM</v>
      </c>
      <c r="K847" s="403">
        <v>34357</v>
      </c>
      <c r="L847" s="404">
        <f t="shared" si="232"/>
        <v>34357</v>
      </c>
      <c r="M847" s="405" t="str">
        <f>IF(AND(MID(A847,1,4)="comp",COUNTIF($A$1:$A$1306,A847)&gt;1),"ok AUXILIAR",IF(AND(F847&gt;0,MID(A847,1,4)="COMP"),"SUBÍTEM",IF(OR(AND(F847=0,G847=0),F847="COEF.",F847&gt;0),"SUBÍTEM",IF(MID(A847,1,5)="COMP.",IF(COUNTIF(ORÇAMENTO!$B$5:$B$9855,COMPOSIÇÕES!A847)=0,"NOK",IF(COUNTIF(ORÇAMENTO!$B$5:$B$9855,COMPOSIÇÕES!A847)&gt;0,"OK","SUBÍTEM"))))))</f>
        <v>SUBÍTEM</v>
      </c>
      <c r="P847" s="794" t="b">
        <f>C847=S847</f>
        <v>1</v>
      </c>
      <c r="Q847" s="794">
        <v>34357</v>
      </c>
      <c r="R847" s="794" t="s">
        <v>566</v>
      </c>
      <c r="S847" s="795" t="s">
        <v>582</v>
      </c>
      <c r="T847" s="794" t="s">
        <v>567</v>
      </c>
      <c r="U847" s="794">
        <v>3.18</v>
      </c>
    </row>
    <row r="848" spans="1:21" ht="15.75" thickBot="1">
      <c r="A848" s="703" t="s">
        <v>1819</v>
      </c>
      <c r="B848" s="703"/>
      <c r="C848" s="703"/>
      <c r="D848" s="703" t="s">
        <v>150</v>
      </c>
      <c r="E848" s="703" t="s">
        <v>150</v>
      </c>
      <c r="F848" s="703"/>
      <c r="G848" s="703"/>
      <c r="H848" s="74" t="str">
        <f t="shared" si="234"/>
        <v>REMOVER ESPAÇOS</v>
      </c>
      <c r="J848" s="402" t="str">
        <f>IF(AND(F848=0,G848&gt;0),1+COUNT($J$3:J847),IF(B848="AUXILIAR","AUXILIAR","SUBÍTEM"))</f>
        <v>SUBÍTEM</v>
      </c>
      <c r="K848" s="403" t="s">
        <v>1819</v>
      </c>
      <c r="L848" s="404" t="str">
        <f t="shared" si="232"/>
        <v>Obs: composição/Base -  Composição adaptada -  ORSE - 7137(BASE)=COTAÇÃO</v>
      </c>
      <c r="M848" s="405" t="str">
        <f>IF(AND(MID(A848,1,4)="comp",COUNTIF($A$1:$A$1306,A848)&gt;1),"ok AUXILIAR",IF(AND(F848&gt;0,MID(A848,1,4)="COMP"),"SUBÍTEM",IF(OR(AND(F848=0,G848=0),F848="COEF.",F848&gt;0),"SUBÍTEM",IF(MID(A848,1,5)="COMP.",IF(COUNTIF(ORÇAMENTO!$B$5:$B$9855,COMPOSIÇÕES!A848)=0,"NOK",IF(COUNTIF(ORÇAMENTO!$B$5:$B$9855,COMPOSIÇÕES!A848)&gt;0,"OK","SUBÍTEM"))))))</f>
        <v>SUBÍTEM</v>
      </c>
      <c r="P848" s="794" t="b">
        <f t="shared" ref="P848:P856" si="237">C848=S848</f>
        <v>1</v>
      </c>
      <c r="Q848" s="794" t="s">
        <v>1819</v>
      </c>
      <c r="R848" s="794"/>
      <c r="S848" s="703"/>
      <c r="T848" s="794" t="s">
        <v>150</v>
      </c>
      <c r="U848" s="794" t="s">
        <v>150</v>
      </c>
    </row>
    <row r="849" spans="1:21" ht="41.25" customHeight="1" thickBot="1">
      <c r="A849" s="397" t="s">
        <v>95</v>
      </c>
      <c r="B849" s="398"/>
      <c r="C849" s="399" t="s">
        <v>78</v>
      </c>
      <c r="D849" s="432" t="s">
        <v>96</v>
      </c>
      <c r="E849" s="399" t="s">
        <v>98</v>
      </c>
      <c r="F849" s="432" t="s">
        <v>97</v>
      </c>
      <c r="G849" s="433" t="s">
        <v>99</v>
      </c>
      <c r="H849" s="74" t="str">
        <f t="shared" si="234"/>
        <v>OK</v>
      </c>
      <c r="J849" s="402" t="str">
        <f>IF(AND(F849=0,G849&gt;0),1+COUNT($J$3:J848),IF(B849="AUXILIAR","AUXILIAR","SUBÍTEM"))</f>
        <v>SUBÍTEM</v>
      </c>
      <c r="K849" s="403" t="s">
        <v>95</v>
      </c>
      <c r="L849" s="404" t="str">
        <f t="shared" ref="L849:L858" si="238">A849</f>
        <v>COD.</v>
      </c>
      <c r="M849" s="405" t="str">
        <f>IF(AND(MID(A849,1,4)="comp",COUNTIF($A$1:$A$1306,A849)&gt;1),"ok AUXILIAR",IF(AND(F849&gt;0,MID(A849,1,4)="COMP"),"SUBÍTEM",IF(OR(AND(F849=0,G849=0),F849="COEF.",F849&gt;0),"SUBÍTEM",IF(MID(A849,1,5)="COMP.",IF(COUNTIF(ORÇAMENTO!$B$5:$B$9855,COMPOSIÇÕES!A849)=0,"NOK",IF(COUNTIF(ORÇAMENTO!$B$5:$B$9855,COMPOSIÇÕES!A849)&gt;0,"OK","SUBÍTEM"))))))</f>
        <v>SUBÍTEM</v>
      </c>
      <c r="P849" s="794" t="b">
        <f t="shared" si="237"/>
        <v>1</v>
      </c>
      <c r="Q849" s="794" t="s">
        <v>95</v>
      </c>
      <c r="R849" s="794"/>
      <c r="S849" s="75" t="s">
        <v>78</v>
      </c>
      <c r="T849" s="794" t="s">
        <v>96</v>
      </c>
      <c r="U849" s="794" t="s">
        <v>98</v>
      </c>
    </row>
    <row r="850" spans="1:21" ht="60" customHeight="1" thickBot="1">
      <c r="A850" s="407" t="s">
        <v>243</v>
      </c>
      <c r="B850" s="408"/>
      <c r="C850" s="437" t="s">
        <v>76</v>
      </c>
      <c r="D850" s="408" t="s">
        <v>51</v>
      </c>
      <c r="E850" s="434" t="s">
        <v>150</v>
      </c>
      <c r="F850" s="434"/>
      <c r="G850" s="424">
        <v>18.199999999999996</v>
      </c>
      <c r="H850" s="74" t="str">
        <f>UPPER(C850)</f>
        <v>PLANTIO DE GRAMA ESMERALDA EM ROLO</v>
      </c>
      <c r="J850" s="402">
        <f>IF(AND(F850=0,G850&gt;0),1+COUNT($J$3:J848),IF(B850="AUXILIAR","AUXILIAR","SUBÍTEM"))</f>
        <v>103</v>
      </c>
      <c r="K850" s="403" t="s">
        <v>644</v>
      </c>
      <c r="L850" s="404" t="str">
        <f t="shared" si="238"/>
        <v>COMP. 103</v>
      </c>
      <c r="M850" s="405" t="str">
        <f>IF(AND(MID(A850,1,4)="comp",COUNTIF($A$1:$A$1306,A850)&gt;1),"ok AUXILIAR",IF(AND(F850&gt;0,MID(A850,1,4)="COMP"),"SUBÍTEM",IF(OR(AND(F850=0,G850=0),F850="COEF.",F850&gt;0),"SUBÍTEM",IF(MID(A850,1,5)="COMP.",IF(COUNTIF(ORÇAMENTO!$B$5:$B$9855,COMPOSIÇÕES!A850)=0,"NOK",IF(COUNTIF(ORÇAMENTO!$B$5:$B$9855,COMPOSIÇÕES!A850)&gt;0,"OK","SUBÍTEM"))))))</f>
        <v>OK</v>
      </c>
      <c r="P850" s="794" t="b">
        <f t="shared" si="237"/>
        <v>1</v>
      </c>
      <c r="Q850" s="794" t="s">
        <v>243</v>
      </c>
      <c r="R850" s="794"/>
      <c r="S850" s="76" t="s">
        <v>76</v>
      </c>
      <c r="T850" s="794" t="s">
        <v>51</v>
      </c>
      <c r="U850" s="794" t="s">
        <v>150</v>
      </c>
    </row>
    <row r="851" spans="1:21" ht="35.25" customHeight="1">
      <c r="A851" s="779">
        <v>3322</v>
      </c>
      <c r="B851" s="910" t="s">
        <v>566</v>
      </c>
      <c r="C851" s="416" t="s">
        <v>892</v>
      </c>
      <c r="D851" s="417" t="s">
        <v>581</v>
      </c>
      <c r="E851" s="418">
        <v>8</v>
      </c>
      <c r="F851" s="911">
        <v>1</v>
      </c>
      <c r="G851" s="796">
        <v>8</v>
      </c>
      <c r="H851" s="74" t="str">
        <f>IF(MID(A851,1,3)="OBS","REMOVER ESPAÇOS","OK")</f>
        <v>OK</v>
      </c>
      <c r="J851" s="402" t="str">
        <f>IF(AND(F851=0,G851&gt;0),1+COUNT($J$3:J850),IF(B851="AUXILIAR","AUXILIAR","SUBÍTEM"))</f>
        <v>SUBÍTEM</v>
      </c>
      <c r="K851" s="403">
        <v>3322</v>
      </c>
      <c r="L851" s="404">
        <f t="shared" si="238"/>
        <v>3322</v>
      </c>
      <c r="M851" s="405" t="str">
        <f>IF(AND(MID(A851,1,4)="comp",COUNTIF($A$1:$A$1306,A851)&gt;1),"ok AUXILIAR",IF(AND(F851&gt;0,MID(A851,1,4)="COMP"),"SUBÍTEM",IF(OR(AND(F851=0,G851=0),F851="COEF.",F851&gt;0),"SUBÍTEM",IF(MID(A851,1,5)="COMP.",IF(COUNTIF(ORÇAMENTO!$B$5:$B$9855,COMPOSIÇÕES!A851)=0,"NOK",IF(COUNTIF(ORÇAMENTO!$B$5:$B$9855,COMPOSIÇÕES!A851)&gt;0,"OK","SUBÍTEM"))))))</f>
        <v>SUBÍTEM</v>
      </c>
      <c r="P851" s="794" t="b">
        <f t="shared" si="237"/>
        <v>1</v>
      </c>
      <c r="Q851" s="794">
        <v>3322</v>
      </c>
      <c r="R851" s="794" t="s">
        <v>566</v>
      </c>
      <c r="S851" s="795" t="s">
        <v>892</v>
      </c>
      <c r="T851" s="794" t="s">
        <v>581</v>
      </c>
      <c r="U851" s="794">
        <v>7.75</v>
      </c>
    </row>
    <row r="852" spans="1:21" ht="20.25" customHeight="1">
      <c r="A852" s="779">
        <v>7253</v>
      </c>
      <c r="B852" s="910" t="s">
        <v>566</v>
      </c>
      <c r="C852" s="416" t="s">
        <v>602</v>
      </c>
      <c r="D852" s="417" t="s">
        <v>576</v>
      </c>
      <c r="E852" s="418">
        <v>57.85</v>
      </c>
      <c r="F852" s="911">
        <v>0.1</v>
      </c>
      <c r="G852" s="796">
        <v>5.79</v>
      </c>
      <c r="H852" s="74" t="str">
        <f>IF(MID(A852,1,3)="OBS","REMOVER ESPAÇOS","OK")</f>
        <v>OK</v>
      </c>
      <c r="J852" s="402" t="str">
        <f>IF(AND(F852=0,G852&gt;0),1+COUNT($J$3:J851),IF(B852="AUXILIAR","AUXILIAR","SUBÍTEM"))</f>
        <v>SUBÍTEM</v>
      </c>
      <c r="K852" s="403">
        <v>7253</v>
      </c>
      <c r="L852" s="404">
        <f t="shared" si="238"/>
        <v>7253</v>
      </c>
      <c r="M852" s="405" t="str">
        <f>IF(AND(MID(A852,1,4)="comp",COUNTIF($A$1:$A$1306,A852)&gt;1),"ok AUXILIAR",IF(AND(F852&gt;0,MID(A852,1,4)="COMP"),"SUBÍTEM",IF(OR(AND(F852=0,G852=0),F852="COEF.",F852&gt;0),"SUBÍTEM",IF(MID(A852,1,5)="COMP.",IF(COUNTIF(ORÇAMENTO!$B$5:$B$9855,COMPOSIÇÕES!A852)=0,"NOK",IF(COUNTIF(ORÇAMENTO!$B$5:$B$9855,COMPOSIÇÕES!A852)&gt;0,"OK","SUBÍTEM"))))))</f>
        <v>SUBÍTEM</v>
      </c>
      <c r="P852" s="794" t="b">
        <f t="shared" si="237"/>
        <v>1</v>
      </c>
      <c r="Q852" s="794">
        <v>7253</v>
      </c>
      <c r="R852" s="794" t="s">
        <v>566</v>
      </c>
      <c r="S852" s="795" t="s">
        <v>602</v>
      </c>
      <c r="T852" s="794" t="s">
        <v>576</v>
      </c>
      <c r="U852" s="794">
        <v>64.28</v>
      </c>
    </row>
    <row r="853" spans="1:21" ht="20.25" customHeight="1">
      <c r="A853" s="779">
        <v>25951</v>
      </c>
      <c r="B853" s="910" t="s">
        <v>566</v>
      </c>
      <c r="C853" s="416" t="s">
        <v>148</v>
      </c>
      <c r="D853" s="417" t="s">
        <v>567</v>
      </c>
      <c r="E853" s="418">
        <v>1.74</v>
      </c>
      <c r="F853" s="911">
        <v>0.1</v>
      </c>
      <c r="G853" s="796">
        <v>0.17</v>
      </c>
      <c r="H853" s="74" t="str">
        <f t="shared" ref="H853:H854" si="239">IF(MID(A853,1,3)="OBS","REMOVER ESPAÇOS","OK")</f>
        <v>OK</v>
      </c>
      <c r="J853" s="402" t="str">
        <f>IF(AND(F853=0,G853&gt;0),1+COUNT($J$3:J852),IF(B853="AUXILIAR","AUXILIAR","SUBÍTEM"))</f>
        <v>SUBÍTEM</v>
      </c>
      <c r="K853" s="403">
        <v>25951</v>
      </c>
      <c r="L853" s="404">
        <f t="shared" ref="L853:L854" si="240">A853</f>
        <v>25951</v>
      </c>
      <c r="M853" s="405" t="str">
        <f>IF(AND(MID(A853,1,4)="comp",COUNTIF($A$1:$A$1306,A853)&gt;1),"ok AUXILIAR",IF(AND(F853&gt;0,MID(A853,1,4)="COMP"),"SUBÍTEM",IF(OR(AND(F853=0,G853=0),F853="COEF.",F853&gt;0),"SUBÍTEM",IF(MID(A853,1,5)="COMP.",IF(COUNTIF(ORÇAMENTO!$B$5:$B$9855,COMPOSIÇÕES!A853)=0,"NOK",IF(COUNTIF(ORÇAMENTO!$B$5:$B$9855,COMPOSIÇÕES!A853)&gt;0,"OK","SUBÍTEM"))))))</f>
        <v>SUBÍTEM</v>
      </c>
      <c r="P853" s="794" t="b">
        <f t="shared" ref="P853:P854" si="241">C853=S853</f>
        <v>1</v>
      </c>
      <c r="Q853" s="794">
        <v>25951</v>
      </c>
      <c r="R853" s="794" t="s">
        <v>566</v>
      </c>
      <c r="S853" s="795" t="s">
        <v>148</v>
      </c>
      <c r="T853" s="794" t="s">
        <v>567</v>
      </c>
      <c r="U853" s="794">
        <v>1.64</v>
      </c>
    </row>
    <row r="854" spans="1:21" ht="20.25" customHeight="1">
      <c r="A854" s="779">
        <v>25963</v>
      </c>
      <c r="B854" s="910" t="s">
        <v>566</v>
      </c>
      <c r="C854" s="416" t="s">
        <v>887</v>
      </c>
      <c r="D854" s="417" t="s">
        <v>567</v>
      </c>
      <c r="E854" s="418">
        <v>0.09</v>
      </c>
      <c r="F854" s="911">
        <v>0.15</v>
      </c>
      <c r="G854" s="796">
        <v>0.01</v>
      </c>
      <c r="H854" s="74" t="str">
        <f t="shared" si="239"/>
        <v>OK</v>
      </c>
      <c r="J854" s="402" t="str">
        <f>IF(AND(F854=0,G854&gt;0),1+COUNT($J$3:J853),IF(B854="AUXILIAR","AUXILIAR","SUBÍTEM"))</f>
        <v>SUBÍTEM</v>
      </c>
      <c r="K854" s="403">
        <v>25963</v>
      </c>
      <c r="L854" s="404">
        <f t="shared" si="240"/>
        <v>25963</v>
      </c>
      <c r="M854" s="405" t="str">
        <f>IF(AND(MID(A854,1,4)="comp",COUNTIF($A$1:$A$1306,A854)&gt;1),"ok AUXILIAR",IF(AND(F854&gt;0,MID(A854,1,4)="COMP"),"SUBÍTEM",IF(OR(AND(F854=0,G854=0),F854="COEF.",F854&gt;0),"SUBÍTEM",IF(MID(A854,1,5)="COMP.",IF(COUNTIF(ORÇAMENTO!$B$5:$B$9855,COMPOSIÇÕES!A854)=0,"NOK",IF(COUNTIF(ORÇAMENTO!$B$5:$B$9855,COMPOSIÇÕES!A854)&gt;0,"OK","SUBÍTEM"))))))</f>
        <v>SUBÍTEM</v>
      </c>
      <c r="P854" s="794" t="b">
        <f t="shared" si="241"/>
        <v>1</v>
      </c>
      <c r="Q854" s="794">
        <v>25963</v>
      </c>
      <c r="R854" s="794" t="s">
        <v>566</v>
      </c>
      <c r="S854" s="795" t="s">
        <v>887</v>
      </c>
      <c r="T854" s="794" t="s">
        <v>567</v>
      </c>
      <c r="U854" s="794">
        <v>0.09</v>
      </c>
    </row>
    <row r="855" spans="1:21" ht="20.25" customHeight="1">
      <c r="A855" s="779">
        <v>38125</v>
      </c>
      <c r="B855" s="910" t="s">
        <v>566</v>
      </c>
      <c r="C855" s="416" t="s">
        <v>891</v>
      </c>
      <c r="D855" s="417" t="s">
        <v>567</v>
      </c>
      <c r="E855" s="418">
        <v>0.46</v>
      </c>
      <c r="F855" s="911">
        <v>3</v>
      </c>
      <c r="G855" s="796">
        <v>1.38</v>
      </c>
      <c r="H855" s="74" t="str">
        <f>IF(MID(A855,1,3)="OBS","REMOVER ESPAÇOS","OK")</f>
        <v>OK</v>
      </c>
      <c r="J855" s="402" t="str">
        <f>IF(AND(F855=0,G855&gt;0),1+COUNT($J$3:J851),IF(B855="AUXILIAR","AUXILIAR","SUBÍTEM"))</f>
        <v>SUBÍTEM</v>
      </c>
      <c r="K855" s="403">
        <v>38125</v>
      </c>
      <c r="L855" s="404">
        <f t="shared" si="238"/>
        <v>38125</v>
      </c>
      <c r="M855" s="405" t="str">
        <f>IF(AND(MID(A855,1,4)="comp",COUNTIF($A$1:$A$1306,A855)&gt;1),"ok AUXILIAR",IF(AND(F855&gt;0,MID(A855,1,4)="COMP"),"SUBÍTEM",IF(OR(AND(F855=0,G855=0),F855="COEF.",F855&gt;0),"SUBÍTEM",IF(MID(A855,1,5)="COMP.",IF(COUNTIF(ORÇAMENTO!$B$5:$B$9855,COMPOSIÇÕES!A855)=0,"NOK",IF(COUNTIF(ORÇAMENTO!$B$5:$B$9855,COMPOSIÇÕES!A855)&gt;0,"OK","SUBÍTEM"))))))</f>
        <v>SUBÍTEM</v>
      </c>
      <c r="P855" s="794" t="b">
        <f t="shared" si="237"/>
        <v>1</v>
      </c>
      <c r="Q855" s="794">
        <v>38125</v>
      </c>
      <c r="R855" s="794" t="s">
        <v>566</v>
      </c>
      <c r="S855" s="795" t="s">
        <v>891</v>
      </c>
      <c r="T855" s="794" t="s">
        <v>567</v>
      </c>
      <c r="U855" s="794">
        <v>0.51</v>
      </c>
    </row>
    <row r="856" spans="1:21" ht="20.25" customHeight="1">
      <c r="A856" s="779">
        <v>88316</v>
      </c>
      <c r="B856" s="910" t="s">
        <v>100</v>
      </c>
      <c r="C856" s="416" t="s">
        <v>565</v>
      </c>
      <c r="D856" s="417" t="s">
        <v>53</v>
      </c>
      <c r="E856" s="418">
        <v>12.73</v>
      </c>
      <c r="F856" s="911">
        <v>0.1</v>
      </c>
      <c r="G856" s="796">
        <v>1.27</v>
      </c>
      <c r="H856" s="74" t="str">
        <f>IF(MID(A856,1,3)="OBS","REMOVER ESPAÇOS","OK")</f>
        <v>OK</v>
      </c>
      <c r="J856" s="402" t="str">
        <f>IF(AND(F856=0,G856&gt;0),1+COUNT($J$3:J852),IF(B856="AUXILIAR","AUXILIAR","SUBÍTEM"))</f>
        <v>SUBÍTEM</v>
      </c>
      <c r="K856" s="403">
        <v>88316</v>
      </c>
      <c r="L856" s="404">
        <f t="shared" si="238"/>
        <v>88316</v>
      </c>
      <c r="M856" s="405" t="str">
        <f>IF(AND(MID(A856,1,4)="comp",COUNTIF($A$1:$A$1306,A856)&gt;1),"ok AUXILIAR",IF(AND(F856&gt;0,MID(A856,1,4)="COMP"),"SUBÍTEM",IF(OR(AND(F856=0,G856=0),F856="COEF.",F856&gt;0),"SUBÍTEM",IF(MID(A856,1,5)="COMP.",IF(COUNTIF(ORÇAMENTO!$B$5:$B$9855,COMPOSIÇÕES!A856)=0,"NOK",IF(COUNTIF(ORÇAMENTO!$B$5:$B$9855,COMPOSIÇÕES!A856)&gt;0,"OK","SUBÍTEM"))))))</f>
        <v>SUBÍTEM</v>
      </c>
      <c r="P856" s="794" t="b">
        <f t="shared" si="237"/>
        <v>1</v>
      </c>
      <c r="Q856" s="794">
        <v>88316</v>
      </c>
      <c r="R856" s="794" t="s">
        <v>100</v>
      </c>
      <c r="S856" s="795" t="s">
        <v>565</v>
      </c>
      <c r="T856" s="794" t="s">
        <v>53</v>
      </c>
      <c r="U856" s="794">
        <v>12.7</v>
      </c>
    </row>
    <row r="857" spans="1:21" ht="18.75" customHeight="1">
      <c r="A857" s="779">
        <v>88441</v>
      </c>
      <c r="B857" s="910" t="s">
        <v>100</v>
      </c>
      <c r="C857" s="416" t="s">
        <v>871</v>
      </c>
      <c r="D857" s="417" t="s">
        <v>53</v>
      </c>
      <c r="E857" s="418">
        <v>15.81</v>
      </c>
      <c r="F857" s="911">
        <v>0.1</v>
      </c>
      <c r="G857" s="796">
        <v>1.58</v>
      </c>
      <c r="H857" s="74" t="str">
        <f>IF(MID(A857,1,3)="OBS","REMOVER ESPAÇOS","OK")</f>
        <v>OK</v>
      </c>
      <c r="J857" s="402" t="str">
        <f>IF(AND(F857=0,G857&gt;0),1+COUNT($J$3:J852),IF(B857="AUXILIAR","AUXILIAR","SUBÍTEM"))</f>
        <v>SUBÍTEM</v>
      </c>
      <c r="K857" s="403">
        <v>88441</v>
      </c>
      <c r="L857" s="404">
        <f t="shared" si="238"/>
        <v>88441</v>
      </c>
      <c r="M857" s="405" t="str">
        <f>IF(AND(MID(A857,1,4)="comp",COUNTIF($A$1:$A$1306,A857)&gt;1),"ok AUXILIAR",IF(AND(F857&gt;0,MID(A857,1,4)="COMP"),"SUBÍTEM",IF(OR(AND(F857=0,G857=0),F857="COEF.",F857&gt;0),"SUBÍTEM",IF(MID(A857,1,5)="COMP.",IF(COUNTIF(ORÇAMENTO!$B$5:$B$9855,COMPOSIÇÕES!A857)=0,"NOK",IF(COUNTIF(ORÇAMENTO!$B$5:$B$9855,COMPOSIÇÕES!A857)&gt;0,"OK","SUBÍTEM"))))))</f>
        <v>SUBÍTEM</v>
      </c>
      <c r="P857" s="794" t="b">
        <f>C857=S857</f>
        <v>1</v>
      </c>
      <c r="Q857" s="794">
        <v>88441</v>
      </c>
      <c r="R857" s="794" t="s">
        <v>100</v>
      </c>
      <c r="S857" s="795" t="s">
        <v>871</v>
      </c>
      <c r="T857" s="794" t="s">
        <v>53</v>
      </c>
      <c r="U857" s="794">
        <v>15.35</v>
      </c>
    </row>
    <row r="858" spans="1:21" ht="15.75" thickBot="1">
      <c r="A858" s="703" t="s">
        <v>1853</v>
      </c>
      <c r="B858" s="703"/>
      <c r="C858" s="703"/>
      <c r="D858" s="703" t="s">
        <v>150</v>
      </c>
      <c r="E858" s="703" t="s">
        <v>150</v>
      </c>
      <c r="F858" s="703"/>
      <c r="G858" s="703"/>
      <c r="H858" s="74" t="str">
        <f>IF(MID(A858,1,3)="OBS","REMOVER ESPAÇOS","OK")</f>
        <v>REMOVER ESPAÇOS</v>
      </c>
      <c r="J858" s="402" t="str">
        <f>IF(AND(F858=0,G858&gt;0),1+COUNT($J$3:J857),IF(B858="AUXILIAR","AUXILIAR","SUBÍTEM"))</f>
        <v>SUBÍTEM</v>
      </c>
      <c r="K858" s="403" t="s">
        <v>1853</v>
      </c>
      <c r="L858" s="404" t="str">
        <f t="shared" si="238"/>
        <v>Obs: composição/Base - SINAPI - 85180 + 7253 SINAPI INSUMO</v>
      </c>
      <c r="M858" s="405" t="str">
        <f>IF(AND(MID(A858,1,4)="comp",COUNTIF($A$1:$A$1306,A858)&gt;1),"ok AUXILIAR",IF(AND(F858&gt;0,MID(A858,1,4)="COMP"),"SUBÍTEM",IF(OR(AND(F858=0,G858=0),F858="COEF.",F858&gt;0),"SUBÍTEM",IF(MID(A858,1,5)="COMP.",IF(COUNTIF(ORÇAMENTO!$B$5:$B$9855,COMPOSIÇÕES!A858)=0,"NOK",IF(COUNTIF(ORÇAMENTO!$B$5:$B$9855,COMPOSIÇÕES!A858)&gt;0,"OK","SUBÍTEM"))))))</f>
        <v>SUBÍTEM</v>
      </c>
      <c r="P858" s="794" t="b">
        <f t="shared" ref="P858:P864" si="242">C858=S858</f>
        <v>1</v>
      </c>
      <c r="Q858" s="794" t="s">
        <v>1853</v>
      </c>
      <c r="R858" s="794"/>
      <c r="S858" s="703"/>
      <c r="T858" s="794" t="s">
        <v>150</v>
      </c>
      <c r="U858" s="794" t="s">
        <v>150</v>
      </c>
    </row>
    <row r="859" spans="1:21" ht="41.25" customHeight="1" thickBot="1">
      <c r="A859" s="397" t="s">
        <v>95</v>
      </c>
      <c r="B859" s="398"/>
      <c r="C859" s="399" t="s">
        <v>78</v>
      </c>
      <c r="D859" s="432" t="s">
        <v>96</v>
      </c>
      <c r="E859" s="399" t="s">
        <v>98</v>
      </c>
      <c r="F859" s="432" t="s">
        <v>97</v>
      </c>
      <c r="G859" s="433" t="s">
        <v>99</v>
      </c>
      <c r="H859" s="74" t="str">
        <f>IF(MID(A859,1,3)="OBS","REMOVER ESPAÇOS","OK")</f>
        <v>OK</v>
      </c>
      <c r="J859" s="402" t="str">
        <f>IF(AND(F859=0,G859&gt;0),1+COUNT($J$3:J858),IF(B859="AUXILIAR","AUXILIAR","SUBÍTEM"))</f>
        <v>SUBÍTEM</v>
      </c>
      <c r="K859" s="403" t="s">
        <v>95</v>
      </c>
      <c r="L859" s="404" t="str">
        <f t="shared" ref="L859:L884" si="243">A859</f>
        <v>COD.</v>
      </c>
      <c r="M859" s="405" t="str">
        <f>IF(AND(MID(A859,1,4)="comp",COUNTIF($A$1:$A$1306,A859)&gt;1),"ok AUXILIAR",IF(AND(F859&gt;0,MID(A859,1,4)="COMP"),"SUBÍTEM",IF(OR(AND(F859=0,G859=0),F859="COEF.",F859&gt;0),"SUBÍTEM",IF(MID(A859,1,5)="COMP.",IF(COUNTIF(ORÇAMENTO!$B$5:$B$9855,COMPOSIÇÕES!A859)=0,"NOK",IF(COUNTIF(ORÇAMENTO!$B$5:$B$9855,COMPOSIÇÕES!A859)&gt;0,"OK","SUBÍTEM"))))))</f>
        <v>SUBÍTEM</v>
      </c>
      <c r="P859" s="794" t="b">
        <f t="shared" si="242"/>
        <v>1</v>
      </c>
      <c r="Q859" s="794" t="s">
        <v>95</v>
      </c>
      <c r="R859" s="794"/>
      <c r="S859" s="75" t="s">
        <v>78</v>
      </c>
      <c r="T859" s="794" t="s">
        <v>96</v>
      </c>
      <c r="U859" s="794" t="s">
        <v>98</v>
      </c>
    </row>
    <row r="860" spans="1:21" ht="60" customHeight="1" thickBot="1">
      <c r="A860" s="407" t="s">
        <v>644</v>
      </c>
      <c r="B860" s="408"/>
      <c r="C860" s="437" t="s">
        <v>1854</v>
      </c>
      <c r="D860" s="408" t="s">
        <v>47</v>
      </c>
      <c r="E860" s="434" t="s">
        <v>150</v>
      </c>
      <c r="F860" s="434"/>
      <c r="G860" s="424">
        <v>591.59000000000015</v>
      </c>
      <c r="H860" s="74" t="str">
        <f>UPPER(C860)</f>
        <v>CORRIMÃO EM AÇO INOX Ø=1 1/2", DUPLO, H=90CM</v>
      </c>
      <c r="J860" s="402">
        <f>IF(AND(F860=0,G860&gt;0),1+COUNT($J$3:J858),IF(B860="AUXILIAR","AUXILIAR","SUBÍTEM"))</f>
        <v>104</v>
      </c>
      <c r="K860" s="403" t="s">
        <v>244</v>
      </c>
      <c r="L860" s="404" t="str">
        <f t="shared" si="243"/>
        <v>COMP. 104</v>
      </c>
      <c r="M860" s="405" t="str">
        <f>IF(AND(MID(A860,1,4)="comp",COUNTIF($A$1:$A$1306,A860)&gt;1),"ok AUXILIAR",IF(AND(F860&gt;0,MID(A860,1,4)="COMP"),"SUBÍTEM",IF(OR(AND(F860=0,G860=0),F860="COEF.",F860&gt;0),"SUBÍTEM",IF(MID(A860,1,5)="COMP.",IF(COUNTIF(ORÇAMENTO!$B$5:$B$9855,COMPOSIÇÕES!A860)=0,"NOK",IF(COUNTIF(ORÇAMENTO!$B$5:$B$9855,COMPOSIÇÕES!A860)&gt;0,"OK","SUBÍTEM"))))))</f>
        <v>OK</v>
      </c>
      <c r="P860" s="794" t="b">
        <f t="shared" si="242"/>
        <v>1</v>
      </c>
      <c r="Q860" s="794" t="s">
        <v>644</v>
      </c>
      <c r="R860" s="794"/>
      <c r="S860" s="76" t="s">
        <v>1854</v>
      </c>
      <c r="T860" s="794" t="s">
        <v>47</v>
      </c>
      <c r="U860" s="794" t="s">
        <v>150</v>
      </c>
    </row>
    <row r="861" spans="1:21" ht="35.25" customHeight="1">
      <c r="A861" s="779">
        <v>1689</v>
      </c>
      <c r="B861" s="910" t="s">
        <v>101</v>
      </c>
      <c r="C861" s="416" t="s">
        <v>1942</v>
      </c>
      <c r="D861" s="417" t="s">
        <v>72</v>
      </c>
      <c r="E861" s="418">
        <v>0.74</v>
      </c>
      <c r="F861" s="911">
        <v>6</v>
      </c>
      <c r="G861" s="796">
        <v>4.4400000000000004</v>
      </c>
      <c r="H861" s="74" t="str">
        <f>IF(MID(A861,1,3)="OBS","REMOVER ESPAÇOS","OK")</f>
        <v>OK</v>
      </c>
      <c r="J861" s="402" t="str">
        <f>IF(AND(F861=0,G861&gt;0),1+COUNT($J$3:J860),IF(B861="AUXILIAR","AUXILIAR","SUBÍTEM"))</f>
        <v>SUBÍTEM</v>
      </c>
      <c r="K861" s="403">
        <v>1689</v>
      </c>
      <c r="L861" s="404">
        <f t="shared" si="243"/>
        <v>1689</v>
      </c>
      <c r="M861" s="405" t="str">
        <f>IF(AND(MID(A861,1,4)="comp",COUNTIF($A$1:$A$1306,A861)&gt;1),"ok AUXILIAR",IF(AND(F861&gt;0,MID(A861,1,4)="COMP"),"SUBÍTEM",IF(OR(AND(F861=0,G861=0),F861="COEF.",F861&gt;0),"SUBÍTEM",IF(MID(A861,1,5)="COMP.",IF(COUNTIF(ORÇAMENTO!$B$5:$B$9855,COMPOSIÇÕES!A861)=0,"NOK",IF(COUNTIF(ORÇAMENTO!$B$5:$B$9855,COMPOSIÇÕES!A861)&gt;0,"OK","SUBÍTEM"))))))</f>
        <v>SUBÍTEM</v>
      </c>
      <c r="P861" s="794" t="b">
        <f t="shared" si="242"/>
        <v>1</v>
      </c>
      <c r="Q861" s="794">
        <v>1689</v>
      </c>
      <c r="R861" s="794" t="s">
        <v>101</v>
      </c>
      <c r="S861" s="795" t="s">
        <v>1942</v>
      </c>
      <c r="T861" s="794" t="s">
        <v>72</v>
      </c>
      <c r="U861" s="794">
        <v>0.74</v>
      </c>
    </row>
    <row r="862" spans="1:21" ht="20.25" customHeight="1">
      <c r="A862" s="779">
        <v>9017</v>
      </c>
      <c r="B862" s="910" t="s">
        <v>101</v>
      </c>
      <c r="C862" s="416" t="s">
        <v>1854</v>
      </c>
      <c r="D862" s="417" t="s">
        <v>47</v>
      </c>
      <c r="E862" s="418">
        <v>558.07000000000005</v>
      </c>
      <c r="F862" s="911">
        <v>1</v>
      </c>
      <c r="G862" s="796">
        <v>558.07000000000005</v>
      </c>
      <c r="H862" s="74" t="str">
        <f>IF(MID(A862,1,3)="OBS","REMOVER ESPAÇOS","OK")</f>
        <v>OK</v>
      </c>
      <c r="J862" s="402" t="str">
        <f>IF(AND(F862=0,G862&gt;0),1+COUNT($J$3:J861),IF(B862="AUXILIAR","AUXILIAR","SUBÍTEM"))</f>
        <v>SUBÍTEM</v>
      </c>
      <c r="K862" s="403">
        <v>9017</v>
      </c>
      <c r="L862" s="404">
        <f t="shared" si="243"/>
        <v>9017</v>
      </c>
      <c r="M862" s="405" t="str">
        <f>IF(AND(MID(A862,1,4)="comp",COUNTIF($A$1:$A$1306,A862)&gt;1),"ok AUXILIAR",IF(AND(F862&gt;0,MID(A862,1,4)="COMP"),"SUBÍTEM",IF(OR(AND(F862=0,G862=0),F862="COEF.",F862&gt;0),"SUBÍTEM",IF(MID(A862,1,5)="COMP.",IF(COUNTIF(ORÇAMENTO!$B$5:$B$9855,COMPOSIÇÕES!A862)=0,"NOK",IF(COUNTIF(ORÇAMENTO!$B$5:$B$9855,COMPOSIÇÕES!A862)&gt;0,"OK","SUBÍTEM"))))))</f>
        <v>SUBÍTEM</v>
      </c>
      <c r="P862" s="794" t="b">
        <f t="shared" si="242"/>
        <v>1</v>
      </c>
      <c r="Q862" s="794">
        <v>9017</v>
      </c>
      <c r="R862" s="794" t="s">
        <v>101</v>
      </c>
      <c r="S862" s="795" t="s">
        <v>1854</v>
      </c>
      <c r="T862" s="794" t="s">
        <v>47</v>
      </c>
      <c r="U862" s="794">
        <v>552.44000000000005</v>
      </c>
    </row>
    <row r="863" spans="1:21" ht="20.25" customHeight="1">
      <c r="A863" s="779">
        <v>88309</v>
      </c>
      <c r="B863" s="910" t="s">
        <v>100</v>
      </c>
      <c r="C863" s="416" t="s">
        <v>572</v>
      </c>
      <c r="D863" s="417" t="s">
        <v>53</v>
      </c>
      <c r="E863" s="418">
        <v>16.350000000000001</v>
      </c>
      <c r="F863" s="911">
        <v>1</v>
      </c>
      <c r="G863" s="796">
        <v>16.350000000000001</v>
      </c>
      <c r="H863" s="74" t="str">
        <f t="shared" ref="H863:H864" si="244">IF(MID(A863,1,3)="OBS","REMOVER ESPAÇOS","OK")</f>
        <v>OK</v>
      </c>
      <c r="J863" s="402" t="str">
        <f>IF(AND(F863=0,G863&gt;0),1+COUNT($J$3:J862),IF(B863="AUXILIAR","AUXILIAR","SUBÍTEM"))</f>
        <v>SUBÍTEM</v>
      </c>
      <c r="K863" s="403">
        <v>88309</v>
      </c>
      <c r="L863" s="404">
        <f t="shared" si="243"/>
        <v>88309</v>
      </c>
      <c r="M863" s="405" t="str">
        <f>IF(AND(MID(A863,1,4)="comp",COUNTIF($A$1:$A$1306,A863)&gt;1),"ok AUXILIAR",IF(AND(F863&gt;0,MID(A863,1,4)="COMP"),"SUBÍTEM",IF(OR(AND(F863=0,G863=0),F863="COEF.",F863&gt;0),"SUBÍTEM",IF(MID(A863,1,5)="COMP.",IF(COUNTIF(ORÇAMENTO!$B$5:$B$9855,COMPOSIÇÕES!A863)=0,"NOK",IF(COUNTIF(ORÇAMENTO!$B$5:$B$9855,COMPOSIÇÕES!A863)&gt;0,"OK","SUBÍTEM"))))))</f>
        <v>SUBÍTEM</v>
      </c>
      <c r="P863" s="794" t="b">
        <f t="shared" si="242"/>
        <v>1</v>
      </c>
      <c r="Q863" s="794">
        <v>88309</v>
      </c>
      <c r="R863" s="794" t="s">
        <v>100</v>
      </c>
      <c r="S863" s="795" t="s">
        <v>572</v>
      </c>
      <c r="T863" s="794" t="s">
        <v>53</v>
      </c>
      <c r="U863" s="794">
        <v>15.89</v>
      </c>
    </row>
    <row r="864" spans="1:21" ht="20.25" customHeight="1">
      <c r="A864" s="779">
        <v>88316</v>
      </c>
      <c r="B864" s="910" t="s">
        <v>100</v>
      </c>
      <c r="C864" s="416" t="s">
        <v>565</v>
      </c>
      <c r="D864" s="417" t="s">
        <v>53</v>
      </c>
      <c r="E864" s="418">
        <v>12.73</v>
      </c>
      <c r="F864" s="911">
        <v>1</v>
      </c>
      <c r="G864" s="796">
        <v>12.73</v>
      </c>
      <c r="H864" s="74" t="str">
        <f t="shared" si="244"/>
        <v>OK</v>
      </c>
      <c r="J864" s="402" t="str">
        <f>IF(AND(F864=0,G864&gt;0),1+COUNT($J$3:J863),IF(B864="AUXILIAR","AUXILIAR","SUBÍTEM"))</f>
        <v>SUBÍTEM</v>
      </c>
      <c r="K864" s="403">
        <v>88316</v>
      </c>
      <c r="L864" s="404">
        <f t="shared" si="243"/>
        <v>88316</v>
      </c>
      <c r="M864" s="405" t="str">
        <f>IF(AND(MID(A864,1,4)="comp",COUNTIF($A$1:$A$1306,A864)&gt;1),"ok AUXILIAR",IF(AND(F864&gt;0,MID(A864,1,4)="COMP"),"SUBÍTEM",IF(OR(AND(F864=0,G864=0),F864="COEF.",F864&gt;0),"SUBÍTEM",IF(MID(A864,1,5)="COMP.",IF(COUNTIF(ORÇAMENTO!$B$5:$B$9855,COMPOSIÇÕES!A864)=0,"NOK",IF(COUNTIF(ORÇAMENTO!$B$5:$B$9855,COMPOSIÇÕES!A864)&gt;0,"OK","SUBÍTEM"))))))</f>
        <v>SUBÍTEM</v>
      </c>
      <c r="P864" s="794" t="b">
        <f t="shared" si="242"/>
        <v>1</v>
      </c>
      <c r="Q864" s="794">
        <v>88316</v>
      </c>
      <c r="R864" s="794" t="s">
        <v>100</v>
      </c>
      <c r="S864" s="795" t="s">
        <v>565</v>
      </c>
      <c r="T864" s="794" t="s">
        <v>53</v>
      </c>
      <c r="U864" s="794">
        <v>12.7</v>
      </c>
    </row>
    <row r="865" spans="1:21" ht="15.75" thickBot="1">
      <c r="A865" s="703" t="s">
        <v>1855</v>
      </c>
      <c r="B865" s="703"/>
      <c r="C865" s="703"/>
      <c r="D865" s="703" t="s">
        <v>150</v>
      </c>
      <c r="E865" s="703" t="s">
        <v>150</v>
      </c>
      <c r="F865" s="703"/>
      <c r="G865" s="703"/>
      <c r="H865" s="74" t="str">
        <f>IF(MID(A865,1,3)="OBS","REMOVER ESPAÇOS","OK")</f>
        <v>REMOVER ESPAÇOS</v>
      </c>
      <c r="J865" s="402" t="str">
        <f>IF(AND(F865=0,G865&gt;0),1+COUNT($J$3:J864),IF(B865="AUXILIAR","AUXILIAR","SUBÍTEM"))</f>
        <v>SUBÍTEM</v>
      </c>
      <c r="K865" s="403" t="s">
        <v>1855</v>
      </c>
      <c r="L865" s="404" t="str">
        <f t="shared" si="243"/>
        <v>Obs: composição/Base - ORSE - 8759</v>
      </c>
      <c r="M865" s="405" t="str">
        <f>IF(AND(MID(A865,1,4)="comp",COUNTIF($A$1:$A$1306,A865)&gt;1),"ok AUXILIAR",IF(AND(F865&gt;0,MID(A865,1,4)="COMP"),"SUBÍTEM",IF(OR(AND(F865=0,G865=0),F865="COEF.",F865&gt;0),"SUBÍTEM",IF(MID(A865,1,5)="COMP.",IF(COUNTIF(ORÇAMENTO!$B$5:$B$9855,COMPOSIÇÕES!A865)=0,"NOK",IF(COUNTIF(ORÇAMENTO!$B$5:$B$9855,COMPOSIÇÕES!A865)&gt;0,"OK","SUBÍTEM"))))))</f>
        <v>SUBÍTEM</v>
      </c>
      <c r="P865" s="794" t="b">
        <f t="shared" ref="P865:P874" si="245">C865=S865</f>
        <v>1</v>
      </c>
      <c r="Q865" s="794" t="s">
        <v>1855</v>
      </c>
      <c r="R865" s="794"/>
      <c r="S865" s="703"/>
      <c r="T865" s="794" t="s">
        <v>150</v>
      </c>
      <c r="U865" s="794" t="s">
        <v>150</v>
      </c>
    </row>
    <row r="866" spans="1:21" ht="26.25" customHeight="1" thickBot="1">
      <c r="A866" s="458" t="s">
        <v>95</v>
      </c>
      <c r="B866" s="459"/>
      <c r="C866" s="399" t="s">
        <v>78</v>
      </c>
      <c r="D866" s="432" t="s">
        <v>96</v>
      </c>
      <c r="E866" s="399" t="s">
        <v>98</v>
      </c>
      <c r="F866" s="399" t="s">
        <v>97</v>
      </c>
      <c r="G866" s="433" t="s">
        <v>99</v>
      </c>
      <c r="H866" s="74" t="str">
        <f>IF(MID(A866,1,3)="OBS","REMOVER ESPAÇOS","OK")</f>
        <v>OK</v>
      </c>
      <c r="J866" s="385" t="str">
        <f>IF(AND(F866=0,G866&gt;0),1+COUNT($J$3:J787),IF(B866="AUXILIAR","AUXILIAR","SUBÍTEM"))</f>
        <v>SUBÍTEM</v>
      </c>
      <c r="K866" s="396" t="s">
        <v>95</v>
      </c>
      <c r="L866" s="387" t="str">
        <f t="shared" si="243"/>
        <v>COD.</v>
      </c>
      <c r="M866" s="206" t="str">
        <f>IF(AND(MID(A866,1,4)="comp",COUNTIF($A$1:$A$1306,A866)&gt;1),"ok AUXILIAR",IF(AND(F866&gt;0,MID(A866,1,4)="COMP"),"SUBÍTEM",IF(OR(AND(F866=0,G866=0),F866="COEF.",F866&gt;0),"SUBÍTEM",IF(MID(A866,1,5)="COMP.",IF(COUNTIF(ORÇAMENTO!$B$5:$B$9855,COMPOSIÇÕES!A866)=0,"NOK",IF(COUNTIF(ORÇAMENTO!$B$5:$B$9855,COMPOSIÇÕES!A866)&gt;0,"OK","SUBÍTEM"))))))</f>
        <v>SUBÍTEM</v>
      </c>
      <c r="P866" s="396" t="b">
        <f t="shared" si="245"/>
        <v>1</v>
      </c>
      <c r="Q866" s="396" t="s">
        <v>95</v>
      </c>
      <c r="R866" s="396"/>
      <c r="S866" s="75" t="s">
        <v>78</v>
      </c>
      <c r="T866" s="396" t="s">
        <v>96</v>
      </c>
      <c r="U866" s="396" t="s">
        <v>98</v>
      </c>
    </row>
    <row r="867" spans="1:21" ht="34.5" customHeight="1" thickBot="1">
      <c r="A867" s="407" t="s">
        <v>244</v>
      </c>
      <c r="B867" s="423"/>
      <c r="C867" s="423" t="s">
        <v>1874</v>
      </c>
      <c r="D867" s="434" t="s">
        <v>96</v>
      </c>
      <c r="E867" s="434"/>
      <c r="F867" s="434"/>
      <c r="G867" s="424">
        <v>1289.94714</v>
      </c>
      <c r="H867" s="74" t="str">
        <f>UPPER(C867)</f>
        <v>PORTA EM MADEIRA DE LEI, DE CORRER, COM C/FÓRMICA, SEMI-ÔCA 0,90X2,10M, INCLUSIVE BATENTES E FERRAGENS, COM BARRA PNE E CHAPA DE IMPACTO</v>
      </c>
      <c r="J867" s="385">
        <f>IF(AND(F867=0,G867&gt;0),1+COUNT($J$3:J866),IF(B867="AUXILIAR","AUXILIAR","SUBÍTEM"))</f>
        <v>105</v>
      </c>
      <c r="K867" s="396" t="s">
        <v>263</v>
      </c>
      <c r="L867" s="387" t="str">
        <f t="shared" si="243"/>
        <v>COMP. 105</v>
      </c>
      <c r="M867" s="206" t="str">
        <f>IF(AND(MID(A867,1,4)="comp",COUNTIF($A$1:$A$1306,A867)&gt;1),"ok AUXILIAR",IF(AND(F867&gt;0,MID(A867,1,4)="COMP"),"SUBÍTEM",IF(OR(AND(F867=0,G867=0),F867="COEF.",F867&gt;0),"SUBÍTEM",IF(MID(A867,1,5)="COMP.",IF(COUNTIF(ORÇAMENTO!$B$5:$B$9855,COMPOSIÇÕES!A867)=0,"NOK",IF(COUNTIF(ORÇAMENTO!$B$5:$B$9855,COMPOSIÇÕES!A867)&gt;0,"OK","SUBÍTEM"))))))</f>
        <v>OK</v>
      </c>
      <c r="P867" s="396" t="b">
        <f t="shared" si="245"/>
        <v>1</v>
      </c>
      <c r="Q867" s="396" t="s">
        <v>244</v>
      </c>
      <c r="R867" s="396"/>
      <c r="S867" s="86" t="s">
        <v>1874</v>
      </c>
      <c r="T867" s="396" t="s">
        <v>96</v>
      </c>
      <c r="U867" s="396"/>
    </row>
    <row r="868" spans="1:21" ht="36" customHeight="1">
      <c r="A868" s="470">
        <v>1808</v>
      </c>
      <c r="B868" s="912" t="s">
        <v>101</v>
      </c>
      <c r="C868" s="416" t="s">
        <v>1441</v>
      </c>
      <c r="D868" s="417" t="s">
        <v>48</v>
      </c>
      <c r="E868" s="418">
        <v>179.68</v>
      </c>
      <c r="F868" s="952">
        <v>1</v>
      </c>
      <c r="G868" s="462">
        <v>179.68</v>
      </c>
      <c r="H868" s="74" t="str">
        <f t="shared" ref="H868:H884" si="246">IF(MID(A868,1,3)="OBS","REMOVER ESPAÇOS","OK")</f>
        <v>OK</v>
      </c>
      <c r="J868" s="385" t="str">
        <f>IF(AND(F868=0,G868&gt;0),1+COUNT($J$3:J867),IF(B868="AUXILIAR","AUXILIAR","SUBÍTEM"))</f>
        <v>SUBÍTEM</v>
      </c>
      <c r="K868" s="396">
        <v>1808</v>
      </c>
      <c r="L868" s="387">
        <f t="shared" si="243"/>
        <v>1808</v>
      </c>
      <c r="M868" s="206" t="str">
        <f>IF(AND(MID(A868,1,4)="comp",COUNTIF($A$1:$A$1306,A868)&gt;1),"ok AUXILIAR",IF(AND(F868&gt;0,MID(A868,1,4)="COMP"),"SUBÍTEM",IF(OR(AND(F868=0,G868=0),F868="COEF.",F868&gt;0),"SUBÍTEM",IF(MID(A868,1,5)="COMP.",IF(COUNTIF(ORÇAMENTO!$B$5:$B$9855,COMPOSIÇÕES!A868)=0,"NOK",IF(COUNTIF(ORÇAMENTO!$B$5:$B$9855,COMPOSIÇÕES!A868)&gt;0,"OK","SUBÍTEM"))))))</f>
        <v>SUBÍTEM</v>
      </c>
      <c r="P868" s="396" t="b">
        <f t="shared" si="245"/>
        <v>1</v>
      </c>
      <c r="Q868" s="396">
        <v>1808</v>
      </c>
      <c r="R868" s="396" t="s">
        <v>101</v>
      </c>
      <c r="S868" s="416" t="s">
        <v>1441</v>
      </c>
      <c r="T868" s="396" t="s">
        <v>48</v>
      </c>
      <c r="U868" s="396">
        <v>189.9</v>
      </c>
    </row>
    <row r="869" spans="1:21">
      <c r="A869" s="912">
        <v>1993</v>
      </c>
      <c r="B869" s="912" t="s">
        <v>101</v>
      </c>
      <c r="C869" s="416" t="s">
        <v>1928</v>
      </c>
      <c r="D869" s="417" t="s">
        <v>48</v>
      </c>
      <c r="E869" s="418">
        <v>26.01</v>
      </c>
      <c r="F869" s="951">
        <v>2</v>
      </c>
      <c r="G869" s="462">
        <v>52.02</v>
      </c>
      <c r="H869" s="74" t="str">
        <f t="shared" si="246"/>
        <v>OK</v>
      </c>
      <c r="J869" s="385" t="str">
        <f>IF(AND(F869=0,G869&gt;0),1+COUNT($J$3:J862),IF(B869="AUXILIAR","AUXILIAR","SUBÍTEM"))</f>
        <v>SUBÍTEM</v>
      </c>
      <c r="K869" s="396">
        <v>1993</v>
      </c>
      <c r="L869" s="387">
        <f t="shared" si="243"/>
        <v>1993</v>
      </c>
      <c r="M869" s="206" t="str">
        <f>IF(AND(MID(A869,1,4)="comp",COUNTIF($A$1:$A$1306,A869)&gt;1),"ok AUXILIAR",IF(AND(F869&gt;0,MID(A869,1,4)="COMP"),"SUBÍTEM",IF(OR(AND(F869=0,G869=0),F869="COEF.",F869&gt;0),"SUBÍTEM",IF(MID(A869,1,5)="COMP.",IF(COUNTIF(ORÇAMENTO!$B$5:$B$9855,COMPOSIÇÕES!A869)=0,"NOK",IF(COUNTIF(ORÇAMENTO!$B$5:$B$9855,COMPOSIÇÕES!A869)&gt;0,"OK","SUBÍTEM"))))))</f>
        <v>SUBÍTEM</v>
      </c>
      <c r="P869" s="396" t="b">
        <f t="shared" si="245"/>
        <v>1</v>
      </c>
      <c r="Q869" s="396">
        <v>1993</v>
      </c>
      <c r="R869" s="396" t="s">
        <v>101</v>
      </c>
      <c r="S869" s="416" t="s">
        <v>1928</v>
      </c>
      <c r="T869" s="396" t="s">
        <v>48</v>
      </c>
      <c r="U869" s="396">
        <v>23.93</v>
      </c>
    </row>
    <row r="870" spans="1:21">
      <c r="A870" s="912">
        <v>2277</v>
      </c>
      <c r="B870" s="912" t="s">
        <v>101</v>
      </c>
      <c r="C870" s="416" t="s">
        <v>1929</v>
      </c>
      <c r="D870" s="417" t="s">
        <v>47</v>
      </c>
      <c r="E870" s="418">
        <v>28.31</v>
      </c>
      <c r="F870" s="952">
        <v>1.8</v>
      </c>
      <c r="G870" s="462">
        <v>50.957999999999998</v>
      </c>
      <c r="H870" s="74" t="str">
        <f t="shared" si="246"/>
        <v>OK</v>
      </c>
      <c r="J870" s="385" t="str">
        <f>IF(AND(F870=0,G870&gt;0),1+COUNT($J$3:J863),IF(B870="AUXILIAR","AUXILIAR","SUBÍTEM"))</f>
        <v>SUBÍTEM</v>
      </c>
      <c r="K870" s="396">
        <v>2277</v>
      </c>
      <c r="L870" s="387">
        <f t="shared" si="243"/>
        <v>2277</v>
      </c>
      <c r="M870" s="206" t="str">
        <f>IF(AND(MID(A870,1,4)="comp",COUNTIF($A$1:$A$1306,A870)&gt;1),"ok AUXILIAR",IF(AND(F870&gt;0,MID(A870,1,4)="COMP"),"SUBÍTEM",IF(OR(AND(F870=0,G870=0),F870="COEF.",F870&gt;0),"SUBÍTEM",IF(MID(A870,1,5)="COMP.",IF(COUNTIF(ORÇAMENTO!$B$5:$B$9855,COMPOSIÇÕES!A870)=0,"NOK",IF(COUNTIF(ORÇAMENTO!$B$5:$B$9855,COMPOSIÇÕES!A870)&gt;0,"OK","SUBÍTEM"))))))</f>
        <v>SUBÍTEM</v>
      </c>
      <c r="P870" s="396" t="b">
        <f t="shared" si="245"/>
        <v>1</v>
      </c>
      <c r="Q870" s="396">
        <v>2277</v>
      </c>
      <c r="R870" s="396" t="s">
        <v>101</v>
      </c>
      <c r="S870" s="416" t="s">
        <v>1929</v>
      </c>
      <c r="T870" s="396" t="s">
        <v>47</v>
      </c>
      <c r="U870" s="396">
        <v>26.05</v>
      </c>
    </row>
    <row r="871" spans="1:21">
      <c r="A871" s="912">
        <v>2869</v>
      </c>
      <c r="B871" s="912" t="s">
        <v>101</v>
      </c>
      <c r="C871" s="416" t="s">
        <v>1930</v>
      </c>
      <c r="D871" s="417" t="s">
        <v>60</v>
      </c>
      <c r="E871" s="418">
        <v>32.9</v>
      </c>
      <c r="F871" s="952">
        <v>0.05</v>
      </c>
      <c r="G871" s="462">
        <v>1.645</v>
      </c>
      <c r="H871" s="74" t="str">
        <f t="shared" si="246"/>
        <v>OK</v>
      </c>
      <c r="J871" s="385" t="str">
        <f>IF(AND(F871=0,G871&gt;0),1+COUNT($J$3:J864),IF(B871="AUXILIAR","AUXILIAR","SUBÍTEM"))</f>
        <v>SUBÍTEM</v>
      </c>
      <c r="K871" s="396">
        <v>2869</v>
      </c>
      <c r="L871" s="387">
        <f t="shared" si="243"/>
        <v>2869</v>
      </c>
      <c r="M871" s="206" t="str">
        <f>IF(AND(MID(A871,1,4)="comp",COUNTIF($A$1:$A$1306,A871)&gt;1),"ok AUXILIAR",IF(AND(F871&gt;0,MID(A871,1,4)="COMP"),"SUBÍTEM",IF(OR(AND(F871=0,G871=0),F871="COEF.",F871&gt;0),"SUBÍTEM",IF(MID(A871,1,5)="COMP.",IF(COUNTIF(ORÇAMENTO!$B$5:$B$9855,COMPOSIÇÕES!A871)=0,"NOK",IF(COUNTIF(ORÇAMENTO!$B$5:$B$9855,COMPOSIÇÕES!A871)&gt;0,"OK","SUBÍTEM"))))))</f>
        <v>SUBÍTEM</v>
      </c>
      <c r="P871" s="396" t="b">
        <f t="shared" si="245"/>
        <v>1</v>
      </c>
      <c r="Q871" s="396">
        <v>2869</v>
      </c>
      <c r="R871" s="396" t="s">
        <v>101</v>
      </c>
      <c r="S871" s="416" t="s">
        <v>1930</v>
      </c>
      <c r="T871" s="396" t="s">
        <v>60</v>
      </c>
      <c r="U871" s="396">
        <v>42.9</v>
      </c>
    </row>
    <row r="872" spans="1:21">
      <c r="A872" s="912">
        <v>202</v>
      </c>
      <c r="B872" s="912" t="s">
        <v>101</v>
      </c>
      <c r="C872" s="416" t="s">
        <v>1437</v>
      </c>
      <c r="D872" s="417" t="s">
        <v>55</v>
      </c>
      <c r="E872" s="418">
        <v>63.64</v>
      </c>
      <c r="F872" s="951">
        <v>2.1000000000000001E-2</v>
      </c>
      <c r="G872" s="462">
        <v>1.3364400000000001</v>
      </c>
      <c r="H872" s="74" t="str">
        <f t="shared" si="246"/>
        <v>OK</v>
      </c>
      <c r="J872" s="385" t="str">
        <f>IF(AND(F872=0,G872&gt;0),1+COUNT($J$3:J860),IF(B872="AUXILIAR","AUXILIAR","SUBÍTEM"))</f>
        <v>SUBÍTEM</v>
      </c>
      <c r="K872" s="396">
        <v>202</v>
      </c>
      <c r="L872" s="387">
        <f t="shared" si="243"/>
        <v>202</v>
      </c>
      <c r="M872" s="206" t="str">
        <f>IF(AND(MID(A872,1,4)="comp",COUNTIF($A$1:$A$1306,A872)&gt;1),"ok AUXILIAR",IF(AND(F872&gt;0,MID(A872,1,4)="COMP"),"SUBÍTEM",IF(OR(AND(F872=0,G872=0),F872="COEF.",F872&gt;0),"SUBÍTEM",IF(MID(A872,1,5)="COMP.",IF(COUNTIF(ORÇAMENTO!$B$5:$B$9855,COMPOSIÇÕES!A872)=0,"NOK",IF(COUNTIF(ORÇAMENTO!$B$5:$B$9855,COMPOSIÇÕES!A872)&gt;0,"OK","SUBÍTEM"))))))</f>
        <v>SUBÍTEM</v>
      </c>
      <c r="P872" s="396" t="b">
        <f t="shared" si="245"/>
        <v>1</v>
      </c>
      <c r="Q872" s="396">
        <v>202</v>
      </c>
      <c r="R872" s="396" t="s">
        <v>101</v>
      </c>
      <c r="S872" s="416" t="s">
        <v>1437</v>
      </c>
      <c r="T872" s="396" t="s">
        <v>55</v>
      </c>
      <c r="U872" s="396">
        <v>64.290000000000006</v>
      </c>
    </row>
    <row r="873" spans="1:21">
      <c r="A873" s="912">
        <v>88261</v>
      </c>
      <c r="B873" s="912" t="s">
        <v>100</v>
      </c>
      <c r="C873" s="416" t="s">
        <v>868</v>
      </c>
      <c r="D873" s="417" t="s">
        <v>53</v>
      </c>
      <c r="E873" s="418">
        <v>16.260000000000002</v>
      </c>
      <c r="F873" s="951">
        <v>5</v>
      </c>
      <c r="G873" s="462">
        <v>81.300000000000011</v>
      </c>
      <c r="H873" s="74" t="str">
        <f t="shared" si="246"/>
        <v>OK</v>
      </c>
      <c r="J873" s="385" t="str">
        <f>IF(AND(F873=0,G873&gt;0),1+COUNT($J$3:J861),IF(B873="AUXILIAR","AUXILIAR","SUBÍTEM"))</f>
        <v>SUBÍTEM</v>
      </c>
      <c r="K873" s="396">
        <v>88261</v>
      </c>
      <c r="L873" s="387">
        <f t="shared" si="243"/>
        <v>88261</v>
      </c>
      <c r="M873" s="206" t="str">
        <f>IF(AND(MID(A873,1,4)="comp",COUNTIF($A$1:$A$1306,A873)&gt;1),"ok AUXILIAR",IF(AND(F873&gt;0,MID(A873,1,4)="COMP"),"SUBÍTEM",IF(OR(AND(F873=0,G873=0),F873="COEF.",F873&gt;0),"SUBÍTEM",IF(MID(A873,1,5)="COMP.",IF(COUNTIF(ORÇAMENTO!$B$5:$B$9855,COMPOSIÇÕES!A873)=0,"NOK",IF(COUNTIF(ORÇAMENTO!$B$5:$B$9855,COMPOSIÇÕES!A873)&gt;0,"OK","SUBÍTEM"))))))</f>
        <v>SUBÍTEM</v>
      </c>
      <c r="P873" s="396" t="b">
        <f t="shared" si="245"/>
        <v>1</v>
      </c>
      <c r="Q873" s="396">
        <v>88261</v>
      </c>
      <c r="R873" s="396" t="s">
        <v>100</v>
      </c>
      <c r="S873" s="416" t="s">
        <v>868</v>
      </c>
      <c r="T873" s="396" t="s">
        <v>53</v>
      </c>
      <c r="U873" s="396">
        <v>15.85</v>
      </c>
    </row>
    <row r="874" spans="1:21">
      <c r="A874" s="912">
        <v>1379</v>
      </c>
      <c r="B874" s="912" t="s">
        <v>566</v>
      </c>
      <c r="C874" s="416" t="s">
        <v>147</v>
      </c>
      <c r="D874" s="417" t="s">
        <v>567</v>
      </c>
      <c r="E874" s="418">
        <v>0.48</v>
      </c>
      <c r="F874" s="951">
        <v>3.3</v>
      </c>
      <c r="G874" s="462">
        <v>1.5839999999999999</v>
      </c>
      <c r="H874" s="74" t="str">
        <f t="shared" si="246"/>
        <v>OK</v>
      </c>
      <c r="J874" s="385" t="str">
        <f>IF(AND(F874=0,G874&gt;0),1+COUNT($J$3:J862),IF(B874="AUXILIAR","AUXILIAR","SUBÍTEM"))</f>
        <v>SUBÍTEM</v>
      </c>
      <c r="K874" s="396">
        <v>1379</v>
      </c>
      <c r="L874" s="387">
        <f t="shared" si="243"/>
        <v>1379</v>
      </c>
      <c r="M874" s="206" t="str">
        <f>IF(AND(MID(A874,1,4)="comp",COUNTIF($A$1:$A$1306,A874)&gt;1),"ok AUXILIAR",IF(AND(F874&gt;0,MID(A874,1,4)="COMP"),"SUBÍTEM",IF(OR(AND(F874=0,G874=0),F874="COEF.",F874&gt;0),"SUBÍTEM",IF(MID(A874,1,5)="COMP.",IF(COUNTIF(ORÇAMENTO!$B$5:$B$9855,COMPOSIÇÕES!A874)=0,"NOK",IF(COUNTIF(ORÇAMENTO!$B$5:$B$9855,COMPOSIÇÕES!A874)&gt;0,"OK","SUBÍTEM"))))))</f>
        <v>SUBÍTEM</v>
      </c>
      <c r="P874" s="396" t="b">
        <f t="shared" si="245"/>
        <v>1</v>
      </c>
      <c r="Q874" s="396">
        <v>1379</v>
      </c>
      <c r="R874" s="396" t="s">
        <v>566</v>
      </c>
      <c r="S874" s="416" t="s">
        <v>147</v>
      </c>
      <c r="T874" s="396" t="s">
        <v>567</v>
      </c>
      <c r="U874" s="396">
        <v>0.5</v>
      </c>
    </row>
    <row r="875" spans="1:21">
      <c r="A875" s="912">
        <v>88309</v>
      </c>
      <c r="B875" s="912" t="s">
        <v>100</v>
      </c>
      <c r="C875" s="416" t="s">
        <v>572</v>
      </c>
      <c r="D875" s="417" t="s">
        <v>53</v>
      </c>
      <c r="E875" s="418">
        <v>16.350000000000001</v>
      </c>
      <c r="F875" s="952">
        <v>2</v>
      </c>
      <c r="G875" s="462">
        <v>32.700000000000003</v>
      </c>
      <c r="H875" s="74" t="str">
        <f t="shared" si="246"/>
        <v>OK</v>
      </c>
      <c r="J875" s="385" t="str">
        <f>IF(AND(F875=0,G875&gt;0),1+COUNT($J$3:J873),IF(B875="AUXILIAR","AUXILIAR","SUBÍTEM"))</f>
        <v>SUBÍTEM</v>
      </c>
      <c r="K875" s="396">
        <v>88309</v>
      </c>
      <c r="L875" s="387">
        <f t="shared" si="243"/>
        <v>88309</v>
      </c>
      <c r="M875" s="206" t="str">
        <f>IF(AND(MID(A875,1,4)="comp",COUNTIF($A$1:$A$1306,A875)&gt;1),"ok AUXILIAR",IF(AND(F875&gt;0,MID(A875,1,4)="COMP"),"SUBÍTEM",IF(OR(AND(F875=0,G875=0),F875="COEF.",F875&gt;0),"SUBÍTEM",IF(MID(A875,1,5)="COMP.",IF(COUNTIF(ORÇAMENTO!$B$5:$B$9855,COMPOSIÇÕES!A875)=0,"NOK",IF(COUNTIF(ORÇAMENTO!$B$5:$B$9855,COMPOSIÇÕES!A875)&gt;0,"OK","SUBÍTEM"))))))</f>
        <v>SUBÍTEM</v>
      </c>
      <c r="P875" s="396" t="b">
        <f>C875=S875</f>
        <v>1</v>
      </c>
      <c r="Q875" s="396">
        <v>88309</v>
      </c>
      <c r="R875" s="396" t="s">
        <v>100</v>
      </c>
      <c r="S875" s="416" t="s">
        <v>572</v>
      </c>
      <c r="T875" s="396" t="s">
        <v>53</v>
      </c>
      <c r="U875" s="396">
        <v>15.89</v>
      </c>
    </row>
    <row r="876" spans="1:21">
      <c r="A876" s="912">
        <v>5075</v>
      </c>
      <c r="B876" s="912" t="s">
        <v>566</v>
      </c>
      <c r="C876" s="416" t="s">
        <v>653</v>
      </c>
      <c r="D876" s="417" t="s">
        <v>567</v>
      </c>
      <c r="E876" s="418">
        <v>11.85</v>
      </c>
      <c r="F876" s="951">
        <v>0.05</v>
      </c>
      <c r="G876" s="462">
        <v>0.59250000000000003</v>
      </c>
      <c r="H876" s="74" t="str">
        <f t="shared" si="246"/>
        <v>OK</v>
      </c>
      <c r="J876" s="385" t="str">
        <f>IF(AND(F876=0,G876&gt;0),1+COUNT($J$3:J874),IF(B876="AUXILIAR","AUXILIAR","SUBÍTEM"))</f>
        <v>SUBÍTEM</v>
      </c>
      <c r="K876" s="396">
        <v>5075</v>
      </c>
      <c r="L876" s="387">
        <f t="shared" si="243"/>
        <v>5075</v>
      </c>
      <c r="M876" s="206" t="str">
        <f>IF(AND(MID(A876,1,4)="comp",COUNTIF($A$1:$A$1306,A876)&gt;1),"ok AUXILIAR",IF(AND(F876&gt;0,MID(A876,1,4)="COMP"),"SUBÍTEM",IF(OR(AND(F876=0,G876=0),F876="COEF.",F876&gt;0),"SUBÍTEM",IF(MID(A876,1,5)="COMP.",IF(COUNTIF(ORÇAMENTO!$B$5:$B$9855,COMPOSIÇÕES!A876)=0,"NOK",IF(COUNTIF(ORÇAMENTO!$B$5:$B$9855,COMPOSIÇÕES!A876)&gt;0,"OK","SUBÍTEM"))))))</f>
        <v>SUBÍTEM</v>
      </c>
      <c r="P876" s="396" t="b">
        <f t="shared" ref="P876:P879" si="247">C876=S876</f>
        <v>1</v>
      </c>
      <c r="Q876" s="396">
        <v>5075</v>
      </c>
      <c r="R876" s="396" t="s">
        <v>566</v>
      </c>
      <c r="S876" s="416" t="s">
        <v>653</v>
      </c>
      <c r="T876" s="396" t="s">
        <v>567</v>
      </c>
      <c r="U876" s="396">
        <v>11.19</v>
      </c>
    </row>
    <row r="877" spans="1:21">
      <c r="A877" s="912">
        <v>88316</v>
      </c>
      <c r="B877" s="912" t="s">
        <v>100</v>
      </c>
      <c r="C877" s="416" t="s">
        <v>565</v>
      </c>
      <c r="D877" s="417" t="s">
        <v>53</v>
      </c>
      <c r="E877" s="418">
        <v>12.73</v>
      </c>
      <c r="F877" s="951">
        <v>7</v>
      </c>
      <c r="G877" s="462">
        <v>89.11</v>
      </c>
      <c r="H877" s="74" t="str">
        <f t="shared" si="246"/>
        <v>OK</v>
      </c>
      <c r="J877" s="385" t="str">
        <f>IF(AND(F877=0,G877&gt;0),1+COUNT($J$3:J865),IF(B877="AUXILIAR","AUXILIAR","SUBÍTEM"))</f>
        <v>SUBÍTEM</v>
      </c>
      <c r="K877" s="396">
        <v>88316</v>
      </c>
      <c r="L877" s="387">
        <f t="shared" si="243"/>
        <v>88316</v>
      </c>
      <c r="M877" s="206" t="str">
        <f>IF(AND(MID(A877,1,4)="comp",COUNTIF($A$1:$A$1306,A877)&gt;1),"ok AUXILIAR",IF(AND(F877&gt;0,MID(A877,1,4)="COMP"),"SUBÍTEM",IF(OR(AND(F877=0,G877=0),F877="COEF.",F877&gt;0),"SUBÍTEM",IF(MID(A877,1,5)="COMP.",IF(COUNTIF(ORÇAMENTO!$B$5:$B$9855,COMPOSIÇÕES!A877)=0,"NOK",IF(COUNTIF(ORÇAMENTO!$B$5:$B$9855,COMPOSIÇÕES!A877)&gt;0,"OK","SUBÍTEM"))))))</f>
        <v>SUBÍTEM</v>
      </c>
      <c r="P877" s="396" t="b">
        <f t="shared" si="247"/>
        <v>1</v>
      </c>
      <c r="Q877" s="396">
        <v>88316</v>
      </c>
      <c r="R877" s="396" t="s">
        <v>100</v>
      </c>
      <c r="S877" s="416" t="s">
        <v>565</v>
      </c>
      <c r="T877" s="396" t="s">
        <v>53</v>
      </c>
      <c r="U877" s="396">
        <v>12.7</v>
      </c>
    </row>
    <row r="878" spans="1:21" ht="30">
      <c r="A878" s="912">
        <v>11482</v>
      </c>
      <c r="B878" s="912" t="s">
        <v>566</v>
      </c>
      <c r="C878" s="416" t="s">
        <v>890</v>
      </c>
      <c r="D878" s="417" t="s">
        <v>665</v>
      </c>
      <c r="E878" s="418">
        <v>44.13</v>
      </c>
      <c r="F878" s="951">
        <v>1</v>
      </c>
      <c r="G878" s="462">
        <v>44.13</v>
      </c>
      <c r="H878" s="74" t="str">
        <f t="shared" si="246"/>
        <v>OK</v>
      </c>
      <c r="J878" s="385" t="str">
        <f>IF(AND(F878=0,G878&gt;0),1+COUNT($J$3:J866),IF(B878="AUXILIAR","AUXILIAR","SUBÍTEM"))</f>
        <v>SUBÍTEM</v>
      </c>
      <c r="K878" s="396">
        <v>11482</v>
      </c>
      <c r="L878" s="387">
        <f t="shared" si="243"/>
        <v>11482</v>
      </c>
      <c r="M878" s="206" t="str">
        <f>IF(AND(MID(A878,1,4)="comp",COUNTIF($A$1:$A$1306,A878)&gt;1),"ok AUXILIAR",IF(AND(F878&gt;0,MID(A878,1,4)="COMP"),"SUBÍTEM",IF(OR(AND(F878=0,G878=0),F878="COEF.",F878&gt;0),"SUBÍTEM",IF(MID(A878,1,5)="COMP.",IF(COUNTIF(ORÇAMENTO!$B$5:$B$9855,COMPOSIÇÕES!A878)=0,"NOK",IF(COUNTIF(ORÇAMENTO!$B$5:$B$9855,COMPOSIÇÕES!A878)&gt;0,"OK","SUBÍTEM"))))))</f>
        <v>SUBÍTEM</v>
      </c>
      <c r="P878" s="396" t="b">
        <f t="shared" si="247"/>
        <v>1</v>
      </c>
      <c r="Q878" s="396">
        <v>11482</v>
      </c>
      <c r="R878" s="396" t="s">
        <v>566</v>
      </c>
      <c r="S878" s="416" t="s">
        <v>890</v>
      </c>
      <c r="T878" s="396" t="s">
        <v>665</v>
      </c>
      <c r="U878" s="396">
        <v>42.02</v>
      </c>
    </row>
    <row r="879" spans="1:21">
      <c r="A879" s="912">
        <v>11581</v>
      </c>
      <c r="B879" s="912" t="s">
        <v>566</v>
      </c>
      <c r="C879" s="416" t="s">
        <v>915</v>
      </c>
      <c r="D879" s="417" t="s">
        <v>568</v>
      </c>
      <c r="E879" s="418">
        <v>23.01</v>
      </c>
      <c r="F879" s="951">
        <v>1.8</v>
      </c>
      <c r="G879" s="462">
        <v>41.418000000000006</v>
      </c>
      <c r="H879" s="74" t="str">
        <f t="shared" si="246"/>
        <v>OK</v>
      </c>
      <c r="J879" s="385" t="str">
        <f>IF(AND(F879=0,G879&gt;0),1+COUNT($J$3:J867),IF(B879="AUXILIAR","AUXILIAR","SUBÍTEM"))</f>
        <v>SUBÍTEM</v>
      </c>
      <c r="K879" s="396">
        <v>11581</v>
      </c>
      <c r="L879" s="387">
        <f t="shared" si="243"/>
        <v>11581</v>
      </c>
      <c r="M879" s="206" t="str">
        <f>IF(AND(MID(A879,1,4)="comp",COUNTIF($A$1:$A$1306,A879)&gt;1),"ok AUXILIAR",IF(AND(F879&gt;0,MID(A879,1,4)="COMP"),"SUBÍTEM",IF(OR(AND(F879=0,G879=0),F879="COEF.",F879&gt;0),"SUBÍTEM",IF(MID(A879,1,5)="COMP.",IF(COUNTIF(ORÇAMENTO!$B$5:$B$9855,COMPOSIÇÕES!A879)=0,"NOK",IF(COUNTIF(ORÇAMENTO!$B$5:$B$9855,COMPOSIÇÕES!A879)&gt;0,"OK","SUBÍTEM"))))))</f>
        <v>SUBÍTEM</v>
      </c>
      <c r="P879" s="396" t="b">
        <f t="shared" si="247"/>
        <v>1</v>
      </c>
      <c r="Q879" s="396">
        <v>11581</v>
      </c>
      <c r="R879" s="396" t="s">
        <v>566</v>
      </c>
      <c r="S879" s="416" t="s">
        <v>915</v>
      </c>
      <c r="T879" s="396" t="s">
        <v>568</v>
      </c>
      <c r="U879" s="396">
        <v>23.09</v>
      </c>
    </row>
    <row r="880" spans="1:21" ht="30">
      <c r="A880" s="208">
        <v>91294</v>
      </c>
      <c r="B880" s="460" t="s">
        <v>100</v>
      </c>
      <c r="C880" s="416" t="s">
        <v>723</v>
      </c>
      <c r="D880" s="417" t="s">
        <v>48</v>
      </c>
      <c r="E880" s="418">
        <v>204.16</v>
      </c>
      <c r="F880" s="951">
        <v>1</v>
      </c>
      <c r="G880" s="462">
        <v>204.16</v>
      </c>
      <c r="H880" s="74" t="str">
        <f t="shared" si="246"/>
        <v>OK</v>
      </c>
      <c r="J880" s="385" t="str">
        <f>IF(AND(F880=0,G880&gt;0),1+COUNT($J$3:J878),IF(B880="AUXILIAR","AUXILIAR","SUBÍTEM"))</f>
        <v>SUBÍTEM</v>
      </c>
      <c r="K880" s="396">
        <v>91294</v>
      </c>
      <c r="L880" s="387">
        <f t="shared" si="243"/>
        <v>91294</v>
      </c>
      <c r="M880" s="206" t="str">
        <f>IF(AND(MID(A880,1,4)="comp",COUNTIF($A$1:$A$1306,A880)&gt;1),"ok AUXILIAR",IF(AND(F880&gt;0,MID(A880,1,4)="COMP"),"SUBÍTEM",IF(OR(AND(F880=0,G880=0),F880="COEF.",F880&gt;0),"SUBÍTEM",IF(MID(A880,1,5)="COMP.",IF(COUNTIF(ORÇAMENTO!$B$5:$B$9855,COMPOSIÇÕES!A880)=0,"NOK",IF(COUNTIF(ORÇAMENTO!$B$5:$B$9855,COMPOSIÇÕES!A880)&gt;0,"OK","SUBÍTEM"))))))</f>
        <v>SUBÍTEM</v>
      </c>
      <c r="P880" s="396" t="b">
        <f>C880=S880</f>
        <v>1</v>
      </c>
      <c r="Q880" s="396">
        <v>91294</v>
      </c>
      <c r="R880" s="396" t="s">
        <v>100</v>
      </c>
      <c r="S880" s="416" t="s">
        <v>723</v>
      </c>
      <c r="T880" s="396" t="s">
        <v>48</v>
      </c>
      <c r="U880" s="396">
        <v>201.2</v>
      </c>
    </row>
    <row r="881" spans="1:21">
      <c r="A881" s="208">
        <v>72200</v>
      </c>
      <c r="B881" s="460" t="s">
        <v>100</v>
      </c>
      <c r="C881" s="416" t="s">
        <v>654</v>
      </c>
      <c r="D881" s="417" t="s">
        <v>51</v>
      </c>
      <c r="E881" s="418">
        <v>87.11</v>
      </c>
      <c r="F881" s="951">
        <v>3.96</v>
      </c>
      <c r="G881" s="462">
        <v>344.9556</v>
      </c>
      <c r="H881" s="74" t="str">
        <f t="shared" ref="H881:H882" si="248">IF(MID(A881,1,3)="OBS","REMOVER ESPAÇOS","OK")</f>
        <v>OK</v>
      </c>
      <c r="J881" s="385" t="str">
        <f>IF(AND(F881=0,G881&gt;0),1+COUNT($J$3:J877),IF(B881="AUXILIAR","AUXILIAR","SUBÍTEM"))</f>
        <v>SUBÍTEM</v>
      </c>
      <c r="K881" s="396">
        <v>72200</v>
      </c>
      <c r="L881" s="387">
        <f t="shared" ref="L881:L882" si="249">A881</f>
        <v>72200</v>
      </c>
      <c r="M881" s="206" t="str">
        <f>IF(AND(MID(A881,1,4)="comp",COUNTIF($A$1:$A$1306,A881)&gt;1),"ok AUXILIAR",IF(AND(F881&gt;0,MID(A881,1,4)="COMP"),"SUBÍTEM",IF(OR(AND(F881=0,G881=0),F881="COEF.",F881&gt;0),"SUBÍTEM",IF(MID(A881,1,5)="COMP.",IF(COUNTIF(ORÇAMENTO!$B$5:$B$9855,COMPOSIÇÕES!A881)=0,"NOK",IF(COUNTIF(ORÇAMENTO!$B$5:$B$9855,COMPOSIÇÕES!A881)&gt;0,"OK","SUBÍTEM"))))))</f>
        <v>SUBÍTEM</v>
      </c>
      <c r="P881" s="396" t="b">
        <f t="shared" ref="P881:P882" si="250">C881=S881</f>
        <v>1</v>
      </c>
      <c r="Q881" s="396">
        <v>72200</v>
      </c>
      <c r="R881" s="396" t="s">
        <v>100</v>
      </c>
      <c r="S881" s="416" t="s">
        <v>654</v>
      </c>
      <c r="T881" s="396" t="s">
        <v>51</v>
      </c>
      <c r="U881" s="396">
        <v>83.95</v>
      </c>
    </row>
    <row r="882" spans="1:21">
      <c r="A882" s="912">
        <v>6641</v>
      </c>
      <c r="B882" s="912" t="s">
        <v>101</v>
      </c>
      <c r="C882" s="416" t="s">
        <v>1442</v>
      </c>
      <c r="D882" s="417" t="s">
        <v>51</v>
      </c>
      <c r="E882" s="418">
        <v>82.58</v>
      </c>
      <c r="F882" s="951">
        <v>0.72000000000000008</v>
      </c>
      <c r="G882" s="462">
        <v>59.457600000000006</v>
      </c>
      <c r="H882" s="74" t="str">
        <f t="shared" si="248"/>
        <v>OK</v>
      </c>
      <c r="J882" s="385" t="str">
        <f>IF(AND(F882=0,G882&gt;0),1+COUNT($J$3:J878),IF(B882="AUXILIAR","AUXILIAR","SUBÍTEM"))</f>
        <v>SUBÍTEM</v>
      </c>
      <c r="K882" s="396">
        <v>6641</v>
      </c>
      <c r="L882" s="387">
        <f t="shared" si="249"/>
        <v>6641</v>
      </c>
      <c r="M882" s="206" t="str">
        <f>IF(AND(MID(A882,1,4)="comp",COUNTIF($A$1:$A$1306,A882)&gt;1),"ok AUXILIAR",IF(AND(F882&gt;0,MID(A882,1,4)="COMP"),"SUBÍTEM",IF(OR(AND(F882=0,G882=0),F882="COEF.",F882&gt;0),"SUBÍTEM",IF(MID(A882,1,5)="COMP.",IF(COUNTIF(ORÇAMENTO!$B$5:$B$9855,COMPOSIÇÕES!A882)=0,"NOK",IF(COUNTIF(ORÇAMENTO!$B$5:$B$9855,COMPOSIÇÕES!A882)&gt;0,"OK","SUBÍTEM"))))))</f>
        <v>SUBÍTEM</v>
      </c>
      <c r="P882" s="396" t="b">
        <f t="shared" si="250"/>
        <v>1</v>
      </c>
      <c r="Q882" s="396">
        <v>6641</v>
      </c>
      <c r="R882" s="396" t="s">
        <v>101</v>
      </c>
      <c r="S882" s="416" t="s">
        <v>1442</v>
      </c>
      <c r="T882" s="396" t="s">
        <v>51</v>
      </c>
      <c r="U882" s="396">
        <v>78.040000000000006</v>
      </c>
    </row>
    <row r="883" spans="1:21">
      <c r="A883" s="470">
        <v>2062</v>
      </c>
      <c r="B883" s="1218" t="s">
        <v>101</v>
      </c>
      <c r="C883" s="416" t="s">
        <v>1443</v>
      </c>
      <c r="D883" s="417" t="s">
        <v>48</v>
      </c>
      <c r="E883" s="418">
        <v>104.9</v>
      </c>
      <c r="F883" s="911">
        <v>1</v>
      </c>
      <c r="G883" s="462">
        <v>104.9</v>
      </c>
      <c r="H883" s="74" t="str">
        <f t="shared" si="246"/>
        <v>OK</v>
      </c>
      <c r="J883" s="385" t="str">
        <f>IF(AND(F883=0,G883&gt;0),1+COUNT($J$3:J879),IF(B883="AUXILIAR","AUXILIAR","SUBÍTEM"))</f>
        <v>SUBÍTEM</v>
      </c>
      <c r="K883" s="396">
        <v>2062</v>
      </c>
      <c r="L883" s="387">
        <f t="shared" si="243"/>
        <v>2062</v>
      </c>
      <c r="M883" s="206" t="str">
        <f>IF(AND(MID(A883,1,4)="comp",COUNTIF($A$1:$A$1306,A883)&gt;1),"ok AUXILIAR",IF(AND(F883&gt;0,MID(A883,1,4)="COMP"),"SUBÍTEM",IF(OR(AND(F883=0,G883=0),F883="COEF.",F883&gt;0),"SUBÍTEM",IF(MID(A883,1,5)="COMP.",IF(COUNTIF(ORÇAMENTO!$B$5:$B$9855,COMPOSIÇÕES!A883)=0,"NOK",IF(COUNTIF(ORÇAMENTO!$B$5:$B$9855,COMPOSIÇÕES!A883)&gt;0,"OK","SUBÍTEM"))))))</f>
        <v>SUBÍTEM</v>
      </c>
      <c r="P883" s="396" t="b">
        <f t="shared" ref="P883:P889" si="251">C883=S883</f>
        <v>1</v>
      </c>
      <c r="Q883" s="396">
        <v>2062</v>
      </c>
      <c r="R883" s="396" t="s">
        <v>101</v>
      </c>
      <c r="S883" s="416" t="s">
        <v>1443</v>
      </c>
      <c r="T883" s="396" t="s">
        <v>48</v>
      </c>
      <c r="U883" s="396">
        <v>104.9</v>
      </c>
    </row>
    <row r="884" spans="1:21" ht="15.75" thickBot="1">
      <c r="A884" s="703" t="s">
        <v>1873</v>
      </c>
      <c r="B884" s="703"/>
      <c r="C884" s="421"/>
      <c r="D884" s="421"/>
      <c r="E884" s="421"/>
      <c r="F884" s="421"/>
      <c r="G884" s="421"/>
      <c r="H884" s="74" t="str">
        <f t="shared" si="246"/>
        <v>REMOVER ESPAÇOS</v>
      </c>
      <c r="J884" s="385" t="str">
        <f>IF(AND(F884=0,G884&gt;0),1+COUNT($J$3:J883),IF(B884="AUXILIAR","AUXILIAR","SUBÍTEM"))</f>
        <v>SUBÍTEM</v>
      </c>
      <c r="K884" s="396" t="s">
        <v>1873</v>
      </c>
      <c r="L884" s="387" t="str">
        <f t="shared" si="243"/>
        <v>Obs: composição/Base -  ORSE - 8204 + 72200/SINAPI + 6641+2062/ORSE INSUMO</v>
      </c>
      <c r="M884" s="206" t="str">
        <f>IF(AND(MID(A884,1,4)="comp",COUNTIF($A$1:$A$1306,A884)&gt;1),"ok AUXILIAR",IF(AND(F884&gt;0,MID(A884,1,4)="COMP"),"SUBÍTEM",IF(OR(AND(F884=0,G884=0),F884="COEF.",F884&gt;0),"SUBÍTEM",IF(MID(A884,1,5)="COMP.",IF(COUNTIF(ORÇAMENTO!$B$5:$B$9855,COMPOSIÇÕES!A884)=0,"NOK",IF(COUNTIF(ORÇAMENTO!$B$5:$B$9855,COMPOSIÇÕES!A884)&gt;0,"OK","SUBÍTEM"))))))</f>
        <v>SUBÍTEM</v>
      </c>
      <c r="P884" s="396" t="b">
        <f t="shared" si="251"/>
        <v>1</v>
      </c>
      <c r="Q884" s="396" t="s">
        <v>1873</v>
      </c>
      <c r="R884" s="396"/>
      <c r="S884" s="421"/>
      <c r="T884" s="396"/>
      <c r="U884" s="396"/>
    </row>
    <row r="885" spans="1:21" ht="41.25" customHeight="1" thickBot="1">
      <c r="A885" s="397" t="s">
        <v>95</v>
      </c>
      <c r="B885" s="398"/>
      <c r="C885" s="399" t="s">
        <v>78</v>
      </c>
      <c r="D885" s="432" t="s">
        <v>96</v>
      </c>
      <c r="E885" s="399" t="s">
        <v>98</v>
      </c>
      <c r="F885" s="432" t="s">
        <v>97</v>
      </c>
      <c r="G885" s="433" t="s">
        <v>99</v>
      </c>
      <c r="H885" s="74" t="str">
        <f>IF(MID(A885,1,3)="OBS","REMOVER ESPAÇOS","OK")</f>
        <v>OK</v>
      </c>
      <c r="J885" s="402" t="str">
        <f>IF(AND(F885=0,G885&gt;0),1+COUNT($J$3:J884),IF(B885="AUXILIAR","AUXILIAR","SUBÍTEM"))</f>
        <v>SUBÍTEM</v>
      </c>
      <c r="K885" s="403" t="s">
        <v>95</v>
      </c>
      <c r="L885" s="404" t="str">
        <f t="shared" ref="L885:L889" si="252">A885</f>
        <v>COD.</v>
      </c>
      <c r="M885" s="405" t="str">
        <f>IF(AND(MID(A885,1,4)="comp",COUNTIF($A$1:$A$1306,A885)&gt;1),"ok AUXILIAR",IF(AND(F885&gt;0,MID(A885,1,4)="COMP"),"SUBÍTEM",IF(OR(AND(F885=0,G885=0),F885="COEF.",F885&gt;0),"SUBÍTEM",IF(MID(A885,1,5)="COMP.",IF(COUNTIF(ORÇAMENTO!$B$5:$B$9855,COMPOSIÇÕES!A885)=0,"NOK",IF(COUNTIF(ORÇAMENTO!$B$5:$B$9855,COMPOSIÇÕES!A885)&gt;0,"OK","SUBÍTEM"))))))</f>
        <v>SUBÍTEM</v>
      </c>
      <c r="P885" s="794" t="b">
        <f t="shared" si="251"/>
        <v>1</v>
      </c>
      <c r="Q885" s="794" t="s">
        <v>95</v>
      </c>
      <c r="R885" s="794"/>
      <c r="S885" s="75" t="s">
        <v>78</v>
      </c>
      <c r="T885" s="794" t="s">
        <v>96</v>
      </c>
      <c r="U885" s="794" t="s">
        <v>98</v>
      </c>
    </row>
    <row r="886" spans="1:21" ht="60" customHeight="1" thickBot="1">
      <c r="A886" s="407" t="s">
        <v>263</v>
      </c>
      <c r="B886" s="408"/>
      <c r="C886" s="437" t="s">
        <v>75</v>
      </c>
      <c r="D886" s="408" t="s">
        <v>96</v>
      </c>
      <c r="E886" s="434" t="s">
        <v>150</v>
      </c>
      <c r="F886" s="434"/>
      <c r="G886" s="424">
        <v>103.28999999999999</v>
      </c>
      <c r="H886" s="74" t="str">
        <f>UPPER(C886)</f>
        <v>ENSAIO DE RESISTENCIA A COMPRESSAO SIMPLES - CONCRETO</v>
      </c>
      <c r="J886" s="402">
        <f>IF(AND(F886=0,G886&gt;0),1+COUNT($J$3:J884),IF(B886="AUXILIAR","AUXILIAR","SUBÍTEM"))</f>
        <v>106</v>
      </c>
      <c r="K886" s="403" t="s">
        <v>244</v>
      </c>
      <c r="L886" s="404" t="str">
        <f t="shared" si="252"/>
        <v>COMP. 106</v>
      </c>
      <c r="M886" s="405" t="str">
        <f>IF(AND(MID(A886,1,4)="comp",COUNTIF($A$1:$A$1306,A886)&gt;1),"ok AUXILIAR",IF(AND(F886&gt;0,MID(A886,1,4)="COMP"),"SUBÍTEM",IF(OR(AND(F886=0,G886=0),F886="COEF.",F886&gt;0),"SUBÍTEM",IF(MID(A886,1,5)="COMP.",IF(COUNTIF(ORÇAMENTO!$B$5:$B$9855,COMPOSIÇÕES!A886)=0,"NOK",IF(COUNTIF(ORÇAMENTO!$B$5:$B$9855,COMPOSIÇÕES!A886)&gt;0,"OK","SUBÍTEM"))))))</f>
        <v>OK</v>
      </c>
      <c r="P886" s="794" t="b">
        <f t="shared" si="251"/>
        <v>1</v>
      </c>
      <c r="Q886" s="794" t="s">
        <v>263</v>
      </c>
      <c r="R886" s="794"/>
      <c r="S886" s="76" t="s">
        <v>75</v>
      </c>
      <c r="T886" s="794" t="s">
        <v>47</v>
      </c>
      <c r="U886" s="794" t="s">
        <v>150</v>
      </c>
    </row>
    <row r="887" spans="1:21" ht="35.25" customHeight="1">
      <c r="A887" s="779">
        <v>88249</v>
      </c>
      <c r="B887" s="910" t="s">
        <v>100</v>
      </c>
      <c r="C887" s="416" t="s">
        <v>867</v>
      </c>
      <c r="D887" s="417" t="s">
        <v>53</v>
      </c>
      <c r="E887" s="418">
        <v>18.309999999999999</v>
      </c>
      <c r="F887" s="911">
        <v>3.6</v>
      </c>
      <c r="G887" s="796">
        <v>65.92</v>
      </c>
      <c r="H887" s="74" t="str">
        <f>IF(MID(A887,1,3)="OBS","REMOVER ESPAÇOS","OK")</f>
        <v>OK</v>
      </c>
      <c r="J887" s="402" t="str">
        <f>IF(AND(F887=0,G887&gt;0),1+COUNT($J$3:J886),IF(B887="AUXILIAR","AUXILIAR","SUBÍTEM"))</f>
        <v>SUBÍTEM</v>
      </c>
      <c r="K887" s="403">
        <v>1689</v>
      </c>
      <c r="L887" s="404">
        <f t="shared" si="252"/>
        <v>88249</v>
      </c>
      <c r="M887" s="405" t="str">
        <f>IF(AND(MID(A887,1,4)="comp",COUNTIF($A$1:$A$1306,A887)&gt;1),"ok AUXILIAR",IF(AND(F887&gt;0,MID(A887,1,4)="COMP"),"SUBÍTEM",IF(OR(AND(F887=0,G887=0),F887="COEF.",F887&gt;0),"SUBÍTEM",IF(MID(A887,1,5)="COMP.",IF(COUNTIF(ORÇAMENTO!$B$5:$B$9855,COMPOSIÇÕES!A887)=0,"NOK",IF(COUNTIF(ORÇAMENTO!$B$5:$B$9855,COMPOSIÇÕES!A887)&gt;0,"OK","SUBÍTEM"))))))</f>
        <v>SUBÍTEM</v>
      </c>
      <c r="P887" s="794" t="b">
        <f t="shared" si="251"/>
        <v>1</v>
      </c>
      <c r="Q887" s="794">
        <v>88249</v>
      </c>
      <c r="R887" s="794" t="s">
        <v>100</v>
      </c>
      <c r="S887" s="795" t="s">
        <v>867</v>
      </c>
      <c r="T887" s="794" t="s">
        <v>53</v>
      </c>
      <c r="U887" s="794">
        <v>18.489999999999998</v>
      </c>
    </row>
    <row r="888" spans="1:21" ht="20.25" customHeight="1">
      <c r="A888" s="779">
        <v>88321</v>
      </c>
      <c r="B888" s="910" t="s">
        <v>100</v>
      </c>
      <c r="C888" s="416" t="s">
        <v>870</v>
      </c>
      <c r="D888" s="417" t="s">
        <v>53</v>
      </c>
      <c r="E888" s="418">
        <v>20.76</v>
      </c>
      <c r="F888" s="911">
        <v>1.8</v>
      </c>
      <c r="G888" s="796">
        <v>37.369999999999997</v>
      </c>
      <c r="H888" s="74" t="str">
        <f>IF(MID(A888,1,3)="OBS","REMOVER ESPAÇOS","OK")</f>
        <v>OK</v>
      </c>
      <c r="J888" s="402" t="str">
        <f>IF(AND(F888=0,G888&gt;0),1+COUNT($J$3:J887),IF(B888="AUXILIAR","AUXILIAR","SUBÍTEM"))</f>
        <v>SUBÍTEM</v>
      </c>
      <c r="K888" s="403">
        <v>9017</v>
      </c>
      <c r="L888" s="404">
        <f t="shared" si="252"/>
        <v>88321</v>
      </c>
      <c r="M888" s="405" t="str">
        <f>IF(AND(MID(A888,1,4)="comp",COUNTIF($A$1:$A$1306,A888)&gt;1),"ok AUXILIAR",IF(AND(F888&gt;0,MID(A888,1,4)="COMP"),"SUBÍTEM",IF(OR(AND(F888=0,G888=0),F888="COEF.",F888&gt;0),"SUBÍTEM",IF(MID(A888,1,5)="COMP.",IF(COUNTIF(ORÇAMENTO!$B$5:$B$9855,COMPOSIÇÕES!A888)=0,"NOK",IF(COUNTIF(ORÇAMENTO!$B$5:$B$9855,COMPOSIÇÕES!A888)&gt;0,"OK","SUBÍTEM"))))))</f>
        <v>SUBÍTEM</v>
      </c>
      <c r="P888" s="794" t="b">
        <f t="shared" si="251"/>
        <v>1</v>
      </c>
      <c r="Q888" s="794">
        <v>88321</v>
      </c>
      <c r="R888" s="794" t="s">
        <v>100</v>
      </c>
      <c r="S888" s="795" t="s">
        <v>870</v>
      </c>
      <c r="T888" s="794" t="s">
        <v>53</v>
      </c>
      <c r="U888" s="794">
        <v>22.96</v>
      </c>
    </row>
    <row r="889" spans="1:21" ht="15.75" thickBot="1">
      <c r="A889" s="703" t="s">
        <v>1855</v>
      </c>
      <c r="B889" s="703"/>
      <c r="C889" s="703"/>
      <c r="D889" s="703" t="s">
        <v>150</v>
      </c>
      <c r="E889" s="703" t="s">
        <v>150</v>
      </c>
      <c r="F889" s="703"/>
      <c r="G889" s="703"/>
      <c r="H889" s="74" t="str">
        <f>IF(MID(A889,1,3)="OBS","REMOVER ESPAÇOS","OK")</f>
        <v>REMOVER ESPAÇOS</v>
      </c>
      <c r="J889" s="402" t="str">
        <f>IF(AND(F889=0,G889&gt;0),1+COUNT($J$3:J888),IF(B889="AUXILIAR","AUXILIAR","SUBÍTEM"))</f>
        <v>SUBÍTEM</v>
      </c>
      <c r="K889" s="403" t="s">
        <v>1855</v>
      </c>
      <c r="L889" s="404" t="str">
        <f t="shared" si="252"/>
        <v>Obs: composição/Base - ORSE - 8759</v>
      </c>
      <c r="M889" s="405" t="str">
        <f>IF(AND(MID(A889,1,4)="comp",COUNTIF($A$1:$A$1306,A889)&gt;1),"ok AUXILIAR",IF(AND(F889&gt;0,MID(A889,1,4)="COMP"),"SUBÍTEM",IF(OR(AND(F889=0,G889=0),F889="COEF.",F889&gt;0),"SUBÍTEM",IF(MID(A889,1,5)="COMP.",IF(COUNTIF(ORÇAMENTO!$B$5:$B$9855,COMPOSIÇÕES!A889)=0,"NOK",IF(COUNTIF(ORÇAMENTO!$B$5:$B$9855,COMPOSIÇÕES!A889)&gt;0,"OK","SUBÍTEM"))))))</f>
        <v>SUBÍTEM</v>
      </c>
      <c r="P889" s="794" t="b">
        <f t="shared" si="251"/>
        <v>1</v>
      </c>
      <c r="Q889" s="794" t="s">
        <v>1855</v>
      </c>
      <c r="R889" s="794"/>
      <c r="S889" s="703"/>
      <c r="T889" s="794" t="s">
        <v>150</v>
      </c>
      <c r="U889" s="794" t="s">
        <v>150</v>
      </c>
    </row>
    <row r="890" spans="1:21" ht="41.25" customHeight="1" thickBot="1">
      <c r="A890" s="397" t="s">
        <v>95</v>
      </c>
      <c r="B890" s="398"/>
      <c r="C890" s="399" t="s">
        <v>78</v>
      </c>
      <c r="D890" s="432" t="s">
        <v>96</v>
      </c>
      <c r="E890" s="399" t="s">
        <v>98</v>
      </c>
      <c r="F890" s="432" t="s">
        <v>97</v>
      </c>
      <c r="G890" s="433" t="s">
        <v>99</v>
      </c>
      <c r="H890" s="74" t="str">
        <f>IF(MID(A890,1,3)="OBS","REMOVER ESPAÇOS","OK")</f>
        <v>OK</v>
      </c>
      <c r="J890" s="402" t="str">
        <f>IF(AND(F890=0,G890&gt;0),1+COUNT($J$3:J889),IF(B890="AUXILIAR","AUXILIAR","SUBÍTEM"))</f>
        <v>SUBÍTEM</v>
      </c>
      <c r="K890" s="403" t="s">
        <v>95</v>
      </c>
      <c r="L890" s="404" t="str">
        <f t="shared" ref="L890:L893" si="253">A890</f>
        <v>COD.</v>
      </c>
      <c r="M890" s="405" t="str">
        <f>IF(AND(MID(A890,1,4)="comp",COUNTIF($A$1:$A$1306,A890)&gt;1),"ok AUXILIAR",IF(AND(F890&gt;0,MID(A890,1,4)="COMP"),"SUBÍTEM",IF(OR(AND(F890=0,G890=0),F890="COEF.",F890&gt;0),"SUBÍTEM",IF(MID(A890,1,5)="COMP.",IF(COUNTIF(ORÇAMENTO!$B$5:$B$9855,COMPOSIÇÕES!A890)=0,"NOK",IF(COUNTIF(ORÇAMENTO!$B$5:$B$9855,COMPOSIÇÕES!A890)&gt;0,"OK","SUBÍTEM"))))))</f>
        <v>SUBÍTEM</v>
      </c>
      <c r="P890" s="794" t="b">
        <f t="shared" ref="P890:P893" si="254">C890=S890</f>
        <v>1</v>
      </c>
      <c r="Q890" s="794" t="s">
        <v>95</v>
      </c>
      <c r="R890" s="794"/>
      <c r="S890" s="75" t="s">
        <v>78</v>
      </c>
      <c r="T890" s="794" t="s">
        <v>96</v>
      </c>
      <c r="U890" s="794" t="s">
        <v>98</v>
      </c>
    </row>
    <row r="891" spans="1:21" ht="60" customHeight="1" thickBot="1">
      <c r="A891" s="407" t="s">
        <v>1969</v>
      </c>
      <c r="B891" s="408"/>
      <c r="C891" s="437" t="s">
        <v>847</v>
      </c>
      <c r="D891" s="408" t="s">
        <v>96</v>
      </c>
      <c r="E891" s="434" t="s">
        <v>150</v>
      </c>
      <c r="F891" s="434"/>
      <c r="G891" s="424">
        <v>66.3</v>
      </c>
      <c r="H891" s="74" t="str">
        <f>UPPER(C891)</f>
        <v>PISO INDUSTRIAL DE ALTA RESISTENCIA, ESPESSURA 8MM, INCLUSO JUNTAS DE DILATACAO PLASTICAS E POLIMENTO MECANIZADO</v>
      </c>
      <c r="J891" s="402">
        <f>IF(AND(F891=0,G891&gt;0),1+COUNT($J$3:J889),IF(B891="AUXILIAR","AUXILIAR","SUBÍTEM"))</f>
        <v>107</v>
      </c>
      <c r="K891" s="403" t="s">
        <v>244</v>
      </c>
      <c r="L891" s="404" t="str">
        <f t="shared" si="253"/>
        <v>COMP. 107</v>
      </c>
      <c r="M891" s="405" t="str">
        <f>IF(AND(MID(A891,1,4)="comp",COUNTIF($A$1:$A$1306,A891)&gt;1),"ok AUXILIAR",IF(AND(F891&gt;0,MID(A891,1,4)="COMP"),"SUBÍTEM",IF(OR(AND(F891=0,G891=0),F891="COEF.",F891&gt;0),"SUBÍTEM",IF(MID(A891,1,5)="COMP.",IF(COUNTIF(ORÇAMENTO!$B$5:$B$9855,COMPOSIÇÕES!A891)=0,"NOK",IF(COUNTIF(ORÇAMENTO!$B$5:$B$9855,COMPOSIÇÕES!A891)&gt;0,"OK","SUBÍTEM"))))))</f>
        <v>OK</v>
      </c>
      <c r="P891" s="794" t="b">
        <f t="shared" si="254"/>
        <v>0</v>
      </c>
      <c r="Q891" s="794" t="s">
        <v>263</v>
      </c>
      <c r="R891" s="794"/>
      <c r="S891" s="76" t="s">
        <v>75</v>
      </c>
      <c r="T891" s="794" t="s">
        <v>47</v>
      </c>
      <c r="U891" s="794" t="s">
        <v>150</v>
      </c>
    </row>
    <row r="892" spans="1:21" ht="35.25" customHeight="1">
      <c r="A892" s="779">
        <v>1379</v>
      </c>
      <c r="B892" s="910" t="s">
        <v>566</v>
      </c>
      <c r="C892" s="416" t="s">
        <v>147</v>
      </c>
      <c r="D892" s="417" t="s">
        <v>567</v>
      </c>
      <c r="E892" s="418">
        <v>0.48</v>
      </c>
      <c r="F892" s="911">
        <v>8</v>
      </c>
      <c r="G892" s="796">
        <v>3.84</v>
      </c>
      <c r="H892" s="74" t="str">
        <f>IF(MID(A892,1,3)="OBS","REMOVER ESPAÇOS","OK")</f>
        <v>OK</v>
      </c>
      <c r="J892" s="402" t="str">
        <f>IF(AND(F892=0,G892&gt;0),1+COUNT($J$3:J891),IF(B892="AUXILIAR","AUXILIAR","SUBÍTEM"))</f>
        <v>SUBÍTEM</v>
      </c>
      <c r="K892" s="403">
        <v>1689</v>
      </c>
      <c r="L892" s="404">
        <f t="shared" si="253"/>
        <v>1379</v>
      </c>
      <c r="M892" s="405" t="str">
        <f>IF(AND(MID(A892,1,4)="comp",COUNTIF($A$1:$A$1306,A892)&gt;1),"ok AUXILIAR",IF(AND(F892&gt;0,MID(A892,1,4)="COMP"),"SUBÍTEM",IF(OR(AND(F892=0,G892=0),F892="COEF.",F892&gt;0),"SUBÍTEM",IF(MID(A892,1,5)="COMP.",IF(COUNTIF(ORÇAMENTO!$B$5:$B$9855,COMPOSIÇÕES!A892)=0,"NOK",IF(COUNTIF(ORÇAMENTO!$B$5:$B$9855,COMPOSIÇÕES!A892)&gt;0,"OK","SUBÍTEM"))))))</f>
        <v>SUBÍTEM</v>
      </c>
      <c r="P892" s="794" t="b">
        <f t="shared" si="254"/>
        <v>0</v>
      </c>
      <c r="Q892" s="794">
        <v>88249</v>
      </c>
      <c r="R892" s="794" t="s">
        <v>100</v>
      </c>
      <c r="S892" s="795" t="s">
        <v>867</v>
      </c>
      <c r="T892" s="794" t="s">
        <v>53</v>
      </c>
      <c r="U892" s="794">
        <v>18.489999999999998</v>
      </c>
    </row>
    <row r="893" spans="1:21" ht="20.25" customHeight="1">
      <c r="A893" s="779">
        <v>3671</v>
      </c>
      <c r="B893" s="910" t="s">
        <v>566</v>
      </c>
      <c r="C893" s="416" t="s">
        <v>902</v>
      </c>
      <c r="D893" s="417" t="s">
        <v>568</v>
      </c>
      <c r="E893" s="418">
        <v>0.88</v>
      </c>
      <c r="F893" s="911">
        <v>2</v>
      </c>
      <c r="G893" s="796">
        <v>1.76</v>
      </c>
      <c r="H893" s="74" t="str">
        <f>IF(MID(A893,1,3)="OBS","REMOVER ESPAÇOS","OK")</f>
        <v>OK</v>
      </c>
      <c r="J893" s="402" t="str">
        <f>IF(AND(F893=0,G893&gt;0),1+COUNT($J$3:J892),IF(B893="AUXILIAR","AUXILIAR","SUBÍTEM"))</f>
        <v>SUBÍTEM</v>
      </c>
      <c r="K893" s="403">
        <v>9017</v>
      </c>
      <c r="L893" s="404">
        <f t="shared" si="253"/>
        <v>3671</v>
      </c>
      <c r="M893" s="405" t="str">
        <f>IF(AND(MID(A893,1,4)="comp",COUNTIF($A$1:$A$1306,A893)&gt;1),"ok AUXILIAR",IF(AND(F893&gt;0,MID(A893,1,4)="COMP"),"SUBÍTEM",IF(OR(AND(F893=0,G893=0),F893="COEF.",F893&gt;0),"SUBÍTEM",IF(MID(A893,1,5)="COMP.",IF(COUNTIF(ORÇAMENTO!$B$5:$B$9855,COMPOSIÇÕES!A893)=0,"NOK",IF(COUNTIF(ORÇAMENTO!$B$5:$B$9855,COMPOSIÇÕES!A893)&gt;0,"OK","SUBÍTEM"))))))</f>
        <v>SUBÍTEM</v>
      </c>
      <c r="P893" s="794" t="b">
        <f t="shared" si="254"/>
        <v>0</v>
      </c>
      <c r="Q893" s="794">
        <v>88321</v>
      </c>
      <c r="R893" s="794" t="s">
        <v>100</v>
      </c>
      <c r="S893" s="795" t="s">
        <v>870</v>
      </c>
      <c r="T893" s="794" t="s">
        <v>53</v>
      </c>
      <c r="U893" s="794">
        <v>22.96</v>
      </c>
    </row>
    <row r="894" spans="1:21" ht="35.25" customHeight="1">
      <c r="A894" s="779">
        <v>4824</v>
      </c>
      <c r="B894" s="910" t="s">
        <v>566</v>
      </c>
      <c r="C894" s="416" t="s">
        <v>893</v>
      </c>
      <c r="D894" s="417" t="s">
        <v>567</v>
      </c>
      <c r="E894" s="418">
        <v>0.28000000000000003</v>
      </c>
      <c r="F894" s="911">
        <v>14</v>
      </c>
      <c r="G894" s="796">
        <v>3.92</v>
      </c>
      <c r="H894" s="74" t="str">
        <f t="shared" ref="H894:H898" si="255">IF(MID(A894,1,3)="OBS","REMOVER ESPAÇOS","OK")</f>
        <v>OK</v>
      </c>
      <c r="J894" s="402" t="str">
        <f>IF(AND(F894=0,G894&gt;0),1+COUNT($J$3:J893),IF(B894="AUXILIAR","AUXILIAR","SUBÍTEM"))</f>
        <v>SUBÍTEM</v>
      </c>
      <c r="K894" s="403">
        <v>1689</v>
      </c>
      <c r="L894" s="404">
        <f t="shared" ref="L894:L898" si="256">A894</f>
        <v>4824</v>
      </c>
      <c r="M894" s="405" t="str">
        <f>IF(AND(MID(A894,1,4)="comp",COUNTIF($A$1:$A$1306,A894)&gt;1),"ok AUXILIAR",IF(AND(F894&gt;0,MID(A894,1,4)="COMP"),"SUBÍTEM",IF(OR(AND(F894=0,G894=0),F894="COEF.",F894&gt;0),"SUBÍTEM",IF(MID(A894,1,5)="COMP.",IF(COUNTIF(ORÇAMENTO!$B$5:$B$9855,COMPOSIÇÕES!A894)=0,"NOK",IF(COUNTIF(ORÇAMENTO!$B$5:$B$9855,COMPOSIÇÕES!A894)&gt;0,"OK","SUBÍTEM"))))))</f>
        <v>SUBÍTEM</v>
      </c>
      <c r="P894" s="794" t="b">
        <f t="shared" ref="P894:P898" si="257">C894=S894</f>
        <v>0</v>
      </c>
      <c r="Q894" s="794">
        <v>88249</v>
      </c>
      <c r="R894" s="794" t="s">
        <v>100</v>
      </c>
      <c r="S894" s="795" t="s">
        <v>867</v>
      </c>
      <c r="T894" s="794" t="s">
        <v>53</v>
      </c>
      <c r="U894" s="794">
        <v>18.489999999999998</v>
      </c>
    </row>
    <row r="895" spans="1:21" ht="20.25" customHeight="1">
      <c r="A895" s="779">
        <v>7353</v>
      </c>
      <c r="B895" s="910" t="s">
        <v>566</v>
      </c>
      <c r="C895" s="416" t="s">
        <v>911</v>
      </c>
      <c r="D895" s="417" t="s">
        <v>875</v>
      </c>
      <c r="E895" s="418">
        <v>21.81</v>
      </c>
      <c r="F895" s="911">
        <v>0.21179999999999999</v>
      </c>
      <c r="G895" s="796">
        <v>4.62</v>
      </c>
      <c r="H895" s="74" t="str">
        <f t="shared" si="255"/>
        <v>OK</v>
      </c>
      <c r="J895" s="402" t="str">
        <f>IF(AND(F895=0,G895&gt;0),1+COUNT($J$3:J894),IF(B895="AUXILIAR","AUXILIAR","SUBÍTEM"))</f>
        <v>SUBÍTEM</v>
      </c>
      <c r="K895" s="403">
        <v>9017</v>
      </c>
      <c r="L895" s="404">
        <f t="shared" si="256"/>
        <v>7353</v>
      </c>
      <c r="M895" s="405" t="str">
        <f>IF(AND(MID(A895,1,4)="comp",COUNTIF($A$1:$A$1306,A895)&gt;1),"ok AUXILIAR",IF(AND(F895&gt;0,MID(A895,1,4)="COMP"),"SUBÍTEM",IF(OR(AND(F895=0,G895=0),F895="COEF.",F895&gt;0),"SUBÍTEM",IF(MID(A895,1,5)="COMP.",IF(COUNTIF(ORÇAMENTO!$B$5:$B$9855,COMPOSIÇÕES!A895)=0,"NOK",IF(COUNTIF(ORÇAMENTO!$B$5:$B$9855,COMPOSIÇÕES!A895)&gt;0,"OK","SUBÍTEM"))))))</f>
        <v>SUBÍTEM</v>
      </c>
      <c r="P895" s="794" t="b">
        <f t="shared" si="257"/>
        <v>0</v>
      </c>
      <c r="Q895" s="794">
        <v>88321</v>
      </c>
      <c r="R895" s="794" t="s">
        <v>100</v>
      </c>
      <c r="S895" s="795" t="s">
        <v>870</v>
      </c>
      <c r="T895" s="794" t="s">
        <v>53</v>
      </c>
      <c r="U895" s="794">
        <v>22.96</v>
      </c>
    </row>
    <row r="896" spans="1:21" ht="20.25" customHeight="1">
      <c r="A896" s="779">
        <v>88309</v>
      </c>
      <c r="B896" s="910" t="s">
        <v>100</v>
      </c>
      <c r="C896" s="416" t="s">
        <v>572</v>
      </c>
      <c r="D896" s="417" t="s">
        <v>53</v>
      </c>
      <c r="E896" s="418">
        <v>16.350000000000001</v>
      </c>
      <c r="F896" s="911">
        <v>0.6</v>
      </c>
      <c r="G896" s="796">
        <v>9.81</v>
      </c>
      <c r="H896" s="74" t="str">
        <f t="shared" si="255"/>
        <v>OK</v>
      </c>
      <c r="J896" s="402" t="str">
        <f>IF(AND(F896=0,G896&gt;0),1+COUNT($J$3:J895),IF(B896="AUXILIAR","AUXILIAR","SUBÍTEM"))</f>
        <v>SUBÍTEM</v>
      </c>
      <c r="K896" s="403">
        <v>9017</v>
      </c>
      <c r="L896" s="404">
        <f t="shared" si="256"/>
        <v>88309</v>
      </c>
      <c r="M896" s="405" t="str">
        <f>IF(AND(MID(A896,1,4)="comp",COUNTIF($A$1:$A$1306,A896)&gt;1),"ok AUXILIAR",IF(AND(F896&gt;0,MID(A896,1,4)="COMP"),"SUBÍTEM",IF(OR(AND(F896=0,G896=0),F896="COEF.",F896&gt;0),"SUBÍTEM",IF(MID(A896,1,5)="COMP.",IF(COUNTIF(ORÇAMENTO!$B$5:$B$9855,COMPOSIÇÕES!A896)=0,"NOK",IF(COUNTIF(ORÇAMENTO!$B$5:$B$9855,COMPOSIÇÕES!A896)&gt;0,"OK","SUBÍTEM"))))))</f>
        <v>SUBÍTEM</v>
      </c>
      <c r="P896" s="794" t="b">
        <f t="shared" si="257"/>
        <v>0</v>
      </c>
      <c r="Q896" s="794">
        <v>88321</v>
      </c>
      <c r="R896" s="794" t="s">
        <v>100</v>
      </c>
      <c r="S896" s="795" t="s">
        <v>870</v>
      </c>
      <c r="T896" s="794" t="s">
        <v>53</v>
      </c>
      <c r="U896" s="794">
        <v>22.96</v>
      </c>
    </row>
    <row r="897" spans="1:21" ht="35.25" customHeight="1">
      <c r="A897" s="779">
        <v>88316</v>
      </c>
      <c r="B897" s="910" t="s">
        <v>100</v>
      </c>
      <c r="C897" s="416" t="s">
        <v>565</v>
      </c>
      <c r="D897" s="417" t="s">
        <v>53</v>
      </c>
      <c r="E897" s="418">
        <v>12.73</v>
      </c>
      <c r="F897" s="911">
        <v>3</v>
      </c>
      <c r="G897" s="796">
        <v>38.19</v>
      </c>
      <c r="H897" s="74" t="str">
        <f t="shared" si="255"/>
        <v>OK</v>
      </c>
      <c r="J897" s="402" t="str">
        <f>IF(AND(F897=0,G897&gt;0),1+COUNT($J$3:J896),IF(B897="AUXILIAR","AUXILIAR","SUBÍTEM"))</f>
        <v>SUBÍTEM</v>
      </c>
      <c r="K897" s="403">
        <v>1689</v>
      </c>
      <c r="L897" s="404">
        <f t="shared" si="256"/>
        <v>88316</v>
      </c>
      <c r="M897" s="405" t="str">
        <f>IF(AND(MID(A897,1,4)="comp",COUNTIF($A$1:$A$1306,A897)&gt;1),"ok AUXILIAR",IF(AND(F897&gt;0,MID(A897,1,4)="COMP"),"SUBÍTEM",IF(OR(AND(F897=0,G897=0),F897="COEF.",F897&gt;0),"SUBÍTEM",IF(MID(A897,1,5)="COMP.",IF(COUNTIF(ORÇAMENTO!$B$5:$B$9855,COMPOSIÇÕES!A897)=0,"NOK",IF(COUNTIF(ORÇAMENTO!$B$5:$B$9855,COMPOSIÇÕES!A897)&gt;0,"OK","SUBÍTEM"))))))</f>
        <v>SUBÍTEM</v>
      </c>
      <c r="P897" s="794" t="b">
        <f t="shared" si="257"/>
        <v>0</v>
      </c>
      <c r="Q897" s="794">
        <v>88249</v>
      </c>
      <c r="R897" s="794" t="s">
        <v>100</v>
      </c>
      <c r="S897" s="795" t="s">
        <v>867</v>
      </c>
      <c r="T897" s="794" t="s">
        <v>53</v>
      </c>
      <c r="U897" s="794">
        <v>18.489999999999998</v>
      </c>
    </row>
    <row r="898" spans="1:21">
      <c r="A898" s="779">
        <v>95276</v>
      </c>
      <c r="B898" s="910" t="s">
        <v>100</v>
      </c>
      <c r="C898" s="416" t="s">
        <v>717</v>
      </c>
      <c r="D898" s="417" t="s">
        <v>261</v>
      </c>
      <c r="E898" s="418">
        <v>2.77</v>
      </c>
      <c r="F898" s="911">
        <v>1.5</v>
      </c>
      <c r="G898" s="796">
        <v>4.16</v>
      </c>
      <c r="H898" s="74" t="str">
        <f t="shared" si="255"/>
        <v>OK</v>
      </c>
      <c r="J898" s="402" t="str">
        <f>IF(AND(F898=0,G898&gt;0),1+COUNT($J$3:J897),IF(B898="AUXILIAR","AUXILIAR","SUBÍTEM"))</f>
        <v>SUBÍTEM</v>
      </c>
      <c r="K898" s="403">
        <v>9017</v>
      </c>
      <c r="L898" s="404">
        <f t="shared" si="256"/>
        <v>95276</v>
      </c>
      <c r="M898" s="405" t="str">
        <f>IF(AND(MID(A898,1,4)="comp",COUNTIF($A$1:$A$1306,A898)&gt;1),"ok AUXILIAR",IF(AND(F898&gt;0,MID(A898,1,4)="COMP"),"SUBÍTEM",IF(OR(AND(F898=0,G898=0),F898="COEF.",F898&gt;0),"SUBÍTEM",IF(MID(A898,1,5)="COMP.",IF(COUNTIF(ORÇAMENTO!$B$5:$B$9855,COMPOSIÇÕES!A898)=0,"NOK",IF(COUNTIF(ORÇAMENTO!$B$5:$B$9855,COMPOSIÇÕES!A898)&gt;0,"OK","SUBÍTEM"))))))</f>
        <v>SUBÍTEM</v>
      </c>
      <c r="P898" s="794" t="b">
        <f t="shared" si="257"/>
        <v>0</v>
      </c>
      <c r="Q898" s="794">
        <v>88321</v>
      </c>
      <c r="R898" s="794" t="s">
        <v>100</v>
      </c>
      <c r="S898" s="795" t="s">
        <v>870</v>
      </c>
      <c r="T898" s="794" t="s">
        <v>53</v>
      </c>
      <c r="U898" s="794">
        <v>22.96</v>
      </c>
    </row>
  </sheetData>
  <autoFilter ref="A1:G898"/>
  <mergeCells count="3">
    <mergeCell ref="A2:G2"/>
    <mergeCell ref="A3:G3"/>
    <mergeCell ref="F5:G5"/>
  </mergeCells>
  <conditionalFormatting sqref="C159:G159 A3:G4 A8:G8 A5:F5 A6:E7 B247:G247 F164:G166 A553:G553 A616:G616 A733:G733 A899:G491824 A205:G205 A142:G142">
    <cfRule type="expression" dxfId="3805" priority="10075">
      <formula>$M4="NOK"</formula>
    </cfRule>
  </conditionalFormatting>
  <conditionalFormatting sqref="F45:G46 A45:B46 G33 C34:G34 A3:G4 C39:G39 G99:G101 G188:G189 A47:G47 A8:G10 A5:F5 A6:E7 C11:G11 C13:G13 B27:G29 B48:G48 F14:G15 A20:B20 F20:G20 F38:G38 A62:G62 A57:B61 F57:G61 A92:G92 A245:G245 B247:G247 F91:G91 A91:B91 B102 C96:E102 G109 C107:E109 C111:G111 C114:E117 G114:G117 C213:E213 C153:E154 C163:G163 C170:E170 C192:E196 G191:G195 F202:G202 C201:E202 G393:G396 C393:E396 G409:G411 C409:E411 G416:G417 C416:E417 A553:G553 A616:G616 A733:G733 C688:E688 G688 C630:E630 G630 A210:G211 A257:G257 C156:E156 A899:G31664 C159:G159 G156 G153:G154 C224:E224 C226:E226 A207:E208 C574:E574 G574 A72:G73 A204:G205 C807:E807 G807 G828:G829 C828:E829 G834 C834:E834 C862:C864 C144:E147 G144:G147 A142:G142 C525:G525 A16:G19 A21:G24 A30:G31 A35:G37 A40:G43 A55:G56 A81:G83 A112:G113 C888 G894:G898">
    <cfRule type="expression" dxfId="3804" priority="10074">
      <formula>$M3="NOK"</formula>
    </cfRule>
  </conditionalFormatting>
  <conditionalFormatting sqref="F44:G44">
    <cfRule type="expression" dxfId="3803" priority="10067">
      <formula>$M44="NOK"</formula>
    </cfRule>
  </conditionalFormatting>
  <conditionalFormatting sqref="B25:B26 F25:G26">
    <cfRule type="expression" dxfId="3802" priority="10066">
      <formula>$M25="NOK"</formula>
    </cfRule>
  </conditionalFormatting>
  <conditionalFormatting sqref="A44:B44">
    <cfRule type="expression" dxfId="3801" priority="10057">
      <formula>$M44="NOK"</formula>
    </cfRule>
  </conditionalFormatting>
  <conditionalFormatting sqref="F33">
    <cfRule type="expression" dxfId="3800" priority="10055">
      <formula>$M33="NOK"</formula>
    </cfRule>
  </conditionalFormatting>
  <conditionalFormatting sqref="A27">
    <cfRule type="expression" dxfId="3799" priority="10050">
      <formula>#REF!="NOK"</formula>
    </cfRule>
  </conditionalFormatting>
  <conditionalFormatting sqref="B34">
    <cfRule type="expression" dxfId="3798" priority="10032">
      <formula>#REF!="NOK"</formula>
    </cfRule>
  </conditionalFormatting>
  <conditionalFormatting sqref="B39">
    <cfRule type="expression" dxfId="3797" priority="10030">
      <formula>#REF!="NOK"</formula>
    </cfRule>
  </conditionalFormatting>
  <conditionalFormatting sqref="A33">
    <cfRule type="expression" dxfId="3796" priority="10023">
      <formula>#REF!="NOK"</formula>
    </cfRule>
  </conditionalFormatting>
  <conditionalFormatting sqref="C53:G53 B50:F50">
    <cfRule type="expression" dxfId="3795" priority="9850">
      <formula>$M50="NOK"</formula>
    </cfRule>
  </conditionalFormatting>
  <conditionalFormatting sqref="A49:G49">
    <cfRule type="expression" dxfId="3794" priority="9849">
      <formula>$M49="NOK"</formula>
    </cfRule>
  </conditionalFormatting>
  <conditionalFormatting sqref="A54:G54">
    <cfRule type="expression" dxfId="3793" priority="9848">
      <formula>$M54="NOK"</formula>
    </cfRule>
  </conditionalFormatting>
  <conditionalFormatting sqref="A93:G94 B95:G95 G96:G97">
    <cfRule type="expression" dxfId="3792" priority="9811">
      <formula>$M93="NOK"</formula>
    </cfRule>
  </conditionalFormatting>
  <conditionalFormatting sqref="A63:G64 A71:G71 B65:G65 A66:B70 F66:G70">
    <cfRule type="expression" dxfId="3791" priority="9834">
      <formula>$M63="NOK"</formula>
    </cfRule>
  </conditionalFormatting>
  <conditionalFormatting sqref="A80:G80 B74:G74 A75:B79 F75:G79">
    <cfRule type="expression" dxfId="3790" priority="9832">
      <formula>$M74="NOK"</formula>
    </cfRule>
  </conditionalFormatting>
  <conditionalFormatting sqref="B103:G103">
    <cfRule type="expression" dxfId="3789" priority="9810">
      <formula>$M103="NOK"</formula>
    </cfRule>
  </conditionalFormatting>
  <conditionalFormatting sqref="A120:G120 B121:G121 G122 G130:G131 C119:G119">
    <cfRule type="expression" dxfId="3788" priority="9808">
      <formula>$M119="NOK"</formula>
    </cfRule>
  </conditionalFormatting>
  <conditionalFormatting sqref="C110:G110 A105:G105 B106 G107:G108 B104:G104 E106:G106">
    <cfRule type="expression" dxfId="3787" priority="9809">
      <formula>$M104="NOK"</formula>
    </cfRule>
  </conditionalFormatting>
  <conditionalFormatting sqref="C133:G133">
    <cfRule type="expression" dxfId="3786" priority="9795">
      <formula>$M133="NOK"</formula>
    </cfRule>
  </conditionalFormatting>
  <conditionalFormatting sqref="C132:G132">
    <cfRule type="expression" dxfId="3785" priority="9807">
      <formula>$M132="NOK"</formula>
    </cfRule>
  </conditionalFormatting>
  <conditionalFormatting sqref="G98">
    <cfRule type="expression" dxfId="3784" priority="9803">
      <formula>$M98="NOK"</formula>
    </cfRule>
  </conditionalFormatting>
  <conditionalFormatting sqref="G102">
    <cfRule type="expression" dxfId="3783" priority="9800">
      <formula>$M102="NOK"</formula>
    </cfRule>
  </conditionalFormatting>
  <conditionalFormatting sqref="C118:G118">
    <cfRule type="expression" dxfId="3782" priority="9793">
      <formula>$M118="NOK"</formula>
    </cfRule>
  </conditionalFormatting>
  <conditionalFormatting sqref="A134:G134 A141:G141 B135:C135 E135:G135">
    <cfRule type="expression" dxfId="3781" priority="9733">
      <formula>$M134="NOK"</formula>
    </cfRule>
  </conditionalFormatting>
  <conditionalFormatting sqref="A1:G1">
    <cfRule type="expression" dxfId="3780" priority="8936">
      <formula>$M3="NOK"</formula>
    </cfRule>
  </conditionalFormatting>
  <conditionalFormatting sqref="C159:G159">
    <cfRule type="expression" dxfId="3779" priority="8881">
      <formula>$M160="NOK"</formula>
    </cfRule>
  </conditionalFormatting>
  <conditionalFormatting sqref="A150:G151 C159:G159 B152 D152:G152">
    <cfRule type="expression" dxfId="3778" priority="8880">
      <formula>$M150="NOK"</formula>
    </cfRule>
  </conditionalFormatting>
  <conditionalFormatting sqref="A150:G151 B152 D152:G152">
    <cfRule type="expression" dxfId="3777" priority="8878">
      <formula>$M151="NOK"</formula>
    </cfRule>
  </conditionalFormatting>
  <conditionalFormatting sqref="F153:G153">
    <cfRule type="expression" dxfId="3776" priority="8879">
      <formula>$M156="NOK"</formula>
    </cfRule>
  </conditionalFormatting>
  <conditionalFormatting sqref="C159:G159">
    <cfRule type="expression" dxfId="3775" priority="8877">
      <formula>$M160="NOK"</formula>
    </cfRule>
  </conditionalFormatting>
  <conditionalFormatting sqref="C159:G159">
    <cfRule type="expression" dxfId="3774" priority="8876">
      <formula>$M159="NOK"</formula>
    </cfRule>
  </conditionalFormatting>
  <conditionalFormatting sqref="B149:G149">
    <cfRule type="expression" dxfId="3773" priority="8852">
      <formula>$M150="NOK"</formula>
    </cfRule>
  </conditionalFormatting>
  <conditionalFormatting sqref="B149:G149">
    <cfRule type="expression" dxfId="3772" priority="8851">
      <formula>$M149="NOK"</formula>
    </cfRule>
  </conditionalFormatting>
  <conditionalFormatting sqref="B149:G149">
    <cfRule type="expression" dxfId="3771" priority="8850">
      <formula>$M150="NOK"</formula>
    </cfRule>
  </conditionalFormatting>
  <conditionalFormatting sqref="B149:G149 B143:C143 E143:G143">
    <cfRule type="expression" dxfId="3770" priority="8849">
      <formula>$M143="NOK"</formula>
    </cfRule>
  </conditionalFormatting>
  <conditionalFormatting sqref="B143:C143 E143:G143">
    <cfRule type="expression" dxfId="3769" priority="8847">
      <formula>$M144="NOK"</formula>
    </cfRule>
  </conditionalFormatting>
  <conditionalFormatting sqref="B149:G149">
    <cfRule type="expression" dxfId="3768" priority="8846">
      <formula>$M150="NOK"</formula>
    </cfRule>
  </conditionalFormatting>
  <conditionalFormatting sqref="B149:G149">
    <cfRule type="expression" dxfId="3767" priority="8845">
      <formula>$M149="NOK"</formula>
    </cfRule>
  </conditionalFormatting>
  <conditionalFormatting sqref="A163">
    <cfRule type="expression" dxfId="3766" priority="8809">
      <formula>$M163="NOK"</formula>
    </cfRule>
  </conditionalFormatting>
  <conditionalFormatting sqref="D143">
    <cfRule type="expression" dxfId="3765" priority="8838">
      <formula>$M143="NOK"</formula>
    </cfRule>
  </conditionalFormatting>
  <conditionalFormatting sqref="D143">
    <cfRule type="expression" dxfId="3764" priority="8837">
      <formula>$M144="NOK"</formula>
    </cfRule>
  </conditionalFormatting>
  <conditionalFormatting sqref="G193 F167:G167 G191">
    <cfRule type="expression" dxfId="3763" priority="8803">
      <formula>$M170="NOK"</formula>
    </cfRule>
  </conditionalFormatting>
  <conditionalFormatting sqref="A171:G171">
    <cfRule type="expression" dxfId="3762" priority="8827">
      <formula>$M172="NOK"</formula>
    </cfRule>
  </conditionalFormatting>
  <conditionalFormatting sqref="A171:G171">
    <cfRule type="expression" dxfId="3761" priority="8826">
      <formula>$M171="NOK"</formula>
    </cfRule>
  </conditionalFormatting>
  <conditionalFormatting sqref="B171:G171 F170:G170">
    <cfRule type="expression" dxfId="3760" priority="8825">
      <formula>$M171="NOK"</formula>
    </cfRule>
  </conditionalFormatting>
  <conditionalFormatting sqref="A160:G161 B171:G171 F170:G170 B162 D162:G162">
    <cfRule type="expression" dxfId="3759" priority="8824">
      <formula>$M160="NOK"</formula>
    </cfRule>
  </conditionalFormatting>
  <conditionalFormatting sqref="A160:G161">
    <cfRule type="expression" dxfId="3758" priority="8823">
      <formula>$M161="NOK"</formula>
    </cfRule>
  </conditionalFormatting>
  <conditionalFormatting sqref="A171">
    <cfRule type="expression" dxfId="3757" priority="8822">
      <formula>$M171="NOK"</formula>
    </cfRule>
  </conditionalFormatting>
  <conditionalFormatting sqref="B170">
    <cfRule type="expression" dxfId="3756" priority="8819">
      <formula>#REF!="NOK"</formula>
    </cfRule>
  </conditionalFormatting>
  <conditionalFormatting sqref="B163">
    <cfRule type="expression" dxfId="3755" priority="8812">
      <formula>#REF!="NOK"</formula>
    </cfRule>
  </conditionalFormatting>
  <conditionalFormatting sqref="A183:G183">
    <cfRule type="expression" dxfId="3754" priority="8800">
      <formula>$M204="NOK"</formula>
    </cfRule>
  </conditionalFormatting>
  <conditionalFormatting sqref="A183:G183">
    <cfRule type="expression" dxfId="3753" priority="8799">
      <formula>$M183="NOK"</formula>
    </cfRule>
  </conditionalFormatting>
  <conditionalFormatting sqref="A172:G173 B183:G183 B174 E174:G174">
    <cfRule type="expression" dxfId="3752" priority="8797">
      <formula>$M172="NOK"</formula>
    </cfRule>
  </conditionalFormatting>
  <conditionalFormatting sqref="A172:G173">
    <cfRule type="expression" dxfId="3751" priority="8796">
      <formula>$M173="NOK"</formula>
    </cfRule>
  </conditionalFormatting>
  <conditionalFormatting sqref="A183">
    <cfRule type="expression" dxfId="3750" priority="8795">
      <formula>$M183="NOK"</formula>
    </cfRule>
  </conditionalFormatting>
  <conditionalFormatting sqref="G192 G194:G195">
    <cfRule type="expression" dxfId="3749" priority="10079">
      <formula>#REF!="NOK"</formula>
    </cfRule>
  </conditionalFormatting>
  <conditionalFormatting sqref="B196">
    <cfRule type="expression" dxfId="3748" priority="8732">
      <formula>#REF!="NOK"</formula>
    </cfRule>
  </conditionalFormatting>
  <conditionalFormatting sqref="B197:G197">
    <cfRule type="expression" dxfId="3747" priority="8730">
      <formula>$M197="NOK"</formula>
    </cfRule>
  </conditionalFormatting>
  <conditionalFormatting sqref="A184:G185 B197:G197 G187 B186 E186:G186">
    <cfRule type="expression" dxfId="3746" priority="8728">
      <formula>$M184="NOK"</formula>
    </cfRule>
  </conditionalFormatting>
  <conditionalFormatting sqref="A184:G185 B186 E186:G186">
    <cfRule type="expression" dxfId="3745" priority="8727">
      <formula>$M185="NOK"</formula>
    </cfRule>
  </conditionalFormatting>
  <conditionalFormatting sqref="B195">
    <cfRule type="expression" dxfId="3744" priority="8723">
      <formula>$M195="NOK"</formula>
    </cfRule>
  </conditionalFormatting>
  <conditionalFormatting sqref="B195">
    <cfRule type="expression" dxfId="3743" priority="8721">
      <formula>$I195="DELETAR"</formula>
    </cfRule>
  </conditionalFormatting>
  <conditionalFormatting sqref="B195">
    <cfRule type="expression" dxfId="3742" priority="8722">
      <formula>$I195="DELETAR"</formula>
    </cfRule>
  </conditionalFormatting>
  <conditionalFormatting sqref="B195">
    <cfRule type="expression" dxfId="3741" priority="8720">
      <formula>$I195="DELETAR"</formula>
    </cfRule>
  </conditionalFormatting>
  <conditionalFormatting sqref="G196">
    <cfRule type="expression" dxfId="3740" priority="8719">
      <formula>$M196="NOK"</formula>
    </cfRule>
  </conditionalFormatting>
  <conditionalFormatting sqref="A195">
    <cfRule type="expression" dxfId="3739" priority="8688">
      <formula>$M195="NOK"</formula>
    </cfRule>
  </conditionalFormatting>
  <conditionalFormatting sqref="A195">
    <cfRule type="expression" dxfId="3738" priority="8687">
      <formula>$I195="DELETAR"</formula>
    </cfRule>
  </conditionalFormatting>
  <conditionalFormatting sqref="A195">
    <cfRule type="expression" dxfId="3737" priority="8686">
      <formula>$I195="DELETAR"</formula>
    </cfRule>
  </conditionalFormatting>
  <conditionalFormatting sqref="A195">
    <cfRule type="expression" dxfId="3736" priority="8685">
      <formula>$I195="DELETAR"</formula>
    </cfRule>
  </conditionalFormatting>
  <conditionalFormatting sqref="B196">
    <cfRule type="expression" dxfId="3735" priority="8683">
      <formula>$M196="NOK"</formula>
    </cfRule>
  </conditionalFormatting>
  <conditionalFormatting sqref="A196">
    <cfRule type="expression" dxfId="3734" priority="8684">
      <formula>#REF!="NOK"</formula>
    </cfRule>
  </conditionalFormatting>
  <conditionalFormatting sqref="G187">
    <cfRule type="expression" dxfId="3733" priority="8733">
      <formula>#REF!="NOK"</formula>
    </cfRule>
  </conditionalFormatting>
  <conditionalFormatting sqref="F196">
    <cfRule type="expression" dxfId="3732" priority="8677">
      <formula>$M196="NOK"</formula>
    </cfRule>
  </conditionalFormatting>
  <conditionalFormatting sqref="G188">
    <cfRule type="expression" dxfId="3731" priority="10081">
      <formula>$M193="NOK"</formula>
    </cfRule>
  </conditionalFormatting>
  <conditionalFormatting sqref="G189">
    <cfRule type="expression" dxfId="3730" priority="10082">
      <formula>$M195="NOK"</formula>
    </cfRule>
  </conditionalFormatting>
  <conditionalFormatting sqref="G190">
    <cfRule type="expression" dxfId="3729" priority="8674">
      <formula>$M190="NOK"</formula>
    </cfRule>
  </conditionalFormatting>
  <conditionalFormatting sqref="G190">
    <cfRule type="expression" dxfId="3728" priority="10083">
      <formula>#REF!="NOK"</formula>
    </cfRule>
  </conditionalFormatting>
  <conditionalFormatting sqref="A203:G203">
    <cfRule type="expression" dxfId="3727" priority="8647">
      <formula>$M203="NOK"</formula>
    </cfRule>
  </conditionalFormatting>
  <conditionalFormatting sqref="A198:G199 B203:G203 G201 B200:C200 E200:G200">
    <cfRule type="expression" dxfId="3726" priority="8645">
      <formula>$M198="NOK"</formula>
    </cfRule>
  </conditionalFormatting>
  <conditionalFormatting sqref="A198:G199 B200:C200 E200:G200">
    <cfRule type="expression" dxfId="3725" priority="8644">
      <formula>$M199="NOK"</formula>
    </cfRule>
  </conditionalFormatting>
  <conditionalFormatting sqref="A203">
    <cfRule type="expression" dxfId="3724" priority="8643">
      <formula>$M203="NOK"</formula>
    </cfRule>
  </conditionalFormatting>
  <conditionalFormatting sqref="B201">
    <cfRule type="expression" dxfId="3723" priority="8633">
      <formula>$I201="DELETAR"</formula>
    </cfRule>
  </conditionalFormatting>
  <conditionalFormatting sqref="B201">
    <cfRule type="expression" dxfId="3722" priority="8634">
      <formula>$M201="NOK"</formula>
    </cfRule>
  </conditionalFormatting>
  <conditionalFormatting sqref="B201">
    <cfRule type="expression" dxfId="3721" priority="8632">
      <formula>$I201="DELETAR"</formula>
    </cfRule>
  </conditionalFormatting>
  <conditionalFormatting sqref="B201">
    <cfRule type="expression" dxfId="3720" priority="8631">
      <formula>$I201="DELETAR"</formula>
    </cfRule>
  </conditionalFormatting>
  <conditionalFormatting sqref="A202:B202">
    <cfRule type="expression" dxfId="3719" priority="8630">
      <formula>$M202="NOK"</formula>
    </cfRule>
  </conditionalFormatting>
  <conditionalFormatting sqref="B202">
    <cfRule type="expression" dxfId="3718" priority="8629">
      <formula>$I202="DELETAR"</formula>
    </cfRule>
  </conditionalFormatting>
  <conditionalFormatting sqref="A202">
    <cfRule type="expression" dxfId="3717" priority="8628">
      <formula>$I202="DELETAR"</formula>
    </cfRule>
  </conditionalFormatting>
  <conditionalFormatting sqref="A202:B202">
    <cfRule type="expression" dxfId="3716" priority="8627">
      <formula>$I202="DELETAR"</formula>
    </cfRule>
  </conditionalFormatting>
  <conditionalFormatting sqref="A202:B202">
    <cfRule type="expression" dxfId="3715" priority="8626">
      <formula>$I202="DELETAR"</formula>
    </cfRule>
  </conditionalFormatting>
  <conditionalFormatting sqref="G201">
    <cfRule type="expression" dxfId="3714" priority="8650">
      <formula>#REF!="NOK"</formula>
    </cfRule>
  </conditionalFormatting>
  <conditionalFormatting sqref="A201">
    <cfRule type="expression" dxfId="3713" priority="8602">
      <formula>#REF!="NOK"</formula>
    </cfRule>
  </conditionalFormatting>
  <conditionalFormatting sqref="F201">
    <cfRule type="expression" dxfId="3712" priority="8600">
      <formula>$M201="NOK"</formula>
    </cfRule>
  </conditionalFormatting>
  <conditionalFormatting sqref="F201">
    <cfRule type="expression" dxfId="3711" priority="8601">
      <formula>#REF!="NOK"</formula>
    </cfRule>
  </conditionalFormatting>
  <conditionalFormatting sqref="F196:G196">
    <cfRule type="expression" dxfId="3710" priority="10084">
      <formula>#REF!="NOK"</formula>
    </cfRule>
  </conditionalFormatting>
  <conditionalFormatting sqref="F207:G208">
    <cfRule type="expression" dxfId="3709" priority="8483">
      <formula>$M207="NOK"</formula>
    </cfRule>
  </conditionalFormatting>
  <conditionalFormatting sqref="F207:G208">
    <cfRule type="expression" dxfId="3708" priority="8484">
      <formula>#REF!="NOK"</formula>
    </cfRule>
  </conditionalFormatting>
  <conditionalFormatting sqref="A209:G209">
    <cfRule type="expression" dxfId="3707" priority="8480">
      <formula>$M209="NOK"</formula>
    </cfRule>
  </conditionalFormatting>
  <conditionalFormatting sqref="B209:G209 B206:G206">
    <cfRule type="expression" dxfId="3706" priority="8478">
      <formula>$M206="NOK"</formula>
    </cfRule>
  </conditionalFormatting>
  <conditionalFormatting sqref="A209">
    <cfRule type="expression" dxfId="3705" priority="8476">
      <formula>$M209="NOK"</formula>
    </cfRule>
  </conditionalFormatting>
  <conditionalFormatting sqref="F163:G163">
    <cfRule type="expression" dxfId="3704" priority="7964">
      <formula>$M170="NOK"</formula>
    </cfRule>
  </conditionalFormatting>
  <conditionalFormatting sqref="D200">
    <cfRule type="expression" dxfId="3703" priority="7951">
      <formula>$M200="NOK"</formula>
    </cfRule>
  </conditionalFormatting>
  <conditionalFormatting sqref="D200">
    <cfRule type="expression" dxfId="3702" priority="7950">
      <formula>$M201="NOK"</formula>
    </cfRule>
  </conditionalFormatting>
  <conditionalFormatting sqref="D186">
    <cfRule type="expression" dxfId="3701" priority="7949">
      <formula>$M186="NOK"</formula>
    </cfRule>
  </conditionalFormatting>
  <conditionalFormatting sqref="D186">
    <cfRule type="expression" dxfId="3700" priority="7948">
      <formula>$M187="NOK"</formula>
    </cfRule>
  </conditionalFormatting>
  <conditionalFormatting sqref="D174">
    <cfRule type="expression" dxfId="3699" priority="7947">
      <formula>$M174="NOK"</formula>
    </cfRule>
  </conditionalFormatting>
  <conditionalFormatting sqref="A2:G2">
    <cfRule type="expression" dxfId="3698" priority="7629">
      <formula>$M3="NOK"</formula>
    </cfRule>
  </conditionalFormatting>
  <conditionalFormatting sqref="A2:G2">
    <cfRule type="expression" dxfId="3697" priority="7628">
      <formula>$M2="NOK"</formula>
    </cfRule>
  </conditionalFormatting>
  <conditionalFormatting sqref="B212:G212 G224 G226">
    <cfRule type="expression" dxfId="3696" priority="7405">
      <formula>$M212="NOK"</formula>
    </cfRule>
  </conditionalFormatting>
  <conditionalFormatting sqref="C227:G227">
    <cfRule type="expression" dxfId="3695" priority="7404">
      <formula>$M227="NOK"</formula>
    </cfRule>
  </conditionalFormatting>
  <conditionalFormatting sqref="G213">
    <cfRule type="expression" dxfId="3694" priority="7403">
      <formula>$M213="NOK"</formula>
    </cfRule>
  </conditionalFormatting>
  <conditionalFormatting sqref="D135">
    <cfRule type="expression" dxfId="3693" priority="5641">
      <formula>$M135="NOK"</formula>
    </cfRule>
  </conditionalFormatting>
  <conditionalFormatting sqref="G51">
    <cfRule type="expression" dxfId="3692" priority="5292">
      <formula>$M51="NOK"</formula>
    </cfRule>
  </conditionalFormatting>
  <conditionalFormatting sqref="G52">
    <cfRule type="expression" dxfId="3691" priority="5152">
      <formula>$M52="NOK"</formula>
    </cfRule>
  </conditionalFormatting>
  <conditionalFormatting sqref="G50">
    <cfRule type="expression" dxfId="3690" priority="5151">
      <formula>$M50="NOK"</formula>
    </cfRule>
  </conditionalFormatting>
  <conditionalFormatting sqref="F51">
    <cfRule type="expression" dxfId="3689" priority="5145">
      <formula>$M51="NOK"</formula>
    </cfRule>
  </conditionalFormatting>
  <conditionalFormatting sqref="B52">
    <cfRule type="expression" dxfId="3688" priority="5148">
      <formula>$M52="NOK"</formula>
    </cfRule>
  </conditionalFormatting>
  <conditionalFormatting sqref="F52">
    <cfRule type="expression" dxfId="3687" priority="5146">
      <formula>$M52="NOK"</formula>
    </cfRule>
  </conditionalFormatting>
  <conditionalFormatting sqref="B53">
    <cfRule type="expression" dxfId="3686" priority="5150">
      <formula>$M53="NOK"</formula>
    </cfRule>
  </conditionalFormatting>
  <conditionalFormatting sqref="A53">
    <cfRule type="expression" dxfId="3685" priority="5149">
      <formula>$M53="NOK"</formula>
    </cfRule>
  </conditionalFormatting>
  <conditionalFormatting sqref="A228:G228">
    <cfRule type="expression" dxfId="3684" priority="5030">
      <formula>$M229="NOK"</formula>
    </cfRule>
  </conditionalFormatting>
  <conditionalFormatting sqref="A228:G228 F232:G232">
    <cfRule type="expression" dxfId="3683" priority="5029">
      <formula>$M228="NOK"</formula>
    </cfRule>
  </conditionalFormatting>
  <conditionalFormatting sqref="G231">
    <cfRule type="expression" dxfId="3682" priority="5028">
      <formula>$M231="NOK"</formula>
    </cfRule>
  </conditionalFormatting>
  <conditionalFormatting sqref="A233">
    <cfRule type="expression" dxfId="3681" priority="5023">
      <formula>$M233="NOK"</formula>
    </cfRule>
  </conditionalFormatting>
  <conditionalFormatting sqref="B233:G233">
    <cfRule type="expression" dxfId="3680" priority="5024">
      <formula>$M233="NOK"</formula>
    </cfRule>
  </conditionalFormatting>
  <conditionalFormatting sqref="D230">
    <cfRule type="expression" dxfId="3679" priority="5026">
      <formula>$M230="NOK"</formula>
    </cfRule>
  </conditionalFormatting>
  <conditionalFormatting sqref="A229:G229 B230:C230 E230:G230">
    <cfRule type="expression" dxfId="3678" priority="5027">
      <formula>$M229="NOK"</formula>
    </cfRule>
  </conditionalFormatting>
  <conditionalFormatting sqref="F231">
    <cfRule type="expression" dxfId="3677" priority="5025">
      <formula>#REF!="NOK"</formula>
    </cfRule>
  </conditionalFormatting>
  <conditionalFormatting sqref="B231">
    <cfRule type="expression" dxfId="3676" priority="5021">
      <formula>#REF!="NOK"</formula>
    </cfRule>
  </conditionalFormatting>
  <conditionalFormatting sqref="A234:G234">
    <cfRule type="expression" dxfId="3675" priority="5018">
      <formula>$M234="NOK"</formula>
    </cfRule>
  </conditionalFormatting>
  <conditionalFormatting sqref="A231">
    <cfRule type="expression" dxfId="3674" priority="5006">
      <formula>$M231="NOK"</formula>
    </cfRule>
  </conditionalFormatting>
  <conditionalFormatting sqref="A231">
    <cfRule type="expression" dxfId="3673" priority="5005">
      <formula>$I231="DELETAR"</formula>
    </cfRule>
  </conditionalFormatting>
  <conditionalFormatting sqref="A231">
    <cfRule type="expression" dxfId="3672" priority="5004">
      <formula>$I231="DELETAR"</formula>
    </cfRule>
  </conditionalFormatting>
  <conditionalFormatting sqref="B11">
    <cfRule type="expression" dxfId="3671" priority="4996">
      <formula>$M11="NOK"</formula>
    </cfRule>
  </conditionalFormatting>
  <conditionalFormatting sqref="B14">
    <cfRule type="expression" dxfId="3670" priority="4954">
      <formula>$M14="NOK"</formula>
    </cfRule>
  </conditionalFormatting>
  <conditionalFormatting sqref="A15">
    <cfRule type="expression" dxfId="3669" priority="4953">
      <formula>$M15="NOK"</formula>
    </cfRule>
  </conditionalFormatting>
  <conditionalFormatting sqref="B13">
    <cfRule type="expression" dxfId="3668" priority="4952">
      <formula>$M13="NOK"</formula>
    </cfRule>
  </conditionalFormatting>
  <conditionalFormatting sqref="A15">
    <cfRule type="expression" dxfId="3667" priority="4968">
      <formula>$M15="NOK"</formula>
    </cfRule>
  </conditionalFormatting>
  <conditionalFormatting sqref="A28">
    <cfRule type="expression" dxfId="3666" priority="4967">
      <formula>$M28="NOK"</formula>
    </cfRule>
  </conditionalFormatting>
  <conditionalFormatting sqref="B14:B15">
    <cfRule type="expression" dxfId="3665" priority="4966">
      <formula>$M14="NOK"</formula>
    </cfRule>
  </conditionalFormatting>
  <conditionalFormatting sqref="A29">
    <cfRule type="expression" dxfId="3664" priority="4947">
      <formula>$M29="NOK"</formula>
    </cfRule>
  </conditionalFormatting>
  <conditionalFormatting sqref="A14">
    <cfRule type="expression" dxfId="3663" priority="4956">
      <formula>$M14="NOK"</formula>
    </cfRule>
  </conditionalFormatting>
  <conditionalFormatting sqref="A14">
    <cfRule type="expression" dxfId="3662" priority="4955">
      <formula>$M14="NOK"</formula>
    </cfRule>
  </conditionalFormatting>
  <conditionalFormatting sqref="F12:G12">
    <cfRule type="expression" dxfId="3661" priority="4951">
      <formula>$M12="NOK"</formula>
    </cfRule>
  </conditionalFormatting>
  <conditionalFormatting sqref="B12">
    <cfRule type="expression" dxfId="3660" priority="4949">
      <formula>$M12="NOK"</formula>
    </cfRule>
  </conditionalFormatting>
  <conditionalFormatting sqref="F32">
    <cfRule type="expression" dxfId="3659" priority="4944">
      <formula>$M32="NOK"</formula>
    </cfRule>
  </conditionalFormatting>
  <conditionalFormatting sqref="A48">
    <cfRule type="expression" dxfId="3658" priority="4946">
      <formula>$M48="NOK"</formula>
    </cfRule>
  </conditionalFormatting>
  <conditionalFormatting sqref="G32">
    <cfRule type="expression" dxfId="3657" priority="4945">
      <formula>$M32="NOK"</formula>
    </cfRule>
  </conditionalFormatting>
  <conditionalFormatting sqref="C12">
    <cfRule type="expression" dxfId="3656" priority="4936">
      <formula>$M12="NOK"</formula>
    </cfRule>
  </conditionalFormatting>
  <conditionalFormatting sqref="B33">
    <cfRule type="expression" dxfId="3655" priority="4940">
      <formula>$M33="NOK"</formula>
    </cfRule>
  </conditionalFormatting>
  <conditionalFormatting sqref="A32:B32">
    <cfRule type="expression" dxfId="3654" priority="4939">
      <formula>$M32="NOK"</formula>
    </cfRule>
  </conditionalFormatting>
  <conditionalFormatting sqref="E12">
    <cfRule type="expression" dxfId="3653" priority="4938">
      <formula>$M12="NOK"</formula>
    </cfRule>
  </conditionalFormatting>
  <conditionalFormatting sqref="D12">
    <cfRule type="expression" dxfId="3652" priority="4937">
      <formula>$M12="NOK"</formula>
    </cfRule>
  </conditionalFormatting>
  <conditionalFormatting sqref="B38">
    <cfRule type="expression" dxfId="3651" priority="4930">
      <formula>#REF!="NOK"</formula>
    </cfRule>
  </conditionalFormatting>
  <conditionalFormatting sqref="A39">
    <cfRule type="expression" dxfId="3650" priority="4929">
      <formula>#REF!="NOK"</formula>
    </cfRule>
  </conditionalFormatting>
  <conditionalFormatting sqref="A232:B232">
    <cfRule type="expression" dxfId="3649" priority="4914">
      <formula>#REF!="NOK"</formula>
    </cfRule>
  </conditionalFormatting>
  <conditionalFormatting sqref="F239:G239">
    <cfRule type="expression" dxfId="3648" priority="4912">
      <formula>$M239="NOK"</formula>
    </cfRule>
  </conditionalFormatting>
  <conditionalFormatting sqref="G237">
    <cfRule type="expression" dxfId="3647" priority="4911">
      <formula>$M237="NOK"</formula>
    </cfRule>
  </conditionalFormatting>
  <conditionalFormatting sqref="A240">
    <cfRule type="expression" dxfId="3646" priority="4906">
      <formula>$M240="NOK"</formula>
    </cfRule>
  </conditionalFormatting>
  <conditionalFormatting sqref="B240:G240">
    <cfRule type="expression" dxfId="3645" priority="4907">
      <formula>$M240="NOK"</formula>
    </cfRule>
  </conditionalFormatting>
  <conditionalFormatting sqref="D236">
    <cfRule type="expression" dxfId="3644" priority="4909">
      <formula>$M236="NOK"</formula>
    </cfRule>
  </conditionalFormatting>
  <conditionalFormatting sqref="A235:G235 B236:C236 E236:G236">
    <cfRule type="expression" dxfId="3643" priority="4910">
      <formula>$M235="NOK"</formula>
    </cfRule>
  </conditionalFormatting>
  <conditionalFormatting sqref="F237">
    <cfRule type="expression" dxfId="3642" priority="4908">
      <formula>#REF!="NOK"</formula>
    </cfRule>
  </conditionalFormatting>
  <conditionalFormatting sqref="F238:G238">
    <cfRule type="expression" dxfId="3641" priority="4899">
      <formula>$M238="NOK"</formula>
    </cfRule>
  </conditionalFormatting>
  <conditionalFormatting sqref="A239">
    <cfRule type="expression" dxfId="3640" priority="4900">
      <formula>#REF!="NOK"</formula>
    </cfRule>
  </conditionalFormatting>
  <conditionalFormatting sqref="A238">
    <cfRule type="expression" dxfId="3639" priority="4898">
      <formula>#REF!="NOK"</formula>
    </cfRule>
  </conditionalFormatting>
  <conditionalFormatting sqref="A237:B237">
    <cfRule type="expression" dxfId="3638" priority="4897">
      <formula>#REF!="NOK"</formula>
    </cfRule>
  </conditionalFormatting>
  <conditionalFormatting sqref="B238:B239">
    <cfRule type="expression" dxfId="3637" priority="4896">
      <formula>$M238="NOK"</formula>
    </cfRule>
  </conditionalFormatting>
  <conditionalFormatting sqref="B241:G241">
    <cfRule type="expression" dxfId="3636" priority="4894">
      <formula>$M241="NOK"</formula>
    </cfRule>
  </conditionalFormatting>
  <conditionalFormatting sqref="C187:C190 C122 C75:C79 C66:C70 C57:C61 C51:C52 C44:C46 C38 C32:C33 C25:C26 C20 C14:C15 C91 C130:C131">
    <cfRule type="expression" dxfId="3635" priority="4879">
      <formula>$M14="NOK"</formula>
    </cfRule>
  </conditionalFormatting>
  <conditionalFormatting sqref="D187:D190 D122 D75:D79 D66:D70 D57:D61 D51:D52 D44:D46 D38 D32:D33 D25:D26 D20 D14:D15 D91 D130:D131">
    <cfRule type="expression" dxfId="3634" priority="4880">
      <formula>$M14="NOK"</formula>
    </cfRule>
  </conditionalFormatting>
  <conditionalFormatting sqref="E187:E190 E122 E75:E79 E66:E70 E57:E61 E51:E52 E44:E46 E38 E32:E33 E25:E26 E20 E14:E15 E91 E130:E131">
    <cfRule type="expression" dxfId="3633" priority="4881">
      <formula>$M14="NOK"</formula>
    </cfRule>
  </conditionalFormatting>
  <conditionalFormatting sqref="C231:C232">
    <cfRule type="expression" dxfId="3632" priority="4870">
      <formula>$M231="NOK"</formula>
    </cfRule>
  </conditionalFormatting>
  <conditionalFormatting sqref="D231:D232">
    <cfRule type="expression" dxfId="3631" priority="4871">
      <formula>$M231="NOK"</formula>
    </cfRule>
  </conditionalFormatting>
  <conditionalFormatting sqref="E231:E232">
    <cfRule type="expression" dxfId="3630" priority="4872">
      <formula>$M231="NOK"</formula>
    </cfRule>
  </conditionalFormatting>
  <conditionalFormatting sqref="C237:C239">
    <cfRule type="expression" dxfId="3629" priority="4864">
      <formula>$M237="NOK"</formula>
    </cfRule>
  </conditionalFormatting>
  <conditionalFormatting sqref="D237:D239">
    <cfRule type="expression" dxfId="3628" priority="4865">
      <formula>$M237="NOK"</formula>
    </cfRule>
  </conditionalFormatting>
  <conditionalFormatting sqref="E237:E239">
    <cfRule type="expression" dxfId="3627" priority="4866">
      <formula>$M237="NOK"</formula>
    </cfRule>
  </conditionalFormatting>
  <conditionalFormatting sqref="E244">
    <cfRule type="expression" dxfId="3626" priority="4837">
      <formula>$M244="NOK"</formula>
    </cfRule>
  </conditionalFormatting>
  <conditionalFormatting sqref="A242:G242 B243:C243 E243:G243 A246:G246 F244:G244">
    <cfRule type="expression" dxfId="3625" priority="4840">
      <formula>$M242="NOK"</formula>
    </cfRule>
  </conditionalFormatting>
  <conditionalFormatting sqref="D243">
    <cfRule type="expression" dxfId="3624" priority="4839">
      <formula>$M243="NOK"</formula>
    </cfRule>
  </conditionalFormatting>
  <conditionalFormatting sqref="C244">
    <cfRule type="expression" dxfId="3623" priority="4835">
      <formula>$M244="NOK"</formula>
    </cfRule>
  </conditionalFormatting>
  <conditionalFormatting sqref="D244">
    <cfRule type="expression" dxfId="3622" priority="4836">
      <formula>$M244="NOK"</formula>
    </cfRule>
  </conditionalFormatting>
  <conditionalFormatting sqref="A244:B244">
    <cfRule type="expression" dxfId="3621" priority="4834">
      <formula>$M244="NOK"</formula>
    </cfRule>
  </conditionalFormatting>
  <conditionalFormatting sqref="B254">
    <cfRule type="expression" dxfId="3620" priority="4807">
      <formula>$M254="NOK"</formula>
    </cfRule>
  </conditionalFormatting>
  <conditionalFormatting sqref="A247">
    <cfRule type="expression" dxfId="3619" priority="4826">
      <formula>$M247="NOK"</formula>
    </cfRule>
  </conditionalFormatting>
  <conditionalFormatting sqref="A241">
    <cfRule type="expression" dxfId="3618" priority="4825">
      <formula>$M241="NOK"</formula>
    </cfRule>
  </conditionalFormatting>
  <conditionalFormatting sqref="A248:G249 B250:C250 E250:G250 A255:G255 F251:G251">
    <cfRule type="expression" dxfId="3617" priority="4824">
      <formula>$M248="NOK"</formula>
    </cfRule>
  </conditionalFormatting>
  <conditionalFormatting sqref="D250">
    <cfRule type="expression" dxfId="3616" priority="4823">
      <formula>$M250="NOK"</formula>
    </cfRule>
  </conditionalFormatting>
  <conditionalFormatting sqref="B253:B254">
    <cfRule type="expression" dxfId="3615" priority="4816">
      <formula>$M253="NOK"</formula>
    </cfRule>
  </conditionalFormatting>
  <conditionalFormatting sqref="C251">
    <cfRule type="expression" dxfId="3614" priority="4819">
      <formula>$M251="NOK"</formula>
    </cfRule>
  </conditionalFormatting>
  <conditionalFormatting sqref="D251">
    <cfRule type="expression" dxfId="3613" priority="4820">
      <formula>$M251="NOK"</formula>
    </cfRule>
  </conditionalFormatting>
  <conditionalFormatting sqref="E251">
    <cfRule type="expression" dxfId="3612" priority="4821">
      <formula>$M251="NOK"</formula>
    </cfRule>
  </conditionalFormatting>
  <conditionalFormatting sqref="A251:B251">
    <cfRule type="expression" dxfId="3611" priority="4818">
      <formula>$M251="NOK"</formula>
    </cfRule>
  </conditionalFormatting>
  <conditionalFormatting sqref="F252:G254 A253:A254">
    <cfRule type="expression" dxfId="3610" priority="4817">
      <formula>$M252="NOK"</formula>
    </cfRule>
  </conditionalFormatting>
  <conditionalFormatting sqref="C252:C254">
    <cfRule type="expression" dxfId="3609" priority="4813">
      <formula>$M252="NOK"</formula>
    </cfRule>
  </conditionalFormatting>
  <conditionalFormatting sqref="D252:D254">
    <cfRule type="expression" dxfId="3608" priority="4814">
      <formula>$M252="NOK"</formula>
    </cfRule>
  </conditionalFormatting>
  <conditionalFormatting sqref="E252:E254">
    <cfRule type="expression" dxfId="3607" priority="4815">
      <formula>$M252="NOK"</formula>
    </cfRule>
  </conditionalFormatting>
  <conditionalFormatting sqref="B256:G256">
    <cfRule type="expression" dxfId="3606" priority="4811">
      <formula>$M256="NOK"</formula>
    </cfRule>
  </conditionalFormatting>
  <conditionalFormatting sqref="A256">
    <cfRule type="expression" dxfId="3605" priority="4810">
      <formula>$M256="NOK"</formula>
    </cfRule>
  </conditionalFormatting>
  <conditionalFormatting sqref="A252:B252">
    <cfRule type="expression" dxfId="3604" priority="4809">
      <formula>$M252="NOK"</formula>
    </cfRule>
  </conditionalFormatting>
  <conditionalFormatting sqref="A254">
    <cfRule type="expression" dxfId="3603" priority="4808">
      <formula>$M254="NOK"</formula>
    </cfRule>
  </conditionalFormatting>
  <conditionalFormatting sqref="B261:G261">
    <cfRule type="expression" dxfId="3602" priority="4798">
      <formula>$M261="NOK"</formula>
    </cfRule>
  </conditionalFormatting>
  <conditionalFormatting sqref="E260">
    <cfRule type="expression" dxfId="3601" priority="4794">
      <formula>$M260="NOK"</formula>
    </cfRule>
  </conditionalFormatting>
  <conditionalFormatting sqref="A258:G258 B259:C259 E259:G259 A262:G262 F260:G260">
    <cfRule type="expression" dxfId="3600" priority="4797">
      <formula>$M258="NOK"</formula>
    </cfRule>
  </conditionalFormatting>
  <conditionalFormatting sqref="D259">
    <cfRule type="expression" dxfId="3599" priority="4796">
      <formula>$M259="NOK"</formula>
    </cfRule>
  </conditionalFormatting>
  <conditionalFormatting sqref="C260">
    <cfRule type="expression" dxfId="3598" priority="4792">
      <formula>$M260="NOK"</formula>
    </cfRule>
  </conditionalFormatting>
  <conditionalFormatting sqref="D260">
    <cfRule type="expression" dxfId="3597" priority="4793">
      <formula>$M260="NOK"</formula>
    </cfRule>
  </conditionalFormatting>
  <conditionalFormatting sqref="A260:B260">
    <cfRule type="expression" dxfId="3596" priority="4791">
      <formula>$M260="NOK"</formula>
    </cfRule>
  </conditionalFormatting>
  <conditionalFormatting sqref="A266:B266">
    <cfRule type="expression" dxfId="3595" priority="4749">
      <formula>$M266="NOK"</formula>
    </cfRule>
  </conditionalFormatting>
  <conditionalFormatting sqref="A261">
    <cfRule type="expression" dxfId="3594" priority="4787">
      <formula>$M261="NOK"</formula>
    </cfRule>
  </conditionalFormatting>
  <conditionalFormatting sqref="A261">
    <cfRule type="expression" dxfId="3593" priority="4786">
      <formula>$I261="DELETAR"</formula>
    </cfRule>
  </conditionalFormatting>
  <conditionalFormatting sqref="A261">
    <cfRule type="expression" dxfId="3592" priority="4785">
      <formula>$I261="DELETAR"</formula>
    </cfRule>
  </conditionalFormatting>
  <conditionalFormatting sqref="A263:G263">
    <cfRule type="expression" dxfId="3591" priority="4774">
      <formula>$M263="NOK"</formula>
    </cfRule>
  </conditionalFormatting>
  <conditionalFormatting sqref="C266">
    <cfRule type="expression" dxfId="3590" priority="4750">
      <formula>$M266="NOK"</formula>
    </cfRule>
  </conditionalFormatting>
  <conditionalFormatting sqref="B267:G267">
    <cfRule type="expression" dxfId="3589" priority="4756">
      <formula>$M267="NOK"</formula>
    </cfRule>
  </conditionalFormatting>
  <conditionalFormatting sqref="E266">
    <cfRule type="expression" dxfId="3588" priority="4752">
      <formula>$M266="NOK"</formula>
    </cfRule>
  </conditionalFormatting>
  <conditionalFormatting sqref="A264:G264 B265 E265:G265 B268:G268 F266:G266">
    <cfRule type="expression" dxfId="3587" priority="4755">
      <formula>$M264="NOK"</formula>
    </cfRule>
  </conditionalFormatting>
  <conditionalFormatting sqref="A267">
    <cfRule type="expression" dxfId="3586" priority="4747">
      <formula>$M267="NOK"</formula>
    </cfRule>
  </conditionalFormatting>
  <conditionalFormatting sqref="D266">
    <cfRule type="expression" dxfId="3585" priority="4751">
      <formula>$M266="NOK"</formula>
    </cfRule>
  </conditionalFormatting>
  <conditionalFormatting sqref="A267">
    <cfRule type="expression" dxfId="3584" priority="4746">
      <formula>$I267="DELETAR"</formula>
    </cfRule>
  </conditionalFormatting>
  <conditionalFormatting sqref="A267">
    <cfRule type="expression" dxfId="3583" priority="4745">
      <formula>$I267="DELETAR"</formula>
    </cfRule>
  </conditionalFormatting>
  <conditionalFormatting sqref="A272:B272">
    <cfRule type="expression" dxfId="3582" priority="4737">
      <formula>$M272="NOK"</formula>
    </cfRule>
  </conditionalFormatting>
  <conditionalFormatting sqref="C272">
    <cfRule type="expression" dxfId="3581" priority="4738">
      <formula>$M272="NOK"</formula>
    </cfRule>
  </conditionalFormatting>
  <conditionalFormatting sqref="B273:G273">
    <cfRule type="expression" dxfId="3580" priority="4744">
      <formula>$M273="NOK"</formula>
    </cfRule>
  </conditionalFormatting>
  <conditionalFormatting sqref="E272">
    <cfRule type="expression" dxfId="3579" priority="4740">
      <formula>$M272="NOK"</formula>
    </cfRule>
  </conditionalFormatting>
  <conditionalFormatting sqref="A270:G270 B271:C271 E271:G271 A274:G274 F272:G272">
    <cfRule type="expression" dxfId="3578" priority="4743">
      <formula>$M270="NOK"</formula>
    </cfRule>
  </conditionalFormatting>
  <conditionalFormatting sqref="A273">
    <cfRule type="expression" dxfId="3577" priority="4735">
      <formula>$M273="NOK"</formula>
    </cfRule>
  </conditionalFormatting>
  <conditionalFormatting sqref="D272">
    <cfRule type="expression" dxfId="3576" priority="4739">
      <formula>$M272="NOK"</formula>
    </cfRule>
  </conditionalFormatting>
  <conditionalFormatting sqref="A269:G269">
    <cfRule type="expression" dxfId="3575" priority="4736">
      <formula>$M269="NOK"</formula>
    </cfRule>
  </conditionalFormatting>
  <conditionalFormatting sqref="A273">
    <cfRule type="expression" dxfId="3574" priority="4734">
      <formula>$I273="DELETAR"</formula>
    </cfRule>
  </conditionalFormatting>
  <conditionalFormatting sqref="A273">
    <cfRule type="expression" dxfId="3573" priority="4733">
      <formula>$I273="DELETAR"</formula>
    </cfRule>
  </conditionalFormatting>
  <conditionalFormatting sqref="C265">
    <cfRule type="expression" dxfId="3572" priority="4732">
      <formula>$M265="NOK"</formula>
    </cfRule>
  </conditionalFormatting>
  <conditionalFormatting sqref="A268">
    <cfRule type="expression" dxfId="3571" priority="4731">
      <formula>$M268="NOK"</formula>
    </cfRule>
  </conditionalFormatting>
  <conditionalFormatting sqref="A278:B278">
    <cfRule type="expression" dxfId="3570" priority="4722">
      <formula>$M278="NOK"</formula>
    </cfRule>
  </conditionalFormatting>
  <conditionalFormatting sqref="C278">
    <cfRule type="expression" dxfId="3569" priority="4723">
      <formula>$M278="NOK"</formula>
    </cfRule>
  </conditionalFormatting>
  <conditionalFormatting sqref="B279:G279">
    <cfRule type="expression" dxfId="3568" priority="4729">
      <formula>$M279="NOK"</formula>
    </cfRule>
  </conditionalFormatting>
  <conditionalFormatting sqref="E278">
    <cfRule type="expression" dxfId="3567" priority="4725">
      <formula>$M278="NOK"</formula>
    </cfRule>
  </conditionalFormatting>
  <conditionalFormatting sqref="A276:G276 B277 E277:G277 B280:G280 F278:G278">
    <cfRule type="expression" dxfId="3566" priority="4728">
      <formula>$M276="NOK"</formula>
    </cfRule>
  </conditionalFormatting>
  <conditionalFormatting sqref="A279">
    <cfRule type="expression" dxfId="3565" priority="4720">
      <formula>$M279="NOK"</formula>
    </cfRule>
  </conditionalFormatting>
  <conditionalFormatting sqref="D278">
    <cfRule type="expression" dxfId="3564" priority="4724">
      <formula>$M278="NOK"</formula>
    </cfRule>
  </conditionalFormatting>
  <conditionalFormatting sqref="A275:G275">
    <cfRule type="expression" dxfId="3563" priority="4721">
      <formula>$M275="NOK"</formula>
    </cfRule>
  </conditionalFormatting>
  <conditionalFormatting sqref="A279">
    <cfRule type="expression" dxfId="3562" priority="4719">
      <formula>$I279="DELETAR"</formula>
    </cfRule>
  </conditionalFormatting>
  <conditionalFormatting sqref="A279">
    <cfRule type="expression" dxfId="3561" priority="4718">
      <formula>$I279="DELETAR"</formula>
    </cfRule>
  </conditionalFormatting>
  <conditionalFormatting sqref="C277">
    <cfRule type="expression" dxfId="3560" priority="4717">
      <formula>$M277="NOK"</formula>
    </cfRule>
  </conditionalFormatting>
  <conditionalFormatting sqref="A280">
    <cfRule type="expression" dxfId="3559" priority="4716">
      <formula>$M280="NOK"</formula>
    </cfRule>
  </conditionalFormatting>
  <conditionalFormatting sqref="D271">
    <cfRule type="expression" dxfId="3558" priority="4700">
      <formula>$M271="NOK"</formula>
    </cfRule>
  </conditionalFormatting>
  <conditionalFormatting sqref="D277">
    <cfRule type="expression" dxfId="3557" priority="4701">
      <formula>$M277="NOK"</formula>
    </cfRule>
  </conditionalFormatting>
  <conditionalFormatting sqref="D265">
    <cfRule type="expression" dxfId="3556" priority="4699">
      <formula>$M265="NOK"</formula>
    </cfRule>
  </conditionalFormatting>
  <conditionalFormatting sqref="B287:G287">
    <cfRule type="expression" dxfId="3555" priority="4645">
      <formula>$M287="NOK"</formula>
    </cfRule>
  </conditionalFormatting>
  <conditionalFormatting sqref="D282">
    <cfRule type="expression" dxfId="3554" priority="4642">
      <formula>$M282="NOK"</formula>
    </cfRule>
  </conditionalFormatting>
  <conditionalFormatting sqref="A283:B285">
    <cfRule type="expression" dxfId="3553" priority="4641">
      <formula>#REF!="NOK"</formula>
    </cfRule>
  </conditionalFormatting>
  <conditionalFormatting sqref="B286:G286 F283:F285">
    <cfRule type="expression" dxfId="3552" priority="4644">
      <formula>$M283="NOK"</formula>
    </cfRule>
  </conditionalFormatting>
  <conditionalFormatting sqref="A281:G281 B282:C282 E282:G282">
    <cfRule type="expression" dxfId="3551" priority="4643">
      <formula>$M281="NOK"</formula>
    </cfRule>
  </conditionalFormatting>
  <conditionalFormatting sqref="A287">
    <cfRule type="expression" dxfId="3550" priority="4638">
      <formula>$M287="NOK"</formula>
    </cfRule>
  </conditionalFormatting>
  <conditionalFormatting sqref="A286">
    <cfRule type="expression" dxfId="3549" priority="4639">
      <formula>$M286="NOK"</formula>
    </cfRule>
  </conditionalFormatting>
  <conditionalFormatting sqref="G283:G285">
    <cfRule type="expression" dxfId="3548" priority="4636">
      <formula>$M283="NOK"</formula>
    </cfRule>
  </conditionalFormatting>
  <conditionalFormatting sqref="B294">
    <cfRule type="expression" dxfId="3547" priority="4614">
      <formula>$M294="NOK"</formula>
    </cfRule>
  </conditionalFormatting>
  <conditionalFormatting sqref="D283:D285">
    <cfRule type="expression" dxfId="3546" priority="4633">
      <formula>$M283="NOK"</formula>
    </cfRule>
  </conditionalFormatting>
  <conditionalFormatting sqref="C283:C285">
    <cfRule type="expression" dxfId="3545" priority="4632">
      <formula>$M283="NOK"</formula>
    </cfRule>
  </conditionalFormatting>
  <conditionalFormatting sqref="E283:E285">
    <cfRule type="expression" dxfId="3544" priority="4634">
      <formula>$M283="NOK"</formula>
    </cfRule>
  </conditionalFormatting>
  <conditionalFormatting sqref="A290">
    <cfRule type="expression" dxfId="3543" priority="4621">
      <formula>$M290="NOK"</formula>
    </cfRule>
  </conditionalFormatting>
  <conditionalFormatting sqref="B292">
    <cfRule type="expression" dxfId="3542" priority="4619">
      <formula>$M292="NOK"</formula>
    </cfRule>
  </conditionalFormatting>
  <conditionalFormatting sqref="F291:F292 G290:G292 F294:G294">
    <cfRule type="expression" dxfId="3541" priority="4628">
      <formula>$M290="NOK"</formula>
    </cfRule>
  </conditionalFormatting>
  <conditionalFormatting sqref="B296:G296">
    <cfRule type="expression" dxfId="3540" priority="4626">
      <formula>$M296="NOK"</formula>
    </cfRule>
  </conditionalFormatting>
  <conditionalFormatting sqref="A288:G288 B289:G289 F290">
    <cfRule type="expression" dxfId="3539" priority="4625">
      <formula>$M288="NOK"</formula>
    </cfRule>
  </conditionalFormatting>
  <conditionalFormatting sqref="B295:G295">
    <cfRule type="expression" dxfId="3538" priority="4624">
      <formula>$M295="NOK"</formula>
    </cfRule>
  </conditionalFormatting>
  <conditionalFormatting sqref="A296">
    <cfRule type="expression" dxfId="3537" priority="4623">
      <formula>$M296="NOK"</formula>
    </cfRule>
  </conditionalFormatting>
  <conditionalFormatting sqref="B290">
    <cfRule type="expression" dxfId="3536" priority="4622">
      <formula>$M290="NOK"</formula>
    </cfRule>
  </conditionalFormatting>
  <conditionalFormatting sqref="A292">
    <cfRule type="expression" dxfId="3535" priority="4618">
      <formula>$M292="NOK"</formula>
    </cfRule>
  </conditionalFormatting>
  <conditionalFormatting sqref="A291">
    <cfRule type="expression" dxfId="3534" priority="4616">
      <formula>$M291="NOK"</formula>
    </cfRule>
  </conditionalFormatting>
  <conditionalFormatting sqref="B291">
    <cfRule type="expression" dxfId="3533" priority="4617">
      <formula>$M291="NOK"</formula>
    </cfRule>
  </conditionalFormatting>
  <conditionalFormatting sqref="F293:G293">
    <cfRule type="expression" dxfId="3532" priority="4615">
      <formula>$M293="NOK"</formula>
    </cfRule>
  </conditionalFormatting>
  <conditionalFormatting sqref="B293">
    <cfRule type="expression" dxfId="3531" priority="4613">
      <formula>$M293="NOK"</formula>
    </cfRule>
  </conditionalFormatting>
  <conditionalFormatting sqref="B287:G287">
    <cfRule type="expression" dxfId="3530" priority="10094">
      <formula>#REF!="NOK"</formula>
    </cfRule>
  </conditionalFormatting>
  <conditionalFormatting sqref="D290:D294">
    <cfRule type="expression" dxfId="3529" priority="4610">
      <formula>$M290="NOK"</formula>
    </cfRule>
  </conditionalFormatting>
  <conditionalFormatting sqref="C290:C294">
    <cfRule type="expression" dxfId="3528" priority="4609">
      <formula>$M290="NOK"</formula>
    </cfRule>
  </conditionalFormatting>
  <conditionalFormatting sqref="E290:E294">
    <cfRule type="expression" dxfId="3527" priority="4611">
      <formula>$M290="NOK"</formula>
    </cfRule>
  </conditionalFormatting>
  <conditionalFormatting sqref="C300">
    <cfRule type="expression" dxfId="3526" priority="4425" stopIfTrue="1">
      <formula>$S300="NOK"</formula>
    </cfRule>
  </conditionalFormatting>
  <conditionalFormatting sqref="C301">
    <cfRule type="expression" dxfId="3525" priority="4423" stopIfTrue="1">
      <formula>$S301="NOK"</formula>
    </cfRule>
  </conditionalFormatting>
  <conditionalFormatting sqref="A300">
    <cfRule type="expression" dxfId="3524" priority="4421" stopIfTrue="1">
      <formula>$S300="NOK"</formula>
    </cfRule>
  </conditionalFormatting>
  <conditionalFormatting sqref="D298:G299">
    <cfRule type="expression" dxfId="3523" priority="4418">
      <formula>$M298="NOK"</formula>
    </cfRule>
  </conditionalFormatting>
  <conditionalFormatting sqref="G300">
    <cfRule type="expression" dxfId="3522" priority="4417">
      <formula>$M300="NOK"</formula>
    </cfRule>
  </conditionalFormatting>
  <conditionalFormatting sqref="D300">
    <cfRule type="expression" dxfId="3521" priority="4415">
      <formula>$M300="NOK"</formula>
    </cfRule>
  </conditionalFormatting>
  <conditionalFormatting sqref="G301">
    <cfRule type="expression" dxfId="3520" priority="4414">
      <formula>$M301="NOK"</formula>
    </cfRule>
  </conditionalFormatting>
  <conditionalFormatting sqref="C299">
    <cfRule type="expression" dxfId="3519" priority="4424" stopIfTrue="1">
      <formula>$S299="NOK"</formula>
    </cfRule>
  </conditionalFormatting>
  <conditionalFormatting sqref="B302:I302 B299">
    <cfRule type="expression" dxfId="3518" priority="4426" stopIfTrue="1">
      <formula>$S299="NOK"</formula>
    </cfRule>
  </conditionalFormatting>
  <conditionalFormatting sqref="A297">
    <cfRule type="expression" dxfId="3517" priority="4407">
      <formula>$M297="NOK"</formula>
    </cfRule>
  </conditionalFormatting>
  <conditionalFormatting sqref="B297:G297">
    <cfRule type="expression" dxfId="3516" priority="4408">
      <formula>$M297="NOK"</formula>
    </cfRule>
  </conditionalFormatting>
  <conditionalFormatting sqref="F301">
    <cfRule type="expression" dxfId="3515" priority="4410">
      <formula>$S301="NOK"</formula>
    </cfRule>
  </conditionalFormatting>
  <conditionalFormatting sqref="A302">
    <cfRule type="expression" dxfId="3514" priority="4422">
      <formula>$S302="NOK"</formula>
    </cfRule>
  </conditionalFormatting>
  <conditionalFormatting sqref="E300">
    <cfRule type="expression" dxfId="3513" priority="4416">
      <formula>$M300="NOK"</formula>
    </cfRule>
  </conditionalFormatting>
  <conditionalFormatting sqref="D301">
    <cfRule type="expression" dxfId="3512" priority="4412">
      <formula>$M301="NOK"</formula>
    </cfRule>
  </conditionalFormatting>
  <conditionalFormatting sqref="E301">
    <cfRule type="expression" dxfId="3511" priority="4413">
      <formula>$M301="NOK"</formula>
    </cfRule>
  </conditionalFormatting>
  <conditionalFormatting sqref="F300">
    <cfRule type="expression" dxfId="3510" priority="4411">
      <formula>$S300="NOK"</formula>
    </cfRule>
  </conditionalFormatting>
  <conditionalFormatting sqref="B297:G297">
    <cfRule type="expression" dxfId="3509" priority="4409">
      <formula>$M298="NOK"</formula>
    </cfRule>
  </conditionalFormatting>
  <conditionalFormatting sqref="A298:C298">
    <cfRule type="expression" dxfId="3508" priority="4406">
      <formula>$M298="NOK"</formula>
    </cfRule>
  </conditionalFormatting>
  <conditionalFormatting sqref="A301:B301">
    <cfRule type="expression" dxfId="3507" priority="4404">
      <formula>#REF!="NOK"</formula>
    </cfRule>
  </conditionalFormatting>
  <conditionalFormatting sqref="B300">
    <cfRule type="expression" dxfId="3506" priority="4403">
      <formula>#REF!="NOK"</formula>
    </cfRule>
  </conditionalFormatting>
  <conditionalFormatting sqref="B51">
    <cfRule type="expression" dxfId="3505" priority="4334">
      <formula>$M51="NOK"</formula>
    </cfRule>
  </conditionalFormatting>
  <conditionalFormatting sqref="A51">
    <cfRule type="expression" dxfId="3504" priority="4331">
      <formula>$M51="NOK"</formula>
    </cfRule>
  </conditionalFormatting>
  <conditionalFormatting sqref="A52">
    <cfRule type="expression" dxfId="3503" priority="4332">
      <formula>$M52="NOK"</formula>
    </cfRule>
  </conditionalFormatting>
  <conditionalFormatting sqref="B307:G307 A303:G303 D304:G304 F305:G306 B304">
    <cfRule type="expression" dxfId="3502" priority="4330">
      <formula>$M303="NOK"</formula>
    </cfRule>
  </conditionalFormatting>
  <conditionalFormatting sqref="B308:G308">
    <cfRule type="expression" dxfId="3501" priority="4329">
      <formula>$M308="NOK"</formula>
    </cfRule>
  </conditionalFormatting>
  <conditionalFormatting sqref="G308">
    <cfRule type="expression" dxfId="3500" priority="4328">
      <formula>$I308="DELETAR"</formula>
    </cfRule>
  </conditionalFormatting>
  <conditionalFormatting sqref="B308:F308 H308:I308">
    <cfRule type="expression" dxfId="3499" priority="4327">
      <formula>$I308="DELETAR"</formula>
    </cfRule>
  </conditionalFormatting>
  <conditionalFormatting sqref="C304">
    <cfRule type="expression" dxfId="3498" priority="4326">
      <formula>$M304="NOK"</formula>
    </cfRule>
  </conditionalFormatting>
  <conditionalFormatting sqref="A306:B306">
    <cfRule type="expression" dxfId="3497" priority="4324">
      <formula>$M306="NOK"</formula>
    </cfRule>
  </conditionalFormatting>
  <conditionalFormatting sqref="A307">
    <cfRule type="expression" dxfId="3496" priority="4323">
      <formula>$M307="NOK"</formula>
    </cfRule>
  </conditionalFormatting>
  <conditionalFormatting sqref="A308">
    <cfRule type="expression" dxfId="3495" priority="4322">
      <formula>$M308="NOK"</formula>
    </cfRule>
  </conditionalFormatting>
  <conditionalFormatting sqref="B305">
    <cfRule type="expression" dxfId="3494" priority="4319">
      <formula>$M305="NOK"</formula>
    </cfRule>
  </conditionalFormatting>
  <conditionalFormatting sqref="A305">
    <cfRule type="expression" dxfId="3493" priority="4318">
      <formula>$M305="NOK"</formula>
    </cfRule>
  </conditionalFormatting>
  <conditionalFormatting sqref="H304">
    <cfRule type="expression" dxfId="3492" priority="4320">
      <formula>$I304="DELETAR"</formula>
    </cfRule>
  </conditionalFormatting>
  <conditionalFormatting sqref="A325">
    <cfRule type="expression" dxfId="3491" priority="4252">
      <formula>$M325="NOK"</formula>
    </cfRule>
  </conditionalFormatting>
  <conditionalFormatting sqref="A313 F313">
    <cfRule type="expression" dxfId="3490" priority="4273">
      <formula>$M313="NOK"</formula>
    </cfRule>
  </conditionalFormatting>
  <conditionalFormatting sqref="B320:G320">
    <cfRule type="expression" dxfId="3489" priority="4278">
      <formula>$M321="NOK"</formula>
    </cfRule>
  </conditionalFormatting>
  <conditionalFormatting sqref="B320:G320">
    <cfRule type="expression" dxfId="3488" priority="4277">
      <formula>$M320="NOK"</formula>
    </cfRule>
  </conditionalFormatting>
  <conditionalFormatting sqref="F318">
    <cfRule type="expression" dxfId="3487" priority="4271">
      <formula>$M318="NOK"</formula>
    </cfRule>
  </conditionalFormatting>
  <conditionalFormatting sqref="A315:B315">
    <cfRule type="expression" dxfId="3486" priority="4268">
      <formula>$M315="NOK"</formula>
    </cfRule>
  </conditionalFormatting>
  <conditionalFormatting sqref="B316">
    <cfRule type="expression" dxfId="3485" priority="4267">
      <formula>$M316="NOK"</formula>
    </cfRule>
  </conditionalFormatting>
  <conditionalFormatting sqref="B317:B318 F314:F316 B313:B314">
    <cfRule type="expression" dxfId="3484" priority="4276">
      <formula>$M313="NOK"</formula>
    </cfRule>
  </conditionalFormatting>
  <conditionalFormatting sqref="A309:G309 A311:B312 B310:G310 F311:F312">
    <cfRule type="expression" dxfId="3483" priority="4275">
      <formula>$M309="NOK"</formula>
    </cfRule>
  </conditionalFormatting>
  <conditionalFormatting sqref="A319:G319">
    <cfRule type="expression" dxfId="3482" priority="4274">
      <formula>$M319="NOK"</formula>
    </cfRule>
  </conditionalFormatting>
  <conditionalFormatting sqref="A314">
    <cfRule type="expression" dxfId="3481" priority="4272">
      <formula>$M314="NOK"</formula>
    </cfRule>
  </conditionalFormatting>
  <conditionalFormatting sqref="A318">
    <cfRule type="expression" dxfId="3480" priority="4269">
      <formula>$M318="NOK"</formula>
    </cfRule>
  </conditionalFormatting>
  <conditionalFormatting sqref="A316">
    <cfRule type="expression" dxfId="3479" priority="4266">
      <formula>$M316="NOK"</formula>
    </cfRule>
  </conditionalFormatting>
  <conditionalFormatting sqref="A317 F317">
    <cfRule type="expression" dxfId="3478" priority="4270">
      <formula>$M317="NOK"</formula>
    </cfRule>
  </conditionalFormatting>
  <conditionalFormatting sqref="A327">
    <cfRule type="expression" dxfId="3477" priority="4257">
      <formula>$M327="NOK"</formula>
    </cfRule>
  </conditionalFormatting>
  <conditionalFormatting sqref="A320">
    <cfRule type="expression" dxfId="3476" priority="4265">
      <formula>$M320="NOK"</formula>
    </cfRule>
  </conditionalFormatting>
  <conditionalFormatting sqref="B331:G331">
    <cfRule type="expression" dxfId="3475" priority="4263">
      <formula>$M331="NOK"</formula>
    </cfRule>
  </conditionalFormatting>
  <conditionalFormatting sqref="F326:F328">
    <cfRule type="expression" dxfId="3474" priority="4262">
      <formula>$M326="NOK"</formula>
    </cfRule>
  </conditionalFormatting>
  <conditionalFormatting sqref="A321:G321 A323:A324 B322:G322 F323:F324">
    <cfRule type="expression" dxfId="3473" priority="4261">
      <formula>$M321="NOK"</formula>
    </cfRule>
  </conditionalFormatting>
  <conditionalFormatting sqref="A330:G330">
    <cfRule type="expression" dxfId="3472" priority="4260">
      <formula>$M330="NOK"</formula>
    </cfRule>
  </conditionalFormatting>
  <conditionalFormatting sqref="A328">
    <cfRule type="expression" dxfId="3471" priority="4256">
      <formula>$M328="NOK"</formula>
    </cfRule>
  </conditionalFormatting>
  <conditionalFormatting sqref="F325">
    <cfRule type="expression" dxfId="3470" priority="4259">
      <formula>$M325="NOK"</formula>
    </cfRule>
  </conditionalFormatting>
  <conditionalFormatting sqref="A329 F329">
    <cfRule type="expression" dxfId="3469" priority="4258">
      <formula>$M329="NOK"</formula>
    </cfRule>
  </conditionalFormatting>
  <conditionalFormatting sqref="A331">
    <cfRule type="expression" dxfId="3468" priority="4255">
      <formula>$M331="NOK"</formula>
    </cfRule>
  </conditionalFormatting>
  <conditionalFormatting sqref="B323:B324">
    <cfRule type="expression" dxfId="3467" priority="4254">
      <formula>$M323="NOK"</formula>
    </cfRule>
  </conditionalFormatting>
  <conditionalFormatting sqref="B325">
    <cfRule type="expression" dxfId="3466" priority="4253">
      <formula>$M325="NOK"</formula>
    </cfRule>
  </conditionalFormatting>
  <conditionalFormatting sqref="A326:B326">
    <cfRule type="expression" dxfId="3465" priority="4251">
      <formula>$M326="NOK"</formula>
    </cfRule>
  </conditionalFormatting>
  <conditionalFormatting sqref="B327:B329">
    <cfRule type="expression" dxfId="3464" priority="4250">
      <formula>$M327="NOK"</formula>
    </cfRule>
  </conditionalFormatting>
  <conditionalFormatting sqref="G323:G329 G311:G318">
    <cfRule type="expression" dxfId="3463" priority="4248">
      <formula>$M311="NOK"</formula>
    </cfRule>
  </conditionalFormatting>
  <conditionalFormatting sqref="C305:C306">
    <cfRule type="expression" dxfId="3462" priority="4244">
      <formula>$M305="NOK"</formula>
    </cfRule>
  </conditionalFormatting>
  <conditionalFormatting sqref="D305:D306">
    <cfRule type="expression" dxfId="3461" priority="4245">
      <formula>$M305="NOK"</formula>
    </cfRule>
  </conditionalFormatting>
  <conditionalFormatting sqref="E305:E306">
    <cfRule type="expression" dxfId="3460" priority="4246">
      <formula>$M305="NOK"</formula>
    </cfRule>
  </conditionalFormatting>
  <conditionalFormatting sqref="C311:C318">
    <cfRule type="expression" dxfId="3459" priority="4238">
      <formula>$M311="NOK"</formula>
    </cfRule>
  </conditionalFormatting>
  <conditionalFormatting sqref="D311:D318">
    <cfRule type="expression" dxfId="3458" priority="4239">
      <formula>$M311="NOK"</formula>
    </cfRule>
  </conditionalFormatting>
  <conditionalFormatting sqref="E311:E318">
    <cfRule type="expression" dxfId="3457" priority="4240">
      <formula>$M311="NOK"</formula>
    </cfRule>
  </conditionalFormatting>
  <conditionalFormatting sqref="C323:C329">
    <cfRule type="expression" dxfId="3456" priority="4235">
      <formula>$M323="NOK"</formula>
    </cfRule>
  </conditionalFormatting>
  <conditionalFormatting sqref="D323:D329">
    <cfRule type="expression" dxfId="3455" priority="4236">
      <formula>$M323="NOK"</formula>
    </cfRule>
  </conditionalFormatting>
  <conditionalFormatting sqref="E323:E329">
    <cfRule type="expression" dxfId="3454" priority="4237">
      <formula>$M323="NOK"</formula>
    </cfRule>
  </conditionalFormatting>
  <conditionalFormatting sqref="F334:F335">
    <cfRule type="expression" dxfId="3453" priority="4200">
      <formula>$M334="NOK"</formula>
    </cfRule>
  </conditionalFormatting>
  <conditionalFormatting sqref="A334:B334">
    <cfRule type="expression" dxfId="3452" priority="4193">
      <formula>$M334="NOK"</formula>
    </cfRule>
  </conditionalFormatting>
  <conditionalFormatting sqref="A335">
    <cfRule type="expression" dxfId="3451" priority="4192">
      <formula>$M335="NOK"</formula>
    </cfRule>
  </conditionalFormatting>
  <conditionalFormatting sqref="B335">
    <cfRule type="expression" dxfId="3450" priority="4190">
      <formula>$M335="NOK"</formula>
    </cfRule>
  </conditionalFormatting>
  <conditionalFormatting sqref="B336:G336 A332:G332 B333:G333">
    <cfRule type="expression" dxfId="3449" priority="4196">
      <formula>$M332="NOK"</formula>
    </cfRule>
  </conditionalFormatting>
  <conditionalFormatting sqref="A337">
    <cfRule type="expression" dxfId="3448" priority="4194">
      <formula>$M337="NOK"</formula>
    </cfRule>
  </conditionalFormatting>
  <conditionalFormatting sqref="A336">
    <cfRule type="expression" dxfId="3447" priority="4195">
      <formula>$M336="NOK"</formula>
    </cfRule>
  </conditionalFormatting>
  <conditionalFormatting sqref="B337:G337">
    <cfRule type="expression" dxfId="3446" priority="4197">
      <formula>$M337="NOK"</formula>
    </cfRule>
  </conditionalFormatting>
  <conditionalFormatting sqref="B337:G337">
    <cfRule type="expression" dxfId="3445" priority="4198">
      <formula>$M338="NOK"</formula>
    </cfRule>
  </conditionalFormatting>
  <conditionalFormatting sqref="A335">
    <cfRule type="expression" dxfId="3444" priority="4191">
      <formula>$M336="NOK"</formula>
    </cfRule>
  </conditionalFormatting>
  <conditionalFormatting sqref="B335">
    <cfRule type="expression" dxfId="3443" priority="4189">
      <formula>$I335="DELETAR"</formula>
    </cfRule>
  </conditionalFormatting>
  <conditionalFormatting sqref="B335">
    <cfRule type="expression" dxfId="3442" priority="4188">
      <formula>$I335="DELETAR"</formula>
    </cfRule>
  </conditionalFormatting>
  <conditionalFormatting sqref="B335">
    <cfRule type="expression" dxfId="3441" priority="4187">
      <formula>$I335="DELETAR"</formula>
    </cfRule>
  </conditionalFormatting>
  <conditionalFormatting sqref="A335">
    <cfRule type="expression" dxfId="3440" priority="4199">
      <formula>#REF!="NOK"</formula>
    </cfRule>
  </conditionalFormatting>
  <conditionalFormatting sqref="G334:G335">
    <cfRule type="expression" dxfId="3439" priority="4185">
      <formula>$M334="NOK"</formula>
    </cfRule>
  </conditionalFormatting>
  <conditionalFormatting sqref="A338:G338 B339:G339 F340">
    <cfRule type="expression" dxfId="3438" priority="4178">
      <formula>$M338="NOK"</formula>
    </cfRule>
  </conditionalFormatting>
  <conditionalFormatting sqref="C334:E335">
    <cfRule type="expression" dxfId="3437" priority="4182">
      <formula>$M334="NOK"</formula>
    </cfRule>
  </conditionalFormatting>
  <conditionalFormatting sqref="G340 F341:G341">
    <cfRule type="expression" dxfId="3436" priority="4181">
      <formula>$M340="NOK"</formula>
    </cfRule>
  </conditionalFormatting>
  <conditionalFormatting sqref="B343:G343">
    <cfRule type="expression" dxfId="3435" priority="4179">
      <formula>$M343="NOK"</formula>
    </cfRule>
  </conditionalFormatting>
  <conditionalFormatting sqref="A342:G342">
    <cfRule type="expression" dxfId="3434" priority="4177">
      <formula>$M342="NOK"</formula>
    </cfRule>
  </conditionalFormatting>
  <conditionalFormatting sqref="A343">
    <cfRule type="expression" dxfId="3433" priority="4176">
      <formula>$M343="NOK"</formula>
    </cfRule>
  </conditionalFormatting>
  <conditionalFormatting sqref="A340">
    <cfRule type="expression" dxfId="3432" priority="4175">
      <formula>$M340="NOK"</formula>
    </cfRule>
  </conditionalFormatting>
  <conditionalFormatting sqref="B340">
    <cfRule type="expression" dxfId="3431" priority="4173">
      <formula>$M340="NOK"</formula>
    </cfRule>
  </conditionalFormatting>
  <conditionalFormatting sqref="B341">
    <cfRule type="expression" dxfId="3430" priority="4174">
      <formula>$M341="NOK"</formula>
    </cfRule>
  </conditionalFormatting>
  <conditionalFormatting sqref="A341">
    <cfRule type="expression" dxfId="3429" priority="4172">
      <formula>$M341="NOK"</formula>
    </cfRule>
  </conditionalFormatting>
  <conditionalFormatting sqref="C340:E341">
    <cfRule type="expression" dxfId="3428" priority="4170">
      <formula>$M340="NOK"</formula>
    </cfRule>
  </conditionalFormatting>
  <conditionalFormatting sqref="G369:G370">
    <cfRule type="expression" dxfId="3427" priority="4027">
      <formula>$M369="NOK"</formula>
    </cfRule>
  </conditionalFormatting>
  <conditionalFormatting sqref="F347:F350 G346:G350">
    <cfRule type="expression" dxfId="3426" priority="4087">
      <formula>$M346="NOK"</formula>
    </cfRule>
  </conditionalFormatting>
  <conditionalFormatting sqref="B352:G352">
    <cfRule type="expression" dxfId="3425" priority="4086">
      <formula>$M353="NOK"</formula>
    </cfRule>
  </conditionalFormatting>
  <conditionalFormatting sqref="B352:G352">
    <cfRule type="expression" dxfId="3424" priority="4085">
      <formula>$M352="NOK"</formula>
    </cfRule>
  </conditionalFormatting>
  <conditionalFormatting sqref="A344:G344 A346 B345:G345 F346">
    <cfRule type="expression" dxfId="3423" priority="4084">
      <formula>$M344="NOK"</formula>
    </cfRule>
  </conditionalFormatting>
  <conditionalFormatting sqref="A351:G351">
    <cfRule type="expression" dxfId="3422" priority="4083">
      <formula>$M351="NOK"</formula>
    </cfRule>
  </conditionalFormatting>
  <conditionalFormatting sqref="A347:B347">
    <cfRule type="expression" dxfId="3421" priority="4066">
      <formula>$M347="NOK"</formula>
    </cfRule>
  </conditionalFormatting>
  <conditionalFormatting sqref="A352">
    <cfRule type="expression" dxfId="3420" priority="4082">
      <formula>$M352="NOK"</formula>
    </cfRule>
  </conditionalFormatting>
  <conditionalFormatting sqref="B346">
    <cfRule type="expression" dxfId="3419" priority="4081">
      <formula>$M346="NOK"</formula>
    </cfRule>
  </conditionalFormatting>
  <conditionalFormatting sqref="A350">
    <cfRule type="expression" dxfId="3418" priority="4079">
      <formula>$M350="NOK"</formula>
    </cfRule>
  </conditionalFormatting>
  <conditionalFormatting sqref="A349">
    <cfRule type="expression" dxfId="3417" priority="4080">
      <formula>$M349="NOK"</formula>
    </cfRule>
  </conditionalFormatting>
  <conditionalFormatting sqref="B348">
    <cfRule type="expression" dxfId="3416" priority="4078">
      <formula>$M348="NOK"</formula>
    </cfRule>
  </conditionalFormatting>
  <conditionalFormatting sqref="A348">
    <cfRule type="expression" dxfId="3415" priority="4077">
      <formula>$M348="NOK"</formula>
    </cfRule>
  </conditionalFormatting>
  <conditionalFormatting sqref="A347:B347">
    <cfRule type="expression" dxfId="3414" priority="4076">
      <formula>$M347="NOK"</formula>
    </cfRule>
  </conditionalFormatting>
  <conditionalFormatting sqref="B347">
    <cfRule type="expression" dxfId="3413" priority="4075">
      <formula>$M347="NOK"</formula>
    </cfRule>
  </conditionalFormatting>
  <conditionalFormatting sqref="A347">
    <cfRule type="expression" dxfId="3412" priority="4074">
      <formula>$M347="NOK"</formula>
    </cfRule>
  </conditionalFormatting>
  <conditionalFormatting sqref="A348:B348">
    <cfRule type="expression" dxfId="3411" priority="4073">
      <formula>$M348="NOK"</formula>
    </cfRule>
  </conditionalFormatting>
  <conditionalFormatting sqref="B350">
    <cfRule type="expression" dxfId="3410" priority="4072">
      <formula>$M350="NOK"</formula>
    </cfRule>
  </conditionalFormatting>
  <conditionalFormatting sqref="B349">
    <cfRule type="expression" dxfId="3409" priority="4071">
      <formula>$M349="NOK"</formula>
    </cfRule>
  </conditionalFormatting>
  <conditionalFormatting sqref="A348">
    <cfRule type="expression" dxfId="3408" priority="4070">
      <formula>$M348="NOK"</formula>
    </cfRule>
  </conditionalFormatting>
  <conditionalFormatting sqref="B347">
    <cfRule type="expression" dxfId="3407" priority="4069">
      <formula>$M347="NOK"</formula>
    </cfRule>
  </conditionalFormatting>
  <conditionalFormatting sqref="A347">
    <cfRule type="expression" dxfId="3406" priority="4068">
      <formula>$M347="NOK"</formula>
    </cfRule>
  </conditionalFormatting>
  <conditionalFormatting sqref="A346">
    <cfRule type="expression" dxfId="3405" priority="4067">
      <formula>$M346="NOK"</formula>
    </cfRule>
  </conditionalFormatting>
  <conditionalFormatting sqref="B346">
    <cfRule type="expression" dxfId="3404" priority="4065">
      <formula>$M346="NOK"</formula>
    </cfRule>
  </conditionalFormatting>
  <conditionalFormatting sqref="B348">
    <cfRule type="expression" dxfId="3403" priority="4064">
      <formula>$M348="NOK"</formula>
    </cfRule>
  </conditionalFormatting>
  <conditionalFormatting sqref="A359:G359">
    <cfRule type="expression" dxfId="3402" priority="4057">
      <formula>$M359="NOK"</formula>
    </cfRule>
  </conditionalFormatting>
  <conditionalFormatting sqref="C346:E350">
    <cfRule type="expression" dxfId="3401" priority="4062">
      <formula>$M346="NOK"</formula>
    </cfRule>
  </conditionalFormatting>
  <conditionalFormatting sqref="B358">
    <cfRule type="expression" dxfId="3400" priority="4061">
      <formula>$M358="NOK"</formula>
    </cfRule>
  </conditionalFormatting>
  <conditionalFormatting sqref="B360:G360">
    <cfRule type="expression" dxfId="3399" priority="4060">
      <formula>$M361="NOK"</formula>
    </cfRule>
  </conditionalFormatting>
  <conditionalFormatting sqref="B360:G360">
    <cfRule type="expression" dxfId="3398" priority="4059">
      <formula>$M360="NOK"</formula>
    </cfRule>
  </conditionalFormatting>
  <conditionalFormatting sqref="A353:G353 A355 B354:G354 F355:F356">
    <cfRule type="expression" dxfId="3397" priority="4058">
      <formula>$M353="NOK"</formula>
    </cfRule>
  </conditionalFormatting>
  <conditionalFormatting sqref="F357">
    <cfRule type="expression" dxfId="3396" priority="4056">
      <formula>$M357="NOK"</formula>
    </cfRule>
  </conditionalFormatting>
  <conditionalFormatting sqref="A358 F358">
    <cfRule type="expression" dxfId="3395" priority="4055">
      <formula>$M358="NOK"</formula>
    </cfRule>
  </conditionalFormatting>
  <conditionalFormatting sqref="A360">
    <cfRule type="expression" dxfId="3394" priority="4054">
      <formula>$M360="NOK"</formula>
    </cfRule>
  </conditionalFormatting>
  <conditionalFormatting sqref="B355">
    <cfRule type="expression" dxfId="3393" priority="4053">
      <formula>$M355="NOK"</formula>
    </cfRule>
  </conditionalFormatting>
  <conditionalFormatting sqref="A356">
    <cfRule type="expression" dxfId="3392" priority="4051">
      <formula>$M356="NOK"</formula>
    </cfRule>
  </conditionalFormatting>
  <conditionalFormatting sqref="A357:B357">
    <cfRule type="expression" dxfId="3391" priority="4050">
      <formula>$M357="NOK"</formula>
    </cfRule>
  </conditionalFormatting>
  <conditionalFormatting sqref="G355:G358">
    <cfRule type="expression" dxfId="3390" priority="4049">
      <formula>$M355="NOK"</formula>
    </cfRule>
  </conditionalFormatting>
  <conditionalFormatting sqref="C355:E358">
    <cfRule type="expression" dxfId="3389" priority="4047">
      <formula>$M355="NOK"</formula>
    </cfRule>
  </conditionalFormatting>
  <conditionalFormatting sqref="B357">
    <cfRule type="expression" dxfId="3388" priority="4046">
      <formula>$M357="NOK"</formula>
    </cfRule>
  </conditionalFormatting>
  <conditionalFormatting sqref="A357">
    <cfRule type="expression" dxfId="3387" priority="4045">
      <formula>$M357="NOK"</formula>
    </cfRule>
  </conditionalFormatting>
  <conditionalFormatting sqref="A358:B358">
    <cfRule type="expression" dxfId="3386" priority="4044">
      <formula>$M358="NOK"</formula>
    </cfRule>
  </conditionalFormatting>
  <conditionalFormatting sqref="B356">
    <cfRule type="expression" dxfId="3385" priority="4043">
      <formula>$M356="NOK"</formula>
    </cfRule>
  </conditionalFormatting>
  <conditionalFormatting sqref="B366:G366">
    <cfRule type="expression" dxfId="3384" priority="4042">
      <formula>$M367="NOK"</formula>
    </cfRule>
  </conditionalFormatting>
  <conditionalFormatting sqref="B366:G366">
    <cfRule type="expression" dxfId="3383" priority="4041">
      <formula>$M366="NOK"</formula>
    </cfRule>
  </conditionalFormatting>
  <conditionalFormatting sqref="A361:G361 A363:B364 B362:G362 B365:G365 F363:F364">
    <cfRule type="expression" dxfId="3382" priority="4040">
      <formula>$M361="NOK"</formula>
    </cfRule>
  </conditionalFormatting>
  <conditionalFormatting sqref="A365">
    <cfRule type="expression" dxfId="3381" priority="4039">
      <formula>$M365="NOK"</formula>
    </cfRule>
  </conditionalFormatting>
  <conditionalFormatting sqref="A366">
    <cfRule type="expression" dxfId="3380" priority="4038">
      <formula>$M366="NOK"</formula>
    </cfRule>
  </conditionalFormatting>
  <conditionalFormatting sqref="G363:G364">
    <cfRule type="expression" dxfId="3379" priority="4036">
      <formula>$M363="NOK"</formula>
    </cfRule>
  </conditionalFormatting>
  <conditionalFormatting sqref="A372">
    <cfRule type="expression" dxfId="3378" priority="4029">
      <formula>$M372="NOK"</formula>
    </cfRule>
  </conditionalFormatting>
  <conditionalFormatting sqref="C363:E364">
    <cfRule type="expression" dxfId="3377" priority="4034">
      <formula>$M363="NOK"</formula>
    </cfRule>
  </conditionalFormatting>
  <conditionalFormatting sqref="B372:G372">
    <cfRule type="expression" dxfId="3376" priority="4032">
      <formula>$M372="NOK"</formula>
    </cfRule>
  </conditionalFormatting>
  <conditionalFormatting sqref="A367:G367 A369:B370 B368:G368 F369:F370">
    <cfRule type="expression" dxfId="3375" priority="4031">
      <formula>$M367="NOK"</formula>
    </cfRule>
  </conditionalFormatting>
  <conditionalFormatting sqref="A371:G371">
    <cfRule type="expression" dxfId="3374" priority="4030">
      <formula>$M371="NOK"</formula>
    </cfRule>
  </conditionalFormatting>
  <conditionalFormatting sqref="C369:E370">
    <cfRule type="expression" dxfId="3373" priority="4025">
      <formula>$M369="NOK"</formula>
    </cfRule>
  </conditionalFormatting>
  <conditionalFormatting sqref="F85:G89 A85:B89">
    <cfRule type="expression" dxfId="3372" priority="4005">
      <formula>$M85="NOK"</formula>
    </cfRule>
  </conditionalFormatting>
  <conditionalFormatting sqref="E85:E89">
    <cfRule type="expression" dxfId="3371" priority="4004">
      <formula>$M85="NOK"</formula>
    </cfRule>
  </conditionalFormatting>
  <conditionalFormatting sqref="D85:D89">
    <cfRule type="expression" dxfId="3370" priority="4003">
      <formula>$M85="NOK"</formula>
    </cfRule>
  </conditionalFormatting>
  <conditionalFormatting sqref="C85:C89">
    <cfRule type="expression" dxfId="3369" priority="4002">
      <formula>$M85="NOK"</formula>
    </cfRule>
  </conditionalFormatting>
  <conditionalFormatting sqref="F90:G90 A90:B90">
    <cfRule type="expression" dxfId="3368" priority="4001">
      <formula>$M90="NOK"</formula>
    </cfRule>
  </conditionalFormatting>
  <conditionalFormatting sqref="E90">
    <cfRule type="expression" dxfId="3367" priority="4000">
      <formula>$M90="NOK"</formula>
    </cfRule>
  </conditionalFormatting>
  <conditionalFormatting sqref="C90">
    <cfRule type="expression" dxfId="3366" priority="3998">
      <formula>$M90="NOK"</formula>
    </cfRule>
  </conditionalFormatting>
  <conditionalFormatting sqref="D90">
    <cfRule type="expression" dxfId="3365" priority="3999">
      <formula>$M90="NOK"</formula>
    </cfRule>
  </conditionalFormatting>
  <conditionalFormatting sqref="B84">
    <cfRule type="expression" dxfId="3364" priority="3988">
      <formula>$M84="NOK"</formula>
    </cfRule>
  </conditionalFormatting>
  <conditionalFormatting sqref="C84">
    <cfRule type="expression" dxfId="3363" priority="3985">
      <formula>$M84="NOK"</formula>
    </cfRule>
  </conditionalFormatting>
  <conditionalFormatting sqref="D84">
    <cfRule type="expression" dxfId="3362" priority="3986">
      <formula>$M84="NOK"</formula>
    </cfRule>
  </conditionalFormatting>
  <conditionalFormatting sqref="E84">
    <cfRule type="expression" dxfId="3361" priority="3987">
      <formula>$M84="NOK"</formula>
    </cfRule>
  </conditionalFormatting>
  <conditionalFormatting sqref="G84">
    <cfRule type="expression" dxfId="3360" priority="3993">
      <formula>$M84="NOK"</formula>
    </cfRule>
  </conditionalFormatting>
  <conditionalFormatting sqref="A84">
    <cfRule type="expression" dxfId="3359" priority="3990">
      <formula>$M84="NOK"</formula>
    </cfRule>
  </conditionalFormatting>
  <conditionalFormatting sqref="F84">
    <cfRule type="expression" dxfId="3358" priority="3992">
      <formula>#REF!="NOK"</formula>
    </cfRule>
  </conditionalFormatting>
  <conditionalFormatting sqref="A84">
    <cfRule type="expression" dxfId="3357" priority="3991">
      <formula>#REF!="NOK"</formula>
    </cfRule>
  </conditionalFormatting>
  <conditionalFormatting sqref="A84">
    <cfRule type="expression" dxfId="3356" priority="3989">
      <formula>$M84="NOK"</formula>
    </cfRule>
  </conditionalFormatting>
  <conditionalFormatting sqref="A104">
    <cfRule type="expression" dxfId="3355" priority="3974">
      <formula>$M104="NOK"</formula>
    </cfRule>
  </conditionalFormatting>
  <conditionalFormatting sqref="A103">
    <cfRule type="expression" dxfId="3354" priority="3975">
      <formula>$M103="NOK"</formula>
    </cfRule>
  </conditionalFormatting>
  <conditionalFormatting sqref="F96:F102">
    <cfRule type="expression" dxfId="3353" priority="3973">
      <formula>$M96="NOK"</formula>
    </cfRule>
  </conditionalFormatting>
  <conditionalFormatting sqref="A96:B97 B101 A99:B99 B98">
    <cfRule type="expression" dxfId="3352" priority="3972">
      <formula>$M96="NOK"</formula>
    </cfRule>
  </conditionalFormatting>
  <conditionalFormatting sqref="A100:B100">
    <cfRule type="expression" dxfId="3351" priority="3971">
      <formula>$M100="NOK"</formula>
    </cfRule>
  </conditionalFormatting>
  <conditionalFormatting sqref="B100">
    <cfRule type="expression" dxfId="3350" priority="3970">
      <formula>$I100="DELETAR"</formula>
    </cfRule>
  </conditionalFormatting>
  <conditionalFormatting sqref="A100">
    <cfRule type="expression" dxfId="3349" priority="3969">
      <formula>$I100="DELETAR"</formula>
    </cfRule>
  </conditionalFormatting>
  <conditionalFormatting sqref="A100:B100">
    <cfRule type="expression" dxfId="3348" priority="3968">
      <formula>$I100="DELETAR"</formula>
    </cfRule>
  </conditionalFormatting>
  <conditionalFormatting sqref="A100:B100">
    <cfRule type="expression" dxfId="3347" priority="3967">
      <formula>$I100="DELETAR"</formula>
    </cfRule>
  </conditionalFormatting>
  <conditionalFormatting sqref="A101">
    <cfRule type="expression" dxfId="3346" priority="3966">
      <formula>$M101="NOK"</formula>
    </cfRule>
  </conditionalFormatting>
  <conditionalFormatting sqref="A98">
    <cfRule type="expression" dxfId="3345" priority="3965">
      <formula>$M98="NOK"</formula>
    </cfRule>
  </conditionalFormatting>
  <conditionalFormatting sqref="A98">
    <cfRule type="expression" dxfId="3344" priority="3964">
      <formula>$M100="NOK"</formula>
    </cfRule>
  </conditionalFormatting>
  <conditionalFormatting sqref="A98">
    <cfRule type="expression" dxfId="3343" priority="3963">
      <formula>$M99="NOK"</formula>
    </cfRule>
  </conditionalFormatting>
  <conditionalFormatting sqref="B111">
    <cfRule type="expression" dxfId="3342" priority="3962">
      <formula>$M112="NOK"</formula>
    </cfRule>
  </conditionalFormatting>
  <conditionalFormatting sqref="B111">
    <cfRule type="expression" dxfId="3341" priority="3961">
      <formula>$M111="NOK"</formula>
    </cfRule>
  </conditionalFormatting>
  <conditionalFormatting sqref="A109:B109 B110">
    <cfRule type="expression" dxfId="3340" priority="3960">
      <formula>$M110="NOK"</formula>
    </cfRule>
  </conditionalFormatting>
  <conditionalFormatting sqref="A108:B109 A107 B110">
    <cfRule type="expression" dxfId="3339" priority="3959">
      <formula>$M107="NOK"</formula>
    </cfRule>
  </conditionalFormatting>
  <conditionalFormatting sqref="A108:B108 A107">
    <cfRule type="expression" dxfId="3338" priority="3958">
      <formula>$M109="NOK"</formula>
    </cfRule>
  </conditionalFormatting>
  <conditionalFormatting sqref="A107">
    <cfRule type="expression" dxfId="3337" priority="3957">
      <formula>$M108="NOK"</formula>
    </cfRule>
  </conditionalFormatting>
  <conditionalFormatting sqref="B107">
    <cfRule type="expression" dxfId="3336" priority="3956">
      <formula>$M107="NOK"</formula>
    </cfRule>
  </conditionalFormatting>
  <conditionalFormatting sqref="B107">
    <cfRule type="expression" dxfId="3335" priority="3955">
      <formula>$I107="DELETAR"</formula>
    </cfRule>
  </conditionalFormatting>
  <conditionalFormatting sqref="B107">
    <cfRule type="expression" dxfId="3334" priority="3954">
      <formula>$I107="DELETAR"</formula>
    </cfRule>
  </conditionalFormatting>
  <conditionalFormatting sqref="B107">
    <cfRule type="expression" dxfId="3333" priority="3953">
      <formula>$I107="DELETAR"</formula>
    </cfRule>
  </conditionalFormatting>
  <conditionalFormatting sqref="A111">
    <cfRule type="expression" dxfId="3332" priority="3951">
      <formula>$M111="NOK"</formula>
    </cfRule>
  </conditionalFormatting>
  <conditionalFormatting sqref="A110">
    <cfRule type="expression" dxfId="3331" priority="3952">
      <formula>$M110="NOK"</formula>
    </cfRule>
  </conditionalFormatting>
  <conditionalFormatting sqref="F109">
    <cfRule type="expression" dxfId="3330" priority="3950">
      <formula>$M110="NOK"</formula>
    </cfRule>
  </conditionalFormatting>
  <conditionalFormatting sqref="F107:F109">
    <cfRule type="expression" dxfId="3329" priority="3949">
      <formula>$M107="NOK"</formula>
    </cfRule>
  </conditionalFormatting>
  <conditionalFormatting sqref="F107:F108">
    <cfRule type="expression" dxfId="3328" priority="3948">
      <formula>$M109="NOK"</formula>
    </cfRule>
  </conditionalFormatting>
  <conditionalFormatting sqref="C106:D106">
    <cfRule type="expression" dxfId="3327" priority="3947">
      <formula>$M106="NOK"</formula>
    </cfRule>
  </conditionalFormatting>
  <conditionalFormatting sqref="C106:D106">
    <cfRule type="expression" dxfId="3326" priority="3946">
      <formula>$M107="NOK"</formula>
    </cfRule>
  </conditionalFormatting>
  <conditionalFormatting sqref="B119">
    <cfRule type="expression" dxfId="3325" priority="3945">
      <formula>$M120="NOK"</formula>
    </cfRule>
  </conditionalFormatting>
  <conditionalFormatting sqref="B119">
    <cfRule type="expression" dxfId="3324" priority="3944">
      <formula>$M119="NOK"</formula>
    </cfRule>
  </conditionalFormatting>
  <conditionalFormatting sqref="B118 A114:B116">
    <cfRule type="expression" dxfId="3323" priority="3943">
      <formula>$M114="NOK"</formula>
    </cfRule>
  </conditionalFormatting>
  <conditionalFormatting sqref="A117:B117">
    <cfRule type="expression" dxfId="3322" priority="3942">
      <formula>$M117="NOK"</formula>
    </cfRule>
  </conditionalFormatting>
  <conditionalFormatting sqref="B117">
    <cfRule type="expression" dxfId="3321" priority="3941">
      <formula>$I117="DELETAR"</formula>
    </cfRule>
  </conditionalFormatting>
  <conditionalFormatting sqref="A117">
    <cfRule type="expression" dxfId="3320" priority="3940">
      <formula>$I117="DELETAR"</formula>
    </cfRule>
  </conditionalFormatting>
  <conditionalFormatting sqref="A117:B117">
    <cfRule type="expression" dxfId="3319" priority="3939">
      <formula>$I117="DELETAR"</formula>
    </cfRule>
  </conditionalFormatting>
  <conditionalFormatting sqref="A117:B117">
    <cfRule type="expression" dxfId="3318" priority="3938">
      <formula>$I117="DELETAR"</formula>
    </cfRule>
  </conditionalFormatting>
  <conditionalFormatting sqref="A119">
    <cfRule type="expression" dxfId="3317" priority="3936">
      <formula>$M119="NOK"</formula>
    </cfRule>
  </conditionalFormatting>
  <conditionalFormatting sqref="A118">
    <cfRule type="expression" dxfId="3316" priority="3937">
      <formula>$M118="NOK"</formula>
    </cfRule>
  </conditionalFormatting>
  <conditionalFormatting sqref="F114:F117">
    <cfRule type="expression" dxfId="3315" priority="3935">
      <formula>$M114="NOK"</formula>
    </cfRule>
  </conditionalFormatting>
  <conditionalFormatting sqref="G129">
    <cfRule type="expression" dxfId="3314" priority="3927">
      <formula>$M129="NOK"</formula>
    </cfRule>
  </conditionalFormatting>
  <conditionalFormatting sqref="C129">
    <cfRule type="expression" dxfId="3313" priority="3924">
      <formula>$M129="NOK"</formula>
    </cfRule>
  </conditionalFormatting>
  <conditionalFormatting sqref="D129">
    <cfRule type="expression" dxfId="3312" priority="3925">
      <formula>$M129="NOK"</formula>
    </cfRule>
  </conditionalFormatting>
  <conditionalFormatting sqref="E129">
    <cfRule type="expression" dxfId="3311" priority="3926">
      <formula>$M129="NOK"</formula>
    </cfRule>
  </conditionalFormatting>
  <conditionalFormatting sqref="G124:G125 G127:G128">
    <cfRule type="expression" dxfId="3310" priority="3923">
      <formula>$M124="NOK"</formula>
    </cfRule>
  </conditionalFormatting>
  <conditionalFormatting sqref="C124:C125 C127:C128">
    <cfRule type="expression" dxfId="3309" priority="3920">
      <formula>$M124="NOK"</formula>
    </cfRule>
  </conditionalFormatting>
  <conditionalFormatting sqref="D124:D125 D127:D128">
    <cfRule type="expression" dxfId="3308" priority="3921">
      <formula>$M124="NOK"</formula>
    </cfRule>
  </conditionalFormatting>
  <conditionalFormatting sqref="E124:E125 E127:E128">
    <cfRule type="expression" dxfId="3307" priority="3922">
      <formula>$M124="NOK"</formula>
    </cfRule>
  </conditionalFormatting>
  <conditionalFormatting sqref="G123 G126">
    <cfRule type="expression" dxfId="3306" priority="3919">
      <formula>$M123="NOK"</formula>
    </cfRule>
  </conditionalFormatting>
  <conditionalFormatting sqref="C123 C126">
    <cfRule type="expression" dxfId="3305" priority="3916">
      <formula>$M123="NOK"</formula>
    </cfRule>
  </conditionalFormatting>
  <conditionalFormatting sqref="D123 D126">
    <cfRule type="expression" dxfId="3304" priority="3917">
      <formula>$M123="NOK"</formula>
    </cfRule>
  </conditionalFormatting>
  <conditionalFormatting sqref="E123 E126">
    <cfRule type="expression" dxfId="3303" priority="3918">
      <formula>$M123="NOK"</formula>
    </cfRule>
  </conditionalFormatting>
  <conditionalFormatting sqref="F122 F131">
    <cfRule type="expression" dxfId="3302" priority="3915">
      <formula>#REF!="NOK"</formula>
    </cfRule>
  </conditionalFormatting>
  <conditionalFormatting sqref="F130">
    <cfRule type="expression" dxfId="3301" priority="3914">
      <formula>#REF!="NOK"</formula>
    </cfRule>
  </conditionalFormatting>
  <conditionalFormatting sqref="F123:F125 F129">
    <cfRule type="expression" dxfId="3300" priority="3913">
      <formula>#REF!="NOK"</formula>
    </cfRule>
  </conditionalFormatting>
  <conditionalFormatting sqref="F128">
    <cfRule type="expression" dxfId="3299" priority="3912">
      <formula>#REF!="NOK"</formula>
    </cfRule>
  </conditionalFormatting>
  <conditionalFormatting sqref="F127">
    <cfRule type="expression" dxfId="3298" priority="3911">
      <formula>#REF!="NOK"</formula>
    </cfRule>
  </conditionalFormatting>
  <conditionalFormatting sqref="F126">
    <cfRule type="expression" dxfId="3297" priority="3910">
      <formula>#REF!="NOK"</formula>
    </cfRule>
  </conditionalFormatting>
  <conditionalFormatting sqref="B132">
    <cfRule type="expression" dxfId="3296" priority="3909">
      <formula>#REF!="NOK"</formula>
    </cfRule>
  </conditionalFormatting>
  <conditionalFormatting sqref="A122:B122">
    <cfRule type="expression" dxfId="3295" priority="3908">
      <formula>#REF!="NOK"</formula>
    </cfRule>
  </conditionalFormatting>
  <conditionalFormatting sqref="B131">
    <cfRule type="expression" dxfId="3294" priority="3907">
      <formula>#REF!="NOK"</formula>
    </cfRule>
  </conditionalFormatting>
  <conditionalFormatting sqref="A130">
    <cfRule type="expression" dxfId="3293" priority="3906">
      <formula>#REF!="NOK"</formula>
    </cfRule>
  </conditionalFormatting>
  <conditionalFormatting sqref="B133">
    <cfRule type="expression" dxfId="3292" priority="3904">
      <formula>$I133="DELETAR"</formula>
    </cfRule>
  </conditionalFormatting>
  <conditionalFormatting sqref="B133">
    <cfRule type="expression" dxfId="3291" priority="3905">
      <formula>$M133="NOK"</formula>
    </cfRule>
  </conditionalFormatting>
  <conditionalFormatting sqref="B123:B124">
    <cfRule type="expression" dxfId="3290" priority="3899">
      <formula>$M123="NOK"</formula>
    </cfRule>
  </conditionalFormatting>
  <conditionalFormatting sqref="B126:B127">
    <cfRule type="expression" dxfId="3289" priority="3898">
      <formula>$M126="NOK"</formula>
    </cfRule>
  </conditionalFormatting>
  <conditionalFormatting sqref="A125:B125 A123:A124">
    <cfRule type="expression" dxfId="3288" priority="3903">
      <formula>#REF!="NOK"</formula>
    </cfRule>
  </conditionalFormatting>
  <conditionalFormatting sqref="B128">
    <cfRule type="expression" dxfId="3287" priority="3902">
      <formula>#REF!="NOK"</formula>
    </cfRule>
  </conditionalFormatting>
  <conditionalFormatting sqref="A127">
    <cfRule type="expression" dxfId="3286" priority="3901">
      <formula>#REF!="NOK"</formula>
    </cfRule>
  </conditionalFormatting>
  <conditionalFormatting sqref="B130">
    <cfRule type="expression" dxfId="3285" priority="3896">
      <formula>$M130="NOK"</formula>
    </cfRule>
  </conditionalFormatting>
  <conditionalFormatting sqref="A126">
    <cfRule type="expression" dxfId="3284" priority="3900">
      <formula>#REF!="NOK"</formula>
    </cfRule>
  </conditionalFormatting>
  <conditionalFormatting sqref="A131">
    <cfRule type="expression" dxfId="3283" priority="3897">
      <formula>#REF!="NOK"</formula>
    </cfRule>
  </conditionalFormatting>
  <conditionalFormatting sqref="B129">
    <cfRule type="expression" dxfId="3282" priority="3895">
      <formula>#REF!="NOK"</formula>
    </cfRule>
  </conditionalFormatting>
  <conditionalFormatting sqref="A128">
    <cfRule type="expression" dxfId="3281" priority="3894">
      <formula>#REF!="NOK"</formula>
    </cfRule>
  </conditionalFormatting>
  <conditionalFormatting sqref="A133">
    <cfRule type="expression" dxfId="3280" priority="3892">
      <formula>$M133="NOK"</formula>
    </cfRule>
  </conditionalFormatting>
  <conditionalFormatting sqref="A295">
    <cfRule type="expression" dxfId="3279" priority="3878">
      <formula>$M295="NOK"</formula>
    </cfRule>
  </conditionalFormatting>
  <conditionalFormatting sqref="G375 G379">
    <cfRule type="expression" dxfId="3278" priority="3858">
      <formula>$M375="NOK"</formula>
    </cfRule>
  </conditionalFormatting>
  <conditionalFormatting sqref="A373:G373 B374:C374 F375 F379 A379 E374:G374">
    <cfRule type="expression" dxfId="3277" priority="3860">
      <formula>$M373="NOK"</formula>
    </cfRule>
  </conditionalFormatting>
  <conditionalFormatting sqref="A380:G380">
    <cfRule type="expression" dxfId="3276" priority="3859">
      <formula>$M380="NOK"</formula>
    </cfRule>
  </conditionalFormatting>
  <conditionalFormatting sqref="C375:E375 C379:E379">
    <cfRule type="expression" dxfId="3275" priority="3856">
      <formula>$M375="NOK"</formula>
    </cfRule>
  </conditionalFormatting>
  <conditionalFormatting sqref="G376:G377">
    <cfRule type="expression" dxfId="3274" priority="3854">
      <formula>$M376="NOK"</formula>
    </cfRule>
  </conditionalFormatting>
  <conditionalFormatting sqref="F376:F377">
    <cfRule type="expression" dxfId="3273" priority="3855">
      <formula>$M376="NOK"</formula>
    </cfRule>
  </conditionalFormatting>
  <conditionalFormatting sqref="C376:E377">
    <cfRule type="expression" dxfId="3272" priority="3853">
      <formula>$M376="NOK"</formula>
    </cfRule>
  </conditionalFormatting>
  <conditionalFormatting sqref="A377">
    <cfRule type="expression" dxfId="3271" priority="3852">
      <formula>$M377="NOK"</formula>
    </cfRule>
  </conditionalFormatting>
  <conditionalFormatting sqref="B379">
    <cfRule type="expression" dxfId="3270" priority="3847">
      <formula>$M379="NOK"</formula>
    </cfRule>
  </conditionalFormatting>
  <conditionalFormatting sqref="D374">
    <cfRule type="expression" dxfId="3269" priority="3850">
      <formula>$M374="NOK"</formula>
    </cfRule>
  </conditionalFormatting>
  <conditionalFormatting sqref="A375:B375">
    <cfRule type="expression" dxfId="3268" priority="3849">
      <formula>$M375="NOK"</formula>
    </cfRule>
  </conditionalFormatting>
  <conditionalFormatting sqref="A376:B376">
    <cfRule type="expression" dxfId="3267" priority="3848">
      <formula>$M376="NOK"</formula>
    </cfRule>
  </conditionalFormatting>
  <conditionalFormatting sqref="B377">
    <cfRule type="expression" dxfId="3266" priority="3846">
      <formula>$M377="NOK"</formula>
    </cfRule>
  </conditionalFormatting>
  <conditionalFormatting sqref="A389:B389 B390">
    <cfRule type="expression" dxfId="3265" priority="3745">
      <formula>$M389="NOK"</formula>
    </cfRule>
  </conditionalFormatting>
  <conditionalFormatting sqref="C389:G390 A381:G381 B382:G382">
    <cfRule type="expression" dxfId="3264" priority="3746">
      <formula>$M381="NOK"</formula>
    </cfRule>
  </conditionalFormatting>
  <conditionalFormatting sqref="A390">
    <cfRule type="expression" dxfId="3263" priority="3744">
      <formula>$M390="NOK"</formula>
    </cfRule>
  </conditionalFormatting>
  <conditionalFormatting sqref="F384">
    <cfRule type="expression" dxfId="3262" priority="3743">
      <formula>$M384="NOK"</formula>
    </cfRule>
  </conditionalFormatting>
  <conditionalFormatting sqref="F383">
    <cfRule type="expression" dxfId="3261" priority="3742">
      <formula>$M383="NOK"</formula>
    </cfRule>
  </conditionalFormatting>
  <conditionalFormatting sqref="F385 F387:F388">
    <cfRule type="expression" dxfId="3260" priority="3741">
      <formula>$M385="NOK"</formula>
    </cfRule>
  </conditionalFormatting>
  <conditionalFormatting sqref="B387:B388">
    <cfRule type="expression" dxfId="3259" priority="3740">
      <formula>$M387="NOK"</formula>
    </cfRule>
  </conditionalFormatting>
  <conditionalFormatting sqref="A385:B385">
    <cfRule type="expression" dxfId="3258" priority="3730">
      <formula>$M385="NOK"</formula>
    </cfRule>
  </conditionalFormatting>
  <conditionalFormatting sqref="A387">
    <cfRule type="expression" dxfId="3257" priority="3739">
      <formula>$M387="NOK"</formula>
    </cfRule>
  </conditionalFormatting>
  <conditionalFormatting sqref="A388">
    <cfRule type="expression" dxfId="3256" priority="3737">
      <formula>$M388="NOK"</formula>
    </cfRule>
  </conditionalFormatting>
  <conditionalFormatting sqref="A387">
    <cfRule type="expression" dxfId="3255" priority="3736">
      <formula>$M387="NOK"</formula>
    </cfRule>
  </conditionalFormatting>
  <conditionalFormatting sqref="B387">
    <cfRule type="expression" dxfId="3254" priority="3735">
      <formula>$M387="NOK"</formula>
    </cfRule>
  </conditionalFormatting>
  <conditionalFormatting sqref="F386">
    <cfRule type="expression" dxfId="3253" priority="3729">
      <formula>$M386="NOK"</formula>
    </cfRule>
  </conditionalFormatting>
  <conditionalFormatting sqref="A388">
    <cfRule type="expression" dxfId="3252" priority="3738">
      <formula>$M388="NOK"</formula>
    </cfRule>
  </conditionalFormatting>
  <conditionalFormatting sqref="B384">
    <cfRule type="expression" dxfId="3251" priority="3734">
      <formula>#REF!="NOK"</formula>
    </cfRule>
  </conditionalFormatting>
  <conditionalFormatting sqref="A384">
    <cfRule type="expression" dxfId="3250" priority="3733">
      <formula>#REF!="NOK"</formula>
    </cfRule>
  </conditionalFormatting>
  <conditionalFormatting sqref="A383:B383">
    <cfRule type="expression" dxfId="3249" priority="3732">
      <formula>#REF!="NOK"</formula>
    </cfRule>
  </conditionalFormatting>
  <conditionalFormatting sqref="A385:B385">
    <cfRule type="expression" dxfId="3248" priority="3731">
      <formula>$M387="NOK"</formula>
    </cfRule>
  </conditionalFormatting>
  <conditionalFormatting sqref="A386:B386">
    <cfRule type="expression" dxfId="3247" priority="3728">
      <formula>$M388="NOK"</formula>
    </cfRule>
  </conditionalFormatting>
  <conditionalFormatting sqref="A386:B386">
    <cfRule type="expression" dxfId="3246" priority="3727">
      <formula>$M386="NOK"</formula>
    </cfRule>
  </conditionalFormatting>
  <conditionalFormatting sqref="G383:G388">
    <cfRule type="expression" dxfId="3245" priority="3725">
      <formula>$M383="NOK"</formula>
    </cfRule>
  </conditionalFormatting>
  <conditionalFormatting sqref="C383:E388">
    <cfRule type="expression" dxfId="3244" priority="3723">
      <formula>$M383="NOK"</formula>
    </cfRule>
  </conditionalFormatting>
  <conditionalFormatting sqref="B162:G162 F182:G182">
    <cfRule type="expression" dxfId="3243" priority="10096">
      <formula>#REF!="NOK"</formula>
    </cfRule>
  </conditionalFormatting>
  <conditionalFormatting sqref="B539:B540 F807 F834 B893:B896">
    <cfRule type="expression" dxfId="3242" priority="3716">
      <formula>$O539="NOK"</formula>
    </cfRule>
  </conditionalFormatting>
  <conditionalFormatting sqref="A136:A138 F136:G138 F140:G140 A140">
    <cfRule type="expression" dxfId="3241" priority="3687">
      <formula>$M136="NOK"</formula>
    </cfRule>
  </conditionalFormatting>
  <conditionalFormatting sqref="B136:B138 B140">
    <cfRule type="expression" dxfId="3240" priority="3686">
      <formula>$M136="NOK"</formula>
    </cfRule>
  </conditionalFormatting>
  <conditionalFormatting sqref="A136:A138 A140">
    <cfRule type="expression" dxfId="3239" priority="3685">
      <formula>$M136="NOK"</formula>
    </cfRule>
  </conditionalFormatting>
  <conditionalFormatting sqref="B136:B138 B140">
    <cfRule type="expression" dxfId="3238" priority="3684">
      <formula>$M136="NOK"</formula>
    </cfRule>
  </conditionalFormatting>
  <conditionalFormatting sqref="F136:F138 F140">
    <cfRule type="expression" dxfId="3237" priority="3683">
      <formula>$M136="NOK"</formula>
    </cfRule>
  </conditionalFormatting>
  <conditionalFormatting sqref="C136:C138 C140">
    <cfRule type="expression" dxfId="3236" priority="3680">
      <formula>$M136="NOK"</formula>
    </cfRule>
  </conditionalFormatting>
  <conditionalFormatting sqref="D136:D138 D140">
    <cfRule type="expression" dxfId="3235" priority="3681">
      <formula>$M136="NOK"</formula>
    </cfRule>
  </conditionalFormatting>
  <conditionalFormatting sqref="E136:E138 E140">
    <cfRule type="expression" dxfId="3234" priority="3682">
      <formula>$M136="NOK"</formula>
    </cfRule>
  </conditionalFormatting>
  <conditionalFormatting sqref="F139">
    <cfRule type="expression" dxfId="3233" priority="3671">
      <formula>$M139="NOK"</formula>
    </cfRule>
  </conditionalFormatting>
  <conditionalFormatting sqref="E139">
    <cfRule type="expression" dxfId="3232" priority="3670">
      <formula>$M139="NOK"</formula>
    </cfRule>
  </conditionalFormatting>
  <conditionalFormatting sqref="D139">
    <cfRule type="expression" dxfId="3231" priority="3669">
      <formula>$M139="NOK"</formula>
    </cfRule>
  </conditionalFormatting>
  <conditionalFormatting sqref="C139">
    <cfRule type="expression" dxfId="3230" priority="3668">
      <formula>$M139="NOK"</formula>
    </cfRule>
  </conditionalFormatting>
  <conditionalFormatting sqref="F139:G139 A139">
    <cfRule type="expression" dxfId="3229" priority="3675">
      <formula>$M139="NOK"</formula>
    </cfRule>
  </conditionalFormatting>
  <conditionalFormatting sqref="B139">
    <cfRule type="expression" dxfId="3228" priority="3674">
      <formula>$M139="NOK"</formula>
    </cfRule>
  </conditionalFormatting>
  <conditionalFormatting sqref="A139">
    <cfRule type="expression" dxfId="3227" priority="3673">
      <formula>$M139="NOK"</formula>
    </cfRule>
  </conditionalFormatting>
  <conditionalFormatting sqref="B139">
    <cfRule type="expression" dxfId="3226" priority="3672">
      <formula>$M139="NOK"</formula>
    </cfRule>
  </conditionalFormatting>
  <conditionalFormatting sqref="C162">
    <cfRule type="expression" dxfId="3225" priority="3615">
      <formula>$M162="NOK"</formula>
    </cfRule>
  </conditionalFormatting>
  <conditionalFormatting sqref="C174">
    <cfRule type="expression" dxfId="3224" priority="3613">
      <formula>$M174="NOK"</formula>
    </cfRule>
  </conditionalFormatting>
  <conditionalFormatting sqref="A170">
    <cfRule type="expression" dxfId="3223" priority="3611">
      <formula>$M170="NOK"</formula>
    </cfRule>
  </conditionalFormatting>
  <conditionalFormatting sqref="C164:E167">
    <cfRule type="expression" dxfId="3222" priority="3610">
      <formula>$M164="NOK"</formula>
    </cfRule>
  </conditionalFormatting>
  <conditionalFormatting sqref="F164:G167">
    <cfRule type="expression" dxfId="3221" priority="3608">
      <formula>$M164="NOK"</formula>
    </cfRule>
  </conditionalFormatting>
  <conditionalFormatting sqref="B164:B167">
    <cfRule type="expression" dxfId="3220" priority="3607">
      <formula>#REF!="NOK"</formula>
    </cfRule>
  </conditionalFormatting>
  <conditionalFormatting sqref="A164:A167">
    <cfRule type="expression" dxfId="3219" priority="3606">
      <formula>$M164="NOK"</formula>
    </cfRule>
  </conditionalFormatting>
  <conditionalFormatting sqref="C168:E169">
    <cfRule type="expression" dxfId="3218" priority="3605">
      <formula>$M168="NOK"</formula>
    </cfRule>
  </conditionalFormatting>
  <conditionalFormatting sqref="F168:G169">
    <cfRule type="expression" dxfId="3217" priority="3604">
      <formula>$M169="NOK"</formula>
    </cfRule>
  </conditionalFormatting>
  <conditionalFormatting sqref="F168:G169">
    <cfRule type="expression" dxfId="3216" priority="3603">
      <formula>$M168="NOK"</formula>
    </cfRule>
  </conditionalFormatting>
  <conditionalFormatting sqref="B169">
    <cfRule type="expression" dxfId="3215" priority="3602">
      <formula>#REF!="NOK"</formula>
    </cfRule>
  </conditionalFormatting>
  <conditionalFormatting sqref="A169">
    <cfRule type="expression" dxfId="3214" priority="3601">
      <formula>$M169="NOK"</formula>
    </cfRule>
  </conditionalFormatting>
  <conditionalFormatting sqref="A168">
    <cfRule type="expression" dxfId="3213" priority="3600">
      <formula>$O168="NOK"</formula>
    </cfRule>
  </conditionalFormatting>
  <conditionalFormatting sqref="B168">
    <cfRule type="expression" dxfId="3212" priority="3598">
      <formula>#REF!="NOK"</formula>
    </cfRule>
  </conditionalFormatting>
  <conditionalFormatting sqref="F176:G178">
    <cfRule type="expression" dxfId="3211" priority="3597">
      <formula>$M177="NOK"</formula>
    </cfRule>
  </conditionalFormatting>
  <conditionalFormatting sqref="C175:G175 C182:E182">
    <cfRule type="expression" dxfId="3210" priority="3596">
      <formula>$M175="NOK"</formula>
    </cfRule>
  </conditionalFormatting>
  <conditionalFormatting sqref="F179:G179">
    <cfRule type="expression" dxfId="3209" priority="3590">
      <formula>$M182="NOK"</formula>
    </cfRule>
  </conditionalFormatting>
  <conditionalFormatting sqref="F182:G182">
    <cfRule type="expression" dxfId="3208" priority="3594">
      <formula>$M182="NOK"</formula>
    </cfRule>
  </conditionalFormatting>
  <conditionalFormatting sqref="B182">
    <cfRule type="expression" dxfId="3207" priority="3593">
      <formula>#REF!="NOK"</formula>
    </cfRule>
  </conditionalFormatting>
  <conditionalFormatting sqref="B175">
    <cfRule type="expression" dxfId="3206" priority="3592">
      <formula>#REF!="NOK"</formula>
    </cfRule>
  </conditionalFormatting>
  <conditionalFormatting sqref="A175">
    <cfRule type="expression" dxfId="3205" priority="3591">
      <formula>$M175="NOK"</formula>
    </cfRule>
  </conditionalFormatting>
  <conditionalFormatting sqref="F175:G175">
    <cfRule type="expression" dxfId="3204" priority="3589">
      <formula>$M182="NOK"</formula>
    </cfRule>
  </conditionalFormatting>
  <conditionalFormatting sqref="A182">
    <cfRule type="expression" dxfId="3203" priority="3588">
      <formula>$M182="NOK"</formula>
    </cfRule>
  </conditionalFormatting>
  <conditionalFormatting sqref="C176:E179">
    <cfRule type="expression" dxfId="3202" priority="3587">
      <formula>$M176="NOK"</formula>
    </cfRule>
  </conditionalFormatting>
  <conditionalFormatting sqref="F176:G179">
    <cfRule type="expression" dxfId="3201" priority="3586">
      <formula>$M176="NOK"</formula>
    </cfRule>
  </conditionalFormatting>
  <conditionalFormatting sqref="B176:B179">
    <cfRule type="expression" dxfId="3200" priority="3585">
      <formula>#REF!="NOK"</formula>
    </cfRule>
  </conditionalFormatting>
  <conditionalFormatting sqref="A176:A179">
    <cfRule type="expression" dxfId="3199" priority="3584">
      <formula>$M176="NOK"</formula>
    </cfRule>
  </conditionalFormatting>
  <conditionalFormatting sqref="C180:E181">
    <cfRule type="expression" dxfId="3198" priority="3583">
      <formula>$M180="NOK"</formula>
    </cfRule>
  </conditionalFormatting>
  <conditionalFormatting sqref="F180:G181">
    <cfRule type="expression" dxfId="3197" priority="3582">
      <formula>$M181="NOK"</formula>
    </cfRule>
  </conditionalFormatting>
  <conditionalFormatting sqref="F180:G181">
    <cfRule type="expression" dxfId="3196" priority="3581">
      <formula>$M180="NOK"</formula>
    </cfRule>
  </conditionalFormatting>
  <conditionalFormatting sqref="B181">
    <cfRule type="expression" dxfId="3195" priority="3580">
      <formula>#REF!="NOK"</formula>
    </cfRule>
  </conditionalFormatting>
  <conditionalFormatting sqref="A181">
    <cfRule type="expression" dxfId="3194" priority="3579">
      <formula>$M181="NOK"</formula>
    </cfRule>
  </conditionalFormatting>
  <conditionalFormatting sqref="A180">
    <cfRule type="expression" dxfId="3193" priority="3578">
      <formula>$O180="NOK"</formula>
    </cfRule>
  </conditionalFormatting>
  <conditionalFormatting sqref="B180">
    <cfRule type="expression" dxfId="3192" priority="3577">
      <formula>#REF!="NOK"</formula>
    </cfRule>
  </conditionalFormatting>
  <conditionalFormatting sqref="B174:G174">
    <cfRule type="expression" dxfId="3191" priority="10106">
      <formula>#REF!="NOK"</formula>
    </cfRule>
  </conditionalFormatting>
  <conditionalFormatting sqref="C186">
    <cfRule type="expression" dxfId="3190" priority="3575">
      <formula>$M186="NOK"</formula>
    </cfRule>
  </conditionalFormatting>
  <conditionalFormatting sqref="C186">
    <cfRule type="expression" dxfId="3189" priority="3576">
      <formula>#REF!="NOK"</formula>
    </cfRule>
  </conditionalFormatting>
  <conditionalFormatting sqref="B194">
    <cfRule type="expression" dxfId="3188" priority="3574">
      <formula>#REF!="NOK"</formula>
    </cfRule>
  </conditionalFormatting>
  <conditionalFormatting sqref="B187">
    <cfRule type="expression" dxfId="3187" priority="3573">
      <formula>#REF!="NOK"</formula>
    </cfRule>
  </conditionalFormatting>
  <conditionalFormatting sqref="A187">
    <cfRule type="expression" dxfId="3186" priority="3572">
      <formula>$M187="NOK"</formula>
    </cfRule>
  </conditionalFormatting>
  <conditionalFormatting sqref="A194">
    <cfRule type="expression" dxfId="3185" priority="3571">
      <formula>$M194="NOK"</formula>
    </cfRule>
  </conditionalFormatting>
  <conditionalFormatting sqref="B188:B191">
    <cfRule type="expression" dxfId="3184" priority="3570">
      <formula>#REF!="NOK"</formula>
    </cfRule>
  </conditionalFormatting>
  <conditionalFormatting sqref="A188:A191">
    <cfRule type="expression" dxfId="3183" priority="3569">
      <formula>$M188="NOK"</formula>
    </cfRule>
  </conditionalFormatting>
  <conditionalFormatting sqref="B193">
    <cfRule type="expression" dxfId="3182" priority="3568">
      <formula>#REF!="NOK"</formula>
    </cfRule>
  </conditionalFormatting>
  <conditionalFormatting sqref="A193">
    <cfRule type="expression" dxfId="3181" priority="3567">
      <formula>$M193="NOK"</formula>
    </cfRule>
  </conditionalFormatting>
  <conditionalFormatting sqref="A192">
    <cfRule type="expression" dxfId="3180" priority="3566">
      <formula>$O192="NOK"</formula>
    </cfRule>
  </conditionalFormatting>
  <conditionalFormatting sqref="B192">
    <cfRule type="expression" dxfId="3179" priority="3565">
      <formula>#REF!="NOK"</formula>
    </cfRule>
  </conditionalFormatting>
  <conditionalFormatting sqref="A197">
    <cfRule type="expression" dxfId="3178" priority="3563">
      <formula>$M197="NOK"</formula>
    </cfRule>
  </conditionalFormatting>
  <conditionalFormatting sqref="A197">
    <cfRule type="expression" dxfId="3177" priority="3562">
      <formula>$M197="NOK"</formula>
    </cfRule>
  </conditionalFormatting>
  <conditionalFormatting sqref="F194">
    <cfRule type="expression" dxfId="3176" priority="3559">
      <formula>#REF!="NOK"</formula>
    </cfRule>
  </conditionalFormatting>
  <conditionalFormatting sqref="F188:F190">
    <cfRule type="expression" dxfId="3175" priority="3558">
      <formula>$M189="NOK"</formula>
    </cfRule>
  </conditionalFormatting>
  <conditionalFormatting sqref="F187">
    <cfRule type="expression" dxfId="3174" priority="3557">
      <formula>$M187="NOK"</formula>
    </cfRule>
  </conditionalFormatting>
  <conditionalFormatting sqref="F191">
    <cfRule type="expression" dxfId="3173" priority="3555">
      <formula>$M194="NOK"</formula>
    </cfRule>
  </conditionalFormatting>
  <conditionalFormatting sqref="F194">
    <cfRule type="expression" dxfId="3172" priority="3556">
      <formula>$M194="NOK"</formula>
    </cfRule>
  </conditionalFormatting>
  <conditionalFormatting sqref="F187">
    <cfRule type="expression" dxfId="3171" priority="3554">
      <formula>$M194="NOK"</formula>
    </cfRule>
  </conditionalFormatting>
  <conditionalFormatting sqref="F188:F191">
    <cfRule type="expression" dxfId="3170" priority="3553">
      <formula>$M188="NOK"</formula>
    </cfRule>
  </conditionalFormatting>
  <conditionalFormatting sqref="F192:F193">
    <cfRule type="expression" dxfId="3169" priority="3552">
      <formula>$M193="NOK"</formula>
    </cfRule>
  </conditionalFormatting>
  <conditionalFormatting sqref="F192:F193">
    <cfRule type="expression" dxfId="3168" priority="3551">
      <formula>$M192="NOK"</formula>
    </cfRule>
  </conditionalFormatting>
  <conditionalFormatting sqref="F195">
    <cfRule type="expression" dxfId="3167" priority="3550">
      <formula>#REF!="NOK"</formula>
    </cfRule>
  </conditionalFormatting>
  <conditionalFormatting sqref="F195">
    <cfRule type="expression" dxfId="3166" priority="3549">
      <formula>$M195="NOK"</formula>
    </cfRule>
  </conditionalFormatting>
  <conditionalFormatting sqref="F202:G202">
    <cfRule type="expression" dxfId="3165" priority="10108">
      <formula>#REF!="NOK"</formula>
    </cfRule>
  </conditionalFormatting>
  <conditionalFormatting sqref="B197:G197">
    <cfRule type="expression" dxfId="3164" priority="10109">
      <formula>#REF!="NOK"</formula>
    </cfRule>
  </conditionalFormatting>
  <conditionalFormatting sqref="B397:B398">
    <cfRule type="expression" dxfId="3163" priority="3472">
      <formula>$M397="NOK"</formula>
    </cfRule>
  </conditionalFormatting>
  <conditionalFormatting sqref="C397:G398 A391:G391 B392 E392:G392">
    <cfRule type="expression" dxfId="3162" priority="3473">
      <formula>$M391="NOK"</formula>
    </cfRule>
  </conditionalFormatting>
  <conditionalFormatting sqref="A396:B396 B393 B395">
    <cfRule type="expression" dxfId="3161" priority="3450">
      <formula>$O393="NOK"</formula>
    </cfRule>
  </conditionalFormatting>
  <conditionalFormatting sqref="A395">
    <cfRule type="expression" dxfId="3160" priority="3449">
      <formula>$O395="NOK"</formula>
    </cfRule>
  </conditionalFormatting>
  <conditionalFormatting sqref="B394">
    <cfRule type="expression" dxfId="3159" priority="3448">
      <formula>$O394="NOK"</formula>
    </cfRule>
  </conditionalFormatting>
  <conditionalFormatting sqref="A394">
    <cfRule type="expression" dxfId="3158" priority="3447">
      <formula>$O394="NOK"</formula>
    </cfRule>
  </conditionalFormatting>
  <conditionalFormatting sqref="A393">
    <cfRule type="expression" dxfId="3157" priority="3446">
      <formula>$O393="NOK"</formula>
    </cfRule>
  </conditionalFormatting>
  <conditionalFormatting sqref="F393 F395:F396">
    <cfRule type="expression" dxfId="3156" priority="3445">
      <formula>$O393="NOK"</formula>
    </cfRule>
  </conditionalFormatting>
  <conditionalFormatting sqref="F394">
    <cfRule type="expression" dxfId="3155" priority="3444">
      <formula>$O394="NOK"</formula>
    </cfRule>
  </conditionalFormatting>
  <conditionalFormatting sqref="A397">
    <cfRule type="expression" dxfId="3154" priority="3443">
      <formula>$O397="NOK"</formula>
    </cfRule>
  </conditionalFormatting>
  <conditionalFormatting sqref="A398">
    <cfRule type="expression" dxfId="3153" priority="3442">
      <formula>$O398="NOK"</formula>
    </cfRule>
  </conditionalFormatting>
  <conditionalFormatting sqref="D392">
    <cfRule type="expression" dxfId="3152" priority="3441">
      <formula>$O392="NOK"</formula>
    </cfRule>
  </conditionalFormatting>
  <conditionalFormatting sqref="C392">
    <cfRule type="expression" dxfId="3151" priority="3440">
      <formula>$O392="NOK"</formula>
    </cfRule>
  </conditionalFormatting>
  <conditionalFormatting sqref="G401:G404 C401:E404">
    <cfRule type="expression" dxfId="3150" priority="3439">
      <formula>$M401="NOK"</formula>
    </cfRule>
  </conditionalFormatting>
  <conditionalFormatting sqref="C405:G406 A399:G399 B400 E400:G400">
    <cfRule type="expression" dxfId="3149" priority="3438">
      <formula>$M399="NOK"</formula>
    </cfRule>
  </conditionalFormatting>
  <conditionalFormatting sqref="F401 F403:F404">
    <cfRule type="expression" dxfId="3148" priority="3430">
      <formula>$O401="NOK"</formula>
    </cfRule>
  </conditionalFormatting>
  <conditionalFormatting sqref="F402">
    <cfRule type="expression" dxfId="3147" priority="3429">
      <formula>$O402="NOK"</formula>
    </cfRule>
  </conditionalFormatting>
  <conditionalFormatting sqref="A404:B405 B401 B403">
    <cfRule type="expression" dxfId="3146" priority="3424">
      <formula>$O401="NOK"</formula>
    </cfRule>
  </conditionalFormatting>
  <conditionalFormatting sqref="A403">
    <cfRule type="expression" dxfId="3145" priority="3423">
      <formula>$O403="NOK"</formula>
    </cfRule>
  </conditionalFormatting>
  <conditionalFormatting sqref="B402">
    <cfRule type="expression" dxfId="3144" priority="3422">
      <formula>$O402="NOK"</formula>
    </cfRule>
  </conditionalFormatting>
  <conditionalFormatting sqref="A402">
    <cfRule type="expression" dxfId="3143" priority="3421">
      <formula>$O402="NOK"</formula>
    </cfRule>
  </conditionalFormatting>
  <conditionalFormatting sqref="A401">
    <cfRule type="expression" dxfId="3142" priority="3420">
      <formula>$O401="NOK"</formula>
    </cfRule>
  </conditionalFormatting>
  <conditionalFormatting sqref="B406">
    <cfRule type="expression" dxfId="3141" priority="3419">
      <formula>#REF!="NOK"</formula>
    </cfRule>
  </conditionalFormatting>
  <conditionalFormatting sqref="B406">
    <cfRule type="expression" dxfId="3140" priority="3418">
      <formula>$O406="NOK"</formula>
    </cfRule>
  </conditionalFormatting>
  <conditionalFormatting sqref="A406">
    <cfRule type="expression" dxfId="3139" priority="3417">
      <formula>$O406="NOK"</formula>
    </cfRule>
  </conditionalFormatting>
  <conditionalFormatting sqref="D400">
    <cfRule type="expression" dxfId="3138" priority="3416">
      <formula>$O400="NOK"</formula>
    </cfRule>
  </conditionalFormatting>
  <conditionalFormatting sqref="C400">
    <cfRule type="expression" dxfId="3137" priority="3415">
      <formula>$O400="NOK"</formula>
    </cfRule>
  </conditionalFormatting>
  <conditionalFormatting sqref="C412:G413 A407:G407 B408 E408:G408">
    <cfRule type="expression" dxfId="3136" priority="3413">
      <formula>$M407="NOK"</formula>
    </cfRule>
  </conditionalFormatting>
  <conditionalFormatting sqref="F410:F411">
    <cfRule type="expression" dxfId="3135" priority="3411">
      <formula>$O410="NOK"</formula>
    </cfRule>
  </conditionalFormatting>
  <conditionalFormatting sqref="F409">
    <cfRule type="expression" dxfId="3134" priority="3410">
      <formula>$O409="NOK"</formula>
    </cfRule>
  </conditionalFormatting>
  <conditionalFormatting sqref="A412:B412">
    <cfRule type="expression" dxfId="3133" priority="3409">
      <formula>$O412="NOK"</formula>
    </cfRule>
  </conditionalFormatting>
  <conditionalFormatting sqref="A409">
    <cfRule type="expression" dxfId="3132" priority="3406">
      <formula>$O409="NOK"</formula>
    </cfRule>
  </conditionalFormatting>
  <conditionalFormatting sqref="C408">
    <cfRule type="expression" dxfId="3131" priority="3400">
      <formula>$O408="NOK"</formula>
    </cfRule>
  </conditionalFormatting>
  <conditionalFormatting sqref="B413">
    <cfRule type="expression" dxfId="3130" priority="3404">
      <formula>#REF!="NOK"</formula>
    </cfRule>
  </conditionalFormatting>
  <conditionalFormatting sqref="B413">
    <cfRule type="expression" dxfId="3129" priority="3403">
      <formula>$O413="NOK"</formula>
    </cfRule>
  </conditionalFormatting>
  <conditionalFormatting sqref="A413">
    <cfRule type="expression" dxfId="3128" priority="3402">
      <formula>$O413="NOK"</formula>
    </cfRule>
  </conditionalFormatting>
  <conditionalFormatting sqref="D408">
    <cfRule type="expression" dxfId="3127" priority="3401">
      <formula>$O408="NOK"</formula>
    </cfRule>
  </conditionalFormatting>
  <conditionalFormatting sqref="B411">
    <cfRule type="expression" dxfId="3126" priority="3399">
      <formula>$O411="NOK"</formula>
    </cfRule>
  </conditionalFormatting>
  <conditionalFormatting sqref="A411">
    <cfRule type="expression" dxfId="3125" priority="3398">
      <formula>$O411="NOK"</formula>
    </cfRule>
  </conditionalFormatting>
  <conditionalFormatting sqref="B410">
    <cfRule type="expression" dxfId="3124" priority="3395">
      <formula>$O410="NOK"</formula>
    </cfRule>
  </conditionalFormatting>
  <conditionalFormatting sqref="A410">
    <cfRule type="expression" dxfId="3123" priority="3394">
      <formula>$O410="NOK"</formula>
    </cfRule>
  </conditionalFormatting>
  <conditionalFormatting sqref="B409">
    <cfRule type="expression" dxfId="3122" priority="3393">
      <formula>$O409="NOK"</formula>
    </cfRule>
  </conditionalFormatting>
  <conditionalFormatting sqref="B417">
    <cfRule type="expression" dxfId="3121" priority="3357">
      <formula>$O417="NOK"</formula>
    </cfRule>
  </conditionalFormatting>
  <conditionalFormatting sqref="A417">
    <cfRule type="expression" dxfId="3120" priority="3356">
      <formula>$O417="NOK"</formula>
    </cfRule>
  </conditionalFormatting>
  <conditionalFormatting sqref="C418:G419 A414:G414 B415 E415:G415">
    <cfRule type="expression" dxfId="3119" priority="3368">
      <formula>$M414="NOK"</formula>
    </cfRule>
  </conditionalFormatting>
  <conditionalFormatting sqref="F416:F417">
    <cfRule type="expression" dxfId="3118" priority="3366">
      <formula>$O416="NOK"</formula>
    </cfRule>
  </conditionalFormatting>
  <conditionalFormatting sqref="A418:B418">
    <cfRule type="expression" dxfId="3117" priority="3364">
      <formula>$O418="NOK"</formula>
    </cfRule>
  </conditionalFormatting>
  <conditionalFormatting sqref="C415">
    <cfRule type="expression" dxfId="3116" priority="3358">
      <formula>$O415="NOK"</formula>
    </cfRule>
  </conditionalFormatting>
  <conditionalFormatting sqref="B419">
    <cfRule type="expression" dxfId="3115" priority="3362">
      <formula>#REF!="NOK"</formula>
    </cfRule>
  </conditionalFormatting>
  <conditionalFormatting sqref="B419">
    <cfRule type="expression" dxfId="3114" priority="3361">
      <formula>$O419="NOK"</formula>
    </cfRule>
  </conditionalFormatting>
  <conditionalFormatting sqref="A419">
    <cfRule type="expression" dxfId="3113" priority="3360">
      <formula>$O419="NOK"</formula>
    </cfRule>
  </conditionalFormatting>
  <conditionalFormatting sqref="D415">
    <cfRule type="expression" dxfId="3112" priority="3359">
      <formula>$O415="NOK"</formula>
    </cfRule>
  </conditionalFormatting>
  <conditionalFormatting sqref="B416">
    <cfRule type="expression" dxfId="3111" priority="3355">
      <formula>$O416="NOK"</formula>
    </cfRule>
  </conditionalFormatting>
  <conditionalFormatting sqref="A416">
    <cfRule type="expression" dxfId="3110" priority="3354">
      <formula>$O416="NOK"</formula>
    </cfRule>
  </conditionalFormatting>
  <conditionalFormatting sqref="G422:G423 C422:E423">
    <cfRule type="expression" dxfId="3109" priority="3352">
      <formula>$M422="NOK"</formula>
    </cfRule>
  </conditionalFormatting>
  <conditionalFormatting sqref="B423">
    <cfRule type="expression" dxfId="3108" priority="3342">
      <formula>$O423="NOK"</formula>
    </cfRule>
  </conditionalFormatting>
  <conditionalFormatting sqref="A423">
    <cfRule type="expression" dxfId="3107" priority="3341">
      <formula>$O423="NOK"</formula>
    </cfRule>
  </conditionalFormatting>
  <conditionalFormatting sqref="C424:G425 A420:G420 B421 E421:G421">
    <cfRule type="expression" dxfId="3106" priority="3351">
      <formula>$M420="NOK"</formula>
    </cfRule>
  </conditionalFormatting>
  <conditionalFormatting sqref="F422:F423">
    <cfRule type="expression" dxfId="3105" priority="3349">
      <formula>$O422="NOK"</formula>
    </cfRule>
  </conditionalFormatting>
  <conditionalFormatting sqref="A424:B424">
    <cfRule type="expression" dxfId="3104" priority="3348">
      <formula>$O424="NOK"</formula>
    </cfRule>
  </conditionalFormatting>
  <conditionalFormatting sqref="C421">
    <cfRule type="expression" dxfId="3103" priority="3343">
      <formula>$O421="NOK"</formula>
    </cfRule>
  </conditionalFormatting>
  <conditionalFormatting sqref="B425">
    <cfRule type="expression" dxfId="3102" priority="3347">
      <formula>#REF!="NOK"</formula>
    </cfRule>
  </conditionalFormatting>
  <conditionalFormatting sqref="B425">
    <cfRule type="expression" dxfId="3101" priority="3346">
      <formula>$O425="NOK"</formula>
    </cfRule>
  </conditionalFormatting>
  <conditionalFormatting sqref="A425">
    <cfRule type="expression" dxfId="3100" priority="3345">
      <formula>$O425="NOK"</formula>
    </cfRule>
  </conditionalFormatting>
  <conditionalFormatting sqref="D421">
    <cfRule type="expression" dxfId="3099" priority="3344">
      <formula>$O421="NOK"</formula>
    </cfRule>
  </conditionalFormatting>
  <conditionalFormatting sqref="B422">
    <cfRule type="expression" dxfId="3098" priority="3340">
      <formula>$O422="NOK"</formula>
    </cfRule>
  </conditionalFormatting>
  <conditionalFormatting sqref="A422">
    <cfRule type="expression" dxfId="3097" priority="3339">
      <formula>$O422="NOK"</formula>
    </cfRule>
  </conditionalFormatting>
  <conditionalFormatting sqref="G428:G430 C428:E430">
    <cfRule type="expression" dxfId="3096" priority="3324">
      <formula>$M428="NOK"</formula>
    </cfRule>
  </conditionalFormatting>
  <conditionalFormatting sqref="C431:G432 A426:G426 B427 E427:G427">
    <cfRule type="expression" dxfId="3095" priority="3323">
      <formula>$M426="NOK"</formula>
    </cfRule>
  </conditionalFormatting>
  <conditionalFormatting sqref="F429:F430">
    <cfRule type="expression" dxfId="3094" priority="3321">
      <formula>$O429="NOK"</formula>
    </cfRule>
  </conditionalFormatting>
  <conditionalFormatting sqref="F428">
    <cfRule type="expression" dxfId="3093" priority="3320">
      <formula>$O428="NOK"</formula>
    </cfRule>
  </conditionalFormatting>
  <conditionalFormatting sqref="A431:B431">
    <cfRule type="expression" dxfId="3092" priority="3319">
      <formula>$O431="NOK"</formula>
    </cfRule>
  </conditionalFormatting>
  <conditionalFormatting sqref="A428">
    <cfRule type="expression" dxfId="3091" priority="3318">
      <formula>$O428="NOK"</formula>
    </cfRule>
  </conditionalFormatting>
  <conditionalFormatting sqref="C427">
    <cfRule type="expression" dxfId="3090" priority="3313">
      <formula>$O427="NOK"</formula>
    </cfRule>
  </conditionalFormatting>
  <conditionalFormatting sqref="B432">
    <cfRule type="expression" dxfId="3089" priority="3317">
      <formula>#REF!="NOK"</formula>
    </cfRule>
  </conditionalFormatting>
  <conditionalFormatting sqref="B432">
    <cfRule type="expression" dxfId="3088" priority="3316">
      <formula>$O432="NOK"</formula>
    </cfRule>
  </conditionalFormatting>
  <conditionalFormatting sqref="A432">
    <cfRule type="expression" dxfId="3087" priority="3315">
      <formula>$O432="NOK"</formula>
    </cfRule>
  </conditionalFormatting>
  <conditionalFormatting sqref="D427">
    <cfRule type="expression" dxfId="3086" priority="3314">
      <formula>$O427="NOK"</formula>
    </cfRule>
  </conditionalFormatting>
  <conditionalFormatting sqref="B430">
    <cfRule type="expression" dxfId="3085" priority="3312">
      <formula>$O430="NOK"</formula>
    </cfRule>
  </conditionalFormatting>
  <conditionalFormatting sqref="A430">
    <cfRule type="expression" dxfId="3084" priority="3311">
      <formula>$O430="NOK"</formula>
    </cfRule>
  </conditionalFormatting>
  <conditionalFormatting sqref="B429">
    <cfRule type="expression" dxfId="3083" priority="3310">
      <formula>$O429="NOK"</formula>
    </cfRule>
  </conditionalFormatting>
  <conditionalFormatting sqref="A429">
    <cfRule type="expression" dxfId="3082" priority="3309">
      <formula>$O429="NOK"</formula>
    </cfRule>
  </conditionalFormatting>
  <conditionalFormatting sqref="B428">
    <cfRule type="expression" dxfId="3081" priority="3308">
      <formula>$O428="NOK"</formula>
    </cfRule>
  </conditionalFormatting>
  <conditionalFormatting sqref="G435 C435:E435 C437:E438 G437:G438">
    <cfRule type="expression" dxfId="3080" priority="3307">
      <formula>$M435="NOK"</formula>
    </cfRule>
  </conditionalFormatting>
  <conditionalFormatting sqref="C439:G440 A433:G433 B434 E434:G434">
    <cfRule type="expression" dxfId="3079" priority="3306">
      <formula>$M433="NOK"</formula>
    </cfRule>
  </conditionalFormatting>
  <conditionalFormatting sqref="F437:F438">
    <cfRule type="expression" dxfId="3078" priority="3304">
      <formula>$O437="NOK"</formula>
    </cfRule>
  </conditionalFormatting>
  <conditionalFormatting sqref="F435">
    <cfRule type="expression" dxfId="3077" priority="3303">
      <formula>$O435="NOK"</formula>
    </cfRule>
  </conditionalFormatting>
  <conditionalFormatting sqref="A439:B439">
    <cfRule type="expression" dxfId="3076" priority="3302">
      <formula>$O439="NOK"</formula>
    </cfRule>
  </conditionalFormatting>
  <conditionalFormatting sqref="A435">
    <cfRule type="expression" dxfId="3075" priority="3301">
      <formula>$O435="NOK"</formula>
    </cfRule>
  </conditionalFormatting>
  <conditionalFormatting sqref="C434">
    <cfRule type="expression" dxfId="3074" priority="3296">
      <formula>$O434="NOK"</formula>
    </cfRule>
  </conditionalFormatting>
  <conditionalFormatting sqref="B440">
    <cfRule type="expression" dxfId="3073" priority="3300">
      <formula>#REF!="NOK"</formula>
    </cfRule>
  </conditionalFormatting>
  <conditionalFormatting sqref="B440">
    <cfRule type="expression" dxfId="3072" priority="3299">
      <formula>$O440="NOK"</formula>
    </cfRule>
  </conditionalFormatting>
  <conditionalFormatting sqref="A440">
    <cfRule type="expression" dxfId="3071" priority="3298">
      <formula>$O440="NOK"</formula>
    </cfRule>
  </conditionalFormatting>
  <conditionalFormatting sqref="D434">
    <cfRule type="expression" dxfId="3070" priority="3297">
      <formula>$O434="NOK"</formula>
    </cfRule>
  </conditionalFormatting>
  <conditionalFormatting sqref="B438">
    <cfRule type="expression" dxfId="3069" priority="3295">
      <formula>$O438="NOK"</formula>
    </cfRule>
  </conditionalFormatting>
  <conditionalFormatting sqref="A438">
    <cfRule type="expression" dxfId="3068" priority="3294">
      <formula>$O438="NOK"</formula>
    </cfRule>
  </conditionalFormatting>
  <conditionalFormatting sqref="B437">
    <cfRule type="expression" dxfId="3067" priority="3293">
      <formula>$O437="NOK"</formula>
    </cfRule>
  </conditionalFormatting>
  <conditionalFormatting sqref="A437">
    <cfRule type="expression" dxfId="3066" priority="3292">
      <formula>$O437="NOK"</formula>
    </cfRule>
  </conditionalFormatting>
  <conditionalFormatting sqref="B435">
    <cfRule type="expression" dxfId="3065" priority="3291">
      <formula>$O435="NOK"</formula>
    </cfRule>
  </conditionalFormatting>
  <conditionalFormatting sqref="C436:E436 G436">
    <cfRule type="expression" dxfId="3064" priority="3290">
      <formula>$M436="NOK"</formula>
    </cfRule>
  </conditionalFormatting>
  <conditionalFormatting sqref="F436">
    <cfRule type="expression" dxfId="3063" priority="3289">
      <formula>$O436="NOK"</formula>
    </cfRule>
  </conditionalFormatting>
  <conditionalFormatting sqref="A436">
    <cfRule type="expression" dxfId="3062" priority="3287">
      <formula>$O436="NOK"</formula>
    </cfRule>
  </conditionalFormatting>
  <conditionalFormatting sqref="B436">
    <cfRule type="expression" dxfId="3061" priority="3286">
      <formula>$O436="NOK"</formula>
    </cfRule>
  </conditionalFormatting>
  <conditionalFormatting sqref="G443 C443:E443 C445:E446 G445:G446">
    <cfRule type="expression" dxfId="3060" priority="3285">
      <formula>$M443="NOK"</formula>
    </cfRule>
  </conditionalFormatting>
  <conditionalFormatting sqref="C447:G448 A441:G441 B442 E442:G442">
    <cfRule type="expression" dxfId="3059" priority="3284">
      <formula>$M441="NOK"</formula>
    </cfRule>
  </conditionalFormatting>
  <conditionalFormatting sqref="F445:F446">
    <cfRule type="expression" dxfId="3058" priority="3282">
      <formula>$O445="NOK"</formula>
    </cfRule>
  </conditionalFormatting>
  <conditionalFormatting sqref="F443">
    <cfRule type="expression" dxfId="3057" priority="3281">
      <formula>$O443="NOK"</formula>
    </cfRule>
  </conditionalFormatting>
  <conditionalFormatting sqref="A447:B447">
    <cfRule type="expression" dxfId="3056" priority="3280">
      <formula>$O447="NOK"</formula>
    </cfRule>
  </conditionalFormatting>
  <conditionalFormatting sqref="C442">
    <cfRule type="expression" dxfId="3055" priority="3274">
      <formula>$O442="NOK"</formula>
    </cfRule>
  </conditionalFormatting>
  <conditionalFormatting sqref="B448">
    <cfRule type="expression" dxfId="3054" priority="3278">
      <formula>#REF!="NOK"</formula>
    </cfRule>
  </conditionalFormatting>
  <conditionalFormatting sqref="B448">
    <cfRule type="expression" dxfId="3053" priority="3277">
      <formula>$O448="NOK"</formula>
    </cfRule>
  </conditionalFormatting>
  <conditionalFormatting sqref="A448">
    <cfRule type="expression" dxfId="3052" priority="3276">
      <formula>$O448="NOK"</formula>
    </cfRule>
  </conditionalFormatting>
  <conditionalFormatting sqref="D442">
    <cfRule type="expression" dxfId="3051" priority="3275">
      <formula>$O442="NOK"</formula>
    </cfRule>
  </conditionalFormatting>
  <conditionalFormatting sqref="B446">
    <cfRule type="expression" dxfId="3050" priority="3273">
      <formula>$O446="NOK"</formula>
    </cfRule>
  </conditionalFormatting>
  <conditionalFormatting sqref="A446">
    <cfRule type="expression" dxfId="3049" priority="3272">
      <formula>$O446="NOK"</formula>
    </cfRule>
  </conditionalFormatting>
  <conditionalFormatting sqref="B445">
    <cfRule type="expression" dxfId="3048" priority="3271">
      <formula>$O445="NOK"</formula>
    </cfRule>
  </conditionalFormatting>
  <conditionalFormatting sqref="A445">
    <cfRule type="expression" dxfId="3047" priority="3270">
      <formula>$O445="NOK"</formula>
    </cfRule>
  </conditionalFormatting>
  <conditionalFormatting sqref="C444:E444 G444">
    <cfRule type="expression" dxfId="3046" priority="3268">
      <formula>$M444="NOK"</formula>
    </cfRule>
  </conditionalFormatting>
  <conditionalFormatting sqref="F444">
    <cfRule type="expression" dxfId="3045" priority="3267">
      <formula>$O444="NOK"</formula>
    </cfRule>
  </conditionalFormatting>
  <conditionalFormatting sqref="A444">
    <cfRule type="expression" dxfId="3044" priority="3266">
      <formula>$O444="NOK"</formula>
    </cfRule>
  </conditionalFormatting>
  <conditionalFormatting sqref="B444">
    <cfRule type="expression" dxfId="3043" priority="3265">
      <formula>$O444="NOK"</formula>
    </cfRule>
  </conditionalFormatting>
  <conditionalFormatting sqref="B443">
    <cfRule type="expression" dxfId="3042" priority="3264">
      <formula>$O443="NOK"</formula>
    </cfRule>
  </conditionalFormatting>
  <conditionalFormatting sqref="A443">
    <cfRule type="expression" dxfId="3041" priority="3263">
      <formula>$O443="NOK"</formula>
    </cfRule>
  </conditionalFormatting>
  <conditionalFormatting sqref="G451:G453 C451:E453">
    <cfRule type="expression" dxfId="3040" priority="3262">
      <formula>$M451="NOK"</formula>
    </cfRule>
  </conditionalFormatting>
  <conditionalFormatting sqref="C454:G455 A449:G449 B450 E450:G450">
    <cfRule type="expression" dxfId="3039" priority="3261">
      <formula>$M449="NOK"</formula>
    </cfRule>
  </conditionalFormatting>
  <conditionalFormatting sqref="F452:F453">
    <cfRule type="expression" dxfId="3038" priority="3259">
      <formula>$O452="NOK"</formula>
    </cfRule>
  </conditionalFormatting>
  <conditionalFormatting sqref="F451">
    <cfRule type="expression" dxfId="3037" priority="3258">
      <formula>$O451="NOK"</formula>
    </cfRule>
  </conditionalFormatting>
  <conditionalFormatting sqref="A454:B454">
    <cfRule type="expression" dxfId="3036" priority="3257">
      <formula>$O454="NOK"</formula>
    </cfRule>
  </conditionalFormatting>
  <conditionalFormatting sqref="A451">
    <cfRule type="expression" dxfId="3035" priority="3256">
      <formula>$O451="NOK"</formula>
    </cfRule>
  </conditionalFormatting>
  <conditionalFormatting sqref="C450">
    <cfRule type="expression" dxfId="3034" priority="3251">
      <formula>$O450="NOK"</formula>
    </cfRule>
  </conditionalFormatting>
  <conditionalFormatting sqref="B455">
    <cfRule type="expression" dxfId="3033" priority="3255">
      <formula>#REF!="NOK"</formula>
    </cfRule>
  </conditionalFormatting>
  <conditionalFormatting sqref="B455">
    <cfRule type="expression" dxfId="3032" priority="3254">
      <formula>$O455="NOK"</formula>
    </cfRule>
  </conditionalFormatting>
  <conditionalFormatting sqref="A455">
    <cfRule type="expression" dxfId="3031" priority="3253">
      <formula>$O455="NOK"</formula>
    </cfRule>
  </conditionalFormatting>
  <conditionalFormatting sqref="D450">
    <cfRule type="expression" dxfId="3030" priority="3252">
      <formula>$O450="NOK"</formula>
    </cfRule>
  </conditionalFormatting>
  <conditionalFormatting sqref="B453">
    <cfRule type="expression" dxfId="3029" priority="3250">
      <formula>$O453="NOK"</formula>
    </cfRule>
  </conditionalFormatting>
  <conditionalFormatting sqref="A453">
    <cfRule type="expression" dxfId="3028" priority="3249">
      <formula>$O453="NOK"</formula>
    </cfRule>
  </conditionalFormatting>
  <conditionalFormatting sqref="B452">
    <cfRule type="expression" dxfId="3027" priority="3248">
      <formula>$O452="NOK"</formula>
    </cfRule>
  </conditionalFormatting>
  <conditionalFormatting sqref="A452">
    <cfRule type="expression" dxfId="3026" priority="3247">
      <formula>$O452="NOK"</formula>
    </cfRule>
  </conditionalFormatting>
  <conditionalFormatting sqref="B451">
    <cfRule type="expression" dxfId="3025" priority="3245">
      <formula>$O451="NOK"</formula>
    </cfRule>
  </conditionalFormatting>
  <conditionalFormatting sqref="G458 C458:E458 C460:E461 G460:G461">
    <cfRule type="expression" dxfId="3024" priority="3244">
      <formula>$M458="NOK"</formula>
    </cfRule>
  </conditionalFormatting>
  <conditionalFormatting sqref="C462:G463 A456:G456 B457 E457:G457">
    <cfRule type="expression" dxfId="3023" priority="3243">
      <formula>$M456="NOK"</formula>
    </cfRule>
  </conditionalFormatting>
  <conditionalFormatting sqref="F460:F461">
    <cfRule type="expression" dxfId="3022" priority="3241">
      <formula>$O460="NOK"</formula>
    </cfRule>
  </conditionalFormatting>
  <conditionalFormatting sqref="F458">
    <cfRule type="expression" dxfId="3021" priority="3240">
      <formula>$O458="NOK"</formula>
    </cfRule>
  </conditionalFormatting>
  <conditionalFormatting sqref="A462:B462">
    <cfRule type="expression" dxfId="3020" priority="3239">
      <formula>$O462="NOK"</formula>
    </cfRule>
  </conditionalFormatting>
  <conditionalFormatting sqref="C457">
    <cfRule type="expression" dxfId="3019" priority="3234">
      <formula>$O457="NOK"</formula>
    </cfRule>
  </conditionalFormatting>
  <conditionalFormatting sqref="B463">
    <cfRule type="expression" dxfId="3018" priority="3238">
      <formula>#REF!="NOK"</formula>
    </cfRule>
  </conditionalFormatting>
  <conditionalFormatting sqref="B463">
    <cfRule type="expression" dxfId="3017" priority="3237">
      <formula>$O463="NOK"</formula>
    </cfRule>
  </conditionalFormatting>
  <conditionalFormatting sqref="A463">
    <cfRule type="expression" dxfId="3016" priority="3236">
      <formula>$O463="NOK"</formula>
    </cfRule>
  </conditionalFormatting>
  <conditionalFormatting sqref="B461">
    <cfRule type="expression" dxfId="3015" priority="3233">
      <formula>$O461="NOK"</formula>
    </cfRule>
  </conditionalFormatting>
  <conditionalFormatting sqref="A461">
    <cfRule type="expression" dxfId="3014" priority="3232">
      <formula>$O461="NOK"</formula>
    </cfRule>
  </conditionalFormatting>
  <conditionalFormatting sqref="C459:E459 G459">
    <cfRule type="expression" dxfId="3013" priority="3229">
      <formula>$M459="NOK"</formula>
    </cfRule>
  </conditionalFormatting>
  <conditionalFormatting sqref="F459">
    <cfRule type="expression" dxfId="3012" priority="3228">
      <formula>$O459="NOK"</formula>
    </cfRule>
  </conditionalFormatting>
  <conditionalFormatting sqref="A459">
    <cfRule type="expression" dxfId="3011" priority="3227">
      <formula>$O459="NOK"</formula>
    </cfRule>
  </conditionalFormatting>
  <conditionalFormatting sqref="B459">
    <cfRule type="expression" dxfId="3010" priority="3226">
      <formula>$O459="NOK"</formula>
    </cfRule>
  </conditionalFormatting>
  <conditionalFormatting sqref="A458">
    <cfRule type="expression" dxfId="3009" priority="3224">
      <formula>$O458="NOK"</formula>
    </cfRule>
  </conditionalFormatting>
  <conditionalFormatting sqref="B460">
    <cfRule type="expression" dxfId="3008" priority="3223">
      <formula>$O460="NOK"</formula>
    </cfRule>
  </conditionalFormatting>
  <conditionalFormatting sqref="A460">
    <cfRule type="expression" dxfId="3007" priority="3222">
      <formula>$O460="NOK"</formula>
    </cfRule>
  </conditionalFormatting>
  <conditionalFormatting sqref="B458">
    <cfRule type="expression" dxfId="3006" priority="3221">
      <formula>$O458="NOK"</formula>
    </cfRule>
  </conditionalFormatting>
  <conditionalFormatting sqref="D457">
    <cfRule type="expression" dxfId="3005" priority="3220">
      <formula>$O457="NOK"</formula>
    </cfRule>
  </conditionalFormatting>
  <conditionalFormatting sqref="G466:G468 C466:E468">
    <cfRule type="expression" dxfId="3004" priority="3219">
      <formula>$M466="NOK"</formula>
    </cfRule>
  </conditionalFormatting>
  <conditionalFormatting sqref="C469:G470 A464:G464 B465 E465:G465">
    <cfRule type="expression" dxfId="3003" priority="3218">
      <formula>$M464="NOK"</formula>
    </cfRule>
  </conditionalFormatting>
  <conditionalFormatting sqref="F467:F468">
    <cfRule type="expression" dxfId="3002" priority="3216">
      <formula>$O467="NOK"</formula>
    </cfRule>
  </conditionalFormatting>
  <conditionalFormatting sqref="F466">
    <cfRule type="expression" dxfId="3001" priority="3215">
      <formula>$O466="NOK"</formula>
    </cfRule>
  </conditionalFormatting>
  <conditionalFormatting sqref="A469:B469">
    <cfRule type="expression" dxfId="3000" priority="3214">
      <formula>$O469="NOK"</formula>
    </cfRule>
  </conditionalFormatting>
  <conditionalFormatting sqref="A466">
    <cfRule type="expression" dxfId="2999" priority="3213">
      <formula>$O466="NOK"</formula>
    </cfRule>
  </conditionalFormatting>
  <conditionalFormatting sqref="C465">
    <cfRule type="expression" dxfId="2998" priority="3208">
      <formula>$O465="NOK"</formula>
    </cfRule>
  </conditionalFormatting>
  <conditionalFormatting sqref="B470">
    <cfRule type="expression" dxfId="2997" priority="3212">
      <formula>#REF!="NOK"</formula>
    </cfRule>
  </conditionalFormatting>
  <conditionalFormatting sqref="B470">
    <cfRule type="expression" dxfId="2996" priority="3211">
      <formula>$O470="NOK"</formula>
    </cfRule>
  </conditionalFormatting>
  <conditionalFormatting sqref="A470">
    <cfRule type="expression" dxfId="2995" priority="3210">
      <formula>$O470="NOK"</formula>
    </cfRule>
  </conditionalFormatting>
  <conditionalFormatting sqref="D465">
    <cfRule type="expression" dxfId="2994" priority="3209">
      <formula>$O465="NOK"</formula>
    </cfRule>
  </conditionalFormatting>
  <conditionalFormatting sqref="B468">
    <cfRule type="expression" dxfId="2993" priority="3207">
      <formula>$O468="NOK"</formula>
    </cfRule>
  </conditionalFormatting>
  <conditionalFormatting sqref="A468">
    <cfRule type="expression" dxfId="2992" priority="3206">
      <formula>$O468="NOK"</formula>
    </cfRule>
  </conditionalFormatting>
  <conditionalFormatting sqref="B467">
    <cfRule type="expression" dxfId="2991" priority="3205">
      <formula>$O467="NOK"</formula>
    </cfRule>
  </conditionalFormatting>
  <conditionalFormatting sqref="A467">
    <cfRule type="expression" dxfId="2990" priority="3204">
      <formula>$O467="NOK"</formula>
    </cfRule>
  </conditionalFormatting>
  <conditionalFormatting sqref="B466">
    <cfRule type="expression" dxfId="2989" priority="3203">
      <formula>$O466="NOK"</formula>
    </cfRule>
  </conditionalFormatting>
  <conditionalFormatting sqref="A477">
    <cfRule type="expression" dxfId="2988" priority="3043">
      <formula>$O477="NOK"</formula>
    </cfRule>
  </conditionalFormatting>
  <conditionalFormatting sqref="B475">
    <cfRule type="expression" dxfId="2987" priority="3040">
      <formula>$O475="NOK"</formula>
    </cfRule>
  </conditionalFormatting>
  <conditionalFormatting sqref="B477">
    <cfRule type="expression" dxfId="2986" priority="3044">
      <formula>$O477="NOK"</formula>
    </cfRule>
  </conditionalFormatting>
  <conditionalFormatting sqref="D472">
    <cfRule type="expression" dxfId="2985" priority="3042">
      <formula>$O472="NOK"</formula>
    </cfRule>
  </conditionalFormatting>
  <conditionalFormatting sqref="A475">
    <cfRule type="expression" dxfId="2984" priority="3039">
      <formula>$O475="NOK"</formula>
    </cfRule>
  </conditionalFormatting>
  <conditionalFormatting sqref="A474">
    <cfRule type="expression" dxfId="2983" priority="3037">
      <formula>$O474="NOK"</formula>
    </cfRule>
  </conditionalFormatting>
  <conditionalFormatting sqref="B473">
    <cfRule type="expression" dxfId="2982" priority="3036">
      <formula>$O473="NOK"</formula>
    </cfRule>
  </conditionalFormatting>
  <conditionalFormatting sqref="C472">
    <cfRule type="expression" dxfId="2981" priority="3041">
      <formula>$O472="NOK"</formula>
    </cfRule>
  </conditionalFormatting>
  <conditionalFormatting sqref="G473:G475 C473:E475">
    <cfRule type="expression" dxfId="2980" priority="3052">
      <formula>$M473="NOK"</formula>
    </cfRule>
  </conditionalFormatting>
  <conditionalFormatting sqref="C476:G477 A471:G471 B472 E472:G472">
    <cfRule type="expression" dxfId="2979" priority="3051">
      <formula>$M471="NOK"</formula>
    </cfRule>
  </conditionalFormatting>
  <conditionalFormatting sqref="F474:F475">
    <cfRule type="expression" dxfId="2978" priority="3049">
      <formula>$O474="NOK"</formula>
    </cfRule>
  </conditionalFormatting>
  <conditionalFormatting sqref="F473">
    <cfRule type="expression" dxfId="2977" priority="3048">
      <formula>$O473="NOK"</formula>
    </cfRule>
  </conditionalFormatting>
  <conditionalFormatting sqref="A476:B476">
    <cfRule type="expression" dxfId="2976" priority="3047">
      <formula>$O476="NOK"</formula>
    </cfRule>
  </conditionalFormatting>
  <conditionalFormatting sqref="A473">
    <cfRule type="expression" dxfId="2975" priority="3046">
      <formula>$O473="NOK"</formula>
    </cfRule>
  </conditionalFormatting>
  <conditionalFormatting sqref="B477">
    <cfRule type="expression" dxfId="2974" priority="3045">
      <formula>#REF!="NOK"</formula>
    </cfRule>
  </conditionalFormatting>
  <conditionalFormatting sqref="B474">
    <cfRule type="expression" dxfId="2973" priority="3038">
      <formula>$O474="NOK"</formula>
    </cfRule>
  </conditionalFormatting>
  <conditionalFormatting sqref="G480:G482 C480:E482">
    <cfRule type="expression" dxfId="2972" priority="3035">
      <formula>$M480="NOK"</formula>
    </cfRule>
  </conditionalFormatting>
  <conditionalFormatting sqref="C483:G484 A478:G478 B479 E479:G479">
    <cfRule type="expression" dxfId="2971" priority="3034">
      <formula>$M478="NOK"</formula>
    </cfRule>
  </conditionalFormatting>
  <conditionalFormatting sqref="F481:F482">
    <cfRule type="expression" dxfId="2970" priority="3032">
      <formula>$O481="NOK"</formula>
    </cfRule>
  </conditionalFormatting>
  <conditionalFormatting sqref="F480">
    <cfRule type="expression" dxfId="2969" priority="3031">
      <formula>$O480="NOK"</formula>
    </cfRule>
  </conditionalFormatting>
  <conditionalFormatting sqref="A483:B483">
    <cfRule type="expression" dxfId="2968" priority="3030">
      <formula>$O483="NOK"</formula>
    </cfRule>
  </conditionalFormatting>
  <conditionalFormatting sqref="A480">
    <cfRule type="expression" dxfId="2967" priority="3029">
      <formula>$O480="NOK"</formula>
    </cfRule>
  </conditionalFormatting>
  <conditionalFormatting sqref="C479">
    <cfRule type="expression" dxfId="2966" priority="3024">
      <formula>$O479="NOK"</formula>
    </cfRule>
  </conditionalFormatting>
  <conditionalFormatting sqref="B484">
    <cfRule type="expression" dxfId="2965" priority="3028">
      <formula>#REF!="NOK"</formula>
    </cfRule>
  </conditionalFormatting>
  <conditionalFormatting sqref="B484">
    <cfRule type="expression" dxfId="2964" priority="3027">
      <formula>$O484="NOK"</formula>
    </cfRule>
  </conditionalFormatting>
  <conditionalFormatting sqref="A484">
    <cfRule type="expression" dxfId="2963" priority="3026">
      <formula>$O484="NOK"</formula>
    </cfRule>
  </conditionalFormatting>
  <conditionalFormatting sqref="D479">
    <cfRule type="expression" dxfId="2962" priority="3025">
      <formula>$O479="NOK"</formula>
    </cfRule>
  </conditionalFormatting>
  <conditionalFormatting sqref="B482">
    <cfRule type="expression" dxfId="2961" priority="3023">
      <formula>$O482="NOK"</formula>
    </cfRule>
  </conditionalFormatting>
  <conditionalFormatting sqref="A482">
    <cfRule type="expression" dxfId="2960" priority="3022">
      <formula>$O482="NOK"</formula>
    </cfRule>
  </conditionalFormatting>
  <conditionalFormatting sqref="B481">
    <cfRule type="expression" dxfId="2959" priority="3021">
      <formula>$O481="NOK"</formula>
    </cfRule>
  </conditionalFormatting>
  <conditionalFormatting sqref="A481">
    <cfRule type="expression" dxfId="2958" priority="3020">
      <formula>$O481="NOK"</formula>
    </cfRule>
  </conditionalFormatting>
  <conditionalFormatting sqref="B480">
    <cfRule type="expression" dxfId="2957" priority="3019">
      <formula>$O480="NOK"</formula>
    </cfRule>
  </conditionalFormatting>
  <conditionalFormatting sqref="G487 C487:E487 C490:E491 G490:G491">
    <cfRule type="expression" dxfId="2956" priority="3018">
      <formula>$M487="NOK"</formula>
    </cfRule>
  </conditionalFormatting>
  <conditionalFormatting sqref="C492:G493 A485:G485 B486 E486:G486">
    <cfRule type="expression" dxfId="2955" priority="3017">
      <formula>$M485="NOK"</formula>
    </cfRule>
  </conditionalFormatting>
  <conditionalFormatting sqref="F490:F491">
    <cfRule type="expression" dxfId="2954" priority="3015">
      <formula>$O490="NOK"</formula>
    </cfRule>
  </conditionalFormatting>
  <conditionalFormatting sqref="F487">
    <cfRule type="expression" dxfId="2953" priority="3014">
      <formula>$O487="NOK"</formula>
    </cfRule>
  </conditionalFormatting>
  <conditionalFormatting sqref="A492:B492">
    <cfRule type="expression" dxfId="2952" priority="3013">
      <formula>$O492="NOK"</formula>
    </cfRule>
  </conditionalFormatting>
  <conditionalFormatting sqref="A487">
    <cfRule type="expression" dxfId="2951" priority="3012">
      <formula>$O487="NOK"</formula>
    </cfRule>
  </conditionalFormatting>
  <conditionalFormatting sqref="C486">
    <cfRule type="expression" dxfId="2950" priority="3007">
      <formula>$O486="NOK"</formula>
    </cfRule>
  </conditionalFormatting>
  <conditionalFormatting sqref="B493">
    <cfRule type="expression" dxfId="2949" priority="3011">
      <formula>#REF!="NOK"</formula>
    </cfRule>
  </conditionalFormatting>
  <conditionalFormatting sqref="B493">
    <cfRule type="expression" dxfId="2948" priority="3010">
      <formula>$O493="NOK"</formula>
    </cfRule>
  </conditionalFormatting>
  <conditionalFormatting sqref="A493">
    <cfRule type="expression" dxfId="2947" priority="3009">
      <formula>$O493="NOK"</formula>
    </cfRule>
  </conditionalFormatting>
  <conditionalFormatting sqref="D486">
    <cfRule type="expression" dxfId="2946" priority="3008">
      <formula>$O486="NOK"</formula>
    </cfRule>
  </conditionalFormatting>
  <conditionalFormatting sqref="B491">
    <cfRule type="expression" dxfId="2945" priority="3006">
      <formula>$O491="NOK"</formula>
    </cfRule>
  </conditionalFormatting>
  <conditionalFormatting sqref="A491">
    <cfRule type="expression" dxfId="2944" priority="3005">
      <formula>$O491="NOK"</formula>
    </cfRule>
  </conditionalFormatting>
  <conditionalFormatting sqref="B490">
    <cfRule type="expression" dxfId="2943" priority="3004">
      <formula>$O490="NOK"</formula>
    </cfRule>
  </conditionalFormatting>
  <conditionalFormatting sqref="A490">
    <cfRule type="expression" dxfId="2942" priority="3003">
      <formula>$O490="NOK"</formula>
    </cfRule>
  </conditionalFormatting>
  <conditionalFormatting sqref="B487">
    <cfRule type="expression" dxfId="2941" priority="3002">
      <formula>$O487="NOK"</formula>
    </cfRule>
  </conditionalFormatting>
  <conditionalFormatting sqref="C489:E489 G489">
    <cfRule type="expression" dxfId="2940" priority="3001">
      <formula>$M489="NOK"</formula>
    </cfRule>
  </conditionalFormatting>
  <conditionalFormatting sqref="F489">
    <cfRule type="expression" dxfId="2939" priority="3000">
      <formula>$O489="NOK"</formula>
    </cfRule>
  </conditionalFormatting>
  <conditionalFormatting sqref="A489">
    <cfRule type="expression" dxfId="2938" priority="2998">
      <formula>$O489="NOK"</formula>
    </cfRule>
  </conditionalFormatting>
  <conditionalFormatting sqref="C488:E488 G488">
    <cfRule type="expression" dxfId="2937" priority="2997">
      <formula>$M488="NOK"</formula>
    </cfRule>
  </conditionalFormatting>
  <conditionalFormatting sqref="F488">
    <cfRule type="expression" dxfId="2936" priority="2996">
      <formula>$O488="NOK"</formula>
    </cfRule>
  </conditionalFormatting>
  <conditionalFormatting sqref="B488">
    <cfRule type="expression" dxfId="2935" priority="2995">
      <formula>$O488="NOK"</formula>
    </cfRule>
  </conditionalFormatting>
  <conditionalFormatting sqref="A488">
    <cfRule type="expression" dxfId="2934" priority="2994">
      <formula>$O488="NOK"</formula>
    </cfRule>
  </conditionalFormatting>
  <conditionalFormatting sqref="B489">
    <cfRule type="expression" dxfId="2933" priority="2993">
      <formula>$O489="NOK"</formula>
    </cfRule>
  </conditionalFormatting>
  <conditionalFormatting sqref="C495">
    <cfRule type="expression" dxfId="2932" priority="2898">
      <formula>$O495="NOK"</formula>
    </cfRule>
  </conditionalFormatting>
  <conditionalFormatting sqref="B500">
    <cfRule type="expression" dxfId="2931" priority="2890">
      <formula>$O500="NOK"</formula>
    </cfRule>
  </conditionalFormatting>
  <conditionalFormatting sqref="G496 C496:E496 C499:E500 G499:G500">
    <cfRule type="expression" dxfId="2930" priority="2909">
      <formula>$M496="NOK"</formula>
    </cfRule>
  </conditionalFormatting>
  <conditionalFormatting sqref="C501:G502 A494:G494 B495 E495:G495">
    <cfRule type="expression" dxfId="2929" priority="2908">
      <formula>$M494="NOK"</formula>
    </cfRule>
  </conditionalFormatting>
  <conditionalFormatting sqref="F499:F500">
    <cfRule type="expression" dxfId="2928" priority="2906">
      <formula>$O499="NOK"</formula>
    </cfRule>
  </conditionalFormatting>
  <conditionalFormatting sqref="F496">
    <cfRule type="expression" dxfId="2927" priority="2905">
      <formula>$O496="NOK"</formula>
    </cfRule>
  </conditionalFormatting>
  <conditionalFormatting sqref="A501:B501">
    <cfRule type="expression" dxfId="2926" priority="2904">
      <formula>$O501="NOK"</formula>
    </cfRule>
  </conditionalFormatting>
  <conditionalFormatting sqref="A496">
    <cfRule type="expression" dxfId="2925" priority="2903">
      <formula>$O496="NOK"</formula>
    </cfRule>
  </conditionalFormatting>
  <conditionalFormatting sqref="B502">
    <cfRule type="expression" dxfId="2924" priority="2902">
      <formula>#REF!="NOK"</formula>
    </cfRule>
  </conditionalFormatting>
  <conditionalFormatting sqref="B502">
    <cfRule type="expression" dxfId="2923" priority="2901">
      <formula>$O502="NOK"</formula>
    </cfRule>
  </conditionalFormatting>
  <conditionalFormatting sqref="A502">
    <cfRule type="expression" dxfId="2922" priority="2900">
      <formula>$O502="NOK"</formula>
    </cfRule>
  </conditionalFormatting>
  <conditionalFormatting sqref="D495">
    <cfRule type="expression" dxfId="2921" priority="2899">
      <formula>$O495="NOK"</formula>
    </cfRule>
  </conditionalFormatting>
  <conditionalFormatting sqref="C497:E497 G497">
    <cfRule type="expression" dxfId="2920" priority="2894">
      <formula>$M497="NOK"</formula>
    </cfRule>
  </conditionalFormatting>
  <conditionalFormatting sqref="F497">
    <cfRule type="expression" dxfId="2919" priority="2893">
      <formula>$O497="NOK"</formula>
    </cfRule>
  </conditionalFormatting>
  <conditionalFormatting sqref="A497">
    <cfRule type="expression" dxfId="2918" priority="2892">
      <formula>$O497="NOK"</formula>
    </cfRule>
  </conditionalFormatting>
  <conditionalFormatting sqref="B497">
    <cfRule type="expression" dxfId="2917" priority="2891">
      <formula>$O497="NOK"</formula>
    </cfRule>
  </conditionalFormatting>
  <conditionalFormatting sqref="A500">
    <cfRule type="expression" dxfId="2916" priority="2889">
      <formula>$O500="NOK"</formula>
    </cfRule>
  </conditionalFormatting>
  <conditionalFormatting sqref="C498:E498 G498">
    <cfRule type="expression" dxfId="2915" priority="2888">
      <formula>$M498="NOK"</formula>
    </cfRule>
  </conditionalFormatting>
  <conditionalFormatting sqref="F498">
    <cfRule type="expression" dxfId="2914" priority="2887">
      <formula>$O498="NOK"</formula>
    </cfRule>
  </conditionalFormatting>
  <conditionalFormatting sqref="A498">
    <cfRule type="expression" dxfId="2913" priority="2885">
      <formula>$O498="NOK"</formula>
    </cfRule>
  </conditionalFormatting>
  <conditionalFormatting sqref="B499">
    <cfRule type="expression" dxfId="2912" priority="2884">
      <formula>$O499="NOK"</formula>
    </cfRule>
  </conditionalFormatting>
  <conditionalFormatting sqref="A499">
    <cfRule type="expression" dxfId="2911" priority="2883">
      <formula>$O499="NOK"</formula>
    </cfRule>
  </conditionalFormatting>
  <conditionalFormatting sqref="B496">
    <cfRule type="expression" dxfId="2910" priority="2882">
      <formula>$O496="NOK"</formula>
    </cfRule>
  </conditionalFormatting>
  <conditionalFormatting sqref="B498">
    <cfRule type="expression" dxfId="2909" priority="2881">
      <formula>$O498="NOK"</formula>
    </cfRule>
  </conditionalFormatting>
  <conditionalFormatting sqref="G505:G507 C505:E507">
    <cfRule type="expression" dxfId="2908" priority="2863">
      <formula>$M505="NOK"</formula>
    </cfRule>
  </conditionalFormatting>
  <conditionalFormatting sqref="C508:G509 A503:G503 B504 E504:G504">
    <cfRule type="expression" dxfId="2907" priority="2862">
      <formula>$M503="NOK"</formula>
    </cfRule>
  </conditionalFormatting>
  <conditionalFormatting sqref="F506:F507">
    <cfRule type="expression" dxfId="2906" priority="2860">
      <formula>$O506="NOK"</formula>
    </cfRule>
  </conditionalFormatting>
  <conditionalFormatting sqref="F505">
    <cfRule type="expression" dxfId="2905" priority="2859">
      <formula>$O505="NOK"</formula>
    </cfRule>
  </conditionalFormatting>
  <conditionalFormatting sqref="A508:B508">
    <cfRule type="expression" dxfId="2904" priority="2858">
      <formula>$O508="NOK"</formula>
    </cfRule>
  </conditionalFormatting>
  <conditionalFormatting sqref="A505">
    <cfRule type="expression" dxfId="2903" priority="2857">
      <formula>$O505="NOK"</formula>
    </cfRule>
  </conditionalFormatting>
  <conditionalFormatting sqref="C504">
    <cfRule type="expression" dxfId="2902" priority="2852">
      <formula>$O504="NOK"</formula>
    </cfRule>
  </conditionalFormatting>
  <conditionalFormatting sqref="B509">
    <cfRule type="expression" dxfId="2901" priority="2856">
      <formula>#REF!="NOK"</formula>
    </cfRule>
  </conditionalFormatting>
  <conditionalFormatting sqref="B509">
    <cfRule type="expression" dxfId="2900" priority="2855">
      <formula>$O509="NOK"</formula>
    </cfRule>
  </conditionalFormatting>
  <conditionalFormatting sqref="A509">
    <cfRule type="expression" dxfId="2899" priority="2854">
      <formula>$O509="NOK"</formula>
    </cfRule>
  </conditionalFormatting>
  <conditionalFormatting sqref="D504">
    <cfRule type="expression" dxfId="2898" priority="2853">
      <formula>$O504="NOK"</formula>
    </cfRule>
  </conditionalFormatting>
  <conditionalFormatting sqref="B507">
    <cfRule type="expression" dxfId="2897" priority="2851">
      <formula>$O507="NOK"</formula>
    </cfRule>
  </conditionalFormatting>
  <conditionalFormatting sqref="A507">
    <cfRule type="expression" dxfId="2896" priority="2850">
      <formula>$O507="NOK"</formula>
    </cfRule>
  </conditionalFormatting>
  <conditionalFormatting sqref="B506">
    <cfRule type="expression" dxfId="2895" priority="2849">
      <formula>$O506="NOK"</formula>
    </cfRule>
  </conditionalFormatting>
  <conditionalFormatting sqref="A506">
    <cfRule type="expression" dxfId="2894" priority="2848">
      <formula>$O506="NOK"</formula>
    </cfRule>
  </conditionalFormatting>
  <conditionalFormatting sqref="B505">
    <cfRule type="expression" dxfId="2893" priority="2847">
      <formula>$O505="NOK"</formula>
    </cfRule>
  </conditionalFormatting>
  <conditionalFormatting sqref="F512">
    <cfRule type="expression" dxfId="2892" priority="2817">
      <formula>$O512="NOK"</formula>
    </cfRule>
  </conditionalFormatting>
  <conditionalFormatting sqref="B514">
    <cfRule type="expression" dxfId="2891" priority="2812">
      <formula>$O514="NOK"</formula>
    </cfRule>
  </conditionalFormatting>
  <conditionalFormatting sqref="A514">
    <cfRule type="expression" dxfId="2890" priority="2811">
      <formula>$O514="NOK"</formula>
    </cfRule>
  </conditionalFormatting>
  <conditionalFormatting sqref="G512:G514 C512:E514">
    <cfRule type="expression" dxfId="2889" priority="2821">
      <formula>$M512="NOK"</formula>
    </cfRule>
  </conditionalFormatting>
  <conditionalFormatting sqref="C515:G515 A510:G510 B511 E511:G511">
    <cfRule type="expression" dxfId="2888" priority="2820">
      <formula>$M510="NOK"</formula>
    </cfRule>
  </conditionalFormatting>
  <conditionalFormatting sqref="F513:F514">
    <cfRule type="expression" dxfId="2887" priority="2818">
      <formula>$O513="NOK"</formula>
    </cfRule>
  </conditionalFormatting>
  <conditionalFormatting sqref="A515:B515">
    <cfRule type="expression" dxfId="2886" priority="2816">
      <formula>$O515="NOK"</formula>
    </cfRule>
  </conditionalFormatting>
  <conditionalFormatting sqref="A512">
    <cfRule type="expression" dxfId="2885" priority="2815">
      <formula>$O512="NOK"</formula>
    </cfRule>
  </conditionalFormatting>
  <conditionalFormatting sqref="C511">
    <cfRule type="expression" dxfId="2884" priority="2813">
      <formula>$O511="NOK"</formula>
    </cfRule>
  </conditionalFormatting>
  <conditionalFormatting sqref="D511">
    <cfRule type="expression" dxfId="2883" priority="2814">
      <formula>$O511="NOK"</formula>
    </cfRule>
  </conditionalFormatting>
  <conditionalFormatting sqref="B512">
    <cfRule type="expression" dxfId="2882" priority="2808">
      <formula>$O512="NOK"</formula>
    </cfRule>
  </conditionalFormatting>
  <conditionalFormatting sqref="B513">
    <cfRule type="expression" dxfId="2881" priority="2807">
      <formula>$O513="NOK"</formula>
    </cfRule>
  </conditionalFormatting>
  <conditionalFormatting sqref="A513">
    <cfRule type="expression" dxfId="2880" priority="2806">
      <formula>$O513="NOK"</formula>
    </cfRule>
  </conditionalFormatting>
  <conditionalFormatting sqref="B516">
    <cfRule type="expression" dxfId="2879" priority="2777">
      <formula>$O516="NOK"</formula>
    </cfRule>
  </conditionalFormatting>
  <conditionalFormatting sqref="A524">
    <cfRule type="expression" dxfId="2878" priority="2684">
      <formula>$O524="NOK"</formula>
    </cfRule>
  </conditionalFormatting>
  <conditionalFormatting sqref="C516:G516">
    <cfRule type="expression" dxfId="2877" priority="2779">
      <formula>$M516="NOK"</formula>
    </cfRule>
  </conditionalFormatting>
  <conditionalFormatting sqref="B516">
    <cfRule type="expression" dxfId="2876" priority="2778">
      <formula>#REF!="NOK"</formula>
    </cfRule>
  </conditionalFormatting>
  <conditionalFormatting sqref="A516">
    <cfRule type="expression" dxfId="2875" priority="2680">
      <formula>$O516="NOK"</formula>
    </cfRule>
  </conditionalFormatting>
  <conditionalFormatting sqref="G519 C519:E519 C521:E522 G521:G522">
    <cfRule type="expression" dxfId="2874" priority="2726">
      <formula>$M519="NOK"</formula>
    </cfRule>
  </conditionalFormatting>
  <conditionalFormatting sqref="C523:G523 A517:G517 B518 E518:G518">
    <cfRule type="expression" dxfId="2873" priority="2725">
      <formula>$M517="NOK"</formula>
    </cfRule>
  </conditionalFormatting>
  <conditionalFormatting sqref="F522">
    <cfRule type="expression" dxfId="2872" priority="2723">
      <formula>$O522="NOK"</formula>
    </cfRule>
  </conditionalFormatting>
  <conditionalFormatting sqref="F519">
    <cfRule type="expression" dxfId="2871" priority="2722">
      <formula>$O519="NOK"</formula>
    </cfRule>
  </conditionalFormatting>
  <conditionalFormatting sqref="A523:B523">
    <cfRule type="expression" dxfId="2870" priority="2721">
      <formula>$O523="NOK"</formula>
    </cfRule>
  </conditionalFormatting>
  <conditionalFormatting sqref="A519">
    <cfRule type="expression" dxfId="2869" priority="2720">
      <formula>$O519="NOK"</formula>
    </cfRule>
  </conditionalFormatting>
  <conditionalFormatting sqref="C518">
    <cfRule type="expression" dxfId="2868" priority="2718">
      <formula>$O518="NOK"</formula>
    </cfRule>
  </conditionalFormatting>
  <conditionalFormatting sqref="D518">
    <cfRule type="expression" dxfId="2867" priority="2719">
      <formula>$O518="NOK"</formula>
    </cfRule>
  </conditionalFormatting>
  <conditionalFormatting sqref="B519">
    <cfRule type="expression" dxfId="2866" priority="2716">
      <formula>$O519="NOK"</formula>
    </cfRule>
  </conditionalFormatting>
  <conditionalFormatting sqref="C520:E520 G520">
    <cfRule type="expression" dxfId="2865" priority="2715">
      <formula>$M520="NOK"</formula>
    </cfRule>
  </conditionalFormatting>
  <conditionalFormatting sqref="B520">
    <cfRule type="expression" dxfId="2864" priority="2714">
      <formula>$O520="NOK"</formula>
    </cfRule>
  </conditionalFormatting>
  <conditionalFormatting sqref="A520">
    <cfRule type="expression" dxfId="2863" priority="2713">
      <formula>$O520="NOK"</formula>
    </cfRule>
  </conditionalFormatting>
  <conditionalFormatting sqref="F520:F521">
    <cfRule type="expression" dxfId="2862" priority="2710">
      <formula>$O520="NOK"</formula>
    </cfRule>
  </conditionalFormatting>
  <conditionalFormatting sqref="B522">
    <cfRule type="expression" dxfId="2861" priority="2708">
      <formula>$O522="NOK"</formula>
    </cfRule>
  </conditionalFormatting>
  <conditionalFormatting sqref="A522">
    <cfRule type="expression" dxfId="2860" priority="2707">
      <formula>$O522="NOK"</formula>
    </cfRule>
  </conditionalFormatting>
  <conditionalFormatting sqref="B521">
    <cfRule type="expression" dxfId="2859" priority="2706">
      <formula>$O521="NOK"</formula>
    </cfRule>
  </conditionalFormatting>
  <conditionalFormatting sqref="A521">
    <cfRule type="expression" dxfId="2858" priority="2705">
      <formula>$O521="NOK"</formula>
    </cfRule>
  </conditionalFormatting>
  <conditionalFormatting sqref="B524:G524">
    <cfRule type="expression" dxfId="2857" priority="2703">
      <formula>$M524="NOK"</formula>
    </cfRule>
  </conditionalFormatting>
  <conditionalFormatting sqref="B525">
    <cfRule type="expression" dxfId="2856" priority="2502">
      <formula>$O525="NOK"</formula>
    </cfRule>
  </conditionalFormatting>
  <conditionalFormatting sqref="B525">
    <cfRule type="expression" dxfId="2855" priority="2503">
      <formula>#REF!="NOK"</formula>
    </cfRule>
  </conditionalFormatting>
  <conditionalFormatting sqref="A534:B534">
    <cfRule type="expression" dxfId="2854" priority="2477">
      <formula>$O534="NOK"</formula>
    </cfRule>
  </conditionalFormatting>
  <conditionalFormatting sqref="A525">
    <cfRule type="expression" dxfId="2853" priority="2501">
      <formula>$O525="NOK"</formula>
    </cfRule>
  </conditionalFormatting>
  <conditionalFormatting sqref="B528">
    <cfRule type="expression" dxfId="2852" priority="2467">
      <formula>$O528="NOK"</formula>
    </cfRule>
  </conditionalFormatting>
  <conditionalFormatting sqref="A539">
    <cfRule type="expression" dxfId="2851" priority="2437">
      <formula>$O539="NOK"</formula>
    </cfRule>
  </conditionalFormatting>
  <conditionalFormatting sqref="B532">
    <cfRule type="expression" dxfId="2850" priority="2460">
      <formula>$O532="NOK"</formula>
    </cfRule>
  </conditionalFormatting>
  <conditionalFormatting sqref="G528 C528:E528 C531:E531 G531 G533 C533:E533">
    <cfRule type="expression" dxfId="2849" priority="2482">
      <formula>$M528="NOK"</formula>
    </cfRule>
  </conditionalFormatting>
  <conditionalFormatting sqref="C534:G535 A526:G526 B527 E527:G527">
    <cfRule type="expression" dxfId="2848" priority="2481">
      <formula>$M526="NOK"</formula>
    </cfRule>
  </conditionalFormatting>
  <conditionalFormatting sqref="F531 F533">
    <cfRule type="expression" dxfId="2847" priority="2479">
      <formula>$O531="NOK"</formula>
    </cfRule>
  </conditionalFormatting>
  <conditionalFormatting sqref="F528">
    <cfRule type="expression" dxfId="2846" priority="2478">
      <formula>$O528="NOK"</formula>
    </cfRule>
  </conditionalFormatting>
  <conditionalFormatting sqref="A528">
    <cfRule type="expression" dxfId="2845" priority="2476">
      <formula>$O528="NOK"</formula>
    </cfRule>
  </conditionalFormatting>
  <conditionalFormatting sqref="C527">
    <cfRule type="expression" dxfId="2844" priority="2471">
      <formula>$O527="NOK"</formula>
    </cfRule>
  </conditionalFormatting>
  <conditionalFormatting sqref="B535">
    <cfRule type="expression" dxfId="2843" priority="2475">
      <formula>#REF!="NOK"</formula>
    </cfRule>
  </conditionalFormatting>
  <conditionalFormatting sqref="B535">
    <cfRule type="expression" dxfId="2842" priority="2474">
      <formula>$O535="NOK"</formula>
    </cfRule>
  </conditionalFormatting>
  <conditionalFormatting sqref="A535">
    <cfRule type="expression" dxfId="2841" priority="2473">
      <formula>$O535="NOK"</formula>
    </cfRule>
  </conditionalFormatting>
  <conditionalFormatting sqref="D527">
    <cfRule type="expression" dxfId="2840" priority="2472">
      <formula>$O527="NOK"</formula>
    </cfRule>
  </conditionalFormatting>
  <conditionalFormatting sqref="B533">
    <cfRule type="expression" dxfId="2839" priority="2470">
      <formula>$O533="NOK"</formula>
    </cfRule>
  </conditionalFormatting>
  <conditionalFormatting sqref="A533">
    <cfRule type="expression" dxfId="2838" priority="2469">
      <formula>$O533="NOK"</formula>
    </cfRule>
  </conditionalFormatting>
  <conditionalFormatting sqref="A531">
    <cfRule type="expression" dxfId="2837" priority="2468">
      <formula>$O531="NOK"</formula>
    </cfRule>
  </conditionalFormatting>
  <conditionalFormatting sqref="A542">
    <cfRule type="expression" dxfId="2836" priority="2442">
      <formula>$O542="NOK"</formula>
    </cfRule>
  </conditionalFormatting>
  <conditionalFormatting sqref="C529:E530 G529:G530">
    <cfRule type="expression" dxfId="2835" priority="2466">
      <formula>$M529="NOK"</formula>
    </cfRule>
  </conditionalFormatting>
  <conditionalFormatting sqref="F529:F530">
    <cfRule type="expression" dxfId="2834" priority="2465">
      <formula>$O529="NOK"</formula>
    </cfRule>
  </conditionalFormatting>
  <conditionalFormatting sqref="A530">
    <cfRule type="expression" dxfId="2833" priority="2464">
      <formula>$O530="NOK"</formula>
    </cfRule>
  </conditionalFormatting>
  <conditionalFormatting sqref="F541">
    <cfRule type="expression" dxfId="2832" priority="2435">
      <formula>$O541="NOK"</formula>
    </cfRule>
  </conditionalFormatting>
  <conditionalFormatting sqref="G532 C532:E532">
    <cfRule type="expression" dxfId="2831" priority="2462">
      <formula>$M532="NOK"</formula>
    </cfRule>
  </conditionalFormatting>
  <conditionalFormatting sqref="F532">
    <cfRule type="expression" dxfId="2830" priority="2461">
      <formula>$O532="NOK"</formula>
    </cfRule>
  </conditionalFormatting>
  <conditionalFormatting sqref="A532">
    <cfRule type="expression" dxfId="2829" priority="2459">
      <formula>$O532="NOK"</formula>
    </cfRule>
  </conditionalFormatting>
  <conditionalFormatting sqref="B529:B531">
    <cfRule type="expression" dxfId="2828" priority="2458">
      <formula>$O529="NOK"</formula>
    </cfRule>
  </conditionalFormatting>
  <conditionalFormatting sqref="A529">
    <cfRule type="expression" dxfId="2827" priority="2457">
      <formula>$O529="NOK"</formula>
    </cfRule>
  </conditionalFormatting>
  <conditionalFormatting sqref="G538 C538:E538 G542 C542:E542">
    <cfRule type="expression" dxfId="2826" priority="2454">
      <formula>$M538="NOK"</formula>
    </cfRule>
  </conditionalFormatting>
  <conditionalFormatting sqref="C543:G544 A536:G536 B537 E537:G537">
    <cfRule type="expression" dxfId="2825" priority="2453">
      <formula>$M536="NOK"</formula>
    </cfRule>
  </conditionalFormatting>
  <conditionalFormatting sqref="F542">
    <cfRule type="expression" dxfId="2824" priority="2451">
      <formula>$O542="NOK"</formula>
    </cfRule>
  </conditionalFormatting>
  <conditionalFormatting sqref="F538">
    <cfRule type="expression" dxfId="2823" priority="2450">
      <formula>$O538="NOK"</formula>
    </cfRule>
  </conditionalFormatting>
  <conditionalFormatting sqref="A543:B543">
    <cfRule type="expression" dxfId="2822" priority="2449">
      <formula>$O543="NOK"</formula>
    </cfRule>
  </conditionalFormatting>
  <conditionalFormatting sqref="B544">
    <cfRule type="expression" dxfId="2821" priority="2447">
      <formula>$O544="NOK"</formula>
    </cfRule>
  </conditionalFormatting>
  <conditionalFormatting sqref="C537">
    <cfRule type="expression" dxfId="2820" priority="2444">
      <formula>$O537="NOK"</formula>
    </cfRule>
  </conditionalFormatting>
  <conditionalFormatting sqref="B544">
    <cfRule type="expression" dxfId="2819" priority="2448">
      <formula>#REF!="NOK"</formula>
    </cfRule>
  </conditionalFormatting>
  <conditionalFormatting sqref="A544">
    <cfRule type="expression" dxfId="2818" priority="2446">
      <formula>$O544="NOK"</formula>
    </cfRule>
  </conditionalFormatting>
  <conditionalFormatting sqref="D537">
    <cfRule type="expression" dxfId="2817" priority="2445">
      <formula>$O537="NOK"</formula>
    </cfRule>
  </conditionalFormatting>
  <conditionalFormatting sqref="B542">
    <cfRule type="expression" dxfId="2816" priority="2443">
      <formula>$O542="NOK"</formula>
    </cfRule>
  </conditionalFormatting>
  <conditionalFormatting sqref="F539:F540">
    <cfRule type="expression" dxfId="2815" priority="2439">
      <formula>$O539="NOK"</formula>
    </cfRule>
  </conditionalFormatting>
  <conditionalFormatting sqref="C539:E540 G539:G540">
    <cfRule type="expression" dxfId="2814" priority="2440">
      <formula>$M539="NOK"</formula>
    </cfRule>
  </conditionalFormatting>
  <conditionalFormatting sqref="A540">
    <cfRule type="expression" dxfId="2813" priority="2438">
      <formula>$O540="NOK"</formula>
    </cfRule>
  </conditionalFormatting>
  <conditionalFormatting sqref="G541 C541:E541">
    <cfRule type="expression" dxfId="2812" priority="2436">
      <formula>$M541="NOK"</formula>
    </cfRule>
  </conditionalFormatting>
  <conditionalFormatting sqref="B541">
    <cfRule type="expression" dxfId="2811" priority="2434">
      <formula>$O541="NOK"</formula>
    </cfRule>
  </conditionalFormatting>
  <conditionalFormatting sqref="A541">
    <cfRule type="expression" dxfId="2810" priority="2433">
      <formula>$O541="NOK"</formula>
    </cfRule>
  </conditionalFormatting>
  <conditionalFormatting sqref="A538">
    <cfRule type="expression" dxfId="2809" priority="2431">
      <formula>$O538="NOK"</formula>
    </cfRule>
  </conditionalFormatting>
  <conditionalFormatting sqref="B538">
    <cfRule type="expression" dxfId="2808" priority="2430">
      <formula>$O538="NOK"</formula>
    </cfRule>
  </conditionalFormatting>
  <conditionalFormatting sqref="B548:B549">
    <cfRule type="expression" dxfId="2807" priority="2429">
      <formula>$O548="NOK"</formula>
    </cfRule>
  </conditionalFormatting>
  <conditionalFormatting sqref="A548">
    <cfRule type="expression" dxfId="2806" priority="2415">
      <formula>$O548="NOK"</formula>
    </cfRule>
  </conditionalFormatting>
  <conditionalFormatting sqref="A551">
    <cfRule type="expression" dxfId="2805" priority="2419">
      <formula>$O551="NOK"</formula>
    </cfRule>
  </conditionalFormatting>
  <conditionalFormatting sqref="F550">
    <cfRule type="expression" dxfId="2804" priority="2413">
      <formula>$O550="NOK"</formula>
    </cfRule>
  </conditionalFormatting>
  <conditionalFormatting sqref="G547 C547:E547 G551 C551:E551">
    <cfRule type="expression" dxfId="2803" priority="2428">
      <formula>$M547="NOK"</formula>
    </cfRule>
  </conditionalFormatting>
  <conditionalFormatting sqref="C552:G552 A545:G545 B546 E546:G546">
    <cfRule type="expression" dxfId="2802" priority="2427">
      <formula>$M545="NOK"</formula>
    </cfRule>
  </conditionalFormatting>
  <conditionalFormatting sqref="F551">
    <cfRule type="expression" dxfId="2801" priority="2425">
      <formula>$O551="NOK"</formula>
    </cfRule>
  </conditionalFormatting>
  <conditionalFormatting sqref="F547">
    <cfRule type="expression" dxfId="2800" priority="2424">
      <formula>$O547="NOK"</formula>
    </cfRule>
  </conditionalFormatting>
  <conditionalFormatting sqref="A552:B552">
    <cfRule type="expression" dxfId="2799" priority="2423">
      <formula>$O552="NOK"</formula>
    </cfRule>
  </conditionalFormatting>
  <conditionalFormatting sqref="C546">
    <cfRule type="expression" dxfId="2798" priority="2421">
      <formula>$O546="NOK"</formula>
    </cfRule>
  </conditionalFormatting>
  <conditionalFormatting sqref="D546">
    <cfRule type="expression" dxfId="2797" priority="2422">
      <formula>$O546="NOK"</formula>
    </cfRule>
  </conditionalFormatting>
  <conditionalFormatting sqref="B551">
    <cfRule type="expression" dxfId="2796" priority="2420">
      <formula>$O551="NOK"</formula>
    </cfRule>
  </conditionalFormatting>
  <conditionalFormatting sqref="F548:F549">
    <cfRule type="expression" dxfId="2795" priority="2417">
      <formula>$O548="NOK"</formula>
    </cfRule>
  </conditionalFormatting>
  <conditionalFormatting sqref="C548:E549 G548:G549">
    <cfRule type="expression" dxfId="2794" priority="2418">
      <formula>$M548="NOK"</formula>
    </cfRule>
  </conditionalFormatting>
  <conditionalFormatting sqref="A549">
    <cfRule type="expression" dxfId="2793" priority="2416">
      <formula>$O549="NOK"</formula>
    </cfRule>
  </conditionalFormatting>
  <conditionalFormatting sqref="G550 C550:E550">
    <cfRule type="expression" dxfId="2792" priority="2414">
      <formula>$M550="NOK"</formula>
    </cfRule>
  </conditionalFormatting>
  <conditionalFormatting sqref="B550">
    <cfRule type="expression" dxfId="2791" priority="2412">
      <formula>$O550="NOK"</formula>
    </cfRule>
  </conditionalFormatting>
  <conditionalFormatting sqref="A550">
    <cfRule type="expression" dxfId="2790" priority="2411">
      <formula>$O550="NOK"</formula>
    </cfRule>
  </conditionalFormatting>
  <conditionalFormatting sqref="A547">
    <cfRule type="expression" dxfId="2789" priority="2410">
      <formula>$O547="NOK"</formula>
    </cfRule>
  </conditionalFormatting>
  <conditionalFormatting sqref="B547">
    <cfRule type="expression" dxfId="2788" priority="2409">
      <formula>$O547="NOK"</formula>
    </cfRule>
  </conditionalFormatting>
  <conditionalFormatting sqref="A562:G562">
    <cfRule type="expression" dxfId="2787" priority="2408">
      <formula>$M563="NOK"</formula>
    </cfRule>
  </conditionalFormatting>
  <conditionalFormatting sqref="A562:G562">
    <cfRule type="expression" dxfId="2786" priority="2407">
      <formula>$M562="NOK"</formula>
    </cfRule>
  </conditionalFormatting>
  <conditionalFormatting sqref="B557:B558">
    <cfRule type="expression" dxfId="2785" priority="2406">
      <formula>$O557="NOK"</formula>
    </cfRule>
  </conditionalFormatting>
  <conditionalFormatting sqref="A557">
    <cfRule type="expression" dxfId="2784" priority="2392">
      <formula>$O557="NOK"</formula>
    </cfRule>
  </conditionalFormatting>
  <conditionalFormatting sqref="A560">
    <cfRule type="expression" dxfId="2783" priority="2396">
      <formula>$O560="NOK"</formula>
    </cfRule>
  </conditionalFormatting>
  <conditionalFormatting sqref="F559">
    <cfRule type="expression" dxfId="2782" priority="2390">
      <formula>$O559="NOK"</formula>
    </cfRule>
  </conditionalFormatting>
  <conditionalFormatting sqref="G556 C556:E556 G560 C560:E560">
    <cfRule type="expression" dxfId="2781" priority="2405">
      <formula>$M556="NOK"</formula>
    </cfRule>
  </conditionalFormatting>
  <conditionalFormatting sqref="C561:G561 A554:G554 B555 E555:G555">
    <cfRule type="expression" dxfId="2780" priority="2404">
      <formula>$M554="NOK"</formula>
    </cfRule>
  </conditionalFormatting>
  <conditionalFormatting sqref="F560">
    <cfRule type="expression" dxfId="2779" priority="2402">
      <formula>$O560="NOK"</formula>
    </cfRule>
  </conditionalFormatting>
  <conditionalFormatting sqref="F556">
    <cfRule type="expression" dxfId="2778" priority="2401">
      <formula>$O556="NOK"</formula>
    </cfRule>
  </conditionalFormatting>
  <conditionalFormatting sqref="A561:B561">
    <cfRule type="expression" dxfId="2777" priority="2400">
      <formula>$O561="NOK"</formula>
    </cfRule>
  </conditionalFormatting>
  <conditionalFormatting sqref="C555">
    <cfRule type="expression" dxfId="2776" priority="2398">
      <formula>$O555="NOK"</formula>
    </cfRule>
  </conditionalFormatting>
  <conditionalFormatting sqref="D555">
    <cfRule type="expression" dxfId="2775" priority="2399">
      <formula>$O555="NOK"</formula>
    </cfRule>
  </conditionalFormatting>
  <conditionalFormatting sqref="B560">
    <cfRule type="expression" dxfId="2774" priority="2397">
      <formula>$O560="NOK"</formula>
    </cfRule>
  </conditionalFormatting>
  <conditionalFormatting sqref="F557:F558">
    <cfRule type="expression" dxfId="2773" priority="2394">
      <formula>$O557="NOK"</formula>
    </cfRule>
  </conditionalFormatting>
  <conditionalFormatting sqref="C557:E558 G557:G558">
    <cfRule type="expression" dxfId="2772" priority="2395">
      <formula>$M557="NOK"</formula>
    </cfRule>
  </conditionalFormatting>
  <conditionalFormatting sqref="A558">
    <cfRule type="expression" dxfId="2771" priority="2393">
      <formula>$O558="NOK"</formula>
    </cfRule>
  </conditionalFormatting>
  <conditionalFormatting sqref="G559 C559:E559">
    <cfRule type="expression" dxfId="2770" priority="2391">
      <formula>$M559="NOK"</formula>
    </cfRule>
  </conditionalFormatting>
  <conditionalFormatting sqref="B559">
    <cfRule type="expression" dxfId="2769" priority="2389">
      <formula>$O559="NOK"</formula>
    </cfRule>
  </conditionalFormatting>
  <conditionalFormatting sqref="A559">
    <cfRule type="expression" dxfId="2768" priority="2388">
      <formula>$O559="NOK"</formula>
    </cfRule>
  </conditionalFormatting>
  <conditionalFormatting sqref="B556">
    <cfRule type="expression" dxfId="2767" priority="2386">
      <formula>$O556="NOK"</formula>
    </cfRule>
  </conditionalFormatting>
  <conditionalFormatting sqref="A587:G587">
    <cfRule type="expression" dxfId="2766" priority="2285">
      <formula>$M587="NOK"</formula>
    </cfRule>
  </conditionalFormatting>
  <conditionalFormatting sqref="B566:B567">
    <cfRule type="expression" dxfId="2765" priority="2383">
      <formula>$O566="NOK"</formula>
    </cfRule>
  </conditionalFormatting>
  <conditionalFormatting sqref="A566">
    <cfRule type="expression" dxfId="2764" priority="2369">
      <formula>$O566="NOK"</formula>
    </cfRule>
  </conditionalFormatting>
  <conditionalFormatting sqref="A569">
    <cfRule type="expression" dxfId="2763" priority="2373">
      <formula>$O569="NOK"</formula>
    </cfRule>
  </conditionalFormatting>
  <conditionalFormatting sqref="A581">
    <cfRule type="expression" dxfId="2762" priority="2291">
      <formula>$O581="NOK"</formula>
    </cfRule>
  </conditionalFormatting>
  <conditionalFormatting sqref="G565 C565:E565 G569 C569:E569">
    <cfRule type="expression" dxfId="2761" priority="2382">
      <formula>$M565="NOK"</formula>
    </cfRule>
  </conditionalFormatting>
  <conditionalFormatting sqref="C570:G570 A563:G563 B564 E564:G564">
    <cfRule type="expression" dxfId="2760" priority="2381">
      <formula>$M563="NOK"</formula>
    </cfRule>
  </conditionalFormatting>
  <conditionalFormatting sqref="A586:B586">
    <cfRule type="expression" dxfId="2759" priority="2303">
      <formula>$O586="NOK"</formula>
    </cfRule>
  </conditionalFormatting>
  <conditionalFormatting sqref="F565">
    <cfRule type="expression" dxfId="2758" priority="2378">
      <formula>$O565="NOK"</formula>
    </cfRule>
  </conditionalFormatting>
  <conditionalFormatting sqref="A570:B570">
    <cfRule type="expression" dxfId="2757" priority="2377">
      <formula>$O570="NOK"</formula>
    </cfRule>
  </conditionalFormatting>
  <conditionalFormatting sqref="C564">
    <cfRule type="expression" dxfId="2756" priority="2375">
      <formula>$O564="NOK"</formula>
    </cfRule>
  </conditionalFormatting>
  <conditionalFormatting sqref="D564">
    <cfRule type="expression" dxfId="2755" priority="2376">
      <formula>$O564="NOK"</formula>
    </cfRule>
  </conditionalFormatting>
  <conditionalFormatting sqref="B569">
    <cfRule type="expression" dxfId="2754" priority="2374">
      <formula>$O569="NOK"</formula>
    </cfRule>
  </conditionalFormatting>
  <conditionalFormatting sqref="F566">
    <cfRule type="expression" dxfId="2753" priority="2371">
      <formula>$O566="NOK"</formula>
    </cfRule>
  </conditionalFormatting>
  <conditionalFormatting sqref="C566:E567 G566:G567">
    <cfRule type="expression" dxfId="2752" priority="2372">
      <formula>$M566="NOK"</formula>
    </cfRule>
  </conditionalFormatting>
  <conditionalFormatting sqref="A567">
    <cfRule type="expression" dxfId="2751" priority="2370">
      <formula>$O567="NOK"</formula>
    </cfRule>
  </conditionalFormatting>
  <conditionalFormatting sqref="G568 C568:E568">
    <cfRule type="expression" dxfId="2750" priority="2368">
      <formula>$M568="NOK"</formula>
    </cfRule>
  </conditionalFormatting>
  <conditionalFormatting sqref="B568">
    <cfRule type="expression" dxfId="2749" priority="2366">
      <formula>$O568="NOK"</formula>
    </cfRule>
  </conditionalFormatting>
  <conditionalFormatting sqref="A568">
    <cfRule type="expression" dxfId="2748" priority="2365">
      <formula>$O568="NOK"</formula>
    </cfRule>
  </conditionalFormatting>
  <conditionalFormatting sqref="A565">
    <cfRule type="expression" dxfId="2747" priority="2364">
      <formula>$O565="NOK"</formula>
    </cfRule>
  </conditionalFormatting>
  <conditionalFormatting sqref="B565">
    <cfRule type="expression" dxfId="2746" priority="2363">
      <formula>$O565="NOK"</formula>
    </cfRule>
  </conditionalFormatting>
  <conditionalFormatting sqref="F568">
    <cfRule type="expression" dxfId="2745" priority="2360">
      <formula>$O568="NOK"</formula>
    </cfRule>
  </conditionalFormatting>
  <conditionalFormatting sqref="F569">
    <cfRule type="expression" dxfId="2744" priority="2362">
      <formula>$O569="NOK"</formula>
    </cfRule>
  </conditionalFormatting>
  <conditionalFormatting sqref="F567">
    <cfRule type="expression" dxfId="2743" priority="2361">
      <formula>$O567="NOK"</formula>
    </cfRule>
  </conditionalFormatting>
  <conditionalFormatting sqref="A571:G571">
    <cfRule type="expression" dxfId="2742" priority="2359">
      <formula>$M572="NOK"</formula>
    </cfRule>
  </conditionalFormatting>
  <conditionalFormatting sqref="A571:G571">
    <cfRule type="expression" dxfId="2741" priority="2358">
      <formula>$M571="NOK"</formula>
    </cfRule>
  </conditionalFormatting>
  <conditionalFormatting sqref="G576 C576:E576">
    <cfRule type="expression" dxfId="2740" priority="2356">
      <formula>$M576="NOK"</formula>
    </cfRule>
  </conditionalFormatting>
  <conditionalFormatting sqref="C577:G577 A572:G572 B573 E573:G573">
    <cfRule type="expression" dxfId="2739" priority="2355">
      <formula>$M572="NOK"</formula>
    </cfRule>
  </conditionalFormatting>
  <conditionalFormatting sqref="C573">
    <cfRule type="expression" dxfId="2738" priority="2350">
      <formula>$O573="NOK"</formula>
    </cfRule>
  </conditionalFormatting>
  <conditionalFormatting sqref="D573">
    <cfRule type="expression" dxfId="2737" priority="2351">
      <formula>$O573="NOK"</formula>
    </cfRule>
  </conditionalFormatting>
  <conditionalFormatting sqref="G575 C575:E575">
    <cfRule type="expression" dxfId="2736" priority="2343">
      <formula>$M575="NOK"</formula>
    </cfRule>
  </conditionalFormatting>
  <conditionalFormatting sqref="A556">
    <cfRule type="expression" dxfId="2735" priority="2335">
      <formula>$O556="NOK"</formula>
    </cfRule>
  </conditionalFormatting>
  <conditionalFormatting sqref="A578:G578">
    <cfRule type="expression" dxfId="2734" priority="2333">
      <formula>$M578="NOK"</formula>
    </cfRule>
  </conditionalFormatting>
  <conditionalFormatting sqref="B591:B592">
    <cfRule type="expression" dxfId="2733" priority="2248">
      <formula>$O591="NOK"</formula>
    </cfRule>
  </conditionalFormatting>
  <conditionalFormatting sqref="B582:B583">
    <cfRule type="expression" dxfId="2732" priority="2308">
      <formula>$O582="NOK"</formula>
    </cfRule>
  </conditionalFormatting>
  <conditionalFormatting sqref="A582">
    <cfRule type="expression" dxfId="2731" priority="2295">
      <formula>$O582="NOK"</formula>
    </cfRule>
  </conditionalFormatting>
  <conditionalFormatting sqref="A585">
    <cfRule type="expression" dxfId="2730" priority="2299">
      <formula>$O585="NOK"</formula>
    </cfRule>
  </conditionalFormatting>
  <conditionalFormatting sqref="G581 C581:E581 G585 C585:E585">
    <cfRule type="expression" dxfId="2729" priority="2307">
      <formula>$M581="NOK"</formula>
    </cfRule>
  </conditionalFormatting>
  <conditionalFormatting sqref="C586:G586 A579:G579 B580 E580:G580">
    <cfRule type="expression" dxfId="2728" priority="2306">
      <formula>$M579="NOK"</formula>
    </cfRule>
  </conditionalFormatting>
  <conditionalFormatting sqref="F581">
    <cfRule type="expression" dxfId="2727" priority="2304">
      <formula>$O581="NOK"</formula>
    </cfRule>
  </conditionalFormatting>
  <conditionalFormatting sqref="C580">
    <cfRule type="expression" dxfId="2726" priority="2301">
      <formula>$O580="NOK"</formula>
    </cfRule>
  </conditionalFormatting>
  <conditionalFormatting sqref="D580">
    <cfRule type="expression" dxfId="2725" priority="2302">
      <formula>$O580="NOK"</formula>
    </cfRule>
  </conditionalFormatting>
  <conditionalFormatting sqref="B585">
    <cfRule type="expression" dxfId="2724" priority="2300">
      <formula>$O585="NOK"</formula>
    </cfRule>
  </conditionalFormatting>
  <conditionalFormatting sqref="F582">
    <cfRule type="expression" dxfId="2723" priority="2297">
      <formula>$O582="NOK"</formula>
    </cfRule>
  </conditionalFormatting>
  <conditionalFormatting sqref="C582:E583 G582:G583">
    <cfRule type="expression" dxfId="2722" priority="2298">
      <formula>$M582="NOK"</formula>
    </cfRule>
  </conditionalFormatting>
  <conditionalFormatting sqref="A583">
    <cfRule type="expression" dxfId="2721" priority="2296">
      <formula>$O583="NOK"</formula>
    </cfRule>
  </conditionalFormatting>
  <conditionalFormatting sqref="G584 C584:E584">
    <cfRule type="expression" dxfId="2720" priority="2294">
      <formula>$M584="NOK"</formula>
    </cfRule>
  </conditionalFormatting>
  <conditionalFormatting sqref="B584">
    <cfRule type="expression" dxfId="2719" priority="2293">
      <formula>$O584="NOK"</formula>
    </cfRule>
  </conditionalFormatting>
  <conditionalFormatting sqref="A584">
    <cfRule type="expression" dxfId="2718" priority="2292">
      <formula>$O584="NOK"</formula>
    </cfRule>
  </conditionalFormatting>
  <conditionalFormatting sqref="B581">
    <cfRule type="expression" dxfId="2717" priority="2290">
      <formula>$O581="NOK"</formula>
    </cfRule>
  </conditionalFormatting>
  <conditionalFormatting sqref="F584">
    <cfRule type="expression" dxfId="2716" priority="2287">
      <formula>$O584="NOK"</formula>
    </cfRule>
  </conditionalFormatting>
  <conditionalFormatting sqref="F585">
    <cfRule type="expression" dxfId="2715" priority="2289">
      <formula>$O585="NOK"</formula>
    </cfRule>
  </conditionalFormatting>
  <conditionalFormatting sqref="F583">
    <cfRule type="expression" dxfId="2714" priority="2288">
      <formula>$O583="NOK"</formula>
    </cfRule>
  </conditionalFormatting>
  <conditionalFormatting sqref="B597:G597">
    <cfRule type="expression" dxfId="2713" priority="2251">
      <formula>$M597="NOK"</formula>
    </cfRule>
  </conditionalFormatting>
  <conditionalFormatting sqref="C589">
    <cfRule type="expression" dxfId="2712" priority="2241">
      <formula>$O589="NOK"</formula>
    </cfRule>
  </conditionalFormatting>
  <conditionalFormatting sqref="F595">
    <cfRule type="expression" dxfId="2711" priority="2233">
      <formula>$O595="NOK"</formula>
    </cfRule>
  </conditionalFormatting>
  <conditionalFormatting sqref="A590">
    <cfRule type="expression" dxfId="2710" priority="2235">
      <formula>$O590="NOK"</formula>
    </cfRule>
  </conditionalFormatting>
  <conditionalFormatting sqref="A596:B596">
    <cfRule type="expression" dxfId="2709" priority="2243">
      <formula>$O596="NOK"</formula>
    </cfRule>
  </conditionalFormatting>
  <conditionalFormatting sqref="A591">
    <cfRule type="expression" dxfId="2708" priority="2237">
      <formula>$O591="NOK"</formula>
    </cfRule>
  </conditionalFormatting>
  <conditionalFormatting sqref="G590 C590:E590 G595 C595:E595">
    <cfRule type="expression" dxfId="2707" priority="2247">
      <formula>$M590="NOK"</formula>
    </cfRule>
  </conditionalFormatting>
  <conditionalFormatting sqref="C596:G596 A588:G588 B589 E589:G589">
    <cfRule type="expression" dxfId="2706" priority="2246">
      <formula>$M588="NOK"</formula>
    </cfRule>
  </conditionalFormatting>
  <conditionalFormatting sqref="F590">
    <cfRule type="expression" dxfId="2705" priority="2244">
      <formula>$O590="NOK"</formula>
    </cfRule>
  </conditionalFormatting>
  <conditionalFormatting sqref="D589">
    <cfRule type="expression" dxfId="2704" priority="2242">
      <formula>$O589="NOK"</formula>
    </cfRule>
  </conditionalFormatting>
  <conditionalFormatting sqref="F591">
    <cfRule type="expression" dxfId="2703" priority="2239">
      <formula>$O591="NOK"</formula>
    </cfRule>
  </conditionalFormatting>
  <conditionalFormatting sqref="C591:E592 G591:G592">
    <cfRule type="expression" dxfId="2702" priority="2240">
      <formula>$M591="NOK"</formula>
    </cfRule>
  </conditionalFormatting>
  <conditionalFormatting sqref="A592">
    <cfRule type="expression" dxfId="2701" priority="2238">
      <formula>$O592="NOK"</formula>
    </cfRule>
  </conditionalFormatting>
  <conditionalFormatting sqref="G593 C593:E593">
    <cfRule type="expression" dxfId="2700" priority="2236">
      <formula>$M593="NOK"</formula>
    </cfRule>
  </conditionalFormatting>
  <conditionalFormatting sqref="B590">
    <cfRule type="expression" dxfId="2699" priority="2234">
      <formula>$O590="NOK"</formula>
    </cfRule>
  </conditionalFormatting>
  <conditionalFormatting sqref="F593">
    <cfRule type="expression" dxfId="2698" priority="2231">
      <formula>$O593="NOK"</formula>
    </cfRule>
  </conditionalFormatting>
  <conditionalFormatting sqref="F592">
    <cfRule type="expression" dxfId="2697" priority="2232">
      <formula>$O592="NOK"</formula>
    </cfRule>
  </conditionalFormatting>
  <conditionalFormatting sqref="A593">
    <cfRule type="expression" dxfId="2696" priority="2229">
      <formula>$O593="NOK"</formula>
    </cfRule>
  </conditionalFormatting>
  <conditionalFormatting sqref="B593">
    <cfRule type="expression" dxfId="2695" priority="2230">
      <formula>$O593="NOK"</formula>
    </cfRule>
  </conditionalFormatting>
  <conditionalFormatting sqref="F594">
    <cfRule type="expression" dxfId="2694" priority="2226">
      <formula>$O594="NOK"</formula>
    </cfRule>
  </conditionalFormatting>
  <conditionalFormatting sqref="A594">
    <cfRule type="expression" dxfId="2693" priority="2227">
      <formula>$O594="NOK"</formula>
    </cfRule>
  </conditionalFormatting>
  <conditionalFormatting sqref="G594 C594:E594">
    <cfRule type="expression" dxfId="2692" priority="2228">
      <formula>$M594="NOK"</formula>
    </cfRule>
  </conditionalFormatting>
  <conditionalFormatting sqref="B595">
    <cfRule type="expression" dxfId="2691" priority="2225">
      <formula>$O595="NOK"</formula>
    </cfRule>
  </conditionalFormatting>
  <conditionalFormatting sqref="A595">
    <cfRule type="expression" dxfId="2690" priority="2224">
      <formula>$O595="NOK"</formula>
    </cfRule>
  </conditionalFormatting>
  <conditionalFormatting sqref="A597">
    <cfRule type="expression" dxfId="2689" priority="2222">
      <formula>$O597="NOK"</formula>
    </cfRule>
  </conditionalFormatting>
  <conditionalFormatting sqref="B594">
    <cfRule type="expression" dxfId="2688" priority="2221">
      <formula>$O594="NOK"</formula>
    </cfRule>
  </conditionalFormatting>
  <conditionalFormatting sqref="B597:G597">
    <cfRule type="expression" dxfId="2687" priority="10110">
      <formula>#REF!="NOK"</formula>
    </cfRule>
  </conditionalFormatting>
  <conditionalFormatting sqref="B601:B602">
    <cfRule type="expression" dxfId="2686" priority="2194">
      <formula>$O601="NOK"</formula>
    </cfRule>
  </conditionalFormatting>
  <conditionalFormatting sqref="B607:G607">
    <cfRule type="expression" dxfId="2685" priority="2195">
      <formula>$M607="NOK"</formula>
    </cfRule>
  </conditionalFormatting>
  <conditionalFormatting sqref="C599">
    <cfRule type="expression" dxfId="2684" priority="2187">
      <formula>$O599="NOK"</formula>
    </cfRule>
  </conditionalFormatting>
  <conditionalFormatting sqref="F605">
    <cfRule type="expression" dxfId="2683" priority="2179">
      <formula>$O605="NOK"</formula>
    </cfRule>
  </conditionalFormatting>
  <conditionalFormatting sqref="A600">
    <cfRule type="expression" dxfId="2682" priority="2181">
      <formula>$O600="NOK"</formula>
    </cfRule>
  </conditionalFormatting>
  <conditionalFormatting sqref="A606:B606">
    <cfRule type="expression" dxfId="2681" priority="2189">
      <formula>$O606="NOK"</formula>
    </cfRule>
  </conditionalFormatting>
  <conditionalFormatting sqref="A601">
    <cfRule type="expression" dxfId="2680" priority="2183">
      <formula>$O601="NOK"</formula>
    </cfRule>
  </conditionalFormatting>
  <conditionalFormatting sqref="G600 C600:E600 G605 C605:E605">
    <cfRule type="expression" dxfId="2679" priority="2193">
      <formula>$M600="NOK"</formula>
    </cfRule>
  </conditionalFormatting>
  <conditionalFormatting sqref="C606:G606 A598:G598 B599 E599:G599">
    <cfRule type="expression" dxfId="2678" priority="2192">
      <formula>$M598="NOK"</formula>
    </cfRule>
  </conditionalFormatting>
  <conditionalFormatting sqref="F600">
    <cfRule type="expression" dxfId="2677" priority="2190">
      <formula>$O600="NOK"</formula>
    </cfRule>
  </conditionalFormatting>
  <conditionalFormatting sqref="D599">
    <cfRule type="expression" dxfId="2676" priority="2188">
      <formula>$O599="NOK"</formula>
    </cfRule>
  </conditionalFormatting>
  <conditionalFormatting sqref="F601">
    <cfRule type="expression" dxfId="2675" priority="2185">
      <formula>$O601="NOK"</formula>
    </cfRule>
  </conditionalFormatting>
  <conditionalFormatting sqref="C601:E602 G601:G602">
    <cfRule type="expression" dxfId="2674" priority="2186">
      <formula>$M601="NOK"</formula>
    </cfRule>
  </conditionalFormatting>
  <conditionalFormatting sqref="A602">
    <cfRule type="expression" dxfId="2673" priority="2184">
      <formula>$O602="NOK"</formula>
    </cfRule>
  </conditionalFormatting>
  <conditionalFormatting sqref="G603 C603:E603">
    <cfRule type="expression" dxfId="2672" priority="2182">
      <formula>$M603="NOK"</formula>
    </cfRule>
  </conditionalFormatting>
  <conditionalFormatting sqref="B600">
    <cfRule type="expression" dxfId="2671" priority="2180">
      <formula>$O600="NOK"</formula>
    </cfRule>
  </conditionalFormatting>
  <conditionalFormatting sqref="F603">
    <cfRule type="expression" dxfId="2670" priority="2177">
      <formula>$O603="NOK"</formula>
    </cfRule>
  </conditionalFormatting>
  <conditionalFormatting sqref="F602">
    <cfRule type="expression" dxfId="2669" priority="2178">
      <formula>$O602="NOK"</formula>
    </cfRule>
  </conditionalFormatting>
  <conditionalFormatting sqref="A603">
    <cfRule type="expression" dxfId="2668" priority="2175">
      <formula>$O603="NOK"</formula>
    </cfRule>
  </conditionalFormatting>
  <conditionalFormatting sqref="B603">
    <cfRule type="expression" dxfId="2667" priority="2176">
      <formula>$O603="NOK"</formula>
    </cfRule>
  </conditionalFormatting>
  <conditionalFormatting sqref="F604">
    <cfRule type="expression" dxfId="2666" priority="2172">
      <formula>$O604="NOK"</formula>
    </cfRule>
  </conditionalFormatting>
  <conditionalFormatting sqref="A604">
    <cfRule type="expression" dxfId="2665" priority="2173">
      <formula>$O604="NOK"</formula>
    </cfRule>
  </conditionalFormatting>
  <conditionalFormatting sqref="G604 C604:E604">
    <cfRule type="expression" dxfId="2664" priority="2174">
      <formula>$M604="NOK"</formula>
    </cfRule>
  </conditionalFormatting>
  <conditionalFormatting sqref="B605">
    <cfRule type="expression" dxfId="2663" priority="2171">
      <formula>$O605="NOK"</formula>
    </cfRule>
  </conditionalFormatting>
  <conditionalFormatting sqref="A605">
    <cfRule type="expression" dxfId="2662" priority="2170">
      <formula>$O605="NOK"</formula>
    </cfRule>
  </conditionalFormatting>
  <conditionalFormatting sqref="A607">
    <cfRule type="expression" dxfId="2661" priority="2169">
      <formula>$O607="NOK"</formula>
    </cfRule>
  </conditionalFormatting>
  <conditionalFormatting sqref="F622">
    <cfRule type="expression" dxfId="2660" priority="2101">
      <formula>$O622="NOK"</formula>
    </cfRule>
  </conditionalFormatting>
  <conditionalFormatting sqref="B607:G607">
    <cfRule type="expression" dxfId="2659" priority="2196">
      <formula>#REF!="NOK"</formula>
    </cfRule>
  </conditionalFormatting>
  <conditionalFormatting sqref="B604">
    <cfRule type="expression" dxfId="2658" priority="2167">
      <formula>$O604="NOK"</formula>
    </cfRule>
  </conditionalFormatting>
  <conditionalFormatting sqref="A615:B615">
    <cfRule type="expression" dxfId="2657" priority="2139">
      <formula>$O615="NOK"</formula>
    </cfRule>
  </conditionalFormatting>
  <conditionalFormatting sqref="B613">
    <cfRule type="expression" dxfId="2656" priority="2129">
      <formula>$O613="NOK"</formula>
    </cfRule>
  </conditionalFormatting>
  <conditionalFormatting sqref="A613">
    <cfRule type="expression" dxfId="2655" priority="2128">
      <formula>$O613="NOK"</formula>
    </cfRule>
  </conditionalFormatting>
  <conditionalFormatting sqref="A610">
    <cfRule type="expression" dxfId="2654" priority="2127">
      <formula>$O610="NOK"</formula>
    </cfRule>
  </conditionalFormatting>
  <conditionalFormatting sqref="F612">
    <cfRule type="expression" dxfId="2653" priority="2124">
      <formula>$O612="NOK"</formula>
    </cfRule>
  </conditionalFormatting>
  <conditionalFormatting sqref="B611:B612">
    <cfRule type="expression" dxfId="2652" priority="2144">
      <formula>$O611="NOK"</formula>
    </cfRule>
  </conditionalFormatting>
  <conditionalFormatting sqref="A611">
    <cfRule type="expression" dxfId="2651" priority="2131">
      <formula>$O611="NOK"</formula>
    </cfRule>
  </conditionalFormatting>
  <conditionalFormatting sqref="A614">
    <cfRule type="expression" dxfId="2650" priority="2135">
      <formula>$O614="NOK"</formula>
    </cfRule>
  </conditionalFormatting>
  <conditionalFormatting sqref="G610 C610:E610 G614 C614:E614">
    <cfRule type="expression" dxfId="2649" priority="2143">
      <formula>$M610="NOK"</formula>
    </cfRule>
  </conditionalFormatting>
  <conditionalFormatting sqref="C615:G615 A608:G608 B609 E609:G609">
    <cfRule type="expression" dxfId="2648" priority="2142">
      <formula>$M608="NOK"</formula>
    </cfRule>
  </conditionalFormatting>
  <conditionalFormatting sqref="F610">
    <cfRule type="expression" dxfId="2647" priority="2140">
      <formula>$O610="NOK"</formula>
    </cfRule>
  </conditionalFormatting>
  <conditionalFormatting sqref="C609">
    <cfRule type="expression" dxfId="2646" priority="2137">
      <formula>$O609="NOK"</formula>
    </cfRule>
  </conditionalFormatting>
  <conditionalFormatting sqref="D609">
    <cfRule type="expression" dxfId="2645" priority="2138">
      <formula>$O609="NOK"</formula>
    </cfRule>
  </conditionalFormatting>
  <conditionalFormatting sqref="B614">
    <cfRule type="expression" dxfId="2644" priority="2136">
      <formula>$O614="NOK"</formula>
    </cfRule>
  </conditionalFormatting>
  <conditionalFormatting sqref="F611">
    <cfRule type="expression" dxfId="2643" priority="2133">
      <formula>$O611="NOK"</formula>
    </cfRule>
  </conditionalFormatting>
  <conditionalFormatting sqref="C611:E612 G611:G612">
    <cfRule type="expression" dxfId="2642" priority="2134">
      <formula>$M611="NOK"</formula>
    </cfRule>
  </conditionalFormatting>
  <conditionalFormatting sqref="A612">
    <cfRule type="expression" dxfId="2641" priority="2132">
      <formula>$O612="NOK"</formula>
    </cfRule>
  </conditionalFormatting>
  <conditionalFormatting sqref="G613 C613:E613">
    <cfRule type="expression" dxfId="2640" priority="2130">
      <formula>$M613="NOK"</formula>
    </cfRule>
  </conditionalFormatting>
  <conditionalFormatting sqref="B610">
    <cfRule type="expression" dxfId="2639" priority="2126">
      <formula>$O610="NOK"</formula>
    </cfRule>
  </conditionalFormatting>
  <conditionalFormatting sqref="F613">
    <cfRule type="expression" dxfId="2638" priority="2123">
      <formula>$O613="NOK"</formula>
    </cfRule>
  </conditionalFormatting>
  <conditionalFormatting sqref="F614">
    <cfRule type="expression" dxfId="2637" priority="2125">
      <formula>$O614="NOK"</formula>
    </cfRule>
  </conditionalFormatting>
  <conditionalFormatting sqref="A624:B624">
    <cfRule type="expression" dxfId="2636" priority="2117">
      <formula>$O624="NOK"</formula>
    </cfRule>
  </conditionalFormatting>
  <conditionalFormatting sqref="B622">
    <cfRule type="expression" dxfId="2635" priority="2107">
      <formula>$O622="NOK"</formula>
    </cfRule>
  </conditionalFormatting>
  <conditionalFormatting sqref="A622">
    <cfRule type="expression" dxfId="2634" priority="2106">
      <formula>$O622="NOK"</formula>
    </cfRule>
  </conditionalFormatting>
  <conditionalFormatting sqref="A619">
    <cfRule type="expression" dxfId="2633" priority="2105">
      <formula>$O619="NOK"</formula>
    </cfRule>
  </conditionalFormatting>
  <conditionalFormatting sqref="F621">
    <cfRule type="expression" dxfId="2632" priority="2102">
      <formula>$O621="NOK"</formula>
    </cfRule>
  </conditionalFormatting>
  <conditionalFormatting sqref="B620:B621">
    <cfRule type="expression" dxfId="2631" priority="2122">
      <formula>$O620="NOK"</formula>
    </cfRule>
  </conditionalFormatting>
  <conditionalFormatting sqref="A620">
    <cfRule type="expression" dxfId="2630" priority="2109">
      <formula>$O620="NOK"</formula>
    </cfRule>
  </conditionalFormatting>
  <conditionalFormatting sqref="A623">
    <cfRule type="expression" dxfId="2629" priority="2113">
      <formula>$O623="NOK"</formula>
    </cfRule>
  </conditionalFormatting>
  <conditionalFormatting sqref="G619 C619:E619 G623 C623:E623">
    <cfRule type="expression" dxfId="2628" priority="2121">
      <formula>$M619="NOK"</formula>
    </cfRule>
  </conditionalFormatting>
  <conditionalFormatting sqref="C624:G624 A617:G617 B618 E618:G618">
    <cfRule type="expression" dxfId="2627" priority="2120">
      <formula>$M617="NOK"</formula>
    </cfRule>
  </conditionalFormatting>
  <conditionalFormatting sqref="F619">
    <cfRule type="expression" dxfId="2626" priority="2118">
      <formula>$O619="NOK"</formula>
    </cfRule>
  </conditionalFormatting>
  <conditionalFormatting sqref="C618">
    <cfRule type="expression" dxfId="2625" priority="2115">
      <formula>$O618="NOK"</formula>
    </cfRule>
  </conditionalFormatting>
  <conditionalFormatting sqref="D618">
    <cfRule type="expression" dxfId="2624" priority="2116">
      <formula>$O618="NOK"</formula>
    </cfRule>
  </conditionalFormatting>
  <conditionalFormatting sqref="B623">
    <cfRule type="expression" dxfId="2623" priority="2114">
      <formula>$O623="NOK"</formula>
    </cfRule>
  </conditionalFormatting>
  <conditionalFormatting sqref="F620">
    <cfRule type="expression" dxfId="2622" priority="2111">
      <formula>$O620="NOK"</formula>
    </cfRule>
  </conditionalFormatting>
  <conditionalFormatting sqref="C620:E621 G620:G621">
    <cfRule type="expression" dxfId="2621" priority="2112">
      <formula>$M620="NOK"</formula>
    </cfRule>
  </conditionalFormatting>
  <conditionalFormatting sqref="A621">
    <cfRule type="expression" dxfId="2620" priority="2110">
      <formula>$O621="NOK"</formula>
    </cfRule>
  </conditionalFormatting>
  <conditionalFormatting sqref="G622 C622:E622">
    <cfRule type="expression" dxfId="2619" priority="2108">
      <formula>$M622="NOK"</formula>
    </cfRule>
  </conditionalFormatting>
  <conditionalFormatting sqref="B619">
    <cfRule type="expression" dxfId="2618" priority="2104">
      <formula>$O619="NOK"</formula>
    </cfRule>
  </conditionalFormatting>
  <conditionalFormatting sqref="F623">
    <cfRule type="expression" dxfId="2617" priority="2103">
      <formula>$O623="NOK"</formula>
    </cfRule>
  </conditionalFormatting>
  <conditionalFormatting sqref="A625:G625">
    <cfRule type="expression" dxfId="2616" priority="2099">
      <formula>$M625="NOK"</formula>
    </cfRule>
  </conditionalFormatting>
  <conditionalFormatting sqref="B633:G633">
    <cfRule type="expression" dxfId="2615" priority="2042">
      <formula>$M633="NOK"</formula>
    </cfRule>
  </conditionalFormatting>
  <conditionalFormatting sqref="C627">
    <cfRule type="expression" dxfId="2614" priority="2034">
      <formula>$O627="NOK"</formula>
    </cfRule>
  </conditionalFormatting>
  <conditionalFormatting sqref="G628 C628:E628">
    <cfRule type="expression" dxfId="2613" priority="2040">
      <formula>$M628="NOK"</formula>
    </cfRule>
  </conditionalFormatting>
  <conditionalFormatting sqref="C632:G632 A626:G626 B627 E627:G627">
    <cfRule type="expression" dxfId="2612" priority="2039">
      <formula>$M626="NOK"</formula>
    </cfRule>
  </conditionalFormatting>
  <conditionalFormatting sqref="D627">
    <cfRule type="expression" dxfId="2611" priority="2035">
      <formula>$O627="NOK"</formula>
    </cfRule>
  </conditionalFormatting>
  <conditionalFormatting sqref="A633">
    <cfRule type="expression" dxfId="2610" priority="2019">
      <formula>$O633="NOK"</formula>
    </cfRule>
  </conditionalFormatting>
  <conditionalFormatting sqref="G631 C631:E631">
    <cfRule type="expression" dxfId="2609" priority="2029">
      <formula>$M631="NOK"</formula>
    </cfRule>
  </conditionalFormatting>
  <conditionalFormatting sqref="A643:B643">
    <cfRule type="expression" dxfId="2608" priority="2010">
      <formula>$O643="NOK"</formula>
    </cfRule>
  </conditionalFormatting>
  <conditionalFormatting sqref="B633:G633">
    <cfRule type="expression" dxfId="2607" priority="2043">
      <formula>#REF!="NOK"</formula>
    </cfRule>
  </conditionalFormatting>
  <conditionalFormatting sqref="B638">
    <cfRule type="expression" dxfId="2606" priority="2015">
      <formula>$O638="NOK"</formula>
    </cfRule>
  </conditionalFormatting>
  <conditionalFormatting sqref="B644:G644">
    <cfRule type="expression" dxfId="2605" priority="2016">
      <formula>$M644="NOK"</formula>
    </cfRule>
  </conditionalFormatting>
  <conditionalFormatting sqref="C635">
    <cfRule type="expression" dxfId="2604" priority="2008">
      <formula>$O635="NOK"</formula>
    </cfRule>
  </conditionalFormatting>
  <conditionalFormatting sqref="A636">
    <cfRule type="expression" dxfId="2603" priority="2002">
      <formula>$O636="NOK"</formula>
    </cfRule>
  </conditionalFormatting>
  <conditionalFormatting sqref="A637">
    <cfRule type="expression" dxfId="2602" priority="2004">
      <formula>$O637="NOK"</formula>
    </cfRule>
  </conditionalFormatting>
  <conditionalFormatting sqref="G636 C636:E636 G642 C642:E642">
    <cfRule type="expression" dxfId="2601" priority="2014">
      <formula>$M636="NOK"</formula>
    </cfRule>
  </conditionalFormatting>
  <conditionalFormatting sqref="C643:G643 A634:G634 B635 E635:G635">
    <cfRule type="expression" dxfId="2600" priority="2013">
      <formula>$M634="NOK"</formula>
    </cfRule>
  </conditionalFormatting>
  <conditionalFormatting sqref="D635">
    <cfRule type="expression" dxfId="2599" priority="2009">
      <formula>$O635="NOK"</formula>
    </cfRule>
  </conditionalFormatting>
  <conditionalFormatting sqref="C637:E638 G637:G638">
    <cfRule type="expression" dxfId="2598" priority="2007">
      <formula>$M637="NOK"</formula>
    </cfRule>
  </conditionalFormatting>
  <conditionalFormatting sqref="A638">
    <cfRule type="expression" dxfId="2597" priority="2005">
      <formula>$O638="NOK"</formula>
    </cfRule>
  </conditionalFormatting>
  <conditionalFormatting sqref="G641 C641:E641">
    <cfRule type="expression" dxfId="2596" priority="2003">
      <formula>$M641="NOK"</formula>
    </cfRule>
  </conditionalFormatting>
  <conditionalFormatting sqref="B636">
    <cfRule type="expression" dxfId="2595" priority="2001">
      <formula>$O636="NOK"</formula>
    </cfRule>
  </conditionalFormatting>
  <conditionalFormatting sqref="A641">
    <cfRule type="expression" dxfId="2594" priority="1996">
      <formula>$O641="NOK"</formula>
    </cfRule>
  </conditionalFormatting>
  <conditionalFormatting sqref="B641">
    <cfRule type="expression" dxfId="2593" priority="1997">
      <formula>$O641="NOK"</formula>
    </cfRule>
  </conditionalFormatting>
  <conditionalFormatting sqref="B642">
    <cfRule type="expression" dxfId="2592" priority="1995">
      <formula>$O642="NOK"</formula>
    </cfRule>
  </conditionalFormatting>
  <conditionalFormatting sqref="A642">
    <cfRule type="expression" dxfId="2591" priority="1994">
      <formula>$O642="NOK"</formula>
    </cfRule>
  </conditionalFormatting>
  <conditionalFormatting sqref="A644">
    <cfRule type="expression" dxfId="2590" priority="1993">
      <formula>$O644="NOK"</formula>
    </cfRule>
  </conditionalFormatting>
  <conditionalFormatting sqref="B644:G644">
    <cfRule type="expression" dxfId="2589" priority="2017">
      <formula>#REF!="NOK"</formula>
    </cfRule>
  </conditionalFormatting>
  <conditionalFormatting sqref="B637">
    <cfRule type="expression" dxfId="2588" priority="1992">
      <formula>$O637="NOK"</formula>
    </cfRule>
  </conditionalFormatting>
  <conditionalFormatting sqref="G640 C640:E640">
    <cfRule type="expression" dxfId="2587" priority="1991">
      <formula>$M640="NOK"</formula>
    </cfRule>
  </conditionalFormatting>
  <conditionalFormatting sqref="G639 C639:E639">
    <cfRule type="expression" dxfId="2586" priority="1990">
      <formula>$M639="NOK"</formula>
    </cfRule>
  </conditionalFormatting>
  <conditionalFormatting sqref="A639">
    <cfRule type="expression" dxfId="2585" priority="1986">
      <formula>$O639="NOK"</formula>
    </cfRule>
  </conditionalFormatting>
  <conditionalFormatting sqref="B639">
    <cfRule type="expression" dxfId="2584" priority="1987">
      <formula>$O639="NOK"</formula>
    </cfRule>
  </conditionalFormatting>
  <conditionalFormatting sqref="B640">
    <cfRule type="expression" dxfId="2583" priority="1985">
      <formula>$O640="NOK"</formula>
    </cfRule>
  </conditionalFormatting>
  <conditionalFormatting sqref="A640">
    <cfRule type="expression" dxfId="2582" priority="1984">
      <formula>$O640="NOK"</formula>
    </cfRule>
  </conditionalFormatting>
  <conditionalFormatting sqref="F637:F638">
    <cfRule type="expression" dxfId="2581" priority="1983">
      <formula>$N637="NOK"</formula>
    </cfRule>
  </conditionalFormatting>
  <conditionalFormatting sqref="F637:F638">
    <cfRule type="expression" dxfId="2580" priority="1982">
      <formula>#REF!="NOK"</formula>
    </cfRule>
  </conditionalFormatting>
  <conditionalFormatting sqref="F642">
    <cfRule type="expression" dxfId="2579" priority="1980">
      <formula>$N642="NOK"</formula>
    </cfRule>
  </conditionalFormatting>
  <conditionalFormatting sqref="F642">
    <cfRule type="expression" dxfId="2578" priority="1981">
      <formula>#REF!="NOK"</formula>
    </cfRule>
  </conditionalFormatting>
  <conditionalFormatting sqref="F639">
    <cfRule type="expression" dxfId="2577" priority="1979">
      <formula>$N643="NOK"</formula>
    </cfRule>
  </conditionalFormatting>
  <conditionalFormatting sqref="F639">
    <cfRule type="expression" dxfId="2576" priority="1978">
      <formula>$N639="NOK"</formula>
    </cfRule>
  </conditionalFormatting>
  <conditionalFormatting sqref="F640">
    <cfRule type="expression" dxfId="2575" priority="1976">
      <formula>$N640="NOK"</formula>
    </cfRule>
  </conditionalFormatting>
  <conditionalFormatting sqref="F640">
    <cfRule type="expression" dxfId="2574" priority="1977">
      <formula>#REF!="NOK"</formula>
    </cfRule>
  </conditionalFormatting>
  <conditionalFormatting sqref="F636">
    <cfRule type="expression" dxfId="2573" priority="1975">
      <formula>$J636="NOK"</formula>
    </cfRule>
  </conditionalFormatting>
  <conditionalFormatting sqref="F641">
    <cfRule type="expression" dxfId="2572" priority="1973">
      <formula>$N641="NOK"</formula>
    </cfRule>
  </conditionalFormatting>
  <conditionalFormatting sqref="F641">
    <cfRule type="expression" dxfId="2571" priority="1974">
      <formula>#REF!="NOK"</formula>
    </cfRule>
  </conditionalFormatting>
  <conditionalFormatting sqref="C654:G654">
    <cfRule type="expression" dxfId="2570" priority="1971">
      <formula>$M654="NOK"</formula>
    </cfRule>
  </conditionalFormatting>
  <conditionalFormatting sqref="C646">
    <cfRule type="expression" dxfId="2569" priority="1964">
      <formula>$O646="NOK"</formula>
    </cfRule>
  </conditionalFormatting>
  <conditionalFormatting sqref="G647 C647:E647">
    <cfRule type="expression" dxfId="2568" priority="1969">
      <formula>$M647="NOK"</formula>
    </cfRule>
  </conditionalFormatting>
  <conditionalFormatting sqref="C653:G653 A645:G645 B646 E646:G646">
    <cfRule type="expression" dxfId="2567" priority="1968">
      <formula>$M645="NOK"</formula>
    </cfRule>
  </conditionalFormatting>
  <conditionalFormatting sqref="D646">
    <cfRule type="expression" dxfId="2566" priority="1965">
      <formula>$O646="NOK"</formula>
    </cfRule>
  </conditionalFormatting>
  <conditionalFormatting sqref="C648:E649 G648:G649">
    <cfRule type="expression" dxfId="2565" priority="1963">
      <formula>$M648="NOK"</formula>
    </cfRule>
  </conditionalFormatting>
  <conditionalFormatting sqref="G652 C652:E652">
    <cfRule type="expression" dxfId="2564" priority="1960">
      <formula>$M652="NOK"</formula>
    </cfRule>
  </conditionalFormatting>
  <conditionalFormatting sqref="A671">
    <cfRule type="expression" dxfId="2563" priority="1572">
      <formula>$O671="NOK"</formula>
    </cfRule>
  </conditionalFormatting>
  <conditionalFormatting sqref="C654:G654">
    <cfRule type="expression" dxfId="2562" priority="1972">
      <formula>#REF!="NOK"</formula>
    </cfRule>
  </conditionalFormatting>
  <conditionalFormatting sqref="G651 C651:E651">
    <cfRule type="expression" dxfId="2561" priority="1951">
      <formula>$M651="NOK"</formula>
    </cfRule>
  </conditionalFormatting>
  <conditionalFormatting sqref="G650 C650:E650">
    <cfRule type="expression" dxfId="2560" priority="1950">
      <formula>$M650="NOK"</formula>
    </cfRule>
  </conditionalFormatting>
  <conditionalFormatting sqref="A652:B652 B651 B653">
    <cfRule type="expression" dxfId="2559" priority="1934">
      <formula>$N651="NOK"</formula>
    </cfRule>
  </conditionalFormatting>
  <conditionalFormatting sqref="F662">
    <cfRule type="expression" dxfId="2558" priority="1843">
      <formula>#REF!="NOK"</formula>
    </cfRule>
  </conditionalFormatting>
  <conditionalFormatting sqref="F650">
    <cfRule type="expression" dxfId="2557" priority="1909">
      <formula>$N650="NOK"</formula>
    </cfRule>
  </conditionalFormatting>
  <conditionalFormatting sqref="A653">
    <cfRule type="expression" dxfId="2556" priority="1929">
      <formula>$N653="NOK"</formula>
    </cfRule>
  </conditionalFormatting>
  <conditionalFormatting sqref="A647">
    <cfRule type="expression" dxfId="2555" priority="1924">
      <formula>$N647="NOK"</formula>
    </cfRule>
  </conditionalFormatting>
  <conditionalFormatting sqref="A663:B663 B661 B664">
    <cfRule type="expression" dxfId="2554" priority="1890">
      <formula>$N661="NOK"</formula>
    </cfRule>
  </conditionalFormatting>
  <conditionalFormatting sqref="A652">
    <cfRule type="expression" dxfId="2553" priority="1933">
      <formula>$J652="DELETAR"</formula>
    </cfRule>
  </conditionalFormatting>
  <conditionalFormatting sqref="B647:B649">
    <cfRule type="expression" dxfId="2552" priority="1919">
      <formula>$N647="NOK"</formula>
    </cfRule>
  </conditionalFormatting>
  <conditionalFormatting sqref="A653:B653">
    <cfRule type="expression" dxfId="2551" priority="1931">
      <formula>$N653="NOK"</formula>
    </cfRule>
  </conditionalFormatting>
  <conditionalFormatting sqref="A653:B653">
    <cfRule type="expression" dxfId="2550" priority="1932">
      <formula>$N655="NOK"</formula>
    </cfRule>
  </conditionalFormatting>
  <conditionalFormatting sqref="B653">
    <cfRule type="expression" dxfId="2549" priority="1930">
      <formula>$N655="NOK"</formula>
    </cfRule>
  </conditionalFormatting>
  <conditionalFormatting sqref="A664">
    <cfRule type="expression" dxfId="2548" priority="1885">
      <formula>$N664="NOK"</formula>
    </cfRule>
  </conditionalFormatting>
  <conditionalFormatting sqref="A647">
    <cfRule type="expression" dxfId="2547" priority="1925">
      <formula>$J647="DELETAR"</formula>
    </cfRule>
  </conditionalFormatting>
  <conditionalFormatting sqref="A647">
    <cfRule type="expression" dxfId="2546" priority="1927">
      <formula>$J647="DELETAR"</formula>
    </cfRule>
  </conditionalFormatting>
  <conditionalFormatting sqref="A647">
    <cfRule type="expression" dxfId="2545" priority="1926">
      <formula>$J647="DELETAR"</formula>
    </cfRule>
  </conditionalFormatting>
  <conditionalFormatting sqref="A647">
    <cfRule type="expression" dxfId="2544" priority="1928">
      <formula>$N647="NOK"</formula>
    </cfRule>
  </conditionalFormatting>
  <conditionalFormatting sqref="A647">
    <cfRule type="expression" dxfId="2543" priority="1923">
      <formula>$J647="DELETAR"</formula>
    </cfRule>
  </conditionalFormatting>
  <conditionalFormatting sqref="A647">
    <cfRule type="expression" dxfId="2542" priority="1922">
      <formula>$J647="DELETAR"</formula>
    </cfRule>
  </conditionalFormatting>
  <conditionalFormatting sqref="A647">
    <cfRule type="expression" dxfId="2541" priority="1921">
      <formula>$J647="DELETAR"</formula>
    </cfRule>
  </conditionalFormatting>
  <conditionalFormatting sqref="A657">
    <cfRule type="expression" dxfId="2540" priority="1880">
      <formula>$N657="NOK"</formula>
    </cfRule>
  </conditionalFormatting>
  <conditionalFormatting sqref="A648:A649">
    <cfRule type="expression" dxfId="2539" priority="1920">
      <formula>$N648="NOK"</formula>
    </cfRule>
  </conditionalFormatting>
  <conditionalFormatting sqref="A650">
    <cfRule type="expression" dxfId="2538" priority="1918">
      <formula>$N650="NOK"</formula>
    </cfRule>
  </conditionalFormatting>
  <conditionalFormatting sqref="B650">
    <cfRule type="expression" dxfId="2537" priority="1917">
      <formula>$N650="NOK"</formula>
    </cfRule>
  </conditionalFormatting>
  <conditionalFormatting sqref="A651">
    <cfRule type="expression" dxfId="2536" priority="1916">
      <formula>$N651="NOK"</formula>
    </cfRule>
  </conditionalFormatting>
  <conditionalFormatting sqref="B654">
    <cfRule type="expression" dxfId="2535" priority="1915">
      <formula>$N655="NOK"</formula>
    </cfRule>
  </conditionalFormatting>
  <conditionalFormatting sqref="B654">
    <cfRule type="expression" dxfId="2534" priority="1914">
      <formula>$N654="NOK"</formula>
    </cfRule>
  </conditionalFormatting>
  <conditionalFormatting sqref="A654">
    <cfRule type="expression" dxfId="2533" priority="1913">
      <formula>$N654="NOK"</formula>
    </cfRule>
  </conditionalFormatting>
  <conditionalFormatting sqref="F648">
    <cfRule type="expression" dxfId="2532" priority="1912">
      <formula>$N648="NOK"</formula>
    </cfRule>
  </conditionalFormatting>
  <conditionalFormatting sqref="F648">
    <cfRule type="expression" dxfId="2531" priority="1911">
      <formula>#REF!="NOK"</formula>
    </cfRule>
  </conditionalFormatting>
  <conditionalFormatting sqref="F650">
    <cfRule type="expression" dxfId="2530" priority="1910">
      <formula>$N653="NOK"</formula>
    </cfRule>
  </conditionalFormatting>
  <conditionalFormatting sqref="F651">
    <cfRule type="expression" dxfId="2529" priority="1907">
      <formula>$N651="NOK"</formula>
    </cfRule>
  </conditionalFormatting>
  <conditionalFormatting sqref="F651">
    <cfRule type="expression" dxfId="2528" priority="1908">
      <formula>#REF!="NOK"</formula>
    </cfRule>
  </conditionalFormatting>
  <conditionalFormatting sqref="F647">
    <cfRule type="expression" dxfId="2527" priority="1906">
      <formula>$J647="NOK"</formula>
    </cfRule>
  </conditionalFormatting>
  <conditionalFormatting sqref="F652">
    <cfRule type="expression" dxfId="2526" priority="1904">
      <formula>$N652="NOK"</formula>
    </cfRule>
  </conditionalFormatting>
  <conditionalFormatting sqref="F652">
    <cfRule type="expression" dxfId="2525" priority="1905">
      <formula>#REF!="NOK"</formula>
    </cfRule>
  </conditionalFormatting>
  <conditionalFormatting sqref="F649">
    <cfRule type="expression" dxfId="2524" priority="1903">
      <formula>$N649="NOK"</formula>
    </cfRule>
  </conditionalFormatting>
  <conditionalFormatting sqref="F649">
    <cfRule type="expression" dxfId="2523" priority="1902">
      <formula>#REF!="NOK"</formula>
    </cfRule>
  </conditionalFormatting>
  <conditionalFormatting sqref="C665:G665">
    <cfRule type="expression" dxfId="2522" priority="1900">
      <formula>$M665="NOK"</formula>
    </cfRule>
  </conditionalFormatting>
  <conditionalFormatting sqref="C656">
    <cfRule type="expression" dxfId="2521" priority="1895">
      <formula>$O656="NOK"</formula>
    </cfRule>
  </conditionalFormatting>
  <conditionalFormatting sqref="G657 C657:E657">
    <cfRule type="expression" dxfId="2520" priority="1899">
      <formula>$M657="NOK"</formula>
    </cfRule>
  </conditionalFormatting>
  <conditionalFormatting sqref="C664:G664 A655:G655 B656 E656:G656">
    <cfRule type="expression" dxfId="2519" priority="1898">
      <formula>$M655="NOK"</formula>
    </cfRule>
  </conditionalFormatting>
  <conditionalFormatting sqref="G660 C660:E660">
    <cfRule type="expression" dxfId="2518" priority="1891">
      <formula>$M660="NOK"</formula>
    </cfRule>
  </conditionalFormatting>
  <conditionalFormatting sqref="D656">
    <cfRule type="expression" dxfId="2517" priority="1896">
      <formula>$O656="NOK"</formula>
    </cfRule>
  </conditionalFormatting>
  <conditionalFormatting sqref="C658:E659 G658:G659">
    <cfRule type="expression" dxfId="2516" priority="1894">
      <formula>$M658="NOK"</formula>
    </cfRule>
  </conditionalFormatting>
  <conditionalFormatting sqref="G663 C663:E663">
    <cfRule type="expression" dxfId="2515" priority="1893">
      <formula>$M663="NOK"</formula>
    </cfRule>
  </conditionalFormatting>
  <conditionalFormatting sqref="C665:G665">
    <cfRule type="expression" dxfId="2514" priority="1901">
      <formula>#REF!="NOK"</formula>
    </cfRule>
  </conditionalFormatting>
  <conditionalFormatting sqref="G661 C661:E661">
    <cfRule type="expression" dxfId="2513" priority="1892">
      <formula>$M661="NOK"</formula>
    </cfRule>
  </conditionalFormatting>
  <conditionalFormatting sqref="A663">
    <cfRule type="expression" dxfId="2512" priority="1889">
      <formula>$J663="DELETAR"</formula>
    </cfRule>
  </conditionalFormatting>
  <conditionalFormatting sqref="B657:B659">
    <cfRule type="expression" dxfId="2511" priority="1875">
      <formula>$N657="NOK"</formula>
    </cfRule>
  </conditionalFormatting>
  <conditionalFormatting sqref="A664:B664">
    <cfRule type="expression" dxfId="2510" priority="1887">
      <formula>$N664="NOK"</formula>
    </cfRule>
  </conditionalFormatting>
  <conditionalFormatting sqref="A657">
    <cfRule type="expression" dxfId="2509" priority="1881">
      <formula>$J657="DELETAR"</formula>
    </cfRule>
  </conditionalFormatting>
  <conditionalFormatting sqref="A657">
    <cfRule type="expression" dxfId="2508" priority="1883">
      <formula>$J657="DELETAR"</formula>
    </cfRule>
  </conditionalFormatting>
  <conditionalFormatting sqref="A657">
    <cfRule type="expression" dxfId="2507" priority="1882">
      <formula>$J657="DELETAR"</formula>
    </cfRule>
  </conditionalFormatting>
  <conditionalFormatting sqref="A657">
    <cfRule type="expression" dxfId="2506" priority="1884">
      <formula>$N657="NOK"</formula>
    </cfRule>
  </conditionalFormatting>
  <conditionalFormatting sqref="A657">
    <cfRule type="expression" dxfId="2505" priority="1879">
      <formula>$J657="DELETAR"</formula>
    </cfRule>
  </conditionalFormatting>
  <conditionalFormatting sqref="A657">
    <cfRule type="expression" dxfId="2504" priority="1878">
      <formula>$J657="DELETAR"</formula>
    </cfRule>
  </conditionalFormatting>
  <conditionalFormatting sqref="A657">
    <cfRule type="expression" dxfId="2503" priority="1877">
      <formula>$J657="DELETAR"</formula>
    </cfRule>
  </conditionalFormatting>
  <conditionalFormatting sqref="A658:A659">
    <cfRule type="expression" dxfId="2502" priority="1876">
      <formula>$N658="NOK"</formula>
    </cfRule>
  </conditionalFormatting>
  <conditionalFormatting sqref="A660">
    <cfRule type="expression" dxfId="2501" priority="1874">
      <formula>$N660="NOK"</formula>
    </cfRule>
  </conditionalFormatting>
  <conditionalFormatting sqref="B660">
    <cfRule type="expression" dxfId="2500" priority="1873">
      <formula>$N660="NOK"</formula>
    </cfRule>
  </conditionalFormatting>
  <conditionalFormatting sqref="A661">
    <cfRule type="expression" dxfId="2499" priority="1872">
      <formula>$N661="NOK"</formula>
    </cfRule>
  </conditionalFormatting>
  <conditionalFormatting sqref="B665">
    <cfRule type="expression" dxfId="2498" priority="1870">
      <formula>$N665="NOK"</formula>
    </cfRule>
  </conditionalFormatting>
  <conditionalFormatting sqref="A665">
    <cfRule type="expression" dxfId="2497" priority="1869">
      <formula>$N665="NOK"</formula>
    </cfRule>
  </conditionalFormatting>
  <conditionalFormatting sqref="A662:B662">
    <cfRule type="expression" dxfId="2496" priority="1856">
      <formula>$N662="NOK"</formula>
    </cfRule>
  </conditionalFormatting>
  <conditionalFormatting sqref="G662 C662:E662">
    <cfRule type="expression" dxfId="2495" priority="1857">
      <formula>$M662="NOK"</formula>
    </cfRule>
  </conditionalFormatting>
  <conditionalFormatting sqref="A662">
    <cfRule type="expression" dxfId="2494" priority="1855">
      <formula>$J662="DELETAR"</formula>
    </cfRule>
  </conditionalFormatting>
  <conditionalFormatting sqref="F658:F659">
    <cfRule type="expression" dxfId="2493" priority="1852">
      <formula>$N658="NOK"</formula>
    </cfRule>
  </conditionalFormatting>
  <conditionalFormatting sqref="F658:F659">
    <cfRule type="expression" dxfId="2492" priority="1851">
      <formula>#REF!="NOK"</formula>
    </cfRule>
  </conditionalFormatting>
  <conditionalFormatting sqref="F663">
    <cfRule type="expression" dxfId="2491" priority="1849">
      <formula>$N663="NOK"</formula>
    </cfRule>
  </conditionalFormatting>
  <conditionalFormatting sqref="F663">
    <cfRule type="expression" dxfId="2490" priority="1850">
      <formula>#REF!="NOK"</formula>
    </cfRule>
  </conditionalFormatting>
  <conditionalFormatting sqref="F660">
    <cfRule type="expression" dxfId="2489" priority="1848">
      <formula>$N664="NOK"</formula>
    </cfRule>
  </conditionalFormatting>
  <conditionalFormatting sqref="F660">
    <cfRule type="expression" dxfId="2488" priority="1847">
      <formula>$N660="NOK"</formula>
    </cfRule>
  </conditionalFormatting>
  <conditionalFormatting sqref="F661">
    <cfRule type="expression" dxfId="2487" priority="1845">
      <formula>$N661="NOK"</formula>
    </cfRule>
  </conditionalFormatting>
  <conditionalFormatting sqref="F661">
    <cfRule type="expression" dxfId="2486" priority="1846">
      <formula>#REF!="NOK"</formula>
    </cfRule>
  </conditionalFormatting>
  <conditionalFormatting sqref="F657">
    <cfRule type="expression" dxfId="2485" priority="1844">
      <formula>$J657="NOK"</formula>
    </cfRule>
  </conditionalFormatting>
  <conditionalFormatting sqref="F662">
    <cfRule type="expression" dxfId="2484" priority="1842">
      <formula>$N662="NOK"</formula>
    </cfRule>
  </conditionalFormatting>
  <conditionalFormatting sqref="F672">
    <cfRule type="expression" dxfId="2483" priority="1571">
      <formula>$O672="NOK"</formula>
    </cfRule>
  </conditionalFormatting>
  <conditionalFormatting sqref="F687">
    <cfRule type="expression" dxfId="2482" priority="1423">
      <formula>$O687="NOK"</formula>
    </cfRule>
  </conditionalFormatting>
  <conditionalFormatting sqref="F690">
    <cfRule type="expression" dxfId="2481" priority="1412">
      <formula>$O690="NOK"</formula>
    </cfRule>
  </conditionalFormatting>
  <conditionalFormatting sqref="A689">
    <cfRule type="expression" dxfId="2480" priority="1413">
      <formula>$O689="NOK"</formula>
    </cfRule>
  </conditionalFormatting>
  <conditionalFormatting sqref="F689">
    <cfRule type="expression" dxfId="2479" priority="1410">
      <formula>$O689="NOK"</formula>
    </cfRule>
  </conditionalFormatting>
  <conditionalFormatting sqref="B688">
    <cfRule type="expression" dxfId="2478" priority="1401">
      <formula>$O688="NOK"</formula>
    </cfRule>
  </conditionalFormatting>
  <conditionalFormatting sqref="C686">
    <cfRule type="expression" dxfId="2477" priority="1420">
      <formula>$O686="NOK"</formula>
    </cfRule>
  </conditionalFormatting>
  <conditionalFormatting sqref="B689">
    <cfRule type="expression" dxfId="2476" priority="1414">
      <formula>$O689="NOK"</formula>
    </cfRule>
  </conditionalFormatting>
  <conditionalFormatting sqref="B687">
    <cfRule type="expression" dxfId="2475" priority="1406">
      <formula>$O687="NOK"</formula>
    </cfRule>
  </conditionalFormatting>
  <conditionalFormatting sqref="F670">
    <cfRule type="expression" dxfId="2474" priority="1570">
      <formula>$O670="NOK"</formula>
    </cfRule>
  </conditionalFormatting>
  <conditionalFormatting sqref="A672">
    <cfRule type="expression" dxfId="2473" priority="1578">
      <formula>$O672="NOK"</formula>
    </cfRule>
  </conditionalFormatting>
  <conditionalFormatting sqref="G668 C668:E668 G672 C672:E672">
    <cfRule type="expression" dxfId="2472" priority="1585">
      <formula>$M668="NOK"</formula>
    </cfRule>
  </conditionalFormatting>
  <conditionalFormatting sqref="C673:G673 A666:G666 B667 E667:G667">
    <cfRule type="expression" dxfId="2471" priority="1584">
      <formula>$M666="NOK"</formula>
    </cfRule>
  </conditionalFormatting>
  <conditionalFormatting sqref="C669:E670 G669:G670">
    <cfRule type="expression" dxfId="2470" priority="1577">
      <formula>$M669="NOK"</formula>
    </cfRule>
  </conditionalFormatting>
  <conditionalFormatting sqref="F668">
    <cfRule type="expression" dxfId="2469" priority="1582">
      <formula>$O668="NOK"</formula>
    </cfRule>
  </conditionalFormatting>
  <conditionalFormatting sqref="A673:B673">
    <cfRule type="expression" dxfId="2468" priority="1581">
      <formula>$O673="NOK"</formula>
    </cfRule>
  </conditionalFormatting>
  <conditionalFormatting sqref="C667">
    <cfRule type="expression" dxfId="2467" priority="1579">
      <formula>$O667="NOK"</formula>
    </cfRule>
  </conditionalFormatting>
  <conditionalFormatting sqref="D667">
    <cfRule type="expression" dxfId="2466" priority="1580">
      <formula>$O667="NOK"</formula>
    </cfRule>
  </conditionalFormatting>
  <conditionalFormatting sqref="F669">
    <cfRule type="expression" dxfId="2465" priority="1576">
      <formula>$O669="NOK"</formula>
    </cfRule>
  </conditionalFormatting>
  <conditionalFormatting sqref="G671 C671:E671">
    <cfRule type="expression" dxfId="2464" priority="1574">
      <formula>$M671="NOK"</formula>
    </cfRule>
  </conditionalFormatting>
  <conditionalFormatting sqref="B671">
    <cfRule type="expression" dxfId="2463" priority="1573">
      <formula>$O671="NOK"</formula>
    </cfRule>
  </conditionalFormatting>
  <conditionalFormatting sqref="F671">
    <cfRule type="expression" dxfId="2462" priority="1569">
      <formula>$O671="NOK"</formula>
    </cfRule>
  </conditionalFormatting>
  <conditionalFormatting sqref="B674:G674">
    <cfRule type="expression" dxfId="2461" priority="1567">
      <formula>$M674="NOK"</formula>
    </cfRule>
  </conditionalFormatting>
  <conditionalFormatting sqref="A674">
    <cfRule type="expression" dxfId="2460" priority="1566">
      <formula>$N674="NOK"</formula>
    </cfRule>
  </conditionalFormatting>
  <conditionalFormatting sqref="B668">
    <cfRule type="expression" dxfId="2459" priority="1565">
      <formula>$O668="NOK"</formula>
    </cfRule>
  </conditionalFormatting>
  <conditionalFormatting sqref="A668">
    <cfRule type="expression" dxfId="2458" priority="1564">
      <formula>$O668="NOK"</formula>
    </cfRule>
  </conditionalFormatting>
  <conditionalFormatting sqref="A670">
    <cfRule type="expression" dxfId="2457" priority="1562">
      <formula>$O670="NOK"</formula>
    </cfRule>
  </conditionalFormatting>
  <conditionalFormatting sqref="B672">
    <cfRule type="expression" dxfId="2456" priority="1561">
      <formula>$O672="NOK"</formula>
    </cfRule>
  </conditionalFormatting>
  <conditionalFormatting sqref="A669">
    <cfRule type="expression" dxfId="2455" priority="1559">
      <formula>$O669="NOK"</formula>
    </cfRule>
  </conditionalFormatting>
  <conditionalFormatting sqref="B669">
    <cfRule type="expression" dxfId="2454" priority="1560">
      <formula>$O669="NOK"</formula>
    </cfRule>
  </conditionalFormatting>
  <conditionalFormatting sqref="B670">
    <cfRule type="expression" dxfId="2453" priority="1558">
      <formula>$O670="NOK"</formula>
    </cfRule>
  </conditionalFormatting>
  <conditionalFormatting sqref="B675:G675">
    <cfRule type="expression" dxfId="2452" priority="1540">
      <formula>$M675="NOK"</formula>
    </cfRule>
  </conditionalFormatting>
  <conditionalFormatting sqref="A675">
    <cfRule type="expression" dxfId="2451" priority="1539">
      <formula>$N675="NOK"</formula>
    </cfRule>
  </conditionalFormatting>
  <conditionalFormatting sqref="F680">
    <cfRule type="expression" dxfId="2450" priority="1437">
      <formula>$O680="NOK"</formula>
    </cfRule>
  </conditionalFormatting>
  <conditionalFormatting sqref="B679">
    <cfRule type="expression" dxfId="2449" priority="1453">
      <formula>$O679="NOK"</formula>
    </cfRule>
  </conditionalFormatting>
  <conditionalFormatting sqref="A679">
    <cfRule type="expression" dxfId="2448" priority="1442">
      <formula>$O679="NOK"</formula>
    </cfRule>
  </conditionalFormatting>
  <conditionalFormatting sqref="A682">
    <cfRule type="expression" dxfId="2447" priority="1445">
      <formula>$O682="NOK"</formula>
    </cfRule>
  </conditionalFormatting>
  <conditionalFormatting sqref="G678 C678:E678 G682 C682:E682">
    <cfRule type="expression" dxfId="2446" priority="1452">
      <formula>$M678="NOK"</formula>
    </cfRule>
  </conditionalFormatting>
  <conditionalFormatting sqref="C683:G683 A676:G676 B677 E677:G677">
    <cfRule type="expression" dxfId="2445" priority="1451">
      <formula>$M676="NOK"</formula>
    </cfRule>
  </conditionalFormatting>
  <conditionalFormatting sqref="C679:E680 G679:G680">
    <cfRule type="expression" dxfId="2444" priority="1444">
      <formula>$M679="NOK"</formula>
    </cfRule>
  </conditionalFormatting>
  <conditionalFormatting sqref="F678">
    <cfRule type="expression" dxfId="2443" priority="1449">
      <formula>$O678="NOK"</formula>
    </cfRule>
  </conditionalFormatting>
  <conditionalFormatting sqref="A683:B683">
    <cfRule type="expression" dxfId="2442" priority="1448">
      <formula>$O683="NOK"</formula>
    </cfRule>
  </conditionalFormatting>
  <conditionalFormatting sqref="C677">
    <cfRule type="expression" dxfId="2441" priority="1446">
      <formula>$O677="NOK"</formula>
    </cfRule>
  </conditionalFormatting>
  <conditionalFormatting sqref="D677">
    <cfRule type="expression" dxfId="2440" priority="1447">
      <formula>$O677="NOK"</formula>
    </cfRule>
  </conditionalFormatting>
  <conditionalFormatting sqref="F679">
    <cfRule type="expression" dxfId="2439" priority="1443">
      <formula>$O679="NOK"</formula>
    </cfRule>
  </conditionalFormatting>
  <conditionalFormatting sqref="G681 C681:E681">
    <cfRule type="expression" dxfId="2438" priority="1441">
      <formula>$M681="NOK"</formula>
    </cfRule>
  </conditionalFormatting>
  <conditionalFormatting sqref="B681">
    <cfRule type="expression" dxfId="2437" priority="1440">
      <formula>$O681="NOK"</formula>
    </cfRule>
  </conditionalFormatting>
  <conditionalFormatting sqref="A681">
    <cfRule type="expression" dxfId="2436" priority="1439">
      <formula>$O681="NOK"</formula>
    </cfRule>
  </conditionalFormatting>
  <conditionalFormatting sqref="F681">
    <cfRule type="expression" dxfId="2435" priority="1436">
      <formula>$O681="NOK"</formula>
    </cfRule>
  </conditionalFormatting>
  <conditionalFormatting sqref="F682">
    <cfRule type="expression" dxfId="2434" priority="1438">
      <formula>$O682="NOK"</formula>
    </cfRule>
  </conditionalFormatting>
  <conditionalFormatting sqref="B684:G684">
    <cfRule type="expression" dxfId="2433" priority="1435">
      <formula>$M685="NOK"</formula>
    </cfRule>
  </conditionalFormatting>
  <conditionalFormatting sqref="B684:G684">
    <cfRule type="expression" dxfId="2432" priority="1434">
      <formula>$M684="NOK"</formula>
    </cfRule>
  </conditionalFormatting>
  <conditionalFormatting sqref="A684">
    <cfRule type="expression" dxfId="2431" priority="1433">
      <formula>$N684="NOK"</formula>
    </cfRule>
  </conditionalFormatting>
  <conditionalFormatting sqref="B678">
    <cfRule type="expression" dxfId="2430" priority="1432">
      <formula>$O678="NOK"</formula>
    </cfRule>
  </conditionalFormatting>
  <conditionalFormatting sqref="A678">
    <cfRule type="expression" dxfId="2429" priority="1431">
      <formula>$O678="NOK"</formula>
    </cfRule>
  </conditionalFormatting>
  <conditionalFormatting sqref="A680">
    <cfRule type="expression" dxfId="2428" priority="1429">
      <formula>$O680="NOK"</formula>
    </cfRule>
  </conditionalFormatting>
  <conditionalFormatting sqref="B680">
    <cfRule type="expression" dxfId="2427" priority="1430">
      <formula>$O680="NOK"</formula>
    </cfRule>
  </conditionalFormatting>
  <conditionalFormatting sqref="B682">
    <cfRule type="expression" dxfId="2426" priority="1428">
      <formula>$O682="NOK"</formula>
    </cfRule>
  </conditionalFormatting>
  <conditionalFormatting sqref="A690">
    <cfRule type="expression" dxfId="2425" priority="1419">
      <formula>$O690="NOK"</formula>
    </cfRule>
  </conditionalFormatting>
  <conditionalFormatting sqref="G687 C687:E687 G690 C690:E690">
    <cfRule type="expression" dxfId="2424" priority="1426">
      <formula>$M687="NOK"</formula>
    </cfRule>
  </conditionalFormatting>
  <conditionalFormatting sqref="C691:G691 A685:G685 B686 E686:G686">
    <cfRule type="expression" dxfId="2423" priority="1425">
      <formula>$M685="NOK"</formula>
    </cfRule>
  </conditionalFormatting>
  <conditionalFormatting sqref="A691:B691">
    <cfRule type="expression" dxfId="2422" priority="1422">
      <formula>$O691="NOK"</formula>
    </cfRule>
  </conditionalFormatting>
  <conditionalFormatting sqref="D686">
    <cfRule type="expression" dxfId="2421" priority="1421">
      <formula>$O686="NOK"</formula>
    </cfRule>
  </conditionalFormatting>
  <conditionalFormatting sqref="F688">
    <cfRule type="expression" dxfId="2420" priority="1417">
      <formula>$O688="NOK"</formula>
    </cfRule>
  </conditionalFormatting>
  <conditionalFormatting sqref="G689 C689:E689">
    <cfRule type="expression" dxfId="2419" priority="1415">
      <formula>$M689="NOK"</formula>
    </cfRule>
  </conditionalFormatting>
  <conditionalFormatting sqref="B692:G692">
    <cfRule type="expression" dxfId="2418" priority="1409">
      <formula>$M693="NOK"</formula>
    </cfRule>
  </conditionalFormatting>
  <conditionalFormatting sqref="B692:G692">
    <cfRule type="expression" dxfId="2417" priority="1408">
      <formula>$M692="NOK"</formula>
    </cfRule>
  </conditionalFormatting>
  <conditionalFormatting sqref="A692">
    <cfRule type="expression" dxfId="2416" priority="1407">
      <formula>$N692="NOK"</formula>
    </cfRule>
  </conditionalFormatting>
  <conditionalFormatting sqref="A687">
    <cfRule type="expression" dxfId="2415" priority="1405">
      <formula>$O687="NOK"</formula>
    </cfRule>
  </conditionalFormatting>
  <conditionalFormatting sqref="B690">
    <cfRule type="expression" dxfId="2414" priority="1402">
      <formula>$O690="NOK"</formula>
    </cfRule>
  </conditionalFormatting>
  <conditionalFormatting sqref="A688">
    <cfRule type="expression" dxfId="2413" priority="1400">
      <formula>$O688="NOK"</formula>
    </cfRule>
  </conditionalFormatting>
  <conditionalFormatting sqref="C696:E696 G696">
    <cfRule type="expression" dxfId="2412" priority="1399">
      <formula>$M696="NOK"</formula>
    </cfRule>
  </conditionalFormatting>
  <conditionalFormatting sqref="F695">
    <cfRule type="expression" dxfId="2411" priority="1395">
      <formula>$O695="NOK"</formula>
    </cfRule>
  </conditionalFormatting>
  <conditionalFormatting sqref="F698">
    <cfRule type="expression" dxfId="2410" priority="1386">
      <formula>$O698="NOK"</formula>
    </cfRule>
  </conditionalFormatting>
  <conditionalFormatting sqref="A697">
    <cfRule type="expression" dxfId="2409" priority="1387">
      <formula>$O697="NOK"</formula>
    </cfRule>
  </conditionalFormatting>
  <conditionalFormatting sqref="F697">
    <cfRule type="expression" dxfId="2408" priority="1385">
      <formula>$O697="NOK"</formula>
    </cfRule>
  </conditionalFormatting>
  <conditionalFormatting sqref="B696">
    <cfRule type="expression" dxfId="2407" priority="1378">
      <formula>$O696="NOK"</formula>
    </cfRule>
  </conditionalFormatting>
  <conditionalFormatting sqref="C694">
    <cfRule type="expression" dxfId="2406" priority="1392">
      <formula>$O694="NOK"</formula>
    </cfRule>
  </conditionalFormatting>
  <conditionalFormatting sqref="B697">
    <cfRule type="expression" dxfId="2405" priority="1388">
      <formula>$O697="NOK"</formula>
    </cfRule>
  </conditionalFormatting>
  <conditionalFormatting sqref="B695">
    <cfRule type="expression" dxfId="2404" priority="1381">
      <formula>$O695="NOK"</formula>
    </cfRule>
  </conditionalFormatting>
  <conditionalFormatting sqref="A698">
    <cfRule type="expression" dxfId="2403" priority="1391">
      <formula>$O698="NOK"</formula>
    </cfRule>
  </conditionalFormatting>
  <conditionalFormatting sqref="G695 C695:E695 G698 C698:E698">
    <cfRule type="expression" dxfId="2402" priority="1398">
      <formula>$M695="NOK"</formula>
    </cfRule>
  </conditionalFormatting>
  <conditionalFormatting sqref="C699:G699 A693:G693 B694 E694:G694">
    <cfRule type="expression" dxfId="2401" priority="1397">
      <formula>$M693="NOK"</formula>
    </cfRule>
  </conditionalFormatting>
  <conditionalFormatting sqref="A699:B699">
    <cfRule type="expression" dxfId="2400" priority="1394">
      <formula>$O699="NOK"</formula>
    </cfRule>
  </conditionalFormatting>
  <conditionalFormatting sqref="D694">
    <cfRule type="expression" dxfId="2399" priority="1393">
      <formula>$O694="NOK"</formula>
    </cfRule>
  </conditionalFormatting>
  <conditionalFormatting sqref="F696">
    <cfRule type="expression" dxfId="2398" priority="1390">
      <formula>$O696="NOK"</formula>
    </cfRule>
  </conditionalFormatting>
  <conditionalFormatting sqref="G697 C697:E697">
    <cfRule type="expression" dxfId="2397" priority="1389">
      <formula>$M697="NOK"</formula>
    </cfRule>
  </conditionalFormatting>
  <conditionalFormatting sqref="B700:G700">
    <cfRule type="expression" dxfId="2396" priority="1384">
      <formula>$M701="NOK"</formula>
    </cfRule>
  </conditionalFormatting>
  <conditionalFormatting sqref="B700:G700">
    <cfRule type="expression" dxfId="2395" priority="1383">
      <formula>$M700="NOK"</formula>
    </cfRule>
  </conditionalFormatting>
  <conditionalFormatting sqref="A700">
    <cfRule type="expression" dxfId="2394" priority="1382">
      <formula>$N700="NOK"</formula>
    </cfRule>
  </conditionalFormatting>
  <conditionalFormatting sqref="A695">
    <cfRule type="expression" dxfId="2393" priority="1380">
      <formula>$O695="NOK"</formula>
    </cfRule>
  </conditionalFormatting>
  <conditionalFormatting sqref="B698">
    <cfRule type="expression" dxfId="2392" priority="1379">
      <formula>$O698="NOK"</formula>
    </cfRule>
  </conditionalFormatting>
  <conditionalFormatting sqref="A696">
    <cfRule type="expression" dxfId="2391" priority="1377">
      <formula>$O696="NOK"</formula>
    </cfRule>
  </conditionalFormatting>
  <conditionalFormatting sqref="C704:E704 G704">
    <cfRule type="expression" dxfId="2390" priority="1376">
      <formula>$M704="NOK"</formula>
    </cfRule>
  </conditionalFormatting>
  <conditionalFormatting sqref="F703">
    <cfRule type="expression" dxfId="2389" priority="1372">
      <formula>$O703="NOK"</formula>
    </cfRule>
  </conditionalFormatting>
  <conditionalFormatting sqref="F707">
    <cfRule type="expression" dxfId="2388" priority="1363">
      <formula>$O707="NOK"</formula>
    </cfRule>
  </conditionalFormatting>
  <conditionalFormatting sqref="A705">
    <cfRule type="expression" dxfId="2387" priority="1364">
      <formula>$O705="NOK"</formula>
    </cfRule>
  </conditionalFormatting>
  <conditionalFormatting sqref="F705">
    <cfRule type="expression" dxfId="2386" priority="1362">
      <formula>$O705="NOK"</formula>
    </cfRule>
  </conditionalFormatting>
  <conditionalFormatting sqref="B704">
    <cfRule type="expression" dxfId="2385" priority="1355">
      <formula>$O704="NOK"</formula>
    </cfRule>
  </conditionalFormatting>
  <conditionalFormatting sqref="C702">
    <cfRule type="expression" dxfId="2384" priority="1369">
      <formula>$O702="NOK"</formula>
    </cfRule>
  </conditionalFormatting>
  <conditionalFormatting sqref="B705">
    <cfRule type="expression" dxfId="2383" priority="1365">
      <formula>$O705="NOK"</formula>
    </cfRule>
  </conditionalFormatting>
  <conditionalFormatting sqref="B703">
    <cfRule type="expression" dxfId="2382" priority="1358">
      <formula>$O703="NOK"</formula>
    </cfRule>
  </conditionalFormatting>
  <conditionalFormatting sqref="A707">
    <cfRule type="expression" dxfId="2381" priority="1368">
      <formula>$O707="NOK"</formula>
    </cfRule>
  </conditionalFormatting>
  <conditionalFormatting sqref="G703 C703:E703 G707 C707:E707">
    <cfRule type="expression" dxfId="2380" priority="1375">
      <formula>$M703="NOK"</formula>
    </cfRule>
  </conditionalFormatting>
  <conditionalFormatting sqref="C708:G708 A701:G701 B702 E702:G702">
    <cfRule type="expression" dxfId="2379" priority="1374">
      <formula>$M701="NOK"</formula>
    </cfRule>
  </conditionalFormatting>
  <conditionalFormatting sqref="A708:B708">
    <cfRule type="expression" dxfId="2378" priority="1371">
      <formula>$O708="NOK"</formula>
    </cfRule>
  </conditionalFormatting>
  <conditionalFormatting sqref="D702">
    <cfRule type="expression" dxfId="2377" priority="1370">
      <formula>$O702="NOK"</formula>
    </cfRule>
  </conditionalFormatting>
  <conditionalFormatting sqref="F704">
    <cfRule type="expression" dxfId="2376" priority="1367">
      <formula>$O704="NOK"</formula>
    </cfRule>
  </conditionalFormatting>
  <conditionalFormatting sqref="G705 C705:E705">
    <cfRule type="expression" dxfId="2375" priority="1366">
      <formula>$M705="NOK"</formula>
    </cfRule>
  </conditionalFormatting>
  <conditionalFormatting sqref="B709:G709">
    <cfRule type="expression" dxfId="2374" priority="1360">
      <formula>$M709="NOK"</formula>
    </cfRule>
  </conditionalFormatting>
  <conditionalFormatting sqref="A709">
    <cfRule type="expression" dxfId="2373" priority="1359">
      <formula>$N709="NOK"</formula>
    </cfRule>
  </conditionalFormatting>
  <conditionalFormatting sqref="A703">
    <cfRule type="expression" dxfId="2372" priority="1357">
      <formula>$O703="NOK"</formula>
    </cfRule>
  </conditionalFormatting>
  <conditionalFormatting sqref="B707">
    <cfRule type="expression" dxfId="2371" priority="1356">
      <formula>$O707="NOK"</formula>
    </cfRule>
  </conditionalFormatting>
  <conditionalFormatting sqref="A704">
    <cfRule type="expression" dxfId="2370" priority="1354">
      <formula>$O704="NOK"</formula>
    </cfRule>
  </conditionalFormatting>
  <conditionalFormatting sqref="F706">
    <cfRule type="expression" dxfId="2369" priority="1351">
      <formula>$O706="NOK"</formula>
    </cfRule>
  </conditionalFormatting>
  <conditionalFormatting sqref="A706">
    <cfRule type="expression" dxfId="2368" priority="1352">
      <formula>$O706="NOK"</formula>
    </cfRule>
  </conditionalFormatting>
  <conditionalFormatting sqref="G706 C706:E706">
    <cfRule type="expression" dxfId="2367" priority="1353">
      <formula>$M706="NOK"</formula>
    </cfRule>
  </conditionalFormatting>
  <conditionalFormatting sqref="B706">
    <cfRule type="expression" dxfId="2366" priority="1350">
      <formula>$O706="NOK"</formula>
    </cfRule>
  </conditionalFormatting>
  <conditionalFormatting sqref="A203:G203">
    <cfRule type="expression" dxfId="2365" priority="10111">
      <formula>#REF!="NOK"</formula>
    </cfRule>
  </conditionalFormatting>
  <conditionalFormatting sqref="A209:G210 A234:G234 B241:G241 B296:G296 B331:G331 B372:G372 A204:G204">
    <cfRule type="expression" dxfId="2364" priority="10113">
      <formula>#REF!="NOK"</formula>
    </cfRule>
  </conditionalFormatting>
  <conditionalFormatting sqref="C191">
    <cfRule type="expression" dxfId="2363" priority="1316">
      <formula>$M191="NOK"</formula>
    </cfRule>
  </conditionalFormatting>
  <conditionalFormatting sqref="D191">
    <cfRule type="expression" dxfId="2362" priority="1317">
      <formula>$M191="NOK"</formula>
    </cfRule>
  </conditionalFormatting>
  <conditionalFormatting sqref="E191">
    <cfRule type="expression" dxfId="2361" priority="1318">
      <formula>$M191="NOK"</formula>
    </cfRule>
  </conditionalFormatting>
  <conditionalFormatting sqref="A34">
    <cfRule type="expression" dxfId="2360" priority="1308">
      <formula>#REF!="NOK"</formula>
    </cfRule>
  </conditionalFormatting>
  <conditionalFormatting sqref="A132">
    <cfRule type="expression" dxfId="2359" priority="1307">
      <formula>#REF!="NOK"</formula>
    </cfRule>
  </conditionalFormatting>
  <conditionalFormatting sqref="G155">
    <cfRule type="expression" dxfId="2358" priority="1306">
      <formula>$M156="NOK"</formula>
    </cfRule>
  </conditionalFormatting>
  <conditionalFormatting sqref="C155:E155 G155">
    <cfRule type="expression" dxfId="2357" priority="1305">
      <formula>$M155="NOK"</formula>
    </cfRule>
  </conditionalFormatting>
  <conditionalFormatting sqref="G378">
    <cfRule type="expression" dxfId="2356" priority="1296">
      <formula>$M378="NOK"</formula>
    </cfRule>
  </conditionalFormatting>
  <conditionalFormatting sqref="C378:E378">
    <cfRule type="expression" dxfId="2355" priority="1295">
      <formula>$M378="NOK"</formula>
    </cfRule>
  </conditionalFormatting>
  <conditionalFormatting sqref="B378">
    <cfRule type="expression" dxfId="2354" priority="1294">
      <formula>$M378="NOK"</formula>
    </cfRule>
  </conditionalFormatting>
  <conditionalFormatting sqref="F378 A378">
    <cfRule type="expression" dxfId="2353" priority="1297">
      <formula>$M378="NOK"</formula>
    </cfRule>
  </conditionalFormatting>
  <conditionalFormatting sqref="C629:E629 G629">
    <cfRule type="expression" dxfId="2352" priority="1286">
      <formula>$M629="NOK"</formula>
    </cfRule>
  </conditionalFormatting>
  <conditionalFormatting sqref="A631">
    <cfRule type="expression" dxfId="2351" priority="1281">
      <formula>$O631="NOK"</formula>
    </cfRule>
  </conditionalFormatting>
  <conditionalFormatting sqref="F629:F630">
    <cfRule type="expression" dxfId="2350" priority="1273">
      <formula>$O629="NOK"</formula>
    </cfRule>
  </conditionalFormatting>
  <conditionalFormatting sqref="F631">
    <cfRule type="expression" dxfId="2349" priority="1271">
      <formula>$O631="NOK"</formula>
    </cfRule>
  </conditionalFormatting>
  <conditionalFormatting sqref="A632:B632">
    <cfRule type="expression" dxfId="2348" priority="1282">
      <formula>$O632="NOK"</formula>
    </cfRule>
  </conditionalFormatting>
  <conditionalFormatting sqref="B631">
    <cfRule type="expression" dxfId="2347" priority="1280">
      <formula>$O631="NOK"</formula>
    </cfRule>
  </conditionalFormatting>
  <conditionalFormatting sqref="A630">
    <cfRule type="expression" dxfId="2346" priority="1279">
      <formula>$O630="NOK"</formula>
    </cfRule>
  </conditionalFormatting>
  <conditionalFormatting sqref="B629">
    <cfRule type="expression" dxfId="2345" priority="1278">
      <formula>$O629="NOK"</formula>
    </cfRule>
  </conditionalFormatting>
  <conditionalFormatting sqref="A629">
    <cfRule type="expression" dxfId="2344" priority="1277">
      <formula>$O629="NOK"</formula>
    </cfRule>
  </conditionalFormatting>
  <conditionalFormatting sqref="A628">
    <cfRule type="expression" dxfId="2343" priority="1275">
      <formula>$O628="NOK"</formula>
    </cfRule>
  </conditionalFormatting>
  <conditionalFormatting sqref="B628">
    <cfRule type="expression" dxfId="2342" priority="1276">
      <formula>$O628="NOK"</formula>
    </cfRule>
  </conditionalFormatting>
  <conditionalFormatting sqref="B630">
    <cfRule type="expression" dxfId="2341" priority="1274">
      <formula>$O630="NOK"</formula>
    </cfRule>
  </conditionalFormatting>
  <conditionalFormatting sqref="F628">
    <cfRule type="expression" dxfId="2340" priority="1272">
      <formula>$O628="NOK"</formula>
    </cfRule>
  </conditionalFormatting>
  <conditionalFormatting sqref="D714:E714 G714">
    <cfRule type="expression" dxfId="2339" priority="1270">
      <formula>$M714="NOK"</formula>
    </cfRule>
  </conditionalFormatting>
  <conditionalFormatting sqref="B713">
    <cfRule type="expression" dxfId="2338" priority="1254">
      <formula>$O713="NOK"</formula>
    </cfRule>
  </conditionalFormatting>
  <conditionalFormatting sqref="A723">
    <cfRule type="expression" dxfId="2337" priority="1241">
      <formula>$O723="NOK"</formula>
    </cfRule>
  </conditionalFormatting>
  <conditionalFormatting sqref="C711">
    <cfRule type="expression" dxfId="2336" priority="1265">
      <formula>$O711="NOK"</formula>
    </cfRule>
  </conditionalFormatting>
  <conditionalFormatting sqref="G712">
    <cfRule type="expression" dxfId="2335" priority="1269">
      <formula>$M712="NOK"</formula>
    </cfRule>
  </conditionalFormatting>
  <conditionalFormatting sqref="C718:G718 A710:G710 B711 E711:G711">
    <cfRule type="expression" dxfId="2334" priority="1268">
      <formula>$M710="NOK"</formula>
    </cfRule>
  </conditionalFormatting>
  <conditionalFormatting sqref="A718:B718">
    <cfRule type="expression" dxfId="2333" priority="1267">
      <formula>$O718="NOK"</formula>
    </cfRule>
  </conditionalFormatting>
  <conditionalFormatting sqref="D711">
    <cfRule type="expression" dxfId="2332" priority="1266">
      <formula>$O711="NOK"</formula>
    </cfRule>
  </conditionalFormatting>
  <conditionalFormatting sqref="F712">
    <cfRule type="expression" dxfId="2331" priority="1248">
      <formula>$O712="NOK"</formula>
    </cfRule>
  </conditionalFormatting>
  <conditionalFormatting sqref="F715:F717">
    <cfRule type="expression" dxfId="2330" priority="1261">
      <formula>$O715="NOK"</formula>
    </cfRule>
  </conditionalFormatting>
  <conditionalFormatting sqref="B715:B717">
    <cfRule type="expression" dxfId="2329" priority="1260">
      <formula>$O715="NOK"</formula>
    </cfRule>
  </conditionalFormatting>
  <conditionalFormatting sqref="C714">
    <cfRule type="expression" dxfId="2328" priority="1263">
      <formula>$M714="NOK"</formula>
    </cfRule>
  </conditionalFormatting>
  <conditionalFormatting sqref="A721">
    <cfRule type="expression" dxfId="2327" priority="1232">
      <formula>$O721="NOK"</formula>
    </cfRule>
  </conditionalFormatting>
  <conditionalFormatting sqref="G715:G717">
    <cfRule type="expression" dxfId="2326" priority="1262">
      <formula>$M715="NOK"</formula>
    </cfRule>
  </conditionalFormatting>
  <conditionalFormatting sqref="A715:A717">
    <cfRule type="expression" dxfId="2325" priority="1259">
      <formula>$O715="NOK"</formula>
    </cfRule>
  </conditionalFormatting>
  <conditionalFormatting sqref="C715:C717">
    <cfRule type="expression" dxfId="2324" priority="1257">
      <formula>$M715="NOK"</formula>
    </cfRule>
  </conditionalFormatting>
  <conditionalFormatting sqref="D715:E717">
    <cfRule type="expression" dxfId="2323" priority="1258">
      <formula>$M715="NOK"</formula>
    </cfRule>
  </conditionalFormatting>
  <conditionalFormatting sqref="D713:E713 G713">
    <cfRule type="expression" dxfId="2322" priority="1256">
      <formula>$M713="NOK"</formula>
    </cfRule>
  </conditionalFormatting>
  <conditionalFormatting sqref="F713">
    <cfRule type="expression" dxfId="2321" priority="1255">
      <formula>$O713="NOK"</formula>
    </cfRule>
  </conditionalFormatting>
  <conditionalFormatting sqref="B714">
    <cfRule type="expression" dxfId="2320" priority="1251">
      <formula>$O714="NOK"</formula>
    </cfRule>
  </conditionalFormatting>
  <conditionalFormatting sqref="C713">
    <cfRule type="expression" dxfId="2319" priority="1252">
      <formula>$M713="NOK"</formula>
    </cfRule>
  </conditionalFormatting>
  <conditionalFormatting sqref="A714">
    <cfRule type="expression" dxfId="2318" priority="1250">
      <formula>$O714="NOK"</formula>
    </cfRule>
  </conditionalFormatting>
  <conditionalFormatting sqref="F714">
    <cfRule type="expression" dxfId="2317" priority="1249">
      <formula>$O714="NOK"</formula>
    </cfRule>
  </conditionalFormatting>
  <conditionalFormatting sqref="B712">
    <cfRule type="expression" dxfId="2316" priority="1247">
      <formula>$O712="NOK"</formula>
    </cfRule>
  </conditionalFormatting>
  <conditionalFormatting sqref="A712">
    <cfRule type="expression" dxfId="2315" priority="1246">
      <formula>$O712="NOK"</formula>
    </cfRule>
  </conditionalFormatting>
  <conditionalFormatting sqref="D712">
    <cfRule type="expression" dxfId="2314" priority="1245">
      <formula>$M712="NOK"</formula>
    </cfRule>
  </conditionalFormatting>
  <conditionalFormatting sqref="C712">
    <cfRule type="expression" dxfId="2313" priority="1244">
      <formula>$M712="NOK"</formula>
    </cfRule>
  </conditionalFormatting>
  <conditionalFormatting sqref="C720">
    <cfRule type="expression" dxfId="2312" priority="1239">
      <formula>$O720="NOK"</formula>
    </cfRule>
  </conditionalFormatting>
  <conditionalFormatting sqref="G721">
    <cfRule type="expression" dxfId="2311" priority="1243">
      <formula>$M721="NOK"</formula>
    </cfRule>
  </conditionalFormatting>
  <conditionalFormatting sqref="A719:G719 B720 E720:G720">
    <cfRule type="expression" dxfId="2310" priority="1242">
      <formula>$M719="NOK"</formula>
    </cfRule>
  </conditionalFormatting>
  <conditionalFormatting sqref="D720">
    <cfRule type="expression" dxfId="2309" priority="1240">
      <formula>$O720="NOK"</formula>
    </cfRule>
  </conditionalFormatting>
  <conditionalFormatting sqref="D722:E722 G722">
    <cfRule type="expression" dxfId="2308" priority="1237">
      <formula>$M722="NOK"</formula>
    </cfRule>
  </conditionalFormatting>
  <conditionalFormatting sqref="A722">
    <cfRule type="expression" dxfId="2307" priority="1235">
      <formula>$O722="NOK"</formula>
    </cfRule>
  </conditionalFormatting>
  <conditionalFormatting sqref="F722">
    <cfRule type="expression" dxfId="2306" priority="1236">
      <formula>$O722="NOK"</formula>
    </cfRule>
  </conditionalFormatting>
  <conditionalFormatting sqref="C722">
    <cfRule type="expression" dxfId="2305" priority="1234">
      <formula>$M722="NOK"</formula>
    </cfRule>
  </conditionalFormatting>
  <conditionalFormatting sqref="F721">
    <cfRule type="expression" dxfId="2304" priority="1233">
      <formula>$O721="NOK"</formula>
    </cfRule>
  </conditionalFormatting>
  <conditionalFormatting sqref="D721:E721">
    <cfRule type="expression" dxfId="2303" priority="1231">
      <formula>$M721="NOK"</formula>
    </cfRule>
  </conditionalFormatting>
  <conditionalFormatting sqref="C721">
    <cfRule type="expression" dxfId="2302" priority="1230">
      <formula>$M721="NOK"</formula>
    </cfRule>
  </conditionalFormatting>
  <conditionalFormatting sqref="B721">
    <cfRule type="expression" dxfId="2301" priority="1229">
      <formula>$O721="NOK"</formula>
    </cfRule>
  </conditionalFormatting>
  <conditionalFormatting sqref="B722">
    <cfRule type="expression" dxfId="2300" priority="1228">
      <formula>$O722="NOK"</formula>
    </cfRule>
  </conditionalFormatting>
  <conditionalFormatting sqref="E712">
    <cfRule type="expression" dxfId="2299" priority="1227">
      <formula>$M712="NOK"</formula>
    </cfRule>
  </conditionalFormatting>
  <conditionalFormatting sqref="G730 C730:E730">
    <cfRule type="expression" dxfId="2298" priority="1199">
      <formula>$M730="NOK"</formula>
    </cfRule>
  </conditionalFormatting>
  <conditionalFormatting sqref="A731:B731">
    <cfRule type="expression" dxfId="2297" priority="1197">
      <formula>$O731="NOK"</formula>
    </cfRule>
  </conditionalFormatting>
  <conditionalFormatting sqref="C731:G731 A724:G724 B725 E725:G725">
    <cfRule type="expression" dxfId="2296" priority="1198">
      <formula>$M724="NOK"</formula>
    </cfRule>
  </conditionalFormatting>
  <conditionalFormatting sqref="C728:E728 G728">
    <cfRule type="expression" dxfId="2295" priority="1194">
      <formula>$M728="NOK"</formula>
    </cfRule>
  </conditionalFormatting>
  <conditionalFormatting sqref="C725">
    <cfRule type="expression" dxfId="2294" priority="1195">
      <formula>$O725="NOK"</formula>
    </cfRule>
  </conditionalFormatting>
  <conditionalFormatting sqref="D725">
    <cfRule type="expression" dxfId="2293" priority="1196">
      <formula>$O725="NOK"</formula>
    </cfRule>
  </conditionalFormatting>
  <conditionalFormatting sqref="B732:G732">
    <cfRule type="expression" dxfId="2292" priority="1192">
      <formula>$M732="NOK"</formula>
    </cfRule>
  </conditionalFormatting>
  <conditionalFormatting sqref="A732">
    <cfRule type="expression" dxfId="2291" priority="1191">
      <formula>$N732="NOK"</formula>
    </cfRule>
  </conditionalFormatting>
  <conditionalFormatting sqref="G726 C726:E726">
    <cfRule type="expression" dxfId="2290" priority="1190">
      <formula>$M726="NOK"</formula>
    </cfRule>
  </conditionalFormatting>
  <conditionalFormatting sqref="G727 C727:E727">
    <cfRule type="expression" dxfId="2289" priority="1189">
      <formula>$M727="NOK"</formula>
    </cfRule>
  </conditionalFormatting>
  <conditionalFormatting sqref="G729 C729:E729">
    <cfRule type="expression" dxfId="2288" priority="1188">
      <formula>$M729="NOK"</formula>
    </cfRule>
  </conditionalFormatting>
  <conditionalFormatting sqref="B729 A730">
    <cfRule type="expression" dxfId="2287" priority="1187">
      <formula>#REF!="NOK"</formula>
    </cfRule>
  </conditionalFormatting>
  <conditionalFormatting sqref="A726 B726:B728">
    <cfRule type="expression" dxfId="2286" priority="1186">
      <formula>#REF!="NOK"</formula>
    </cfRule>
  </conditionalFormatting>
  <conditionalFormatting sqref="B730">
    <cfRule type="expression" dxfId="2285" priority="1185">
      <formula>#REF!="NOK"</formula>
    </cfRule>
  </conditionalFormatting>
  <conditionalFormatting sqref="F730">
    <cfRule type="expression" dxfId="2284" priority="1184">
      <formula>#REF!="NOK"</formula>
    </cfRule>
  </conditionalFormatting>
  <conditionalFormatting sqref="F726:F729">
    <cfRule type="expression" dxfId="2283" priority="1183">
      <formula>#REF!="NOK"</formula>
    </cfRule>
  </conditionalFormatting>
  <conditionalFormatting sqref="B736">
    <cfRule type="expression" dxfId="2282" priority="1110" stopIfTrue="1">
      <formula>$S736="NOK"</formula>
    </cfRule>
  </conditionalFormatting>
  <conditionalFormatting sqref="C739:G739 A734:G734 B735 E735:G735">
    <cfRule type="expression" dxfId="2281" priority="1128">
      <formula>$M734="NOK"</formula>
    </cfRule>
  </conditionalFormatting>
  <conditionalFormatting sqref="A739:B739">
    <cfRule type="expression" dxfId="2280" priority="1127">
      <formula>$O739="NOK"</formula>
    </cfRule>
  </conditionalFormatting>
  <conditionalFormatting sqref="C738:E738 G738">
    <cfRule type="expression" dxfId="2279" priority="1124">
      <formula>$M738="NOK"</formula>
    </cfRule>
  </conditionalFormatting>
  <conditionalFormatting sqref="C735">
    <cfRule type="expression" dxfId="2278" priority="1125">
      <formula>$O735="NOK"</formula>
    </cfRule>
  </conditionalFormatting>
  <conditionalFormatting sqref="D735">
    <cfRule type="expression" dxfId="2277" priority="1126">
      <formula>$O735="NOK"</formula>
    </cfRule>
  </conditionalFormatting>
  <conditionalFormatting sqref="B740:G740">
    <cfRule type="expression" dxfId="2276" priority="1122">
      <formula>$M740="NOK"</formula>
    </cfRule>
  </conditionalFormatting>
  <conditionalFormatting sqref="A740">
    <cfRule type="expression" dxfId="2275" priority="1121">
      <formula>$N740="NOK"</formula>
    </cfRule>
  </conditionalFormatting>
  <conditionalFormatting sqref="G736 C736:E736">
    <cfRule type="expression" dxfId="2274" priority="1120">
      <formula>$M736="NOK"</formula>
    </cfRule>
  </conditionalFormatting>
  <conditionalFormatting sqref="G737 C737:E737">
    <cfRule type="expression" dxfId="2273" priority="1119">
      <formula>$M737="NOK"</formula>
    </cfRule>
  </conditionalFormatting>
  <conditionalFormatting sqref="A736">
    <cfRule type="expression" dxfId="2272" priority="1116">
      <formula>#REF!="NOK"</formula>
    </cfRule>
  </conditionalFormatting>
  <conditionalFormatting sqref="F736:F738">
    <cfRule type="expression" dxfId="2271" priority="1113">
      <formula>#REF!="NOK"</formula>
    </cfRule>
  </conditionalFormatting>
  <conditionalFormatting sqref="A738:B738">
    <cfRule type="expression" dxfId="2270" priority="1111">
      <formula>#REF!="NOK"</formula>
    </cfRule>
  </conditionalFormatting>
  <conditionalFormatting sqref="F154 G145:G147">
    <cfRule type="expression" dxfId="2269" priority="1098">
      <formula>$M149="NOK"</formula>
    </cfRule>
  </conditionalFormatting>
  <conditionalFormatting sqref="C158:E158 G158">
    <cfRule type="expression" dxfId="2268" priority="1077">
      <formula>$M158="NOK"</formula>
    </cfRule>
  </conditionalFormatting>
  <conditionalFormatting sqref="G158">
    <cfRule type="expression" dxfId="2267" priority="1078">
      <formula>#REF!="NOK"</formula>
    </cfRule>
  </conditionalFormatting>
  <conditionalFormatting sqref="G156">
    <cfRule type="expression" dxfId="2266" priority="10120">
      <formula>#REF!="NOK"</formula>
    </cfRule>
  </conditionalFormatting>
  <conditionalFormatting sqref="G154">
    <cfRule type="expression" dxfId="2265" priority="10121">
      <formula>#REF!="NOK"</formula>
    </cfRule>
  </conditionalFormatting>
  <conditionalFormatting sqref="C225:E225">
    <cfRule type="expression" dxfId="2264" priority="1059">
      <formula>$M225="NOK"</formula>
    </cfRule>
  </conditionalFormatting>
  <conditionalFormatting sqref="G225">
    <cfRule type="expression" dxfId="2263" priority="1058">
      <formula>$M225="NOK"</formula>
    </cfRule>
  </conditionalFormatting>
  <conditionalFormatting sqref="C222:E223 C214:E216">
    <cfRule type="expression" dxfId="2262" priority="1064">
      <formula>$M214="NOK"</formula>
    </cfRule>
  </conditionalFormatting>
  <conditionalFormatting sqref="G222:G223 G214:G216">
    <cfRule type="expression" dxfId="2261" priority="1063">
      <formula>$M214="NOK"</formula>
    </cfRule>
  </conditionalFormatting>
  <conditionalFormatting sqref="B206:G206">
    <cfRule type="expression" dxfId="2260" priority="10122">
      <formula>#REF!="NOK"</formula>
    </cfRule>
  </conditionalFormatting>
  <conditionalFormatting sqref="A744">
    <cfRule type="expression" dxfId="2259" priority="924">
      <formula>$O744="NOK"</formula>
    </cfRule>
  </conditionalFormatting>
  <conditionalFormatting sqref="B743">
    <cfRule type="expression" dxfId="2258" priority="923">
      <formula>$O743="NOK"</formula>
    </cfRule>
  </conditionalFormatting>
  <conditionalFormatting sqref="B744">
    <cfRule type="expression" dxfId="2257" priority="925">
      <formula>$O744="NOK"</formula>
    </cfRule>
  </conditionalFormatting>
  <conditionalFormatting sqref="B745">
    <cfRule type="expression" dxfId="2256" priority="922">
      <formula>$O745="NOK"</formula>
    </cfRule>
  </conditionalFormatting>
  <conditionalFormatting sqref="A745">
    <cfRule type="expression" dxfId="2255" priority="921">
      <formula>$O745="NOK"</formula>
    </cfRule>
  </conditionalFormatting>
  <conditionalFormatting sqref="C742">
    <cfRule type="expression" dxfId="2254" priority="926">
      <formula>$O742="NOK"</formula>
    </cfRule>
  </conditionalFormatting>
  <conditionalFormatting sqref="G743:G745 C743:E745">
    <cfRule type="expression" dxfId="2253" priority="936">
      <formula>$M743="NOK"</formula>
    </cfRule>
  </conditionalFormatting>
  <conditionalFormatting sqref="C746:G747 B742 E742:G742">
    <cfRule type="expression" dxfId="2252" priority="935">
      <formula>$M742="NOK"</formula>
    </cfRule>
  </conditionalFormatting>
  <conditionalFormatting sqref="F744:F745">
    <cfRule type="expression" dxfId="2251" priority="934">
      <formula>$O744="NOK"</formula>
    </cfRule>
  </conditionalFormatting>
  <conditionalFormatting sqref="F743">
    <cfRule type="expression" dxfId="2250" priority="933">
      <formula>$O743="NOK"</formula>
    </cfRule>
  </conditionalFormatting>
  <conditionalFormatting sqref="A746:B746">
    <cfRule type="expression" dxfId="2249" priority="932">
      <formula>$O746="NOK"</formula>
    </cfRule>
  </conditionalFormatting>
  <conditionalFormatting sqref="A743">
    <cfRule type="expression" dxfId="2248" priority="931">
      <formula>$O743="NOK"</formula>
    </cfRule>
  </conditionalFormatting>
  <conditionalFormatting sqref="B747">
    <cfRule type="expression" dxfId="2247" priority="930">
      <formula>#REF!="NOK"</formula>
    </cfRule>
  </conditionalFormatting>
  <conditionalFormatting sqref="B747">
    <cfRule type="expression" dxfId="2246" priority="929">
      <formula>$O747="NOK"</formula>
    </cfRule>
  </conditionalFormatting>
  <conditionalFormatting sqref="A747">
    <cfRule type="expression" dxfId="2245" priority="928">
      <formula>$O747="NOK"</formula>
    </cfRule>
  </conditionalFormatting>
  <conditionalFormatting sqref="D742">
    <cfRule type="expression" dxfId="2244" priority="927">
      <formula>$O742="NOK"</formula>
    </cfRule>
  </conditionalFormatting>
  <conditionalFormatting sqref="A741:G741">
    <cfRule type="expression" dxfId="2243" priority="919">
      <formula>$M741="NOK"</formula>
    </cfRule>
  </conditionalFormatting>
  <conditionalFormatting sqref="A751">
    <cfRule type="expression" dxfId="2242" priority="906">
      <formula>$O751="NOK"</formula>
    </cfRule>
  </conditionalFormatting>
  <conditionalFormatting sqref="B750">
    <cfRule type="expression" dxfId="2241" priority="905">
      <formula>$O750="NOK"</formula>
    </cfRule>
  </conditionalFormatting>
  <conditionalFormatting sqref="B751">
    <cfRule type="expression" dxfId="2240" priority="907">
      <formula>$O751="NOK"</formula>
    </cfRule>
  </conditionalFormatting>
  <conditionalFormatting sqref="B752">
    <cfRule type="expression" dxfId="2239" priority="904">
      <formula>$O752="NOK"</formula>
    </cfRule>
  </conditionalFormatting>
  <conditionalFormatting sqref="A752">
    <cfRule type="expression" dxfId="2238" priority="903">
      <formula>$O752="NOK"</formula>
    </cfRule>
  </conditionalFormatting>
  <conditionalFormatting sqref="C749">
    <cfRule type="expression" dxfId="2237" priority="908">
      <formula>$O749="NOK"</formula>
    </cfRule>
  </conditionalFormatting>
  <conditionalFormatting sqref="G750:G752 C750:E752">
    <cfRule type="expression" dxfId="2236" priority="918">
      <formula>$M750="NOK"</formula>
    </cfRule>
  </conditionalFormatting>
  <conditionalFormatting sqref="C753:G754 B749 E749:G749">
    <cfRule type="expression" dxfId="2235" priority="917">
      <formula>$M749="NOK"</formula>
    </cfRule>
  </conditionalFormatting>
  <conditionalFormatting sqref="F751:F752">
    <cfRule type="expression" dxfId="2234" priority="916">
      <formula>$O751="NOK"</formula>
    </cfRule>
  </conditionalFormatting>
  <conditionalFormatting sqref="F750">
    <cfRule type="expression" dxfId="2233" priority="915">
      <formula>$O750="NOK"</formula>
    </cfRule>
  </conditionalFormatting>
  <conditionalFormatting sqref="A753:B753">
    <cfRule type="expression" dxfId="2232" priority="914">
      <formula>$O753="NOK"</formula>
    </cfRule>
  </conditionalFormatting>
  <conditionalFormatting sqref="A750">
    <cfRule type="expression" dxfId="2231" priority="913">
      <formula>$O750="NOK"</formula>
    </cfRule>
  </conditionalFormatting>
  <conditionalFormatting sqref="B754">
    <cfRule type="expression" dxfId="2230" priority="912">
      <formula>#REF!="NOK"</formula>
    </cfRule>
  </conditionalFormatting>
  <conditionalFormatting sqref="B754">
    <cfRule type="expression" dxfId="2229" priority="911">
      <formula>$O754="NOK"</formula>
    </cfRule>
  </conditionalFormatting>
  <conditionalFormatting sqref="A754">
    <cfRule type="expression" dxfId="2228" priority="910">
      <formula>$O754="NOK"</formula>
    </cfRule>
  </conditionalFormatting>
  <conditionalFormatting sqref="D749">
    <cfRule type="expression" dxfId="2227" priority="909">
      <formula>$O749="NOK"</formula>
    </cfRule>
  </conditionalFormatting>
  <conditionalFormatting sqref="A748:G748">
    <cfRule type="expression" dxfId="2226" priority="901">
      <formula>$M748="NOK"</formula>
    </cfRule>
  </conditionalFormatting>
  <conditionalFormatting sqref="A759">
    <cfRule type="expression" dxfId="2225" priority="888">
      <formula>$O759="NOK"</formula>
    </cfRule>
  </conditionalFormatting>
  <conditionalFormatting sqref="B757">
    <cfRule type="expression" dxfId="2224" priority="887">
      <formula>$O757="NOK"</formula>
    </cfRule>
  </conditionalFormatting>
  <conditionalFormatting sqref="B759">
    <cfRule type="expression" dxfId="2223" priority="889">
      <formula>$O759="NOK"</formula>
    </cfRule>
  </conditionalFormatting>
  <conditionalFormatting sqref="B760">
    <cfRule type="expression" dxfId="2222" priority="886">
      <formula>$O760="NOK"</formula>
    </cfRule>
  </conditionalFormatting>
  <conditionalFormatting sqref="A760">
    <cfRule type="expression" dxfId="2221" priority="885">
      <formula>$O760="NOK"</formula>
    </cfRule>
  </conditionalFormatting>
  <conditionalFormatting sqref="C756">
    <cfRule type="expression" dxfId="2220" priority="890">
      <formula>$O756="NOK"</formula>
    </cfRule>
  </conditionalFormatting>
  <conditionalFormatting sqref="G757 C757:E757 C759:E760 G759:G760">
    <cfRule type="expression" dxfId="2219" priority="900">
      <formula>$M757="NOK"</formula>
    </cfRule>
  </conditionalFormatting>
  <conditionalFormatting sqref="C761:G762 B756 E756:G756">
    <cfRule type="expression" dxfId="2218" priority="899">
      <formula>$M756="NOK"</formula>
    </cfRule>
  </conditionalFormatting>
  <conditionalFormatting sqref="F759:F760">
    <cfRule type="expression" dxfId="2217" priority="898">
      <formula>$O759="NOK"</formula>
    </cfRule>
  </conditionalFormatting>
  <conditionalFormatting sqref="F757">
    <cfRule type="expression" dxfId="2216" priority="897">
      <formula>$O757="NOK"</formula>
    </cfRule>
  </conditionalFormatting>
  <conditionalFormatting sqref="A761:B761">
    <cfRule type="expression" dxfId="2215" priority="896">
      <formula>$O761="NOK"</formula>
    </cfRule>
  </conditionalFormatting>
  <conditionalFormatting sqref="A757">
    <cfRule type="expression" dxfId="2214" priority="895">
      <formula>$O757="NOK"</formula>
    </cfRule>
  </conditionalFormatting>
  <conditionalFormatting sqref="B762">
    <cfRule type="expression" dxfId="2213" priority="894">
      <formula>#REF!="NOK"</formula>
    </cfRule>
  </conditionalFormatting>
  <conditionalFormatting sqref="B762">
    <cfRule type="expression" dxfId="2212" priority="893">
      <formula>$O762="NOK"</formula>
    </cfRule>
  </conditionalFormatting>
  <conditionalFormatting sqref="A762">
    <cfRule type="expression" dxfId="2211" priority="892">
      <formula>$O762="NOK"</formula>
    </cfRule>
  </conditionalFormatting>
  <conditionalFormatting sqref="D756">
    <cfRule type="expression" dxfId="2210" priority="891">
      <formula>$O756="NOK"</formula>
    </cfRule>
  </conditionalFormatting>
  <conditionalFormatting sqref="A755:G755">
    <cfRule type="expression" dxfId="2209" priority="883">
      <formula>$M755="NOK"</formula>
    </cfRule>
  </conditionalFormatting>
  <conditionalFormatting sqref="B758">
    <cfRule type="expression" dxfId="2208" priority="879">
      <formula>$O758="NOK"</formula>
    </cfRule>
  </conditionalFormatting>
  <conditionalFormatting sqref="G758 C758:E758">
    <cfRule type="expression" dxfId="2207" priority="882">
      <formula>$M758="NOK"</formula>
    </cfRule>
  </conditionalFormatting>
  <conditionalFormatting sqref="F758">
    <cfRule type="expression" dxfId="2206" priority="881">
      <formula>$O758="NOK"</formula>
    </cfRule>
  </conditionalFormatting>
  <conditionalFormatting sqref="A758">
    <cfRule type="expression" dxfId="2205" priority="880">
      <formula>$O758="NOK"</formula>
    </cfRule>
  </conditionalFormatting>
  <conditionalFormatting sqref="A765">
    <cfRule type="expression" dxfId="2204" priority="866">
      <formula>$O765="NOK"</formula>
    </cfRule>
  </conditionalFormatting>
  <conditionalFormatting sqref="B765">
    <cfRule type="expression" dxfId="2203" priority="867">
      <formula>$O765="NOK"</formula>
    </cfRule>
  </conditionalFormatting>
  <conditionalFormatting sqref="B766">
    <cfRule type="expression" dxfId="2202" priority="864">
      <formula>$O766="NOK"</formula>
    </cfRule>
  </conditionalFormatting>
  <conditionalFormatting sqref="A766">
    <cfRule type="expression" dxfId="2201" priority="863">
      <formula>$O766="NOK"</formula>
    </cfRule>
  </conditionalFormatting>
  <conditionalFormatting sqref="C764">
    <cfRule type="expression" dxfId="2200" priority="868">
      <formula>$O764="NOK"</formula>
    </cfRule>
  </conditionalFormatting>
  <conditionalFormatting sqref="C765:E766 G765:G766">
    <cfRule type="expression" dxfId="2199" priority="878">
      <formula>$M765="NOK"</formula>
    </cfRule>
  </conditionalFormatting>
  <conditionalFormatting sqref="C767:G768 B764 E764:G764">
    <cfRule type="expression" dxfId="2198" priority="877">
      <formula>$M764="NOK"</formula>
    </cfRule>
  </conditionalFormatting>
  <conditionalFormatting sqref="F765:F766">
    <cfRule type="expression" dxfId="2197" priority="876">
      <formula>$O765="NOK"</formula>
    </cfRule>
  </conditionalFormatting>
  <conditionalFormatting sqref="A767:B767">
    <cfRule type="expression" dxfId="2196" priority="874">
      <formula>$O767="NOK"</formula>
    </cfRule>
  </conditionalFormatting>
  <conditionalFormatting sqref="B768">
    <cfRule type="expression" dxfId="2195" priority="872">
      <formula>#REF!="NOK"</formula>
    </cfRule>
  </conditionalFormatting>
  <conditionalFormatting sqref="B768">
    <cfRule type="expression" dxfId="2194" priority="871">
      <formula>$O768="NOK"</formula>
    </cfRule>
  </conditionalFormatting>
  <conditionalFormatting sqref="A768">
    <cfRule type="expression" dxfId="2193" priority="870">
      <formula>$O768="NOK"</formula>
    </cfRule>
  </conditionalFormatting>
  <conditionalFormatting sqref="D764">
    <cfRule type="expression" dxfId="2192" priority="869">
      <formula>$O764="NOK"</formula>
    </cfRule>
  </conditionalFormatting>
  <conditionalFormatting sqref="A763:G763">
    <cfRule type="expression" dxfId="2191" priority="861">
      <formula>$M763="NOK"</formula>
    </cfRule>
  </conditionalFormatting>
  <conditionalFormatting sqref="B737">
    <cfRule type="expression" dxfId="2190" priority="856">
      <formula>#REF!="NOK"</formula>
    </cfRule>
  </conditionalFormatting>
  <conditionalFormatting sqref="A774">
    <cfRule type="expression" dxfId="2189" priority="843">
      <formula>$O774="NOK"</formula>
    </cfRule>
  </conditionalFormatting>
  <conditionalFormatting sqref="B774">
    <cfRule type="expression" dxfId="2188" priority="844">
      <formula>$O774="NOK"</formula>
    </cfRule>
  </conditionalFormatting>
  <conditionalFormatting sqref="C770">
    <cfRule type="expression" dxfId="2187" priority="845">
      <formula>$O770="NOK"</formula>
    </cfRule>
  </conditionalFormatting>
  <conditionalFormatting sqref="G771 C771:E771 C774:E775 G774:G775">
    <cfRule type="expression" dxfId="2186" priority="855">
      <formula>$M771="NOK"</formula>
    </cfRule>
  </conditionalFormatting>
  <conditionalFormatting sqref="C776:G777 B770 E770:G770">
    <cfRule type="expression" dxfId="2185" priority="854">
      <formula>$M770="NOK"</formula>
    </cfRule>
  </conditionalFormatting>
  <conditionalFormatting sqref="A776:B776">
    <cfRule type="expression" dxfId="2184" priority="851">
      <formula>$O776="NOK"</formula>
    </cfRule>
  </conditionalFormatting>
  <conditionalFormatting sqref="B777">
    <cfRule type="expression" dxfId="2183" priority="849">
      <formula>#REF!="NOK"</formula>
    </cfRule>
  </conditionalFormatting>
  <conditionalFormatting sqref="B777">
    <cfRule type="expression" dxfId="2182" priority="848">
      <formula>$O777="NOK"</formula>
    </cfRule>
  </conditionalFormatting>
  <conditionalFormatting sqref="A777">
    <cfRule type="expression" dxfId="2181" priority="847">
      <formula>$O777="NOK"</formula>
    </cfRule>
  </conditionalFormatting>
  <conditionalFormatting sqref="D770">
    <cfRule type="expression" dxfId="2180" priority="846">
      <formula>$O770="NOK"</formula>
    </cfRule>
  </conditionalFormatting>
  <conditionalFormatting sqref="A769:G769">
    <cfRule type="expression" dxfId="2179" priority="838">
      <formula>$M769="NOK"</formula>
    </cfRule>
  </conditionalFormatting>
  <conditionalFormatting sqref="B576">
    <cfRule type="expression" dxfId="2178" priority="821">
      <formula>$O576="NOK"</formula>
    </cfRule>
  </conditionalFormatting>
  <conditionalFormatting sqref="G772 C772:E772">
    <cfRule type="expression" dxfId="2177" priority="837">
      <formula>$M772="NOK"</formula>
    </cfRule>
  </conditionalFormatting>
  <conditionalFormatting sqref="A577:B577">
    <cfRule type="expression" dxfId="2176" priority="822">
      <formula>$O577="NOK"</formula>
    </cfRule>
  </conditionalFormatting>
  <conditionalFormatting sqref="A575">
    <cfRule type="expression" dxfId="2175" priority="817">
      <formula>$O575="NOK"</formula>
    </cfRule>
  </conditionalFormatting>
  <conditionalFormatting sqref="B575">
    <cfRule type="expression" dxfId="2174" priority="818">
      <formula>$O575="NOK"</formula>
    </cfRule>
  </conditionalFormatting>
  <conditionalFormatting sqref="C773:E773 G773">
    <cfRule type="expression" dxfId="2173" priority="833">
      <formula>$M773="NOK"</formula>
    </cfRule>
  </conditionalFormatting>
  <conditionalFormatting sqref="A771 B771:B773">
    <cfRule type="expression" dxfId="2172" priority="829">
      <formula>#REF!="NOK"</formula>
    </cfRule>
  </conditionalFormatting>
  <conditionalFormatting sqref="A775">
    <cfRule type="expression" dxfId="2171" priority="828">
      <formula>#REF!="NOK"</formula>
    </cfRule>
  </conditionalFormatting>
  <conditionalFormatting sqref="B775">
    <cfRule type="expression" dxfId="2170" priority="827">
      <formula>#REF!="NOK"</formula>
    </cfRule>
  </conditionalFormatting>
  <conditionalFormatting sqref="F775">
    <cfRule type="expression" dxfId="2169" priority="826">
      <formula>#REF!="NOK"</formula>
    </cfRule>
  </conditionalFormatting>
  <conditionalFormatting sqref="F771:F773">
    <cfRule type="expression" dxfId="2168" priority="825">
      <formula>#REF!="NOK"</formula>
    </cfRule>
  </conditionalFormatting>
  <conditionalFormatting sqref="F774">
    <cfRule type="expression" dxfId="2167" priority="824">
      <formula>$M774="NOK"</formula>
    </cfRule>
  </conditionalFormatting>
  <conditionalFormatting sqref="B574">
    <cfRule type="expression" dxfId="2166" priority="823">
      <formula>$O574="NOK"</formula>
    </cfRule>
  </conditionalFormatting>
  <conditionalFormatting sqref="A576">
    <cfRule type="expression" dxfId="2165" priority="820">
      <formula>$O576="NOK"</formula>
    </cfRule>
  </conditionalFormatting>
  <conditionalFormatting sqref="A574">
    <cfRule type="expression" dxfId="2164" priority="819">
      <formula>$O574="NOK"</formula>
    </cfRule>
  </conditionalFormatting>
  <conditionalFormatting sqref="F576">
    <cfRule type="expression" dxfId="2163" priority="816">
      <formula>$O576="NOK"</formula>
    </cfRule>
  </conditionalFormatting>
  <conditionalFormatting sqref="F575">
    <cfRule type="expression" dxfId="2162" priority="814">
      <formula>$O575="NOK"</formula>
    </cfRule>
  </conditionalFormatting>
  <conditionalFormatting sqref="F574">
    <cfRule type="expression" dxfId="2161" priority="815">
      <formula>$O574="NOK"</formula>
    </cfRule>
  </conditionalFormatting>
  <conditionalFormatting sqref="A144:B146">
    <cfRule type="expression" dxfId="2160" priority="813">
      <formula>$M144="NOK"</formula>
    </cfRule>
  </conditionalFormatting>
  <conditionalFormatting sqref="A147:B147">
    <cfRule type="expression" dxfId="2159" priority="812">
      <formula>$M147="NOK"</formula>
    </cfRule>
  </conditionalFormatting>
  <conditionalFormatting sqref="G144">
    <cfRule type="expression" dxfId="2158" priority="10123">
      <formula>#REF!="NOK"</formula>
    </cfRule>
  </conditionalFormatting>
  <conditionalFormatting sqref="F144:F146">
    <cfRule type="expression" dxfId="2157" priority="811">
      <formula>$M144="NOK"</formula>
    </cfRule>
  </conditionalFormatting>
  <conditionalFormatting sqref="F147">
    <cfRule type="expression" dxfId="2156" priority="810">
      <formula>$M147="NOK"</formula>
    </cfRule>
  </conditionalFormatting>
  <conditionalFormatting sqref="A159:B159">
    <cfRule type="expression" dxfId="2155" priority="808">
      <formula>$M160="NOK"</formula>
    </cfRule>
  </conditionalFormatting>
  <conditionalFormatting sqref="A153:B154 A156:B156 A158:B159">
    <cfRule type="expression" dxfId="2154" priority="807">
      <formula>$M153="NOK"</formula>
    </cfRule>
  </conditionalFormatting>
  <conditionalFormatting sqref="B159">
    <cfRule type="expression" dxfId="2153" priority="806">
      <formula>$M160="NOK"</formula>
    </cfRule>
  </conditionalFormatting>
  <conditionalFormatting sqref="B159">
    <cfRule type="expression" dxfId="2152" priority="805">
      <formula>$M159="NOK"</formula>
    </cfRule>
  </conditionalFormatting>
  <conditionalFormatting sqref="A159:B159">
    <cfRule type="expression" dxfId="2151" priority="804">
      <formula>$M160="NOK"</formula>
    </cfRule>
  </conditionalFormatting>
  <conditionalFormatting sqref="A159:B159">
    <cfRule type="expression" dxfId="2150" priority="803">
      <formula>$M159="NOK"</formula>
    </cfRule>
  </conditionalFormatting>
  <conditionalFormatting sqref="A159">
    <cfRule type="expression" dxfId="2149" priority="802">
      <formula>$M159="NOK"</formula>
    </cfRule>
  </conditionalFormatting>
  <conditionalFormatting sqref="B153">
    <cfRule type="expression" dxfId="2148" priority="798">
      <formula>$I153="DELETAR"</formula>
    </cfRule>
  </conditionalFormatting>
  <conditionalFormatting sqref="A153">
    <cfRule type="expression" dxfId="2147" priority="797">
      <formula>$I153="DELETAR"</formula>
    </cfRule>
  </conditionalFormatting>
  <conditionalFormatting sqref="B158">
    <cfRule type="expression" dxfId="2146" priority="794">
      <formula>$I158="DELETAR"</formula>
    </cfRule>
  </conditionalFormatting>
  <conditionalFormatting sqref="B156">
    <cfRule type="expression" dxfId="2145" priority="801">
      <formula>$I156="DELETAR"</formula>
    </cfRule>
  </conditionalFormatting>
  <conditionalFormatting sqref="A156">
    <cfRule type="expression" dxfId="2144" priority="800">
      <formula>$I156="DELETAR"</formula>
    </cfRule>
  </conditionalFormatting>
  <conditionalFormatting sqref="A156:B156">
    <cfRule type="expression" dxfId="2143" priority="799">
      <formula>$I156="DELETAR"</formula>
    </cfRule>
  </conditionalFormatting>
  <conditionalFormatting sqref="B153">
    <cfRule type="expression" dxfId="2142" priority="796">
      <formula>$I153="DELETAR"</formula>
    </cfRule>
  </conditionalFormatting>
  <conditionalFormatting sqref="A153">
    <cfRule type="expression" dxfId="2141" priority="795">
      <formula>$I153="DELETAR"</formula>
    </cfRule>
  </conditionalFormatting>
  <conditionalFormatting sqref="B158">
    <cfRule type="expression" dxfId="2140" priority="793">
      <formula>$I158="DELETAR"</formula>
    </cfRule>
  </conditionalFormatting>
  <conditionalFormatting sqref="A158">
    <cfRule type="expression" dxfId="2139" priority="792">
      <formula>$I158="DELETAR"</formula>
    </cfRule>
  </conditionalFormatting>
  <conditionalFormatting sqref="A158">
    <cfRule type="expression" dxfId="2138" priority="791">
      <formula>$I158="DELETAR"</formula>
    </cfRule>
  </conditionalFormatting>
  <conditionalFormatting sqref="B154">
    <cfRule type="expression" dxfId="2137" priority="790">
      <formula>$I154="DELETAR"</formula>
    </cfRule>
  </conditionalFormatting>
  <conditionalFormatting sqref="A154">
    <cfRule type="expression" dxfId="2136" priority="789">
      <formula>$I154="DELETAR"</formula>
    </cfRule>
  </conditionalFormatting>
  <conditionalFormatting sqref="B154">
    <cfRule type="expression" dxfId="2135" priority="788">
      <formula>$I154="DELETAR"</formula>
    </cfRule>
  </conditionalFormatting>
  <conditionalFormatting sqref="A154">
    <cfRule type="expression" dxfId="2134" priority="787">
      <formula>$I154="DELETAR"</formula>
    </cfRule>
  </conditionalFormatting>
  <conditionalFormatting sqref="A155">
    <cfRule type="expression" dxfId="2133" priority="786">
      <formula>$M155="NOK"</formula>
    </cfRule>
  </conditionalFormatting>
  <conditionalFormatting sqref="B155">
    <cfRule type="expression" dxfId="2132" priority="785">
      <formula>$M155="NOK"</formula>
    </cfRule>
  </conditionalFormatting>
  <conditionalFormatting sqref="A155">
    <cfRule type="expression" dxfId="2131" priority="784">
      <formula>$M155="NOK"</formula>
    </cfRule>
  </conditionalFormatting>
  <conditionalFormatting sqref="B155">
    <cfRule type="expression" dxfId="2130" priority="783">
      <formula>$M155="NOK"</formula>
    </cfRule>
  </conditionalFormatting>
  <conditionalFormatting sqref="F156">
    <cfRule type="expression" dxfId="2129" priority="781">
      <formula>$M158="NOK"</formula>
    </cfRule>
  </conditionalFormatting>
  <conditionalFormatting sqref="F153:F154 F156 F158">
    <cfRule type="expression" dxfId="2128" priority="780">
      <formula>$M153="NOK"</formula>
    </cfRule>
  </conditionalFormatting>
  <conditionalFormatting sqref="F158">
    <cfRule type="expression" dxfId="2127" priority="782">
      <formula>#REF!="NOK"</formula>
    </cfRule>
  </conditionalFormatting>
  <conditionalFormatting sqref="F155">
    <cfRule type="expression" dxfId="2126" priority="778">
      <formula>$M156="NOK"</formula>
    </cfRule>
  </conditionalFormatting>
  <conditionalFormatting sqref="F155">
    <cfRule type="expression" dxfId="2125" priority="777">
      <formula>$M155="NOK"</formula>
    </cfRule>
  </conditionalFormatting>
  <conditionalFormatting sqref="C152">
    <cfRule type="expression" dxfId="2124" priority="776">
      <formula>$M152="NOK"</formula>
    </cfRule>
  </conditionalFormatting>
  <conditionalFormatting sqref="C152">
    <cfRule type="expression" dxfId="2123" priority="775">
      <formula>$M153="NOK"</formula>
    </cfRule>
  </conditionalFormatting>
  <conditionalFormatting sqref="A781">
    <cfRule type="expression" dxfId="2122" priority="731">
      <formula>$O781="NOK"</formula>
    </cfRule>
  </conditionalFormatting>
  <conditionalFormatting sqref="B780">
    <cfRule type="expression" dxfId="2121" priority="730">
      <formula>$O780="NOK"</formula>
    </cfRule>
  </conditionalFormatting>
  <conditionalFormatting sqref="B781">
    <cfRule type="expression" dxfId="2120" priority="732">
      <formula>$O781="NOK"</formula>
    </cfRule>
  </conditionalFormatting>
  <conditionalFormatting sqref="B782">
    <cfRule type="expression" dxfId="2119" priority="729">
      <formula>$O782="NOK"</formula>
    </cfRule>
  </conditionalFormatting>
  <conditionalFormatting sqref="A782">
    <cfRule type="expression" dxfId="2118" priority="728">
      <formula>$O782="NOK"</formula>
    </cfRule>
  </conditionalFormatting>
  <conditionalFormatting sqref="C779">
    <cfRule type="expression" dxfId="2117" priority="733">
      <formula>$O779="NOK"</formula>
    </cfRule>
  </conditionalFormatting>
  <conditionalFormatting sqref="G780:G782 C780:E782">
    <cfRule type="expression" dxfId="2116" priority="743">
      <formula>$M780="NOK"</formula>
    </cfRule>
  </conditionalFormatting>
  <conditionalFormatting sqref="C783:G784 B779 E779:G779">
    <cfRule type="expression" dxfId="2115" priority="742">
      <formula>$M779="NOK"</formula>
    </cfRule>
  </conditionalFormatting>
  <conditionalFormatting sqref="F781:F782">
    <cfRule type="expression" dxfId="2114" priority="741">
      <formula>$O781="NOK"</formula>
    </cfRule>
  </conditionalFormatting>
  <conditionalFormatting sqref="F780">
    <cfRule type="expression" dxfId="2113" priority="740">
      <formula>$O780="NOK"</formula>
    </cfRule>
  </conditionalFormatting>
  <conditionalFormatting sqref="A783:B783">
    <cfRule type="expression" dxfId="2112" priority="739">
      <formula>$O783="NOK"</formula>
    </cfRule>
  </conditionalFormatting>
  <conditionalFormatting sqref="A780">
    <cfRule type="expression" dxfId="2111" priority="738">
      <formula>$O780="NOK"</formula>
    </cfRule>
  </conditionalFormatting>
  <conditionalFormatting sqref="B784">
    <cfRule type="expression" dxfId="2110" priority="737">
      <formula>#REF!="NOK"</formula>
    </cfRule>
  </conditionalFormatting>
  <conditionalFormatting sqref="B784">
    <cfRule type="expression" dxfId="2109" priority="736">
      <formula>$O784="NOK"</formula>
    </cfRule>
  </conditionalFormatting>
  <conditionalFormatting sqref="A784">
    <cfRule type="expression" dxfId="2108" priority="735">
      <formula>$O784="NOK"</formula>
    </cfRule>
  </conditionalFormatting>
  <conditionalFormatting sqref="D779">
    <cfRule type="expression" dxfId="2107" priority="734">
      <formula>$O779="NOK"</formula>
    </cfRule>
  </conditionalFormatting>
  <conditionalFormatting sqref="A778:G778">
    <cfRule type="expression" dxfId="2106" priority="726">
      <formula>$M778="NOK"</formula>
    </cfRule>
  </conditionalFormatting>
  <conditionalFormatting sqref="A788">
    <cfRule type="expression" dxfId="2105" priority="713">
      <formula>$O788="NOK"</formula>
    </cfRule>
  </conditionalFormatting>
  <conditionalFormatting sqref="B787">
    <cfRule type="expression" dxfId="2104" priority="712">
      <formula>$O787="NOK"</formula>
    </cfRule>
  </conditionalFormatting>
  <conditionalFormatting sqref="B788">
    <cfRule type="expression" dxfId="2103" priority="714">
      <formula>$O788="NOK"</formula>
    </cfRule>
  </conditionalFormatting>
  <conditionalFormatting sqref="B789">
    <cfRule type="expression" dxfId="2102" priority="711">
      <formula>$O789="NOK"</formula>
    </cfRule>
  </conditionalFormatting>
  <conditionalFormatting sqref="A789">
    <cfRule type="expression" dxfId="2101" priority="710">
      <formula>$O789="NOK"</formula>
    </cfRule>
  </conditionalFormatting>
  <conditionalFormatting sqref="C786">
    <cfRule type="expression" dxfId="2100" priority="715">
      <formula>$O786="NOK"</formula>
    </cfRule>
  </conditionalFormatting>
  <conditionalFormatting sqref="G787:G789 C787:E789">
    <cfRule type="expression" dxfId="2099" priority="725">
      <formula>$M787="NOK"</formula>
    </cfRule>
  </conditionalFormatting>
  <conditionalFormatting sqref="C790:G791 B786 E786:G786">
    <cfRule type="expression" dxfId="2098" priority="724">
      <formula>$M786="NOK"</formula>
    </cfRule>
  </conditionalFormatting>
  <conditionalFormatting sqref="F788:F789">
    <cfRule type="expression" dxfId="2097" priority="723">
      <formula>$O788="NOK"</formula>
    </cfRule>
  </conditionalFormatting>
  <conditionalFormatting sqref="F787">
    <cfRule type="expression" dxfId="2096" priority="722">
      <formula>$O787="NOK"</formula>
    </cfRule>
  </conditionalFormatting>
  <conditionalFormatting sqref="A790:B790">
    <cfRule type="expression" dxfId="2095" priority="721">
      <formula>$O790="NOK"</formula>
    </cfRule>
  </conditionalFormatting>
  <conditionalFormatting sqref="A787">
    <cfRule type="expression" dxfId="2094" priority="720">
      <formula>$O787="NOK"</formula>
    </cfRule>
  </conditionalFormatting>
  <conditionalFormatting sqref="B791">
    <cfRule type="expression" dxfId="2093" priority="719">
      <formula>#REF!="NOK"</formula>
    </cfRule>
  </conditionalFormatting>
  <conditionalFormatting sqref="B791">
    <cfRule type="expression" dxfId="2092" priority="718">
      <formula>$O791="NOK"</formula>
    </cfRule>
  </conditionalFormatting>
  <conditionalFormatting sqref="A791">
    <cfRule type="expression" dxfId="2091" priority="717">
      <formula>$O791="NOK"</formula>
    </cfRule>
  </conditionalFormatting>
  <conditionalFormatting sqref="D786">
    <cfRule type="expression" dxfId="2090" priority="716">
      <formula>$O786="NOK"</formula>
    </cfRule>
  </conditionalFormatting>
  <conditionalFormatting sqref="A785:G785">
    <cfRule type="expression" dxfId="2089" priority="708">
      <formula>$M785="NOK"</formula>
    </cfRule>
  </conditionalFormatting>
  <conditionalFormatting sqref="A795">
    <cfRule type="expression" dxfId="2088" priority="695">
      <formula>$O795="NOK"</formula>
    </cfRule>
  </conditionalFormatting>
  <conditionalFormatting sqref="B794">
    <cfRule type="expression" dxfId="2087" priority="694">
      <formula>$O794="NOK"</formula>
    </cfRule>
  </conditionalFormatting>
  <conditionalFormatting sqref="B795">
    <cfRule type="expression" dxfId="2086" priority="696">
      <formula>$O795="NOK"</formula>
    </cfRule>
  </conditionalFormatting>
  <conditionalFormatting sqref="B796">
    <cfRule type="expression" dxfId="2085" priority="693">
      <formula>$O796="NOK"</formula>
    </cfRule>
  </conditionalFormatting>
  <conditionalFormatting sqref="A796">
    <cfRule type="expression" dxfId="2084" priority="692">
      <formula>$O796="NOK"</formula>
    </cfRule>
  </conditionalFormatting>
  <conditionalFormatting sqref="C793">
    <cfRule type="expression" dxfId="2083" priority="697">
      <formula>$O793="NOK"</formula>
    </cfRule>
  </conditionalFormatting>
  <conditionalFormatting sqref="G794:G796 C794:E796">
    <cfRule type="expression" dxfId="2082" priority="707">
      <formula>$M794="NOK"</formula>
    </cfRule>
  </conditionalFormatting>
  <conditionalFormatting sqref="C797:G798 B793 E793:G793">
    <cfRule type="expression" dxfId="2081" priority="706">
      <formula>$M793="NOK"</formula>
    </cfRule>
  </conditionalFormatting>
  <conditionalFormatting sqref="F795:F796">
    <cfRule type="expression" dxfId="2080" priority="705">
      <formula>$O795="NOK"</formula>
    </cfRule>
  </conditionalFormatting>
  <conditionalFormatting sqref="F794">
    <cfRule type="expression" dxfId="2079" priority="704">
      <formula>$O794="NOK"</formula>
    </cfRule>
  </conditionalFormatting>
  <conditionalFormatting sqref="A797:B797">
    <cfRule type="expression" dxfId="2078" priority="703">
      <formula>$O797="NOK"</formula>
    </cfRule>
  </conditionalFormatting>
  <conditionalFormatting sqref="A794">
    <cfRule type="expression" dxfId="2077" priority="702">
      <formula>$O794="NOK"</formula>
    </cfRule>
  </conditionalFormatting>
  <conditionalFormatting sqref="B798">
    <cfRule type="expression" dxfId="2076" priority="701">
      <formula>#REF!="NOK"</formula>
    </cfRule>
  </conditionalFormatting>
  <conditionalFormatting sqref="B798">
    <cfRule type="expression" dxfId="2075" priority="700">
      <formula>$O798="NOK"</formula>
    </cfRule>
  </conditionalFormatting>
  <conditionalFormatting sqref="A798">
    <cfRule type="expression" dxfId="2074" priority="699">
      <formula>$O798="NOK"</formula>
    </cfRule>
  </conditionalFormatting>
  <conditionalFormatting sqref="D793">
    <cfRule type="expression" dxfId="2073" priority="698">
      <formula>$O793="NOK"</formula>
    </cfRule>
  </conditionalFormatting>
  <conditionalFormatting sqref="A792:G792">
    <cfRule type="expression" dxfId="2072" priority="690">
      <formula>$M792="NOK"</formula>
    </cfRule>
  </conditionalFormatting>
  <conditionalFormatting sqref="A197">
    <cfRule type="expression" dxfId="2071" priority="10127">
      <formula>#REF!="NOK"</formula>
    </cfRule>
  </conditionalFormatting>
  <conditionalFormatting sqref="B343:G343 A578:G578 A587:G587 A625:G625 B709:G709">
    <cfRule type="expression" dxfId="2070" priority="10128">
      <formula>#REF!="NOK"</formula>
    </cfRule>
  </conditionalFormatting>
  <conditionalFormatting sqref="A815">
    <cfRule type="expression" dxfId="2069" priority="651">
      <formula>$O815="NOK"</formula>
    </cfRule>
  </conditionalFormatting>
  <conditionalFormatting sqref="B801">
    <cfRule type="expression" dxfId="2068" priority="650">
      <formula>$O801="NOK"</formula>
    </cfRule>
  </conditionalFormatting>
  <conditionalFormatting sqref="B815">
    <cfRule type="expression" dxfId="2067" priority="652">
      <formula>$O815="NOK"</formula>
    </cfRule>
  </conditionalFormatting>
  <conditionalFormatting sqref="B816">
    <cfRule type="expression" dxfId="2066" priority="649">
      <formula>$O816="NOK"</formula>
    </cfRule>
  </conditionalFormatting>
  <conditionalFormatting sqref="A816">
    <cfRule type="expression" dxfId="2065" priority="648">
      <formula>$O816="NOK"</formula>
    </cfRule>
  </conditionalFormatting>
  <conditionalFormatting sqref="C800">
    <cfRule type="expression" dxfId="2064" priority="653">
      <formula>$O800="NOK"</formula>
    </cfRule>
  </conditionalFormatting>
  <conditionalFormatting sqref="G801 C801:E801 C815:E816 G815:G816">
    <cfRule type="expression" dxfId="2063" priority="663">
      <formula>$M801="NOK"</formula>
    </cfRule>
  </conditionalFormatting>
  <conditionalFormatting sqref="C817:G818 B800 E800:G800">
    <cfRule type="expression" dxfId="2062" priority="662">
      <formula>$M800="NOK"</formula>
    </cfRule>
  </conditionalFormatting>
  <conditionalFormatting sqref="F815:F816">
    <cfRule type="expression" dxfId="2061" priority="661">
      <formula>$O815="NOK"</formula>
    </cfRule>
  </conditionalFormatting>
  <conditionalFormatting sqref="F801">
    <cfRule type="expression" dxfId="2060" priority="660">
      <formula>$O801="NOK"</formula>
    </cfRule>
  </conditionalFormatting>
  <conditionalFormatting sqref="A817:B817">
    <cfRule type="expression" dxfId="2059" priority="659">
      <formula>$O817="NOK"</formula>
    </cfRule>
  </conditionalFormatting>
  <conditionalFormatting sqref="A801">
    <cfRule type="expression" dxfId="2058" priority="658">
      <formula>$O801="NOK"</formula>
    </cfRule>
  </conditionalFormatting>
  <conditionalFormatting sqref="B818">
    <cfRule type="expression" dxfId="2057" priority="657">
      <formula>#REF!="NOK"</formula>
    </cfRule>
  </conditionalFormatting>
  <conditionalFormatting sqref="B818">
    <cfRule type="expression" dxfId="2056" priority="656">
      <formula>$O818="NOK"</formula>
    </cfRule>
  </conditionalFormatting>
  <conditionalFormatting sqref="A818">
    <cfRule type="expression" dxfId="2055" priority="655">
      <formula>$O818="NOK"</formula>
    </cfRule>
  </conditionalFormatting>
  <conditionalFormatting sqref="D800">
    <cfRule type="expression" dxfId="2054" priority="654">
      <formula>$O800="NOK"</formula>
    </cfRule>
  </conditionalFormatting>
  <conditionalFormatting sqref="A799:G799">
    <cfRule type="expression" dxfId="2053" priority="647">
      <formula>$M799="NOK"</formula>
    </cfRule>
  </conditionalFormatting>
  <conditionalFormatting sqref="B802">
    <cfRule type="expression" dxfId="2052" priority="642">
      <formula>$O802="NOK"</formula>
    </cfRule>
  </conditionalFormatting>
  <conditionalFormatting sqref="G802 C802:E802 C810:E810 G810">
    <cfRule type="expression" dxfId="2051" priority="645">
      <formula>$M802="NOK"</formula>
    </cfRule>
  </conditionalFormatting>
  <conditionalFormatting sqref="F802 F810">
    <cfRule type="expression" dxfId="2050" priority="644">
      <formula>$O802="NOK"</formula>
    </cfRule>
  </conditionalFormatting>
  <conditionalFormatting sqref="A802 A810">
    <cfRule type="expression" dxfId="2049" priority="643">
      <formula>$O802="NOK"</formula>
    </cfRule>
  </conditionalFormatting>
  <conditionalFormatting sqref="B803">
    <cfRule type="expression" dxfId="2048" priority="638">
      <formula>$O803="NOK"</formula>
    </cfRule>
  </conditionalFormatting>
  <conditionalFormatting sqref="C803:E803 G803">
    <cfRule type="expression" dxfId="2047" priority="641">
      <formula>$M803="NOK"</formula>
    </cfRule>
  </conditionalFormatting>
  <conditionalFormatting sqref="F803">
    <cfRule type="expression" dxfId="2046" priority="640">
      <formula>$O803="NOK"</formula>
    </cfRule>
  </conditionalFormatting>
  <conditionalFormatting sqref="A803">
    <cfRule type="expression" dxfId="2045" priority="639">
      <formula>$O803="NOK"</formula>
    </cfRule>
  </conditionalFormatting>
  <conditionalFormatting sqref="B804">
    <cfRule type="expression" dxfId="2044" priority="633">
      <formula>$O804="NOK"</formula>
    </cfRule>
  </conditionalFormatting>
  <conditionalFormatting sqref="C804:E805 G804:G805">
    <cfRule type="expression" dxfId="2043" priority="637">
      <formula>$M804="NOK"</formula>
    </cfRule>
  </conditionalFormatting>
  <conditionalFormatting sqref="F804:F805">
    <cfRule type="expression" dxfId="2042" priority="636">
      <formula>$O804="NOK"</formula>
    </cfRule>
  </conditionalFormatting>
  <conditionalFormatting sqref="A804:A805">
    <cfRule type="expression" dxfId="2041" priority="635">
      <formula>$O804="NOK"</formula>
    </cfRule>
  </conditionalFormatting>
  <conditionalFormatting sqref="B808">
    <cfRule type="expression" dxfId="2040" priority="618">
      <formula>$O808="NOK"</formula>
    </cfRule>
  </conditionalFormatting>
  <conditionalFormatting sqref="B805">
    <cfRule type="expression" dxfId="2039" priority="632">
      <formula>$O805="NOK"</formula>
    </cfRule>
  </conditionalFormatting>
  <conditionalFormatting sqref="A809">
    <cfRule type="expression" dxfId="2038" priority="626">
      <formula>$O809="NOK"</formula>
    </cfRule>
  </conditionalFormatting>
  <conditionalFormatting sqref="C808:E809 G808:G809">
    <cfRule type="expression" dxfId="2037" priority="631">
      <formula>$M808="NOK"</formula>
    </cfRule>
  </conditionalFormatting>
  <conditionalFormatting sqref="F808:F809">
    <cfRule type="expression" dxfId="2036" priority="630">
      <formula>$O808="NOK"</formula>
    </cfRule>
  </conditionalFormatting>
  <conditionalFormatting sqref="B809">
    <cfRule type="expression" dxfId="2035" priority="617">
      <formula>$O809="NOK"</formula>
    </cfRule>
  </conditionalFormatting>
  <conditionalFormatting sqref="C806:E806 G806">
    <cfRule type="expression" dxfId="2034" priority="625">
      <formula>$M806="NOK"</formula>
    </cfRule>
  </conditionalFormatting>
  <conditionalFormatting sqref="F806">
    <cfRule type="expression" dxfId="2033" priority="624">
      <formula>$O806="NOK"</formula>
    </cfRule>
  </conditionalFormatting>
  <conditionalFormatting sqref="B807">
    <cfRule type="expression" dxfId="2032" priority="608">
      <formula>$O807="NOK"</formula>
    </cfRule>
  </conditionalFormatting>
  <conditionalFormatting sqref="A806">
    <cfRule type="expression" dxfId="2031" priority="621">
      <formula>$O806="NOK"</formula>
    </cfRule>
  </conditionalFormatting>
  <conditionalFormatting sqref="B806">
    <cfRule type="expression" dxfId="2030" priority="620">
      <formula>$O806="NOK"</formula>
    </cfRule>
  </conditionalFormatting>
  <conditionalFormatting sqref="A808">
    <cfRule type="expression" dxfId="2029" priority="619">
      <formula>$O808="NOK"</formula>
    </cfRule>
  </conditionalFormatting>
  <conditionalFormatting sqref="A807">
    <cfRule type="expression" dxfId="2028" priority="609">
      <formula>$O807="NOK"</formula>
    </cfRule>
  </conditionalFormatting>
  <conditionalFormatting sqref="B810">
    <cfRule type="expression" dxfId="2027" priority="606">
      <formula>$O810="NOK"</formula>
    </cfRule>
  </conditionalFormatting>
  <conditionalFormatting sqref="A811">
    <cfRule type="expression" dxfId="2026" priority="602">
      <formula>$O811="NOK"</formula>
    </cfRule>
  </conditionalFormatting>
  <conditionalFormatting sqref="B813">
    <cfRule type="expression" dxfId="2025" priority="592">
      <formula>$O813="NOK"</formula>
    </cfRule>
  </conditionalFormatting>
  <conditionalFormatting sqref="A812">
    <cfRule type="expression" dxfId="2024" priority="600">
      <formula>$O812="NOK"</formula>
    </cfRule>
  </conditionalFormatting>
  <conditionalFormatting sqref="A814">
    <cfRule type="expression" dxfId="2023" priority="590">
      <formula>$O814="NOK"</formula>
    </cfRule>
  </conditionalFormatting>
  <conditionalFormatting sqref="C811:E812 G811:G812">
    <cfRule type="expression" dxfId="2022" priority="605">
      <formula>$M811="NOK"</formula>
    </cfRule>
  </conditionalFormatting>
  <conditionalFormatting sqref="F811:F812">
    <cfRule type="expression" dxfId="2021" priority="604">
      <formula>$O811="NOK"</formula>
    </cfRule>
  </conditionalFormatting>
  <conditionalFormatting sqref="B811:B812">
    <cfRule type="expression" dxfId="2020" priority="599">
      <formula>$O811="NOK"</formula>
    </cfRule>
  </conditionalFormatting>
  <conditionalFormatting sqref="A813">
    <cfRule type="expression" dxfId="2019" priority="595">
      <formula>$O813="NOK"</formula>
    </cfRule>
  </conditionalFormatting>
  <conditionalFormatting sqref="C813:E813 G813:G814 D814:E814">
    <cfRule type="expression" dxfId="2018" priority="598">
      <formula>$M813="NOK"</formula>
    </cfRule>
  </conditionalFormatting>
  <conditionalFormatting sqref="F813:F814">
    <cfRule type="expression" dxfId="2017" priority="597">
      <formula>$O813="NOK"</formula>
    </cfRule>
  </conditionalFormatting>
  <conditionalFormatting sqref="B814">
    <cfRule type="expression" dxfId="2016" priority="589">
      <formula>$O814="NOK"</formula>
    </cfRule>
  </conditionalFormatting>
  <conditionalFormatting sqref="C814">
    <cfRule type="expression" dxfId="2015" priority="591">
      <formula>$M814="NOK"</formula>
    </cfRule>
  </conditionalFormatting>
  <conditionalFormatting sqref="A822">
    <cfRule type="expression" dxfId="2014" priority="576">
      <formula>$O822="NOK"</formula>
    </cfRule>
  </conditionalFormatting>
  <conditionalFormatting sqref="B821">
    <cfRule type="expression" dxfId="2013" priority="575">
      <formula>$O821="NOK"</formula>
    </cfRule>
  </conditionalFormatting>
  <conditionalFormatting sqref="B822">
    <cfRule type="expression" dxfId="2012" priority="577">
      <formula>$O822="NOK"</formula>
    </cfRule>
  </conditionalFormatting>
  <conditionalFormatting sqref="B823">
    <cfRule type="expression" dxfId="2011" priority="574">
      <formula>$O823="NOK"</formula>
    </cfRule>
  </conditionalFormatting>
  <conditionalFormatting sqref="A823">
    <cfRule type="expression" dxfId="2010" priority="573">
      <formula>$O823="NOK"</formula>
    </cfRule>
  </conditionalFormatting>
  <conditionalFormatting sqref="C820">
    <cfRule type="expression" dxfId="2009" priority="578">
      <formula>$O820="NOK"</formula>
    </cfRule>
  </conditionalFormatting>
  <conditionalFormatting sqref="G821:G823 C821:E823">
    <cfRule type="expression" dxfId="2008" priority="588">
      <formula>$M821="NOK"</formula>
    </cfRule>
  </conditionalFormatting>
  <conditionalFormatting sqref="C824:G825 B820 E820:G820">
    <cfRule type="expression" dxfId="2007" priority="587">
      <formula>$M820="NOK"</formula>
    </cfRule>
  </conditionalFormatting>
  <conditionalFormatting sqref="F822:F823">
    <cfRule type="expression" dxfId="2006" priority="586">
      <formula>$O822="NOK"</formula>
    </cfRule>
  </conditionalFormatting>
  <conditionalFormatting sqref="F821">
    <cfRule type="expression" dxfId="2005" priority="585">
      <formula>$O821="NOK"</formula>
    </cfRule>
  </conditionalFormatting>
  <conditionalFormatting sqref="A824:B824">
    <cfRule type="expression" dxfId="2004" priority="584">
      <formula>$O824="NOK"</formula>
    </cfRule>
  </conditionalFormatting>
  <conditionalFormatting sqref="A821">
    <cfRule type="expression" dxfId="2003" priority="583">
      <formula>$O821="NOK"</formula>
    </cfRule>
  </conditionalFormatting>
  <conditionalFormatting sqref="B825">
    <cfRule type="expression" dxfId="2002" priority="582">
      <formula>#REF!="NOK"</formula>
    </cfRule>
  </conditionalFormatting>
  <conditionalFormatting sqref="B825">
    <cfRule type="expression" dxfId="2001" priority="581">
      <formula>$O825="NOK"</formula>
    </cfRule>
  </conditionalFormatting>
  <conditionalFormatting sqref="A825">
    <cfRule type="expression" dxfId="2000" priority="580">
      <formula>$O825="NOK"</formula>
    </cfRule>
  </conditionalFormatting>
  <conditionalFormatting sqref="D820">
    <cfRule type="expression" dxfId="1999" priority="579">
      <formula>$O820="NOK"</formula>
    </cfRule>
  </conditionalFormatting>
  <conditionalFormatting sqref="A819:G819">
    <cfRule type="expression" dxfId="1998" priority="572">
      <formula>$M819="NOK"</formula>
    </cfRule>
  </conditionalFormatting>
  <conditionalFormatting sqref="A828">
    <cfRule type="expression" dxfId="1997" priority="558">
      <formula>$O828="NOK"</formula>
    </cfRule>
  </conditionalFormatting>
  <conditionalFormatting sqref="B828">
    <cfRule type="expression" dxfId="1996" priority="559">
      <formula>$O828="NOK"</formula>
    </cfRule>
  </conditionalFormatting>
  <conditionalFormatting sqref="B829">
    <cfRule type="expression" dxfId="1995" priority="556">
      <formula>$O829="NOK"</formula>
    </cfRule>
  </conditionalFormatting>
  <conditionalFormatting sqref="C827">
    <cfRule type="expression" dxfId="1994" priority="560">
      <formula>$O827="NOK"</formula>
    </cfRule>
  </conditionalFormatting>
  <conditionalFormatting sqref="C830:G831 B827 E827:G827">
    <cfRule type="expression" dxfId="1993" priority="569">
      <formula>$M827="NOK"</formula>
    </cfRule>
  </conditionalFormatting>
  <conditionalFormatting sqref="F828:F829">
    <cfRule type="expression" dxfId="1992" priority="568">
      <formula>$O828="NOK"</formula>
    </cfRule>
  </conditionalFormatting>
  <conditionalFormatting sqref="A830:B830">
    <cfRule type="expression" dxfId="1991" priority="566">
      <formula>$O830="NOK"</formula>
    </cfRule>
  </conditionalFormatting>
  <conditionalFormatting sqref="B831">
    <cfRule type="expression" dxfId="1990" priority="564">
      <formula>#REF!="NOK"</formula>
    </cfRule>
  </conditionalFormatting>
  <conditionalFormatting sqref="B831">
    <cfRule type="expression" dxfId="1989" priority="563">
      <formula>$O831="NOK"</formula>
    </cfRule>
  </conditionalFormatting>
  <conditionalFormatting sqref="A831">
    <cfRule type="expression" dxfId="1988" priority="562">
      <formula>$O831="NOK"</formula>
    </cfRule>
  </conditionalFormatting>
  <conditionalFormatting sqref="D827">
    <cfRule type="expression" dxfId="1987" priority="561">
      <formula>$O827="NOK"</formula>
    </cfRule>
  </conditionalFormatting>
  <conditionalFormatting sqref="A826:G826">
    <cfRule type="expression" dxfId="1986" priority="554">
      <formula>$M826="NOK"</formula>
    </cfRule>
  </conditionalFormatting>
  <conditionalFormatting sqref="A829">
    <cfRule type="expression" dxfId="1985" priority="552">
      <formula>$O829="NOK"</formula>
    </cfRule>
  </conditionalFormatting>
  <conditionalFormatting sqref="B834">
    <cfRule type="expression" dxfId="1984" priority="540">
      <formula>$O834="NOK"</formula>
    </cfRule>
  </conditionalFormatting>
  <conditionalFormatting sqref="C833">
    <cfRule type="expression" dxfId="1983" priority="543">
      <formula>$O833="NOK"</formula>
    </cfRule>
  </conditionalFormatting>
  <conditionalFormatting sqref="C835:G836 B833 E833:G833">
    <cfRule type="expression" dxfId="1982" priority="550">
      <formula>$M833="NOK"</formula>
    </cfRule>
  </conditionalFormatting>
  <conditionalFormatting sqref="A835:B835">
    <cfRule type="expression" dxfId="1981" priority="548">
      <formula>$O835="NOK"</formula>
    </cfRule>
  </conditionalFormatting>
  <conditionalFormatting sqref="B836">
    <cfRule type="expression" dxfId="1980" priority="547">
      <formula>#REF!="NOK"</formula>
    </cfRule>
  </conditionalFormatting>
  <conditionalFormatting sqref="B836">
    <cfRule type="expression" dxfId="1979" priority="546">
      <formula>$O836="NOK"</formula>
    </cfRule>
  </conditionalFormatting>
  <conditionalFormatting sqref="A836">
    <cfRule type="expression" dxfId="1978" priority="545">
      <formula>$O836="NOK"</formula>
    </cfRule>
  </conditionalFormatting>
  <conditionalFormatting sqref="D833">
    <cfRule type="expression" dxfId="1977" priority="544">
      <formula>$O833="NOK"</formula>
    </cfRule>
  </conditionalFormatting>
  <conditionalFormatting sqref="A832:G832">
    <cfRule type="expression" dxfId="1976" priority="539">
      <formula>$M832="NOK"</formula>
    </cfRule>
  </conditionalFormatting>
  <conditionalFormatting sqref="A834">
    <cfRule type="expression" dxfId="1975" priority="537">
      <formula>$O834="NOK"</formula>
    </cfRule>
  </conditionalFormatting>
  <conditionalFormatting sqref="G839 C839:E839">
    <cfRule type="expression" dxfId="1974" priority="527">
      <formula>$M839="NOK"</formula>
    </cfRule>
  </conditionalFormatting>
  <conditionalFormatting sqref="F839">
    <cfRule type="expression" dxfId="1973" priority="526">
      <formula>$O839="NOK"</formula>
    </cfRule>
  </conditionalFormatting>
  <conditionalFormatting sqref="B839">
    <cfRule type="expression" dxfId="1972" priority="521">
      <formula>$O839="NOK"</formula>
    </cfRule>
  </conditionalFormatting>
  <conditionalFormatting sqref="C838">
    <cfRule type="expression" dxfId="1971" priority="522">
      <formula>$O838="NOK"</formula>
    </cfRule>
  </conditionalFormatting>
  <conditionalFormatting sqref="C840:G840 B838 E838:G838">
    <cfRule type="expression" dxfId="1970" priority="525">
      <formula>$M838="NOK"</formula>
    </cfRule>
  </conditionalFormatting>
  <conditionalFormatting sqref="A840:B840">
    <cfRule type="expression" dxfId="1969" priority="524">
      <formula>$O840="NOK"</formula>
    </cfRule>
  </conditionalFormatting>
  <conditionalFormatting sqref="D838">
    <cfRule type="expression" dxfId="1968" priority="523">
      <formula>$O838="NOK"</formula>
    </cfRule>
  </conditionalFormatting>
  <conditionalFormatting sqref="A837:G837">
    <cfRule type="expression" dxfId="1967" priority="520">
      <formula>$M837="NOK"</formula>
    </cfRule>
  </conditionalFormatting>
  <conditionalFormatting sqref="A839">
    <cfRule type="expression" dxfId="1966" priority="518">
      <formula>$O839="NOK"</formula>
    </cfRule>
  </conditionalFormatting>
  <conditionalFormatting sqref="A844">
    <cfRule type="expression" dxfId="1965" priority="508">
      <formula>$O844="NOK"</formula>
    </cfRule>
  </conditionalFormatting>
  <conditionalFormatting sqref="B843">
    <cfRule type="expression" dxfId="1964" priority="507">
      <formula>$O843="NOK"</formula>
    </cfRule>
  </conditionalFormatting>
  <conditionalFormatting sqref="B844">
    <cfRule type="expression" dxfId="1963" priority="509">
      <formula>$O844="NOK"</formula>
    </cfRule>
  </conditionalFormatting>
  <conditionalFormatting sqref="B847">
    <cfRule type="expression" dxfId="1962" priority="506">
      <formula>$O847="NOK"</formula>
    </cfRule>
  </conditionalFormatting>
  <conditionalFormatting sqref="A847">
    <cfRule type="expression" dxfId="1961" priority="505">
      <formula>$O847="NOK"</formula>
    </cfRule>
  </conditionalFormatting>
  <conditionalFormatting sqref="C842">
    <cfRule type="expression" dxfId="1960" priority="510">
      <formula>$O842="NOK"</formula>
    </cfRule>
  </conditionalFormatting>
  <conditionalFormatting sqref="G843:G844 C843:E844 C847:E847 G847">
    <cfRule type="expression" dxfId="1959" priority="517">
      <formula>$M843="NOK"</formula>
    </cfRule>
  </conditionalFormatting>
  <conditionalFormatting sqref="C848:G848 B842 E842:G842">
    <cfRule type="expression" dxfId="1958" priority="516">
      <formula>$M842="NOK"</formula>
    </cfRule>
  </conditionalFormatting>
  <conditionalFormatting sqref="F844 F847">
    <cfRule type="expression" dxfId="1957" priority="515">
      <formula>$O844="NOK"</formula>
    </cfRule>
  </conditionalFormatting>
  <conditionalFormatting sqref="F843">
    <cfRule type="expression" dxfId="1956" priority="514">
      <formula>$O843="NOK"</formula>
    </cfRule>
  </conditionalFormatting>
  <conditionalFormatting sqref="A848:B848">
    <cfRule type="expression" dxfId="1955" priority="513">
      <formula>$O848="NOK"</formula>
    </cfRule>
  </conditionalFormatting>
  <conditionalFormatting sqref="A843">
    <cfRule type="expression" dxfId="1954" priority="512">
      <formula>$O843="NOK"</formula>
    </cfRule>
  </conditionalFormatting>
  <conditionalFormatting sqref="D842">
    <cfRule type="expression" dxfId="1953" priority="511">
      <formula>$O842="NOK"</formula>
    </cfRule>
  </conditionalFormatting>
  <conditionalFormatting sqref="A841:G841">
    <cfRule type="expression" dxfId="1952" priority="504">
      <formula>$M841="NOK"</formula>
    </cfRule>
  </conditionalFormatting>
  <conditionalFormatting sqref="A846">
    <cfRule type="expression" dxfId="1951" priority="499">
      <formula>$O846="NOK"</formula>
    </cfRule>
  </conditionalFormatting>
  <conditionalFormatting sqref="B846">
    <cfRule type="expression" dxfId="1950" priority="500">
      <formula>$O846="NOK"</formula>
    </cfRule>
  </conditionalFormatting>
  <conditionalFormatting sqref="G846 C846:E846">
    <cfRule type="expression" dxfId="1949" priority="502">
      <formula>$M846="NOK"</formula>
    </cfRule>
  </conditionalFormatting>
  <conditionalFormatting sqref="F846">
    <cfRule type="expression" dxfId="1948" priority="501">
      <formula>$O846="NOK"</formula>
    </cfRule>
  </conditionalFormatting>
  <conditionalFormatting sqref="A845">
    <cfRule type="expression" dxfId="1947" priority="495">
      <formula>$O845="NOK"</formula>
    </cfRule>
  </conditionalFormatting>
  <conditionalFormatting sqref="B845">
    <cfRule type="expression" dxfId="1946" priority="496">
      <formula>$O845="NOK"</formula>
    </cfRule>
  </conditionalFormatting>
  <conditionalFormatting sqref="G845 C845:E845">
    <cfRule type="expression" dxfId="1945" priority="498">
      <formula>$M845="NOK"</formula>
    </cfRule>
  </conditionalFormatting>
  <conditionalFormatting sqref="F845">
    <cfRule type="expression" dxfId="1944" priority="497">
      <formula>$O845="NOK"</formula>
    </cfRule>
  </conditionalFormatting>
  <conditionalFormatting sqref="A852">
    <cfRule type="expression" dxfId="1943" priority="485">
      <formula>$O852="NOK"</formula>
    </cfRule>
  </conditionalFormatting>
  <conditionalFormatting sqref="B851">
    <cfRule type="expression" dxfId="1942" priority="484">
      <formula>$O851="NOK"</formula>
    </cfRule>
  </conditionalFormatting>
  <conditionalFormatting sqref="B852">
    <cfRule type="expression" dxfId="1941" priority="486">
      <formula>$O852="NOK"</formula>
    </cfRule>
  </conditionalFormatting>
  <conditionalFormatting sqref="B857">
    <cfRule type="expression" dxfId="1940" priority="483">
      <formula>$O857="NOK"</formula>
    </cfRule>
  </conditionalFormatting>
  <conditionalFormatting sqref="A857">
    <cfRule type="expression" dxfId="1939" priority="482">
      <formula>$O857="NOK"</formula>
    </cfRule>
  </conditionalFormatting>
  <conditionalFormatting sqref="C850">
    <cfRule type="expression" dxfId="1938" priority="487">
      <formula>$O850="NOK"</formula>
    </cfRule>
  </conditionalFormatting>
  <conditionalFormatting sqref="G851:G852 C851:E851 D857:E857 G857 D852:E852">
    <cfRule type="expression" dxfId="1937" priority="494">
      <formula>$M851="NOK"</formula>
    </cfRule>
  </conditionalFormatting>
  <conditionalFormatting sqref="C858:G858 B850 E850:G850">
    <cfRule type="expression" dxfId="1936" priority="493">
      <formula>$M850="NOK"</formula>
    </cfRule>
  </conditionalFormatting>
  <conditionalFormatting sqref="F852 F857">
    <cfRule type="expression" dxfId="1935" priority="492">
      <formula>$O852="NOK"</formula>
    </cfRule>
  </conditionalFormatting>
  <conditionalFormatting sqref="F851">
    <cfRule type="expression" dxfId="1934" priority="491">
      <formula>$O851="NOK"</formula>
    </cfRule>
  </conditionalFormatting>
  <conditionalFormatting sqref="A858:B858">
    <cfRule type="expression" dxfId="1933" priority="490">
      <formula>$O858="NOK"</formula>
    </cfRule>
  </conditionalFormatting>
  <conditionalFormatting sqref="A851">
    <cfRule type="expression" dxfId="1932" priority="489">
      <formula>$O851="NOK"</formula>
    </cfRule>
  </conditionalFormatting>
  <conditionalFormatting sqref="D850">
    <cfRule type="expression" dxfId="1931" priority="488">
      <formula>$O850="NOK"</formula>
    </cfRule>
  </conditionalFormatting>
  <conditionalFormatting sqref="A849:G849">
    <cfRule type="expression" dxfId="1930" priority="481">
      <formula>$M849="NOK"</formula>
    </cfRule>
  </conditionalFormatting>
  <conditionalFormatting sqref="A856">
    <cfRule type="expression" dxfId="1929" priority="476">
      <formula>$O856="NOK"</formula>
    </cfRule>
  </conditionalFormatting>
  <conditionalFormatting sqref="B856">
    <cfRule type="expression" dxfId="1928" priority="477">
      <formula>$O856="NOK"</formula>
    </cfRule>
  </conditionalFormatting>
  <conditionalFormatting sqref="G856 D856:E856">
    <cfRule type="expression" dxfId="1927" priority="479">
      <formula>$M856="NOK"</formula>
    </cfRule>
  </conditionalFormatting>
  <conditionalFormatting sqref="F856">
    <cfRule type="expression" dxfId="1926" priority="478">
      <formula>$O856="NOK"</formula>
    </cfRule>
  </conditionalFormatting>
  <conditionalFormatting sqref="A855">
    <cfRule type="expression" dxfId="1925" priority="472">
      <formula>$O855="NOK"</formula>
    </cfRule>
  </conditionalFormatting>
  <conditionalFormatting sqref="B855">
    <cfRule type="expression" dxfId="1924" priority="473">
      <formula>$O855="NOK"</formula>
    </cfRule>
  </conditionalFormatting>
  <conditionalFormatting sqref="G855 D855:E855">
    <cfRule type="expression" dxfId="1923" priority="475">
      <formula>$M855="NOK"</formula>
    </cfRule>
  </conditionalFormatting>
  <conditionalFormatting sqref="F855">
    <cfRule type="expression" dxfId="1922" priority="474">
      <formula>$O855="NOK"</formula>
    </cfRule>
  </conditionalFormatting>
  <conditionalFormatting sqref="A853:A854">
    <cfRule type="expression" dxfId="1921" priority="468">
      <formula>$O853="NOK"</formula>
    </cfRule>
  </conditionalFormatting>
  <conditionalFormatting sqref="B853:B854">
    <cfRule type="expression" dxfId="1920" priority="469">
      <formula>$O853="NOK"</formula>
    </cfRule>
  </conditionalFormatting>
  <conditionalFormatting sqref="G853:G854 D853:E854">
    <cfRule type="expression" dxfId="1919" priority="471">
      <formula>$M853="NOK"</formula>
    </cfRule>
  </conditionalFormatting>
  <conditionalFormatting sqref="F853:F854">
    <cfRule type="expression" dxfId="1918" priority="470">
      <formula>$O853="NOK"</formula>
    </cfRule>
  </conditionalFormatting>
  <conditionalFormatting sqref="C852:C857">
    <cfRule type="expression" dxfId="1917" priority="467">
      <formula>$M852="NOK"</formula>
    </cfRule>
  </conditionalFormatting>
  <conditionalFormatting sqref="A862">
    <cfRule type="expression" dxfId="1916" priority="457">
      <formula>$O862="NOK"</formula>
    </cfRule>
  </conditionalFormatting>
  <conditionalFormatting sqref="B861">
    <cfRule type="expression" dxfId="1915" priority="456">
      <formula>$O861="NOK"</formula>
    </cfRule>
  </conditionalFormatting>
  <conditionalFormatting sqref="B862">
    <cfRule type="expression" dxfId="1914" priority="458">
      <formula>$O862="NOK"</formula>
    </cfRule>
  </conditionalFormatting>
  <conditionalFormatting sqref="C860">
    <cfRule type="expression" dxfId="1913" priority="459">
      <formula>$O860="NOK"</formula>
    </cfRule>
  </conditionalFormatting>
  <conditionalFormatting sqref="G861:G862 C861:E861 D862:E862">
    <cfRule type="expression" dxfId="1912" priority="466">
      <formula>$M861="NOK"</formula>
    </cfRule>
  </conditionalFormatting>
  <conditionalFormatting sqref="C865:G865 B860 E860:G860">
    <cfRule type="expression" dxfId="1911" priority="465">
      <formula>$M860="NOK"</formula>
    </cfRule>
  </conditionalFormatting>
  <conditionalFormatting sqref="F862">
    <cfRule type="expression" dxfId="1910" priority="464">
      <formula>$O862="NOK"</formula>
    </cfRule>
  </conditionalFormatting>
  <conditionalFormatting sqref="F861">
    <cfRule type="expression" dxfId="1909" priority="463">
      <formula>$O861="NOK"</formula>
    </cfRule>
  </conditionalFormatting>
  <conditionalFormatting sqref="A865:B865">
    <cfRule type="expression" dxfId="1908" priority="462">
      <formula>$O865="NOK"</formula>
    </cfRule>
  </conditionalFormatting>
  <conditionalFormatting sqref="A861">
    <cfRule type="expression" dxfId="1907" priority="461">
      <formula>$O861="NOK"</formula>
    </cfRule>
  </conditionalFormatting>
  <conditionalFormatting sqref="D860">
    <cfRule type="expression" dxfId="1906" priority="460">
      <formula>$O860="NOK"</formula>
    </cfRule>
  </conditionalFormatting>
  <conditionalFormatting sqref="A859:G859">
    <cfRule type="expression" dxfId="1905" priority="453">
      <formula>$M859="NOK"</formula>
    </cfRule>
  </conditionalFormatting>
  <conditionalFormatting sqref="A863:A864">
    <cfRule type="expression" dxfId="1904" priority="440">
      <formula>$O863="NOK"</formula>
    </cfRule>
  </conditionalFormatting>
  <conditionalFormatting sqref="B863:B864">
    <cfRule type="expression" dxfId="1903" priority="441">
      <formula>$O863="NOK"</formula>
    </cfRule>
  </conditionalFormatting>
  <conditionalFormatting sqref="G863:G864 D863:E864">
    <cfRule type="expression" dxfId="1902" priority="443">
      <formula>$M863="NOK"</formula>
    </cfRule>
  </conditionalFormatting>
  <conditionalFormatting sqref="F863:F864">
    <cfRule type="expression" dxfId="1901" priority="442">
      <formula>$O863="NOK"</formula>
    </cfRule>
  </conditionalFormatting>
  <conditionalFormatting sqref="C219:E219 C221:E221">
    <cfRule type="expression" dxfId="1900" priority="438">
      <formula>$M219="NOK"</formula>
    </cfRule>
  </conditionalFormatting>
  <conditionalFormatting sqref="G219 G221">
    <cfRule type="expression" dxfId="1899" priority="437">
      <formula>$M219="NOK"</formula>
    </cfRule>
  </conditionalFormatting>
  <conditionalFormatting sqref="C220:E220">
    <cfRule type="expression" dxfId="1898" priority="433">
      <formula>$M220="NOK"</formula>
    </cfRule>
  </conditionalFormatting>
  <conditionalFormatting sqref="G220">
    <cfRule type="expression" dxfId="1897" priority="432">
      <formula>$M220="NOK"</formula>
    </cfRule>
  </conditionalFormatting>
  <conditionalFormatting sqref="C217:E218">
    <cfRule type="expression" dxfId="1896" priority="436">
      <formula>$M217="NOK"</formula>
    </cfRule>
  </conditionalFormatting>
  <conditionalFormatting sqref="G217:G218">
    <cfRule type="expression" dxfId="1895" priority="435">
      <formula>$M217="NOK"</formula>
    </cfRule>
  </conditionalFormatting>
  <conditionalFormatting sqref="A217">
    <cfRule type="expression" dxfId="1894" priority="406">
      <formula>$I217="DELETAR"</formula>
    </cfRule>
  </conditionalFormatting>
  <conditionalFormatting sqref="A217">
    <cfRule type="expression" dxfId="1893" priority="407">
      <formula>$I217="DELETAR"</formula>
    </cfRule>
  </conditionalFormatting>
  <conditionalFormatting sqref="A217">
    <cfRule type="expression" dxfId="1892" priority="405">
      <formula>$I217="DELETAR"</formula>
    </cfRule>
  </conditionalFormatting>
  <conditionalFormatting sqref="A217">
    <cfRule type="expression" dxfId="1891" priority="408">
      <formula>$M217="NOK"</formula>
    </cfRule>
  </conditionalFormatting>
  <conditionalFormatting sqref="A219:B219">
    <cfRule type="expression" dxfId="1890" priority="429">
      <formula>$M219="NOK"</formula>
    </cfRule>
  </conditionalFormatting>
  <conditionalFormatting sqref="A219:B219">
    <cfRule type="expression" dxfId="1889" priority="428">
      <formula>$I219="DELETAR"</formula>
    </cfRule>
  </conditionalFormatting>
  <conditionalFormatting sqref="B227">
    <cfRule type="expression" dxfId="1888" priority="427">
      <formula>$M227="NOK"</formula>
    </cfRule>
  </conditionalFormatting>
  <conditionalFormatting sqref="B227">
    <cfRule type="expression" dxfId="1887" priority="426">
      <formula>$M227="NOK"</formula>
    </cfRule>
  </conditionalFormatting>
  <conditionalFormatting sqref="A215">
    <cfRule type="expression" dxfId="1886" priority="415">
      <formula>$I215="DELETAR"</formula>
    </cfRule>
  </conditionalFormatting>
  <conditionalFormatting sqref="B213">
    <cfRule type="expression" dxfId="1885" priority="424">
      <formula>$I213="DELETAR"</formula>
    </cfRule>
  </conditionalFormatting>
  <conditionalFormatting sqref="B213">
    <cfRule type="expression" dxfId="1884" priority="425">
      <formula>$M213="NOK"</formula>
    </cfRule>
  </conditionalFormatting>
  <conditionalFormatting sqref="B213">
    <cfRule type="expression" dxfId="1883" priority="423">
      <formula>$I213="DELETAR"</formula>
    </cfRule>
  </conditionalFormatting>
  <conditionalFormatting sqref="B213">
    <cfRule type="expression" dxfId="1882" priority="422">
      <formula>$I213="DELETAR"</formula>
    </cfRule>
  </conditionalFormatting>
  <conditionalFormatting sqref="A214">
    <cfRule type="expression" dxfId="1881" priority="421">
      <formula>$M214="NOK"</formula>
    </cfRule>
  </conditionalFormatting>
  <conditionalFormatting sqref="A214">
    <cfRule type="expression" dxfId="1880" priority="420">
      <formula>$I214="DELETAR"</formula>
    </cfRule>
  </conditionalFormatting>
  <conditionalFormatting sqref="A214">
    <cfRule type="expression" dxfId="1879" priority="419">
      <formula>$I214="DELETAR"</formula>
    </cfRule>
  </conditionalFormatting>
  <conditionalFormatting sqref="A214">
    <cfRule type="expression" dxfId="1878" priority="418">
      <formula>$I214="DELETAR"</formula>
    </cfRule>
  </conditionalFormatting>
  <conditionalFormatting sqref="A215">
    <cfRule type="expression" dxfId="1877" priority="417">
      <formula>$M215="NOK"</formula>
    </cfRule>
  </conditionalFormatting>
  <conditionalFormatting sqref="A215">
    <cfRule type="expression" dxfId="1876" priority="416">
      <formula>$I215="DELETAR"</formula>
    </cfRule>
  </conditionalFormatting>
  <conditionalFormatting sqref="A215">
    <cfRule type="expression" dxfId="1875" priority="414">
      <formula>$I215="DELETAR"</formula>
    </cfRule>
  </conditionalFormatting>
  <conditionalFormatting sqref="A217">
    <cfRule type="expression" dxfId="1874" priority="390">
      <formula>$I217="DELETAR"</formula>
    </cfRule>
  </conditionalFormatting>
  <conditionalFormatting sqref="A217">
    <cfRule type="expression" dxfId="1873" priority="389">
      <formula>$I217="DELETAR"</formula>
    </cfRule>
  </conditionalFormatting>
  <conditionalFormatting sqref="A216">
    <cfRule type="expression" dxfId="1872" priority="409">
      <formula>$I216="DELETAR"</formula>
    </cfRule>
  </conditionalFormatting>
  <conditionalFormatting sqref="A213">
    <cfRule type="expression" dxfId="1871" priority="413">
      <formula>#REF!="NOK"</formula>
    </cfRule>
  </conditionalFormatting>
  <conditionalFormatting sqref="B219">
    <cfRule type="expression" dxfId="1870" priority="388">
      <formula>$M219="NOK"</formula>
    </cfRule>
  </conditionalFormatting>
  <conditionalFormatting sqref="B219">
    <cfRule type="expression" dxfId="1869" priority="387">
      <formula>$I219="DELETAR"</formula>
    </cfRule>
  </conditionalFormatting>
  <conditionalFormatting sqref="A216">
    <cfRule type="expression" dxfId="1868" priority="412">
      <formula>$M216="NOK"</formula>
    </cfRule>
  </conditionalFormatting>
  <conditionalFormatting sqref="A216">
    <cfRule type="expression" dxfId="1867" priority="411">
      <formula>$I216="DELETAR"</formula>
    </cfRule>
  </conditionalFormatting>
  <conditionalFormatting sqref="A216">
    <cfRule type="expression" dxfId="1866" priority="410">
      <formula>$I216="DELETAR"</formula>
    </cfRule>
  </conditionalFormatting>
  <conditionalFormatting sqref="A216">
    <cfRule type="expression" dxfId="1865" priority="398">
      <formula>$I216="DELETAR"</formula>
    </cfRule>
  </conditionalFormatting>
  <conditionalFormatting sqref="A215">
    <cfRule type="expression" dxfId="1864" priority="404">
      <formula>$M215="NOK"</formula>
    </cfRule>
  </conditionalFormatting>
  <conditionalFormatting sqref="A215">
    <cfRule type="expression" dxfId="1863" priority="403">
      <formula>$I215="DELETAR"</formula>
    </cfRule>
  </conditionalFormatting>
  <conditionalFormatting sqref="A215">
    <cfRule type="expression" dxfId="1862" priority="402">
      <formula>$I215="DELETAR"</formula>
    </cfRule>
  </conditionalFormatting>
  <conditionalFormatting sqref="A215">
    <cfRule type="expression" dxfId="1861" priority="401">
      <formula>$I215="DELETAR"</formula>
    </cfRule>
  </conditionalFormatting>
  <conditionalFormatting sqref="A216">
    <cfRule type="expression" dxfId="1860" priority="400">
      <formula>$M216="NOK"</formula>
    </cfRule>
  </conditionalFormatting>
  <conditionalFormatting sqref="A216">
    <cfRule type="expression" dxfId="1859" priority="399">
      <formula>$I216="DELETAR"</formula>
    </cfRule>
  </conditionalFormatting>
  <conditionalFormatting sqref="A216">
    <cfRule type="expression" dxfId="1858" priority="397">
      <formula>$I216="DELETAR"</formula>
    </cfRule>
  </conditionalFormatting>
  <conditionalFormatting sqref="A219">
    <cfRule type="expression" dxfId="1857" priority="396">
      <formula>$M219="NOK"</formula>
    </cfRule>
  </conditionalFormatting>
  <conditionalFormatting sqref="A219">
    <cfRule type="expression" dxfId="1856" priority="395">
      <formula>$I219="DELETAR"</formula>
    </cfRule>
  </conditionalFormatting>
  <conditionalFormatting sqref="A219">
    <cfRule type="expression" dxfId="1855" priority="394">
      <formula>$I219="DELETAR"</formula>
    </cfRule>
  </conditionalFormatting>
  <conditionalFormatting sqref="A219">
    <cfRule type="expression" dxfId="1854" priority="393">
      <formula>$I219="DELETAR"</formula>
    </cfRule>
  </conditionalFormatting>
  <conditionalFormatting sqref="A217">
    <cfRule type="expression" dxfId="1853" priority="392">
      <formula>$M217="NOK"</formula>
    </cfRule>
  </conditionalFormatting>
  <conditionalFormatting sqref="A217">
    <cfRule type="expression" dxfId="1852" priority="391">
      <formula>$I217="DELETAR"</formula>
    </cfRule>
  </conditionalFormatting>
  <conditionalFormatting sqref="A227">
    <cfRule type="expression" dxfId="1851" priority="386">
      <formula>$M227="NOK"</formula>
    </cfRule>
  </conditionalFormatting>
  <conditionalFormatting sqref="A227">
    <cfRule type="expression" dxfId="1850" priority="385">
      <formula>$M227="NOK"</formula>
    </cfRule>
  </conditionalFormatting>
  <conditionalFormatting sqref="A218">
    <cfRule type="expression" dxfId="1849" priority="384">
      <formula>$M218="NOK"</formula>
    </cfRule>
  </conditionalFormatting>
  <conditionalFormatting sqref="A218">
    <cfRule type="expression" dxfId="1848" priority="383">
      <formula>$I218="DELETAR"</formula>
    </cfRule>
  </conditionalFormatting>
  <conditionalFormatting sqref="A218">
    <cfRule type="expression" dxfId="1847" priority="382">
      <formula>$I218="DELETAR"</formula>
    </cfRule>
  </conditionalFormatting>
  <conditionalFormatting sqref="A218">
    <cfRule type="expression" dxfId="1846" priority="381">
      <formula>$I218="DELETAR"</formula>
    </cfRule>
  </conditionalFormatting>
  <conditionalFormatting sqref="A227:B227">
    <cfRule type="expression" dxfId="1845" priority="430">
      <formula>#REF!="NOK"</formula>
    </cfRule>
  </conditionalFormatting>
  <conditionalFormatting sqref="B214:B216">
    <cfRule type="expression" dxfId="1844" priority="379">
      <formula>$I214="DELETAR"</formula>
    </cfRule>
  </conditionalFormatting>
  <conditionalFormatting sqref="B214:B216">
    <cfRule type="expression" dxfId="1843" priority="380">
      <formula>$M214="NOK"</formula>
    </cfRule>
  </conditionalFormatting>
  <conditionalFormatting sqref="B214:B216">
    <cfRule type="expression" dxfId="1842" priority="378">
      <formula>$I214="DELETAR"</formula>
    </cfRule>
  </conditionalFormatting>
  <conditionalFormatting sqref="B214:B216">
    <cfRule type="expression" dxfId="1841" priority="377">
      <formula>$I214="DELETAR"</formula>
    </cfRule>
  </conditionalFormatting>
  <conditionalFormatting sqref="A221 A223:A224">
    <cfRule type="expression" dxfId="1840" priority="376">
      <formula>$M221="NOK"</formula>
    </cfRule>
  </conditionalFormatting>
  <conditionalFormatting sqref="A221 A223:A224">
    <cfRule type="expression" dxfId="1839" priority="375">
      <formula>$I221="DELETAR"</formula>
    </cfRule>
  </conditionalFormatting>
  <conditionalFormatting sqref="A222:B222">
    <cfRule type="expression" dxfId="1838" priority="351">
      <formula>$M222="NOK"</formula>
    </cfRule>
  </conditionalFormatting>
  <conditionalFormatting sqref="B222">
    <cfRule type="expression" dxfId="1837" priority="350">
      <formula>$I222="DELETAR"</formula>
    </cfRule>
  </conditionalFormatting>
  <conditionalFormatting sqref="B217">
    <cfRule type="expression" dxfId="1836" priority="373">
      <formula>$I217="DELETAR"</formula>
    </cfRule>
  </conditionalFormatting>
  <conditionalFormatting sqref="B217">
    <cfRule type="expression" dxfId="1835" priority="374">
      <formula>$M217="NOK"</formula>
    </cfRule>
  </conditionalFormatting>
  <conditionalFormatting sqref="B217">
    <cfRule type="expression" dxfId="1834" priority="372">
      <formula>$I217="DELETAR"</formula>
    </cfRule>
  </conditionalFormatting>
  <conditionalFormatting sqref="B217">
    <cfRule type="expression" dxfId="1833" priority="371">
      <formula>$I217="DELETAR"</formula>
    </cfRule>
  </conditionalFormatting>
  <conditionalFormatting sqref="B218">
    <cfRule type="expression" dxfId="1832" priority="370">
      <formula>$M218="NOK"</formula>
    </cfRule>
  </conditionalFormatting>
  <conditionalFormatting sqref="B218">
    <cfRule type="expression" dxfId="1831" priority="369">
      <formula>$I218="DELETAR"</formula>
    </cfRule>
  </conditionalFormatting>
  <conditionalFormatting sqref="A220:B220">
    <cfRule type="expression" dxfId="1830" priority="368">
      <formula>$M220="NOK"</formula>
    </cfRule>
  </conditionalFormatting>
  <conditionalFormatting sqref="B220">
    <cfRule type="expression" dxfId="1829" priority="367">
      <formula>$I220="DELETAR"</formula>
    </cfRule>
  </conditionalFormatting>
  <conditionalFormatting sqref="A220">
    <cfRule type="expression" dxfId="1828" priority="366">
      <formula>$I220="DELETAR"</formula>
    </cfRule>
  </conditionalFormatting>
  <conditionalFormatting sqref="B220">
    <cfRule type="expression" dxfId="1827" priority="365">
      <formula>$I220="DELETAR"</formula>
    </cfRule>
  </conditionalFormatting>
  <conditionalFormatting sqref="A220">
    <cfRule type="expression" dxfId="1826" priority="364">
      <formula>$I220="DELETAR"</formula>
    </cfRule>
  </conditionalFormatting>
  <conditionalFormatting sqref="B221">
    <cfRule type="expression" dxfId="1825" priority="363">
      <formula>$M221="NOK"</formula>
    </cfRule>
  </conditionalFormatting>
  <conditionalFormatting sqref="B221">
    <cfRule type="expression" dxfId="1824" priority="362">
      <formula>$I221="DELETAR"</formula>
    </cfRule>
  </conditionalFormatting>
  <conditionalFormatting sqref="B221">
    <cfRule type="expression" dxfId="1823" priority="361">
      <formula>$M221="NOK"</formula>
    </cfRule>
  </conditionalFormatting>
  <conditionalFormatting sqref="B221">
    <cfRule type="expression" dxfId="1822" priority="360">
      <formula>$I221="DELETAR"</formula>
    </cfRule>
  </conditionalFormatting>
  <conditionalFormatting sqref="A222">
    <cfRule type="expression" dxfId="1821" priority="357">
      <formula>$I222="DELETAR"</formula>
    </cfRule>
  </conditionalFormatting>
  <conditionalFormatting sqref="A222">
    <cfRule type="expression" dxfId="1820" priority="359">
      <formula>$M222="NOK"</formula>
    </cfRule>
  </conditionalFormatting>
  <conditionalFormatting sqref="A222">
    <cfRule type="expression" dxfId="1819" priority="358">
      <formula>$I222="DELETAR"</formula>
    </cfRule>
  </conditionalFormatting>
  <conditionalFormatting sqref="A222">
    <cfRule type="expression" dxfId="1818" priority="356">
      <formula>$I222="DELETAR"</formula>
    </cfRule>
  </conditionalFormatting>
  <conditionalFormatting sqref="B222">
    <cfRule type="expression" dxfId="1817" priority="355">
      <formula>$M222="NOK"</formula>
    </cfRule>
  </conditionalFormatting>
  <conditionalFormatting sqref="B222">
    <cfRule type="expression" dxfId="1816" priority="354">
      <formula>$I222="DELETAR"</formula>
    </cfRule>
  </conditionalFormatting>
  <conditionalFormatting sqref="B222">
    <cfRule type="expression" dxfId="1815" priority="353">
      <formula>$I222="DELETAR"</formula>
    </cfRule>
  </conditionalFormatting>
  <conditionalFormatting sqref="B222">
    <cfRule type="expression" dxfId="1814" priority="352">
      <formula>$I222="DELETAR"</formula>
    </cfRule>
  </conditionalFormatting>
  <conditionalFormatting sqref="A222">
    <cfRule type="expression" dxfId="1813" priority="349">
      <formula>$I222="DELETAR"</formula>
    </cfRule>
  </conditionalFormatting>
  <conditionalFormatting sqref="A222:B222">
    <cfRule type="expression" dxfId="1812" priority="348">
      <formula>$I222="DELETAR"</formula>
    </cfRule>
  </conditionalFormatting>
  <conditionalFormatting sqref="A222:B222">
    <cfRule type="expression" dxfId="1811" priority="347">
      <formula>$I222="DELETAR"</formula>
    </cfRule>
  </conditionalFormatting>
  <conditionalFormatting sqref="B223:B224">
    <cfRule type="expression" dxfId="1810" priority="346">
      <formula>$M223="NOK"</formula>
    </cfRule>
  </conditionalFormatting>
  <conditionalFormatting sqref="B223:B224">
    <cfRule type="expression" dxfId="1809" priority="345">
      <formula>$I223="DELETAR"</formula>
    </cfRule>
  </conditionalFormatting>
  <conditionalFormatting sqref="B223:B224">
    <cfRule type="expression" dxfId="1808" priority="344">
      <formula>$M223="NOK"</formula>
    </cfRule>
  </conditionalFormatting>
  <conditionalFormatting sqref="B223:B224">
    <cfRule type="expression" dxfId="1807" priority="343">
      <formula>$I223="DELETAR"</formula>
    </cfRule>
  </conditionalFormatting>
  <conditionalFormatting sqref="A226">
    <cfRule type="expression" dxfId="1806" priority="342">
      <formula>$O226="NOK"</formula>
    </cfRule>
  </conditionalFormatting>
  <conditionalFormatting sqref="B226">
    <cfRule type="expression" dxfId="1805" priority="341">
      <formula>#REF!="NOK"</formula>
    </cfRule>
  </conditionalFormatting>
  <conditionalFormatting sqref="A225">
    <cfRule type="expression" dxfId="1804" priority="340">
      <formula>$O225="NOK"</formula>
    </cfRule>
  </conditionalFormatting>
  <conditionalFormatting sqref="B225">
    <cfRule type="expression" dxfId="1803" priority="339">
      <formula>#REF!="NOK"</formula>
    </cfRule>
  </conditionalFormatting>
  <conditionalFormatting sqref="F221:F223">
    <cfRule type="expression" dxfId="1802" priority="337">
      <formula>$M222="NOK"</formula>
    </cfRule>
  </conditionalFormatting>
  <conditionalFormatting sqref="F218">
    <cfRule type="expression" dxfId="1801" priority="336">
      <formula>$M218="NOK"</formula>
    </cfRule>
  </conditionalFormatting>
  <conditionalFormatting sqref="F224">
    <cfRule type="expression" dxfId="1800" priority="335">
      <formula>$M226="NOK"</formula>
    </cfRule>
  </conditionalFormatting>
  <conditionalFormatting sqref="F220">
    <cfRule type="expression" dxfId="1799" priority="334">
      <formula>$M226="NOK"</formula>
    </cfRule>
  </conditionalFormatting>
  <conditionalFormatting sqref="F219">
    <cfRule type="expression" dxfId="1798" priority="333">
      <formula>$M227="NOK"</formula>
    </cfRule>
  </conditionalFormatting>
  <conditionalFormatting sqref="F214:F215 F219:F220">
    <cfRule type="expression" dxfId="1797" priority="329">
      <formula>$M214="NOK"</formula>
    </cfRule>
  </conditionalFormatting>
  <conditionalFormatting sqref="F218:F220">
    <cfRule type="expression" dxfId="1796" priority="330">
      <formula>#REF!="NOK"</formula>
    </cfRule>
  </conditionalFormatting>
  <conditionalFormatting sqref="F226">
    <cfRule type="expression" dxfId="1795" priority="328">
      <formula>$M227="NOK"</formula>
    </cfRule>
  </conditionalFormatting>
  <conditionalFormatting sqref="F226">
    <cfRule type="expression" dxfId="1794" priority="327">
      <formula>$M226="NOK"</formula>
    </cfRule>
  </conditionalFormatting>
  <conditionalFormatting sqref="F213">
    <cfRule type="expression" dxfId="1793" priority="325">
      <formula>$M213="NOK"</formula>
    </cfRule>
  </conditionalFormatting>
  <conditionalFormatting sqref="F213">
    <cfRule type="expression" dxfId="1792" priority="326">
      <formula>#REF!="NOK"</formula>
    </cfRule>
  </conditionalFormatting>
  <conditionalFormatting sqref="F215">
    <cfRule type="expression" dxfId="1791" priority="323">
      <formula>$M215="NOK"</formula>
    </cfRule>
  </conditionalFormatting>
  <conditionalFormatting sqref="F215">
    <cfRule type="expression" dxfId="1790" priority="324">
      <formula>#REF!="NOK"</formula>
    </cfRule>
  </conditionalFormatting>
  <conditionalFormatting sqref="F215">
    <cfRule type="expression" dxfId="1789" priority="331">
      <formula>$M220="NOK"</formula>
    </cfRule>
  </conditionalFormatting>
  <conditionalFormatting sqref="F216">
    <cfRule type="expression" dxfId="1788" priority="322">
      <formula>$M216="NOK"</formula>
    </cfRule>
  </conditionalFormatting>
  <conditionalFormatting sqref="F216">
    <cfRule type="expression" dxfId="1787" priority="320">
      <formula>$M216="NOK"</formula>
    </cfRule>
  </conditionalFormatting>
  <conditionalFormatting sqref="F216">
    <cfRule type="expression" dxfId="1786" priority="321">
      <formula>#REF!="NOK"</formula>
    </cfRule>
  </conditionalFormatting>
  <conditionalFormatting sqref="F216">
    <cfRule type="expression" dxfId="1785" priority="332">
      <formula>#REF!="NOK"</formula>
    </cfRule>
  </conditionalFormatting>
  <conditionalFormatting sqref="F217">
    <cfRule type="expression" dxfId="1784" priority="319">
      <formula>$M217="NOK"</formula>
    </cfRule>
  </conditionalFormatting>
  <conditionalFormatting sqref="F217">
    <cfRule type="expression" dxfId="1783" priority="318">
      <formula>$M219="NOK"</formula>
    </cfRule>
  </conditionalFormatting>
  <conditionalFormatting sqref="F214">
    <cfRule type="expression" dxfId="1782" priority="338">
      <formula>#REF!="NOK"</formula>
    </cfRule>
  </conditionalFormatting>
  <conditionalFormatting sqref="F221:F224">
    <cfRule type="expression" dxfId="1781" priority="317">
      <formula>$M221="NOK"</formula>
    </cfRule>
  </conditionalFormatting>
  <conditionalFormatting sqref="F225">
    <cfRule type="expression" dxfId="1780" priority="316">
      <formula>$M226="NOK"</formula>
    </cfRule>
  </conditionalFormatting>
  <conditionalFormatting sqref="F225">
    <cfRule type="expression" dxfId="1779" priority="315">
      <formula>$M225="NOK"</formula>
    </cfRule>
  </conditionalFormatting>
  <conditionalFormatting sqref="B882">
    <cfRule type="expression" dxfId="1778" priority="133">
      <formula>$I882="DELETAR"</formula>
    </cfRule>
  </conditionalFormatting>
  <conditionalFormatting sqref="F881">
    <cfRule type="expression" dxfId="1777" priority="136">
      <formula>$M881="NOK"</formula>
    </cfRule>
  </conditionalFormatting>
  <conditionalFormatting sqref="B882">
    <cfRule type="expression" dxfId="1776" priority="131">
      <formula>$I882="DELETAR"</formula>
    </cfRule>
  </conditionalFormatting>
  <conditionalFormatting sqref="A882">
    <cfRule type="expression" dxfId="1775" priority="129">
      <formula>$I882="DELETAR"</formula>
    </cfRule>
  </conditionalFormatting>
  <conditionalFormatting sqref="A882">
    <cfRule type="expression" dxfId="1774" priority="127">
      <formula>$I882="DELETAR"</formula>
    </cfRule>
  </conditionalFormatting>
  <conditionalFormatting sqref="F871">
    <cfRule type="expression" dxfId="1773" priority="149">
      <formula>$M871="NOK"</formula>
    </cfRule>
  </conditionalFormatting>
  <conditionalFormatting sqref="F876:F879">
    <cfRule type="expression" dxfId="1772" priority="144">
      <formula>$M876="NOK"</formula>
    </cfRule>
  </conditionalFormatting>
  <conditionalFormatting sqref="F880">
    <cfRule type="expression" dxfId="1771" priority="142">
      <formula>$M880="NOK"</formula>
    </cfRule>
  </conditionalFormatting>
  <conditionalFormatting sqref="F883">
    <cfRule type="expression" dxfId="1770" priority="124">
      <formula>#REF!="NOK"</formula>
    </cfRule>
  </conditionalFormatting>
  <conditionalFormatting sqref="C868:E868 A866:G866 C879:E879 C883:E883">
    <cfRule type="expression" dxfId="1769" priority="296">
      <formula>$M866="NOK"</formula>
    </cfRule>
  </conditionalFormatting>
  <conditionalFormatting sqref="B867:G867 G879 G883">
    <cfRule type="expression" dxfId="1768" priority="295">
      <formula>$M867="NOK"</formula>
    </cfRule>
  </conditionalFormatting>
  <conditionalFormatting sqref="C884:G884">
    <cfRule type="expression" dxfId="1767" priority="294">
      <formula>$M884="NOK"</formula>
    </cfRule>
  </conditionalFormatting>
  <conditionalFormatting sqref="G868">
    <cfRule type="expression" dxfId="1766" priority="293">
      <formula>$M868="NOK"</formula>
    </cfRule>
  </conditionalFormatting>
  <conditionalFormatting sqref="C880:E880">
    <cfRule type="expression" dxfId="1765" priority="290">
      <formula>$M880="NOK"</formula>
    </cfRule>
  </conditionalFormatting>
  <conditionalFormatting sqref="G880">
    <cfRule type="expression" dxfId="1764" priority="289">
      <formula>$M880="NOK"</formula>
    </cfRule>
  </conditionalFormatting>
  <conditionalFormatting sqref="C877:E878 C869:E871">
    <cfRule type="expression" dxfId="1763" priority="292">
      <formula>$M869="NOK"</formula>
    </cfRule>
  </conditionalFormatting>
  <conditionalFormatting sqref="G877:G878 G869:G871">
    <cfRule type="expression" dxfId="1762" priority="291">
      <formula>$M869="NOK"</formula>
    </cfRule>
  </conditionalFormatting>
  <conditionalFormatting sqref="C874:E874 C876:E876">
    <cfRule type="expression" dxfId="1761" priority="287">
      <formula>$M874="NOK"</formula>
    </cfRule>
  </conditionalFormatting>
  <conditionalFormatting sqref="G874 G876">
    <cfRule type="expression" dxfId="1760" priority="286">
      <formula>$M874="NOK"</formula>
    </cfRule>
  </conditionalFormatting>
  <conditionalFormatting sqref="C875:E875">
    <cfRule type="expression" dxfId="1759" priority="283">
      <formula>$M875="NOK"</formula>
    </cfRule>
  </conditionalFormatting>
  <conditionalFormatting sqref="G875">
    <cfRule type="expression" dxfId="1758" priority="282">
      <formula>$M875="NOK"</formula>
    </cfRule>
  </conditionalFormatting>
  <conditionalFormatting sqref="C872:E873">
    <cfRule type="expression" dxfId="1757" priority="285">
      <formula>$M872="NOK"</formula>
    </cfRule>
  </conditionalFormatting>
  <conditionalFormatting sqref="G872:G873">
    <cfRule type="expression" dxfId="1756" priority="284">
      <formula>$M872="NOK"</formula>
    </cfRule>
  </conditionalFormatting>
  <conditionalFormatting sqref="A872">
    <cfRule type="expression" dxfId="1755" priority="257">
      <formula>$I872="DELETAR"</formula>
    </cfRule>
  </conditionalFormatting>
  <conditionalFormatting sqref="A872">
    <cfRule type="expression" dxfId="1754" priority="258">
      <formula>$I872="DELETAR"</formula>
    </cfRule>
  </conditionalFormatting>
  <conditionalFormatting sqref="A872">
    <cfRule type="expression" dxfId="1753" priority="256">
      <formula>$I872="DELETAR"</formula>
    </cfRule>
  </conditionalFormatting>
  <conditionalFormatting sqref="A872">
    <cfRule type="expression" dxfId="1752" priority="259">
      <formula>$M872="NOK"</formula>
    </cfRule>
  </conditionalFormatting>
  <conditionalFormatting sqref="A874:B874">
    <cfRule type="expression" dxfId="1751" priority="280">
      <formula>$M874="NOK"</formula>
    </cfRule>
  </conditionalFormatting>
  <conditionalFormatting sqref="A874:B874">
    <cfRule type="expression" dxfId="1750" priority="279">
      <formula>$I874="DELETAR"</formula>
    </cfRule>
  </conditionalFormatting>
  <conditionalFormatting sqref="B884">
    <cfRule type="expression" dxfId="1749" priority="278">
      <formula>$M884="NOK"</formula>
    </cfRule>
  </conditionalFormatting>
  <conditionalFormatting sqref="B884">
    <cfRule type="expression" dxfId="1748" priority="277">
      <formula>$M884="NOK"</formula>
    </cfRule>
  </conditionalFormatting>
  <conditionalFormatting sqref="A870">
    <cfRule type="expression" dxfId="1747" priority="266">
      <formula>$I870="DELETAR"</formula>
    </cfRule>
  </conditionalFormatting>
  <conditionalFormatting sqref="B868">
    <cfRule type="expression" dxfId="1746" priority="275">
      <formula>$I868="DELETAR"</formula>
    </cfRule>
  </conditionalFormatting>
  <conditionalFormatting sqref="B868">
    <cfRule type="expression" dxfId="1745" priority="276">
      <formula>$M868="NOK"</formula>
    </cfRule>
  </conditionalFormatting>
  <conditionalFormatting sqref="B868">
    <cfRule type="expression" dxfId="1744" priority="274">
      <formula>$I868="DELETAR"</formula>
    </cfRule>
  </conditionalFormatting>
  <conditionalFormatting sqref="B868">
    <cfRule type="expression" dxfId="1743" priority="273">
      <formula>$I868="DELETAR"</formula>
    </cfRule>
  </conditionalFormatting>
  <conditionalFormatting sqref="A869">
    <cfRule type="expression" dxfId="1742" priority="272">
      <formula>$M869="NOK"</formula>
    </cfRule>
  </conditionalFormatting>
  <conditionalFormatting sqref="A869">
    <cfRule type="expression" dxfId="1741" priority="271">
      <formula>$I869="DELETAR"</formula>
    </cfRule>
  </conditionalFormatting>
  <conditionalFormatting sqref="A869">
    <cfRule type="expression" dxfId="1740" priority="270">
      <formula>$I869="DELETAR"</formula>
    </cfRule>
  </conditionalFormatting>
  <conditionalFormatting sqref="A869">
    <cfRule type="expression" dxfId="1739" priority="269">
      <formula>$I869="DELETAR"</formula>
    </cfRule>
  </conditionalFormatting>
  <conditionalFormatting sqref="A870">
    <cfRule type="expression" dxfId="1738" priority="268">
      <formula>$M870="NOK"</formula>
    </cfRule>
  </conditionalFormatting>
  <conditionalFormatting sqref="A870">
    <cfRule type="expression" dxfId="1737" priority="267">
      <formula>$I870="DELETAR"</formula>
    </cfRule>
  </conditionalFormatting>
  <conditionalFormatting sqref="A870">
    <cfRule type="expression" dxfId="1736" priority="265">
      <formula>$I870="DELETAR"</formula>
    </cfRule>
  </conditionalFormatting>
  <conditionalFormatting sqref="A872">
    <cfRule type="expression" dxfId="1735" priority="241">
      <formula>$I872="DELETAR"</formula>
    </cfRule>
  </conditionalFormatting>
  <conditionalFormatting sqref="A872">
    <cfRule type="expression" dxfId="1734" priority="240">
      <formula>$I872="DELETAR"</formula>
    </cfRule>
  </conditionalFormatting>
  <conditionalFormatting sqref="A871">
    <cfRule type="expression" dxfId="1733" priority="260">
      <formula>$I871="DELETAR"</formula>
    </cfRule>
  </conditionalFormatting>
  <conditionalFormatting sqref="A868">
    <cfRule type="expression" dxfId="1732" priority="264">
      <formula>#REF!="NOK"</formula>
    </cfRule>
  </conditionalFormatting>
  <conditionalFormatting sqref="B874">
    <cfRule type="expression" dxfId="1731" priority="239">
      <formula>$M874="NOK"</formula>
    </cfRule>
  </conditionalFormatting>
  <conditionalFormatting sqref="B874">
    <cfRule type="expression" dxfId="1730" priority="238">
      <formula>$I874="DELETAR"</formula>
    </cfRule>
  </conditionalFormatting>
  <conditionalFormatting sqref="A871">
    <cfRule type="expression" dxfId="1729" priority="263">
      <formula>$M871="NOK"</formula>
    </cfRule>
  </conditionalFormatting>
  <conditionalFormatting sqref="A871">
    <cfRule type="expression" dxfId="1728" priority="262">
      <formula>$I871="DELETAR"</formula>
    </cfRule>
  </conditionalFormatting>
  <conditionalFormatting sqref="A871">
    <cfRule type="expression" dxfId="1727" priority="261">
      <formula>$I871="DELETAR"</formula>
    </cfRule>
  </conditionalFormatting>
  <conditionalFormatting sqref="A871">
    <cfRule type="expression" dxfId="1726" priority="249">
      <formula>$I871="DELETAR"</formula>
    </cfRule>
  </conditionalFormatting>
  <conditionalFormatting sqref="A870">
    <cfRule type="expression" dxfId="1725" priority="255">
      <formula>$M870="NOK"</formula>
    </cfRule>
  </conditionalFormatting>
  <conditionalFormatting sqref="A870">
    <cfRule type="expression" dxfId="1724" priority="254">
      <formula>$I870="DELETAR"</formula>
    </cfRule>
  </conditionalFormatting>
  <conditionalFormatting sqref="A870">
    <cfRule type="expression" dxfId="1723" priority="253">
      <formula>$I870="DELETAR"</formula>
    </cfRule>
  </conditionalFormatting>
  <conditionalFormatting sqref="A870">
    <cfRule type="expression" dxfId="1722" priority="252">
      <formula>$I870="DELETAR"</formula>
    </cfRule>
  </conditionalFormatting>
  <conditionalFormatting sqref="A871">
    <cfRule type="expression" dxfId="1721" priority="251">
      <formula>$M871="NOK"</formula>
    </cfRule>
  </conditionalFormatting>
  <conditionalFormatting sqref="A871">
    <cfRule type="expression" dxfId="1720" priority="250">
      <formula>$I871="DELETAR"</formula>
    </cfRule>
  </conditionalFormatting>
  <conditionalFormatting sqref="A871">
    <cfRule type="expression" dxfId="1719" priority="248">
      <formula>$I871="DELETAR"</formula>
    </cfRule>
  </conditionalFormatting>
  <conditionalFormatting sqref="A874">
    <cfRule type="expression" dxfId="1718" priority="247">
      <formula>$M874="NOK"</formula>
    </cfRule>
  </conditionalFormatting>
  <conditionalFormatting sqref="A874">
    <cfRule type="expression" dxfId="1717" priority="246">
      <formula>$I874="DELETAR"</formula>
    </cfRule>
  </conditionalFormatting>
  <conditionalFormatting sqref="A874">
    <cfRule type="expression" dxfId="1716" priority="245">
      <formula>$I874="DELETAR"</formula>
    </cfRule>
  </conditionalFormatting>
  <conditionalFormatting sqref="A874">
    <cfRule type="expression" dxfId="1715" priority="244">
      <formula>$I874="DELETAR"</formula>
    </cfRule>
  </conditionalFormatting>
  <conditionalFormatting sqref="A872">
    <cfRule type="expression" dxfId="1714" priority="243">
      <formula>$M872="NOK"</formula>
    </cfRule>
  </conditionalFormatting>
  <conditionalFormatting sqref="A872">
    <cfRule type="expression" dxfId="1713" priority="242">
      <formula>$I872="DELETAR"</formula>
    </cfRule>
  </conditionalFormatting>
  <conditionalFormatting sqref="A884">
    <cfRule type="expression" dxfId="1712" priority="237">
      <formula>$M884="NOK"</formula>
    </cfRule>
  </conditionalFormatting>
  <conditionalFormatting sqref="A884">
    <cfRule type="expression" dxfId="1711" priority="236">
      <formula>$M884="NOK"</formula>
    </cfRule>
  </conditionalFormatting>
  <conditionalFormatting sqref="A873">
    <cfRule type="expression" dxfId="1710" priority="235">
      <formula>$M873="NOK"</formula>
    </cfRule>
  </conditionalFormatting>
  <conditionalFormatting sqref="A873">
    <cfRule type="expression" dxfId="1709" priority="234">
      <formula>$I873="DELETAR"</formula>
    </cfRule>
  </conditionalFormatting>
  <conditionalFormatting sqref="A873">
    <cfRule type="expression" dxfId="1708" priority="233">
      <formula>$I873="DELETAR"</formula>
    </cfRule>
  </conditionalFormatting>
  <conditionalFormatting sqref="A873">
    <cfRule type="expression" dxfId="1707" priority="232">
      <formula>$I873="DELETAR"</formula>
    </cfRule>
  </conditionalFormatting>
  <conditionalFormatting sqref="A884:B884">
    <cfRule type="expression" dxfId="1706" priority="281">
      <formula>#REF!="NOK"</formula>
    </cfRule>
  </conditionalFormatting>
  <conditionalFormatting sqref="B869:B871">
    <cfRule type="expression" dxfId="1705" priority="230">
      <formula>$I869="DELETAR"</formula>
    </cfRule>
  </conditionalFormatting>
  <conditionalFormatting sqref="B869:B871">
    <cfRule type="expression" dxfId="1704" priority="231">
      <formula>$M869="NOK"</formula>
    </cfRule>
  </conditionalFormatting>
  <conditionalFormatting sqref="B869:B871">
    <cfRule type="expression" dxfId="1703" priority="229">
      <formula>$I869="DELETAR"</formula>
    </cfRule>
  </conditionalFormatting>
  <conditionalFormatting sqref="B869:B871">
    <cfRule type="expression" dxfId="1702" priority="228">
      <formula>$I869="DELETAR"</formula>
    </cfRule>
  </conditionalFormatting>
  <conditionalFormatting sqref="A876 A878:A879">
    <cfRule type="expression" dxfId="1701" priority="227">
      <formula>$M876="NOK"</formula>
    </cfRule>
  </conditionalFormatting>
  <conditionalFormatting sqref="A876 A878:A879">
    <cfRule type="expression" dxfId="1700" priority="226">
      <formula>$I876="DELETAR"</formula>
    </cfRule>
  </conditionalFormatting>
  <conditionalFormatting sqref="A877:B877">
    <cfRule type="expression" dxfId="1699" priority="202">
      <formula>$M877="NOK"</formula>
    </cfRule>
  </conditionalFormatting>
  <conditionalFormatting sqref="B877">
    <cfRule type="expression" dxfId="1698" priority="201">
      <formula>$I877="DELETAR"</formula>
    </cfRule>
  </conditionalFormatting>
  <conditionalFormatting sqref="B872">
    <cfRule type="expression" dxfId="1697" priority="224">
      <formula>$I872="DELETAR"</formula>
    </cfRule>
  </conditionalFormatting>
  <conditionalFormatting sqref="B872">
    <cfRule type="expression" dxfId="1696" priority="225">
      <formula>$M872="NOK"</formula>
    </cfRule>
  </conditionalFormatting>
  <conditionalFormatting sqref="B872">
    <cfRule type="expression" dxfId="1695" priority="223">
      <formula>$I872="DELETAR"</formula>
    </cfRule>
  </conditionalFormatting>
  <conditionalFormatting sqref="B872">
    <cfRule type="expression" dxfId="1694" priority="222">
      <formula>$I872="DELETAR"</formula>
    </cfRule>
  </conditionalFormatting>
  <conditionalFormatting sqref="B873">
    <cfRule type="expression" dxfId="1693" priority="221">
      <formula>$M873="NOK"</formula>
    </cfRule>
  </conditionalFormatting>
  <conditionalFormatting sqref="B873">
    <cfRule type="expression" dxfId="1692" priority="220">
      <formula>$I873="DELETAR"</formula>
    </cfRule>
  </conditionalFormatting>
  <conditionalFormatting sqref="A875:B875">
    <cfRule type="expression" dxfId="1691" priority="219">
      <formula>$M875="NOK"</formula>
    </cfRule>
  </conditionalFormatting>
  <conditionalFormatting sqref="B875">
    <cfRule type="expression" dxfId="1690" priority="218">
      <formula>$I875="DELETAR"</formula>
    </cfRule>
  </conditionalFormatting>
  <conditionalFormatting sqref="A875">
    <cfRule type="expression" dxfId="1689" priority="217">
      <formula>$I875="DELETAR"</formula>
    </cfRule>
  </conditionalFormatting>
  <conditionalFormatting sqref="B875">
    <cfRule type="expression" dxfId="1688" priority="216">
      <formula>$I875="DELETAR"</formula>
    </cfRule>
  </conditionalFormatting>
  <conditionalFormatting sqref="A875">
    <cfRule type="expression" dxfId="1687" priority="215">
      <formula>$I875="DELETAR"</formula>
    </cfRule>
  </conditionalFormatting>
  <conditionalFormatting sqref="B876">
    <cfRule type="expression" dxfId="1686" priority="214">
      <formula>$M876="NOK"</formula>
    </cfRule>
  </conditionalFormatting>
  <conditionalFormatting sqref="B876">
    <cfRule type="expression" dxfId="1685" priority="213">
      <formula>$I876="DELETAR"</formula>
    </cfRule>
  </conditionalFormatting>
  <conditionalFormatting sqref="B876">
    <cfRule type="expression" dxfId="1684" priority="212">
      <formula>$M876="NOK"</formula>
    </cfRule>
  </conditionalFormatting>
  <conditionalFormatting sqref="B876">
    <cfRule type="expression" dxfId="1683" priority="211">
      <formula>$I876="DELETAR"</formula>
    </cfRule>
  </conditionalFormatting>
  <conditionalFormatting sqref="A877">
    <cfRule type="expression" dxfId="1682" priority="208">
      <formula>$I877="DELETAR"</formula>
    </cfRule>
  </conditionalFormatting>
  <conditionalFormatting sqref="A877">
    <cfRule type="expression" dxfId="1681" priority="210">
      <formula>$M877="NOK"</formula>
    </cfRule>
  </conditionalFormatting>
  <conditionalFormatting sqref="A877">
    <cfRule type="expression" dxfId="1680" priority="209">
      <formula>$I877="DELETAR"</formula>
    </cfRule>
  </conditionalFormatting>
  <conditionalFormatting sqref="A877">
    <cfRule type="expression" dxfId="1679" priority="207">
      <formula>$I877="DELETAR"</formula>
    </cfRule>
  </conditionalFormatting>
  <conditionalFormatting sqref="B877">
    <cfRule type="expression" dxfId="1678" priority="206">
      <formula>$M877="NOK"</formula>
    </cfRule>
  </conditionalFormatting>
  <conditionalFormatting sqref="B877">
    <cfRule type="expression" dxfId="1677" priority="205">
      <formula>$I877="DELETAR"</formula>
    </cfRule>
  </conditionalFormatting>
  <conditionalFormatting sqref="B877">
    <cfRule type="expression" dxfId="1676" priority="204">
      <formula>$I877="DELETAR"</formula>
    </cfRule>
  </conditionalFormatting>
  <conditionalFormatting sqref="B877">
    <cfRule type="expression" dxfId="1675" priority="203">
      <formula>$I877="DELETAR"</formula>
    </cfRule>
  </conditionalFormatting>
  <conditionalFormatting sqref="A877">
    <cfRule type="expression" dxfId="1674" priority="200">
      <formula>$I877="DELETAR"</formula>
    </cfRule>
  </conditionalFormatting>
  <conditionalFormatting sqref="A877:B877">
    <cfRule type="expression" dxfId="1673" priority="199">
      <formula>$I877="DELETAR"</formula>
    </cfRule>
  </conditionalFormatting>
  <conditionalFormatting sqref="A877:B877">
    <cfRule type="expression" dxfId="1672" priority="198">
      <formula>$I877="DELETAR"</formula>
    </cfRule>
  </conditionalFormatting>
  <conditionalFormatting sqref="B878:B879">
    <cfRule type="expression" dxfId="1671" priority="197">
      <formula>$M878="NOK"</formula>
    </cfRule>
  </conditionalFormatting>
  <conditionalFormatting sqref="B878:B879">
    <cfRule type="expression" dxfId="1670" priority="196">
      <formula>$I878="DELETAR"</formula>
    </cfRule>
  </conditionalFormatting>
  <conditionalFormatting sqref="B878:B879">
    <cfRule type="expression" dxfId="1669" priority="195">
      <formula>$M878="NOK"</formula>
    </cfRule>
  </conditionalFormatting>
  <conditionalFormatting sqref="B878:B879">
    <cfRule type="expression" dxfId="1668" priority="194">
      <formula>$I878="DELETAR"</formula>
    </cfRule>
  </conditionalFormatting>
  <conditionalFormatting sqref="A880">
    <cfRule type="expression" dxfId="1667" priority="191">
      <formula>$O880="NOK"</formula>
    </cfRule>
  </conditionalFormatting>
  <conditionalFormatting sqref="B880">
    <cfRule type="expression" dxfId="1666" priority="190">
      <formula>#REF!="NOK"</formula>
    </cfRule>
  </conditionalFormatting>
  <conditionalFormatting sqref="F876:F878">
    <cfRule type="expression" dxfId="1665" priority="164">
      <formula>$M877="NOK"</formula>
    </cfRule>
  </conditionalFormatting>
  <conditionalFormatting sqref="F873">
    <cfRule type="expression" dxfId="1664" priority="163">
      <formula>$M873="NOK"</formula>
    </cfRule>
  </conditionalFormatting>
  <conditionalFormatting sqref="F869:F870 F874:F875">
    <cfRule type="expression" dxfId="1663" priority="156">
      <formula>$M869="NOK"</formula>
    </cfRule>
  </conditionalFormatting>
  <conditionalFormatting sqref="F873:F875">
    <cfRule type="expression" dxfId="1662" priority="157">
      <formula>#REF!="NOK"</formula>
    </cfRule>
  </conditionalFormatting>
  <conditionalFormatting sqref="F870">
    <cfRule type="expression" dxfId="1661" priority="150">
      <formula>$M870="NOK"</formula>
    </cfRule>
  </conditionalFormatting>
  <conditionalFormatting sqref="F868">
    <cfRule type="expression" dxfId="1660" priority="152">
      <formula>$M868="NOK"</formula>
    </cfRule>
  </conditionalFormatting>
  <conditionalFormatting sqref="F868">
    <cfRule type="expression" dxfId="1659" priority="153">
      <formula>#REF!="NOK"</formula>
    </cfRule>
  </conditionalFormatting>
  <conditionalFormatting sqref="F870">
    <cfRule type="expression" dxfId="1658" priority="151">
      <formula>#REF!="NOK"</formula>
    </cfRule>
  </conditionalFormatting>
  <conditionalFormatting sqref="F870">
    <cfRule type="expression" dxfId="1657" priority="158">
      <formula>$M875="NOK"</formula>
    </cfRule>
  </conditionalFormatting>
  <conditionalFormatting sqref="F871">
    <cfRule type="expression" dxfId="1656" priority="147">
      <formula>$M871="NOK"</formula>
    </cfRule>
  </conditionalFormatting>
  <conditionalFormatting sqref="F871">
    <cfRule type="expression" dxfId="1655" priority="148">
      <formula>#REF!="NOK"</formula>
    </cfRule>
  </conditionalFormatting>
  <conditionalFormatting sqref="F871">
    <cfRule type="expression" dxfId="1654" priority="159">
      <formula>#REF!="NOK"</formula>
    </cfRule>
  </conditionalFormatting>
  <conditionalFormatting sqref="F872">
    <cfRule type="expression" dxfId="1653" priority="146">
      <formula>$M872="NOK"</formula>
    </cfRule>
  </conditionalFormatting>
  <conditionalFormatting sqref="F872">
    <cfRule type="expression" dxfId="1652" priority="145">
      <formula>$M874="NOK"</formula>
    </cfRule>
  </conditionalFormatting>
  <conditionalFormatting sqref="F869">
    <cfRule type="expression" dxfId="1651" priority="165">
      <formula>#REF!="NOK"</formula>
    </cfRule>
  </conditionalFormatting>
  <conditionalFormatting sqref="F883">
    <cfRule type="expression" dxfId="1650" priority="123">
      <formula>$M883="NOK"</formula>
    </cfRule>
  </conditionalFormatting>
  <conditionalFormatting sqref="F882">
    <cfRule type="expression" dxfId="1649" priority="121">
      <formula>$M882="NOK"</formula>
    </cfRule>
  </conditionalFormatting>
  <conditionalFormatting sqref="F879">
    <cfRule type="expression" dxfId="1648" priority="162">
      <formula>$M883="NOK"</formula>
    </cfRule>
  </conditionalFormatting>
  <conditionalFormatting sqref="F875">
    <cfRule type="expression" dxfId="1647" priority="161">
      <formula>$M883="NOK"</formula>
    </cfRule>
  </conditionalFormatting>
  <conditionalFormatting sqref="F874">
    <cfRule type="expression" dxfId="1646" priority="160">
      <formula>$M884="NOK"</formula>
    </cfRule>
  </conditionalFormatting>
  <conditionalFormatting sqref="B883">
    <cfRule type="expression" dxfId="1645" priority="125">
      <formula>$M883="NOK"</formula>
    </cfRule>
  </conditionalFormatting>
  <conditionalFormatting sqref="F880">
    <cfRule type="expression" dxfId="1644" priority="143">
      <formula>$M883="NOK"</formula>
    </cfRule>
  </conditionalFormatting>
  <conditionalFormatting sqref="C881:E882">
    <cfRule type="expression" dxfId="1643" priority="141">
      <formula>$M881="NOK"</formula>
    </cfRule>
  </conditionalFormatting>
  <conditionalFormatting sqref="G881:G882">
    <cfRule type="expression" dxfId="1642" priority="140">
      <formula>$M881="NOK"</formula>
    </cfRule>
  </conditionalFormatting>
  <conditionalFormatting sqref="A881">
    <cfRule type="expression" dxfId="1641" priority="139">
      <formula>$O881="NOK"</formula>
    </cfRule>
  </conditionalFormatting>
  <conditionalFormatting sqref="B881">
    <cfRule type="expression" dxfId="1640" priority="138">
      <formula>#REF!="NOK"</formula>
    </cfRule>
  </conditionalFormatting>
  <conditionalFormatting sqref="F881">
    <cfRule type="expression" dxfId="1639" priority="137">
      <formula>$M882="NOK"</formula>
    </cfRule>
  </conditionalFormatting>
  <conditionalFormatting sqref="B883">
    <cfRule type="expression" dxfId="1638" priority="135">
      <formula>#REF!="NOK"</formula>
    </cfRule>
  </conditionalFormatting>
  <conditionalFormatting sqref="B882">
    <cfRule type="expression" dxfId="1637" priority="134">
      <formula>$M882="NOK"</formula>
    </cfRule>
  </conditionalFormatting>
  <conditionalFormatting sqref="B882">
    <cfRule type="expression" dxfId="1636" priority="132">
      <formula>$I882="DELETAR"</formula>
    </cfRule>
  </conditionalFormatting>
  <conditionalFormatting sqref="A882">
    <cfRule type="expression" dxfId="1635" priority="130">
      <formula>$M882="NOK"</formula>
    </cfRule>
  </conditionalFormatting>
  <conditionalFormatting sqref="A882">
    <cfRule type="expression" dxfId="1634" priority="128">
      <formula>$I882="DELETAR"</formula>
    </cfRule>
  </conditionalFormatting>
  <conditionalFormatting sqref="A883">
    <cfRule type="expression" dxfId="1633" priority="126">
      <formula>#REF!="NOK"</formula>
    </cfRule>
  </conditionalFormatting>
  <conditionalFormatting sqref="F882">
    <cfRule type="expression" dxfId="1632" priority="122">
      <formula>#REF!="NOK"</formula>
    </cfRule>
  </conditionalFormatting>
  <conditionalFormatting sqref="C157:E157 G157">
    <cfRule type="expression" dxfId="1631" priority="83">
      <formula>$M157="NOK"</formula>
    </cfRule>
  </conditionalFormatting>
  <conditionalFormatting sqref="G157">
    <cfRule type="expression" dxfId="1630" priority="84">
      <formula>#REF!="NOK"</formula>
    </cfRule>
  </conditionalFormatting>
  <conditionalFormatting sqref="A157:B157">
    <cfRule type="expression" dxfId="1629" priority="82">
      <formula>$M157="NOK"</formula>
    </cfRule>
  </conditionalFormatting>
  <conditionalFormatting sqref="B157">
    <cfRule type="expression" dxfId="1628" priority="81">
      <formula>$I157="DELETAR"</formula>
    </cfRule>
  </conditionalFormatting>
  <conditionalFormatting sqref="B157">
    <cfRule type="expression" dxfId="1627" priority="80">
      <formula>$I157="DELETAR"</formula>
    </cfRule>
  </conditionalFormatting>
  <conditionalFormatting sqref="A157">
    <cfRule type="expression" dxfId="1626" priority="79">
      <formula>$I157="DELETAR"</formula>
    </cfRule>
  </conditionalFormatting>
  <conditionalFormatting sqref="A157">
    <cfRule type="expression" dxfId="1625" priority="78">
      <formula>$I157="DELETAR"</formula>
    </cfRule>
  </conditionalFormatting>
  <conditionalFormatting sqref="F157">
    <cfRule type="expression" dxfId="1624" priority="76">
      <formula>$M157="NOK"</formula>
    </cfRule>
  </conditionalFormatting>
  <conditionalFormatting sqref="F157">
    <cfRule type="expression" dxfId="1623" priority="77">
      <formula>#REF!="NOK"</formula>
    </cfRule>
  </conditionalFormatting>
  <conditionalFormatting sqref="C148:E148 G148">
    <cfRule type="expression" dxfId="1622" priority="74">
      <formula>$M148="NOK"</formula>
    </cfRule>
  </conditionalFormatting>
  <conditionalFormatting sqref="G148">
    <cfRule type="expression" dxfId="1621" priority="75">
      <formula>#REF!="NOK"</formula>
    </cfRule>
  </conditionalFormatting>
  <conditionalFormatting sqref="A148:B148">
    <cfRule type="expression" dxfId="1620" priority="73">
      <formula>$M148="NOK"</formula>
    </cfRule>
  </conditionalFormatting>
  <conditionalFormatting sqref="B148">
    <cfRule type="expression" dxfId="1619" priority="72">
      <formula>$I148="DELETAR"</formula>
    </cfRule>
  </conditionalFormatting>
  <conditionalFormatting sqref="B148">
    <cfRule type="expression" dxfId="1618" priority="71">
      <formula>$I148="DELETAR"</formula>
    </cfRule>
  </conditionalFormatting>
  <conditionalFormatting sqref="A148">
    <cfRule type="expression" dxfId="1617" priority="70">
      <formula>$I148="DELETAR"</formula>
    </cfRule>
  </conditionalFormatting>
  <conditionalFormatting sqref="A148">
    <cfRule type="expression" dxfId="1616" priority="69">
      <formula>$I148="DELETAR"</formula>
    </cfRule>
  </conditionalFormatting>
  <conditionalFormatting sqref="F148">
    <cfRule type="expression" dxfId="1615" priority="67">
      <formula>$M148="NOK"</formula>
    </cfRule>
  </conditionalFormatting>
  <conditionalFormatting sqref="F148">
    <cfRule type="expression" dxfId="1614" priority="68">
      <formula>#REF!="NOK"</formula>
    </cfRule>
  </conditionalFormatting>
  <conditionalFormatting sqref="A149">
    <cfRule type="expression" dxfId="1613" priority="66">
      <formula>$M150="NOK"</formula>
    </cfRule>
  </conditionalFormatting>
  <conditionalFormatting sqref="A149">
    <cfRule type="expression" dxfId="1612" priority="65">
      <formula>$M149="NOK"</formula>
    </cfRule>
  </conditionalFormatting>
  <conditionalFormatting sqref="A149">
    <cfRule type="expression" dxfId="1611" priority="64">
      <formula>$M150="NOK"</formula>
    </cfRule>
  </conditionalFormatting>
  <conditionalFormatting sqref="A149">
    <cfRule type="expression" dxfId="1610" priority="63">
      <formula>$M149="NOK"</formula>
    </cfRule>
  </conditionalFormatting>
  <conditionalFormatting sqref="A149">
    <cfRule type="expression" dxfId="1609" priority="62">
      <formula>$M149="NOK"</formula>
    </cfRule>
  </conditionalFormatting>
  <conditionalFormatting sqref="B524:G524 B675:G675 B732:G732 B740:G740">
    <cfRule type="expression" dxfId="1608" priority="10132">
      <formula>#REF!="NOK"</formula>
    </cfRule>
  </conditionalFormatting>
  <conditionalFormatting sqref="B674:G674">
    <cfRule type="expression" dxfId="1607" priority="10133">
      <formula>#REF!="NOK"</formula>
    </cfRule>
  </conditionalFormatting>
  <conditionalFormatting sqref="A664:B664">
    <cfRule type="expression" dxfId="1606" priority="10134">
      <formula>#REF!="NOK"</formula>
    </cfRule>
  </conditionalFormatting>
  <conditionalFormatting sqref="B665">
    <cfRule type="expression" dxfId="1605" priority="10136">
      <formula>#REF!="NOK"</formula>
    </cfRule>
  </conditionalFormatting>
  <conditionalFormatting sqref="A11">
    <cfRule type="expression" dxfId="1604" priority="55">
      <formula>$M11="NOK"</formula>
    </cfRule>
  </conditionalFormatting>
  <conditionalFormatting sqref="A12">
    <cfRule type="expression" dxfId="1603" priority="54">
      <formula>$M12="NOK"</formula>
    </cfRule>
  </conditionalFormatting>
  <conditionalFormatting sqref="A13">
    <cfRule type="expression" dxfId="1602" priority="53">
      <formula>$M13="NOK"</formula>
    </cfRule>
  </conditionalFormatting>
  <conditionalFormatting sqref="A102">
    <cfRule type="expression" dxfId="1601" priority="52">
      <formula>$M102="NOK"</formula>
    </cfRule>
  </conditionalFormatting>
  <conditionalFormatting sqref="A713">
    <cfRule type="expression" dxfId="1600" priority="51">
      <formula>$M713="NOK"</formula>
    </cfRule>
  </conditionalFormatting>
  <conditionalFormatting sqref="A867 A860 A850 A842 A838 A833 A827 A820 A800 A793 A786 A779 A770 A764 A756 A749 A742 A735 A725 A720 A711 A702 A694 A686 A677 A667 A656 A646 A635 A627 A618 A609 A599 A589 A580 A573 A564 A555 A546 A537 A527 A518 A511 A504 A495 A486 A479 A472 A465 A457 A450 A442 A434 A427 A421 A415 A408 A400 A392 A382 A374 A368 A362 A354 A345 A339 A333 A322 A310 A304 A299 A289 A282 A277 A271 A265 A259 A250 A243 A236 A230 A212 A206 A200 A186 A174 A162 A152 A143 A135 A121 A106 A95 A74 A65 A50">
    <cfRule type="expression" dxfId="1599" priority="50">
      <formula>$M50="NOK"</formula>
    </cfRule>
  </conditionalFormatting>
  <conditionalFormatting sqref="A886">
    <cfRule type="expression" dxfId="1598" priority="29">
      <formula>$M886="NOK"</formula>
    </cfRule>
  </conditionalFormatting>
  <conditionalFormatting sqref="A888">
    <cfRule type="expression" dxfId="1597" priority="36">
      <formula>$O888="NOK"</formula>
    </cfRule>
  </conditionalFormatting>
  <conditionalFormatting sqref="B887:B888">
    <cfRule type="expression" dxfId="1596" priority="35">
      <formula>$O887="NOK"</formula>
    </cfRule>
  </conditionalFormatting>
  <conditionalFormatting sqref="C886">
    <cfRule type="expression" dxfId="1595" priority="38">
      <formula>$O886="NOK"</formula>
    </cfRule>
  </conditionalFormatting>
  <conditionalFormatting sqref="G887:G888 C887:E887 D888:E888">
    <cfRule type="expression" dxfId="1594" priority="45">
      <formula>$M887="NOK"</formula>
    </cfRule>
  </conditionalFormatting>
  <conditionalFormatting sqref="C889:G889 B886 E886:G886">
    <cfRule type="expression" dxfId="1593" priority="44">
      <formula>$M886="NOK"</formula>
    </cfRule>
  </conditionalFormatting>
  <conditionalFormatting sqref="F888">
    <cfRule type="expression" dxfId="1592" priority="43">
      <formula>$O888="NOK"</formula>
    </cfRule>
  </conditionalFormatting>
  <conditionalFormatting sqref="F887">
    <cfRule type="expression" dxfId="1591" priority="42">
      <formula>$O887="NOK"</formula>
    </cfRule>
  </conditionalFormatting>
  <conditionalFormatting sqref="A889:B889">
    <cfRule type="expression" dxfId="1590" priority="41">
      <formula>$O889="NOK"</formula>
    </cfRule>
  </conditionalFormatting>
  <conditionalFormatting sqref="A887">
    <cfRule type="expression" dxfId="1589" priority="40">
      <formula>$O887="NOK"</formula>
    </cfRule>
  </conditionalFormatting>
  <conditionalFormatting sqref="D886">
    <cfRule type="expression" dxfId="1588" priority="39">
      <formula>$O886="NOK"</formula>
    </cfRule>
  </conditionalFormatting>
  <conditionalFormatting sqref="A885:G885">
    <cfRule type="expression" dxfId="1587" priority="34">
      <formula>$M885="NOK"</formula>
    </cfRule>
  </conditionalFormatting>
  <conditionalFormatting sqref="S89">
    <cfRule type="expression" dxfId="1586" priority="28">
      <formula>$M89="NOK"</formula>
    </cfRule>
  </conditionalFormatting>
  <conditionalFormatting sqref="S100">
    <cfRule type="expression" dxfId="1585" priority="27">
      <formula>$M100="NOK"</formula>
    </cfRule>
  </conditionalFormatting>
  <conditionalFormatting sqref="S117">
    <cfRule type="expression" dxfId="1584" priority="26">
      <formula>$M117="NOK"</formula>
    </cfRule>
  </conditionalFormatting>
  <conditionalFormatting sqref="S139">
    <cfRule type="expression" dxfId="1583" priority="25">
      <formula>$M139="NOK"</formula>
    </cfRule>
  </conditionalFormatting>
  <conditionalFormatting sqref="S147">
    <cfRule type="expression" dxfId="1582" priority="24">
      <formula>$M147="NOK"</formula>
    </cfRule>
  </conditionalFormatting>
  <conditionalFormatting sqref="S157">
    <cfRule type="expression" dxfId="1581" priority="23">
      <formula>$M157="NOK"</formula>
    </cfRule>
  </conditionalFormatting>
  <conditionalFormatting sqref="S378">
    <cfRule type="expression" dxfId="1580" priority="22">
      <formula>$M378="NOK"</formula>
    </cfRule>
  </conditionalFormatting>
  <conditionalFormatting sqref="C893">
    <cfRule type="expression" dxfId="1579" priority="21">
      <formula>$M893="NOK"</formula>
    </cfRule>
  </conditionalFormatting>
  <conditionalFormatting sqref="A891">
    <cfRule type="expression" dxfId="1578" priority="9">
      <formula>$M891="NOK"</formula>
    </cfRule>
  </conditionalFormatting>
  <conditionalFormatting sqref="A893">
    <cfRule type="expression" dxfId="1577" priority="12">
      <formula>$O893="NOK"</formula>
    </cfRule>
  </conditionalFormatting>
  <conditionalFormatting sqref="B892">
    <cfRule type="expression" dxfId="1576" priority="11">
      <formula>$O892="NOK"</formula>
    </cfRule>
  </conditionalFormatting>
  <conditionalFormatting sqref="C891">
    <cfRule type="expression" dxfId="1575" priority="13">
      <formula>$O891="NOK"</formula>
    </cfRule>
  </conditionalFormatting>
  <conditionalFormatting sqref="G892:G893 C892:E892 D893:E893">
    <cfRule type="expression" dxfId="1574" priority="20">
      <formula>$M892="NOK"</formula>
    </cfRule>
  </conditionalFormatting>
  <conditionalFormatting sqref="B891 E891:G891">
    <cfRule type="expression" dxfId="1573" priority="19">
      <formula>$M891="NOK"</formula>
    </cfRule>
  </conditionalFormatting>
  <conditionalFormatting sqref="F893">
    <cfRule type="expression" dxfId="1572" priority="18">
      <formula>$O893="NOK"</formula>
    </cfRule>
  </conditionalFormatting>
  <conditionalFormatting sqref="F892">
    <cfRule type="expression" dxfId="1571" priority="17">
      <formula>$O892="NOK"</formula>
    </cfRule>
  </conditionalFormatting>
  <conditionalFormatting sqref="A892">
    <cfRule type="expression" dxfId="1570" priority="15">
      <formula>$O892="NOK"</formula>
    </cfRule>
  </conditionalFormatting>
  <conditionalFormatting sqref="D891">
    <cfRule type="expression" dxfId="1569" priority="14">
      <formula>$O891="NOK"</formula>
    </cfRule>
  </conditionalFormatting>
  <conditionalFormatting sqref="A890:G890">
    <cfRule type="expression" dxfId="1568" priority="10">
      <formula>$M890="NOK"</formula>
    </cfRule>
  </conditionalFormatting>
  <conditionalFormatting sqref="C895:C896 C898">
    <cfRule type="expression" dxfId="1567" priority="8">
      <formula>$M895="NOK"</formula>
    </cfRule>
  </conditionalFormatting>
  <conditionalFormatting sqref="A895:A896 A898">
    <cfRule type="expression" dxfId="1566" priority="3">
      <formula>$O895="NOK"</formula>
    </cfRule>
  </conditionalFormatting>
  <conditionalFormatting sqref="B897:B898">
    <cfRule type="expression" dxfId="1565" priority="2">
      <formula>$O897="NOK"</formula>
    </cfRule>
  </conditionalFormatting>
  <conditionalFormatting sqref="C894:E894 C897:E897 D895:E896 D898:E898">
    <cfRule type="expression" dxfId="1564" priority="7">
      <formula>$M894="NOK"</formula>
    </cfRule>
  </conditionalFormatting>
  <conditionalFormatting sqref="F895:F896 F898">
    <cfRule type="expression" dxfId="1563" priority="6">
      <formula>$O895="NOK"</formula>
    </cfRule>
  </conditionalFormatting>
  <conditionalFormatting sqref="F894 F897">
    <cfRule type="expression" dxfId="1562" priority="5">
      <formula>$O894="NOK"</formula>
    </cfRule>
  </conditionalFormatting>
  <conditionalFormatting sqref="A894 A897">
    <cfRule type="expression" dxfId="1561" priority="4">
      <formula>$O894="NOK"</formula>
    </cfRule>
  </conditionalFormatting>
  <dataValidations disablePrompts="1" count="1">
    <dataValidation type="list" errorStyle="warning" allowBlank="1" showInputMessage="1" errorTitle="ERRO" error="Esta operação causará falhas para o setor de orçamento." promptTitle="GÊNERO OU CÓDIGO" prompt="Indique o gênero do título ou o código do sistema base." sqref="A15 A651:A652 A661:A663">
      <formula1>$U$2:$U$5</formula1>
    </dataValidation>
  </dataValidations>
  <printOptions horizontalCentered="1"/>
  <pageMargins left="0.39370078740157483" right="0.39370078740157483" top="0.39370078740157483" bottom="0.78740157480314965" header="0.31496062992125984" footer="0.31496062992125984"/>
  <pageSetup paperSize="9" scale="50" fitToHeight="0" orientation="portrait" r:id="rId1"/>
  <rowBreaks count="10" manualBreakCount="10">
    <brk id="133" max="6" man="1"/>
    <brk id="184" max="6" man="1"/>
    <brk id="246" max="6" man="1"/>
    <brk id="372" max="6" man="1"/>
    <brk id="425" max="6" man="1"/>
    <brk id="484" max="6" man="1"/>
    <brk id="595" max="6" man="1"/>
    <brk id="644" max="6" man="1"/>
    <brk id="692" max="6" man="1"/>
    <brk id="848" max="6" man="1"/>
  </rowBreaks>
  <drawing r:id="rId2"/>
</worksheet>
</file>

<file path=xl/worksheets/sheet5.xml><?xml version="1.0" encoding="utf-8"?>
<worksheet xmlns="http://schemas.openxmlformats.org/spreadsheetml/2006/main" xmlns:r="http://schemas.openxmlformats.org/officeDocument/2006/relationships">
  <sheetPr codeName="Plan1">
    <pageSetUpPr fitToPage="1"/>
  </sheetPr>
  <dimension ref="A1:Y354"/>
  <sheetViews>
    <sheetView view="pageBreakPreview" zoomScale="70" zoomScaleNormal="70" zoomScaleSheetLayoutView="70" workbookViewId="0">
      <pane ySplit="5" topLeftCell="A6" activePane="bottomLeft" state="frozen"/>
      <selection activeCell="A1176" sqref="A1176:XFD1178"/>
      <selection pane="bottomLeft" sqref="A1:N1048576"/>
    </sheetView>
  </sheetViews>
  <sheetFormatPr defaultRowHeight="15"/>
  <cols>
    <col min="1" max="1" width="10.28515625" style="2" bestFit="1" customWidth="1"/>
    <col min="2" max="2" width="21.7109375" style="57" customWidth="1"/>
    <col min="3" max="3" width="16.7109375" style="3" hidden="1" customWidth="1"/>
    <col min="4" max="4" width="18.140625" style="53" customWidth="1"/>
    <col min="5" max="5" width="72.7109375" style="2" customWidth="1"/>
    <col min="6" max="6" width="27" style="2" hidden="1" customWidth="1"/>
    <col min="7" max="7" width="13.28515625" style="53" customWidth="1"/>
    <col min="8" max="8" width="13.42578125" style="2" hidden="1" customWidth="1"/>
    <col min="9" max="9" width="13.85546875" style="2" customWidth="1"/>
    <col min="10" max="10" width="16.42578125" style="2" customWidth="1"/>
    <col min="11" max="11" width="19.85546875" style="2" customWidth="1"/>
    <col min="12" max="12" width="19.42578125" style="2" customWidth="1"/>
    <col min="13" max="13" width="29.28515625" style="2" customWidth="1"/>
    <col min="14" max="14" width="28.140625" style="2" customWidth="1"/>
    <col min="15" max="15" width="25.85546875" style="709" customWidth="1"/>
    <col min="16" max="16" width="16.7109375" style="2" customWidth="1"/>
    <col min="17" max="17" width="14" style="2" customWidth="1"/>
    <col min="18" max="18" width="21.7109375" style="2" customWidth="1"/>
    <col min="19" max="19" width="36.140625" style="2" customWidth="1"/>
    <col min="20" max="20" width="29.28515625" style="2" customWidth="1"/>
    <col min="21" max="22" width="9.140625" style="2" customWidth="1"/>
    <col min="23" max="23" width="104.7109375" style="2" customWidth="1"/>
    <col min="24" max="24" width="16.42578125" style="2" customWidth="1"/>
    <col min="25" max="25" width="16.85546875" style="2" customWidth="1"/>
    <col min="26" max="16384" width="9.140625" style="2"/>
  </cols>
  <sheetData>
    <row r="1" spans="1:25" s="4" customFormat="1" ht="65.25" customHeight="1" thickBot="1">
      <c r="A1" s="2"/>
      <c r="B1" s="57"/>
      <c r="C1" s="3"/>
      <c r="D1" s="53"/>
      <c r="E1" s="2"/>
      <c r="F1" s="2"/>
      <c r="G1" s="53"/>
      <c r="H1" s="2"/>
      <c r="I1" s="2"/>
      <c r="J1" s="2"/>
      <c r="K1" s="2"/>
      <c r="L1" s="2"/>
      <c r="M1" s="2"/>
      <c r="N1" s="2"/>
      <c r="O1" s="709"/>
      <c r="P1" s="85"/>
      <c r="Q1" s="85"/>
      <c r="R1" s="2"/>
      <c r="S1" s="84"/>
      <c r="X1" s="2"/>
    </row>
    <row r="2" spans="1:25" ht="34.5" customHeight="1">
      <c r="A2" s="1807" t="s">
        <v>292</v>
      </c>
      <c r="B2" s="1738"/>
      <c r="C2" s="1738"/>
      <c r="D2" s="1738"/>
      <c r="E2" s="1738"/>
      <c r="F2" s="1738"/>
      <c r="G2" s="1738"/>
      <c r="H2" s="1738"/>
      <c r="I2" s="1738"/>
      <c r="J2" s="1738"/>
      <c r="K2" s="1738"/>
      <c r="L2" s="1738"/>
      <c r="M2" s="1738"/>
      <c r="N2" s="1808"/>
      <c r="O2" s="710"/>
      <c r="P2" s="1809" t="s">
        <v>279</v>
      </c>
      <c r="Q2" s="201"/>
      <c r="S2" s="1804"/>
      <c r="T2" s="1805"/>
    </row>
    <row r="3" spans="1:25" ht="33.75" customHeight="1">
      <c r="A3" s="957" t="s">
        <v>3</v>
      </c>
      <c r="B3" s="58" t="s">
        <v>1618</v>
      </c>
      <c r="C3" s="5"/>
      <c r="D3" s="52"/>
      <c r="E3" s="5"/>
      <c r="F3" s="5"/>
      <c r="G3" s="52"/>
      <c r="H3" s="5"/>
      <c r="I3" s="5"/>
      <c r="J3" s="955" t="s">
        <v>538</v>
      </c>
      <c r="K3" s="953">
        <v>0.84819999999999995</v>
      </c>
      <c r="L3" s="81" t="s">
        <v>92</v>
      </c>
      <c r="M3" s="953">
        <v>0.28270000000000001</v>
      </c>
      <c r="N3" s="868" t="s">
        <v>1963</v>
      </c>
      <c r="O3" s="710"/>
      <c r="P3" s="1810"/>
      <c r="Q3" s="201"/>
      <c r="S3" s="1804"/>
      <c r="T3" s="1805"/>
      <c r="V3" s="2" t="s">
        <v>1618</v>
      </c>
      <c r="X3" s="955" t="s">
        <v>538</v>
      </c>
    </row>
    <row r="4" spans="1:25" ht="22.5" customHeight="1">
      <c r="A4" s="956" t="s">
        <v>2035</v>
      </c>
      <c r="B4" s="151" t="s">
        <v>1617</v>
      </c>
      <c r="C4" s="6"/>
      <c r="D4" s="54"/>
      <c r="E4" s="6"/>
      <c r="F4" s="6"/>
      <c r="G4" s="54"/>
      <c r="H4" s="6"/>
      <c r="I4" s="6"/>
      <c r="J4" s="955" t="s">
        <v>539</v>
      </c>
      <c r="K4" s="954">
        <v>0.47070000000000001</v>
      </c>
      <c r="L4" s="223" t="s">
        <v>93</v>
      </c>
      <c r="M4" s="954">
        <v>0.1961</v>
      </c>
      <c r="N4" s="222" t="s">
        <v>537</v>
      </c>
      <c r="O4" s="710"/>
      <c r="P4" s="1810"/>
      <c r="Q4" s="201"/>
      <c r="S4" s="1806"/>
      <c r="T4" s="1806"/>
      <c r="V4" s="2" t="s">
        <v>1617</v>
      </c>
      <c r="X4" s="955" t="s">
        <v>539</v>
      </c>
    </row>
    <row r="5" spans="1:25" ht="33" customHeight="1">
      <c r="A5" s="224" t="s">
        <v>0</v>
      </c>
      <c r="B5" s="225" t="s">
        <v>25</v>
      </c>
      <c r="C5" s="226" t="s">
        <v>87</v>
      </c>
      <c r="D5" s="227" t="s">
        <v>26</v>
      </c>
      <c r="E5" s="228" t="s">
        <v>1</v>
      </c>
      <c r="F5" s="228" t="s">
        <v>45</v>
      </c>
      <c r="G5" s="229" t="s">
        <v>24</v>
      </c>
      <c r="H5" s="229" t="s">
        <v>94</v>
      </c>
      <c r="I5" s="229" t="s">
        <v>2</v>
      </c>
      <c r="J5" s="228" t="s">
        <v>256</v>
      </c>
      <c r="K5" s="229" t="s">
        <v>90</v>
      </c>
      <c r="L5" s="228" t="s">
        <v>89</v>
      </c>
      <c r="M5" s="229" t="s">
        <v>5</v>
      </c>
      <c r="N5" s="230" t="s">
        <v>91</v>
      </c>
      <c r="O5" s="710"/>
      <c r="P5" s="1810"/>
      <c r="Q5" s="201"/>
      <c r="S5" s="1806"/>
      <c r="T5" s="1806"/>
      <c r="V5" s="2" t="s">
        <v>25</v>
      </c>
      <c r="W5" s="2" t="s">
        <v>1</v>
      </c>
      <c r="X5" s="228" t="s">
        <v>256</v>
      </c>
    </row>
    <row r="6" spans="1:25" ht="24.75" customHeight="1">
      <c r="A6" s="919" t="s">
        <v>10</v>
      </c>
      <c r="B6" s="920" t="s">
        <v>540</v>
      </c>
      <c r="C6" s="247"/>
      <c r="D6" s="921"/>
      <c r="E6" s="922" t="s">
        <v>39</v>
      </c>
      <c r="F6" s="249"/>
      <c r="G6" s="923"/>
      <c r="H6" s="263"/>
      <c r="I6" s="924"/>
      <c r="J6" s="918"/>
      <c r="K6" s="924"/>
      <c r="L6" s="918"/>
      <c r="M6" s="917">
        <v>92950.397100000002</v>
      </c>
      <c r="N6" s="252">
        <v>0.18101936588121764</v>
      </c>
      <c r="O6" s="711"/>
      <c r="P6" s="62"/>
      <c r="Q6" s="202" t="str">
        <f>IFERROR(IF(OR(B6="TÍTULO 1",B6="TÍTULO 2",B6="TÍTULO 3",B6="TÍTULO 4"),B6,IF(D6=0,"",IF(OR(D6="SINAPI",D6="SINAPI INSUMO",D6="ORSE INSUMO",D6="SEINFRA CE",D6="TCU",D6="SABESP",D6="EMBASA-BA INSUMO",D6="COMPOSIÇÃO ELAB.",D6="COTAÇÃO INSUMO-BDI DIF.",D6="ORSE INSUMO-BDI DIFERENCIADO",D6="SINAPI INSUMO-BDI DIFERENCIADO"),B6,IF(MID(B6,1,5)="COMP.",VLOOKUP(B6,COMPOSIÇÕES!$K$1:$L$737090,2,FALSE))))),0)</f>
        <v>Título 1</v>
      </c>
      <c r="S6" s="8">
        <f>COUNTIF($E$16:$E$373,E6)</f>
        <v>0</v>
      </c>
      <c r="T6" s="9" t="str">
        <f>IF(D14="SINAPI","FORMULADO",IF(D14="sicro","FORMULADO",IF(D14="ORSE","SEM FÓRMULA",IF(D14="COMPOSIÇÃO","SEM FÓRMULA",IF(D14="","")))))</f>
        <v/>
      </c>
      <c r="V6" s="2" t="s">
        <v>540</v>
      </c>
      <c r="W6" s="2" t="s">
        <v>39</v>
      </c>
      <c r="X6" s="918"/>
    </row>
    <row r="7" spans="1:25" s="235" customFormat="1" ht="33.75" customHeight="1">
      <c r="A7" s="929" t="s">
        <v>11</v>
      </c>
      <c r="B7" s="930" t="s">
        <v>541</v>
      </c>
      <c r="C7" s="253"/>
      <c r="D7" s="931"/>
      <c r="E7" s="932" t="s">
        <v>50</v>
      </c>
      <c r="F7" s="255"/>
      <c r="G7" s="933"/>
      <c r="H7" s="687"/>
      <c r="I7" s="934"/>
      <c r="J7" s="689"/>
      <c r="K7" s="935"/>
      <c r="L7" s="256"/>
      <c r="M7" s="257">
        <v>70338.484400000001</v>
      </c>
      <c r="N7" s="258">
        <v>0.13698303870004575</v>
      </c>
      <c r="O7" s="712"/>
      <c r="P7" s="233"/>
      <c r="Q7" s="202" t="str">
        <f>IFERROR(IF(OR(B7="TÍTULO 1",B7="TÍTULO 2",B7="TÍTULO 3",B7="TÍTULO 4"),B7,IF(D7=0,"",IF(OR(D7="SINAPI",D7="SINAPI INSUMO",D7="ORSE INSUMO",D7="SEINFRA CE",D7="TCU",D7="SABESP",D7="EMBASA-BA INSUMO",D7="COMPOSIÇÃO ELAB.",D7="COTAÇÃO INSUMO-BDI DIF.",D7="ORSE INSUMO-BDI DIFERENCIADO",D7="SINAPI INSUMO-BDI DIFERENCIADO"),B7,IF(MID(B7,1,5)="COMP.",VLOOKUP(B7,COMPOSIÇÕES!$K$1:$L$737090,2,FALSE))))),0)</f>
        <v>Título 2</v>
      </c>
      <c r="R7" s="234">
        <f>K7*I7</f>
        <v>0</v>
      </c>
      <c r="S7" s="231"/>
      <c r="T7" s="232" t="b">
        <f t="shared" ref="T7:T38" si="0">S7=E7</f>
        <v>0</v>
      </c>
      <c r="V7" s="235" t="s">
        <v>541</v>
      </c>
      <c r="W7" s="234" t="s">
        <v>50</v>
      </c>
      <c r="X7" s="689"/>
      <c r="Y7" s="235" t="b">
        <f t="shared" ref="Y7:Y72" si="1">W7=E7</f>
        <v>1</v>
      </c>
    </row>
    <row r="8" spans="1:25" s="55" customFormat="1" ht="33" customHeight="1">
      <c r="A8" s="135" t="s">
        <v>31</v>
      </c>
      <c r="B8" s="1736">
        <v>1</v>
      </c>
      <c r="C8" s="16" t="s">
        <v>2027</v>
      </c>
      <c r="D8" s="138" t="s">
        <v>929</v>
      </c>
      <c r="E8" s="11" t="s">
        <v>205</v>
      </c>
      <c r="F8" s="11" t="e">
        <v>#REF!</v>
      </c>
      <c r="G8" s="143" t="s">
        <v>221</v>
      </c>
      <c r="H8" s="685" t="s">
        <v>221</v>
      </c>
      <c r="I8" s="11">
        <v>6</v>
      </c>
      <c r="J8" s="688">
        <v>5822.25</v>
      </c>
      <c r="K8" s="11">
        <v>1645.9501</v>
      </c>
      <c r="L8" s="140">
        <v>7468.2001</v>
      </c>
      <c r="M8" s="244">
        <v>44809.200599999996</v>
      </c>
      <c r="N8" s="245">
        <v>8.7265179400253204E-2</v>
      </c>
      <c r="O8" s="959">
        <v>6.2300000000000001E-2</v>
      </c>
      <c r="P8" s="64"/>
      <c r="Q8" s="203">
        <f>IFERROR(IF(OR(B8="TÍTULO 1",B8="TÍTULO 2",B8="TÍTULO 3",B8="TÍTULO 4"),B8,IF(D8=0,"",IF(OR(D8="SINAPI",D8="SINAPI INSUMO",D8="ORSE INSUMO",D8="SEINFRA CE",D8="COMP. ELABORADA",D8="SABESP",D8="EMBASA-BA INSUMO",D8="COMPOSIÇÃO ELAB.",D8="COTAÇÃO INSUMO-BDI DIF.",D8="ORSE INSUMO-BDI DIFERENCIADO",D8="SINAPI INSUMO-BDI DIFERENCIADO"),B8,IF(MID(B8,1,5)="COMP.",VLOOKUP(B8,COMPOSIÇÕES!$K$1:$L$737090,2,FALSE))))),0)</f>
        <v>1</v>
      </c>
      <c r="R8" s="212">
        <f>VLOOKUP(B8,'CURVA ABC'!$B$5:$N$262,9,FALSE)</f>
        <v>7468.2001</v>
      </c>
      <c r="S8" s="56" t="b">
        <f>R8=L8</f>
        <v>1</v>
      </c>
      <c r="T8" s="720" t="b">
        <f t="shared" si="0"/>
        <v>0</v>
      </c>
      <c r="V8" s="55">
        <v>1</v>
      </c>
      <c r="W8" s="212" t="s">
        <v>205</v>
      </c>
      <c r="X8" s="688">
        <v>5975.73</v>
      </c>
      <c r="Y8" s="235" t="b">
        <f t="shared" si="1"/>
        <v>1</v>
      </c>
    </row>
    <row r="9" spans="1:25" s="55" customFormat="1" ht="33" customHeight="1">
      <c r="A9" s="135" t="s">
        <v>32</v>
      </c>
      <c r="B9" s="1736">
        <v>2</v>
      </c>
      <c r="C9" s="16" t="s">
        <v>2028</v>
      </c>
      <c r="D9" s="138" t="s">
        <v>929</v>
      </c>
      <c r="E9" s="11" t="s">
        <v>954</v>
      </c>
      <c r="F9" s="11" t="e">
        <v>#REF!</v>
      </c>
      <c r="G9" s="143" t="s">
        <v>955</v>
      </c>
      <c r="H9" s="685" t="s">
        <v>221</v>
      </c>
      <c r="I9" s="11">
        <v>1</v>
      </c>
      <c r="J9" s="688">
        <v>1508.14</v>
      </c>
      <c r="K9" s="11">
        <v>426.35120000000001</v>
      </c>
      <c r="L9" s="140">
        <v>1934.4911999999999</v>
      </c>
      <c r="M9" s="244">
        <v>1934.4911999999999</v>
      </c>
      <c r="N9" s="245">
        <v>3.7673897180886358E-3</v>
      </c>
      <c r="O9" s="711"/>
      <c r="P9" s="64"/>
      <c r="Q9" s="203">
        <f>IFERROR(IF(OR(B9="TÍTULO 1",B9="TÍTULO 2",B9="TÍTULO 3",B9="TÍTULO 4"),B9,IF(D9=0,"",IF(OR(D9="SINAPI",D9="SINAPI INSUMO",D9="ORSE INSUMO",D9="SEINFRA CE",D9="COMP. ELABORADA",D9="SABESP",D9="EMBASA-BA INSUMO",D9="COMPOSIÇÃO ELAB.",D9="COTAÇÃO INSUMO-BDI DIF.",D9="ORSE INSUMO-BDI DIFERENCIADO",D9="SINAPI INSUMO-BDI DIFERENCIADO"),B9,IF(MID(B9,1,5)="COMP.",VLOOKUP(B9,COMPOSIÇÕES!$K$1:$L$737090,2,FALSE))))),0)</f>
        <v>2</v>
      </c>
      <c r="R9" s="212">
        <f>VLOOKUP(B9,'CURVA ABC'!$B$5:$N$262,9,FALSE)</f>
        <v>1934.4911999999999</v>
      </c>
      <c r="S9" s="56" t="b">
        <f t="shared" ref="S9:S74" si="2">R9=L9</f>
        <v>1</v>
      </c>
      <c r="T9" s="720" t="b">
        <f t="shared" si="0"/>
        <v>0</v>
      </c>
      <c r="V9" s="55">
        <v>2</v>
      </c>
      <c r="W9" s="212" t="s">
        <v>954</v>
      </c>
      <c r="X9" s="688">
        <v>1844.56</v>
      </c>
      <c r="Y9" s="235" t="b">
        <f t="shared" si="1"/>
        <v>1</v>
      </c>
    </row>
    <row r="10" spans="1:25" s="55" customFormat="1" ht="72" customHeight="1">
      <c r="A10" s="135" t="s">
        <v>33</v>
      </c>
      <c r="B10" s="136" t="s">
        <v>227</v>
      </c>
      <c r="C10" s="16" t="s">
        <v>227</v>
      </c>
      <c r="D10" s="137" t="s">
        <v>928</v>
      </c>
      <c r="E10" s="11" t="s">
        <v>1925</v>
      </c>
      <c r="F10" s="11" t="e">
        <v>#REF!</v>
      </c>
      <c r="G10" s="143" t="s">
        <v>96</v>
      </c>
      <c r="H10" s="685">
        <v>0</v>
      </c>
      <c r="I10" s="11">
        <v>1</v>
      </c>
      <c r="J10" s="688">
        <v>4931.7700000000004</v>
      </c>
      <c r="K10" s="11">
        <v>1394.2113999999999</v>
      </c>
      <c r="L10" s="140">
        <v>6325.9813999999997</v>
      </c>
      <c r="M10" s="244">
        <v>6325.9813999999997</v>
      </c>
      <c r="N10" s="141">
        <v>1.2319744480191975E-2</v>
      </c>
      <c r="O10" s="711"/>
      <c r="P10" s="64"/>
      <c r="Q10" s="203" t="str">
        <f>IFERROR(IF(OR(B10="TÍTULO 1",B10="TÍTULO 2",B10="TÍTULO 3",B10="TÍTULO 4"),B10,IF(D10=0,"",IF(OR(D10="SINAPI",D10="SINAPI INSUMO",D10="ORSE INSUMO",D10="SEINFRA CE",D10="COMP. ELABORADA",D10="SABESP",D10="EMBASA-BA INSUMO",D10="COMPOSIÇÃO ELAB.",D10="COTAÇÃO INSUMO-BDI DIF.",D10="ORSE INSUMO-BDI DIFERENCIADO",D10="SINAPI INSUMO-BDI DIFERENCIADO"),B10,IF(MID(B10,1,5)="COMP.",VLOOKUP(B10,COMPOSIÇÕES!$K$1:$L$737090,2,FALSE))))),0)</f>
        <v>COMP. 84</v>
      </c>
      <c r="R10" s="212">
        <f>VLOOKUP(B10,'CURVA ABC'!$B$5:$N$262,9,FALSE)</f>
        <v>6325.9813999999997</v>
      </c>
      <c r="S10" s="56" t="b">
        <f>R10=L10</f>
        <v>1</v>
      </c>
      <c r="T10" s="9" t="b">
        <f t="shared" si="0"/>
        <v>0</v>
      </c>
      <c r="V10" s="55" t="s">
        <v>227</v>
      </c>
      <c r="W10" s="67" t="s">
        <v>1925</v>
      </c>
      <c r="X10" s="688">
        <v>4866.58</v>
      </c>
      <c r="Y10" s="235" t="b">
        <f>W10=E10</f>
        <v>1</v>
      </c>
    </row>
    <row r="11" spans="1:25" s="55" customFormat="1" ht="32.25" customHeight="1">
      <c r="A11" s="135" t="s">
        <v>34</v>
      </c>
      <c r="B11" s="136" t="s">
        <v>716</v>
      </c>
      <c r="C11" s="16" t="s">
        <v>716</v>
      </c>
      <c r="D11" s="137" t="s">
        <v>100</v>
      </c>
      <c r="E11" s="11" t="s">
        <v>52</v>
      </c>
      <c r="F11" s="11" t="e">
        <v>#REF!</v>
      </c>
      <c r="G11" s="143" t="s">
        <v>51</v>
      </c>
      <c r="H11" s="685">
        <v>0</v>
      </c>
      <c r="I11" s="11">
        <v>9</v>
      </c>
      <c r="J11" s="688">
        <v>376.89</v>
      </c>
      <c r="K11" s="11">
        <v>106.5468</v>
      </c>
      <c r="L11" s="140">
        <v>483.43680000000001</v>
      </c>
      <c r="M11" s="244">
        <v>4350.9312</v>
      </c>
      <c r="N11" s="141">
        <v>8.4733667782986299E-3</v>
      </c>
      <c r="O11" s="711"/>
      <c r="P11" s="64"/>
      <c r="Q11" s="203" t="str">
        <f>IFERROR(IF(OR(B11="TÍTULO 1",B11="TÍTULO 2",B11="TÍTULO 3",B11="TÍTULO 4"),B11,IF(D11=0,"",IF(OR(D11="SINAPI",D11="SINAPI INSUMO",D11="ORSE INSUMO",D11="SEINFRA CE",D11="COMP. ELABORADA",D11="SABESP",D11="EMBASA-BA INSUMO",D11="COMPOSIÇÃO ELAB.",D11="COTAÇÃO INSUMO-BDI DIF.",D11="ORSE INSUMO-BDI DIFERENCIADO",D11="SINAPI INSUMO-BDI DIFERENCIADO"),B11,IF(MID(B11,1,5)="COMP.",VLOOKUP(B11,COMPOSIÇÕES!$K$1:$L$737090,2,FALSE))))),0)</f>
        <v>74209/1</v>
      </c>
      <c r="R11" s="212">
        <f>VLOOKUP(B11,'CURVA ABC'!$B$5:$N$262,9,FALSE)</f>
        <v>483.43680000000001</v>
      </c>
      <c r="S11" s="56" t="b">
        <f t="shared" si="2"/>
        <v>1</v>
      </c>
      <c r="T11" s="9" t="b">
        <f t="shared" si="0"/>
        <v>0</v>
      </c>
      <c r="V11" s="55" t="s">
        <v>716</v>
      </c>
      <c r="W11" s="67" t="s">
        <v>52</v>
      </c>
      <c r="X11" s="688">
        <v>336.47</v>
      </c>
      <c r="Y11" s="235" t="b">
        <f t="shared" si="1"/>
        <v>1</v>
      </c>
    </row>
    <row r="12" spans="1:25" s="55" customFormat="1" ht="42.75" customHeight="1">
      <c r="A12" s="135" t="s">
        <v>942</v>
      </c>
      <c r="B12" s="136">
        <v>4298</v>
      </c>
      <c r="C12" s="16" t="s">
        <v>2029</v>
      </c>
      <c r="D12" s="137" t="s">
        <v>956</v>
      </c>
      <c r="E12" s="11" t="s">
        <v>1430</v>
      </c>
      <c r="F12" s="11" t="e">
        <v>#REF!</v>
      </c>
      <c r="G12" s="143" t="s">
        <v>221</v>
      </c>
      <c r="H12" s="685">
        <v>0</v>
      </c>
      <c r="I12" s="11">
        <v>6</v>
      </c>
      <c r="J12" s="688">
        <v>1200</v>
      </c>
      <c r="K12" s="11">
        <v>235.32</v>
      </c>
      <c r="L12" s="140">
        <v>1435.32</v>
      </c>
      <c r="M12" s="244">
        <v>8611.92</v>
      </c>
      <c r="N12" s="141">
        <v>1.6771572215475514E-2</v>
      </c>
      <c r="O12" s="711"/>
      <c r="P12" s="64" t="s">
        <v>295</v>
      </c>
      <c r="Q12" s="203">
        <f>IFERROR(IF(OR(B12="TÍTULO 1",B12="TÍTULO 2",B12="TÍTULO 3",B12="TÍTULO 4"),B12,IF(D12=0,"",IF(OR(D12="SINAPI",D12="SINAPI INSUMO",D12="ORSE INSUMO",D12="SEINFRA CE",D12="COMP. ELABORADA",D12="SABESP",D12="EMBASA-BA INSUMO",D12="COMPOSIÇÃO ELAB.",D12="COTAÇÃO INSUMO-BDI DIF.",D12="ORSE INSUMO-BDI DIFERENCIADO",D12="SINAPI INSUMO-BDI DIFERENCIADO"),B12,IF(MID(B12,1,5)="COMP.",VLOOKUP(B12,COMPOSIÇÕES!$K$1:$L$737090,2,FALSE))))),0)</f>
        <v>4298</v>
      </c>
      <c r="R12" s="212">
        <f>VLOOKUP(B12,'CURVA ABC'!$B$5:$N$262,9,FALSE)</f>
        <v>1435.32</v>
      </c>
      <c r="S12" s="56" t="b">
        <f t="shared" si="2"/>
        <v>1</v>
      </c>
      <c r="T12" s="9" t="b">
        <f t="shared" si="0"/>
        <v>0</v>
      </c>
      <c r="V12" s="55">
        <v>4298</v>
      </c>
      <c r="W12" s="67" t="s">
        <v>1430</v>
      </c>
      <c r="X12" s="688">
        <v>1200</v>
      </c>
      <c r="Y12" s="235" t="b">
        <f t="shared" si="1"/>
        <v>1</v>
      </c>
    </row>
    <row r="13" spans="1:25" s="55" customFormat="1" ht="31.5" customHeight="1">
      <c r="A13" s="135" t="s">
        <v>1493</v>
      </c>
      <c r="B13" s="136">
        <v>4299</v>
      </c>
      <c r="C13" s="16" t="s">
        <v>2030</v>
      </c>
      <c r="D13" s="137" t="s">
        <v>956</v>
      </c>
      <c r="E13" s="11" t="s">
        <v>1431</v>
      </c>
      <c r="F13" s="11" t="e">
        <v>#REF!</v>
      </c>
      <c r="G13" s="143" t="s">
        <v>221</v>
      </c>
      <c r="H13" s="685">
        <v>0</v>
      </c>
      <c r="I13" s="11">
        <v>6</v>
      </c>
      <c r="J13" s="688">
        <v>600</v>
      </c>
      <c r="K13" s="11">
        <v>117.66</v>
      </c>
      <c r="L13" s="140">
        <v>717.66</v>
      </c>
      <c r="M13" s="244">
        <v>4305.96</v>
      </c>
      <c r="N13" s="141">
        <v>8.3857861077377572E-3</v>
      </c>
      <c r="O13" s="711"/>
      <c r="P13" s="64" t="s">
        <v>295</v>
      </c>
      <c r="Q13" s="203">
        <f>IFERROR(IF(OR(B13="TÍTULO 1",B13="TÍTULO 2",B13="TÍTULO 3",B13="TÍTULO 4"),B13,IF(D13=0,"",IF(OR(D13="SINAPI",D13="SINAPI INSUMO",D13="ORSE INSUMO",D13="SEINFRA CE",D13="COMP. ELABORADA",D13="SABESP",D13="EMBASA-BA INSUMO",D13="COMPOSIÇÃO ELAB.",D13="COTAÇÃO INSUMO-BDI DIF.",D13="ORSE INSUMO-BDI DIFERENCIADO",D13="SINAPI INSUMO-BDI DIFERENCIADO"),B13,IF(MID(B13,1,5)="COMP.",VLOOKUP(B13,COMPOSIÇÕES!$K$1:$L$737090,2,FALSE))))),0)</f>
        <v>4299</v>
      </c>
      <c r="R13" s="212">
        <f>VLOOKUP(B13,'CURVA ABC'!$B$5:$N$262,9,FALSE)</f>
        <v>717.66</v>
      </c>
      <c r="S13" s="56" t="b">
        <f t="shared" si="2"/>
        <v>1</v>
      </c>
      <c r="T13" s="9" t="b">
        <f t="shared" si="0"/>
        <v>0</v>
      </c>
      <c r="V13" s="55">
        <v>4299</v>
      </c>
      <c r="W13" s="67" t="s">
        <v>1431</v>
      </c>
      <c r="X13" s="688">
        <v>600</v>
      </c>
      <c r="Y13" s="235" t="b">
        <f t="shared" si="1"/>
        <v>1</v>
      </c>
    </row>
    <row r="14" spans="1:25" s="235" customFormat="1" ht="30.75" customHeight="1">
      <c r="A14" s="929" t="s">
        <v>8</v>
      </c>
      <c r="B14" s="930" t="s">
        <v>541</v>
      </c>
      <c r="C14" s="253"/>
      <c r="D14" s="931"/>
      <c r="E14" s="932" t="s">
        <v>938</v>
      </c>
      <c r="F14" s="255"/>
      <c r="G14" s="933"/>
      <c r="H14" s="687"/>
      <c r="I14" s="933"/>
      <c r="J14" s="689"/>
      <c r="K14" s="935"/>
      <c r="L14" s="256"/>
      <c r="M14" s="936">
        <v>22611.912700000001</v>
      </c>
      <c r="N14" s="258">
        <v>4.4036327181171897E-2</v>
      </c>
      <c r="O14" s="712"/>
      <c r="P14" s="233"/>
      <c r="Q14" s="203" t="str">
        <f>IFERROR(IF(OR(B14="TÍTULO 1",B14="TÍTULO 2",B14="TÍTULO 3",B14="TÍTULO 4"),B14,IF(D14=0,"",IF(OR(D14="SINAPI",D14="SINAPI INSUMO",D14="ORSE INSUMO",D14="SEINFRA CE",D14="COMP. ELABORADA",D14="SABESP",D14="EMBASA-BA INSUMO",D14="COMPOSIÇÃO ELAB.",D14="COTAÇÃO INSUMO-BDI DIF.",D14="ORSE INSUMO-BDI DIFERENCIADO",D14="SINAPI INSUMO-BDI DIFERENCIADO"),B14,IF(MID(B14,1,5)="COMP.",VLOOKUP(B14,COMPOSIÇÕES!$K$1:$L$737090,2,FALSE))))),0)</f>
        <v>Título 2</v>
      </c>
      <c r="R14" s="212" t="e">
        <f>VLOOKUP(B14,'CURVA ABC'!$B$5:$N$262,9,FALSE)</f>
        <v>#N/A</v>
      </c>
      <c r="S14" s="56" t="e">
        <f t="shared" si="2"/>
        <v>#N/A</v>
      </c>
      <c r="T14" s="232" t="e">
        <f t="shared" si="0"/>
        <v>#N/A</v>
      </c>
      <c r="V14" s="235" t="s">
        <v>541</v>
      </c>
      <c r="W14" s="234" t="s">
        <v>938</v>
      </c>
      <c r="X14" s="689"/>
      <c r="Y14" s="235" t="b">
        <f t="shared" si="1"/>
        <v>1</v>
      </c>
    </row>
    <row r="15" spans="1:25" s="235" customFormat="1" ht="26.25" customHeight="1">
      <c r="A15" s="937" t="s">
        <v>35</v>
      </c>
      <c r="B15" s="938" t="s">
        <v>947</v>
      </c>
      <c r="C15" s="694"/>
      <c r="D15" s="939"/>
      <c r="E15" s="940" t="s">
        <v>951</v>
      </c>
      <c r="F15" s="695"/>
      <c r="G15" s="941"/>
      <c r="H15" s="696"/>
      <c r="I15" s="941"/>
      <c r="J15" s="697"/>
      <c r="K15" s="942"/>
      <c r="L15" s="698"/>
      <c r="M15" s="699">
        <v>7904.4000999999998</v>
      </c>
      <c r="N15" s="700">
        <v>1.5393688875089627E-2</v>
      </c>
      <c r="O15" s="712"/>
      <c r="P15" s="233"/>
      <c r="Q15" s="203" t="str">
        <f>IFERROR(IF(OR(B15="TÍTULO 1",B15="TÍTULO 2",B15="TÍTULO 3",B15="TÍTULO 4"),B15,IF(D15=0,"",IF(OR(D15="SINAPI",D15="SINAPI INSUMO",D15="ORSE INSUMO",D15="SEINFRA CE",D15="COMP. ELABORADA",D15="SABESP",D15="EMBASA-BA INSUMO",D15="COMPOSIÇÃO ELAB.",D15="COTAÇÃO INSUMO-BDI DIF.",D15="ORSE INSUMO-BDI DIFERENCIADO",D15="SINAPI INSUMO-BDI DIFERENCIADO"),B15,IF(MID(B15,1,5)="COMP.",VLOOKUP(B15,COMPOSIÇÕES!$K$1:$L$737090,2,FALSE))))),0)</f>
        <v>Título 3</v>
      </c>
      <c r="R15" s="212" t="e">
        <f>VLOOKUP(B15,'CURVA ABC'!$B$5:$N$262,9,FALSE)</f>
        <v>#N/A</v>
      </c>
      <c r="S15" s="56" t="e">
        <f t="shared" si="2"/>
        <v>#N/A</v>
      </c>
      <c r="T15" s="232" t="e">
        <f t="shared" si="0"/>
        <v>#N/A</v>
      </c>
      <c r="V15" s="235" t="s">
        <v>947</v>
      </c>
      <c r="W15" s="234" t="s">
        <v>951</v>
      </c>
      <c r="X15" s="697"/>
      <c r="Y15" s="235" t="b">
        <f t="shared" si="1"/>
        <v>1</v>
      </c>
    </row>
    <row r="16" spans="1:25" s="55" customFormat="1" ht="28.5" customHeight="1">
      <c r="A16" s="135" t="s">
        <v>943</v>
      </c>
      <c r="B16" s="136" t="s">
        <v>518</v>
      </c>
      <c r="C16" s="1177" t="s">
        <v>518</v>
      </c>
      <c r="D16" s="137" t="s">
        <v>928</v>
      </c>
      <c r="E16" s="11" t="s">
        <v>1049</v>
      </c>
      <c r="F16" s="1178" t="e">
        <v>#REF!</v>
      </c>
      <c r="G16" s="143" t="s">
        <v>51</v>
      </c>
      <c r="H16" s="1179">
        <v>0</v>
      </c>
      <c r="I16" s="11">
        <v>87.581900000000033</v>
      </c>
      <c r="J16" s="688">
        <v>14.365</v>
      </c>
      <c r="K16" s="11">
        <v>4.0609999999999999</v>
      </c>
      <c r="L16" s="140">
        <v>18.425999999999998</v>
      </c>
      <c r="M16" s="244">
        <v>1613.7841000000001</v>
      </c>
      <c r="N16" s="245">
        <v>3.1428179283291249E-3</v>
      </c>
      <c r="O16" s="711" t="s">
        <v>273</v>
      </c>
      <c r="P16" s="64"/>
      <c r="Q16" s="203" t="str">
        <f>IFERROR(IF(OR(B16="TÍTULO 1",B16="TÍTULO 2",B16="TÍTULO 3",B16="TÍTULO 4"),B16,IF(D16=0,"",IF(OR(D16="SINAPI",D16="SINAPI INSUMO",D16="ORSE INSUMO",D16="SEINFRA CE",D16="COMP. ELABORADA",D16="SABESP",D16="EMBASA-BA INSUMO",D16="COMPOSIÇÃO ELAB.",D16="COTAÇÃO INSUMO-BDI DIF.",D16="ORSE INSUMO-BDI DIFERENCIADO",D16="SINAPI INSUMO-BDI DIFERENCIADO"),B16,IF(MID(B16,1,5)="COMP.",VLOOKUP(B16,COMPOSIÇÕES!$K$1:$L$737090,2,FALSE))))),0)</f>
        <v>COMP. 7</v>
      </c>
      <c r="R16" s="212">
        <f>VLOOKUP(B16,'CURVA ABC'!$B$5:$N$262,9,FALSE)</f>
        <v>18.425999999999998</v>
      </c>
      <c r="S16" s="56" t="b">
        <f t="shared" si="2"/>
        <v>1</v>
      </c>
      <c r="T16" s="720" t="b">
        <f t="shared" si="0"/>
        <v>0</v>
      </c>
      <c r="V16" s="55" t="s">
        <v>518</v>
      </c>
      <c r="W16" s="212" t="s">
        <v>1049</v>
      </c>
      <c r="X16" s="688">
        <v>14.289</v>
      </c>
      <c r="Y16" s="1064" t="b">
        <f t="shared" si="1"/>
        <v>1</v>
      </c>
    </row>
    <row r="17" spans="1:25" s="55" customFormat="1" ht="33" customHeight="1">
      <c r="A17" s="135" t="s">
        <v>944</v>
      </c>
      <c r="B17" s="136">
        <v>90443</v>
      </c>
      <c r="C17" s="1177" t="s">
        <v>2036</v>
      </c>
      <c r="D17" s="137" t="s">
        <v>100</v>
      </c>
      <c r="E17" s="11" t="s">
        <v>818</v>
      </c>
      <c r="F17" s="1178" t="e">
        <v>#REF!</v>
      </c>
      <c r="G17" s="143" t="s">
        <v>47</v>
      </c>
      <c r="H17" s="1179">
        <v>0</v>
      </c>
      <c r="I17" s="11">
        <v>344</v>
      </c>
      <c r="J17" s="688">
        <v>9.6300000000000008</v>
      </c>
      <c r="K17" s="11">
        <v>2.7223999999999999</v>
      </c>
      <c r="L17" s="140">
        <v>12.352399999999999</v>
      </c>
      <c r="M17" s="244">
        <v>4249.2255999999998</v>
      </c>
      <c r="N17" s="141">
        <v>8.275296799116488E-3</v>
      </c>
      <c r="O17" s="711" t="s">
        <v>982</v>
      </c>
      <c r="P17" s="64"/>
      <c r="Q17" s="203">
        <f>IFERROR(IF(OR(B17="TÍTULO 1",B17="TÍTULO 2",B17="TÍTULO 3",B17="TÍTULO 4"),B17,IF(D17=0,"",IF(OR(D17="SINAPI",D17="SINAPI INSUMO",D17="ORSE INSUMO",D17="SEINFRA CE",D17="COMP. ELABORADA",D17="SABESP",D17="EMBASA-BA INSUMO",D17="COMPOSIÇÃO ELAB.",D17="COTAÇÃO INSUMO-BDI DIF.",D17="ORSE INSUMO-BDI DIFERENCIADO",D17="SINAPI INSUMO-BDI DIFERENCIADO"),B17,IF(MID(B17,1,5)="COMP.",VLOOKUP(B17,COMPOSIÇÕES!$K$1:$L$737090,2,FALSE))))),0)</f>
        <v>90443</v>
      </c>
      <c r="R17" s="212">
        <f>VLOOKUP(B17,'CURVA ABC'!$B$5:$N$262,9,FALSE)</f>
        <v>12.352399999999999</v>
      </c>
      <c r="S17" s="56" t="b">
        <f t="shared" si="2"/>
        <v>1</v>
      </c>
      <c r="T17" s="720" t="b">
        <f t="shared" si="0"/>
        <v>0</v>
      </c>
      <c r="V17" s="55">
        <v>90443</v>
      </c>
      <c r="W17" s="212" t="s">
        <v>818</v>
      </c>
      <c r="X17" s="688">
        <v>9.52</v>
      </c>
      <c r="Y17" s="1064" t="b">
        <f t="shared" si="1"/>
        <v>1</v>
      </c>
    </row>
    <row r="18" spans="1:25" s="55" customFormat="1" ht="36.75" customHeight="1">
      <c r="A18" s="135" t="s">
        <v>1573</v>
      </c>
      <c r="B18" s="136">
        <v>97622</v>
      </c>
      <c r="C18" s="1177" t="s">
        <v>2037</v>
      </c>
      <c r="D18" s="137" t="s">
        <v>100</v>
      </c>
      <c r="E18" s="11" t="s">
        <v>855</v>
      </c>
      <c r="F18" s="1178" t="e">
        <v>#REF!</v>
      </c>
      <c r="G18" s="143" t="s">
        <v>55</v>
      </c>
      <c r="H18" s="1179">
        <v>0</v>
      </c>
      <c r="I18" s="11">
        <v>6.7101749999999996</v>
      </c>
      <c r="J18" s="688">
        <v>33.26</v>
      </c>
      <c r="K18" s="11">
        <v>9.4025999999999996</v>
      </c>
      <c r="L18" s="140">
        <v>42.662599999999998</v>
      </c>
      <c r="M18" s="244">
        <v>286.27350000000001</v>
      </c>
      <c r="N18" s="141">
        <v>5.575129214654722E-4</v>
      </c>
      <c r="O18" s="711" t="s">
        <v>983</v>
      </c>
      <c r="P18" s="64"/>
      <c r="Q18" s="203">
        <f>IFERROR(IF(OR(B18="TÍTULO 1",B18="TÍTULO 2",B18="TÍTULO 3",B18="TÍTULO 4"),B18,IF(D18=0,"",IF(OR(D18="SINAPI",D18="SINAPI INSUMO",D18="ORSE INSUMO",D18="SEINFRA CE",D18="COMP. ELABORADA",D18="SABESP",D18="EMBASA-BA INSUMO",D18="COMPOSIÇÃO ELAB.",D18="COTAÇÃO INSUMO-BDI DIF.",D18="ORSE INSUMO-BDI DIFERENCIADO",D18="SINAPI INSUMO-BDI DIFERENCIADO"),B18,IF(MID(B18,1,5)="COMP.",VLOOKUP(B18,COMPOSIÇÕES!$K$1:$L$737090,2,FALSE))))),0)</f>
        <v>97622</v>
      </c>
      <c r="R18" s="212">
        <f>VLOOKUP(B18,'CURVA ABC'!$B$5:$N$262,9,FALSE)</f>
        <v>42.662599999999998</v>
      </c>
      <c r="S18" s="56" t="b">
        <f t="shared" si="2"/>
        <v>1</v>
      </c>
      <c r="T18" s="720" t="b">
        <f t="shared" si="0"/>
        <v>0</v>
      </c>
      <c r="V18" s="55">
        <v>97622</v>
      </c>
      <c r="W18" s="212" t="s">
        <v>855</v>
      </c>
      <c r="X18" s="688">
        <v>33.090000000000003</v>
      </c>
      <c r="Y18" s="1064" t="b">
        <f t="shared" si="1"/>
        <v>1</v>
      </c>
    </row>
    <row r="19" spans="1:25" s="55" customFormat="1" ht="36.75" customHeight="1">
      <c r="A19" s="135" t="s">
        <v>945</v>
      </c>
      <c r="B19" s="136">
        <v>97638</v>
      </c>
      <c r="C19" s="1177" t="s">
        <v>2031</v>
      </c>
      <c r="D19" s="137" t="s">
        <v>100</v>
      </c>
      <c r="E19" s="11" t="s">
        <v>857</v>
      </c>
      <c r="F19" s="1178" t="e">
        <v>#REF!</v>
      </c>
      <c r="G19" s="143" t="s">
        <v>51</v>
      </c>
      <c r="H19" s="1179">
        <v>0</v>
      </c>
      <c r="I19" s="11">
        <v>77.97999999999999</v>
      </c>
      <c r="J19" s="688">
        <v>4.59</v>
      </c>
      <c r="K19" s="11">
        <v>1.2976000000000001</v>
      </c>
      <c r="L19" s="140">
        <v>5.8875999999999999</v>
      </c>
      <c r="M19" s="244">
        <v>459.11500000000001</v>
      </c>
      <c r="N19" s="141">
        <v>8.9411889308168679E-4</v>
      </c>
      <c r="O19" s="711" t="s">
        <v>983</v>
      </c>
      <c r="P19" s="64"/>
      <c r="Q19" s="203">
        <f>IFERROR(IF(OR(B19="TÍTULO 1",B19="TÍTULO 2",B19="TÍTULO 3",B19="TÍTULO 4"),B19,IF(D19=0,"",IF(OR(D19="SINAPI",D19="SINAPI INSUMO",D19="ORSE INSUMO",D19="SEINFRA CE",D19="COMP. ELABORADA",D19="SABESP",D19="EMBASA-BA INSUMO",D19="COMPOSIÇÃO ELAB.",D19="COTAÇÃO INSUMO-BDI DIF.",D19="ORSE INSUMO-BDI DIFERENCIADO",D19="SINAPI INSUMO-BDI DIFERENCIADO"),B19,IF(MID(B19,1,5)="COMP.",VLOOKUP(B19,COMPOSIÇÕES!$K$1:$L$737090,2,FALSE))))),0)</f>
        <v>97638</v>
      </c>
      <c r="R19" s="212">
        <f>VLOOKUP(B19,'CURVA ABC'!$B$5:$N$262,9,FALSE)</f>
        <v>5.8875999999999999</v>
      </c>
      <c r="S19" s="56" t="b">
        <f t="shared" ref="S19" si="3">R19=L19</f>
        <v>1</v>
      </c>
      <c r="T19" s="720" t="b">
        <f t="shared" ref="T19" si="4">S19=E19</f>
        <v>0</v>
      </c>
      <c r="V19" s="55">
        <v>97638</v>
      </c>
      <c r="W19" s="212" t="s">
        <v>857</v>
      </c>
      <c r="X19" s="688">
        <v>4.4800000000000004</v>
      </c>
      <c r="Y19" s="1064" t="b">
        <f t="shared" ref="Y19" si="5">W19=E19</f>
        <v>1</v>
      </c>
    </row>
    <row r="20" spans="1:25" s="55" customFormat="1" ht="39" customHeight="1">
      <c r="A20" s="135" t="s">
        <v>946</v>
      </c>
      <c r="B20" s="136" t="s">
        <v>233</v>
      </c>
      <c r="C20" s="1177" t="s">
        <v>233</v>
      </c>
      <c r="D20" s="137" t="s">
        <v>928</v>
      </c>
      <c r="E20" s="11" t="s">
        <v>1563</v>
      </c>
      <c r="F20" s="1178" t="e">
        <v>#REF!</v>
      </c>
      <c r="G20" s="143" t="s">
        <v>955</v>
      </c>
      <c r="H20" s="1179">
        <v>0</v>
      </c>
      <c r="I20" s="11">
        <v>7</v>
      </c>
      <c r="J20" s="688">
        <v>12.91</v>
      </c>
      <c r="K20" s="11">
        <v>3.6497000000000002</v>
      </c>
      <c r="L20" s="140">
        <v>16.559699999999999</v>
      </c>
      <c r="M20" s="244">
        <v>115.9179</v>
      </c>
      <c r="N20" s="141">
        <v>2.2574819911428217E-4</v>
      </c>
      <c r="O20" s="711"/>
      <c r="P20" s="64"/>
      <c r="Q20" s="203" t="str">
        <f>IFERROR(IF(OR(B20="TÍTULO 1",B20="TÍTULO 2",B20="TÍTULO 3",B20="TÍTULO 4"),B20,IF(D20=0,"",IF(OR(D20="SINAPI",D20="SINAPI INSUMO",D20="ORSE INSUMO",D20="SEINFRA CE",D20="COMP. ELABORADA",D20="SABESP",D20="EMBASA-BA INSUMO",D20="COMPOSIÇÃO ELAB.",D20="COTAÇÃO INSUMO-BDI DIF.",D20="ORSE INSUMO-BDI DIFERENCIADO",D20="SINAPI INSUMO-BDI DIFERENCIADO"),B20,IF(MID(B20,1,5)="COMP.",VLOOKUP(B20,COMPOSIÇÕES!$K$1:$L$737090,2,FALSE))))),0)</f>
        <v>COMP. 91</v>
      </c>
      <c r="R20" s="212">
        <f>VLOOKUP(B20,'CURVA ABC'!$B$5:$N$262,9,FALSE)</f>
        <v>16.559699999999999</v>
      </c>
      <c r="S20" s="56" t="b">
        <f>R20=L20</f>
        <v>1</v>
      </c>
      <c r="T20" s="720" t="b">
        <f t="shared" si="0"/>
        <v>0</v>
      </c>
      <c r="V20" s="55" t="s">
        <v>233</v>
      </c>
      <c r="W20" s="212" t="s">
        <v>1563</v>
      </c>
      <c r="X20" s="688">
        <v>12.71</v>
      </c>
      <c r="Y20" s="1064" t="b">
        <f>W20=E20</f>
        <v>1</v>
      </c>
    </row>
    <row r="21" spans="1:25" s="55" customFormat="1" ht="43.5" customHeight="1">
      <c r="A21" s="135" t="s">
        <v>1670</v>
      </c>
      <c r="B21" s="136">
        <v>7962</v>
      </c>
      <c r="C21" s="1177" t="s">
        <v>2034</v>
      </c>
      <c r="D21" s="137" t="s">
        <v>956</v>
      </c>
      <c r="E21" s="11" t="s">
        <v>1432</v>
      </c>
      <c r="F21" s="1178" t="e">
        <v>#REF!</v>
      </c>
      <c r="G21" s="143" t="s">
        <v>48</v>
      </c>
      <c r="H21" s="1179">
        <v>0</v>
      </c>
      <c r="I21" s="11">
        <v>4</v>
      </c>
      <c r="J21" s="688">
        <v>230</v>
      </c>
      <c r="K21" s="11">
        <v>65.021000000000001</v>
      </c>
      <c r="L21" s="140">
        <v>295.02100000000002</v>
      </c>
      <c r="M21" s="244">
        <v>1180.0840000000001</v>
      </c>
      <c r="N21" s="141">
        <v>2.2981941339825737E-3</v>
      </c>
      <c r="O21" s="711"/>
      <c r="P21" s="64"/>
      <c r="Q21" s="203">
        <f>IFERROR(IF(OR(B21="TÍTULO 1",B21="TÍTULO 2",B21="TÍTULO 3",B21="TÍTULO 4"),B21,IF(D21=0,"",IF(OR(D21="SINAPI",D21="SINAPI INSUMO",D21="ORSE INSUMO",D21="SEINFRA CE",D21="COMP. ELABORADA",D21="SABESP",D21="EMBASA-BA INSUMO",D21="COMPOSIÇÃO ELAB.",D21="COTAÇÃO INSUMO-BDI DIF.",D21="ORSE INSUMO-BDI DIFERENCIADO",D21="SINAPI INSUMO-BDI DIFERENCIADO"),B21,IF(MID(B21,1,5)="COMP.",VLOOKUP(B21,COMPOSIÇÕES!$K$1:$L$737090,2,FALSE))))),0)</f>
        <v>7962</v>
      </c>
      <c r="R21" s="212">
        <f>VLOOKUP(B21,'CURVA ABC'!$B$5:$N$262,9,FALSE)</f>
        <v>295.02100000000002</v>
      </c>
      <c r="S21" s="56" t="b">
        <f t="shared" si="2"/>
        <v>1</v>
      </c>
      <c r="T21" s="720" t="b">
        <f t="shared" si="0"/>
        <v>0</v>
      </c>
      <c r="V21" s="55">
        <v>7962</v>
      </c>
      <c r="W21" s="212" t="s">
        <v>1432</v>
      </c>
      <c r="X21" s="688">
        <v>339.4</v>
      </c>
      <c r="Y21" s="1064" t="b">
        <f t="shared" si="1"/>
        <v>1</v>
      </c>
    </row>
    <row r="22" spans="1:25" s="235" customFormat="1" ht="26.25" customHeight="1">
      <c r="A22" s="937" t="s">
        <v>36</v>
      </c>
      <c r="B22" s="938" t="s">
        <v>947</v>
      </c>
      <c r="C22" s="694"/>
      <c r="D22" s="939"/>
      <c r="E22" s="940" t="s">
        <v>66</v>
      </c>
      <c r="F22" s="695"/>
      <c r="G22" s="941"/>
      <c r="H22" s="696"/>
      <c r="I22" s="941"/>
      <c r="J22" s="697"/>
      <c r="K22" s="942"/>
      <c r="L22" s="698"/>
      <c r="M22" s="699">
        <v>6639.0898999999999</v>
      </c>
      <c r="N22" s="700">
        <v>1.2929518121729428E-2</v>
      </c>
      <c r="O22" s="712"/>
      <c r="P22" s="233"/>
      <c r="Q22" s="203" t="str">
        <f>IFERROR(IF(OR(B22="TÍTULO 1",B22="TÍTULO 2",B22="TÍTULO 3",B22="TÍTULO 4"),B22,IF(D22=0,"",IF(OR(D22="SINAPI",D22="SINAPI INSUMO",D22="ORSE INSUMO",D22="SEINFRA CE",D22="COMP. ELABORADA",D22="SABESP",D22="EMBASA-BA INSUMO",D22="COMPOSIÇÃO ELAB.",D22="COTAÇÃO INSUMO-BDI DIF.",D22="ORSE INSUMO-BDI DIFERENCIADO",D22="SINAPI INSUMO-BDI DIFERENCIADO"),B22,IF(MID(B22,1,5)="COMP.",VLOOKUP(B22,COMPOSIÇÕES!$K$1:$L$737090,2,FALSE))))),0)</f>
        <v>Título 3</v>
      </c>
      <c r="R22" s="212" t="e">
        <f>VLOOKUP(B22,'CURVA ABC'!$B$5:$N$262,9,FALSE)</f>
        <v>#N/A</v>
      </c>
      <c r="S22" s="56" t="e">
        <f t="shared" si="2"/>
        <v>#N/A</v>
      </c>
      <c r="T22" s="232" t="e">
        <f t="shared" si="0"/>
        <v>#N/A</v>
      </c>
      <c r="V22" s="235" t="s">
        <v>947</v>
      </c>
      <c r="W22" s="234" t="s">
        <v>66</v>
      </c>
      <c r="X22" s="697"/>
      <c r="Y22" s="235" t="b">
        <f t="shared" si="1"/>
        <v>1</v>
      </c>
    </row>
    <row r="23" spans="1:25" s="55" customFormat="1" ht="29.25" customHeight="1">
      <c r="A23" s="135" t="s">
        <v>948</v>
      </c>
      <c r="B23" s="134" t="s">
        <v>520</v>
      </c>
      <c r="C23" s="1177" t="s">
        <v>520</v>
      </c>
      <c r="D23" s="137" t="s">
        <v>928</v>
      </c>
      <c r="E23" s="11" t="s">
        <v>74</v>
      </c>
      <c r="F23" s="1178" t="e">
        <v>#REF!</v>
      </c>
      <c r="G23" s="143" t="s">
        <v>51</v>
      </c>
      <c r="H23" s="1179">
        <v>0</v>
      </c>
      <c r="I23" s="11">
        <v>17.054000000000002</v>
      </c>
      <c r="J23" s="688">
        <v>14.365</v>
      </c>
      <c r="K23" s="11">
        <v>4.0609999999999999</v>
      </c>
      <c r="L23" s="140">
        <v>18.425999999999998</v>
      </c>
      <c r="M23" s="244">
        <v>314.23700000000002</v>
      </c>
      <c r="N23" s="141">
        <v>6.1197137668189889E-4</v>
      </c>
      <c r="O23" s="711" t="s">
        <v>272</v>
      </c>
      <c r="P23" s="64"/>
      <c r="Q23" s="203" t="str">
        <f>IFERROR(IF(OR(B23="TÍTULO 1",B23="TÍTULO 2",B23="TÍTULO 3",B23="TÍTULO 4"),B23,IF(D23=0,"",IF(OR(D23="SINAPI",D23="SINAPI INSUMO",D23="ORSE INSUMO",D23="SEINFRA CE",D23="COMP. ELABORADA",D23="SABESP",D23="EMBASA-BA INSUMO",D23="COMPOSIÇÃO ELAB.",D23="COTAÇÃO INSUMO-BDI DIF.",D23="ORSE INSUMO-BDI DIFERENCIADO",D23="SINAPI INSUMO-BDI DIFERENCIADO"),B23,IF(MID(B23,1,5)="COMP.",VLOOKUP(B23,COMPOSIÇÕES!$K$1:$L$737090,2,FALSE))))),0)</f>
        <v>COMP. 3</v>
      </c>
      <c r="R23" s="212">
        <f>VLOOKUP(B23,'CURVA ABC'!$B$5:$N$262,9,FALSE)</f>
        <v>18.425999999999998</v>
      </c>
      <c r="S23" s="56" t="b">
        <f t="shared" si="2"/>
        <v>1</v>
      </c>
      <c r="T23" s="720" t="b">
        <f t="shared" si="0"/>
        <v>0</v>
      </c>
      <c r="V23" s="55" t="s">
        <v>520</v>
      </c>
      <c r="W23" s="212" t="s">
        <v>74</v>
      </c>
      <c r="X23" s="688">
        <v>14.289</v>
      </c>
      <c r="Y23" s="1064" t="b">
        <f t="shared" si="1"/>
        <v>1</v>
      </c>
    </row>
    <row r="24" spans="1:25" s="55" customFormat="1" ht="38.25" customHeight="1">
      <c r="A24" s="135" t="s">
        <v>949</v>
      </c>
      <c r="B24" s="136" t="s">
        <v>117</v>
      </c>
      <c r="C24" s="1177" t="s">
        <v>117</v>
      </c>
      <c r="D24" s="137" t="s">
        <v>928</v>
      </c>
      <c r="E24" s="11" t="s">
        <v>985</v>
      </c>
      <c r="F24" s="1178" t="e">
        <v>#REF!</v>
      </c>
      <c r="G24" s="143" t="s">
        <v>51</v>
      </c>
      <c r="H24" s="1179">
        <v>0</v>
      </c>
      <c r="I24" s="11">
        <v>35.909999999999997</v>
      </c>
      <c r="J24" s="688">
        <v>18.674499999999998</v>
      </c>
      <c r="K24" s="11">
        <v>5.2793000000000001</v>
      </c>
      <c r="L24" s="140">
        <v>23.953800000000001</v>
      </c>
      <c r="M24" s="244">
        <v>860.18100000000004</v>
      </c>
      <c r="N24" s="141">
        <v>1.6751883157158848E-3</v>
      </c>
      <c r="O24" s="711" t="s">
        <v>1187</v>
      </c>
      <c r="P24" s="64"/>
      <c r="Q24" s="203" t="str">
        <f>IFERROR(IF(OR(B24="TÍTULO 1",B24="TÍTULO 2",B24="TÍTULO 3",B24="TÍTULO 4"),B24,IF(D24=0,"",IF(OR(D24="SINAPI",D24="SINAPI INSUMO",D24="ORSE INSUMO",D24="SEINFRA CE",D24="COMP. ELABORADA",D24="SABESP",D24="EMBASA-BA INSUMO",D24="COMPOSIÇÃO ELAB.",D24="COTAÇÃO INSUMO-BDI DIF.",D24="ORSE INSUMO-BDI DIFERENCIADO",D24="SINAPI INSUMO-BDI DIFERENCIADO"),B24,IF(MID(B24,1,5)="COMP.",VLOOKUP(B24,COMPOSIÇÕES!$K$1:$L$737090,2,FALSE))))),0)</f>
        <v>COMP. 24</v>
      </c>
      <c r="R24" s="212">
        <f>VLOOKUP(B24,'CURVA ABC'!$B$5:$N$262,9,FALSE)</f>
        <v>23.953800000000001</v>
      </c>
      <c r="S24" s="56" t="b">
        <f t="shared" si="2"/>
        <v>1</v>
      </c>
      <c r="T24" s="720" t="b">
        <f t="shared" si="0"/>
        <v>0</v>
      </c>
      <c r="V24" s="55" t="s">
        <v>117</v>
      </c>
      <c r="W24" s="212" t="s">
        <v>985</v>
      </c>
      <c r="X24" s="688">
        <v>18.575700000000001</v>
      </c>
      <c r="Y24" s="1064" t="b">
        <f t="shared" si="1"/>
        <v>1</v>
      </c>
    </row>
    <row r="25" spans="1:25" s="1215" customFormat="1" ht="31.5" customHeight="1">
      <c r="A25" s="135" t="s">
        <v>950</v>
      </c>
      <c r="B25" s="136" t="s">
        <v>239</v>
      </c>
      <c r="C25" s="1177" t="s">
        <v>239</v>
      </c>
      <c r="D25" s="137" t="s">
        <v>928</v>
      </c>
      <c r="E25" s="11" t="s">
        <v>1672</v>
      </c>
      <c r="F25" s="1178" t="e">
        <v>#REF!</v>
      </c>
      <c r="G25" s="143" t="s">
        <v>51</v>
      </c>
      <c r="H25" s="1179">
        <v>0</v>
      </c>
      <c r="I25" s="11">
        <v>185.01600000000005</v>
      </c>
      <c r="J25" s="688">
        <v>10.050000000000001</v>
      </c>
      <c r="K25" s="11">
        <v>2.8411</v>
      </c>
      <c r="L25" s="140">
        <v>12.8911</v>
      </c>
      <c r="M25" s="1208">
        <v>2385.0598</v>
      </c>
      <c r="N25" s="1209">
        <v>4.6448646380746203E-3</v>
      </c>
      <c r="O25" s="711" t="s">
        <v>1187</v>
      </c>
      <c r="P25" s="1210"/>
      <c r="Q25" s="1211" t="str">
        <f>IFERROR(IF(OR(B25="TÍTULO 1",B25="TÍTULO 2",B25="TÍTULO 3",B25="TÍTULO 4"),B25,IF(D25=0,"",IF(OR(D25="SINAPI",D25="SINAPI INSUMO",D25="ORSE INSUMO",D25="SEINFRA CE",D25="COMP. ELABORADA",D25="SABESP",D25="EMBASA-BA INSUMO",D25="COMPOSIÇÃO ELAB.",D25="COTAÇÃO INSUMO-BDI DIF.",D25="ORSE INSUMO-BDI DIFERENCIADO",D25="SINAPI INSUMO-BDI DIFERENCIADO"),B25,IF(MID(B25,1,5)="COMP.",VLOOKUP(B25,COMPOSIÇÕES!$K$1:$L$737090,2,FALSE))))),0)</f>
        <v>COMP. 98</v>
      </c>
      <c r="R25" s="1212">
        <f>VLOOKUP(B25,'CURVA ABC'!$B$5:$N$262,9,FALSE)</f>
        <v>12.8911</v>
      </c>
      <c r="S25" s="1213" t="b">
        <f t="shared" ref="S25:S26" si="6">R25=L25</f>
        <v>1</v>
      </c>
      <c r="T25" s="1214" t="b">
        <f t="shared" ref="T25:T26" si="7">S25=E25</f>
        <v>0</v>
      </c>
      <c r="V25" s="1215" t="s">
        <v>239</v>
      </c>
      <c r="W25" s="1212" t="s">
        <v>1672</v>
      </c>
      <c r="X25" s="688">
        <v>10</v>
      </c>
      <c r="Y25" s="1064" t="b">
        <f t="shared" ref="Y25:Y26" si="8">W25=E25</f>
        <v>1</v>
      </c>
    </row>
    <row r="26" spans="1:25" s="55" customFormat="1" ht="33" customHeight="1">
      <c r="A26" s="135" t="s">
        <v>1367</v>
      </c>
      <c r="B26" s="136" t="s">
        <v>240</v>
      </c>
      <c r="C26" s="1177" t="s">
        <v>240</v>
      </c>
      <c r="D26" s="137" t="s">
        <v>928</v>
      </c>
      <c r="E26" s="11" t="s">
        <v>1688</v>
      </c>
      <c r="F26" s="1178" t="e">
        <v>#REF!</v>
      </c>
      <c r="G26" s="143" t="s">
        <v>47</v>
      </c>
      <c r="H26" s="1179">
        <v>0</v>
      </c>
      <c r="I26" s="11">
        <v>35.71</v>
      </c>
      <c r="J26" s="688">
        <v>5.6</v>
      </c>
      <c r="K26" s="11">
        <v>1.5831</v>
      </c>
      <c r="L26" s="140">
        <v>7.1830999999999996</v>
      </c>
      <c r="M26" s="244">
        <v>256.50850000000003</v>
      </c>
      <c r="N26" s="141">
        <v>4.9954607470033404E-4</v>
      </c>
      <c r="O26" s="711" t="s">
        <v>1187</v>
      </c>
      <c r="P26" s="64"/>
      <c r="Q26" s="203" t="str">
        <f>IFERROR(IF(OR(B26="TÍTULO 1",B26="TÍTULO 2",B26="TÍTULO 3",B26="TÍTULO 4"),B26,IF(D26=0,"",IF(OR(D26="SINAPI",D26="SINAPI INSUMO",D26="ORSE INSUMO",D26="SEINFRA CE",D26="COMP. ELABORADA",D26="SABESP",D26="EMBASA-BA INSUMO",D26="COMPOSIÇÃO ELAB.",D26="COTAÇÃO INSUMO-BDI DIF.",D26="ORSE INSUMO-BDI DIFERENCIADO",D26="SINAPI INSUMO-BDI DIFERENCIADO"),B26,IF(MID(B26,1,5)="COMP.",VLOOKUP(B26,COMPOSIÇÕES!$K$1:$L$737090,2,FALSE))))),0)</f>
        <v>COMP. 99</v>
      </c>
      <c r="R26" s="212">
        <f>VLOOKUP(B26,'CURVA ABC'!$B$5:$N$262,9,FALSE)</f>
        <v>7.1830999999999996</v>
      </c>
      <c r="S26" s="56" t="b">
        <f t="shared" si="6"/>
        <v>1</v>
      </c>
      <c r="T26" s="720" t="b">
        <f t="shared" si="7"/>
        <v>0</v>
      </c>
      <c r="V26" s="55" t="s">
        <v>240</v>
      </c>
      <c r="W26" s="212" t="s">
        <v>1688</v>
      </c>
      <c r="X26" s="688">
        <v>5.59</v>
      </c>
      <c r="Y26" s="1064" t="b">
        <f t="shared" si="8"/>
        <v>1</v>
      </c>
    </row>
    <row r="27" spans="1:25" s="55" customFormat="1" ht="38.25" customHeight="1">
      <c r="A27" s="135" t="s">
        <v>1577</v>
      </c>
      <c r="B27" s="136">
        <v>97632</v>
      </c>
      <c r="C27" s="1177" t="s">
        <v>2038</v>
      </c>
      <c r="D27" s="137" t="s">
        <v>100</v>
      </c>
      <c r="E27" s="11" t="s">
        <v>856</v>
      </c>
      <c r="F27" s="1178" t="e">
        <v>#REF!</v>
      </c>
      <c r="G27" s="143" t="s">
        <v>47</v>
      </c>
      <c r="H27" s="1179">
        <v>0</v>
      </c>
      <c r="I27" s="11">
        <v>239.63</v>
      </c>
      <c r="J27" s="688">
        <v>1.62</v>
      </c>
      <c r="K27" s="11">
        <v>0.45800000000000002</v>
      </c>
      <c r="L27" s="140">
        <v>2.0779999999999998</v>
      </c>
      <c r="M27" s="244">
        <v>497.9511</v>
      </c>
      <c r="N27" s="141">
        <v>9.697515575418105E-4</v>
      </c>
      <c r="O27" s="711" t="s">
        <v>1187</v>
      </c>
      <c r="P27" s="64"/>
      <c r="Q27" s="203">
        <f>IFERROR(IF(OR(B27="TÍTULO 1",B27="TÍTULO 2",B27="TÍTULO 3",B27="TÍTULO 4"),B27,IF(D27=0,"",IF(OR(D27="SINAPI",D27="SINAPI INSUMO",D27="ORSE INSUMO",D27="SEINFRA CE",D27="COMP. ELABORADA",D27="SABESP",D27="EMBASA-BA INSUMO",D27="COMPOSIÇÃO ELAB.",D27="COTAÇÃO INSUMO-BDI DIF.",D27="ORSE INSUMO-BDI DIFERENCIADO",D27="SINAPI INSUMO-BDI DIFERENCIADO"),B27,IF(MID(B27,1,5)="COMP.",VLOOKUP(B27,COMPOSIÇÕES!$K$1:$L$737090,2,FALSE))))),0)</f>
        <v>97632</v>
      </c>
      <c r="R27" s="212">
        <f>VLOOKUP(B27,'CURVA ABC'!$B$5:$N$262,9,FALSE)</f>
        <v>2.0779999999999998</v>
      </c>
      <c r="S27" s="56" t="b">
        <f t="shared" ref="S27" si="9">R27=L27</f>
        <v>1</v>
      </c>
      <c r="T27" s="720" t="b">
        <f t="shared" ref="T27" si="10">S27=E27</f>
        <v>0</v>
      </c>
      <c r="V27" s="55">
        <v>97632</v>
      </c>
      <c r="W27" s="212" t="s">
        <v>856</v>
      </c>
      <c r="X27" s="688">
        <v>1.59</v>
      </c>
      <c r="Y27" s="1064" t="b">
        <f t="shared" ref="Y27" si="11">W27=E27</f>
        <v>1</v>
      </c>
    </row>
    <row r="28" spans="1:25" s="55" customFormat="1" ht="39.75" customHeight="1">
      <c r="A28" s="135" t="s">
        <v>1689</v>
      </c>
      <c r="B28" s="136">
        <v>90444</v>
      </c>
      <c r="C28" s="1177" t="s">
        <v>2039</v>
      </c>
      <c r="D28" s="137" t="s">
        <v>100</v>
      </c>
      <c r="E28" s="11" t="s">
        <v>819</v>
      </c>
      <c r="F28" s="1178" t="e">
        <v>#REF!</v>
      </c>
      <c r="G28" s="143" t="s">
        <v>47</v>
      </c>
      <c r="H28" s="1179">
        <v>0</v>
      </c>
      <c r="I28" s="11">
        <v>85</v>
      </c>
      <c r="J28" s="688">
        <v>18.62</v>
      </c>
      <c r="K28" s="11">
        <v>5.2638999999999996</v>
      </c>
      <c r="L28" s="140">
        <v>23.883900000000001</v>
      </c>
      <c r="M28" s="244">
        <v>2030.1315</v>
      </c>
      <c r="N28" s="141">
        <v>3.9536476255192365E-3</v>
      </c>
      <c r="O28" s="711" t="s">
        <v>1187</v>
      </c>
      <c r="P28" s="64"/>
      <c r="Q28" s="203">
        <f>IFERROR(IF(OR(B28="TÍTULO 1",B28="TÍTULO 2",B28="TÍTULO 3",B28="TÍTULO 4"),B28,IF(D28=0,"",IF(OR(D28="SINAPI",D28="SINAPI INSUMO",D28="ORSE INSUMO",D28="SEINFRA CE",D28="COMP. ELABORADA",D28="SABESP",D28="EMBASA-BA INSUMO",D28="COMPOSIÇÃO ELAB.",D28="COTAÇÃO INSUMO-BDI DIF.",D28="ORSE INSUMO-BDI DIFERENCIADO",D28="SINAPI INSUMO-BDI DIFERENCIADO"),B28,IF(MID(B28,1,5)="COMP.",VLOOKUP(B28,COMPOSIÇÕES!$K$1:$L$737090,2,FALSE))))),0)</f>
        <v>90444</v>
      </c>
      <c r="R28" s="212">
        <f>VLOOKUP(B28,'CURVA ABC'!$B$5:$N$262,9,FALSE)</f>
        <v>23.883900000000001</v>
      </c>
      <c r="S28" s="56" t="b">
        <f t="shared" si="2"/>
        <v>1</v>
      </c>
      <c r="T28" s="720" t="b">
        <f t="shared" si="0"/>
        <v>0</v>
      </c>
      <c r="V28" s="55">
        <v>90444</v>
      </c>
      <c r="W28" s="212" t="s">
        <v>819</v>
      </c>
      <c r="X28" s="688">
        <v>17.87</v>
      </c>
      <c r="Y28" s="1064" t="b">
        <f t="shared" si="1"/>
        <v>1</v>
      </c>
    </row>
    <row r="29" spans="1:25" s="55" customFormat="1" ht="39" customHeight="1">
      <c r="A29" s="135" t="s">
        <v>1690</v>
      </c>
      <c r="B29" s="136">
        <v>7962</v>
      </c>
      <c r="C29" s="1177" t="s">
        <v>2034</v>
      </c>
      <c r="D29" s="137" t="s">
        <v>956</v>
      </c>
      <c r="E29" s="11" t="s">
        <v>1432</v>
      </c>
      <c r="F29" s="1178" t="e">
        <v>#REF!</v>
      </c>
      <c r="G29" s="143" t="s">
        <v>48</v>
      </c>
      <c r="H29" s="1179">
        <v>0</v>
      </c>
      <c r="I29" s="11">
        <v>1</v>
      </c>
      <c r="J29" s="688">
        <v>230</v>
      </c>
      <c r="K29" s="11">
        <v>65.021000000000001</v>
      </c>
      <c r="L29" s="140">
        <v>295.02100000000002</v>
      </c>
      <c r="M29" s="244">
        <v>295.02100000000002</v>
      </c>
      <c r="N29" s="141">
        <v>5.7454853349564342E-4</v>
      </c>
      <c r="O29" s="711"/>
      <c r="P29" s="64"/>
      <c r="Q29" s="203">
        <f>IFERROR(IF(OR(B29="TÍTULO 1",B29="TÍTULO 2",B29="TÍTULO 3",B29="TÍTULO 4"),B29,IF(D29=0,"",IF(OR(D29="SINAPI",D29="SINAPI INSUMO",D29="ORSE INSUMO",D29="SEINFRA CE",D29="COMP. ELABORADA",D29="SABESP",D29="EMBASA-BA INSUMO",D29="COMPOSIÇÃO ELAB.",D29="COTAÇÃO INSUMO-BDI DIF.",D29="ORSE INSUMO-BDI DIFERENCIADO",D29="SINAPI INSUMO-BDI DIFERENCIADO"),B29,IF(MID(B29,1,5)="COMP.",VLOOKUP(B29,COMPOSIÇÕES!$K$1:$L$737090,2,FALSE))))),0)</f>
        <v>7962</v>
      </c>
      <c r="R29" s="212">
        <f>VLOOKUP(B29,'CURVA ABC'!$B$5:$N$262,9,FALSE)</f>
        <v>295.02100000000002</v>
      </c>
      <c r="S29" s="56" t="b">
        <f t="shared" si="2"/>
        <v>1</v>
      </c>
      <c r="T29" s="720" t="b">
        <f t="shared" si="0"/>
        <v>0</v>
      </c>
      <c r="V29" s="55">
        <v>7962</v>
      </c>
      <c r="W29" s="212" t="s">
        <v>1432</v>
      </c>
      <c r="X29" s="688">
        <v>339.4</v>
      </c>
      <c r="Y29" s="1064" t="b">
        <f t="shared" si="1"/>
        <v>1</v>
      </c>
    </row>
    <row r="30" spans="1:25" s="235" customFormat="1" ht="26.25" customHeight="1">
      <c r="A30" s="937" t="s">
        <v>37</v>
      </c>
      <c r="B30" s="938" t="s">
        <v>947</v>
      </c>
      <c r="C30" s="694"/>
      <c r="D30" s="939"/>
      <c r="E30" s="940" t="s">
        <v>546</v>
      </c>
      <c r="F30" s="695"/>
      <c r="G30" s="941"/>
      <c r="H30" s="696"/>
      <c r="I30" s="941"/>
      <c r="J30" s="697"/>
      <c r="K30" s="942"/>
      <c r="L30" s="698"/>
      <c r="M30" s="699">
        <v>463.09230000000002</v>
      </c>
      <c r="N30" s="700">
        <v>9.0186461925803433E-4</v>
      </c>
      <c r="O30" s="712"/>
      <c r="P30" s="233"/>
      <c r="Q30" s="203" t="str">
        <f>IFERROR(IF(OR(B30="TÍTULO 1",B30="TÍTULO 2",B30="TÍTULO 3",B30="TÍTULO 4"),B30,IF(D30=0,"",IF(OR(D30="SINAPI",D30="SINAPI INSUMO",D30="ORSE INSUMO",D30="SEINFRA CE",D30="COMP. ELABORADA",D30="SABESP",D30="EMBASA-BA INSUMO",D30="COMPOSIÇÃO ELAB.",D30="COTAÇÃO INSUMO-BDI DIF.",D30="ORSE INSUMO-BDI DIFERENCIADO",D30="SINAPI INSUMO-BDI DIFERENCIADO"),B30,IF(MID(B30,1,5)="COMP.",VLOOKUP(B30,COMPOSIÇÕES!$K$1:$L$737090,2,FALSE))))),0)</f>
        <v>Título 3</v>
      </c>
      <c r="R30" s="212" t="e">
        <f>VLOOKUP(B30,'CURVA ABC'!$B$5:$N$262,9,FALSE)</f>
        <v>#N/A</v>
      </c>
      <c r="S30" s="56" t="e">
        <f t="shared" si="2"/>
        <v>#N/A</v>
      </c>
      <c r="T30" s="232" t="e">
        <f t="shared" si="0"/>
        <v>#N/A</v>
      </c>
      <c r="V30" s="235" t="s">
        <v>947</v>
      </c>
      <c r="W30" s="234" t="s">
        <v>546</v>
      </c>
      <c r="X30" s="697"/>
      <c r="Y30" s="235" t="b">
        <f t="shared" si="1"/>
        <v>1</v>
      </c>
    </row>
    <row r="31" spans="1:25" s="55" customFormat="1" ht="45" customHeight="1">
      <c r="A31" s="135" t="s">
        <v>952</v>
      </c>
      <c r="B31" s="1216">
        <v>97640</v>
      </c>
      <c r="C31" s="1188" t="s">
        <v>2040</v>
      </c>
      <c r="D31" s="701" t="s">
        <v>100</v>
      </c>
      <c r="E31" s="11" t="s">
        <v>858</v>
      </c>
      <c r="F31" s="1189" t="e">
        <v>#REF!</v>
      </c>
      <c r="G31" s="143" t="s">
        <v>51</v>
      </c>
      <c r="H31" s="1190">
        <v>0</v>
      </c>
      <c r="I31" s="11">
        <v>132.35000000000002</v>
      </c>
      <c r="J31" s="688">
        <v>0.99</v>
      </c>
      <c r="K31" s="11">
        <v>0.27989999999999998</v>
      </c>
      <c r="L31" s="140">
        <v>1.2699</v>
      </c>
      <c r="M31" s="244">
        <v>168.07130000000001</v>
      </c>
      <c r="N31" s="243">
        <v>3.2731608576239092E-4</v>
      </c>
      <c r="O31" s="711" t="s">
        <v>990</v>
      </c>
      <c r="P31" s="64"/>
      <c r="Q31" s="203">
        <f>IFERROR(IF(OR(B31="TÍTULO 1",B31="TÍTULO 2",B31="TÍTULO 3",B31="TÍTULO 4"),B31,IF(D31=0,"",IF(OR(D31="SINAPI",D31="SINAPI INSUMO",D31="ORSE INSUMO",D31="SEINFRA CE",D31="COMP. ELABORADA",D31="SABESP",D31="EMBASA-BA INSUMO",D31="COMPOSIÇÃO ELAB.",D31="COTAÇÃO INSUMO-BDI DIF.",D31="ORSE INSUMO-BDI DIFERENCIADO",D31="SINAPI INSUMO-BDI DIFERENCIADO"),B31,IF(MID(B31,1,5)="COMP.",VLOOKUP(B31,COMPOSIÇÕES!$K$1:$L$737090,2,FALSE))))),0)</f>
        <v>97640</v>
      </c>
      <c r="R31" s="212">
        <f>VLOOKUP(B31,'CURVA ABC'!$B$5:$N$262,9,FALSE)</f>
        <v>1.2699</v>
      </c>
      <c r="S31" s="56" t="b">
        <f t="shared" si="2"/>
        <v>1</v>
      </c>
      <c r="T31" s="720" t="b">
        <f t="shared" si="0"/>
        <v>0</v>
      </c>
      <c r="V31" s="55">
        <v>97640</v>
      </c>
      <c r="W31" s="212" t="s">
        <v>858</v>
      </c>
      <c r="X31" s="688">
        <v>0.97</v>
      </c>
      <c r="Y31" s="1064" t="b">
        <f t="shared" si="1"/>
        <v>1</v>
      </c>
    </row>
    <row r="32" spans="1:25" s="55" customFormat="1" ht="45" customHeight="1">
      <c r="A32" s="135" t="s">
        <v>953</v>
      </c>
      <c r="B32" s="136">
        <v>7962</v>
      </c>
      <c r="C32" s="1177" t="s">
        <v>2034</v>
      </c>
      <c r="D32" s="137" t="s">
        <v>956</v>
      </c>
      <c r="E32" s="11" t="s">
        <v>1432</v>
      </c>
      <c r="F32" s="1189" t="e">
        <v>#REF!</v>
      </c>
      <c r="G32" s="143" t="s">
        <v>48</v>
      </c>
      <c r="H32" s="1190">
        <v>0</v>
      </c>
      <c r="I32" s="11">
        <v>1</v>
      </c>
      <c r="J32" s="688">
        <v>230</v>
      </c>
      <c r="K32" s="11">
        <v>65.021000000000001</v>
      </c>
      <c r="L32" s="140">
        <v>295.02100000000002</v>
      </c>
      <c r="M32" s="244">
        <v>295.02100000000002</v>
      </c>
      <c r="N32" s="243">
        <v>5.7454853349564342E-4</v>
      </c>
      <c r="O32" s="711"/>
      <c r="P32" s="64"/>
      <c r="Q32" s="203">
        <f>IFERROR(IF(OR(B32="TÍTULO 1",B32="TÍTULO 2",B32="TÍTULO 3",B32="TÍTULO 4"),B32,IF(D32=0,"",IF(OR(D32="SINAPI",D32="SINAPI INSUMO",D32="ORSE INSUMO",D32="SEINFRA CE",D32="COMP. ELABORADA",D32="SABESP",D32="EMBASA-BA INSUMO",D32="COMPOSIÇÃO ELAB.",D32="COTAÇÃO INSUMO-BDI DIF.",D32="ORSE INSUMO-BDI DIFERENCIADO",D32="SINAPI INSUMO-BDI DIFERENCIADO"),B32,IF(MID(B32,1,5)="COMP.",VLOOKUP(B32,COMPOSIÇÕES!$K$1:$L$737090,2,FALSE))))),0)</f>
        <v>7962</v>
      </c>
      <c r="R32" s="212">
        <f>VLOOKUP(B32,'CURVA ABC'!$B$5:$N$262,9,FALSE)</f>
        <v>295.02100000000002</v>
      </c>
      <c r="S32" s="56" t="b">
        <f t="shared" si="2"/>
        <v>1</v>
      </c>
      <c r="T32" s="720" t="b">
        <f t="shared" si="0"/>
        <v>0</v>
      </c>
      <c r="V32" s="55">
        <v>7962</v>
      </c>
      <c r="W32" s="212" t="s">
        <v>1432</v>
      </c>
      <c r="X32" s="688">
        <v>339.4</v>
      </c>
      <c r="Y32" s="1064" t="b">
        <f t="shared" si="1"/>
        <v>1</v>
      </c>
    </row>
    <row r="33" spans="1:25" s="235" customFormat="1" ht="26.25" customHeight="1">
      <c r="A33" s="937" t="s">
        <v>959</v>
      </c>
      <c r="B33" s="938" t="s">
        <v>947</v>
      </c>
      <c r="C33" s="694"/>
      <c r="D33" s="939"/>
      <c r="E33" s="940" t="s">
        <v>548</v>
      </c>
      <c r="F33" s="695"/>
      <c r="G33" s="941"/>
      <c r="H33" s="696"/>
      <c r="I33" s="941"/>
      <c r="J33" s="697"/>
      <c r="K33" s="942"/>
      <c r="L33" s="698"/>
      <c r="M33" s="699">
        <v>876.3762999999999</v>
      </c>
      <c r="N33" s="700">
        <v>1.7067283954543509E-3</v>
      </c>
      <c r="O33" s="712"/>
      <c r="P33" s="233"/>
      <c r="Q33" s="203" t="str">
        <f>IFERROR(IF(OR(B33="TÍTULO 1",B33="TÍTULO 2",B33="TÍTULO 3",B33="TÍTULO 4"),B33,IF(D33=0,"",IF(OR(D33="SINAPI",D33="SINAPI INSUMO",D33="ORSE INSUMO",D33="SEINFRA CE",D33="COMP. ELABORADA",D33="SABESP",D33="EMBASA-BA INSUMO",D33="COMPOSIÇÃO ELAB.",D33="COTAÇÃO INSUMO-BDI DIF.",D33="ORSE INSUMO-BDI DIFERENCIADO",D33="SINAPI INSUMO-BDI DIFERENCIADO"),B33,IF(MID(B33,1,5)="COMP.",VLOOKUP(B33,COMPOSIÇÕES!$K$1:$L$737090,2,FALSE))))),0)</f>
        <v>Título 3</v>
      </c>
      <c r="R33" s="212" t="e">
        <f>VLOOKUP(B33,'CURVA ABC'!$B$5:$N$262,9,FALSE)</f>
        <v>#N/A</v>
      </c>
      <c r="S33" s="56" t="e">
        <f t="shared" si="2"/>
        <v>#N/A</v>
      </c>
      <c r="T33" s="232" t="e">
        <f t="shared" si="0"/>
        <v>#N/A</v>
      </c>
      <c r="V33" s="235" t="s">
        <v>947</v>
      </c>
      <c r="W33" s="234" t="s">
        <v>548</v>
      </c>
      <c r="X33" s="697"/>
      <c r="Y33" s="235" t="b">
        <f t="shared" si="1"/>
        <v>1</v>
      </c>
    </row>
    <row r="34" spans="1:25" s="55" customFormat="1" ht="45" customHeight="1">
      <c r="A34" s="135" t="s">
        <v>992</v>
      </c>
      <c r="B34" s="134">
        <v>97645</v>
      </c>
      <c r="C34" s="16" t="s">
        <v>2041</v>
      </c>
      <c r="D34" s="701" t="s">
        <v>100</v>
      </c>
      <c r="E34" s="11" t="s">
        <v>860</v>
      </c>
      <c r="F34" s="242" t="e">
        <v>#REF!</v>
      </c>
      <c r="G34" s="143" t="s">
        <v>51</v>
      </c>
      <c r="H34" s="686">
        <v>0</v>
      </c>
      <c r="I34" s="11">
        <v>1.294</v>
      </c>
      <c r="J34" s="688">
        <v>16.03</v>
      </c>
      <c r="K34" s="11">
        <v>4.5316999999999998</v>
      </c>
      <c r="L34" s="140">
        <v>20.561699999999998</v>
      </c>
      <c r="M34" s="244">
        <v>26.6068</v>
      </c>
      <c r="N34" s="243">
        <v>5.1816304334308012E-5</v>
      </c>
      <c r="O34" s="711" t="s">
        <v>312</v>
      </c>
      <c r="P34" s="64"/>
      <c r="Q34" s="203">
        <f>IFERROR(IF(OR(B34="TÍTULO 1",B34="TÍTULO 2",B34="TÍTULO 3",B34="TÍTULO 4"),B34,IF(D34=0,"",IF(OR(D34="SINAPI",D34="SINAPI INSUMO",D34="ORSE INSUMO",D34="SEINFRA CE",D34="COMP. ELABORADA",D34="SABESP",D34="EMBASA-BA INSUMO",D34="COMPOSIÇÃO ELAB.",D34="COTAÇÃO INSUMO-BDI DIF.",D34="ORSE INSUMO-BDI DIFERENCIADO",D34="SINAPI INSUMO-BDI DIFERENCIADO"),B34,IF(MID(B34,1,5)="COMP.",VLOOKUP(B34,COMPOSIÇÕES!$K$1:$L$737090,2,FALSE))))),0)</f>
        <v>97645</v>
      </c>
      <c r="R34" s="212">
        <f>VLOOKUP(B34,'CURVA ABC'!$B$5:$N$262,9,FALSE)</f>
        <v>20.561699999999998</v>
      </c>
      <c r="S34" s="56" t="b">
        <f t="shared" si="2"/>
        <v>1</v>
      </c>
      <c r="T34" s="9" t="b">
        <f t="shared" si="0"/>
        <v>0</v>
      </c>
      <c r="V34" s="55">
        <v>97645</v>
      </c>
      <c r="W34" s="67" t="s">
        <v>860</v>
      </c>
      <c r="X34" s="688">
        <v>15.88</v>
      </c>
      <c r="Y34" s="235" t="b">
        <f t="shared" si="1"/>
        <v>1</v>
      </c>
    </row>
    <row r="35" spans="1:25" s="55" customFormat="1" ht="45" customHeight="1">
      <c r="A35" s="135" t="s">
        <v>993</v>
      </c>
      <c r="B35" s="134">
        <v>97644</v>
      </c>
      <c r="C35" s="16" t="s">
        <v>2042</v>
      </c>
      <c r="D35" s="138" t="s">
        <v>100</v>
      </c>
      <c r="E35" s="11" t="s">
        <v>859</v>
      </c>
      <c r="F35" s="242" t="e">
        <v>#REF!</v>
      </c>
      <c r="G35" s="143" t="s">
        <v>51</v>
      </c>
      <c r="H35" s="686">
        <v>0</v>
      </c>
      <c r="I35" s="11">
        <v>18.899999999999999</v>
      </c>
      <c r="J35" s="688">
        <v>5.43</v>
      </c>
      <c r="K35" s="11">
        <v>1.5350999999999999</v>
      </c>
      <c r="L35" s="140">
        <v>6.9650999999999996</v>
      </c>
      <c r="M35" s="244">
        <v>131.6404</v>
      </c>
      <c r="N35" s="243">
        <v>2.5636750864779079E-4</v>
      </c>
      <c r="O35" s="711" t="s">
        <v>1016</v>
      </c>
      <c r="P35" s="64"/>
      <c r="Q35" s="203">
        <f>IFERROR(IF(OR(B35="TÍTULO 1",B35="TÍTULO 2",B35="TÍTULO 3",B35="TÍTULO 4"),B35,IF(D35=0,"",IF(OR(D35="SINAPI",D35="SINAPI INSUMO",D35="ORSE INSUMO",D35="SEINFRA CE",D35="COMP. ELABORADA",D35="SABESP",D35="EMBASA-BA INSUMO",D35="COMPOSIÇÃO ELAB.",D35="COTAÇÃO INSUMO-BDI DIF.",D35="ORSE INSUMO-BDI DIFERENCIADO",D35="SINAPI INSUMO-BDI DIFERENCIADO"),B35,IF(MID(B35,1,5)="COMP.",VLOOKUP(B35,COMPOSIÇÕES!$K$1:$L$737090,2,FALSE))))),0)</f>
        <v>97644</v>
      </c>
      <c r="R35" s="212">
        <f>VLOOKUP(B35,'CURVA ABC'!$B$5:$N$262,9,FALSE)</f>
        <v>6.9650999999999996</v>
      </c>
      <c r="S35" s="56" t="b">
        <f t="shared" si="2"/>
        <v>1</v>
      </c>
      <c r="T35" s="9" t="b">
        <f t="shared" si="0"/>
        <v>0</v>
      </c>
      <c r="V35" s="55">
        <v>97644</v>
      </c>
      <c r="W35" s="67" t="s">
        <v>859</v>
      </c>
      <c r="X35" s="688">
        <v>5.35</v>
      </c>
      <c r="Y35" s="235" t="b">
        <f t="shared" si="1"/>
        <v>1</v>
      </c>
    </row>
    <row r="36" spans="1:25" s="55" customFormat="1" ht="26.25" customHeight="1">
      <c r="A36" s="135" t="s">
        <v>994</v>
      </c>
      <c r="B36" s="134" t="s">
        <v>119</v>
      </c>
      <c r="C36" s="16" t="s">
        <v>119</v>
      </c>
      <c r="D36" s="137" t="s">
        <v>928</v>
      </c>
      <c r="E36" s="11" t="s">
        <v>998</v>
      </c>
      <c r="F36" s="242" t="e">
        <v>#REF!</v>
      </c>
      <c r="G36" s="143" t="s">
        <v>51</v>
      </c>
      <c r="H36" s="686">
        <v>0</v>
      </c>
      <c r="I36" s="11">
        <v>18.899999999999999</v>
      </c>
      <c r="J36" s="688">
        <v>11.4848</v>
      </c>
      <c r="K36" s="11">
        <v>3.2467999999999999</v>
      </c>
      <c r="L36" s="140">
        <v>14.7316</v>
      </c>
      <c r="M36" s="244">
        <v>278.42720000000003</v>
      </c>
      <c r="N36" s="243">
        <v>5.422323815772376E-4</v>
      </c>
      <c r="O36" s="711" t="s">
        <v>1017</v>
      </c>
      <c r="P36" s="64"/>
      <c r="Q36" s="203" t="str">
        <f>IFERROR(IF(OR(B36="TÍTULO 1",B36="TÍTULO 2",B36="TÍTULO 3",B36="TÍTULO 4"),B36,IF(D36=0,"",IF(OR(D36="SINAPI",D36="SINAPI INSUMO",D36="ORSE INSUMO",D36="SEINFRA CE",D36="COMP. ELABORADA",D36="SABESP",D36="EMBASA-BA INSUMO",D36="COMPOSIÇÃO ELAB.",D36="COTAÇÃO INSUMO-BDI DIF.",D36="ORSE INSUMO-BDI DIFERENCIADO",D36="SINAPI INSUMO-BDI DIFERENCIADO"),B36,IF(MID(B36,1,5)="COMP.",VLOOKUP(B36,COMPOSIÇÕES!$K$1:$L$737090,2,FALSE))))),0)</f>
        <v>COMP. 26</v>
      </c>
      <c r="R36" s="212">
        <f>VLOOKUP(B36,'CURVA ABC'!$B$5:$N$262,9,FALSE)</f>
        <v>14.7316</v>
      </c>
      <c r="S36" s="56" t="b">
        <f t="shared" si="2"/>
        <v>1</v>
      </c>
      <c r="T36" s="9" t="b">
        <f t="shared" si="0"/>
        <v>0</v>
      </c>
      <c r="V36" s="55" t="s">
        <v>119</v>
      </c>
      <c r="W36" s="67" t="s">
        <v>998</v>
      </c>
      <c r="X36" s="688">
        <v>11.428000000000001</v>
      </c>
      <c r="Y36" s="235" t="b">
        <f t="shared" si="1"/>
        <v>1</v>
      </c>
    </row>
    <row r="37" spans="1:25" s="55" customFormat="1" ht="45" customHeight="1">
      <c r="A37" s="135" t="s">
        <v>995</v>
      </c>
      <c r="B37" s="134" t="s">
        <v>120</v>
      </c>
      <c r="C37" s="16" t="s">
        <v>120</v>
      </c>
      <c r="D37" s="137" t="s">
        <v>928</v>
      </c>
      <c r="E37" s="11" t="s">
        <v>1018</v>
      </c>
      <c r="F37" s="242" t="e">
        <v>#REF!</v>
      </c>
      <c r="G37" s="143" t="s">
        <v>51</v>
      </c>
      <c r="H37" s="686">
        <v>0</v>
      </c>
      <c r="I37" s="11">
        <v>16.840000000000003</v>
      </c>
      <c r="J37" s="688">
        <v>6.6980000000000004</v>
      </c>
      <c r="K37" s="11">
        <v>1.8935</v>
      </c>
      <c r="L37" s="140">
        <v>8.5914999999999999</v>
      </c>
      <c r="M37" s="244">
        <v>144.68090000000001</v>
      </c>
      <c r="N37" s="243">
        <v>2.8176366739937104E-4</v>
      </c>
      <c r="O37" s="711" t="s">
        <v>1015</v>
      </c>
      <c r="P37" s="64"/>
      <c r="Q37" s="203" t="str">
        <f>IFERROR(IF(OR(B37="TÍTULO 1",B37="TÍTULO 2",B37="TÍTULO 3",B37="TÍTULO 4"),B37,IF(D37=0,"",IF(OR(D37="SINAPI",D37="SINAPI INSUMO",D37="ORSE INSUMO",D37="SEINFRA CE",D37="COMP. ELABORADA",D37="SABESP",D37="EMBASA-BA INSUMO",D37="COMPOSIÇÃO ELAB.",D37="COTAÇÃO INSUMO-BDI DIF.",D37="ORSE INSUMO-BDI DIFERENCIADO",D37="SINAPI INSUMO-BDI DIFERENCIADO"),B37,IF(MID(B37,1,5)="COMP.",VLOOKUP(B37,COMPOSIÇÕES!$K$1:$L$737090,2,FALSE))))),0)</f>
        <v>COMP. 27</v>
      </c>
      <c r="R37" s="212">
        <f>VLOOKUP(B37,'CURVA ABC'!$B$5:$N$262,9,FALSE)</f>
        <v>8.5914999999999999</v>
      </c>
      <c r="S37" s="56" t="b">
        <f t="shared" si="2"/>
        <v>1</v>
      </c>
      <c r="T37" s="9" t="b">
        <f t="shared" si="0"/>
        <v>0</v>
      </c>
      <c r="V37" s="55" t="s">
        <v>120</v>
      </c>
      <c r="W37" s="67" t="s">
        <v>1018</v>
      </c>
      <c r="X37" s="688">
        <v>6.492</v>
      </c>
      <c r="Y37" s="235" t="b">
        <f t="shared" si="1"/>
        <v>1</v>
      </c>
    </row>
    <row r="38" spans="1:25" s="55" customFormat="1" ht="45" customHeight="1">
      <c r="A38" s="135" t="s">
        <v>996</v>
      </c>
      <c r="B38" s="136">
        <v>7962</v>
      </c>
      <c r="C38" s="16" t="s">
        <v>2034</v>
      </c>
      <c r="D38" s="137" t="s">
        <v>956</v>
      </c>
      <c r="E38" s="11" t="s">
        <v>1432</v>
      </c>
      <c r="F38" s="242" t="e">
        <v>#REF!</v>
      </c>
      <c r="G38" s="143" t="s">
        <v>48</v>
      </c>
      <c r="H38" s="686">
        <v>0</v>
      </c>
      <c r="I38" s="11">
        <v>1</v>
      </c>
      <c r="J38" s="688">
        <v>230</v>
      </c>
      <c r="K38" s="11">
        <v>65.021000000000001</v>
      </c>
      <c r="L38" s="140">
        <v>295.02100000000002</v>
      </c>
      <c r="M38" s="244">
        <v>295.02100000000002</v>
      </c>
      <c r="N38" s="243">
        <v>5.7454853349564342E-4</v>
      </c>
      <c r="O38" s="711"/>
      <c r="P38" s="64"/>
      <c r="Q38" s="203">
        <f>IFERROR(IF(OR(B38="TÍTULO 1",B38="TÍTULO 2",B38="TÍTULO 3",B38="TÍTULO 4"),B38,IF(D38=0,"",IF(OR(D38="SINAPI",D38="SINAPI INSUMO",D38="ORSE INSUMO",D38="SEINFRA CE",D38="COMP. ELABORADA",D38="SABESP",D38="EMBASA-BA INSUMO",D38="COMPOSIÇÃO ELAB.",D38="COTAÇÃO INSUMO-BDI DIF.",D38="ORSE INSUMO-BDI DIFERENCIADO",D38="SINAPI INSUMO-BDI DIFERENCIADO"),B38,IF(MID(B38,1,5)="COMP.",VLOOKUP(B38,COMPOSIÇÕES!$K$1:$L$737090,2,FALSE))))),0)</f>
        <v>7962</v>
      </c>
      <c r="R38" s="212">
        <f>VLOOKUP(B38,'CURVA ABC'!$B$5:$N$262,9,FALSE)</f>
        <v>295.02100000000002</v>
      </c>
      <c r="S38" s="56" t="b">
        <f t="shared" si="2"/>
        <v>1</v>
      </c>
      <c r="T38" s="720" t="b">
        <f t="shared" si="0"/>
        <v>0</v>
      </c>
      <c r="V38" s="55">
        <v>7962</v>
      </c>
      <c r="W38" s="212" t="s">
        <v>1432</v>
      </c>
      <c r="X38" s="688">
        <v>339.4</v>
      </c>
      <c r="Y38" s="235" t="b">
        <f t="shared" si="1"/>
        <v>1</v>
      </c>
    </row>
    <row r="39" spans="1:25" s="235" customFormat="1" ht="26.25" customHeight="1">
      <c r="A39" s="937" t="s">
        <v>960</v>
      </c>
      <c r="B39" s="938" t="s">
        <v>947</v>
      </c>
      <c r="C39" s="694"/>
      <c r="D39" s="939"/>
      <c r="E39" s="940" t="s">
        <v>551</v>
      </c>
      <c r="F39" s="695"/>
      <c r="G39" s="941"/>
      <c r="H39" s="696"/>
      <c r="I39" s="941"/>
      <c r="J39" s="697"/>
      <c r="K39" s="942"/>
      <c r="L39" s="698"/>
      <c r="M39" s="699">
        <v>982.39619999999991</v>
      </c>
      <c r="N39" s="700">
        <v>1.9132004027567285E-3</v>
      </c>
      <c r="O39" s="712"/>
      <c r="P39" s="233"/>
      <c r="Q39" s="203" t="str">
        <f>IFERROR(IF(OR(B39="TÍTULO 1",B39="TÍTULO 2",B39="TÍTULO 3",B39="TÍTULO 4"),B39,IF(D39=0,"",IF(OR(D39="SINAPI",D39="SINAPI INSUMO",D39="ORSE INSUMO",D39="SEINFRA CE",D39="COMP. ELABORADA",D39="SABESP",D39="EMBASA-BA INSUMO",D39="COMPOSIÇÃO ELAB.",D39="COTAÇÃO INSUMO-BDI DIF.",D39="ORSE INSUMO-BDI DIFERENCIADO",D39="SINAPI INSUMO-BDI DIFERENCIADO"),B39,IF(MID(B39,1,5)="COMP.",VLOOKUP(B39,COMPOSIÇÕES!$K$1:$L$737090,2,FALSE))))),0)</f>
        <v>Título 3</v>
      </c>
      <c r="R39" s="212" t="e">
        <f>VLOOKUP(B39,'CURVA ABC'!$B$5:$N$262,9,FALSE)</f>
        <v>#N/A</v>
      </c>
      <c r="S39" s="56" t="e">
        <f t="shared" si="2"/>
        <v>#N/A</v>
      </c>
      <c r="T39" s="232" t="e">
        <f t="shared" ref="T39:T52" si="12">S39=E39</f>
        <v>#N/A</v>
      </c>
      <c r="V39" s="235" t="s">
        <v>947</v>
      </c>
      <c r="W39" s="234" t="s">
        <v>551</v>
      </c>
      <c r="X39" s="697"/>
      <c r="Y39" s="235" t="b">
        <f t="shared" si="1"/>
        <v>1</v>
      </c>
    </row>
    <row r="40" spans="1:25" s="55" customFormat="1" ht="34.5" customHeight="1">
      <c r="A40" s="135" t="s">
        <v>1007</v>
      </c>
      <c r="B40" s="134" t="s">
        <v>122</v>
      </c>
      <c r="C40" s="1177" t="s">
        <v>122</v>
      </c>
      <c r="D40" s="137" t="s">
        <v>928</v>
      </c>
      <c r="E40" s="11" t="s">
        <v>1005</v>
      </c>
      <c r="F40" s="1189" t="e">
        <v>#REF!</v>
      </c>
      <c r="G40" s="143" t="s">
        <v>96</v>
      </c>
      <c r="H40" s="1190">
        <v>0</v>
      </c>
      <c r="I40" s="11">
        <v>9</v>
      </c>
      <c r="J40" s="688">
        <v>9.2729999999999997</v>
      </c>
      <c r="K40" s="11">
        <v>2.6215000000000002</v>
      </c>
      <c r="L40" s="140">
        <v>11.894500000000001</v>
      </c>
      <c r="M40" s="244">
        <v>107.0505</v>
      </c>
      <c r="N40" s="243">
        <v>2.0847908381089949E-4</v>
      </c>
      <c r="O40" s="711"/>
      <c r="P40" s="64"/>
      <c r="Q40" s="203" t="str">
        <f>IFERROR(IF(OR(B40="TÍTULO 1",B40="TÍTULO 2",B40="TÍTULO 3",B40="TÍTULO 4"),B40,IF(D40=0,"",IF(OR(D40="SINAPI",D40="SINAPI INSUMO",D40="ORSE INSUMO",D40="SEINFRA CE",D40="COMP. ELABORADA",D40="SABESP",D40="EMBASA-BA INSUMO",D40="COMPOSIÇÃO ELAB.",D40="COTAÇÃO INSUMO-BDI DIF.",D40="ORSE INSUMO-BDI DIFERENCIADO",D40="SINAPI INSUMO-BDI DIFERENCIADO"),B40,IF(MID(B40,1,5)="COMP.",VLOOKUP(B40,COMPOSIÇÕES!$K$1:$L$737090,2,FALSE))))),0)</f>
        <v>COMP. 29</v>
      </c>
      <c r="R40" s="212">
        <f>VLOOKUP(B40,'CURVA ABC'!$B$5:$N$262,9,FALSE)</f>
        <v>11.894500000000001</v>
      </c>
      <c r="S40" s="56" t="b">
        <f t="shared" si="2"/>
        <v>1</v>
      </c>
      <c r="T40" s="720" t="b">
        <f t="shared" si="12"/>
        <v>0</v>
      </c>
      <c r="V40" s="55" t="s">
        <v>122</v>
      </c>
      <c r="W40" s="212" t="s">
        <v>1005</v>
      </c>
      <c r="X40" s="688">
        <v>9.2089999999999996</v>
      </c>
      <c r="Y40" s="1064" t="b">
        <f t="shared" si="1"/>
        <v>1</v>
      </c>
    </row>
    <row r="41" spans="1:25" s="55" customFormat="1" ht="34.5" customHeight="1">
      <c r="A41" s="135" t="s">
        <v>1008</v>
      </c>
      <c r="B41" s="134" t="s">
        <v>123</v>
      </c>
      <c r="C41" s="1177" t="s">
        <v>123</v>
      </c>
      <c r="D41" s="137" t="s">
        <v>928</v>
      </c>
      <c r="E41" s="11" t="s">
        <v>1012</v>
      </c>
      <c r="F41" s="1189" t="e">
        <v>#REF!</v>
      </c>
      <c r="G41" s="143" t="s">
        <v>96</v>
      </c>
      <c r="H41" s="1190">
        <v>0</v>
      </c>
      <c r="I41" s="11">
        <v>26</v>
      </c>
      <c r="J41" s="688">
        <v>15.96</v>
      </c>
      <c r="K41" s="11">
        <v>4.5118999999999998</v>
      </c>
      <c r="L41" s="140">
        <v>20.471900000000002</v>
      </c>
      <c r="M41" s="244">
        <v>532.26940000000002</v>
      </c>
      <c r="N41" s="243">
        <v>1.0365858809867976E-3</v>
      </c>
      <c r="O41" s="711"/>
      <c r="P41" s="64"/>
      <c r="Q41" s="203" t="str">
        <f>IFERROR(IF(OR(B41="TÍTULO 1",B41="TÍTULO 2",B41="TÍTULO 3",B41="TÍTULO 4"),B41,IF(D41=0,"",IF(OR(D41="SINAPI",D41="SINAPI INSUMO",D41="ORSE INSUMO",D41="SEINFRA CE",D41="COMP. ELABORADA",D41="SABESP",D41="EMBASA-BA INSUMO",D41="COMPOSIÇÃO ELAB.",D41="COTAÇÃO INSUMO-BDI DIF.",D41="ORSE INSUMO-BDI DIFERENCIADO",D41="SINAPI INSUMO-BDI DIFERENCIADO"),B41,IF(MID(B41,1,5)="COMP.",VLOOKUP(B41,COMPOSIÇÕES!$K$1:$L$737090,2,FALSE))))),0)</f>
        <v>COMP. 30</v>
      </c>
      <c r="R41" s="212">
        <f>VLOOKUP(B41,'CURVA ABC'!$B$5:$N$262,9,FALSE)</f>
        <v>20.471900000000002</v>
      </c>
      <c r="S41" s="56" t="b">
        <f t="shared" si="2"/>
        <v>1</v>
      </c>
      <c r="T41" s="720" t="b">
        <f t="shared" si="12"/>
        <v>0</v>
      </c>
      <c r="V41" s="55" t="s">
        <v>123</v>
      </c>
      <c r="W41" s="212" t="s">
        <v>1012</v>
      </c>
      <c r="X41" s="688">
        <v>15.82</v>
      </c>
      <c r="Y41" s="1064" t="b">
        <f t="shared" si="1"/>
        <v>1</v>
      </c>
    </row>
    <row r="42" spans="1:25" s="55" customFormat="1" ht="34.5" customHeight="1">
      <c r="A42" s="135" t="s">
        <v>1009</v>
      </c>
      <c r="B42" s="134" t="s">
        <v>1429</v>
      </c>
      <c r="C42" s="1177" t="s">
        <v>1429</v>
      </c>
      <c r="D42" s="137" t="s">
        <v>928</v>
      </c>
      <c r="E42" s="11" t="s">
        <v>1013</v>
      </c>
      <c r="F42" s="1189" t="e">
        <v>#REF!</v>
      </c>
      <c r="G42" s="143" t="s">
        <v>96</v>
      </c>
      <c r="H42" s="1190">
        <v>0</v>
      </c>
      <c r="I42" s="11">
        <v>3</v>
      </c>
      <c r="J42" s="688">
        <v>9.2729999999999997</v>
      </c>
      <c r="K42" s="11">
        <v>2.6215000000000002</v>
      </c>
      <c r="L42" s="140">
        <v>11.894500000000001</v>
      </c>
      <c r="M42" s="244">
        <v>35.683500000000002</v>
      </c>
      <c r="N42" s="243">
        <v>6.9493027936966495E-5</v>
      </c>
      <c r="O42" s="711"/>
      <c r="P42" s="64"/>
      <c r="Q42" s="203" t="str">
        <f>IFERROR(IF(OR(B42="TÍTULO 1",B42="TÍTULO 2",B42="TÍTULO 3",B42="TÍTULO 4"),B42,IF(D42=0,"",IF(OR(D42="SINAPI",D42="SINAPI INSUMO",D42="ORSE INSUMO",D42="SEINFRA CE",D42="COMP. ELABORADA",D42="SABESP",D42="EMBASA-BA INSUMO",D42="COMPOSIÇÃO ELAB.",D42="COTAÇÃO INSUMO-BDI DIF.",D42="ORSE INSUMO-BDI DIFERENCIADO",D42="SINAPI INSUMO-BDI DIFERENCIADO"),B42,IF(MID(B42,1,5)="COMP.",VLOOKUP(B42,COMPOSIÇÕES!$K$1:$L$737090,2,FALSE))))),0)</f>
        <v>COMP. 31</v>
      </c>
      <c r="R42" s="212">
        <f>VLOOKUP(B42,'CURVA ABC'!$B$5:$N$262,9,FALSE)</f>
        <v>11.894500000000001</v>
      </c>
      <c r="S42" s="56" t="b">
        <f t="shared" si="2"/>
        <v>1</v>
      </c>
      <c r="T42" s="720" t="b">
        <f t="shared" si="12"/>
        <v>0</v>
      </c>
      <c r="V42" s="55" t="s">
        <v>1429</v>
      </c>
      <c r="W42" s="212" t="s">
        <v>1013</v>
      </c>
      <c r="X42" s="688">
        <v>9.2089999999999996</v>
      </c>
      <c r="Y42" s="1064" t="b">
        <f t="shared" si="1"/>
        <v>1</v>
      </c>
    </row>
    <row r="43" spans="1:25" s="55" customFormat="1" ht="51.75" customHeight="1">
      <c r="A43" s="135" t="s">
        <v>1010</v>
      </c>
      <c r="B43" s="134" t="s">
        <v>120</v>
      </c>
      <c r="C43" s="1177" t="s">
        <v>120</v>
      </c>
      <c r="D43" s="137" t="s">
        <v>928</v>
      </c>
      <c r="E43" s="11" t="s">
        <v>1018</v>
      </c>
      <c r="F43" s="1189" t="e">
        <v>#REF!</v>
      </c>
      <c r="G43" s="143" t="s">
        <v>51</v>
      </c>
      <c r="H43" s="1190">
        <v>0</v>
      </c>
      <c r="I43" s="11">
        <v>1.4400000000000002</v>
      </c>
      <c r="J43" s="688">
        <v>6.6980000000000004</v>
      </c>
      <c r="K43" s="11">
        <v>1.8935</v>
      </c>
      <c r="L43" s="140">
        <v>8.5914999999999999</v>
      </c>
      <c r="M43" s="244">
        <v>12.3718</v>
      </c>
      <c r="N43" s="243">
        <v>2.4093876526421515E-5</v>
      </c>
      <c r="O43" s="711"/>
      <c r="P43" s="64"/>
      <c r="Q43" s="203" t="str">
        <f>IFERROR(IF(OR(B43="TÍTULO 1",B43="TÍTULO 2",B43="TÍTULO 3",B43="TÍTULO 4"),B43,IF(D43=0,"",IF(OR(D43="SINAPI",D43="SINAPI INSUMO",D43="ORSE INSUMO",D43="SEINFRA CE",D43="COMP. ELABORADA",D43="SABESP",D43="EMBASA-BA INSUMO",D43="COMPOSIÇÃO ELAB.",D43="COTAÇÃO INSUMO-BDI DIF.",D43="ORSE INSUMO-BDI DIFERENCIADO",D43="SINAPI INSUMO-BDI DIFERENCIADO"),B43,IF(MID(B43,1,5)="COMP.",VLOOKUP(B43,COMPOSIÇÕES!$K$1:$L$737090,2,FALSE))))),0)</f>
        <v>COMP. 27</v>
      </c>
      <c r="R43" s="212">
        <f>VLOOKUP(B43,'CURVA ABC'!$B$5:$N$262,9,FALSE)</f>
        <v>8.5914999999999999</v>
      </c>
      <c r="S43" s="56" t="b">
        <f>R43=L43</f>
        <v>1</v>
      </c>
      <c r="T43" s="720" t="b">
        <f>S43=E43</f>
        <v>0</v>
      </c>
      <c r="V43" s="55" t="s">
        <v>120</v>
      </c>
      <c r="W43" s="212" t="s">
        <v>1018</v>
      </c>
      <c r="X43" s="688">
        <v>6.492</v>
      </c>
      <c r="Y43" s="1064" t="b">
        <f>W43=E43</f>
        <v>1</v>
      </c>
    </row>
    <row r="44" spans="1:25" s="55" customFormat="1" ht="45" customHeight="1">
      <c r="A44" s="135" t="s">
        <v>1525</v>
      </c>
      <c r="B44" s="136">
        <v>7962</v>
      </c>
      <c r="C44" s="1177" t="s">
        <v>2034</v>
      </c>
      <c r="D44" s="137" t="s">
        <v>956</v>
      </c>
      <c r="E44" s="11" t="s">
        <v>1432</v>
      </c>
      <c r="F44" s="1189" t="e">
        <v>#REF!</v>
      </c>
      <c r="G44" s="143" t="s">
        <v>48</v>
      </c>
      <c r="H44" s="1190">
        <v>0</v>
      </c>
      <c r="I44" s="11">
        <v>1</v>
      </c>
      <c r="J44" s="688">
        <v>230</v>
      </c>
      <c r="K44" s="11">
        <v>65.021000000000001</v>
      </c>
      <c r="L44" s="140">
        <v>295.02100000000002</v>
      </c>
      <c r="M44" s="244">
        <v>295.02100000000002</v>
      </c>
      <c r="N44" s="243">
        <v>5.7454853349564342E-4</v>
      </c>
      <c r="O44" s="711"/>
      <c r="P44" s="64"/>
      <c r="Q44" s="203">
        <f>IFERROR(IF(OR(B44="TÍTULO 1",B44="TÍTULO 2",B44="TÍTULO 3",B44="TÍTULO 4"),B44,IF(D44=0,"",IF(OR(D44="SINAPI",D44="SINAPI INSUMO",D44="ORSE INSUMO",D44="SEINFRA CE",D44="COMP. ELABORADA",D44="SABESP",D44="EMBASA-BA INSUMO",D44="COMPOSIÇÃO ELAB.",D44="COTAÇÃO INSUMO-BDI DIF.",D44="ORSE INSUMO-BDI DIFERENCIADO",D44="SINAPI INSUMO-BDI DIFERENCIADO"),B44,IF(MID(B44,1,5)="COMP.",VLOOKUP(B44,COMPOSIÇÕES!$K$1:$L$737090,2,FALSE))))),0)</f>
        <v>7962</v>
      </c>
      <c r="R44" s="212">
        <f>VLOOKUP(B44,'CURVA ABC'!$B$5:$N$262,9,FALSE)</f>
        <v>295.02100000000002</v>
      </c>
      <c r="S44" s="56" t="b">
        <f t="shared" si="2"/>
        <v>1</v>
      </c>
      <c r="T44" s="720" t="b">
        <f t="shared" si="12"/>
        <v>0</v>
      </c>
      <c r="V44" s="55">
        <v>7962</v>
      </c>
      <c r="W44" s="212" t="s">
        <v>1432</v>
      </c>
      <c r="X44" s="688">
        <v>339.4</v>
      </c>
      <c r="Y44" s="1064" t="b">
        <f t="shared" si="1"/>
        <v>1</v>
      </c>
    </row>
    <row r="45" spans="1:25" s="235" customFormat="1" ht="26.25" customHeight="1">
      <c r="A45" s="937" t="s">
        <v>980</v>
      </c>
      <c r="B45" s="938" t="s">
        <v>947</v>
      </c>
      <c r="C45" s="694"/>
      <c r="D45" s="939"/>
      <c r="E45" s="940" t="s">
        <v>547</v>
      </c>
      <c r="F45" s="695"/>
      <c r="G45" s="941"/>
      <c r="H45" s="696"/>
      <c r="I45" s="941"/>
      <c r="J45" s="697"/>
      <c r="K45" s="942"/>
      <c r="L45" s="698"/>
      <c r="M45" s="699">
        <v>5018.3612000000003</v>
      </c>
      <c r="N45" s="700">
        <v>9.7731756993957621E-3</v>
      </c>
      <c r="O45" s="712"/>
      <c r="P45" s="233"/>
      <c r="Q45" s="203" t="str">
        <f>IFERROR(IF(OR(B45="TÍTULO 1",B45="TÍTULO 2",B45="TÍTULO 3",B45="TÍTULO 4"),B45,IF(D45=0,"",IF(OR(D45="SINAPI",D45="SINAPI INSUMO",D45="ORSE INSUMO",D45="SEINFRA CE",D45="COMP. ELABORADA",D45="SABESP",D45="EMBASA-BA INSUMO",D45="COMPOSIÇÃO ELAB.",D45="COTAÇÃO INSUMO-BDI DIF.",D45="ORSE INSUMO-BDI DIFERENCIADO",D45="SINAPI INSUMO-BDI DIFERENCIADO"),B45,IF(MID(B45,1,5)="COMP.",VLOOKUP(B45,COMPOSIÇÕES!$K$1:$L$737090,2,FALSE))))),0)</f>
        <v>Título 3</v>
      </c>
      <c r="R45" s="212" t="e">
        <f>VLOOKUP(B45,'CURVA ABC'!$B$5:$N$262,9,FALSE)</f>
        <v>#N/A</v>
      </c>
      <c r="S45" s="56" t="e">
        <f t="shared" ref="S45:S52" si="13">R45=L45</f>
        <v>#N/A</v>
      </c>
      <c r="T45" s="232" t="e">
        <f t="shared" si="12"/>
        <v>#N/A</v>
      </c>
      <c r="V45" s="235" t="s">
        <v>947</v>
      </c>
      <c r="W45" s="234" t="s">
        <v>547</v>
      </c>
      <c r="X45" s="697"/>
      <c r="Y45" s="235" t="b">
        <f t="shared" ref="Y45:Y52" si="14">W45=E45</f>
        <v>1</v>
      </c>
    </row>
    <row r="46" spans="1:25" s="55" customFormat="1" ht="34.5" customHeight="1">
      <c r="A46" s="135" t="s">
        <v>1000</v>
      </c>
      <c r="B46" s="134" t="s">
        <v>241</v>
      </c>
      <c r="C46" s="1177" t="s">
        <v>241</v>
      </c>
      <c r="D46" s="137" t="s">
        <v>928</v>
      </c>
      <c r="E46" s="11" t="s">
        <v>1698</v>
      </c>
      <c r="F46" s="1189" t="e">
        <v>#REF!</v>
      </c>
      <c r="G46" s="143" t="s">
        <v>47</v>
      </c>
      <c r="H46" s="1190">
        <v>0</v>
      </c>
      <c r="I46" s="11">
        <v>24.880000000000003</v>
      </c>
      <c r="J46" s="688">
        <v>7.64</v>
      </c>
      <c r="K46" s="11">
        <v>2.1598000000000002</v>
      </c>
      <c r="L46" s="140">
        <v>9.7997999999999994</v>
      </c>
      <c r="M46" s="244">
        <v>243.81899999999999</v>
      </c>
      <c r="N46" s="243">
        <v>4.7483348266182498E-4</v>
      </c>
      <c r="O46" s="711"/>
      <c r="P46" s="64"/>
      <c r="Q46" s="203" t="str">
        <f>IFERROR(IF(OR(B46="TÍTULO 1",B46="TÍTULO 2",B46="TÍTULO 3",B46="TÍTULO 4"),B46,IF(D46=0,"",IF(OR(D46="SINAPI",D46="SINAPI INSUMO",D46="ORSE INSUMO",D46="SEINFRA CE",D46="COMP. ELABORADA",D46="SABESP",D46="EMBASA-BA INSUMO",D46="COMPOSIÇÃO ELAB.",D46="COTAÇÃO INSUMO-BDI DIF.",D46="ORSE INSUMO-BDI DIFERENCIADO",D46="SINAPI INSUMO-BDI DIFERENCIADO"),B46,IF(MID(B46,1,5)="COMP.",VLOOKUP(B46,COMPOSIÇÕES!$K$1:$L$737090,2,FALSE))))),0)</f>
        <v>COMP. 100</v>
      </c>
      <c r="R46" s="212">
        <f>VLOOKUP(B46,'CURVA ABC'!$B$5:$N$262,9,FALSE)</f>
        <v>9.7997999999999994</v>
      </c>
      <c r="S46" s="56" t="b">
        <f t="shared" si="13"/>
        <v>1</v>
      </c>
      <c r="T46" s="720" t="b">
        <f t="shared" si="12"/>
        <v>0</v>
      </c>
      <c r="V46" s="55" t="s">
        <v>241</v>
      </c>
      <c r="W46" s="212" t="s">
        <v>1698</v>
      </c>
      <c r="X46" s="688">
        <v>7.62</v>
      </c>
      <c r="Y46" s="1064" t="b">
        <f t="shared" si="14"/>
        <v>1</v>
      </c>
    </row>
    <row r="47" spans="1:25" s="55" customFormat="1" ht="39.75" customHeight="1">
      <c r="A47" s="135" t="s">
        <v>1001</v>
      </c>
      <c r="B47" s="134">
        <v>97647</v>
      </c>
      <c r="C47" s="1194" t="s">
        <v>2043</v>
      </c>
      <c r="D47" s="138" t="s">
        <v>100</v>
      </c>
      <c r="E47" s="11" t="s">
        <v>861</v>
      </c>
      <c r="F47" s="1189" t="e">
        <v>#REF!</v>
      </c>
      <c r="G47" s="143" t="s">
        <v>51</v>
      </c>
      <c r="H47" s="1190">
        <v>0</v>
      </c>
      <c r="I47" s="11">
        <v>252.52</v>
      </c>
      <c r="J47" s="688">
        <v>2.2000000000000002</v>
      </c>
      <c r="K47" s="11">
        <v>0.62190000000000001</v>
      </c>
      <c r="L47" s="140">
        <v>2.8218999999999999</v>
      </c>
      <c r="M47" s="244">
        <v>712.58619999999996</v>
      </c>
      <c r="N47" s="243">
        <v>1.3877498761079151E-3</v>
      </c>
      <c r="O47" s="711"/>
      <c r="P47" s="64"/>
      <c r="Q47" s="203">
        <f>IFERROR(IF(OR(B47="TÍTULO 1",B47="TÍTULO 2",B47="TÍTULO 3",B47="TÍTULO 4"),B47,IF(D47=0,"",IF(OR(D47="SINAPI",D47="SINAPI INSUMO",D47="ORSE INSUMO",D47="SEINFRA CE",D47="COMP. ELABORADA",D47="SABESP",D47="EMBASA-BA INSUMO",D47="COMPOSIÇÃO ELAB.",D47="COTAÇÃO INSUMO-BDI DIF.",D47="ORSE INSUMO-BDI DIFERENCIADO",D47="SINAPI INSUMO-BDI DIFERENCIADO"),B47,IF(MID(B47,1,5)="COMP.",VLOOKUP(B47,COMPOSIÇÕES!$K$1:$L$737090,2,FALSE))))),0)</f>
        <v>97647</v>
      </c>
      <c r="R47" s="212">
        <f>VLOOKUP(B47,'CURVA ABC'!$B$5:$N$262,9,FALSE)</f>
        <v>2.8218999999999999</v>
      </c>
      <c r="S47" s="56" t="b">
        <f t="shared" si="13"/>
        <v>1</v>
      </c>
      <c r="T47" s="720" t="b">
        <f t="shared" si="12"/>
        <v>0</v>
      </c>
      <c r="V47" s="55">
        <v>97647</v>
      </c>
      <c r="W47" s="212" t="s">
        <v>861</v>
      </c>
      <c r="X47" s="688">
        <v>2.17</v>
      </c>
      <c r="Y47" s="1064" t="b">
        <f t="shared" si="14"/>
        <v>1</v>
      </c>
    </row>
    <row r="48" spans="1:25" s="55" customFormat="1" ht="40.5" customHeight="1">
      <c r="A48" s="135" t="s">
        <v>1002</v>
      </c>
      <c r="B48" s="134">
        <v>97650</v>
      </c>
      <c r="C48" s="592" t="s">
        <v>2044</v>
      </c>
      <c r="D48" s="138" t="s">
        <v>100</v>
      </c>
      <c r="E48" s="11" t="s">
        <v>862</v>
      </c>
      <c r="F48" s="242" t="e">
        <v>#REF!</v>
      </c>
      <c r="G48" s="143" t="s">
        <v>51</v>
      </c>
      <c r="H48" s="686">
        <v>0</v>
      </c>
      <c r="I48" s="11">
        <v>215.65</v>
      </c>
      <c r="J48" s="688">
        <v>4.74</v>
      </c>
      <c r="K48" s="11">
        <v>1.34</v>
      </c>
      <c r="L48" s="140">
        <v>6.08</v>
      </c>
      <c r="M48" s="244">
        <v>1311.152</v>
      </c>
      <c r="N48" s="243">
        <v>2.5534469030675101E-3</v>
      </c>
      <c r="O48" s="711"/>
      <c r="P48" s="64"/>
      <c r="Q48" s="203">
        <f>IFERROR(IF(OR(B48="TÍTULO 1",B48="TÍTULO 2",B48="TÍTULO 3",B48="TÍTULO 4"),B48,IF(D48=0,"",IF(OR(D48="SINAPI",D48="SINAPI INSUMO",D48="ORSE INSUMO",D48="SEINFRA CE",D48="COMP. ELABORADA",D48="SABESP",D48="EMBASA-BA INSUMO",D48="COMPOSIÇÃO ELAB.",D48="COTAÇÃO INSUMO-BDI DIF.",D48="ORSE INSUMO-BDI DIFERENCIADO",D48="SINAPI INSUMO-BDI DIFERENCIADO"),B48,IF(MID(B48,1,5)="COMP.",VLOOKUP(B48,COMPOSIÇÕES!$K$1:$L$737090,2,FALSE))))),0)</f>
        <v>97650</v>
      </c>
      <c r="R48" s="212">
        <f>VLOOKUP(B48,'CURVA ABC'!$B$5:$N$262,9,FALSE)</f>
        <v>6.08</v>
      </c>
      <c r="S48" s="56" t="b">
        <f t="shared" si="13"/>
        <v>1</v>
      </c>
      <c r="T48" s="720" t="b">
        <f t="shared" si="12"/>
        <v>0</v>
      </c>
      <c r="V48" s="55">
        <v>97650</v>
      </c>
      <c r="W48" s="212" t="s">
        <v>862</v>
      </c>
      <c r="X48" s="688">
        <v>4.66</v>
      </c>
      <c r="Y48" s="1064" t="b">
        <f t="shared" si="14"/>
        <v>1</v>
      </c>
    </row>
    <row r="49" spans="1:25" s="55" customFormat="1" ht="37.5" customHeight="1">
      <c r="A49" s="135" t="s">
        <v>1508</v>
      </c>
      <c r="B49" s="134" t="s">
        <v>120</v>
      </c>
      <c r="C49" s="16" t="s">
        <v>120</v>
      </c>
      <c r="D49" s="137" t="s">
        <v>928</v>
      </c>
      <c r="E49" s="11" t="s">
        <v>1018</v>
      </c>
      <c r="F49" s="242" t="e">
        <v>#REF!</v>
      </c>
      <c r="G49" s="143" t="s">
        <v>51</v>
      </c>
      <c r="H49" s="686">
        <v>0</v>
      </c>
      <c r="I49" s="11">
        <v>36.869999999999997</v>
      </c>
      <c r="J49" s="688">
        <v>6.6980000000000004</v>
      </c>
      <c r="K49" s="11">
        <v>1.8935</v>
      </c>
      <c r="L49" s="140">
        <v>8.5914999999999999</v>
      </c>
      <c r="M49" s="244">
        <v>316.76859999999999</v>
      </c>
      <c r="N49" s="243">
        <v>6.169016259434686E-4</v>
      </c>
      <c r="O49" s="711" t="s">
        <v>1859</v>
      </c>
      <c r="P49" s="64"/>
      <c r="Q49" s="203" t="str">
        <f>IFERROR(IF(OR(B49="TÍTULO 1",B49="TÍTULO 2",B49="TÍTULO 3",B49="TÍTULO 4"),B49,IF(D49=0,"",IF(OR(D49="SINAPI",D49="SINAPI INSUMO",D49="ORSE INSUMO",D49="SEINFRA CE",D49="COMP. ELABORADA",D49="SABESP",D49="EMBASA-BA INSUMO",D49="COMPOSIÇÃO ELAB.",D49="COTAÇÃO INSUMO-BDI DIF.",D49="ORSE INSUMO-BDI DIFERENCIADO",D49="SINAPI INSUMO-BDI DIFERENCIADO"),B49,IF(MID(B49,1,5)="COMP.",VLOOKUP(B49,COMPOSIÇÕES!$K$1:$L$737090,2,FALSE))))),0)</f>
        <v>COMP. 27</v>
      </c>
      <c r="R49" s="212">
        <f>VLOOKUP(B49,'CURVA ABC'!$B$5:$N$262,9,FALSE)</f>
        <v>8.5914999999999999</v>
      </c>
      <c r="S49" s="56" t="b">
        <f>R49=L49</f>
        <v>1</v>
      </c>
      <c r="T49" s="720" t="b">
        <f>S49=E49</f>
        <v>0</v>
      </c>
      <c r="V49" s="55" t="s">
        <v>120</v>
      </c>
      <c r="W49" s="212" t="s">
        <v>1018</v>
      </c>
      <c r="X49" s="688">
        <v>6.492</v>
      </c>
      <c r="Y49" s="1064" t="b">
        <f>W49=E49</f>
        <v>1</v>
      </c>
    </row>
    <row r="50" spans="1:25" s="55" customFormat="1" ht="37.5" customHeight="1">
      <c r="A50" s="135" t="s">
        <v>1517</v>
      </c>
      <c r="B50" s="134">
        <v>97651</v>
      </c>
      <c r="C50" s="592" t="s">
        <v>2045</v>
      </c>
      <c r="D50" s="137" t="s">
        <v>100</v>
      </c>
      <c r="E50" s="11" t="s">
        <v>863</v>
      </c>
      <c r="F50" s="242" t="e">
        <v>#REF!</v>
      </c>
      <c r="G50" s="143" t="s">
        <v>48</v>
      </c>
      <c r="H50" s="686">
        <v>0</v>
      </c>
      <c r="I50" s="11">
        <v>5</v>
      </c>
      <c r="J50" s="688">
        <v>52.49</v>
      </c>
      <c r="K50" s="11">
        <v>14.838900000000001</v>
      </c>
      <c r="L50" s="140">
        <v>67.328900000000004</v>
      </c>
      <c r="M50" s="244">
        <v>336.64449999999999</v>
      </c>
      <c r="N50" s="243">
        <v>6.556096134999682E-4</v>
      </c>
      <c r="O50" s="711"/>
      <c r="P50" s="64"/>
      <c r="Q50" s="203">
        <f>IFERROR(IF(OR(B50="TÍTULO 1",B50="TÍTULO 2",B50="TÍTULO 3",B50="TÍTULO 4"),B50,IF(D50=0,"",IF(OR(D50="SINAPI",D50="SINAPI INSUMO",D50="ORSE INSUMO",D50="SEINFRA CE",D50="COMP. ELABORADA",D50="SABESP",D50="EMBASA-BA INSUMO",D50="COMPOSIÇÃO ELAB.",D50="COTAÇÃO INSUMO-BDI DIF.",D50="ORSE INSUMO-BDI DIFERENCIADO",D50="SINAPI INSUMO-BDI DIFERENCIADO"),B50,IF(MID(B50,1,5)="COMP.",VLOOKUP(B50,COMPOSIÇÕES!$K$1:$L$737090,2,FALSE))))),0)</f>
        <v>97651</v>
      </c>
      <c r="R50" s="212">
        <f>VLOOKUP(B50,'CURVA ABC'!$B$5:$N$262,9,FALSE)</f>
        <v>67.328900000000004</v>
      </c>
      <c r="S50" s="56" t="b">
        <f>R50=L50</f>
        <v>1</v>
      </c>
      <c r="T50" s="720" t="b">
        <f>S50=E50</f>
        <v>0</v>
      </c>
      <c r="V50" s="55">
        <v>97651</v>
      </c>
      <c r="W50" s="212" t="s">
        <v>863</v>
      </c>
      <c r="X50" s="688">
        <v>51.69</v>
      </c>
      <c r="Y50" s="1064" t="b">
        <f>W50=E50</f>
        <v>1</v>
      </c>
    </row>
    <row r="51" spans="1:25" s="55" customFormat="1" ht="39" customHeight="1">
      <c r="A51" s="135" t="s">
        <v>1696</v>
      </c>
      <c r="B51" s="134">
        <v>97652</v>
      </c>
      <c r="C51" s="592" t="s">
        <v>2046</v>
      </c>
      <c r="D51" s="137" t="s">
        <v>100</v>
      </c>
      <c r="E51" s="11" t="s">
        <v>864</v>
      </c>
      <c r="F51" s="242" t="e">
        <v>#REF!</v>
      </c>
      <c r="G51" s="143" t="s">
        <v>48</v>
      </c>
      <c r="H51" s="686">
        <v>0</v>
      </c>
      <c r="I51" s="11">
        <v>5</v>
      </c>
      <c r="J51" s="688">
        <v>119.01</v>
      </c>
      <c r="K51" s="11">
        <v>33.644100000000002</v>
      </c>
      <c r="L51" s="140">
        <v>152.6541</v>
      </c>
      <c r="M51" s="244">
        <v>763.27049999999997</v>
      </c>
      <c r="N51" s="243">
        <v>1.4864567147270414E-3</v>
      </c>
      <c r="O51" s="711"/>
      <c r="P51" s="64"/>
      <c r="Q51" s="203">
        <f>IFERROR(IF(OR(B51="TÍTULO 1",B51="TÍTULO 2",B51="TÍTULO 3",B51="TÍTULO 4"),B51,IF(D51=0,"",IF(OR(D51="SINAPI",D51="SINAPI INSUMO",D51="ORSE INSUMO",D51="SEINFRA CE",D51="COMP. ELABORADA",D51="SABESP",D51="EMBASA-BA INSUMO",D51="COMPOSIÇÃO ELAB.",D51="COTAÇÃO INSUMO-BDI DIF.",D51="ORSE INSUMO-BDI DIFERENCIADO",D51="SINAPI INSUMO-BDI DIFERENCIADO"),B51,IF(MID(B51,1,5)="COMP.",VLOOKUP(B51,COMPOSIÇÕES!$K$1:$L$737090,2,FALSE))))),0)</f>
        <v>97652</v>
      </c>
      <c r="R51" s="212">
        <f>VLOOKUP(B51,'CURVA ABC'!$B$5:$N$262,9,FALSE)</f>
        <v>152.6541</v>
      </c>
      <c r="S51" s="56" t="b">
        <f>R51=L51</f>
        <v>1</v>
      </c>
      <c r="T51" s="720" t="b">
        <f>S51=E51</f>
        <v>0</v>
      </c>
      <c r="V51" s="55">
        <v>97652</v>
      </c>
      <c r="W51" s="212" t="s">
        <v>864</v>
      </c>
      <c r="X51" s="688">
        <v>117.21</v>
      </c>
      <c r="Y51" s="1064" t="b">
        <f>W51=E51</f>
        <v>1</v>
      </c>
    </row>
    <row r="52" spans="1:25" s="55" customFormat="1" ht="42" customHeight="1">
      <c r="A52" s="135" t="s">
        <v>1858</v>
      </c>
      <c r="B52" s="136">
        <v>7962</v>
      </c>
      <c r="C52" s="1177" t="s">
        <v>2034</v>
      </c>
      <c r="D52" s="137" t="s">
        <v>956</v>
      </c>
      <c r="E52" s="11" t="s">
        <v>1432</v>
      </c>
      <c r="F52" s="1189" t="e">
        <v>#REF!</v>
      </c>
      <c r="G52" s="143" t="s">
        <v>48</v>
      </c>
      <c r="H52" s="1190">
        <v>0</v>
      </c>
      <c r="I52" s="11">
        <v>4.5221200000000001</v>
      </c>
      <c r="J52" s="688">
        <v>230</v>
      </c>
      <c r="K52" s="11">
        <v>65.021000000000001</v>
      </c>
      <c r="L52" s="140">
        <v>295.02100000000002</v>
      </c>
      <c r="M52" s="244">
        <v>1334.1204</v>
      </c>
      <c r="N52" s="243">
        <v>2.5981774833880342E-3</v>
      </c>
      <c r="O52" s="711"/>
      <c r="P52" s="64"/>
      <c r="Q52" s="203">
        <f>IFERROR(IF(OR(B52="TÍTULO 1",B52="TÍTULO 2",B52="TÍTULO 3",B52="TÍTULO 4"),B52,IF(D52=0,"",IF(OR(D52="SINAPI",D52="SINAPI INSUMO",D52="ORSE INSUMO",D52="SEINFRA CE",D52="COMP. ELABORADA",D52="SABESP",D52="EMBASA-BA INSUMO",D52="COMPOSIÇÃO ELAB.",D52="COTAÇÃO INSUMO-BDI DIF.",D52="ORSE INSUMO-BDI DIFERENCIADO",D52="SINAPI INSUMO-BDI DIFERENCIADO"),B52,IF(MID(B52,1,5)="COMP.",VLOOKUP(B52,COMPOSIÇÕES!$K$1:$L$737090,2,FALSE))))),0)</f>
        <v>7962</v>
      </c>
      <c r="R52" s="212">
        <f>VLOOKUP(B52,'CURVA ABC'!$B$5:$N$262,9,FALSE)</f>
        <v>295.02100000000002</v>
      </c>
      <c r="S52" s="56" t="b">
        <f t="shared" si="13"/>
        <v>1</v>
      </c>
      <c r="T52" s="720" t="b">
        <f t="shared" si="12"/>
        <v>0</v>
      </c>
      <c r="V52" s="55">
        <v>7962</v>
      </c>
      <c r="W52" s="212" t="s">
        <v>1432</v>
      </c>
      <c r="X52" s="688">
        <v>339.4</v>
      </c>
      <c r="Y52" s="1064" t="b">
        <f t="shared" si="14"/>
        <v>1</v>
      </c>
    </row>
    <row r="53" spans="1:25" s="235" customFormat="1" ht="26.25" customHeight="1">
      <c r="A53" s="937" t="s">
        <v>1514</v>
      </c>
      <c r="B53" s="938" t="s">
        <v>947</v>
      </c>
      <c r="C53" s="694"/>
      <c r="D53" s="939"/>
      <c r="E53" s="940" t="s">
        <v>981</v>
      </c>
      <c r="F53" s="695"/>
      <c r="G53" s="941"/>
      <c r="H53" s="696"/>
      <c r="I53" s="941"/>
      <c r="J53" s="697"/>
      <c r="K53" s="942"/>
      <c r="L53" s="698"/>
      <c r="M53" s="699">
        <v>370.3877</v>
      </c>
      <c r="N53" s="700">
        <v>7.2132393917661566E-4</v>
      </c>
      <c r="O53" s="712"/>
      <c r="P53" s="233"/>
      <c r="Q53" s="203" t="str">
        <f>IFERROR(IF(OR(B53="TÍTULO 1",B53="TÍTULO 2",B53="TÍTULO 3",B53="TÍTULO 4"),B53,IF(D53=0,"",IF(OR(D53="SINAPI",D53="SINAPI INSUMO",D53="ORSE INSUMO",D53="SEINFRA CE",D53="COMP. ELABORADA",D53="SABESP",D53="EMBASA-BA INSUMO",D53="COMPOSIÇÃO ELAB.",D53="COTAÇÃO INSUMO-BDI DIF.",D53="ORSE INSUMO-BDI DIFERENCIADO",D53="SINAPI INSUMO-BDI DIFERENCIADO"),B53,IF(MID(B53,1,5)="COMP.",VLOOKUP(B53,COMPOSIÇÕES!$K$1:$L$737090,2,FALSE))))),0)</f>
        <v>Título 3</v>
      </c>
      <c r="R53" s="212" t="e">
        <f>VLOOKUP(B53,'CURVA ABC'!$B$5:$N$262,9,FALSE)</f>
        <v>#N/A</v>
      </c>
      <c r="S53" s="56" t="e">
        <f t="shared" si="2"/>
        <v>#N/A</v>
      </c>
      <c r="T53" s="232" t="e">
        <f t="shared" ref="T53:T72" si="15">S53=E53</f>
        <v>#N/A</v>
      </c>
      <c r="V53" s="235" t="s">
        <v>947</v>
      </c>
      <c r="W53" s="234" t="s">
        <v>981</v>
      </c>
      <c r="X53" s="697"/>
      <c r="Y53" s="235" t="b">
        <f t="shared" si="1"/>
        <v>1</v>
      </c>
    </row>
    <row r="54" spans="1:25" s="55" customFormat="1" ht="34.5" customHeight="1">
      <c r="A54" s="135" t="s">
        <v>1515</v>
      </c>
      <c r="B54" s="134" t="s">
        <v>121</v>
      </c>
      <c r="C54" s="1177" t="s">
        <v>121</v>
      </c>
      <c r="D54" s="137" t="s">
        <v>928</v>
      </c>
      <c r="E54" s="11" t="s">
        <v>1004</v>
      </c>
      <c r="F54" s="1189" t="e">
        <v>#REF!</v>
      </c>
      <c r="G54" s="143" t="s">
        <v>51</v>
      </c>
      <c r="H54" s="1190">
        <v>0</v>
      </c>
      <c r="I54" s="11">
        <v>3.87</v>
      </c>
      <c r="J54" s="688">
        <v>15.182499999999999</v>
      </c>
      <c r="K54" s="11">
        <v>4.2920999999999996</v>
      </c>
      <c r="L54" s="140">
        <v>19.474599999999999</v>
      </c>
      <c r="M54" s="244">
        <v>75.366699999999994</v>
      </c>
      <c r="N54" s="243">
        <v>1.4677540568097222E-4</v>
      </c>
      <c r="O54" s="711"/>
      <c r="P54" s="64"/>
      <c r="Q54" s="203" t="str">
        <f>IFERROR(IF(OR(B54="TÍTULO 1",B54="TÍTULO 2",B54="TÍTULO 3",B54="TÍTULO 4"),B54,IF(D54=0,"",IF(OR(D54="SINAPI",D54="SINAPI INSUMO",D54="ORSE INSUMO",D54="SEINFRA CE",D54="COMP. ELABORADA",D54="SABESP",D54="EMBASA-BA INSUMO",D54="COMPOSIÇÃO ELAB.",D54="COTAÇÃO INSUMO-BDI DIF.",D54="ORSE INSUMO-BDI DIFERENCIADO",D54="SINAPI INSUMO-BDI DIFERENCIADO"),B54,IF(MID(B54,1,5)="COMP.",VLOOKUP(B54,COMPOSIÇÕES!$K$1:$L$737090,2,FALSE))))),0)</f>
        <v>COMP. 28</v>
      </c>
      <c r="R54" s="212">
        <f>VLOOKUP(B54,'CURVA ABC'!$B$5:$N$262,9,FALSE)</f>
        <v>19.474599999999999</v>
      </c>
      <c r="S54" s="56" t="b">
        <f t="shared" si="2"/>
        <v>1</v>
      </c>
      <c r="T54" s="720" t="b">
        <f t="shared" si="15"/>
        <v>0</v>
      </c>
      <c r="V54" s="55" t="s">
        <v>121</v>
      </c>
      <c r="W54" s="212" t="s">
        <v>1004</v>
      </c>
      <c r="X54" s="688">
        <v>15.083500000000001</v>
      </c>
      <c r="Y54" s="1064" t="b">
        <f t="shared" si="1"/>
        <v>1</v>
      </c>
    </row>
    <row r="55" spans="1:25" s="55" customFormat="1" ht="45" customHeight="1">
      <c r="A55" s="135" t="s">
        <v>1516</v>
      </c>
      <c r="B55" s="136">
        <v>7962</v>
      </c>
      <c r="C55" s="1177" t="s">
        <v>2034</v>
      </c>
      <c r="D55" s="137" t="s">
        <v>956</v>
      </c>
      <c r="E55" s="11" t="s">
        <v>1432</v>
      </c>
      <c r="F55" s="1189" t="e">
        <v>#REF!</v>
      </c>
      <c r="G55" s="143" t="s">
        <v>48</v>
      </c>
      <c r="H55" s="1190">
        <v>0</v>
      </c>
      <c r="I55" s="11">
        <v>1</v>
      </c>
      <c r="J55" s="688">
        <v>230</v>
      </c>
      <c r="K55" s="11">
        <v>65.021000000000001</v>
      </c>
      <c r="L55" s="140">
        <v>295.02100000000002</v>
      </c>
      <c r="M55" s="244">
        <v>295.02100000000002</v>
      </c>
      <c r="N55" s="243">
        <v>5.7454853349564342E-4</v>
      </c>
      <c r="O55" s="711"/>
      <c r="P55" s="64"/>
      <c r="Q55" s="203">
        <f>IFERROR(IF(OR(B55="TÍTULO 1",B55="TÍTULO 2",B55="TÍTULO 3",B55="TÍTULO 4"),B55,IF(D55=0,"",IF(OR(D55="SINAPI",D55="SINAPI INSUMO",D55="ORSE INSUMO",D55="SEINFRA CE",D55="COMP. ELABORADA",D55="SABESP",D55="EMBASA-BA INSUMO",D55="COMPOSIÇÃO ELAB.",D55="COTAÇÃO INSUMO-BDI DIF.",D55="ORSE INSUMO-BDI DIFERENCIADO",D55="SINAPI INSUMO-BDI DIFERENCIADO"),B55,IF(MID(B55,1,5)="COMP.",VLOOKUP(B55,COMPOSIÇÕES!$K$1:$L$737090,2,FALSE))))),0)</f>
        <v>7962</v>
      </c>
      <c r="R55" s="212">
        <f>VLOOKUP(B55,'CURVA ABC'!$B$5:$N$262,9,FALSE)</f>
        <v>295.02100000000002</v>
      </c>
      <c r="S55" s="56" t="b">
        <f t="shared" si="2"/>
        <v>1</v>
      </c>
      <c r="T55" s="720" t="b">
        <f t="shared" si="15"/>
        <v>0</v>
      </c>
      <c r="V55" s="55">
        <v>7962</v>
      </c>
      <c r="W55" s="212" t="s">
        <v>1432</v>
      </c>
      <c r="X55" s="688">
        <v>339.4</v>
      </c>
      <c r="Y55" s="1064" t="b">
        <f t="shared" si="1"/>
        <v>1</v>
      </c>
    </row>
    <row r="56" spans="1:25" s="235" customFormat="1" ht="26.25" customHeight="1">
      <c r="A56" s="1125" t="s">
        <v>1567</v>
      </c>
      <c r="B56" s="938" t="s">
        <v>947</v>
      </c>
      <c r="C56" s="1126"/>
      <c r="D56" s="1127"/>
      <c r="E56" s="1128" t="s">
        <v>1566</v>
      </c>
      <c r="F56" s="1129"/>
      <c r="G56" s="1127"/>
      <c r="H56" s="1130"/>
      <c r="I56" s="1127"/>
      <c r="J56" s="1131"/>
      <c r="K56" s="1132"/>
      <c r="L56" s="1131"/>
      <c r="M56" s="1133">
        <v>357.80900000000003</v>
      </c>
      <c r="N56" s="1134">
        <v>6.9682712831134962E-4</v>
      </c>
      <c r="O56" s="712"/>
      <c r="P56" s="233"/>
      <c r="Q56" s="203" t="str">
        <f>IFERROR(IF(OR(B56="TÍTULO 1",B56="TÍTULO 2",B56="TÍTULO 3",B56="TÍTULO 4"),B56,IF(D56=0,"",IF(OR(D56="SINAPI",D56="SINAPI INSUMO",D56="ORSE INSUMO",D56="SEINFRA CE",D56="COMP. ELABORADA",D56="SABESP",D56="EMBASA-BA INSUMO",D56="COMPOSIÇÃO ELAB.",D56="COTAÇÃO INSUMO-BDI DIF.",D56="ORSE INSUMO-BDI DIFERENCIADO",D56="SINAPI INSUMO-BDI DIFERENCIADO"),B56,IF(MID(B56,1,5)="COMP.",VLOOKUP(B56,[10]COMPOSIÇÕES!$K$1:$L$737638,2,FALSE))))),0)</f>
        <v>Título 3</v>
      </c>
      <c r="R56" s="212" t="e">
        <f>VLOOKUP(B56,'[10]CURVA ABC'!$B$5:$N$308,9,FALSE)</f>
        <v>#N/A</v>
      </c>
      <c r="S56" s="56" t="e">
        <f t="shared" si="2"/>
        <v>#N/A</v>
      </c>
      <c r="T56" s="232" t="e">
        <f t="shared" si="15"/>
        <v>#N/A</v>
      </c>
      <c r="V56" s="235" t="s">
        <v>947</v>
      </c>
      <c r="W56" s="234" t="s">
        <v>1566</v>
      </c>
      <c r="X56" s="1131"/>
      <c r="Y56" s="235" t="b">
        <f t="shared" si="1"/>
        <v>1</v>
      </c>
    </row>
    <row r="57" spans="1:25" s="55" customFormat="1" ht="34.5" customHeight="1">
      <c r="A57" s="135" t="s">
        <v>1568</v>
      </c>
      <c r="B57" s="134">
        <v>97665</v>
      </c>
      <c r="C57" s="1177" t="s">
        <v>2032</v>
      </c>
      <c r="D57" s="137" t="s">
        <v>100</v>
      </c>
      <c r="E57" s="11" t="s">
        <v>866</v>
      </c>
      <c r="F57" s="1189" t="e">
        <v>#REF!</v>
      </c>
      <c r="G57" s="143" t="s">
        <v>48</v>
      </c>
      <c r="H57" s="1190">
        <v>0</v>
      </c>
      <c r="I57" s="11">
        <v>25</v>
      </c>
      <c r="J57" s="688">
        <v>0.81</v>
      </c>
      <c r="K57" s="11">
        <v>0.22900000000000001</v>
      </c>
      <c r="L57" s="140">
        <v>1.0389999999999999</v>
      </c>
      <c r="M57" s="244">
        <v>25.975000000000001</v>
      </c>
      <c r="N57" s="243">
        <v>5.0585884250779902E-5</v>
      </c>
      <c r="O57" s="711"/>
      <c r="P57" s="64"/>
      <c r="Q57" s="203">
        <f>IFERROR(IF(OR(B57="TÍTULO 1",B57="TÍTULO 2",B57="TÍTULO 3",B57="TÍTULO 4"),B57,IF(D57=0,"",IF(OR(D57="SINAPI",D57="SINAPI INSUMO",D57="ORSE INSUMO",D57="SEINFRA CE",D57="COMP. ELABORADA",D57="SABESP",D57="EMBASA-BA INSUMO",D57="COMPOSIÇÃO ELAB.",D57="COTAÇÃO INSUMO-BDI DIF.",D57="ORSE INSUMO-BDI DIFERENCIADO",D57="SINAPI INSUMO-BDI DIFERENCIADO"),B57,IF(MID(B57,1,5)="COMP.",VLOOKUP(B57,COMPOSIÇÕES!$K$1:$L$737090,2,FALSE))))),0)</f>
        <v>97665</v>
      </c>
      <c r="R57" s="212">
        <f>VLOOKUP(B57,'CURVA ABC'!$B$5:$N$262,9,FALSE)</f>
        <v>1.0389999999999999</v>
      </c>
      <c r="S57" s="56" t="b">
        <f t="shared" si="2"/>
        <v>1</v>
      </c>
      <c r="T57" s="720" t="b">
        <f t="shared" si="15"/>
        <v>0</v>
      </c>
      <c r="V57" s="55">
        <v>97665</v>
      </c>
      <c r="W57" s="212" t="s">
        <v>866</v>
      </c>
      <c r="X57" s="688">
        <v>0.8</v>
      </c>
      <c r="Y57" s="1064" t="b">
        <f t="shared" si="1"/>
        <v>1</v>
      </c>
    </row>
    <row r="58" spans="1:25" s="55" customFormat="1" ht="34.5" customHeight="1">
      <c r="A58" s="135" t="s">
        <v>1569</v>
      </c>
      <c r="B58" s="134">
        <v>97660</v>
      </c>
      <c r="C58" s="1177" t="s">
        <v>2033</v>
      </c>
      <c r="D58" s="137" t="s">
        <v>100</v>
      </c>
      <c r="E58" s="11" t="s">
        <v>865</v>
      </c>
      <c r="F58" s="1189" t="e">
        <v>#REF!</v>
      </c>
      <c r="G58" s="143" t="s">
        <v>48</v>
      </c>
      <c r="H58" s="1190">
        <v>0</v>
      </c>
      <c r="I58" s="11">
        <v>70</v>
      </c>
      <c r="J58" s="688">
        <v>0.41</v>
      </c>
      <c r="K58" s="11">
        <v>0.1159</v>
      </c>
      <c r="L58" s="140">
        <v>0.52590000000000003</v>
      </c>
      <c r="M58" s="244">
        <v>36.813000000000002</v>
      </c>
      <c r="N58" s="243">
        <v>7.1692710564926293E-5</v>
      </c>
      <c r="O58" s="711"/>
      <c r="P58" s="64"/>
      <c r="Q58" s="203">
        <f>IFERROR(IF(OR(B58="TÍTULO 1",B58="TÍTULO 2",B58="TÍTULO 3",B58="TÍTULO 4"),B58,IF(D58=0,"",IF(OR(D58="SINAPI",D58="SINAPI INSUMO",D58="ORSE INSUMO",D58="SEINFRA CE",D58="COMP. ELABORADA",D58="SABESP",D58="EMBASA-BA INSUMO",D58="COMPOSIÇÃO ELAB.",D58="COTAÇÃO INSUMO-BDI DIF.",D58="ORSE INSUMO-BDI DIFERENCIADO",D58="SINAPI INSUMO-BDI DIFERENCIADO"),B58,IF(MID(B58,1,5)="COMP.",VLOOKUP(B58,COMPOSIÇÕES!$K$1:$L$737090,2,FALSE))))),0)</f>
        <v>97660</v>
      </c>
      <c r="R58" s="212">
        <f>VLOOKUP(B58,'CURVA ABC'!$B$5:$N$262,9,FALSE)</f>
        <v>0.52590000000000003</v>
      </c>
      <c r="S58" s="56" t="b">
        <f>R58=L58</f>
        <v>1</v>
      </c>
      <c r="T58" s="720" t="b">
        <f t="shared" si="15"/>
        <v>0</v>
      </c>
      <c r="V58" s="55">
        <v>97660</v>
      </c>
      <c r="W58" s="212" t="s">
        <v>865</v>
      </c>
      <c r="X58" s="688">
        <v>0.41</v>
      </c>
      <c r="Y58" s="1064" t="b">
        <f>W58=E58</f>
        <v>1</v>
      </c>
    </row>
    <row r="59" spans="1:25" s="55" customFormat="1" ht="45" customHeight="1">
      <c r="A59" s="135" t="s">
        <v>1591</v>
      </c>
      <c r="B59" s="136">
        <v>7962</v>
      </c>
      <c r="C59" s="1177" t="s">
        <v>2034</v>
      </c>
      <c r="D59" s="137" t="s">
        <v>956</v>
      </c>
      <c r="E59" s="11" t="s">
        <v>1432</v>
      </c>
      <c r="F59" s="1189" t="e">
        <v>#REF!</v>
      </c>
      <c r="G59" s="143" t="s">
        <v>48</v>
      </c>
      <c r="H59" s="1190">
        <v>0</v>
      </c>
      <c r="I59" s="11">
        <v>1</v>
      </c>
      <c r="J59" s="688">
        <v>230</v>
      </c>
      <c r="K59" s="11">
        <v>65.021000000000001</v>
      </c>
      <c r="L59" s="140">
        <v>295.02100000000002</v>
      </c>
      <c r="M59" s="244">
        <v>295.02100000000002</v>
      </c>
      <c r="N59" s="243">
        <v>5.7454853349564342E-4</v>
      </c>
      <c r="O59" s="711"/>
      <c r="P59" s="64"/>
      <c r="Q59" s="203">
        <f>IFERROR(IF(OR(B59="TÍTULO 1",B59="TÍTULO 2",B59="TÍTULO 3",B59="TÍTULO 4"),B59,IF(D59=0,"",IF(OR(D59="SINAPI",D59="SINAPI INSUMO",D59="ORSE INSUMO",D59="SEINFRA CE",D59="COMP. ELABORADA",D59="SABESP",D59="EMBASA-BA INSUMO",D59="COMPOSIÇÃO ELAB.",D59="COTAÇÃO INSUMO-BDI DIF.",D59="ORSE INSUMO-BDI DIFERENCIADO",D59="SINAPI INSUMO-BDI DIFERENCIADO"),B59,IF(MID(B59,1,5)="COMP.",VLOOKUP(B59,COMPOSIÇÕES!$K$1:$L$737090,2,FALSE))))),0)</f>
        <v>7962</v>
      </c>
      <c r="R59" s="212">
        <f>VLOOKUP(B59,'CURVA ABC'!$B$5:$N$262,9,FALSE)</f>
        <v>295.02100000000002</v>
      </c>
      <c r="S59" s="56" t="b">
        <f>R59=L59</f>
        <v>1</v>
      </c>
      <c r="T59" s="720" t="b">
        <f t="shared" si="15"/>
        <v>0</v>
      </c>
      <c r="V59" s="55">
        <v>7962</v>
      </c>
      <c r="W59" s="212" t="s">
        <v>1432</v>
      </c>
      <c r="X59" s="688">
        <v>339.4</v>
      </c>
      <c r="Y59" s="1064" t="b">
        <f>W59=E59</f>
        <v>1</v>
      </c>
    </row>
    <row r="60" spans="1:25" ht="24.75" customHeight="1">
      <c r="A60" s="919" t="s">
        <v>6</v>
      </c>
      <c r="B60" s="920" t="s">
        <v>540</v>
      </c>
      <c r="C60" s="247"/>
      <c r="D60" s="921"/>
      <c r="E60" s="922" t="s">
        <v>41</v>
      </c>
      <c r="F60" s="249"/>
      <c r="G60" s="925"/>
      <c r="H60" s="250"/>
      <c r="I60" s="925"/>
      <c r="J60" s="251"/>
      <c r="K60" s="924"/>
      <c r="L60" s="251"/>
      <c r="M60" s="917">
        <v>4163.7460000000001</v>
      </c>
      <c r="N60" s="252">
        <v>8.1088266874166631E-3</v>
      </c>
      <c r="O60" s="711"/>
      <c r="P60" s="64"/>
      <c r="Q60" s="203" t="str">
        <f>IFERROR(IF(OR(B60="TÍTULO 1",B60="TÍTULO 2",B60="TÍTULO 3",B60="TÍTULO 4"),B60,IF(D60=0,"",IF(OR(D60="SINAPI",D60="SINAPI INSUMO",D60="ORSE INSUMO",D60="SEINFRA CE",D60="COMP. ELABORADA",D60="SABESP",D60="EMBASA-BA INSUMO",D60="COMPOSIÇÃO ELAB.",D60="COTAÇÃO INSUMO-BDI DIF.",D60="ORSE INSUMO-BDI DIFERENCIADO",D60="SINAPI INSUMO-BDI DIFERENCIADO"),B60,IF(MID(B60,1,5)="COMP.",VLOOKUP(B60,COMPOSIÇÕES!$K$1:$L$737090,2,FALSE))))),0)</f>
        <v>Título 1</v>
      </c>
      <c r="R60" s="212" t="e">
        <f>VLOOKUP(B60,'CURVA ABC'!$B$5:$N$262,9,FALSE)</f>
        <v>#N/A</v>
      </c>
      <c r="S60" s="56" t="e">
        <f t="shared" si="2"/>
        <v>#N/A</v>
      </c>
      <c r="T60" s="9" t="e">
        <f t="shared" si="15"/>
        <v>#N/A</v>
      </c>
      <c r="V60" s="2" t="s">
        <v>540</v>
      </c>
      <c r="W60" s="67" t="s">
        <v>41</v>
      </c>
      <c r="X60" s="251"/>
      <c r="Y60" s="235" t="b">
        <f t="shared" si="1"/>
        <v>1</v>
      </c>
    </row>
    <row r="61" spans="1:25" s="235" customFormat="1" ht="33.75" customHeight="1">
      <c r="A61" s="929" t="s">
        <v>7</v>
      </c>
      <c r="B61" s="930" t="s">
        <v>541</v>
      </c>
      <c r="C61" s="253"/>
      <c r="D61" s="931"/>
      <c r="E61" s="932" t="s">
        <v>543</v>
      </c>
      <c r="F61" s="255"/>
      <c r="G61" s="931"/>
      <c r="H61" s="254"/>
      <c r="I61" s="931"/>
      <c r="J61" s="256"/>
      <c r="K61" s="935"/>
      <c r="L61" s="256"/>
      <c r="M61" s="257">
        <v>3992.2157000000002</v>
      </c>
      <c r="N61" s="258">
        <v>7.7747742561827243E-3</v>
      </c>
      <c r="O61" s="712"/>
      <c r="P61" s="233"/>
      <c r="Q61" s="203" t="str">
        <f>IFERROR(IF(OR(B61="TÍTULO 1",B61="TÍTULO 2",B61="TÍTULO 3",B61="TÍTULO 4"),B61,IF(D61=0,"",IF(OR(D61="SINAPI",D61="SINAPI INSUMO",D61="ORSE INSUMO",D61="SEINFRA CE",D61="COMP. ELABORADA",D61="SABESP",D61="EMBASA-BA INSUMO",D61="COMPOSIÇÃO ELAB.",D61="COTAÇÃO INSUMO-BDI DIF.",D61="ORSE INSUMO-BDI DIFERENCIADO",D61="SINAPI INSUMO-BDI DIFERENCIADO"),B61,IF(MID(B61,1,5)="COMP.",VLOOKUP(B61,COMPOSIÇÕES!$K$1:$L$737090,2,FALSE))))),0)</f>
        <v>Título 2</v>
      </c>
      <c r="R61" s="212" t="e">
        <f>VLOOKUP(B61,'CURVA ABC'!$B$5:$N$262,9,FALSE)</f>
        <v>#N/A</v>
      </c>
      <c r="S61" s="56" t="e">
        <f t="shared" si="2"/>
        <v>#N/A</v>
      </c>
      <c r="T61" s="232" t="e">
        <f t="shared" si="15"/>
        <v>#N/A</v>
      </c>
      <c r="V61" s="235" t="s">
        <v>541</v>
      </c>
      <c r="W61" s="234" t="s">
        <v>543</v>
      </c>
      <c r="X61" s="256"/>
      <c r="Y61" s="235" t="b">
        <f t="shared" si="1"/>
        <v>1</v>
      </c>
    </row>
    <row r="62" spans="1:25" s="55" customFormat="1" ht="34.5" customHeight="1">
      <c r="A62" s="135" t="s">
        <v>527</v>
      </c>
      <c r="B62" s="134">
        <v>97082</v>
      </c>
      <c r="C62" s="1177" t="s">
        <v>2047</v>
      </c>
      <c r="D62" s="137" t="s">
        <v>100</v>
      </c>
      <c r="E62" s="11" t="s">
        <v>729</v>
      </c>
      <c r="F62" s="1178" t="e">
        <v>#REF!</v>
      </c>
      <c r="G62" s="143" t="s">
        <v>55</v>
      </c>
      <c r="H62" s="1178">
        <v>0</v>
      </c>
      <c r="I62" s="11">
        <v>6.7984</v>
      </c>
      <c r="J62" s="672">
        <v>36.96</v>
      </c>
      <c r="K62" s="11">
        <v>10.448600000000001</v>
      </c>
      <c r="L62" s="140">
        <v>47.4086</v>
      </c>
      <c r="M62" s="244">
        <v>322.30259999999998</v>
      </c>
      <c r="N62" s="245">
        <v>6.2767899970453953E-4</v>
      </c>
      <c r="O62" s="711"/>
      <c r="P62" s="64"/>
      <c r="Q62" s="203">
        <f>IFERROR(IF(OR(B62="TÍTULO 1",B62="TÍTULO 2",B62="TÍTULO 3",B62="TÍTULO 4"),B62,IF(D62=0,"",IF(OR(D62="SINAPI",D62="SINAPI INSUMO",D62="ORSE INSUMO",D62="SEINFRA CE",D62="COMP. ELABORADA",D62="SABESP",D62="EMBASA-BA INSUMO",D62="COMPOSIÇÃO ELAB.",D62="COTAÇÃO INSUMO-BDI DIF.",D62="ORSE INSUMO-BDI DIFERENCIADO",D62="SINAPI INSUMO-BDI DIFERENCIADO"),B62,IF(MID(B62,1,5)="COMP.",VLOOKUP(B62,COMPOSIÇÕES!$K$1:$L$737090,2,FALSE))))),0)</f>
        <v>97082</v>
      </c>
      <c r="R62" s="212">
        <f>VLOOKUP(B62,'CURVA ABC'!$B$5:$N$262,9,FALSE)</f>
        <v>47.4086</v>
      </c>
      <c r="S62" s="56" t="b">
        <f t="shared" si="2"/>
        <v>1</v>
      </c>
      <c r="T62" s="720" t="b">
        <f t="shared" si="15"/>
        <v>0</v>
      </c>
      <c r="V62" s="55">
        <v>97082</v>
      </c>
      <c r="W62" s="212" t="s">
        <v>729</v>
      </c>
      <c r="X62" s="672">
        <v>36.880000000000003</v>
      </c>
      <c r="Y62" s="1064" t="b">
        <f t="shared" si="1"/>
        <v>1</v>
      </c>
    </row>
    <row r="63" spans="1:25" s="55" customFormat="1" ht="37.5" customHeight="1">
      <c r="A63" s="135" t="s">
        <v>528</v>
      </c>
      <c r="B63" s="134">
        <v>95241</v>
      </c>
      <c r="C63" s="1177" t="s">
        <v>2048</v>
      </c>
      <c r="D63" s="137" t="s">
        <v>100</v>
      </c>
      <c r="E63" s="11" t="s">
        <v>728</v>
      </c>
      <c r="F63" s="1178" t="e">
        <v>#REF!</v>
      </c>
      <c r="G63" s="143" t="s">
        <v>51</v>
      </c>
      <c r="H63" s="1178">
        <v>0</v>
      </c>
      <c r="I63" s="11">
        <v>9.7119999999999997</v>
      </c>
      <c r="J63" s="672">
        <v>19.149999999999999</v>
      </c>
      <c r="K63" s="11">
        <v>5.4137000000000004</v>
      </c>
      <c r="L63" s="140">
        <v>24.563700000000001</v>
      </c>
      <c r="M63" s="244">
        <v>238.56270000000001</v>
      </c>
      <c r="N63" s="141">
        <v>4.6459692507232073E-4</v>
      </c>
      <c r="O63" s="711"/>
      <c r="P63" s="64"/>
      <c r="Q63" s="203">
        <f>IFERROR(IF(OR(B63="TÍTULO 1",B63="TÍTULO 2",B63="TÍTULO 3",B63="TÍTULO 4"),B63,IF(D63=0,"",IF(OR(D63="SINAPI",D63="SINAPI INSUMO",D63="ORSE INSUMO",D63="SEINFRA CE",D63="COMP. ELABORADA",D63="SABESP",D63="EMBASA-BA INSUMO",D63="COMPOSIÇÃO ELAB.",D63="COTAÇÃO INSUMO-BDI DIF.",D63="ORSE INSUMO-BDI DIFERENCIADO",D63="SINAPI INSUMO-BDI DIFERENCIADO"),B63,IF(MID(B63,1,5)="COMP.",VLOOKUP(B63,COMPOSIÇÕES!$K$1:$L$737090,2,FALSE))))),0)</f>
        <v>95241</v>
      </c>
      <c r="R63" s="212">
        <f>VLOOKUP(B63,'CURVA ABC'!$B$5:$N$262,9,FALSE)</f>
        <v>24.563700000000001</v>
      </c>
      <c r="S63" s="56" t="b">
        <f t="shared" si="2"/>
        <v>1</v>
      </c>
      <c r="T63" s="720" t="b">
        <f t="shared" si="15"/>
        <v>0</v>
      </c>
      <c r="V63" s="55">
        <v>95241</v>
      </c>
      <c r="W63" s="212" t="s">
        <v>728</v>
      </c>
      <c r="X63" s="672">
        <v>19.420000000000002</v>
      </c>
      <c r="Y63" s="1064" t="b">
        <f t="shared" si="1"/>
        <v>1</v>
      </c>
    </row>
    <row r="64" spans="1:25" s="55" customFormat="1" ht="31.5" customHeight="1">
      <c r="A64" s="135" t="s">
        <v>529</v>
      </c>
      <c r="B64" s="134">
        <v>73361</v>
      </c>
      <c r="C64" s="1177" t="s">
        <v>2049</v>
      </c>
      <c r="D64" s="137" t="s">
        <v>100</v>
      </c>
      <c r="E64" s="11" t="s">
        <v>71</v>
      </c>
      <c r="F64" s="1178" t="e">
        <v>#REF!</v>
      </c>
      <c r="G64" s="143" t="s">
        <v>55</v>
      </c>
      <c r="H64" s="1178">
        <v>0</v>
      </c>
      <c r="I64" s="11">
        <v>2.9136000000000002</v>
      </c>
      <c r="J64" s="672">
        <v>333.6</v>
      </c>
      <c r="K64" s="11">
        <v>94.308700000000002</v>
      </c>
      <c r="L64" s="140">
        <v>427.90870000000001</v>
      </c>
      <c r="M64" s="244">
        <v>1246.7547999999999</v>
      </c>
      <c r="N64" s="141">
        <v>2.4280344177826465E-3</v>
      </c>
      <c r="O64" s="711"/>
      <c r="P64" s="64"/>
      <c r="Q64" s="203">
        <f>IFERROR(IF(OR(B64="TÍTULO 1",B64="TÍTULO 2",B64="TÍTULO 3",B64="TÍTULO 4"),B64,IF(D64=0,"",IF(OR(D64="SINAPI",D64="SINAPI INSUMO",D64="ORSE INSUMO",D64="SEINFRA CE",D64="COMP. ELABORADA",D64="SABESP",D64="EMBASA-BA INSUMO",D64="COMPOSIÇÃO ELAB.",D64="COTAÇÃO INSUMO-BDI DIF.",D64="ORSE INSUMO-BDI DIFERENCIADO",D64="SINAPI INSUMO-BDI DIFERENCIADO"),B64,IF(MID(B64,1,5)="COMP.",VLOOKUP(B64,COMPOSIÇÕES!$K$1:$L$737090,2,FALSE))))),0)</f>
        <v>73361</v>
      </c>
      <c r="R64" s="212">
        <f>VLOOKUP(B64,'CURVA ABC'!$B$5:$N$262,9,FALSE)</f>
        <v>427.90870000000001</v>
      </c>
      <c r="S64" s="56" t="b">
        <f t="shared" si="2"/>
        <v>1</v>
      </c>
      <c r="T64" s="720" t="b">
        <f t="shared" si="15"/>
        <v>0</v>
      </c>
      <c r="V64" s="55">
        <v>73361</v>
      </c>
      <c r="W64" s="212" t="s">
        <v>71</v>
      </c>
      <c r="X64" s="672">
        <v>339.99</v>
      </c>
      <c r="Y64" s="1064" t="b">
        <f t="shared" si="1"/>
        <v>1</v>
      </c>
    </row>
    <row r="65" spans="1:25" s="55" customFormat="1" ht="45" customHeight="1">
      <c r="A65" s="135" t="s">
        <v>40</v>
      </c>
      <c r="B65" s="134">
        <v>95474</v>
      </c>
      <c r="C65" s="1177" t="s">
        <v>2050</v>
      </c>
      <c r="D65" s="137" t="s">
        <v>100</v>
      </c>
      <c r="E65" s="11" t="s">
        <v>831</v>
      </c>
      <c r="F65" s="1178" t="e">
        <v>#REF!</v>
      </c>
      <c r="G65" s="143" t="s">
        <v>55</v>
      </c>
      <c r="H65" s="1178">
        <v>0</v>
      </c>
      <c r="I65" s="11">
        <v>0.97120000000000029</v>
      </c>
      <c r="J65" s="672">
        <v>516.35</v>
      </c>
      <c r="K65" s="11">
        <v>145.97210000000001</v>
      </c>
      <c r="L65" s="140">
        <v>662.32209999999998</v>
      </c>
      <c r="M65" s="244">
        <v>643.24720000000002</v>
      </c>
      <c r="N65" s="141">
        <v>1.2527133167983934E-3</v>
      </c>
      <c r="O65" s="711"/>
      <c r="P65" s="64"/>
      <c r="Q65" s="203">
        <f>IFERROR(IF(OR(B65="TÍTULO 1",B65="TÍTULO 2",B65="TÍTULO 3",B65="TÍTULO 4"),B65,IF(D65=0,"",IF(OR(D65="SINAPI",D65="SINAPI INSUMO",D65="ORSE INSUMO",D65="SEINFRA CE",D65="COMP. ELABORADA",D65="SABESP",D65="EMBASA-BA INSUMO",D65="COMPOSIÇÃO ELAB.",D65="COTAÇÃO INSUMO-BDI DIF.",D65="ORSE INSUMO-BDI DIFERENCIADO",D65="SINAPI INSUMO-BDI DIFERENCIADO"),B65,IF(MID(B65,1,5)="COMP.",VLOOKUP(B65,COMPOSIÇÕES!$K$1:$L$737090,2,FALSE))))),0)</f>
        <v>95474</v>
      </c>
      <c r="R65" s="212">
        <f>VLOOKUP(B65,'CURVA ABC'!$B$5:$N$262,9,FALSE)</f>
        <v>662.32209999999998</v>
      </c>
      <c r="S65" s="56" t="b">
        <f t="shared" si="2"/>
        <v>1</v>
      </c>
      <c r="T65" s="720" t="b">
        <f t="shared" si="15"/>
        <v>0</v>
      </c>
      <c r="V65" s="55">
        <v>95474</v>
      </c>
      <c r="W65" s="212" t="s">
        <v>831</v>
      </c>
      <c r="X65" s="672">
        <v>538.07000000000005</v>
      </c>
      <c r="Y65" s="1064" t="b">
        <f t="shared" si="1"/>
        <v>1</v>
      </c>
    </row>
    <row r="66" spans="1:25" s="55" customFormat="1" ht="36.75" customHeight="1">
      <c r="A66" s="135" t="s">
        <v>530</v>
      </c>
      <c r="B66" s="134">
        <v>94319</v>
      </c>
      <c r="C66" s="1177" t="s">
        <v>2051</v>
      </c>
      <c r="D66" s="137" t="s">
        <v>100</v>
      </c>
      <c r="E66" s="11" t="s">
        <v>828</v>
      </c>
      <c r="F66" s="1178" t="e">
        <v>#REF!</v>
      </c>
      <c r="G66" s="143" t="s">
        <v>55</v>
      </c>
      <c r="H66" s="1178">
        <v>0</v>
      </c>
      <c r="I66" s="11">
        <v>0.23500000000000001</v>
      </c>
      <c r="J66" s="672">
        <v>32.520000000000003</v>
      </c>
      <c r="K66" s="11">
        <v>9.1934000000000005</v>
      </c>
      <c r="L66" s="140">
        <v>41.7134</v>
      </c>
      <c r="M66" s="244">
        <v>9.8026</v>
      </c>
      <c r="N66" s="141">
        <v>1.909040188476208E-5</v>
      </c>
      <c r="O66" s="711"/>
      <c r="P66" s="64"/>
      <c r="Q66" s="203">
        <f>IFERROR(IF(OR(B66="TÍTULO 1",B66="TÍTULO 2",B66="TÍTULO 3",B66="TÍTULO 4"),B66,IF(D66=0,"",IF(OR(D66="SINAPI",D66="SINAPI INSUMO",D66="ORSE INSUMO",D66="SEINFRA CE",D66="COMP. ELABORADA",D66="SABESP",D66="EMBASA-BA INSUMO",D66="COMPOSIÇÃO ELAB.",D66="COTAÇÃO INSUMO-BDI DIF.",D66="ORSE INSUMO-BDI DIFERENCIADO",D66="SINAPI INSUMO-BDI DIFERENCIADO"),B66,IF(MID(B66,1,5)="COMP.",VLOOKUP(B66,COMPOSIÇÕES!$K$1:$L$737090,2,FALSE))))),0)</f>
        <v>94319</v>
      </c>
      <c r="R66" s="212">
        <f>VLOOKUP(B66,'CURVA ABC'!$B$5:$N$262,9,FALSE)</f>
        <v>41.7134</v>
      </c>
      <c r="S66" s="56" t="b">
        <f>R66=L66</f>
        <v>1</v>
      </c>
      <c r="T66" s="720" t="b">
        <f t="shared" si="15"/>
        <v>0</v>
      </c>
      <c r="V66" s="55">
        <v>94319</v>
      </c>
      <c r="W66" s="212" t="s">
        <v>828</v>
      </c>
      <c r="X66" s="672">
        <v>31.39</v>
      </c>
      <c r="Y66" s="1064" t="b">
        <f>W66=E66</f>
        <v>1</v>
      </c>
    </row>
    <row r="67" spans="1:25" s="55" customFormat="1" ht="46.5" customHeight="1">
      <c r="A67" s="135" t="s">
        <v>531</v>
      </c>
      <c r="B67" s="136">
        <v>95952</v>
      </c>
      <c r="C67" s="1177" t="s">
        <v>2052</v>
      </c>
      <c r="D67" s="137" t="s">
        <v>100</v>
      </c>
      <c r="E67" s="11" t="s">
        <v>737</v>
      </c>
      <c r="F67" s="1178" t="e">
        <v>#REF!</v>
      </c>
      <c r="G67" s="143" t="s">
        <v>55</v>
      </c>
      <c r="H67" s="1178">
        <v>0</v>
      </c>
      <c r="I67" s="11">
        <v>0.54630000000000001</v>
      </c>
      <c r="J67" s="672">
        <v>1318.81</v>
      </c>
      <c r="K67" s="11">
        <v>372.82760000000002</v>
      </c>
      <c r="L67" s="140">
        <v>1691.6376</v>
      </c>
      <c r="M67" s="244">
        <v>924.14160000000004</v>
      </c>
      <c r="N67" s="141">
        <v>1.7997505296989621E-3</v>
      </c>
      <c r="O67" s="711"/>
      <c r="P67" s="64"/>
      <c r="Q67" s="203">
        <f>IFERROR(IF(OR(B67="TÍTULO 1",B67="TÍTULO 2",B67="TÍTULO 3",B67="TÍTULO 4"),B67,IF(D67=0,"",IF(OR(D67="SINAPI",D67="SINAPI INSUMO",D67="ORSE INSUMO",D67="SEINFRA CE",D67="COMP. ELABORADA",D67="SABESP",D67="EMBASA-BA INSUMO",D67="COMPOSIÇÃO ELAB.",D67="COTAÇÃO INSUMO-BDI DIF.",D67="ORSE INSUMO-BDI DIFERENCIADO",D67="SINAPI INSUMO-BDI DIFERENCIADO"),B67,IF(MID(B67,1,5)="COMP.",VLOOKUP(B67,COMPOSIÇÕES!$K$1:$L$737090,2,FALSE))))),0)</f>
        <v>95952</v>
      </c>
      <c r="R67" s="212">
        <f>VLOOKUP(B67,'CURVA ABC'!$B$5:$N$262,9,FALSE)</f>
        <v>1691.6376</v>
      </c>
      <c r="S67" s="56" t="b">
        <f t="shared" si="2"/>
        <v>1</v>
      </c>
      <c r="T67" s="720" t="b">
        <f t="shared" si="15"/>
        <v>0</v>
      </c>
      <c r="V67" s="55">
        <v>95952</v>
      </c>
      <c r="W67" s="212" t="s">
        <v>737</v>
      </c>
      <c r="X67" s="672">
        <v>1347.74</v>
      </c>
      <c r="Y67" s="1064" t="b">
        <f t="shared" si="1"/>
        <v>1</v>
      </c>
    </row>
    <row r="68" spans="1:25" s="55" customFormat="1" ht="36" customHeight="1">
      <c r="A68" s="135" t="s">
        <v>532</v>
      </c>
      <c r="B68" s="134" t="s">
        <v>263</v>
      </c>
      <c r="C68" s="1177" t="s">
        <v>263</v>
      </c>
      <c r="D68" s="137" t="s">
        <v>928</v>
      </c>
      <c r="E68" s="11" t="s">
        <v>75</v>
      </c>
      <c r="F68" s="1178" t="e">
        <v>#REF!</v>
      </c>
      <c r="G68" s="143" t="s">
        <v>96</v>
      </c>
      <c r="H68" s="1178">
        <v>0</v>
      </c>
      <c r="I68" s="11">
        <v>1</v>
      </c>
      <c r="J68" s="672">
        <v>103.29</v>
      </c>
      <c r="K68" s="11">
        <v>29.200099999999999</v>
      </c>
      <c r="L68" s="140">
        <v>132.49010000000001</v>
      </c>
      <c r="M68" s="244">
        <v>132.49010000000001</v>
      </c>
      <c r="N68" s="141">
        <v>2.5802228538880672E-4</v>
      </c>
      <c r="O68" s="711"/>
      <c r="P68" s="64"/>
      <c r="Q68" s="203" t="str">
        <f>IFERROR(IF(OR(B68="TÍTULO 1",B68="TÍTULO 2",B68="TÍTULO 3",B68="TÍTULO 4"),B68,IF(D68=0,"",IF(OR(D68="SINAPI",D68="SINAPI INSUMO",D68="ORSE INSUMO",D68="SEINFRA CE",D68="COMP. ELABORADA",D68="SABESP",D68="EMBASA-BA INSUMO",D68="COMPOSIÇÃO ELAB.",D68="COTAÇÃO INSUMO-BDI DIF.",D68="ORSE INSUMO-BDI DIFERENCIADO",D68="SINAPI INSUMO-BDI DIFERENCIADO"),B68,IF(MID(B68,1,5)="COMP.",VLOOKUP(B68,COMPOSIÇÕES!$K$1:$L$737090,2,FALSE))))),0)</f>
        <v>COMP. 105</v>
      </c>
      <c r="R68" s="212">
        <f>VLOOKUP(B68,'CURVA ABC'!$B$5:$N$262,9,FALSE)</f>
        <v>132.49010000000001</v>
      </c>
      <c r="S68" s="56" t="b">
        <f t="shared" si="2"/>
        <v>1</v>
      </c>
      <c r="T68" s="720" t="b">
        <f t="shared" si="15"/>
        <v>0</v>
      </c>
      <c r="V68" s="55" t="s">
        <v>263</v>
      </c>
      <c r="W68" s="212" t="s">
        <v>75</v>
      </c>
      <c r="X68" s="672">
        <v>107.89</v>
      </c>
      <c r="Y68" s="1064" t="b">
        <f t="shared" si="1"/>
        <v>1</v>
      </c>
    </row>
    <row r="69" spans="1:25" s="55" customFormat="1" ht="32.25" customHeight="1">
      <c r="A69" s="135" t="s">
        <v>964</v>
      </c>
      <c r="B69" s="134">
        <v>96995</v>
      </c>
      <c r="C69" s="1177" t="s">
        <v>2053</v>
      </c>
      <c r="D69" s="137" t="s">
        <v>100</v>
      </c>
      <c r="E69" s="11" t="s">
        <v>830</v>
      </c>
      <c r="F69" s="1178" t="e">
        <v>#REF!</v>
      </c>
      <c r="G69" s="143" t="s">
        <v>55</v>
      </c>
      <c r="H69" s="1178">
        <v>0</v>
      </c>
      <c r="I69" s="11">
        <v>1.8817000000000006</v>
      </c>
      <c r="J69" s="672">
        <v>30.53</v>
      </c>
      <c r="K69" s="11">
        <v>8.6308000000000007</v>
      </c>
      <c r="L69" s="140">
        <v>39.160800000000002</v>
      </c>
      <c r="M69" s="244">
        <v>73.688900000000004</v>
      </c>
      <c r="N69" s="141">
        <v>1.4350791784282176E-4</v>
      </c>
      <c r="O69" s="711"/>
      <c r="P69" s="64"/>
      <c r="Q69" s="203">
        <f>IFERROR(IF(OR(B69="TÍTULO 1",B69="TÍTULO 2",B69="TÍTULO 3",B69="TÍTULO 4"),B69,IF(D69=0,"",IF(OR(D69="SINAPI",D69="SINAPI INSUMO",D69="ORSE INSUMO",D69="SEINFRA CE",D69="COMP. ELABORADA",D69="SABESP",D69="EMBASA-BA INSUMO",D69="COMPOSIÇÃO ELAB.",D69="COTAÇÃO INSUMO-BDI DIF.",D69="ORSE INSUMO-BDI DIFERENCIADO",D69="SINAPI INSUMO-BDI DIFERENCIADO"),B69,IF(MID(B69,1,5)="COMP.",VLOOKUP(B69,COMPOSIÇÕES!$K$1:$L$737090,2,FALSE))))),0)</f>
        <v>96995</v>
      </c>
      <c r="R69" s="212">
        <f>VLOOKUP(B69,'CURVA ABC'!$B$5:$N$262,9,FALSE)</f>
        <v>39.160800000000002</v>
      </c>
      <c r="S69" s="56" t="b">
        <f t="shared" si="2"/>
        <v>1</v>
      </c>
      <c r="T69" s="720" t="b">
        <f t="shared" si="15"/>
        <v>0</v>
      </c>
      <c r="V69" s="55">
        <v>96995</v>
      </c>
      <c r="W69" s="212" t="s">
        <v>830</v>
      </c>
      <c r="X69" s="672">
        <v>30.46</v>
      </c>
      <c r="Y69" s="1064" t="b">
        <f t="shared" si="1"/>
        <v>1</v>
      </c>
    </row>
    <row r="70" spans="1:25" s="55" customFormat="1" ht="32.25" customHeight="1">
      <c r="A70" s="135" t="s">
        <v>1207</v>
      </c>
      <c r="B70" s="136">
        <v>72897</v>
      </c>
      <c r="C70" s="1177" t="s">
        <v>2054</v>
      </c>
      <c r="D70" s="137" t="s">
        <v>100</v>
      </c>
      <c r="E70" s="11" t="s">
        <v>61</v>
      </c>
      <c r="F70" s="1178" t="e">
        <v>#REF!</v>
      </c>
      <c r="G70" s="143" t="s">
        <v>55</v>
      </c>
      <c r="H70" s="1178">
        <v>0</v>
      </c>
      <c r="I70" s="11">
        <v>4.9166999999999996</v>
      </c>
      <c r="J70" s="672">
        <v>16.84</v>
      </c>
      <c r="K70" s="11">
        <v>4.7606999999999999</v>
      </c>
      <c r="L70" s="140">
        <v>21.6007</v>
      </c>
      <c r="M70" s="244">
        <v>106.2042</v>
      </c>
      <c r="N70" s="141">
        <v>2.0683092851382786E-4</v>
      </c>
      <c r="O70" s="711"/>
      <c r="P70" s="64"/>
      <c r="Q70" s="203">
        <f>IFERROR(IF(OR(B70="TÍTULO 1",B70="TÍTULO 2",B70="TÍTULO 3",B70="TÍTULO 4"),B70,IF(D70=0,"",IF(OR(D70="SINAPI",D70="SINAPI INSUMO",D70="ORSE INSUMO",D70="SEINFRA CE",D70="COMP. ELABORADA",D70="SABESP",D70="EMBASA-BA INSUMO",D70="COMPOSIÇÃO ELAB.",D70="COTAÇÃO INSUMO-BDI DIF.",D70="ORSE INSUMO-BDI DIFERENCIADO",D70="SINAPI INSUMO-BDI DIFERENCIADO"),B70,IF(MID(B70,1,5)="COMP.",VLOOKUP(B70,COMPOSIÇÕES!$K$1:$L$737090,2,FALSE))))),0)</f>
        <v>72897</v>
      </c>
      <c r="R70" s="212">
        <f>VLOOKUP(B70,'CURVA ABC'!$B$5:$N$262,9,FALSE)</f>
        <v>21.6007</v>
      </c>
      <c r="S70" s="56" t="b">
        <f t="shared" si="2"/>
        <v>1</v>
      </c>
      <c r="T70" s="720" t="b">
        <f t="shared" si="15"/>
        <v>0</v>
      </c>
      <c r="V70" s="55">
        <v>72897</v>
      </c>
      <c r="W70" s="212" t="s">
        <v>61</v>
      </c>
      <c r="X70" s="672">
        <v>16.09</v>
      </c>
      <c r="Y70" s="1064" t="b">
        <f t="shared" si="1"/>
        <v>1</v>
      </c>
    </row>
    <row r="71" spans="1:25" s="55" customFormat="1" ht="43.5" customHeight="1">
      <c r="A71" s="135" t="s">
        <v>1208</v>
      </c>
      <c r="B71" s="136">
        <v>7962</v>
      </c>
      <c r="C71" s="1177" t="s">
        <v>2034</v>
      </c>
      <c r="D71" s="137" t="s">
        <v>956</v>
      </c>
      <c r="E71" s="11" t="s">
        <v>1432</v>
      </c>
      <c r="F71" s="1178" t="e">
        <v>#REF!</v>
      </c>
      <c r="G71" s="143" t="s">
        <v>48</v>
      </c>
      <c r="H71" s="1178">
        <v>0</v>
      </c>
      <c r="I71" s="11">
        <v>1</v>
      </c>
      <c r="J71" s="672">
        <v>230</v>
      </c>
      <c r="K71" s="11">
        <v>65.021000000000001</v>
      </c>
      <c r="L71" s="140">
        <v>295.02100000000002</v>
      </c>
      <c r="M71" s="244">
        <v>295.02100000000002</v>
      </c>
      <c r="N71" s="141">
        <v>5.7454853349564342E-4</v>
      </c>
      <c r="O71" s="711"/>
      <c r="P71" s="64"/>
      <c r="Q71" s="203">
        <f>IFERROR(IF(OR(B71="TÍTULO 1",B71="TÍTULO 2",B71="TÍTULO 3",B71="TÍTULO 4"),B71,IF(D71=0,"",IF(OR(D71="SINAPI",D71="SINAPI INSUMO",D71="ORSE INSUMO",D71="SEINFRA CE",D71="COMP. ELABORADA",D71="SABESP",D71="EMBASA-BA INSUMO",D71="COMPOSIÇÃO ELAB.",D71="COTAÇÃO INSUMO-BDI DIF.",D71="ORSE INSUMO-BDI DIFERENCIADO",D71="SINAPI INSUMO-BDI DIFERENCIADO"),B71,IF(MID(B71,1,5)="COMP.",VLOOKUP(B71,COMPOSIÇÕES!$K$1:$L$737090,2,FALSE))))),0)</f>
        <v>7962</v>
      </c>
      <c r="R71" s="212">
        <f>VLOOKUP(B71,'CURVA ABC'!$B$5:$N$262,9,FALSE)</f>
        <v>295.02100000000002</v>
      </c>
      <c r="S71" s="56" t="b">
        <f t="shared" si="2"/>
        <v>1</v>
      </c>
      <c r="T71" s="720" t="b">
        <f t="shared" si="15"/>
        <v>0</v>
      </c>
      <c r="V71" s="55">
        <v>7962</v>
      </c>
      <c r="W71" s="212" t="s">
        <v>1432</v>
      </c>
      <c r="X71" s="672">
        <v>339.4</v>
      </c>
      <c r="Y71" s="1064" t="b">
        <f t="shared" si="1"/>
        <v>1</v>
      </c>
    </row>
    <row r="72" spans="1:25" s="235" customFormat="1" ht="33" customHeight="1">
      <c r="A72" s="929" t="s">
        <v>9</v>
      </c>
      <c r="B72" s="930" t="s">
        <v>541</v>
      </c>
      <c r="C72" s="253"/>
      <c r="D72" s="931"/>
      <c r="E72" s="932" t="s">
        <v>542</v>
      </c>
      <c r="F72" s="255"/>
      <c r="G72" s="931"/>
      <c r="H72" s="254"/>
      <c r="I72" s="931"/>
      <c r="J72" s="256"/>
      <c r="K72" s="935"/>
      <c r="L72" s="256"/>
      <c r="M72" s="257">
        <v>171.53030000000001</v>
      </c>
      <c r="N72" s="258">
        <v>3.3405243123393847E-4</v>
      </c>
      <c r="O72" s="712"/>
      <c r="P72" s="233"/>
      <c r="Q72" s="203" t="str">
        <f>IFERROR(IF(OR(B72="TÍTULO 1",B72="TÍTULO 2",B72="TÍTULO 3",B72="TÍTULO 4"),B72,IF(D72=0,"",IF(OR(D72="SINAPI",D72="SINAPI INSUMO",D72="ORSE INSUMO",D72="SEINFRA CE",D72="COMP. ELABORADA",D72="SABESP",D72="EMBASA-BA INSUMO",D72="COMPOSIÇÃO ELAB.",D72="COTAÇÃO INSUMO-BDI DIF.",D72="ORSE INSUMO-BDI DIFERENCIADO",D72="SINAPI INSUMO-BDI DIFERENCIADO"),B72,IF(MID(B72,1,5)="COMP.",VLOOKUP(B72,COMPOSIÇÕES!$K$1:$L$737090,2,FALSE))))),0)</f>
        <v>Título 2</v>
      </c>
      <c r="R72" s="212" t="e">
        <f>VLOOKUP(B72,'CURVA ABC'!$B$5:$N$262,9,FALSE)</f>
        <v>#N/A</v>
      </c>
      <c r="S72" s="56" t="e">
        <f t="shared" si="2"/>
        <v>#N/A</v>
      </c>
      <c r="T72" s="232" t="e">
        <f t="shared" si="15"/>
        <v>#N/A</v>
      </c>
      <c r="V72" s="235" t="s">
        <v>541</v>
      </c>
      <c r="W72" s="234" t="s">
        <v>542</v>
      </c>
      <c r="X72" s="256"/>
      <c r="Y72" s="235" t="b">
        <f t="shared" si="1"/>
        <v>1</v>
      </c>
    </row>
    <row r="73" spans="1:25" s="55" customFormat="1" ht="40.5" customHeight="1">
      <c r="A73" s="135" t="s">
        <v>1206</v>
      </c>
      <c r="B73" s="136" t="s">
        <v>118</v>
      </c>
      <c r="C73" s="1177" t="s">
        <v>118</v>
      </c>
      <c r="D73" s="137" t="s">
        <v>928</v>
      </c>
      <c r="E73" s="11" t="s">
        <v>986</v>
      </c>
      <c r="F73" s="1189" t="e">
        <v>#REF!</v>
      </c>
      <c r="G73" s="143" t="s">
        <v>51</v>
      </c>
      <c r="H73" s="1189">
        <v>0</v>
      </c>
      <c r="I73" s="11">
        <v>2.7450000000000001</v>
      </c>
      <c r="J73" s="672">
        <v>13.644</v>
      </c>
      <c r="K73" s="11">
        <v>3.8572000000000002</v>
      </c>
      <c r="L73" s="140">
        <v>17.501200000000001</v>
      </c>
      <c r="M73" s="244">
        <v>48.040799999999997</v>
      </c>
      <c r="N73" s="243">
        <v>9.3558665952449166E-5</v>
      </c>
      <c r="O73" s="711" t="s">
        <v>987</v>
      </c>
      <c r="P73" s="64"/>
      <c r="Q73" s="203" t="str">
        <f>IFERROR(IF(OR(B73="TÍTULO 1",B73="TÍTULO 2",B73="TÍTULO 3",B73="TÍTULO 4"),B73,IF(D73=0,"",IF(OR(D73="SINAPI",D73="SINAPI INSUMO",D73="ORSE INSUMO",D73="SEINFRA CE",D73="COMP. ELABORADA",D73="SABESP",D73="EMBASA-BA INSUMO",D73="COMPOSIÇÃO ELAB.",D73="COTAÇÃO INSUMO-BDI DIF.",D73="ORSE INSUMO-BDI DIFERENCIADO",D73="SINAPI INSUMO-BDI DIFERENCIADO"),B73,IF(MID(B73,1,5)="COMP.",VLOOKUP(B73,COMPOSIÇÕES!$K$1:$L$737090,2,FALSE))))),0)</f>
        <v>COMP. 25</v>
      </c>
      <c r="R73" s="212">
        <f>VLOOKUP(B73,'CURVA ABC'!$B$5:$N$262,9,FALSE)</f>
        <v>17.501200000000001</v>
      </c>
      <c r="S73" s="56" t="b">
        <f t="shared" si="2"/>
        <v>1</v>
      </c>
      <c r="T73" s="720" t="b">
        <f t="shared" ref="T73:T116" si="16">S73=E73</f>
        <v>0</v>
      </c>
      <c r="V73" s="55" t="s">
        <v>118</v>
      </c>
      <c r="W73" s="212" t="s">
        <v>986</v>
      </c>
      <c r="X73" s="672">
        <v>13.583</v>
      </c>
      <c r="Y73" s="1064" t="b">
        <f t="shared" ref="Y73:Y134" si="17">W73=E73</f>
        <v>1</v>
      </c>
    </row>
    <row r="74" spans="1:25" s="55" customFormat="1" ht="48.75" customHeight="1">
      <c r="A74" s="135" t="s">
        <v>1520</v>
      </c>
      <c r="B74" s="136">
        <v>95952</v>
      </c>
      <c r="C74" s="1177" t="s">
        <v>2052</v>
      </c>
      <c r="D74" s="137" t="s">
        <v>100</v>
      </c>
      <c r="E74" s="11" t="s">
        <v>737</v>
      </c>
      <c r="F74" s="1189" t="e">
        <v>#REF!</v>
      </c>
      <c r="G74" s="143" t="s">
        <v>55</v>
      </c>
      <c r="H74" s="1189">
        <v>0</v>
      </c>
      <c r="I74" s="11">
        <v>7.3000000000000009E-2</v>
      </c>
      <c r="J74" s="672">
        <v>1318.81</v>
      </c>
      <c r="K74" s="11">
        <v>372.82760000000002</v>
      </c>
      <c r="L74" s="140">
        <v>1691.6376</v>
      </c>
      <c r="M74" s="244">
        <v>123.48950000000001</v>
      </c>
      <c r="N74" s="243">
        <v>2.4049376528148932E-4</v>
      </c>
      <c r="O74" s="711"/>
      <c r="P74" s="64"/>
      <c r="Q74" s="203">
        <f>IFERROR(IF(OR(B74="TÍTULO 1",B74="TÍTULO 2",B74="TÍTULO 3",B74="TÍTULO 4"),B74,IF(D74=0,"",IF(OR(D74="SINAPI",D74="SINAPI INSUMO",D74="ORSE INSUMO",D74="SEINFRA CE",D74="COMP. ELABORADA",D74="SABESP",D74="EMBASA-BA INSUMO",D74="COMPOSIÇÃO ELAB.",D74="COTAÇÃO INSUMO-BDI DIF.",D74="ORSE INSUMO-BDI DIFERENCIADO",D74="SINAPI INSUMO-BDI DIFERENCIADO"),B74,IF(MID(B74,1,5)="COMP.",VLOOKUP(B74,COMPOSIÇÕES!$K$1:$L$737090,2,FALSE))))),0)</f>
        <v>95952</v>
      </c>
      <c r="R74" s="212">
        <f>VLOOKUP(B74,'CURVA ABC'!$B$5:$N$262,9,FALSE)</f>
        <v>1691.6376</v>
      </c>
      <c r="S74" s="56" t="b">
        <f t="shared" si="2"/>
        <v>1</v>
      </c>
      <c r="T74" s="720" t="b">
        <f t="shared" si="16"/>
        <v>0</v>
      </c>
      <c r="V74" s="55">
        <v>95952</v>
      </c>
      <c r="W74" s="212" t="s">
        <v>737</v>
      </c>
      <c r="X74" s="672">
        <v>1347.74</v>
      </c>
      <c r="Y74" s="1064" t="b">
        <f t="shared" si="17"/>
        <v>1</v>
      </c>
    </row>
    <row r="75" spans="1:25" s="236" customFormat="1" ht="31.5" customHeight="1">
      <c r="A75" s="919" t="s">
        <v>12</v>
      </c>
      <c r="B75" s="920" t="s">
        <v>540</v>
      </c>
      <c r="C75" s="247"/>
      <c r="D75" s="921"/>
      <c r="E75" s="922" t="s">
        <v>260</v>
      </c>
      <c r="F75" s="249"/>
      <c r="G75" s="921"/>
      <c r="H75" s="248"/>
      <c r="I75" s="921"/>
      <c r="J75" s="259"/>
      <c r="K75" s="926"/>
      <c r="L75" s="260"/>
      <c r="M75" s="928">
        <v>14495.9714</v>
      </c>
      <c r="N75" s="252">
        <v>2.8230665306757108E-2</v>
      </c>
      <c r="O75" s="713"/>
      <c r="Q75" s="203" t="str">
        <f>IFERROR(IF(OR(B75="TÍTULO 1",B75="TÍTULO 2",B75="TÍTULO 3",B75="TÍTULO 4"),B75,IF(D75=0,"",IF(OR(D75="SINAPI",D75="SINAPI INSUMO",D75="ORSE INSUMO",D75="SEINFRA CE",D75="COMP. ELABORADA",D75="SABESP",D75="EMBASA-BA INSUMO",D75="COMPOSIÇÃO ELAB.",D75="COTAÇÃO INSUMO-BDI DIF.",D75="ORSE INSUMO-BDI DIFERENCIADO",D75="SINAPI INSUMO-BDI DIFERENCIADO"),B75,IF(MID(B75,1,5)="COMP.",VLOOKUP(B75,COMPOSIÇÕES!$K$1:$L$737090,2,FALSE))))),0)</f>
        <v>Título 1</v>
      </c>
      <c r="R75" s="212" t="e">
        <f>VLOOKUP(B75,'CURVA ABC'!$B$5:$N$262,9,FALSE)</f>
        <v>#N/A</v>
      </c>
      <c r="S75" s="56" t="e">
        <f t="shared" ref="S75:S135" si="18">R75=L75</f>
        <v>#N/A</v>
      </c>
      <c r="T75" s="240" t="e">
        <f t="shared" si="16"/>
        <v>#N/A</v>
      </c>
      <c r="V75" s="236" t="s">
        <v>540</v>
      </c>
      <c r="W75" s="241" t="s">
        <v>260</v>
      </c>
      <c r="X75" s="259"/>
      <c r="Y75" s="235" t="b">
        <f t="shared" si="17"/>
        <v>1</v>
      </c>
    </row>
    <row r="76" spans="1:25" s="55" customFormat="1" ht="63" customHeight="1">
      <c r="A76" s="135" t="s">
        <v>13</v>
      </c>
      <c r="B76" s="134">
        <v>87521</v>
      </c>
      <c r="C76" s="1194" t="s">
        <v>957</v>
      </c>
      <c r="D76" s="138" t="s">
        <v>100</v>
      </c>
      <c r="E76" s="11" t="s">
        <v>588</v>
      </c>
      <c r="F76" s="1178" t="e">
        <v>#REF!</v>
      </c>
      <c r="G76" s="143" t="s">
        <v>51</v>
      </c>
      <c r="H76" s="1178">
        <v>0</v>
      </c>
      <c r="I76" s="11">
        <v>132.84669999999994</v>
      </c>
      <c r="J76" s="672">
        <v>49.96</v>
      </c>
      <c r="K76" s="11">
        <v>14.123699999999999</v>
      </c>
      <c r="L76" s="140">
        <v>64.083699999999993</v>
      </c>
      <c r="M76" s="244">
        <v>8513.3081000000002</v>
      </c>
      <c r="N76" s="245">
        <v>1.6579527166037611E-2</v>
      </c>
      <c r="O76" s="711"/>
      <c r="P76" s="64"/>
      <c r="Q76" s="203">
        <f>IFERROR(IF(OR(B76="TÍTULO 1",B76="TÍTULO 2",B76="TÍTULO 3",B76="TÍTULO 4"),B76,IF(D76=0,"",IF(OR(D76="SINAPI",D76="SINAPI INSUMO",D76="ORSE INSUMO",D76="SEINFRA CE",D76="COMP. ELABORADA",D76="SABESP",D76="EMBASA-BA INSUMO",D76="COMPOSIÇÃO ELAB.",D76="COTAÇÃO INSUMO-BDI DIF.",D76="ORSE INSUMO-BDI DIFERENCIADO",D76="SINAPI INSUMO-BDI DIFERENCIADO"),B76,IF(MID(B76,1,5)="COMP.",VLOOKUP(B76,COMPOSIÇÕES!$K$1:$L$737090,2,FALSE))))),0)</f>
        <v>87521</v>
      </c>
      <c r="R76" s="212">
        <f>VLOOKUP(B76,'CURVA ABC'!$B$5:$N$262,9,FALSE)</f>
        <v>64.083699999999993</v>
      </c>
      <c r="S76" s="56" t="b">
        <f t="shared" si="18"/>
        <v>1</v>
      </c>
      <c r="T76" s="720" t="b">
        <f t="shared" si="16"/>
        <v>0</v>
      </c>
      <c r="V76" s="55">
        <v>87521</v>
      </c>
      <c r="W76" s="212" t="s">
        <v>588</v>
      </c>
      <c r="X76" s="672">
        <v>50.33</v>
      </c>
      <c r="Y76" s="1064" t="b">
        <f t="shared" si="17"/>
        <v>1</v>
      </c>
    </row>
    <row r="77" spans="1:25" s="55" customFormat="1" ht="42" customHeight="1">
      <c r="A77" s="135" t="s">
        <v>14</v>
      </c>
      <c r="B77" s="134">
        <v>93201</v>
      </c>
      <c r="C77" s="1194" t="s">
        <v>958</v>
      </c>
      <c r="D77" s="138" t="s">
        <v>100</v>
      </c>
      <c r="E77" s="11" t="s">
        <v>736</v>
      </c>
      <c r="F77" s="1189" t="e">
        <v>#REF!</v>
      </c>
      <c r="G77" s="143" t="s">
        <v>47</v>
      </c>
      <c r="H77" s="1189">
        <v>0</v>
      </c>
      <c r="I77" s="11">
        <v>8.5499999999999989</v>
      </c>
      <c r="J77" s="672">
        <v>4.01</v>
      </c>
      <c r="K77" s="11">
        <v>1.1335999999999999</v>
      </c>
      <c r="L77" s="140">
        <v>5.1436000000000002</v>
      </c>
      <c r="M77" s="244">
        <v>43.977800000000002</v>
      </c>
      <c r="N77" s="243">
        <v>8.5646040439035556E-5</v>
      </c>
      <c r="O77" s="711"/>
      <c r="P77" s="64"/>
      <c r="Q77" s="203">
        <f>IFERROR(IF(OR(B77="TÍTULO 1",B77="TÍTULO 2",B77="TÍTULO 3",B77="TÍTULO 4"),B77,IF(D77=0,"",IF(OR(D77="SINAPI",D77="SINAPI INSUMO",D77="ORSE INSUMO",D77="SEINFRA CE",D77="COMP. ELABORADA",D77="SABESP",D77="EMBASA-BA INSUMO",D77="COMPOSIÇÃO ELAB.",D77="COTAÇÃO INSUMO-BDI DIF.",D77="ORSE INSUMO-BDI DIFERENCIADO",D77="SINAPI INSUMO-BDI DIFERENCIADO"),B77,IF(MID(B77,1,5)="COMP.",VLOOKUP(B77,COMPOSIÇÕES!$K$1:$L$737090,2,FALSE))))),0)</f>
        <v>93201</v>
      </c>
      <c r="R77" s="212">
        <f>VLOOKUP(B77,'CURVA ABC'!$B$5:$N$262,9,FALSE)</f>
        <v>5.1436000000000002</v>
      </c>
      <c r="S77" s="56" t="b">
        <f t="shared" si="18"/>
        <v>1</v>
      </c>
      <c r="T77" s="720" t="b">
        <f t="shared" si="16"/>
        <v>0</v>
      </c>
      <c r="V77" s="55">
        <v>93201</v>
      </c>
      <c r="W77" s="212" t="s">
        <v>736</v>
      </c>
      <c r="X77" s="672">
        <v>4.21</v>
      </c>
      <c r="Y77" s="1064" t="b">
        <f t="shared" si="17"/>
        <v>1</v>
      </c>
    </row>
    <row r="78" spans="1:25" s="55" customFormat="1" ht="45" customHeight="1">
      <c r="A78" s="135" t="s">
        <v>15</v>
      </c>
      <c r="B78" s="134">
        <v>96371</v>
      </c>
      <c r="C78" s="1177" t="s">
        <v>2055</v>
      </c>
      <c r="D78" s="137" t="s">
        <v>100</v>
      </c>
      <c r="E78" s="11" t="s">
        <v>832</v>
      </c>
      <c r="F78" s="1189" t="e">
        <v>#REF!</v>
      </c>
      <c r="G78" s="143" t="s">
        <v>51</v>
      </c>
      <c r="H78" s="1189">
        <v>0</v>
      </c>
      <c r="I78" s="11">
        <v>90.888000000000005</v>
      </c>
      <c r="J78" s="672">
        <v>50.94</v>
      </c>
      <c r="K78" s="11">
        <v>14.400700000000001</v>
      </c>
      <c r="L78" s="140">
        <v>65.340699999999998</v>
      </c>
      <c r="M78" s="244">
        <v>5938.6854999999996</v>
      </c>
      <c r="N78" s="243">
        <v>1.1565492100280459E-2</v>
      </c>
      <c r="O78" s="711"/>
      <c r="P78" s="64"/>
      <c r="Q78" s="203">
        <f>IFERROR(IF(OR(B78="TÍTULO 1",B78="TÍTULO 2",B78="TÍTULO 3",B78="TÍTULO 4"),B78,IF(D78=0,"",IF(OR(D78="SINAPI",D78="SINAPI INSUMO",D78="ORSE INSUMO",D78="SEINFRA CE",D78="COMP. ELABORADA",D78="SABESP",D78="EMBASA-BA INSUMO",D78="COMPOSIÇÃO ELAB.",D78="COTAÇÃO INSUMO-BDI DIF.",D78="ORSE INSUMO-BDI DIFERENCIADO",D78="SINAPI INSUMO-BDI DIFERENCIADO"),B78,IF(MID(B78,1,5)="COMP.",VLOOKUP(B78,COMPOSIÇÕES!$K$1:$L$737090,2,FALSE))))),0)</f>
        <v>96371</v>
      </c>
      <c r="R78" s="212">
        <f>VLOOKUP(B78,'CURVA ABC'!$B$5:$N$262,9,FALSE)</f>
        <v>65.340699999999998</v>
      </c>
      <c r="S78" s="56" t="b">
        <f t="shared" si="18"/>
        <v>1</v>
      </c>
      <c r="T78" s="720" t="b">
        <f t="shared" si="16"/>
        <v>0</v>
      </c>
      <c r="V78" s="55">
        <v>96371</v>
      </c>
      <c r="W78" s="212" t="s">
        <v>832</v>
      </c>
      <c r="X78" s="672">
        <v>54.27</v>
      </c>
      <c r="Y78" s="1064" t="b">
        <f t="shared" si="17"/>
        <v>1</v>
      </c>
    </row>
    <row r="79" spans="1:25" s="239" customFormat="1" ht="28.5" customHeight="1">
      <c r="A79" s="919" t="s">
        <v>16</v>
      </c>
      <c r="B79" s="920" t="s">
        <v>540</v>
      </c>
      <c r="C79" s="247"/>
      <c r="D79" s="921"/>
      <c r="E79" s="922" t="s">
        <v>544</v>
      </c>
      <c r="F79" s="249"/>
      <c r="G79" s="921"/>
      <c r="H79" s="248"/>
      <c r="I79" s="921"/>
      <c r="J79" s="259"/>
      <c r="K79" s="927"/>
      <c r="L79" s="259"/>
      <c r="M79" s="928">
        <v>47519.470199999996</v>
      </c>
      <c r="N79" s="252">
        <v>9.2543384762101444E-2</v>
      </c>
      <c r="O79" s="714"/>
      <c r="P79" s="262"/>
      <c r="Q79" s="203" t="str">
        <f>IFERROR(IF(OR(B79="TÍTULO 1",B79="TÍTULO 2",B79="TÍTULO 3",B79="TÍTULO 4"),B79,IF(D79=0,"",IF(OR(D79="SINAPI",D79="SINAPI INSUMO",D79="ORSE INSUMO",D79="SEINFRA CE",D79="COMP. ELABORADA",D79="SABESP",D79="EMBASA-BA INSUMO",D79="COMPOSIÇÃO ELAB.",D79="COTAÇÃO INSUMO-BDI DIF.",D79="ORSE INSUMO-BDI DIFERENCIADO",D79="SINAPI INSUMO-BDI DIFERENCIADO"),B79,IF(MID(B79,1,5)="COMP.",VLOOKUP(B79,COMPOSIÇÕES!$K$1:$L$737090,2,FALSE))))),0)</f>
        <v>Título 1</v>
      </c>
      <c r="R79" s="212" t="e">
        <f>VLOOKUP(B79,'CURVA ABC'!$B$5:$N$262,9,FALSE)</f>
        <v>#N/A</v>
      </c>
      <c r="S79" s="56" t="e">
        <f t="shared" si="18"/>
        <v>#N/A</v>
      </c>
      <c r="T79" s="238" t="e">
        <f t="shared" si="16"/>
        <v>#N/A</v>
      </c>
      <c r="V79" s="239" t="s">
        <v>540</v>
      </c>
      <c r="W79" s="237" t="s">
        <v>544</v>
      </c>
      <c r="X79" s="259"/>
      <c r="Y79" s="235" t="b">
        <f t="shared" si="17"/>
        <v>1</v>
      </c>
    </row>
    <row r="80" spans="1:25" s="55" customFormat="1" ht="45.75" customHeight="1">
      <c r="A80" s="135" t="s">
        <v>17</v>
      </c>
      <c r="B80" s="134">
        <v>87905</v>
      </c>
      <c r="C80" s="1177" t="s">
        <v>2056</v>
      </c>
      <c r="D80" s="137" t="s">
        <v>100</v>
      </c>
      <c r="E80" s="11" t="s">
        <v>587</v>
      </c>
      <c r="F80" s="1178" t="e">
        <v>#REF!</v>
      </c>
      <c r="G80" s="143" t="s">
        <v>51</v>
      </c>
      <c r="H80" s="1178">
        <v>0</v>
      </c>
      <c r="I80" s="11">
        <v>68.155000000000001</v>
      </c>
      <c r="J80" s="672">
        <v>5.48</v>
      </c>
      <c r="K80" s="11">
        <v>1.5491999999999999</v>
      </c>
      <c r="L80" s="140">
        <v>7.0292000000000003</v>
      </c>
      <c r="M80" s="244">
        <v>479.07510000000002</v>
      </c>
      <c r="N80" s="245">
        <v>9.3299085874998299E-4</v>
      </c>
      <c r="O80" s="1217" t="s">
        <v>962</v>
      </c>
      <c r="P80" s="64"/>
      <c r="Q80" s="203">
        <f>IFERROR(IF(OR(B80="TÍTULO 1",B80="TÍTULO 2",B80="TÍTULO 3",B80="TÍTULO 4"),B80,IF(D80=0,"",IF(OR(D80="SINAPI",D80="SINAPI INSUMO",D80="ORSE INSUMO",D80="SEINFRA CE",D80="COMP. ELABORADA",D80="SABESP",D80="EMBASA-BA INSUMO",D80="COMPOSIÇÃO ELAB.",D80="COTAÇÃO INSUMO-BDI DIF.",D80="ORSE INSUMO-BDI DIFERENCIADO",D80="SINAPI INSUMO-BDI DIFERENCIADO"),B80,IF(MID(B80,1,5)="COMP.",VLOOKUP(B80,COMPOSIÇÕES!$K$1:$L$737090,2,FALSE))))),0)</f>
        <v>87905</v>
      </c>
      <c r="R80" s="212">
        <f>VLOOKUP(B80,'CURVA ABC'!$B$5:$N$262,9,FALSE)</f>
        <v>7.0292000000000003</v>
      </c>
      <c r="S80" s="56" t="b">
        <f t="shared" si="18"/>
        <v>1</v>
      </c>
      <c r="T80" s="720" t="b">
        <f t="shared" si="16"/>
        <v>0</v>
      </c>
      <c r="V80" s="55">
        <v>87905</v>
      </c>
      <c r="W80" s="212" t="s">
        <v>587</v>
      </c>
      <c r="X80" s="672">
        <v>5.39</v>
      </c>
      <c r="Y80" s="1064" t="b">
        <f t="shared" si="17"/>
        <v>1</v>
      </c>
    </row>
    <row r="81" spans="1:25" s="55" customFormat="1" ht="45.75" customHeight="1">
      <c r="A81" s="135" t="s">
        <v>18</v>
      </c>
      <c r="B81" s="134">
        <v>87879</v>
      </c>
      <c r="C81" s="1177" t="s">
        <v>2057</v>
      </c>
      <c r="D81" s="137" t="s">
        <v>100</v>
      </c>
      <c r="E81" s="11" t="s">
        <v>849</v>
      </c>
      <c r="F81" s="1178" t="e">
        <v>#REF!</v>
      </c>
      <c r="G81" s="143" t="s">
        <v>51</v>
      </c>
      <c r="H81" s="1178">
        <v>0</v>
      </c>
      <c r="I81" s="11">
        <v>248.02500000000006</v>
      </c>
      <c r="J81" s="672">
        <v>2.56</v>
      </c>
      <c r="K81" s="11">
        <v>0.72370000000000001</v>
      </c>
      <c r="L81" s="140">
        <v>3.2837000000000001</v>
      </c>
      <c r="M81" s="244">
        <v>814.43970000000002</v>
      </c>
      <c r="N81" s="141">
        <v>1.5861078881016326E-3</v>
      </c>
      <c r="O81" s="1217" t="s">
        <v>962</v>
      </c>
      <c r="P81" s="64"/>
      <c r="Q81" s="203">
        <f>IFERROR(IF(OR(B81="TÍTULO 1",B81="TÍTULO 2",B81="TÍTULO 3",B81="TÍTULO 4"),B81,IF(D81=0,"",IF(OR(D81="SINAPI",D81="SINAPI INSUMO",D81="ORSE INSUMO",D81="SEINFRA CE",D81="COMP. ELABORADA",D81="SABESP",D81="EMBASA-BA INSUMO",D81="COMPOSIÇÃO ELAB.",D81="COTAÇÃO INSUMO-BDI DIF.",D81="ORSE INSUMO-BDI DIFERENCIADO",D81="SINAPI INSUMO-BDI DIFERENCIADO"),B81,IF(MID(B81,1,5)="COMP.",VLOOKUP(B81,COMPOSIÇÕES!$K$1:$L$737090,2,FALSE))))),0)</f>
        <v>87879</v>
      </c>
      <c r="R81" s="212">
        <f>VLOOKUP(B81,'CURVA ABC'!$B$5:$N$262,9,FALSE)</f>
        <v>3.2837000000000001</v>
      </c>
      <c r="S81" s="56" t="b">
        <f t="shared" si="18"/>
        <v>1</v>
      </c>
      <c r="T81" s="720" t="b">
        <f t="shared" si="16"/>
        <v>0</v>
      </c>
      <c r="V81" s="55">
        <v>87879</v>
      </c>
      <c r="W81" s="212" t="s">
        <v>849</v>
      </c>
      <c r="X81" s="672">
        <v>2.5299999999999998</v>
      </c>
      <c r="Y81" s="1064" t="b">
        <f t="shared" si="17"/>
        <v>1</v>
      </c>
    </row>
    <row r="82" spans="1:25" s="55" customFormat="1" ht="70.5" customHeight="1">
      <c r="A82" s="135" t="s">
        <v>276</v>
      </c>
      <c r="B82" s="134">
        <v>89173</v>
      </c>
      <c r="C82" s="1177" t="s">
        <v>2058</v>
      </c>
      <c r="D82" s="137" t="s">
        <v>100</v>
      </c>
      <c r="E82" s="11" t="s">
        <v>852</v>
      </c>
      <c r="F82" s="1178" t="e">
        <v>#REF!</v>
      </c>
      <c r="G82" s="143" t="s">
        <v>51</v>
      </c>
      <c r="H82" s="1178">
        <v>0</v>
      </c>
      <c r="I82" s="11">
        <v>248.02500000000006</v>
      </c>
      <c r="J82" s="672">
        <v>23.31</v>
      </c>
      <c r="K82" s="11">
        <v>6.5896999999999997</v>
      </c>
      <c r="L82" s="140">
        <v>29.899699999999999</v>
      </c>
      <c r="M82" s="244">
        <v>7415.8730999999998</v>
      </c>
      <c r="N82" s="141">
        <v>1.44422905969229E-2</v>
      </c>
      <c r="O82" s="1217" t="s">
        <v>962</v>
      </c>
      <c r="P82" s="64"/>
      <c r="Q82" s="203">
        <f>IFERROR(IF(OR(B82="TÍTULO 1",B82="TÍTULO 2",B82="TÍTULO 3",B82="TÍTULO 4"),B82,IF(D82=0,"",IF(OR(D82="SINAPI",D82="SINAPI INSUMO",D82="ORSE INSUMO",D82="SEINFRA CE",D82="COMP. ELABORADA",D82="SABESP",D82="EMBASA-BA INSUMO",D82="COMPOSIÇÃO ELAB.",D82="COTAÇÃO INSUMO-BDI DIF.",D82="ORSE INSUMO-BDI DIFERENCIADO",D82="SINAPI INSUMO-BDI DIFERENCIADO"),B82,IF(MID(B82,1,5)="COMP.",VLOOKUP(B82,COMPOSIÇÕES!$K$1:$L$737090,2,FALSE))))),0)</f>
        <v>89173</v>
      </c>
      <c r="R82" s="212">
        <f>VLOOKUP(B82,'CURVA ABC'!$B$5:$N$262,9,FALSE)</f>
        <v>29.899699999999999</v>
      </c>
      <c r="S82" s="56" t="b">
        <f t="shared" si="18"/>
        <v>1</v>
      </c>
      <c r="T82" s="720" t="b">
        <f t="shared" si="16"/>
        <v>0</v>
      </c>
      <c r="V82" s="55">
        <v>89173</v>
      </c>
      <c r="W82" s="212" t="s">
        <v>852</v>
      </c>
      <c r="X82" s="672">
        <v>26.29</v>
      </c>
      <c r="Y82" s="1064" t="b">
        <f t="shared" si="17"/>
        <v>1</v>
      </c>
    </row>
    <row r="83" spans="1:25" s="55" customFormat="1" ht="52.5" customHeight="1">
      <c r="A83" s="135" t="s">
        <v>965</v>
      </c>
      <c r="B83" s="134">
        <v>87775</v>
      </c>
      <c r="C83" s="1177" t="s">
        <v>2059</v>
      </c>
      <c r="D83" s="137" t="s">
        <v>100</v>
      </c>
      <c r="E83" s="11" t="s">
        <v>851</v>
      </c>
      <c r="F83" s="1178" t="e">
        <v>#REF!</v>
      </c>
      <c r="G83" s="143" t="s">
        <v>51</v>
      </c>
      <c r="H83" s="1178">
        <v>0</v>
      </c>
      <c r="I83" s="11">
        <v>68.155000000000001</v>
      </c>
      <c r="J83" s="672">
        <v>35.49</v>
      </c>
      <c r="K83" s="11">
        <v>10.032999999999999</v>
      </c>
      <c r="L83" s="140">
        <v>45.523000000000003</v>
      </c>
      <c r="M83" s="244">
        <v>3102.6201000000001</v>
      </c>
      <c r="N83" s="141">
        <v>6.042301491924665E-3</v>
      </c>
      <c r="O83" s="1217" t="s">
        <v>962</v>
      </c>
      <c r="P83" s="64"/>
      <c r="Q83" s="203">
        <f>IFERROR(IF(OR(B83="TÍTULO 1",B83="TÍTULO 2",B83="TÍTULO 3",B83="TÍTULO 4"),B83,IF(D83=0,"",IF(OR(D83="SINAPI",D83="SINAPI INSUMO",D83="ORSE INSUMO",D83="SEINFRA CE",D83="COMP. ELABORADA",D83="SABESP",D83="EMBASA-BA INSUMO",D83="COMPOSIÇÃO ELAB.",D83="COTAÇÃO INSUMO-BDI DIF.",D83="ORSE INSUMO-BDI DIFERENCIADO",D83="SINAPI INSUMO-BDI DIFERENCIADO"),B83,IF(MID(B83,1,5)="COMP.",VLOOKUP(B83,COMPOSIÇÕES!$K$1:$L$737090,2,FALSE))))),0)</f>
        <v>87775</v>
      </c>
      <c r="R83" s="212">
        <f>VLOOKUP(B83,'CURVA ABC'!$B$5:$N$262,9,FALSE)</f>
        <v>45.523000000000003</v>
      </c>
      <c r="S83" s="56" t="b">
        <f t="shared" si="18"/>
        <v>1</v>
      </c>
      <c r="T83" s="720" t="b">
        <f t="shared" si="16"/>
        <v>0</v>
      </c>
      <c r="V83" s="55">
        <v>87775</v>
      </c>
      <c r="W83" s="212" t="s">
        <v>851</v>
      </c>
      <c r="X83" s="672">
        <v>37.58</v>
      </c>
      <c r="Y83" s="1064" t="b">
        <f t="shared" si="17"/>
        <v>1</v>
      </c>
    </row>
    <row r="84" spans="1:25" s="55" customFormat="1" ht="61.5" customHeight="1">
      <c r="A84" s="135" t="s">
        <v>966</v>
      </c>
      <c r="B84" s="136">
        <v>87529</v>
      </c>
      <c r="C84" s="1177" t="s">
        <v>2060</v>
      </c>
      <c r="D84" s="137" t="s">
        <v>100</v>
      </c>
      <c r="E84" s="11" t="s">
        <v>850</v>
      </c>
      <c r="F84" s="1178" t="e">
        <v>#REF!</v>
      </c>
      <c r="G84" s="143" t="s">
        <v>51</v>
      </c>
      <c r="H84" s="1178">
        <v>0</v>
      </c>
      <c r="I84" s="11">
        <v>1.4156</v>
      </c>
      <c r="J84" s="672">
        <v>23.2</v>
      </c>
      <c r="K84" s="11">
        <v>6.5586000000000002</v>
      </c>
      <c r="L84" s="140">
        <v>29.758600000000001</v>
      </c>
      <c r="M84" s="244">
        <v>42.126300000000001</v>
      </c>
      <c r="N84" s="141">
        <v>8.2040274714672933E-5</v>
      </c>
      <c r="O84" s="711" t="s">
        <v>963</v>
      </c>
      <c r="P84" s="64"/>
      <c r="Q84" s="203">
        <f>IFERROR(IF(OR(B84="TÍTULO 1",B84="TÍTULO 2",B84="TÍTULO 3",B84="TÍTULO 4"),B84,IF(D84=0,"",IF(OR(D84="SINAPI",D84="SINAPI INSUMO",D84="ORSE INSUMO",D84="SEINFRA CE",D84="COMP. ELABORADA",D84="SABESP",D84="EMBASA-BA INSUMO",D84="COMPOSIÇÃO ELAB.",D84="COTAÇÃO INSUMO-BDI DIF.",D84="ORSE INSUMO-BDI DIFERENCIADO",D84="SINAPI INSUMO-BDI DIFERENCIADO"),B84,IF(MID(B84,1,5)="COMP.",VLOOKUP(B84,COMPOSIÇÕES!$K$1:$L$737090,2,FALSE))))),0)</f>
        <v>87529</v>
      </c>
      <c r="R84" s="212">
        <f>VLOOKUP(B84,'CURVA ABC'!$B$5:$N$262,9,FALSE)</f>
        <v>29.758600000000001</v>
      </c>
      <c r="S84" s="56" t="b">
        <f t="shared" si="18"/>
        <v>1</v>
      </c>
      <c r="T84" s="720" t="b">
        <f t="shared" si="16"/>
        <v>0</v>
      </c>
      <c r="V84" s="55">
        <v>87529</v>
      </c>
      <c r="W84" s="212" t="s">
        <v>850</v>
      </c>
      <c r="X84" s="672">
        <v>26.18</v>
      </c>
      <c r="Y84" s="1064" t="b">
        <f t="shared" si="17"/>
        <v>1</v>
      </c>
    </row>
    <row r="85" spans="1:25" s="55" customFormat="1" ht="31.5" customHeight="1">
      <c r="A85" s="135" t="s">
        <v>967</v>
      </c>
      <c r="B85" s="136" t="s">
        <v>517</v>
      </c>
      <c r="C85" s="1177" t="s">
        <v>517</v>
      </c>
      <c r="D85" s="137" t="s">
        <v>928</v>
      </c>
      <c r="E85" s="11" t="s">
        <v>977</v>
      </c>
      <c r="F85" s="1178" t="e">
        <v>#REF!</v>
      </c>
      <c r="G85" s="143" t="s">
        <v>51</v>
      </c>
      <c r="H85" s="1178">
        <v>0</v>
      </c>
      <c r="I85" s="11">
        <v>211.67019999999997</v>
      </c>
      <c r="J85" s="672">
        <v>1.9095</v>
      </c>
      <c r="K85" s="11">
        <v>0.53979999999999995</v>
      </c>
      <c r="L85" s="140">
        <v>2.4493</v>
      </c>
      <c r="M85" s="244">
        <v>518.44380000000001</v>
      </c>
      <c r="N85" s="141">
        <v>1.0096607529291428E-3</v>
      </c>
      <c r="O85" s="711" t="s">
        <v>978</v>
      </c>
      <c r="P85" s="64"/>
      <c r="Q85" s="203" t="str">
        <f>IFERROR(IF(OR(B85="TÍTULO 1",B85="TÍTULO 2",B85="TÍTULO 3",B85="TÍTULO 4"),B85,IF(D85=0,"",IF(OR(D85="SINAPI",D85="SINAPI INSUMO",D85="ORSE INSUMO",D85="SEINFRA CE",D85="COMP. ELABORADA",D85="SABESP",D85="EMBASA-BA INSUMO",D85="COMPOSIÇÃO ELAB.",D85="COTAÇÃO INSUMO-BDI DIF.",D85="ORSE INSUMO-BDI DIFERENCIADO",D85="SINAPI INSUMO-BDI DIFERENCIADO"),B85,IF(MID(B85,1,5)="COMP.",VLOOKUP(B85,COMPOSIÇÕES!$K$1:$L$737090,2,FALSE))))),0)</f>
        <v>COMP. 5</v>
      </c>
      <c r="R85" s="212">
        <f>VLOOKUP(B85,'CURVA ABC'!$B$5:$N$262,9,FALSE)</f>
        <v>2.4493</v>
      </c>
      <c r="S85" s="56" t="b">
        <f t="shared" si="18"/>
        <v>1</v>
      </c>
      <c r="T85" s="720" t="b">
        <f t="shared" si="16"/>
        <v>0</v>
      </c>
      <c r="V85" s="55" t="s">
        <v>517</v>
      </c>
      <c r="W85" s="212" t="s">
        <v>977</v>
      </c>
      <c r="X85" s="672">
        <v>1.905</v>
      </c>
      <c r="Y85" s="1064" t="b">
        <f t="shared" si="17"/>
        <v>1</v>
      </c>
    </row>
    <row r="86" spans="1:25" s="55" customFormat="1" ht="39.75" customHeight="1">
      <c r="A86" s="135" t="s">
        <v>968</v>
      </c>
      <c r="B86" s="136" t="s">
        <v>516</v>
      </c>
      <c r="C86" s="1177" t="s">
        <v>516</v>
      </c>
      <c r="D86" s="137" t="s">
        <v>928</v>
      </c>
      <c r="E86" s="11" t="s">
        <v>974</v>
      </c>
      <c r="F86" s="1178" t="e">
        <v>#REF!</v>
      </c>
      <c r="G86" s="143" t="s">
        <v>51</v>
      </c>
      <c r="H86" s="1178">
        <v>0</v>
      </c>
      <c r="I86" s="11">
        <v>25.714400000000001</v>
      </c>
      <c r="J86" s="672">
        <v>47.605200000000004</v>
      </c>
      <c r="K86" s="11">
        <v>13.458</v>
      </c>
      <c r="L86" s="140">
        <v>61.063200000000002</v>
      </c>
      <c r="M86" s="244">
        <v>1570.2036000000001</v>
      </c>
      <c r="N86" s="141">
        <v>3.0579456230898135E-3</v>
      </c>
      <c r="O86" s="1217" t="s">
        <v>971</v>
      </c>
      <c r="P86" s="64"/>
      <c r="Q86" s="203" t="str">
        <f>IFERROR(IF(OR(B86="TÍTULO 1",B86="TÍTULO 2",B86="TÍTULO 3",B86="TÍTULO 4"),B86,IF(D86=0,"",IF(OR(D86="SINAPI",D86="SINAPI INSUMO",D86="ORSE INSUMO",D86="SEINFRA CE",D86="COMP. ELABORADA",D86="SABESP",D86="EMBASA-BA INSUMO",D86="COMPOSIÇÃO ELAB.",D86="COTAÇÃO INSUMO-BDI DIF.",D86="ORSE INSUMO-BDI DIFERENCIADO",D86="SINAPI INSUMO-BDI DIFERENCIADO"),B86,IF(MID(B86,1,5)="COMP.",VLOOKUP(B86,COMPOSIÇÕES!$K$1:$L$737090,2,FALSE))))),0)</f>
        <v>COMP. 1</v>
      </c>
      <c r="R86" s="212">
        <f>VLOOKUP(B86,'CURVA ABC'!$B$5:$N$262,9,FALSE)</f>
        <v>61.063200000000002</v>
      </c>
      <c r="S86" s="56" t="b">
        <f t="shared" si="18"/>
        <v>1</v>
      </c>
      <c r="T86" s="720" t="b">
        <f t="shared" si="16"/>
        <v>0</v>
      </c>
      <c r="V86" s="55" t="s">
        <v>516</v>
      </c>
      <c r="W86" s="212" t="s">
        <v>974</v>
      </c>
      <c r="X86" s="672">
        <v>47.2926</v>
      </c>
      <c r="Y86" s="1064" t="b">
        <f t="shared" si="17"/>
        <v>1</v>
      </c>
    </row>
    <row r="87" spans="1:25" s="55" customFormat="1" ht="43.5" customHeight="1">
      <c r="A87" s="135" t="s">
        <v>969</v>
      </c>
      <c r="B87" s="136">
        <v>90466</v>
      </c>
      <c r="C87" s="1177" t="s">
        <v>2061</v>
      </c>
      <c r="D87" s="137" t="s">
        <v>100</v>
      </c>
      <c r="E87" s="11" t="s">
        <v>821</v>
      </c>
      <c r="F87" s="1178" t="e">
        <v>#REF!</v>
      </c>
      <c r="G87" s="143" t="s">
        <v>47</v>
      </c>
      <c r="H87" s="1178">
        <v>0</v>
      </c>
      <c r="I87" s="11">
        <v>344</v>
      </c>
      <c r="J87" s="672">
        <v>9.52</v>
      </c>
      <c r="K87" s="11">
        <v>2.6913</v>
      </c>
      <c r="L87" s="140">
        <v>12.2113</v>
      </c>
      <c r="M87" s="244">
        <v>4200.6872000000003</v>
      </c>
      <c r="N87" s="141">
        <v>8.1807690653679585E-3</v>
      </c>
      <c r="O87" s="1217" t="s">
        <v>979</v>
      </c>
      <c r="P87" s="64"/>
      <c r="Q87" s="203">
        <f>IFERROR(IF(OR(B87="TÍTULO 1",B87="TÍTULO 2",B87="TÍTULO 3",B87="TÍTULO 4"),B87,IF(D87=0,"",IF(OR(D87="SINAPI",D87="SINAPI INSUMO",D87="ORSE INSUMO",D87="SEINFRA CE",D87="COMP. ELABORADA",D87="SABESP",D87="EMBASA-BA INSUMO",D87="COMPOSIÇÃO ELAB.",D87="COTAÇÃO INSUMO-BDI DIF.",D87="ORSE INSUMO-BDI DIFERENCIADO",D87="SINAPI INSUMO-BDI DIFERENCIADO"),B87,IF(MID(B87,1,5)="COMP.",VLOOKUP(B87,COMPOSIÇÕES!$K$1:$L$737090,2,FALSE))))),0)</f>
        <v>90466</v>
      </c>
      <c r="R87" s="212">
        <f>VLOOKUP(B87,'CURVA ABC'!$B$5:$N$262,9,FALSE)</f>
        <v>12.2113</v>
      </c>
      <c r="S87" s="56" t="b">
        <f t="shared" si="18"/>
        <v>1</v>
      </c>
      <c r="T87" s="720" t="b">
        <f t="shared" si="16"/>
        <v>0</v>
      </c>
      <c r="V87" s="55">
        <v>90466</v>
      </c>
      <c r="W87" s="212" t="s">
        <v>821</v>
      </c>
      <c r="X87" s="672">
        <v>9.41</v>
      </c>
      <c r="Y87" s="1064" t="b">
        <f t="shared" si="17"/>
        <v>1</v>
      </c>
    </row>
    <row r="88" spans="1:25" s="55" customFormat="1" ht="56.25" customHeight="1">
      <c r="A88" s="135" t="s">
        <v>970</v>
      </c>
      <c r="B88" s="136" t="s">
        <v>242</v>
      </c>
      <c r="C88" s="1177" t="s">
        <v>242</v>
      </c>
      <c r="D88" s="137" t="s">
        <v>928</v>
      </c>
      <c r="E88" s="11" t="s">
        <v>1814</v>
      </c>
      <c r="F88" s="1178" t="e">
        <v>#REF!</v>
      </c>
      <c r="G88" s="143" t="s">
        <v>51</v>
      </c>
      <c r="H88" s="1178">
        <v>0</v>
      </c>
      <c r="I88" s="11">
        <v>16.86</v>
      </c>
      <c r="J88" s="672">
        <v>58.27</v>
      </c>
      <c r="K88" s="11">
        <v>16.472899999999999</v>
      </c>
      <c r="L88" s="140">
        <v>74.742900000000006</v>
      </c>
      <c r="M88" s="244">
        <v>1260.1652999999999</v>
      </c>
      <c r="N88" s="141">
        <v>2.4541511454340454E-3</v>
      </c>
      <c r="O88" s="711" t="s">
        <v>1048</v>
      </c>
      <c r="P88" s="64"/>
      <c r="Q88" s="203" t="str">
        <f>IFERROR(IF(OR(B88="TÍTULO 1",B88="TÍTULO 2",B88="TÍTULO 3",B88="TÍTULO 4"),B88,IF(D88=0,"",IF(OR(D88="SINAPI",D88="SINAPI INSUMO",D88="ORSE INSUMO",D88="SEINFRA CE",D88="COMP. ELABORADA",D88="SABESP",D88="EMBASA-BA INSUMO",D88="COMPOSIÇÃO ELAB.",D88="COTAÇÃO INSUMO-BDI DIF.",D88="ORSE INSUMO-BDI DIFERENCIADO",D88="SINAPI INSUMO-BDI DIFERENCIADO"),B88,IF(MID(B88,1,5)="COMP.",VLOOKUP(B88,COMPOSIÇÕES!$K$1:$L$737090,2,FALSE))))),0)</f>
        <v>COMP. 101</v>
      </c>
      <c r="R88" s="212">
        <f>VLOOKUP(B88,'CURVA ABC'!$B$5:$N$262,9,FALSE)</f>
        <v>74.742900000000006</v>
      </c>
      <c r="S88" s="56" t="b">
        <f t="shared" si="18"/>
        <v>1</v>
      </c>
      <c r="T88" s="720" t="b">
        <f t="shared" si="16"/>
        <v>0</v>
      </c>
      <c r="V88" s="55" t="s">
        <v>242</v>
      </c>
      <c r="W88" s="212" t="s">
        <v>1814</v>
      </c>
      <c r="X88" s="672">
        <v>58.01</v>
      </c>
      <c r="Y88" s="1064" t="b">
        <f t="shared" si="17"/>
        <v>1</v>
      </c>
    </row>
    <row r="89" spans="1:25" s="55" customFormat="1" ht="56.25" customHeight="1">
      <c r="A89" s="135" t="s">
        <v>970</v>
      </c>
      <c r="B89" s="136" t="s">
        <v>234</v>
      </c>
      <c r="C89" s="1177" t="s">
        <v>234</v>
      </c>
      <c r="D89" s="137" t="s">
        <v>928</v>
      </c>
      <c r="E89" s="11" t="s">
        <v>1583</v>
      </c>
      <c r="F89" s="1178" t="e">
        <v>#REF!</v>
      </c>
      <c r="G89" s="143" t="s">
        <v>51</v>
      </c>
      <c r="H89" s="1178">
        <v>0</v>
      </c>
      <c r="I89" s="11">
        <v>89.36</v>
      </c>
      <c r="J89" s="672">
        <v>46.87</v>
      </c>
      <c r="K89" s="11">
        <v>13.2501</v>
      </c>
      <c r="L89" s="140">
        <v>60.120100000000001</v>
      </c>
      <c r="M89" s="244">
        <v>5372.3320999999996</v>
      </c>
      <c r="N89" s="141">
        <v>1.0462528191235776E-2</v>
      </c>
      <c r="O89" s="711" t="s">
        <v>1048</v>
      </c>
      <c r="P89" s="64"/>
      <c r="Q89" s="203" t="str">
        <f>IFERROR(IF(OR(B89="TÍTULO 1",B89="TÍTULO 2",B89="TÍTULO 3",B89="TÍTULO 4"),B89,IF(D89=0,"",IF(OR(D89="SINAPI",D89="SINAPI INSUMO",D89="ORSE INSUMO",D89="SEINFRA CE",D89="COMP. ELABORADA",D89="SABESP",D89="EMBASA-BA INSUMO",D89="COMPOSIÇÃO ELAB.",D89="COTAÇÃO INSUMO-BDI DIF.",D89="ORSE INSUMO-BDI DIFERENCIADO",D89="SINAPI INSUMO-BDI DIFERENCIADO"),B89,IF(MID(B89,1,5)="COMP.",VLOOKUP(B89,COMPOSIÇÕES!$K$1:$L$737090,2,FALSE))))),0)</f>
        <v>COMP. 92</v>
      </c>
      <c r="R89" s="212">
        <f>VLOOKUP(B89,'CURVA ABC'!$B$5:$N$262,9,FALSE)</f>
        <v>60.120100000000001</v>
      </c>
      <c r="S89" s="56" t="b">
        <f t="shared" ref="S89" si="19">R89=L89</f>
        <v>1</v>
      </c>
      <c r="T89" s="720" t="b">
        <f t="shared" ref="T89" si="20">S89=E89</f>
        <v>0</v>
      </c>
      <c r="V89" s="55" t="s">
        <v>234</v>
      </c>
      <c r="W89" s="212" t="s">
        <v>1583</v>
      </c>
      <c r="X89" s="672">
        <v>46.68</v>
      </c>
      <c r="Y89" s="1064" t="b">
        <f t="shared" ref="Y89" si="21">W89=E89</f>
        <v>1</v>
      </c>
    </row>
    <row r="90" spans="1:25" s="55" customFormat="1" ht="63.75" customHeight="1">
      <c r="A90" s="135" t="s">
        <v>1581</v>
      </c>
      <c r="B90" s="136" t="s">
        <v>1924</v>
      </c>
      <c r="C90" s="1177" t="s">
        <v>1924</v>
      </c>
      <c r="D90" s="137" t="s">
        <v>928</v>
      </c>
      <c r="E90" s="11" t="s">
        <v>1580</v>
      </c>
      <c r="F90" s="1178" t="e">
        <v>#REF!</v>
      </c>
      <c r="G90" s="143" t="s">
        <v>51</v>
      </c>
      <c r="H90" s="1178">
        <v>0</v>
      </c>
      <c r="I90" s="11">
        <v>330.00099999999998</v>
      </c>
      <c r="J90" s="672">
        <v>53.73</v>
      </c>
      <c r="K90" s="11">
        <v>15.189500000000001</v>
      </c>
      <c r="L90" s="140">
        <v>68.919499999999999</v>
      </c>
      <c r="M90" s="244">
        <v>22743.5039</v>
      </c>
      <c r="N90" s="141">
        <v>4.4292598873630844E-2</v>
      </c>
      <c r="O90" s="711" t="s">
        <v>1048</v>
      </c>
      <c r="P90" s="64"/>
      <c r="Q90" s="203" t="str">
        <f>IFERROR(IF(OR(B90="TÍTULO 1",B90="TÍTULO 2",B90="TÍTULO 3",B90="TÍTULO 4"),B90,IF(D90=0,"",IF(OR(D90="SINAPI",D90="SINAPI INSUMO",D90="ORSE INSUMO",D90="SEINFRA CE",D90="COMP. ELABORADA",D90="SABESP",D90="EMBASA-BA INSUMO",D90="COMPOSIÇÃO ELAB.",D90="COTAÇÃO INSUMO-BDI DIF.",D90="ORSE INSUMO-BDI DIFERENCIADO",D90="SINAPI INSUMO-BDI DIFERENCIADO"),B90,IF(MID(B90,1,5)="COMP.",VLOOKUP(B90,COMPOSIÇÕES!$K$1:$L$737090,2,FALSE))))),0)</f>
        <v>COMP. 86</v>
      </c>
      <c r="R90" s="212">
        <f>VLOOKUP(B90,'CURVA ABC'!$B$5:$N$262,9,FALSE)</f>
        <v>68.919499999999999</v>
      </c>
      <c r="S90" s="56" t="b">
        <f t="shared" si="18"/>
        <v>1</v>
      </c>
      <c r="T90" s="720" t="b">
        <f t="shared" si="16"/>
        <v>0</v>
      </c>
      <c r="V90" s="55" t="s">
        <v>1924</v>
      </c>
      <c r="W90" s="212" t="s">
        <v>1580</v>
      </c>
      <c r="X90" s="672">
        <v>53.83</v>
      </c>
      <c r="Y90" s="1064" t="b">
        <f t="shared" si="17"/>
        <v>1</v>
      </c>
    </row>
    <row r="91" spans="1:25" s="239" customFormat="1" ht="28.5" customHeight="1">
      <c r="A91" s="919" t="s">
        <v>19</v>
      </c>
      <c r="B91" s="920" t="s">
        <v>540</v>
      </c>
      <c r="C91" s="247"/>
      <c r="D91" s="921"/>
      <c r="E91" s="922" t="s">
        <v>545</v>
      </c>
      <c r="F91" s="249"/>
      <c r="G91" s="921"/>
      <c r="H91" s="248"/>
      <c r="I91" s="921"/>
      <c r="J91" s="259"/>
      <c r="K91" s="927"/>
      <c r="L91" s="259"/>
      <c r="M91" s="928">
        <v>24114.962899999999</v>
      </c>
      <c r="N91" s="252">
        <v>4.6963492664918255E-2</v>
      </c>
      <c r="O91" s="714"/>
      <c r="P91" s="262"/>
      <c r="Q91" s="203" t="str">
        <f>IFERROR(IF(OR(B91="TÍTULO 1",B91="TÍTULO 2",B91="TÍTULO 3",B91="TÍTULO 4"),B91,IF(D91=0,"",IF(OR(D91="SINAPI",D91="SINAPI INSUMO",D91="ORSE INSUMO",D91="SEINFRA CE",D91="COMP. ELABORADA",D91="SABESP",D91="EMBASA-BA INSUMO",D91="COMPOSIÇÃO ELAB.",D91="COTAÇÃO INSUMO-BDI DIF.",D91="ORSE INSUMO-BDI DIFERENCIADO",D91="SINAPI INSUMO-BDI DIFERENCIADO"),B91,IF(MID(B91,1,5)="COMP.",VLOOKUP(B91,COMPOSIÇÕES!$K$1:$L$737090,2,FALSE))))),0)</f>
        <v>Título 1</v>
      </c>
      <c r="R91" s="212" t="e">
        <f>VLOOKUP(B91,'CURVA ABC'!$B$5:$N$262,9,FALSE)</f>
        <v>#N/A</v>
      </c>
      <c r="S91" s="56" t="e">
        <f t="shared" si="18"/>
        <v>#N/A</v>
      </c>
      <c r="T91" s="238" t="e">
        <f t="shared" si="16"/>
        <v>#N/A</v>
      </c>
      <c r="V91" s="239" t="s">
        <v>540</v>
      </c>
      <c r="W91" s="237" t="s">
        <v>545</v>
      </c>
      <c r="X91" s="259"/>
      <c r="Y91" s="235" t="b">
        <f t="shared" si="17"/>
        <v>1</v>
      </c>
    </row>
    <row r="92" spans="1:25" s="55" customFormat="1" ht="34.5" customHeight="1">
      <c r="A92" s="139" t="s">
        <v>20</v>
      </c>
      <c r="B92" s="136" t="s">
        <v>519</v>
      </c>
      <c r="C92" s="1177" t="s">
        <v>519</v>
      </c>
      <c r="D92" s="137" t="s">
        <v>928</v>
      </c>
      <c r="E92" s="11" t="s">
        <v>972</v>
      </c>
      <c r="F92" s="1178" t="e">
        <v>#REF!</v>
      </c>
      <c r="G92" s="143" t="s">
        <v>51</v>
      </c>
      <c r="H92" s="1178">
        <v>0</v>
      </c>
      <c r="I92" s="11">
        <v>624.3429000000001</v>
      </c>
      <c r="J92" s="672">
        <v>2.5482999999999998</v>
      </c>
      <c r="K92" s="11">
        <v>0.72040000000000004</v>
      </c>
      <c r="L92" s="140">
        <v>3.2686999999999999</v>
      </c>
      <c r="M92" s="244">
        <v>2040.7896000000001</v>
      </c>
      <c r="N92" s="141">
        <v>3.9744040995493904E-3</v>
      </c>
      <c r="O92" s="1217" t="s">
        <v>975</v>
      </c>
      <c r="P92" s="64"/>
      <c r="Q92" s="203" t="str">
        <f>IFERROR(IF(OR(B92="TÍTULO 1",B92="TÍTULO 2",B92="TÍTULO 3",B92="TÍTULO 4"),B92,IF(D92=0,"",IF(OR(D92="SINAPI",D92="SINAPI INSUMO",D92="ORSE INSUMO",D92="SEINFRA CE",D92="COMP. ELABORADA",D92="SABESP",D92="EMBASA-BA INSUMO",D92="COMPOSIÇÃO ELAB.",D92="COTAÇÃO INSUMO-BDI DIF.",D92="ORSE INSUMO-BDI DIFERENCIADO",D92="SINAPI INSUMO-BDI DIFERENCIADO"),B92,IF(MID(B92,1,5)="COMP.",VLOOKUP(B92,COMPOSIÇÕES!$K$1:$L$737090,2,FALSE))))),0)</f>
        <v>COMP. 4</v>
      </c>
      <c r="R92" s="212">
        <f>VLOOKUP(B92,'CURVA ABC'!$B$5:$N$262,9,FALSE)</f>
        <v>3.2686999999999999</v>
      </c>
      <c r="S92" s="56" t="b">
        <f t="shared" si="18"/>
        <v>1</v>
      </c>
      <c r="T92" s="720" t="b">
        <f t="shared" si="16"/>
        <v>0</v>
      </c>
      <c r="V92" s="55" t="s">
        <v>519</v>
      </c>
      <c r="W92" s="212" t="s">
        <v>972</v>
      </c>
      <c r="X92" s="672">
        <v>2.3165</v>
      </c>
      <c r="Y92" s="1064" t="b">
        <f t="shared" si="17"/>
        <v>1</v>
      </c>
    </row>
    <row r="93" spans="1:25" s="55" customFormat="1" ht="34.5" customHeight="1">
      <c r="A93" s="139" t="s">
        <v>700</v>
      </c>
      <c r="B93" s="134">
        <v>88485</v>
      </c>
      <c r="C93" s="1194" t="s">
        <v>957</v>
      </c>
      <c r="D93" s="138" t="s">
        <v>100</v>
      </c>
      <c r="E93" s="11" t="s">
        <v>839</v>
      </c>
      <c r="F93" s="1178" t="e">
        <v>#REF!</v>
      </c>
      <c r="G93" s="143" t="s">
        <v>51</v>
      </c>
      <c r="H93" s="1178">
        <v>0</v>
      </c>
      <c r="I93" s="11">
        <v>788.66449999999998</v>
      </c>
      <c r="J93" s="672">
        <v>1.73</v>
      </c>
      <c r="K93" s="11">
        <v>0.48909999999999998</v>
      </c>
      <c r="L93" s="140">
        <v>2.2191000000000001</v>
      </c>
      <c r="M93" s="244">
        <v>1750.1253999999999</v>
      </c>
      <c r="N93" s="141">
        <v>3.4083403622232867E-3</v>
      </c>
      <c r="O93" s="711" t="s">
        <v>1039</v>
      </c>
      <c r="P93" s="64"/>
      <c r="Q93" s="203">
        <f>IFERROR(IF(OR(B93="TÍTULO 1",B93="TÍTULO 2",B93="TÍTULO 3",B93="TÍTULO 4"),B93,IF(D93=0,"",IF(OR(D93="SINAPI",D93="SINAPI INSUMO",D93="ORSE INSUMO",D93="SEINFRA CE",D93="COMP. ELABORADA",D93="SABESP",D93="EMBASA-BA INSUMO",D93="COMPOSIÇÃO ELAB.",D93="COTAÇÃO INSUMO-BDI DIF.",D93="ORSE INSUMO-BDI DIFERENCIADO",D93="SINAPI INSUMO-BDI DIFERENCIADO"),B93,IF(MID(B93,1,5)="COMP.",VLOOKUP(B93,COMPOSIÇÕES!$K$1:$L$737090,2,FALSE))))),0)</f>
        <v>88485</v>
      </c>
      <c r="R93" s="212">
        <f>VLOOKUP(B93,'CURVA ABC'!$B$5:$N$262,9,FALSE)</f>
        <v>2.2191000000000001</v>
      </c>
      <c r="S93" s="56" t="b">
        <f t="shared" si="18"/>
        <v>1</v>
      </c>
      <c r="T93" s="720" t="b">
        <f t="shared" si="16"/>
        <v>0</v>
      </c>
      <c r="V93" s="55">
        <v>88485</v>
      </c>
      <c r="W93" s="212" t="s">
        <v>839</v>
      </c>
      <c r="X93" s="672">
        <v>1.67</v>
      </c>
      <c r="Y93" s="1064" t="b">
        <f t="shared" si="17"/>
        <v>1</v>
      </c>
    </row>
    <row r="94" spans="1:25" s="55" customFormat="1" ht="34.5" customHeight="1">
      <c r="A94" s="139" t="s">
        <v>701</v>
      </c>
      <c r="B94" s="134">
        <v>88497</v>
      </c>
      <c r="C94" s="1194" t="s">
        <v>957</v>
      </c>
      <c r="D94" s="138" t="s">
        <v>100</v>
      </c>
      <c r="E94" s="11" t="s">
        <v>843</v>
      </c>
      <c r="F94" s="1178" t="e">
        <v>#REF!</v>
      </c>
      <c r="G94" s="143" t="s">
        <v>51</v>
      </c>
      <c r="H94" s="1178">
        <v>0</v>
      </c>
      <c r="I94" s="11">
        <v>284.16999999999996</v>
      </c>
      <c r="J94" s="672">
        <v>9.26</v>
      </c>
      <c r="K94" s="11">
        <v>2.6177999999999999</v>
      </c>
      <c r="L94" s="140">
        <v>11.877800000000001</v>
      </c>
      <c r="M94" s="244">
        <v>3375.3144000000002</v>
      </c>
      <c r="N94" s="141">
        <v>6.573369145270091E-3</v>
      </c>
      <c r="O94" s="711" t="s">
        <v>1038</v>
      </c>
      <c r="P94" s="64"/>
      <c r="Q94" s="203">
        <f>IFERROR(IF(OR(B94="TÍTULO 1",B94="TÍTULO 2",B94="TÍTULO 3",B94="TÍTULO 4"),B94,IF(D94=0,"",IF(OR(D94="SINAPI",D94="SINAPI INSUMO",D94="ORSE INSUMO",D94="SEINFRA CE",D94="COMP. ELABORADA",D94="SABESP",D94="EMBASA-BA INSUMO",D94="COMPOSIÇÃO ELAB.",D94="COTAÇÃO INSUMO-BDI DIF.",D94="ORSE INSUMO-BDI DIFERENCIADO",D94="SINAPI INSUMO-BDI DIFERENCIADO"),B94,IF(MID(B94,1,5)="COMP.",VLOOKUP(B94,COMPOSIÇÕES!$K$1:$L$737090,2,FALSE))))),0)</f>
        <v>88497</v>
      </c>
      <c r="R94" s="212">
        <f>VLOOKUP(B94,'CURVA ABC'!$B$5:$N$262,9,FALSE)</f>
        <v>11.877800000000001</v>
      </c>
      <c r="S94" s="56" t="b">
        <f t="shared" si="18"/>
        <v>1</v>
      </c>
      <c r="T94" s="720" t="b">
        <f t="shared" si="16"/>
        <v>0</v>
      </c>
      <c r="V94" s="55">
        <v>88497</v>
      </c>
      <c r="W94" s="212" t="s">
        <v>843</v>
      </c>
      <c r="X94" s="672">
        <v>8.6</v>
      </c>
      <c r="Y94" s="1064" t="b">
        <f t="shared" si="17"/>
        <v>1</v>
      </c>
    </row>
    <row r="95" spans="1:25" s="55" customFormat="1" ht="45" customHeight="1">
      <c r="A95" s="139" t="s">
        <v>1041</v>
      </c>
      <c r="B95" s="134">
        <v>79460</v>
      </c>
      <c r="C95" s="1194" t="s">
        <v>1037</v>
      </c>
      <c r="D95" s="138" t="s">
        <v>100</v>
      </c>
      <c r="E95" s="11" t="s">
        <v>46</v>
      </c>
      <c r="F95" s="1178" t="e">
        <v>#REF!</v>
      </c>
      <c r="G95" s="143" t="s">
        <v>51</v>
      </c>
      <c r="H95" s="1178">
        <v>0</v>
      </c>
      <c r="I95" s="11">
        <v>14.889500000000002</v>
      </c>
      <c r="J95" s="672">
        <v>38.75</v>
      </c>
      <c r="K95" s="11">
        <v>10.954599999999999</v>
      </c>
      <c r="L95" s="140">
        <v>49.704599999999999</v>
      </c>
      <c r="M95" s="244">
        <v>740.07659999999998</v>
      </c>
      <c r="N95" s="141">
        <v>1.4412869768743305E-3</v>
      </c>
      <c r="O95" s="711" t="s">
        <v>1038</v>
      </c>
      <c r="P95" s="64"/>
      <c r="Q95" s="203">
        <f>IFERROR(IF(OR(B95="TÍTULO 1",B95="TÍTULO 2",B95="TÍTULO 3",B95="TÍTULO 4"),B95,IF(D95=0,"",IF(OR(D95="SINAPI",D95="SINAPI INSUMO",D95="ORSE INSUMO",D95="SEINFRA CE",D95="COMP. ELABORADA",D95="SABESP",D95="EMBASA-BA INSUMO",D95="COMPOSIÇÃO ELAB.",D95="COTAÇÃO INSUMO-BDI DIF.",D95="ORSE INSUMO-BDI DIFERENCIADO",D95="SINAPI INSUMO-BDI DIFERENCIADO"),B95,IF(MID(B95,1,5)="COMP.",VLOOKUP(B95,COMPOSIÇÕES!$K$1:$L$737090,2,FALSE))))),0)</f>
        <v>79460</v>
      </c>
      <c r="R95" s="212">
        <f>VLOOKUP(B95,'CURVA ABC'!$B$5:$N$262,9,FALSE)</f>
        <v>49.704599999999999</v>
      </c>
      <c r="S95" s="56" t="b">
        <f t="shared" ref="S95" si="22">R95=L95</f>
        <v>1</v>
      </c>
      <c r="T95" s="720" t="b">
        <f t="shared" ref="T95" si="23">S95=E95</f>
        <v>0</v>
      </c>
      <c r="V95" s="55">
        <v>79460</v>
      </c>
      <c r="W95" s="212" t="s">
        <v>46</v>
      </c>
      <c r="X95" s="672">
        <v>34.47</v>
      </c>
      <c r="Y95" s="1064" t="b">
        <f t="shared" ref="Y95" si="24">W95=E95</f>
        <v>1</v>
      </c>
    </row>
    <row r="96" spans="1:25" s="55" customFormat="1" ht="45" customHeight="1">
      <c r="A96" s="139" t="s">
        <v>1041</v>
      </c>
      <c r="B96" s="134">
        <v>88489</v>
      </c>
      <c r="C96" s="1194" t="s">
        <v>1037</v>
      </c>
      <c r="D96" s="138" t="s">
        <v>100</v>
      </c>
      <c r="E96" s="11" t="s">
        <v>841</v>
      </c>
      <c r="F96" s="1178" t="e">
        <v>#REF!</v>
      </c>
      <c r="G96" s="143" t="s">
        <v>51</v>
      </c>
      <c r="H96" s="1178">
        <v>0</v>
      </c>
      <c r="I96" s="11">
        <v>284.16999999999996</v>
      </c>
      <c r="J96" s="672">
        <v>10.34</v>
      </c>
      <c r="K96" s="11">
        <v>2.9230999999999998</v>
      </c>
      <c r="L96" s="140">
        <v>13.2631</v>
      </c>
      <c r="M96" s="244">
        <v>3768.9751000000001</v>
      </c>
      <c r="N96" s="141">
        <v>7.3400168682452981E-3</v>
      </c>
      <c r="O96" s="711" t="s">
        <v>1038</v>
      </c>
      <c r="P96" s="64"/>
      <c r="Q96" s="203">
        <f>IFERROR(IF(OR(B96="TÍTULO 1",B96="TÍTULO 2",B96="TÍTULO 3",B96="TÍTULO 4"),B96,IF(D96=0,"",IF(OR(D96="SINAPI",D96="SINAPI INSUMO",D96="ORSE INSUMO",D96="SEINFRA CE",D96="COMP. ELABORADA",D96="SABESP",D96="EMBASA-BA INSUMO",D96="COMPOSIÇÃO ELAB.",D96="COTAÇÃO INSUMO-BDI DIF.",D96="ORSE INSUMO-BDI DIFERENCIADO",D96="SINAPI INSUMO-BDI DIFERENCIADO"),B96,IF(MID(B96,1,5)="COMP.",VLOOKUP(B96,COMPOSIÇÕES!$K$1:$L$737090,2,FALSE))))),0)</f>
        <v>88489</v>
      </c>
      <c r="R96" s="212">
        <f>VLOOKUP(B96,'CURVA ABC'!$B$5:$N$262,9,FALSE)</f>
        <v>13.2631</v>
      </c>
      <c r="S96" s="56" t="b">
        <f t="shared" si="18"/>
        <v>1</v>
      </c>
      <c r="T96" s="720" t="b">
        <f t="shared" si="16"/>
        <v>0</v>
      </c>
      <c r="V96" s="55">
        <v>88489</v>
      </c>
      <c r="W96" s="212" t="s">
        <v>841</v>
      </c>
      <c r="X96" s="672">
        <v>9.7899999999999991</v>
      </c>
      <c r="Y96" s="1064" t="b">
        <f t="shared" si="17"/>
        <v>1</v>
      </c>
    </row>
    <row r="97" spans="1:25" s="55" customFormat="1" ht="38.25" customHeight="1">
      <c r="A97" s="139" t="s">
        <v>1042</v>
      </c>
      <c r="B97" s="134">
        <v>88423</v>
      </c>
      <c r="C97" s="1177" t="s">
        <v>2062</v>
      </c>
      <c r="D97" s="137" t="s">
        <v>100</v>
      </c>
      <c r="E97" s="11" t="s">
        <v>836</v>
      </c>
      <c r="F97" s="1178" t="e">
        <v>#REF!</v>
      </c>
      <c r="G97" s="143" t="s">
        <v>51</v>
      </c>
      <c r="H97" s="1178">
        <v>0</v>
      </c>
      <c r="I97" s="11">
        <v>208.11</v>
      </c>
      <c r="J97" s="672">
        <v>14.87</v>
      </c>
      <c r="K97" s="11">
        <v>4.2037000000000004</v>
      </c>
      <c r="L97" s="140">
        <v>19.073699999999999</v>
      </c>
      <c r="M97" s="244">
        <v>3969.4277000000002</v>
      </c>
      <c r="N97" s="141">
        <v>7.73039500188795E-3</v>
      </c>
      <c r="O97" s="711" t="s">
        <v>1572</v>
      </c>
      <c r="P97" s="64"/>
      <c r="Q97" s="203">
        <f>IFERROR(IF(OR(B97="TÍTULO 1",B97="TÍTULO 2",B97="TÍTULO 3",B97="TÍTULO 4"),B97,IF(D97=0,"",IF(OR(D97="SINAPI",D97="SINAPI INSUMO",D97="ORSE INSUMO",D97="SEINFRA CE",D97="COMP. ELABORADA",D97="SABESP",D97="EMBASA-BA INSUMO",D97="COMPOSIÇÃO ELAB.",D97="COTAÇÃO INSUMO-BDI DIF.",D97="ORSE INSUMO-BDI DIFERENCIADO",D97="SINAPI INSUMO-BDI DIFERENCIADO"),B97,IF(MID(B97,1,5)="COMP.",VLOOKUP(B97,COMPOSIÇÕES!$K$1:$L$737090,2,FALSE))))),0)</f>
        <v>88423</v>
      </c>
      <c r="R97" s="212">
        <f>VLOOKUP(B97,'CURVA ABC'!$B$5:$N$262,9,FALSE)</f>
        <v>19.073699999999999</v>
      </c>
      <c r="S97" s="56" t="b">
        <f>R97=L97</f>
        <v>1</v>
      </c>
      <c r="T97" s="720" t="b">
        <f t="shared" si="16"/>
        <v>0</v>
      </c>
      <c r="V97" s="55">
        <v>88423</v>
      </c>
      <c r="W97" s="212" t="s">
        <v>836</v>
      </c>
      <c r="X97" s="672">
        <v>14.12</v>
      </c>
      <c r="Y97" s="1064" t="b">
        <f>W97=E97</f>
        <v>1</v>
      </c>
    </row>
    <row r="98" spans="1:25" s="55" customFormat="1" ht="45.75" customHeight="1">
      <c r="A98" s="139" t="s">
        <v>1571</v>
      </c>
      <c r="B98" s="134">
        <v>88428</v>
      </c>
      <c r="C98" s="1177" t="s">
        <v>2063</v>
      </c>
      <c r="D98" s="137" t="s">
        <v>100</v>
      </c>
      <c r="E98" s="11" t="s">
        <v>837</v>
      </c>
      <c r="F98" s="1178" t="e">
        <v>#REF!</v>
      </c>
      <c r="G98" s="143" t="s">
        <v>51</v>
      </c>
      <c r="H98" s="1178">
        <v>0</v>
      </c>
      <c r="I98" s="11">
        <v>296.3845</v>
      </c>
      <c r="J98" s="672">
        <v>22.28</v>
      </c>
      <c r="K98" s="11">
        <v>6.2986000000000004</v>
      </c>
      <c r="L98" s="140">
        <v>28.578600000000002</v>
      </c>
      <c r="M98" s="244">
        <v>8470.2541000000001</v>
      </c>
      <c r="N98" s="141">
        <v>1.6495680210867909E-2</v>
      </c>
      <c r="O98" s="711" t="s">
        <v>1040</v>
      </c>
      <c r="P98" s="64"/>
      <c r="Q98" s="203">
        <f>IFERROR(IF(OR(B98="TÍTULO 1",B98="TÍTULO 2",B98="TÍTULO 3",B98="TÍTULO 4"),B98,IF(D98=0,"",IF(OR(D98="SINAPI",D98="SINAPI INSUMO",D98="ORSE INSUMO",D98="SEINFRA CE",D98="COMP. ELABORADA",D98="SABESP",D98="EMBASA-BA INSUMO",D98="COMPOSIÇÃO ELAB.",D98="COTAÇÃO INSUMO-BDI DIF.",D98="ORSE INSUMO-BDI DIFERENCIADO",D98="SINAPI INSUMO-BDI DIFERENCIADO"),B98,IF(MID(B98,1,5)="COMP.",VLOOKUP(B98,COMPOSIÇÕES!$K$1:$L$737090,2,FALSE))))),0)</f>
        <v>88428</v>
      </c>
      <c r="R98" s="212">
        <f>VLOOKUP(B98,'CURVA ABC'!$B$5:$N$262,9,FALSE)</f>
        <v>28.578600000000002</v>
      </c>
      <c r="S98" s="56" t="b">
        <f t="shared" si="18"/>
        <v>1</v>
      </c>
      <c r="T98" s="720" t="b">
        <f t="shared" si="16"/>
        <v>0</v>
      </c>
      <c r="V98" s="55">
        <v>88428</v>
      </c>
      <c r="W98" s="212" t="s">
        <v>837</v>
      </c>
      <c r="X98" s="672">
        <v>20.96</v>
      </c>
      <c r="Y98" s="1064" t="b">
        <f t="shared" si="17"/>
        <v>1</v>
      </c>
    </row>
    <row r="99" spans="1:25" s="239" customFormat="1" ht="28.5" customHeight="1">
      <c r="A99" s="919" t="s">
        <v>79</v>
      </c>
      <c r="B99" s="920" t="s">
        <v>540</v>
      </c>
      <c r="C99" s="247"/>
      <c r="D99" s="921"/>
      <c r="E99" s="922" t="s">
        <v>548</v>
      </c>
      <c r="F99" s="249"/>
      <c r="G99" s="921"/>
      <c r="H99" s="248"/>
      <c r="I99" s="921"/>
      <c r="J99" s="259"/>
      <c r="K99" s="927"/>
      <c r="L99" s="259"/>
      <c r="M99" s="917">
        <v>36198.5861</v>
      </c>
      <c r="N99" s="252">
        <v>7.0496149624503956E-2</v>
      </c>
      <c r="O99" s="714"/>
      <c r="P99" s="262"/>
      <c r="Q99" s="203" t="str">
        <f>IFERROR(IF(OR(B99="TÍTULO 1",B99="TÍTULO 2",B99="TÍTULO 3",B99="TÍTULO 4"),B99,IF(D99=0,"",IF(OR(D99="SINAPI",D99="SINAPI INSUMO",D99="ORSE INSUMO",D99="SEINFRA CE",D99="COMP. ELABORADA",D99="SABESP",D99="EMBASA-BA INSUMO",D99="COMPOSIÇÃO ELAB.",D99="COTAÇÃO INSUMO-BDI DIF.",D99="ORSE INSUMO-BDI DIFERENCIADO",D99="SINAPI INSUMO-BDI DIFERENCIADO"),B99,IF(MID(B99,1,5)="COMP.",VLOOKUP(B99,COMPOSIÇÕES!$K$1:$L$737090,2,FALSE))))),0)</f>
        <v>Título 1</v>
      </c>
      <c r="R99" s="212" t="e">
        <f>VLOOKUP(B99,'CURVA ABC'!$B$5:$N$262,9,FALSE)</f>
        <v>#N/A</v>
      </c>
      <c r="S99" s="56" t="e">
        <f t="shared" si="18"/>
        <v>#N/A</v>
      </c>
      <c r="T99" s="238" t="e">
        <f t="shared" si="16"/>
        <v>#N/A</v>
      </c>
      <c r="V99" s="239" t="s">
        <v>540</v>
      </c>
      <c r="W99" s="237" t="s">
        <v>548</v>
      </c>
      <c r="X99" s="259"/>
      <c r="Y99" s="235" t="b">
        <f t="shared" si="17"/>
        <v>1</v>
      </c>
    </row>
    <row r="100" spans="1:25" s="235" customFormat="1" ht="33.75" customHeight="1">
      <c r="A100" s="929" t="s">
        <v>702</v>
      </c>
      <c r="B100" s="930" t="s">
        <v>541</v>
      </c>
      <c r="C100" s="253"/>
      <c r="D100" s="931"/>
      <c r="E100" s="932" t="s">
        <v>312</v>
      </c>
      <c r="F100" s="255"/>
      <c r="G100" s="931"/>
      <c r="H100" s="254"/>
      <c r="I100" s="931"/>
      <c r="J100" s="256"/>
      <c r="K100" s="935"/>
      <c r="L100" s="256"/>
      <c r="M100" s="257">
        <v>8898.8880000000008</v>
      </c>
      <c r="N100" s="258">
        <v>1.7330437664240781E-2</v>
      </c>
      <c r="O100" s="1135" t="s">
        <v>1588</v>
      </c>
      <c r="P100" s="233"/>
      <c r="Q100" s="203" t="str">
        <f>IFERROR(IF(OR(B100="TÍTULO 1",B100="TÍTULO 2",B100="TÍTULO 3",B100="TÍTULO 4"),B100,IF(D100=0,"",IF(OR(D100="SINAPI",D100="SINAPI INSUMO",D100="ORSE INSUMO",D100="SEINFRA CE",D100="COMP. ELABORADA",D100="SABESP",D100="EMBASA-BA INSUMO",D100="COMPOSIÇÃO ELAB.",D100="COTAÇÃO INSUMO-BDI DIF.",D100="ORSE INSUMO-BDI DIFERENCIADO",D100="SINAPI INSUMO-BDI DIFERENCIADO"),B100,IF(MID(B100,1,5)="COMP.",VLOOKUP(B100,COMPOSIÇÕES!$K$1:$L$737090,2,FALSE))))),0)</f>
        <v>Título 2</v>
      </c>
      <c r="R100" s="212" t="e">
        <f>VLOOKUP(B100,'CURVA ABC'!$B$5:$N$262,9,FALSE)</f>
        <v>#N/A</v>
      </c>
      <c r="S100" s="56" t="e">
        <f t="shared" si="18"/>
        <v>#N/A</v>
      </c>
      <c r="T100" s="232" t="e">
        <f t="shared" si="16"/>
        <v>#N/A</v>
      </c>
      <c r="V100" s="235" t="s">
        <v>541</v>
      </c>
      <c r="W100" s="234" t="s">
        <v>312</v>
      </c>
      <c r="X100" s="256"/>
      <c r="Y100" s="235" t="b">
        <f t="shared" si="17"/>
        <v>1</v>
      </c>
    </row>
    <row r="101" spans="1:25" s="55" customFormat="1" ht="45" customHeight="1">
      <c r="A101" s="139" t="s">
        <v>1240</v>
      </c>
      <c r="B101" s="136" t="s">
        <v>109</v>
      </c>
      <c r="C101" s="16" t="s">
        <v>109</v>
      </c>
      <c r="D101" s="137" t="s">
        <v>928</v>
      </c>
      <c r="E101" s="11" t="s">
        <v>1909</v>
      </c>
      <c r="F101" s="11" t="e">
        <v>#REF!</v>
      </c>
      <c r="G101" s="143" t="s">
        <v>51</v>
      </c>
      <c r="H101" s="11">
        <v>0</v>
      </c>
      <c r="I101" s="11">
        <v>11.039999999999997</v>
      </c>
      <c r="J101" s="672">
        <v>449.99239999999998</v>
      </c>
      <c r="K101" s="11">
        <v>127.2129</v>
      </c>
      <c r="L101" s="140">
        <v>577.20529999999997</v>
      </c>
      <c r="M101" s="244">
        <v>6372.3464999999997</v>
      </c>
      <c r="N101" s="141">
        <v>1.2410039748021653E-2</v>
      </c>
      <c r="O101" s="1135" t="s">
        <v>1904</v>
      </c>
      <c r="P101" s="64"/>
      <c r="Q101" s="203" t="str">
        <f>IFERROR(IF(OR(B101="TÍTULO 1",B101="TÍTULO 2",B101="TÍTULO 3",B101="TÍTULO 4"),B101,IF(D101=0,"",IF(OR(D101="SINAPI",D101="SINAPI INSUMO",D101="ORSE INSUMO",D101="SEINFRA CE",D101="COMP. ELABORADA",D101="SABESP",D101="EMBASA-BA INSUMO",D101="COMPOSIÇÃO ELAB.",D101="COTAÇÃO INSUMO-BDI DIF.",D101="ORSE INSUMO-BDI DIFERENCIADO",D101="SINAPI INSUMO-BDI DIFERENCIADO"),B101,IF(MID(B101,1,5)="COMP.",VLOOKUP(B101,COMPOSIÇÕES!$K$1:$L$737090,2,FALSE))))),0)</f>
        <v>COMP. 16</v>
      </c>
      <c r="R101" s="212">
        <f>VLOOKUP(B101,'CURVA ABC'!$B$5:$N$262,9,FALSE)</f>
        <v>577.20529999999997</v>
      </c>
      <c r="S101" s="56" t="b">
        <f t="shared" si="18"/>
        <v>1</v>
      </c>
      <c r="T101" s="9" t="b">
        <f t="shared" si="16"/>
        <v>0</v>
      </c>
      <c r="V101" s="55" t="s">
        <v>109</v>
      </c>
      <c r="W101" s="67" t="s">
        <v>1909</v>
      </c>
      <c r="X101" s="672">
        <v>454.14800000000002</v>
      </c>
      <c r="Y101" s="235" t="b">
        <f t="shared" si="17"/>
        <v>1</v>
      </c>
    </row>
    <row r="102" spans="1:25" s="55" customFormat="1" ht="47.25" customHeight="1">
      <c r="A102" s="139" t="s">
        <v>1241</v>
      </c>
      <c r="B102" s="136" t="s">
        <v>110</v>
      </c>
      <c r="C102" s="16" t="s">
        <v>110</v>
      </c>
      <c r="D102" s="137" t="s">
        <v>928</v>
      </c>
      <c r="E102" s="11" t="s">
        <v>1907</v>
      </c>
      <c r="F102" s="11" t="e">
        <v>#REF!</v>
      </c>
      <c r="G102" s="143" t="s">
        <v>51</v>
      </c>
      <c r="H102" s="11">
        <v>0</v>
      </c>
      <c r="I102" s="11">
        <v>1.704</v>
      </c>
      <c r="J102" s="672">
        <v>471.38220000000001</v>
      </c>
      <c r="K102" s="11">
        <v>133.25970000000001</v>
      </c>
      <c r="L102" s="140">
        <v>604.64189999999996</v>
      </c>
      <c r="M102" s="244">
        <v>1030.3098</v>
      </c>
      <c r="N102" s="141">
        <v>2.006511348806321E-3</v>
      </c>
      <c r="O102" s="711" t="s">
        <v>1903</v>
      </c>
      <c r="P102" s="64"/>
      <c r="Q102" s="203" t="str">
        <f>IFERROR(IF(OR(B102="TÍTULO 1",B102="TÍTULO 2",B102="TÍTULO 3",B102="TÍTULO 4"),B102,IF(D102=0,"",IF(OR(D102="SINAPI",D102="SINAPI INSUMO",D102="ORSE INSUMO",D102="SEINFRA CE",D102="COMP. ELABORADA",D102="SABESP",D102="EMBASA-BA INSUMO",D102="COMPOSIÇÃO ELAB.",D102="COTAÇÃO INSUMO-BDI DIF.",D102="ORSE INSUMO-BDI DIFERENCIADO",D102="SINAPI INSUMO-BDI DIFERENCIADO"),B102,IF(MID(B102,1,5)="COMP.",VLOOKUP(B102,COMPOSIÇÕES!$K$1:$L$737090,2,FALSE))))),0)</f>
        <v>COMP. 17</v>
      </c>
      <c r="R102" s="212">
        <f>VLOOKUP(B102,'CURVA ABC'!$B$5:$N$262,9,FALSE)</f>
        <v>604.64189999999996</v>
      </c>
      <c r="S102" s="56" t="b">
        <f t="shared" si="18"/>
        <v>1</v>
      </c>
      <c r="T102" s="9" t="b">
        <f t="shared" si="16"/>
        <v>0</v>
      </c>
      <c r="V102" s="55" t="s">
        <v>110</v>
      </c>
      <c r="W102" s="67" t="s">
        <v>1907</v>
      </c>
      <c r="X102" s="672">
        <v>475.11</v>
      </c>
      <c r="Y102" s="235" t="b">
        <f t="shared" si="17"/>
        <v>1</v>
      </c>
    </row>
    <row r="103" spans="1:25" s="55" customFormat="1" ht="47.25" customHeight="1">
      <c r="A103" s="139" t="s">
        <v>1242</v>
      </c>
      <c r="B103" s="136" t="s">
        <v>108</v>
      </c>
      <c r="C103" s="16" t="s">
        <v>108</v>
      </c>
      <c r="D103" s="137" t="s">
        <v>928</v>
      </c>
      <c r="E103" s="11" t="s">
        <v>1252</v>
      </c>
      <c r="F103" s="11" t="e">
        <v>#REF!</v>
      </c>
      <c r="G103" s="143" t="s">
        <v>581</v>
      </c>
      <c r="H103" s="11">
        <v>0</v>
      </c>
      <c r="I103" s="11">
        <v>3.7299999999999995</v>
      </c>
      <c r="J103" s="672">
        <v>275.60550000000001</v>
      </c>
      <c r="K103" s="11">
        <v>77.913700000000006</v>
      </c>
      <c r="L103" s="140">
        <v>353.51920000000001</v>
      </c>
      <c r="M103" s="244">
        <v>1318.6266000000001</v>
      </c>
      <c r="N103" s="141">
        <v>2.5680035633339538E-3</v>
      </c>
      <c r="O103" s="711" t="s">
        <v>1902</v>
      </c>
      <c r="P103" s="64"/>
      <c r="Q103" s="203" t="str">
        <f>IFERROR(IF(OR(B103="TÍTULO 1",B103="TÍTULO 2",B103="TÍTULO 3",B103="TÍTULO 4"),B103,IF(D103=0,"",IF(OR(D103="SINAPI",D103="SINAPI INSUMO",D103="ORSE INSUMO",D103="SEINFRA CE",D103="COMP. ELABORADA",D103="SABESP",D103="EMBASA-BA INSUMO",D103="COMPOSIÇÃO ELAB.",D103="COTAÇÃO INSUMO-BDI DIF.",D103="ORSE INSUMO-BDI DIFERENCIADO",D103="SINAPI INSUMO-BDI DIFERENCIADO"),B103,IF(MID(B103,1,5)="COMP.",VLOOKUP(B103,COMPOSIÇÕES!$K$1:$L$737090,2,FALSE))))),0)</f>
        <v>COMP. 15</v>
      </c>
      <c r="R103" s="212">
        <f>VLOOKUP(B103,'CURVA ABC'!$B$5:$N$262,9,FALSE)</f>
        <v>353.51920000000001</v>
      </c>
      <c r="S103" s="56" t="b">
        <f t="shared" si="18"/>
        <v>1</v>
      </c>
      <c r="T103" s="9" t="b">
        <f t="shared" si="16"/>
        <v>0</v>
      </c>
      <c r="V103" s="55" t="s">
        <v>108</v>
      </c>
      <c r="W103" s="67" t="s">
        <v>1252</v>
      </c>
      <c r="X103" s="672">
        <v>275.21319999999997</v>
      </c>
      <c r="Y103" s="235" t="b">
        <f t="shared" si="17"/>
        <v>1</v>
      </c>
    </row>
    <row r="104" spans="1:25" s="55" customFormat="1" ht="32.25" customHeight="1">
      <c r="A104" s="139" t="s">
        <v>1243</v>
      </c>
      <c r="B104" s="134">
        <v>93182</v>
      </c>
      <c r="C104" s="16" t="s">
        <v>2064</v>
      </c>
      <c r="D104" s="138" t="s">
        <v>100</v>
      </c>
      <c r="E104" s="11" t="s">
        <v>733</v>
      </c>
      <c r="F104" s="11" t="e">
        <v>#REF!</v>
      </c>
      <c r="G104" s="143" t="s">
        <v>47</v>
      </c>
      <c r="H104" s="11">
        <v>0</v>
      </c>
      <c r="I104" s="11">
        <v>2.8</v>
      </c>
      <c r="J104" s="672">
        <v>24.09</v>
      </c>
      <c r="K104" s="11">
        <v>6.8102</v>
      </c>
      <c r="L104" s="140">
        <v>30.900200000000002</v>
      </c>
      <c r="M104" s="244">
        <v>86.520600000000002</v>
      </c>
      <c r="N104" s="141">
        <v>1.6849744203688267E-4</v>
      </c>
      <c r="O104" s="711"/>
      <c r="P104" s="64"/>
      <c r="Q104" s="203">
        <f>IFERROR(IF(OR(B104="TÍTULO 1",B104="TÍTULO 2",B104="TÍTULO 3",B104="TÍTULO 4"),B104,IF(D104=0,"",IF(OR(D104="SINAPI",D104="SINAPI INSUMO",D104="ORSE INSUMO",D104="SEINFRA CE",D104="COMP. ELABORADA",D104="SABESP",D104="EMBASA-BA INSUMO",D104="COMPOSIÇÃO ELAB.",D104="COTAÇÃO INSUMO-BDI DIF.",D104="ORSE INSUMO-BDI DIFERENCIADO",D104="SINAPI INSUMO-BDI DIFERENCIADO"),B104,IF(MID(B104,1,5)="COMP.",VLOOKUP(B104,COMPOSIÇÕES!$K$1:$L$737090,2,FALSE))))),0)</f>
        <v>93182</v>
      </c>
      <c r="R104" s="212">
        <f>VLOOKUP(B104,'CURVA ABC'!$B$5:$N$262,9,FALSE)</f>
        <v>30.900200000000002</v>
      </c>
      <c r="S104" s="56" t="b">
        <f t="shared" si="18"/>
        <v>1</v>
      </c>
      <c r="T104" s="9" t="b">
        <f t="shared" si="16"/>
        <v>0</v>
      </c>
      <c r="V104" s="55">
        <v>93182</v>
      </c>
      <c r="W104" s="67" t="s">
        <v>733</v>
      </c>
      <c r="X104" s="672">
        <v>25.47</v>
      </c>
      <c r="Y104" s="235" t="b">
        <f t="shared" si="17"/>
        <v>1</v>
      </c>
    </row>
    <row r="105" spans="1:25" s="55" customFormat="1" ht="33.75" customHeight="1">
      <c r="A105" s="139" t="s">
        <v>1244</v>
      </c>
      <c r="B105" s="134">
        <v>93194</v>
      </c>
      <c r="C105" s="16" t="s">
        <v>2065</v>
      </c>
      <c r="D105" s="138" t="s">
        <v>100</v>
      </c>
      <c r="E105" s="11" t="s">
        <v>735</v>
      </c>
      <c r="F105" s="11" t="e">
        <v>#REF!</v>
      </c>
      <c r="G105" s="143" t="s">
        <v>47</v>
      </c>
      <c r="H105" s="11">
        <v>0</v>
      </c>
      <c r="I105" s="11">
        <v>3</v>
      </c>
      <c r="J105" s="672">
        <v>23.67</v>
      </c>
      <c r="K105" s="11">
        <v>6.6914999999999996</v>
      </c>
      <c r="L105" s="140">
        <v>30.361499999999999</v>
      </c>
      <c r="M105" s="244">
        <v>91.084500000000006</v>
      </c>
      <c r="N105" s="141">
        <v>1.7738556204196967E-4</v>
      </c>
      <c r="O105" s="711"/>
      <c r="P105" s="64"/>
      <c r="Q105" s="203">
        <f>IFERROR(IF(OR(B105="TÍTULO 1",B105="TÍTULO 2",B105="TÍTULO 3",B105="TÍTULO 4"),B105,IF(D105=0,"",IF(OR(D105="SINAPI",D105="SINAPI INSUMO",D105="ORSE INSUMO",D105="SEINFRA CE",D105="COMP. ELABORADA",D105="SABESP",D105="EMBASA-BA INSUMO",D105="COMPOSIÇÃO ELAB.",D105="COTAÇÃO INSUMO-BDI DIF.",D105="ORSE INSUMO-BDI DIFERENCIADO",D105="SINAPI INSUMO-BDI DIFERENCIADO"),B105,IF(MID(B105,1,5)="COMP.",VLOOKUP(B105,COMPOSIÇÕES!$K$1:$L$737090,2,FALSE))))),0)</f>
        <v>93194</v>
      </c>
      <c r="R105" s="212">
        <f>VLOOKUP(B105,'CURVA ABC'!$B$5:$N$262,9,FALSE)</f>
        <v>30.361499999999999</v>
      </c>
      <c r="S105" s="56" t="b">
        <f t="shared" si="18"/>
        <v>1</v>
      </c>
      <c r="T105" s="9" t="b">
        <f t="shared" si="16"/>
        <v>0</v>
      </c>
      <c r="V105" s="55">
        <v>93194</v>
      </c>
      <c r="W105" s="67" t="s">
        <v>735</v>
      </c>
      <c r="X105" s="672">
        <v>25.02</v>
      </c>
      <c r="Y105" s="235" t="b">
        <f t="shared" si="17"/>
        <v>1</v>
      </c>
    </row>
    <row r="106" spans="1:25" s="235" customFormat="1" ht="33.75" customHeight="1">
      <c r="A106" s="929" t="s">
        <v>703</v>
      </c>
      <c r="B106" s="930" t="s">
        <v>541</v>
      </c>
      <c r="C106" s="253"/>
      <c r="D106" s="931"/>
      <c r="E106" s="932" t="s">
        <v>1016</v>
      </c>
      <c r="F106" s="255"/>
      <c r="G106" s="931"/>
      <c r="H106" s="254"/>
      <c r="I106" s="931"/>
      <c r="J106" s="256"/>
      <c r="K106" s="935"/>
      <c r="L106" s="256"/>
      <c r="M106" s="257">
        <v>27299.698100000001</v>
      </c>
      <c r="N106" s="258">
        <v>5.3165711960263179E-2</v>
      </c>
      <c r="O106" s="712"/>
      <c r="P106" s="233"/>
      <c r="Q106" s="203" t="str">
        <f>IFERROR(IF(OR(B106="TÍTULO 1",B106="TÍTULO 2",B106="TÍTULO 3",B106="TÍTULO 4"),B106,IF(D106=0,"",IF(OR(D106="SINAPI",D106="SINAPI INSUMO",D106="ORSE INSUMO",D106="SEINFRA CE",D106="COMP. ELABORADA",D106="SABESP",D106="EMBASA-BA INSUMO",D106="COMPOSIÇÃO ELAB.",D106="COTAÇÃO INSUMO-BDI DIF.",D106="ORSE INSUMO-BDI DIFERENCIADO",D106="SINAPI INSUMO-BDI DIFERENCIADO"),B106,IF(MID(B106,1,5)="COMP.",VLOOKUP(B106,COMPOSIÇÕES!$K$1:$L$737090,2,FALSE))))),0)</f>
        <v>Título 2</v>
      </c>
      <c r="R106" s="212" t="e">
        <f>VLOOKUP(B106,'CURVA ABC'!$B$5:$N$262,9,FALSE)</f>
        <v>#N/A</v>
      </c>
      <c r="S106" s="56" t="e">
        <f t="shared" si="18"/>
        <v>#N/A</v>
      </c>
      <c r="T106" s="232" t="e">
        <f t="shared" si="16"/>
        <v>#N/A</v>
      </c>
      <c r="V106" s="235" t="s">
        <v>541</v>
      </c>
      <c r="W106" s="234" t="s">
        <v>1016</v>
      </c>
      <c r="X106" s="256"/>
      <c r="Y106" s="235" t="b">
        <f t="shared" si="17"/>
        <v>1</v>
      </c>
    </row>
    <row r="107" spans="1:25" s="55" customFormat="1" ht="47.25" customHeight="1">
      <c r="A107" s="139" t="s">
        <v>1245</v>
      </c>
      <c r="B107" s="136" t="s">
        <v>111</v>
      </c>
      <c r="C107" s="16" t="s">
        <v>111</v>
      </c>
      <c r="D107" s="137" t="s">
        <v>928</v>
      </c>
      <c r="E107" s="11" t="s">
        <v>1254</v>
      </c>
      <c r="F107" s="11" t="e">
        <v>#REF!</v>
      </c>
      <c r="G107" s="143" t="s">
        <v>955</v>
      </c>
      <c r="H107" s="11">
        <v>0</v>
      </c>
      <c r="I107" s="11">
        <v>10</v>
      </c>
      <c r="J107" s="672">
        <v>733.57449999999994</v>
      </c>
      <c r="K107" s="11">
        <v>207.38149999999999</v>
      </c>
      <c r="L107" s="140">
        <v>940.95600000000002</v>
      </c>
      <c r="M107" s="244">
        <v>9409.56</v>
      </c>
      <c r="N107" s="141">
        <v>1.8324962964803408E-2</v>
      </c>
      <c r="O107" s="711" t="s">
        <v>1869</v>
      </c>
      <c r="P107" s="64"/>
      <c r="Q107" s="203" t="str">
        <f>IFERROR(IF(OR(B107="TÍTULO 1",B107="TÍTULO 2",B107="TÍTULO 3",B107="TÍTULO 4"),B107,IF(D107=0,"",IF(OR(D107="SINAPI",D107="SINAPI INSUMO",D107="ORSE INSUMO",D107="SEINFRA CE",D107="COMP. ELABORADA",D107="SABESP",D107="EMBASA-BA INSUMO",D107="COMPOSIÇÃO ELAB.",D107="COTAÇÃO INSUMO-BDI DIF.",D107="ORSE INSUMO-BDI DIFERENCIADO",D107="SINAPI INSUMO-BDI DIFERENCIADO"),B107,IF(MID(B107,1,5)="COMP.",VLOOKUP(B107,COMPOSIÇÕES!$K$1:$L$737090,2,FALSE))))),0)</f>
        <v>COMP. 18</v>
      </c>
      <c r="R107" s="212">
        <f>VLOOKUP(B107,'CURVA ABC'!$B$5:$N$262,9,FALSE)</f>
        <v>940.95600000000002</v>
      </c>
      <c r="S107" s="56" t="b">
        <f t="shared" si="18"/>
        <v>1</v>
      </c>
      <c r="T107" s="9" t="b">
        <f t="shared" si="16"/>
        <v>0</v>
      </c>
      <c r="V107" s="55" t="s">
        <v>111</v>
      </c>
      <c r="W107" s="67" t="s">
        <v>1254</v>
      </c>
      <c r="X107" s="672">
        <v>720.62509999999997</v>
      </c>
      <c r="Y107" s="235" t="b">
        <f t="shared" si="17"/>
        <v>1</v>
      </c>
    </row>
    <row r="108" spans="1:25" s="55" customFormat="1" ht="41.25" customHeight="1">
      <c r="A108" s="139" t="s">
        <v>1246</v>
      </c>
      <c r="B108" s="136" t="s">
        <v>112</v>
      </c>
      <c r="C108" s="16" t="s">
        <v>112</v>
      </c>
      <c r="D108" s="137" t="s">
        <v>928</v>
      </c>
      <c r="E108" s="11" t="s">
        <v>1257</v>
      </c>
      <c r="F108" s="11" t="e">
        <v>#REF!</v>
      </c>
      <c r="G108" s="143" t="s">
        <v>96</v>
      </c>
      <c r="H108" s="11">
        <v>0</v>
      </c>
      <c r="I108" s="11">
        <v>7</v>
      </c>
      <c r="J108" s="672">
        <v>768.46249999999998</v>
      </c>
      <c r="K108" s="11">
        <v>217.24430000000001</v>
      </c>
      <c r="L108" s="140">
        <v>985.70680000000004</v>
      </c>
      <c r="M108" s="244">
        <v>6899.9476000000004</v>
      </c>
      <c r="N108" s="141">
        <v>1.3437534191724604E-2</v>
      </c>
      <c r="O108" s="711" t="s">
        <v>1870</v>
      </c>
      <c r="P108" s="64"/>
      <c r="Q108" s="203" t="str">
        <f>IFERROR(IF(OR(B108="TÍTULO 1",B108="TÍTULO 2",B108="TÍTULO 3",B108="TÍTULO 4"),B108,IF(D108=0,"",IF(OR(D108="SINAPI",D108="SINAPI INSUMO",D108="ORSE INSUMO",D108="SEINFRA CE",D108="COMP. ELABORADA",D108="SABESP",D108="EMBASA-BA INSUMO",D108="COMPOSIÇÃO ELAB.",D108="COTAÇÃO INSUMO-BDI DIF.",D108="ORSE INSUMO-BDI DIFERENCIADO",D108="SINAPI INSUMO-BDI DIFERENCIADO"),B108,IF(MID(B108,1,5)="COMP.",VLOOKUP(B108,COMPOSIÇÕES!$K$1:$L$737090,2,FALSE))))),0)</f>
        <v>COMP. 19</v>
      </c>
      <c r="R108" s="212">
        <f>VLOOKUP(B108,'CURVA ABC'!$B$5:$N$262,9,FALSE)</f>
        <v>985.70680000000004</v>
      </c>
      <c r="S108" s="56" t="b">
        <f t="shared" si="18"/>
        <v>1</v>
      </c>
      <c r="T108" s="9" t="b">
        <f t="shared" si="16"/>
        <v>0</v>
      </c>
      <c r="V108" s="55" t="s">
        <v>112</v>
      </c>
      <c r="W108" s="67" t="s">
        <v>1257</v>
      </c>
      <c r="X108" s="672">
        <v>786.90089999999998</v>
      </c>
      <c r="Y108" s="235" t="b">
        <f t="shared" si="17"/>
        <v>1</v>
      </c>
    </row>
    <row r="109" spans="1:25" s="55" customFormat="1" ht="41.25" customHeight="1">
      <c r="A109" s="139" t="s">
        <v>1247</v>
      </c>
      <c r="B109" s="136" t="s">
        <v>114</v>
      </c>
      <c r="C109" s="16" t="s">
        <v>114</v>
      </c>
      <c r="D109" s="137" t="s">
        <v>928</v>
      </c>
      <c r="E109" s="11" t="s">
        <v>1259</v>
      </c>
      <c r="F109" s="11" t="e">
        <v>#REF!</v>
      </c>
      <c r="G109" s="143" t="s">
        <v>51</v>
      </c>
      <c r="H109" s="11">
        <v>0</v>
      </c>
      <c r="I109" s="11">
        <v>8.0849999999999991</v>
      </c>
      <c r="J109" s="672">
        <v>483.67</v>
      </c>
      <c r="K109" s="11">
        <v>136.73349999999999</v>
      </c>
      <c r="L109" s="140">
        <v>620.40350000000001</v>
      </c>
      <c r="M109" s="244">
        <v>5015.9623000000001</v>
      </c>
      <c r="N109" s="141">
        <v>9.7685038811963706E-3</v>
      </c>
      <c r="O109" s="711" t="s">
        <v>1887</v>
      </c>
      <c r="P109" s="64"/>
      <c r="Q109" s="203" t="str">
        <f>IFERROR(IF(OR(B109="TÍTULO 1",B109="TÍTULO 2",B109="TÍTULO 3",B109="TÍTULO 4"),B109,IF(D109=0,"",IF(OR(D109="SINAPI",D109="SINAPI INSUMO",D109="ORSE INSUMO",D109="SEINFRA CE",D109="COMP. ELABORADA",D109="SABESP",D109="EMBASA-BA INSUMO",D109="COMPOSIÇÃO ELAB.",D109="COTAÇÃO INSUMO-BDI DIF.",D109="ORSE INSUMO-BDI DIFERENCIADO",D109="SINAPI INSUMO-BDI DIFERENCIADO"),B109,IF(MID(B109,1,5)="COMP.",VLOOKUP(B109,COMPOSIÇÕES!$K$1:$L$737090,2,FALSE))))),0)</f>
        <v>COMP. 21</v>
      </c>
      <c r="R109" s="212">
        <f>VLOOKUP(B109,'CURVA ABC'!$B$5:$N$262,9,FALSE)</f>
        <v>620.40350000000001</v>
      </c>
      <c r="S109" s="56" t="b">
        <f t="shared" si="18"/>
        <v>1</v>
      </c>
      <c r="T109" s="9" t="b">
        <f t="shared" si="16"/>
        <v>0</v>
      </c>
      <c r="V109" s="55" t="s">
        <v>114</v>
      </c>
      <c r="W109" s="67" t="s">
        <v>1259</v>
      </c>
      <c r="X109" s="672">
        <v>533.20000000000005</v>
      </c>
      <c r="Y109" s="235" t="b">
        <f t="shared" si="17"/>
        <v>1</v>
      </c>
    </row>
    <row r="110" spans="1:25" s="55" customFormat="1" ht="41.25" customHeight="1">
      <c r="A110" s="139" t="s">
        <v>1248</v>
      </c>
      <c r="B110" s="136" t="s">
        <v>116</v>
      </c>
      <c r="C110" s="16" t="s">
        <v>116</v>
      </c>
      <c r="D110" s="137" t="s">
        <v>928</v>
      </c>
      <c r="E110" s="11" t="s">
        <v>1871</v>
      </c>
      <c r="F110" s="11" t="e">
        <v>#REF!</v>
      </c>
      <c r="G110" s="143" t="s">
        <v>96</v>
      </c>
      <c r="H110" s="1109">
        <v>0</v>
      </c>
      <c r="I110" s="11">
        <v>1</v>
      </c>
      <c r="J110" s="672">
        <v>1105.3679999999999</v>
      </c>
      <c r="K110" s="11">
        <v>312.48750000000001</v>
      </c>
      <c r="L110" s="140">
        <v>1417.8554999999999</v>
      </c>
      <c r="M110" s="244">
        <v>1417.8554999999999</v>
      </c>
      <c r="N110" s="141">
        <v>2.76125021009939E-3</v>
      </c>
      <c r="O110" s="711" t="s">
        <v>1528</v>
      </c>
      <c r="P110" s="64"/>
      <c r="Q110" s="203" t="str">
        <f>IFERROR(IF(OR(B110="TÍTULO 1",B110="TÍTULO 2",B110="TÍTULO 3",B110="TÍTULO 4"),B110,IF(D110=0,"",IF(OR(D110="SINAPI",D110="SINAPI INSUMO",D110="ORSE INSUMO",D110="SEINFRA CE",D110="COMP. ELABORADA",D110="SABESP",D110="EMBASA-BA INSUMO",D110="COMPOSIÇÃO ELAB.",D110="COTAÇÃO INSUMO-BDI DIF.",D110="ORSE INSUMO-BDI DIFERENCIADO",D110="SINAPI INSUMO-BDI DIFERENCIADO"),B110,IF(MID(B110,1,5)="COMP.",VLOOKUP(B110,COMPOSIÇÕES!$K$1:$L$737090,2,FALSE))))),0)</f>
        <v>COMP. 23</v>
      </c>
      <c r="R110" s="212">
        <f>VLOOKUP(B110,'CURVA ABC'!$B$5:$N$262,9,FALSE)</f>
        <v>1417.8554999999999</v>
      </c>
      <c r="S110" s="56" t="b">
        <f t="shared" si="18"/>
        <v>1</v>
      </c>
      <c r="T110" s="720" t="b">
        <f t="shared" si="16"/>
        <v>0</v>
      </c>
      <c r="V110" s="55" t="s">
        <v>116</v>
      </c>
      <c r="W110" s="212" t="s">
        <v>1871</v>
      </c>
      <c r="X110" s="672">
        <v>1055.2401</v>
      </c>
      <c r="Y110" s="1064" t="b">
        <f t="shared" si="17"/>
        <v>1</v>
      </c>
    </row>
    <row r="111" spans="1:25" s="55" customFormat="1" ht="41.25" customHeight="1">
      <c r="A111" s="139" t="s">
        <v>1249</v>
      </c>
      <c r="B111" s="136" t="s">
        <v>113</v>
      </c>
      <c r="C111" s="16" t="s">
        <v>113</v>
      </c>
      <c r="D111" s="137" t="s">
        <v>928</v>
      </c>
      <c r="E111" s="11" t="s">
        <v>1262</v>
      </c>
      <c r="F111" s="11" t="e">
        <v>#REF!</v>
      </c>
      <c r="G111" s="143" t="s">
        <v>96</v>
      </c>
      <c r="H111" s="11">
        <v>0</v>
      </c>
      <c r="I111" s="11">
        <v>1</v>
      </c>
      <c r="J111" s="672">
        <v>947.68449999999996</v>
      </c>
      <c r="K111" s="11">
        <v>267.91039999999998</v>
      </c>
      <c r="L111" s="140">
        <v>1215.5949000000001</v>
      </c>
      <c r="M111" s="244">
        <v>1215.5949000000001</v>
      </c>
      <c r="N111" s="141">
        <v>2.3673510262651925E-3</v>
      </c>
      <c r="O111" s="711" t="s">
        <v>1590</v>
      </c>
      <c r="P111" s="64"/>
      <c r="Q111" s="203" t="str">
        <f>IFERROR(IF(OR(B111="TÍTULO 1",B111="TÍTULO 2",B111="TÍTULO 3",B111="TÍTULO 4"),B111,IF(D111=0,"",IF(OR(D111="SINAPI",D111="SINAPI INSUMO",D111="ORSE INSUMO",D111="SEINFRA CE",D111="COMP. ELABORADA",D111="SABESP",D111="EMBASA-BA INSUMO",D111="COMPOSIÇÃO ELAB.",D111="COTAÇÃO INSUMO-BDI DIF.",D111="ORSE INSUMO-BDI DIFERENCIADO",D111="SINAPI INSUMO-BDI DIFERENCIADO"),B111,IF(MID(B111,1,5)="COMP.",VLOOKUP(B111,COMPOSIÇÕES!$K$1:$L$737090,2,FALSE))))),0)</f>
        <v>COMP. 20</v>
      </c>
      <c r="R111" s="212">
        <f>VLOOKUP(B111,'CURVA ABC'!$B$5:$N$262,9,FALSE)</f>
        <v>1215.5949000000001</v>
      </c>
      <c r="S111" s="56" t="b">
        <f t="shared" si="18"/>
        <v>1</v>
      </c>
      <c r="T111" s="720" t="b">
        <f t="shared" si="16"/>
        <v>0</v>
      </c>
      <c r="V111" s="55" t="s">
        <v>113</v>
      </c>
      <c r="W111" s="212" t="s">
        <v>1262</v>
      </c>
      <c r="X111" s="672">
        <v>962.03689999999995</v>
      </c>
      <c r="Y111" s="1064" t="b">
        <f t="shared" si="17"/>
        <v>1</v>
      </c>
    </row>
    <row r="112" spans="1:25" s="55" customFormat="1" ht="48" customHeight="1">
      <c r="A112" s="139" t="s">
        <v>1250</v>
      </c>
      <c r="B112" s="134">
        <v>90823</v>
      </c>
      <c r="C112" s="16" t="s">
        <v>2066</v>
      </c>
      <c r="D112" s="138" t="s">
        <v>100</v>
      </c>
      <c r="E112" s="11" t="s">
        <v>720</v>
      </c>
      <c r="F112" s="11" t="e">
        <v>#REF!</v>
      </c>
      <c r="G112" s="143" t="s">
        <v>48</v>
      </c>
      <c r="H112" s="11">
        <v>0</v>
      </c>
      <c r="I112" s="11">
        <v>1</v>
      </c>
      <c r="J112" s="672">
        <v>320.3</v>
      </c>
      <c r="K112" s="11">
        <v>90.5488</v>
      </c>
      <c r="L112" s="140">
        <v>410.84879999999998</v>
      </c>
      <c r="M112" s="244">
        <v>410.84879999999998</v>
      </c>
      <c r="N112" s="141">
        <v>8.0012126434540211E-4</v>
      </c>
      <c r="O112" s="711" t="s">
        <v>1655</v>
      </c>
      <c r="P112" s="64"/>
      <c r="Q112" s="203">
        <f>IFERROR(IF(OR(B112="TÍTULO 1",B112="TÍTULO 2",B112="TÍTULO 3",B112="TÍTULO 4"),B112,IF(D112=0,"",IF(OR(D112="SINAPI",D112="SINAPI INSUMO",D112="ORSE INSUMO",D112="SEINFRA CE",D112="COMP. ELABORADA",D112="SABESP",D112="EMBASA-BA INSUMO",D112="COMPOSIÇÃO ELAB.",D112="COTAÇÃO INSUMO-BDI DIF.",D112="ORSE INSUMO-BDI DIFERENCIADO",D112="SINAPI INSUMO-BDI DIFERENCIADO"),B112,IF(MID(B112,1,5)="COMP.",VLOOKUP(B112,COMPOSIÇÕES!$K$1:$L$737090,2,FALSE))))),0)</f>
        <v>90823</v>
      </c>
      <c r="R112" s="212">
        <f>VLOOKUP(B112,'CURVA ABC'!$B$5:$N$262,9,FALSE)</f>
        <v>410.84879999999998</v>
      </c>
      <c r="S112" s="56" t="b">
        <f t="shared" ref="S112:S116" si="25">R112=L112</f>
        <v>1</v>
      </c>
      <c r="T112" s="9" t="b">
        <f t="shared" si="16"/>
        <v>0</v>
      </c>
      <c r="V112" s="55">
        <v>90823</v>
      </c>
      <c r="W112" s="67" t="s">
        <v>720</v>
      </c>
      <c r="X112" s="672">
        <v>363.26</v>
      </c>
      <c r="Y112" s="235" t="b">
        <f t="shared" ref="Y112:Y116" si="26">W112=E112</f>
        <v>1</v>
      </c>
    </row>
    <row r="113" spans="1:25" s="55" customFormat="1" ht="42.75" customHeight="1">
      <c r="A113" s="139" t="s">
        <v>1251</v>
      </c>
      <c r="B113" s="136" t="s">
        <v>115</v>
      </c>
      <c r="C113" s="16" t="s">
        <v>115</v>
      </c>
      <c r="D113" s="137" t="s">
        <v>928</v>
      </c>
      <c r="E113" s="11" t="s">
        <v>1530</v>
      </c>
      <c r="F113" s="11" t="e">
        <v>#REF!</v>
      </c>
      <c r="G113" s="143" t="s">
        <v>51</v>
      </c>
      <c r="H113" s="11">
        <v>0</v>
      </c>
      <c r="I113" s="11">
        <v>3.7800000000000002</v>
      </c>
      <c r="J113" s="672">
        <v>5.2969999999999997</v>
      </c>
      <c r="K113" s="11">
        <v>1.4975000000000001</v>
      </c>
      <c r="L113" s="140">
        <v>6.7945000000000002</v>
      </c>
      <c r="M113" s="244">
        <v>25.683199999999999</v>
      </c>
      <c r="N113" s="141">
        <v>5.0017608561679706E-5</v>
      </c>
      <c r="O113" s="711" t="s">
        <v>1655</v>
      </c>
      <c r="P113" s="64"/>
      <c r="Q113" s="203" t="str">
        <f>IFERROR(IF(OR(B113="TÍTULO 1",B113="TÍTULO 2",B113="TÍTULO 3",B113="TÍTULO 4"),B113,IF(D113=0,"",IF(OR(D113="SINAPI",D113="SINAPI INSUMO",D113="ORSE INSUMO",D113="SEINFRA CE",D113="COMP. ELABORADA",D113="SABESP",D113="EMBASA-BA INSUMO",D113="COMPOSIÇÃO ELAB.",D113="COTAÇÃO INSUMO-BDI DIF.",D113="ORSE INSUMO-BDI DIFERENCIADO",D113="SINAPI INSUMO-BDI DIFERENCIADO"),B113,IF(MID(B113,1,5)="COMP.",VLOOKUP(B113,COMPOSIÇÕES!$K$1:$L$737090,2,FALSE))))),0)</f>
        <v>COMP. 22</v>
      </c>
      <c r="R113" s="212">
        <f>VLOOKUP(B113,'CURVA ABC'!$B$5:$N$262,9,FALSE)</f>
        <v>6.7945000000000002</v>
      </c>
      <c r="S113" s="56" t="b">
        <f t="shared" si="25"/>
        <v>1</v>
      </c>
      <c r="T113" s="9" t="b">
        <f t="shared" si="16"/>
        <v>0</v>
      </c>
      <c r="V113" s="55" t="s">
        <v>115</v>
      </c>
      <c r="W113" s="67" t="s">
        <v>1530</v>
      </c>
      <c r="X113" s="672">
        <v>5.2750000000000004</v>
      </c>
      <c r="Y113" s="235" t="b">
        <f t="shared" si="26"/>
        <v>1</v>
      </c>
    </row>
    <row r="114" spans="1:25" s="55" customFormat="1" ht="42.75" customHeight="1">
      <c r="A114" s="139" t="s">
        <v>1260</v>
      </c>
      <c r="B114" s="1123">
        <v>84657</v>
      </c>
      <c r="C114" s="16" t="s">
        <v>2067</v>
      </c>
      <c r="D114" s="138" t="s">
        <v>100</v>
      </c>
      <c r="E114" s="11" t="s">
        <v>65</v>
      </c>
      <c r="F114" s="11" t="e">
        <v>#REF!</v>
      </c>
      <c r="G114" s="143" t="s">
        <v>51</v>
      </c>
      <c r="H114" s="11">
        <v>0</v>
      </c>
      <c r="I114" s="11">
        <v>3.7800000000000002</v>
      </c>
      <c r="J114" s="672">
        <v>6.91</v>
      </c>
      <c r="K114" s="11">
        <v>1.9535</v>
      </c>
      <c r="L114" s="140">
        <v>8.8635000000000002</v>
      </c>
      <c r="M114" s="244">
        <v>33.503999999999998</v>
      </c>
      <c r="N114" s="141">
        <v>6.5248487620332224E-5</v>
      </c>
      <c r="O114" s="711" t="s">
        <v>1655</v>
      </c>
      <c r="P114" s="64"/>
      <c r="Q114" s="203">
        <f>IFERROR(IF(OR(B114="TÍTULO 1",B114="TÍTULO 2",B114="TÍTULO 3",B114="TÍTULO 4"),B114,IF(D114=0,"",IF(OR(D114="SINAPI",D114="SINAPI INSUMO",D114="ORSE INSUMO",D114="SEINFRA CE",D114="COMP. ELABORADA",D114="SABESP",D114="EMBASA-BA INSUMO",D114="COMPOSIÇÃO ELAB.",D114="COTAÇÃO INSUMO-BDI DIF.",D114="ORSE INSUMO-BDI DIFERENCIADO",D114="SINAPI INSUMO-BDI DIFERENCIADO"),B114,IF(MID(B114,1,5)="COMP.",VLOOKUP(B114,COMPOSIÇÕES!$K$1:$L$737090,2,FALSE))))),0)</f>
        <v>84657</v>
      </c>
      <c r="R114" s="212">
        <f>VLOOKUP(B114,'CURVA ABC'!$B$5:$N$262,9,FALSE)</f>
        <v>8.8635000000000002</v>
      </c>
      <c r="S114" s="56" t="b">
        <f t="shared" si="25"/>
        <v>1</v>
      </c>
      <c r="T114" s="9" t="b">
        <f t="shared" si="16"/>
        <v>0</v>
      </c>
      <c r="V114" s="55">
        <v>84657</v>
      </c>
      <c r="W114" s="67" t="s">
        <v>65</v>
      </c>
      <c r="X114" s="672">
        <v>6.69</v>
      </c>
      <c r="Y114" s="235" t="b">
        <f t="shared" si="26"/>
        <v>1</v>
      </c>
    </row>
    <row r="115" spans="1:25" s="55" customFormat="1" ht="42.75" customHeight="1">
      <c r="A115" s="139" t="s">
        <v>1261</v>
      </c>
      <c r="B115" s="1123" t="s">
        <v>834</v>
      </c>
      <c r="C115" s="16" t="s">
        <v>834</v>
      </c>
      <c r="D115" s="138" t="s">
        <v>100</v>
      </c>
      <c r="E115" s="11" t="s">
        <v>835</v>
      </c>
      <c r="F115" s="11" t="e">
        <v>#REF!</v>
      </c>
      <c r="G115" s="143" t="s">
        <v>51</v>
      </c>
      <c r="H115" s="11">
        <v>0</v>
      </c>
      <c r="I115" s="11">
        <v>3.7800000000000002</v>
      </c>
      <c r="J115" s="672">
        <v>12.29</v>
      </c>
      <c r="K115" s="11">
        <v>3.4744000000000002</v>
      </c>
      <c r="L115" s="140">
        <v>15.7644</v>
      </c>
      <c r="M115" s="244">
        <v>59.589399999999998</v>
      </c>
      <c r="N115" s="141">
        <v>1.1604937405094991E-4</v>
      </c>
      <c r="O115" s="711" t="s">
        <v>1655</v>
      </c>
      <c r="P115" s="64"/>
      <c r="Q115" s="203" t="str">
        <f>IFERROR(IF(OR(B115="TÍTULO 1",B115="TÍTULO 2",B115="TÍTULO 3",B115="TÍTULO 4"),B115,IF(D115=0,"",IF(OR(D115="SINAPI",D115="SINAPI INSUMO",D115="ORSE INSUMO",D115="SEINFRA CE",D115="COMP. ELABORADA",D115="SABESP",D115="EMBASA-BA INSUMO",D115="COMPOSIÇÃO ELAB.",D115="COTAÇÃO INSUMO-BDI DIF.",D115="ORSE INSUMO-BDI DIFERENCIADO",D115="SINAPI INSUMO-BDI DIFERENCIADO"),B115,IF(MID(B115,1,5)="COMP.",VLOOKUP(B115,COMPOSIÇÕES!$K$1:$L$737090,2,FALSE))))),0)</f>
        <v>74133/1</v>
      </c>
      <c r="R115" s="212">
        <f>VLOOKUP(B115,'CURVA ABC'!$B$5:$N$262,9,FALSE)</f>
        <v>15.7644</v>
      </c>
      <c r="S115" s="56" t="b">
        <f t="shared" si="25"/>
        <v>1</v>
      </c>
      <c r="T115" s="9" t="b">
        <f t="shared" si="16"/>
        <v>0</v>
      </c>
      <c r="V115" s="55" t="s">
        <v>834</v>
      </c>
      <c r="W115" s="67" t="s">
        <v>835</v>
      </c>
      <c r="X115" s="672">
        <v>11.54</v>
      </c>
      <c r="Y115" s="235" t="b">
        <f t="shared" si="26"/>
        <v>1</v>
      </c>
    </row>
    <row r="116" spans="1:25" s="55" customFormat="1" ht="42.75" customHeight="1">
      <c r="A116" s="139" t="s">
        <v>1875</v>
      </c>
      <c r="B116" s="1123" t="s">
        <v>844</v>
      </c>
      <c r="C116" s="16" t="s">
        <v>844</v>
      </c>
      <c r="D116" s="138" t="s">
        <v>100</v>
      </c>
      <c r="E116" s="11" t="s">
        <v>64</v>
      </c>
      <c r="F116" s="11" t="e">
        <v>#REF!</v>
      </c>
      <c r="G116" s="143" t="s">
        <v>51</v>
      </c>
      <c r="H116" s="11">
        <v>0</v>
      </c>
      <c r="I116" s="11">
        <v>3.7800000000000002</v>
      </c>
      <c r="J116" s="672">
        <v>13.86</v>
      </c>
      <c r="K116" s="11">
        <v>3.9182000000000001</v>
      </c>
      <c r="L116" s="140">
        <v>17.778199999999998</v>
      </c>
      <c r="M116" s="244">
        <v>67.201599999999999</v>
      </c>
      <c r="N116" s="141">
        <v>1.3087400804878577E-4</v>
      </c>
      <c r="O116" s="711" t="s">
        <v>1655</v>
      </c>
      <c r="P116" s="64"/>
      <c r="Q116" s="203" t="str">
        <f>IFERROR(IF(OR(B116="TÍTULO 1",B116="TÍTULO 2",B116="TÍTULO 3",B116="TÍTULO 4"),B116,IF(D116=0,"",IF(OR(D116="SINAPI",D116="SINAPI INSUMO",D116="ORSE INSUMO",D116="SEINFRA CE",D116="COMP. ELABORADA",D116="SABESP",D116="EMBASA-BA INSUMO",D116="COMPOSIÇÃO ELAB.",D116="COTAÇÃO INSUMO-BDI DIF.",D116="ORSE INSUMO-BDI DIFERENCIADO",D116="SINAPI INSUMO-BDI DIFERENCIADO"),B116,IF(MID(B116,1,5)="COMP.",VLOOKUP(B116,COMPOSIÇÕES!$K$1:$L$737090,2,FALSE))))),0)</f>
        <v>73739/1</v>
      </c>
      <c r="R116" s="212">
        <f>VLOOKUP(B116,'CURVA ABC'!$B$5:$N$262,9,FALSE)</f>
        <v>17.778199999999998</v>
      </c>
      <c r="S116" s="56" t="b">
        <f t="shared" si="25"/>
        <v>1</v>
      </c>
      <c r="T116" s="9" t="b">
        <f t="shared" si="16"/>
        <v>0</v>
      </c>
      <c r="V116" s="55" t="s">
        <v>844</v>
      </c>
      <c r="W116" s="67" t="s">
        <v>64</v>
      </c>
      <c r="X116" s="672">
        <v>12.71</v>
      </c>
      <c r="Y116" s="235" t="b">
        <f t="shared" si="26"/>
        <v>1</v>
      </c>
    </row>
    <row r="117" spans="1:25" s="55" customFormat="1" ht="41.25" customHeight="1">
      <c r="A117" s="139" t="s">
        <v>1876</v>
      </c>
      <c r="B117" s="136" t="s">
        <v>244</v>
      </c>
      <c r="C117" s="16" t="s">
        <v>244</v>
      </c>
      <c r="D117" s="137" t="s">
        <v>928</v>
      </c>
      <c r="E117" s="11" t="s">
        <v>1874</v>
      </c>
      <c r="F117" s="11" t="e">
        <v>#REF!</v>
      </c>
      <c r="G117" s="143" t="s">
        <v>96</v>
      </c>
      <c r="H117" s="11">
        <v>0</v>
      </c>
      <c r="I117" s="11">
        <v>1</v>
      </c>
      <c r="J117" s="672">
        <v>1289.9471000000001</v>
      </c>
      <c r="K117" s="11">
        <v>364.66800000000001</v>
      </c>
      <c r="L117" s="140">
        <v>1654.6151</v>
      </c>
      <c r="M117" s="244">
        <v>1654.6151</v>
      </c>
      <c r="N117" s="141">
        <v>3.2223356276493784E-3</v>
      </c>
      <c r="O117" s="711" t="s">
        <v>1753</v>
      </c>
      <c r="P117" s="64"/>
      <c r="Q117" s="203" t="str">
        <f>IFERROR(IF(OR(B117="TÍTULO 1",B117="TÍTULO 2",B117="TÍTULO 3",B117="TÍTULO 4"),B117,IF(D117=0,"",IF(OR(D117="SINAPI",D117="SINAPI INSUMO",D117="ORSE INSUMO",D117="SEINFRA CE",D117="COMP. ELABORADA",D117="SABESP",D117="EMBASA-BA INSUMO",D117="COMPOSIÇÃO ELAB.",D117="COTAÇÃO INSUMO-BDI DIF.",D117="ORSE INSUMO-BDI DIFERENCIADO",D117="SINAPI INSUMO-BDI DIFERENCIADO"),B117,IF(MID(B117,1,5)="COMP.",VLOOKUP(B117,COMPOSIÇÕES!$K$1:$L$737090,2,FALSE))))),0)</f>
        <v>COMP. 104</v>
      </c>
      <c r="R117" s="212">
        <f>VLOOKUP(B117,'CURVA ABC'!$B$5:$N$262,9,FALSE)</f>
        <v>1654.6151</v>
      </c>
      <c r="S117" s="56" t="b">
        <f t="shared" si="18"/>
        <v>1</v>
      </c>
      <c r="T117" s="720" t="b">
        <f t="shared" ref="T117:T119" si="27">S117=E117</f>
        <v>0</v>
      </c>
      <c r="V117" s="55" t="s">
        <v>244</v>
      </c>
      <c r="W117" s="212" t="s">
        <v>1874</v>
      </c>
      <c r="X117" s="672">
        <v>1268.5974000000001</v>
      </c>
      <c r="Y117" s="1064" t="b">
        <f t="shared" si="17"/>
        <v>1</v>
      </c>
    </row>
    <row r="118" spans="1:25" s="55" customFormat="1" ht="41.25" customHeight="1">
      <c r="A118" s="139" t="s">
        <v>1877</v>
      </c>
      <c r="B118" s="1123">
        <v>95468</v>
      </c>
      <c r="C118" s="16" t="s">
        <v>2068</v>
      </c>
      <c r="D118" s="138" t="s">
        <v>100</v>
      </c>
      <c r="E118" s="11" t="s">
        <v>845</v>
      </c>
      <c r="F118" s="11" t="e">
        <v>#REF!</v>
      </c>
      <c r="G118" s="143" t="s">
        <v>51</v>
      </c>
      <c r="H118" s="11">
        <v>0</v>
      </c>
      <c r="I118" s="11">
        <v>18.420000000000002</v>
      </c>
      <c r="J118" s="672">
        <v>31.07</v>
      </c>
      <c r="K118" s="11">
        <v>8.7835000000000001</v>
      </c>
      <c r="L118" s="140">
        <v>39.853499999999997</v>
      </c>
      <c r="M118" s="244">
        <v>734.10149999999999</v>
      </c>
      <c r="N118" s="141">
        <v>1.429650568135665E-3</v>
      </c>
      <c r="O118" s="711" t="s">
        <v>1532</v>
      </c>
      <c r="P118" s="64"/>
      <c r="Q118" s="203">
        <f>IFERROR(IF(OR(B118="TÍTULO 1",B118="TÍTULO 2",B118="TÍTULO 3",B118="TÍTULO 4"),B118,IF(D118=0,"",IF(OR(D118="SINAPI",D118="SINAPI INSUMO",D118="ORSE INSUMO",D118="SEINFRA CE",D118="COMP. ELABORADA",D118="SABESP",D118="EMBASA-BA INSUMO",D118="COMPOSIÇÃO ELAB.",D118="COTAÇÃO INSUMO-BDI DIF.",D118="ORSE INSUMO-BDI DIFERENCIADO",D118="SINAPI INSUMO-BDI DIFERENCIADO"),B118,IF(MID(B118,1,5)="COMP.",VLOOKUP(B118,COMPOSIÇÕES!$K$1:$L$737090,2,FALSE))))),0)</f>
        <v>95468</v>
      </c>
      <c r="R118" s="212">
        <f>VLOOKUP(B118,'CURVA ABC'!$B$5:$N$262,9,FALSE)</f>
        <v>39.853499999999997</v>
      </c>
      <c r="S118" s="56" t="b">
        <f>R118=L118</f>
        <v>1</v>
      </c>
      <c r="T118" s="720" t="b">
        <f>S118=E118</f>
        <v>0</v>
      </c>
      <c r="V118" s="55">
        <v>95468</v>
      </c>
      <c r="W118" s="212" t="s">
        <v>845</v>
      </c>
      <c r="X118" s="672">
        <v>28.91</v>
      </c>
      <c r="Y118" s="1064" t="b">
        <f>W118=E118</f>
        <v>1</v>
      </c>
    </row>
    <row r="119" spans="1:25" s="55" customFormat="1" ht="42.75" customHeight="1">
      <c r="A119" s="139" t="s">
        <v>1878</v>
      </c>
      <c r="B119" s="134">
        <v>93184</v>
      </c>
      <c r="C119" s="16" t="s">
        <v>2069</v>
      </c>
      <c r="D119" s="138" t="s">
        <v>100</v>
      </c>
      <c r="E119" s="11" t="s">
        <v>734</v>
      </c>
      <c r="F119" s="11" t="e">
        <v>#REF!</v>
      </c>
      <c r="G119" s="143" t="s">
        <v>47</v>
      </c>
      <c r="H119" s="11">
        <v>0</v>
      </c>
      <c r="I119" s="11">
        <v>15.149999999999999</v>
      </c>
      <c r="J119" s="672">
        <v>18.28</v>
      </c>
      <c r="K119" s="11">
        <v>5.1677999999999997</v>
      </c>
      <c r="L119" s="140">
        <v>23.447800000000001</v>
      </c>
      <c r="M119" s="244">
        <v>355.23419999999999</v>
      </c>
      <c r="N119" s="141">
        <v>6.9181274776201722E-4</v>
      </c>
      <c r="O119" s="711"/>
      <c r="P119" s="64"/>
      <c r="Q119" s="203">
        <f>IFERROR(IF(OR(B119="TÍTULO 1",B119="TÍTULO 2",B119="TÍTULO 3",B119="TÍTULO 4"),B119,IF(D119=0,"",IF(OR(D119="SINAPI",D119="SINAPI INSUMO",D119="ORSE INSUMO",D119="SEINFRA CE",D119="COMP. ELABORADA",D119="SABESP",D119="EMBASA-BA INSUMO",D119="COMPOSIÇÃO ELAB.",D119="COTAÇÃO INSUMO-BDI DIF.",D119="ORSE INSUMO-BDI DIFERENCIADO",D119="SINAPI INSUMO-BDI DIFERENCIADO"),B119,IF(MID(B119,1,5)="COMP.",VLOOKUP(B119,COMPOSIÇÕES!$K$1:$L$737090,2,FALSE))))),0)</f>
        <v>93184</v>
      </c>
      <c r="R119" s="212">
        <f>VLOOKUP(B119,'CURVA ABC'!$B$5:$N$262,9,FALSE)</f>
        <v>23.447800000000001</v>
      </c>
      <c r="S119" s="56" t="b">
        <f t="shared" si="18"/>
        <v>1</v>
      </c>
      <c r="T119" s="9" t="b">
        <f t="shared" si="27"/>
        <v>0</v>
      </c>
      <c r="V119" s="55">
        <v>93184</v>
      </c>
      <c r="W119" s="67" t="s">
        <v>734</v>
      </c>
      <c r="X119" s="672">
        <v>19.22</v>
      </c>
      <c r="Y119" s="235" t="b">
        <f t="shared" si="17"/>
        <v>1</v>
      </c>
    </row>
    <row r="120" spans="1:25" s="239" customFormat="1" ht="28.5" customHeight="1">
      <c r="A120" s="919" t="s">
        <v>21</v>
      </c>
      <c r="B120" s="920" t="s">
        <v>540</v>
      </c>
      <c r="C120" s="247"/>
      <c r="D120" s="921"/>
      <c r="E120" s="922" t="s">
        <v>66</v>
      </c>
      <c r="F120" s="249"/>
      <c r="G120" s="921"/>
      <c r="H120" s="248"/>
      <c r="I120" s="921"/>
      <c r="J120" s="259"/>
      <c r="K120" s="927"/>
      <c r="L120" s="259"/>
      <c r="M120" s="928">
        <v>46835.030699999996</v>
      </c>
      <c r="N120" s="252">
        <v>9.1210450120189537E-2</v>
      </c>
      <c r="O120" s="714"/>
      <c r="P120" s="262"/>
      <c r="Q120" s="203" t="str">
        <f>IFERROR(IF(OR(B120="TÍTULO 1",B120="TÍTULO 2",B120="TÍTULO 3",B120="TÍTULO 4"),B120,IF(D120=0,"",IF(OR(D120="SINAPI",D120="SINAPI INSUMO",D120="ORSE INSUMO",D120="SEINFRA CE",D120="COMP. ELABORADA",D120="SABESP",D120="EMBASA-BA INSUMO",D120="COMPOSIÇÃO ELAB.",D120="COTAÇÃO INSUMO-BDI DIF.",D120="ORSE INSUMO-BDI DIFERENCIADO",D120="SINAPI INSUMO-BDI DIFERENCIADO"),B120,IF(MID(B120,1,5)="COMP.",VLOOKUP(B120,COMPOSIÇÕES!$K$1:$L$737090,2,FALSE))))),0)</f>
        <v>Título 1</v>
      </c>
      <c r="R120" s="212" t="e">
        <f>VLOOKUP(B120,'CURVA ABC'!$B$5:$N$262,9,FALSE)</f>
        <v>#N/A</v>
      </c>
      <c r="S120" s="56" t="e">
        <f t="shared" si="18"/>
        <v>#N/A</v>
      </c>
      <c r="T120" s="238" t="e">
        <f t="shared" ref="T120:T140" si="28">S120=E120</f>
        <v>#N/A</v>
      </c>
      <c r="V120" s="239" t="s">
        <v>540</v>
      </c>
      <c r="W120" s="237" t="s">
        <v>66</v>
      </c>
      <c r="X120" s="259"/>
      <c r="Y120" s="235" t="b">
        <f t="shared" si="17"/>
        <v>1</v>
      </c>
    </row>
    <row r="121" spans="1:25" s="55" customFormat="1" ht="42.75" customHeight="1">
      <c r="A121" s="139" t="s">
        <v>22</v>
      </c>
      <c r="B121" s="134">
        <v>94962</v>
      </c>
      <c r="C121" s="1177" t="s">
        <v>2070</v>
      </c>
      <c r="D121" s="137" t="s">
        <v>100</v>
      </c>
      <c r="E121" s="11" t="s">
        <v>732</v>
      </c>
      <c r="F121" s="1178" t="e">
        <v>#REF!</v>
      </c>
      <c r="G121" s="143" t="s">
        <v>55</v>
      </c>
      <c r="H121" s="1178">
        <v>0</v>
      </c>
      <c r="I121" s="11">
        <v>18.918400000000002</v>
      </c>
      <c r="J121" s="672">
        <v>245.28</v>
      </c>
      <c r="K121" s="11">
        <v>69.340699999999998</v>
      </c>
      <c r="L121" s="140">
        <v>314.6207</v>
      </c>
      <c r="M121" s="244">
        <v>5952.1202999999996</v>
      </c>
      <c r="N121" s="141">
        <v>1.1591656151781225E-2</v>
      </c>
      <c r="O121" s="711" t="s">
        <v>1021</v>
      </c>
      <c r="P121" s="64"/>
      <c r="Q121" s="203">
        <f>IFERROR(IF(OR(B121="TÍTULO 1",B121="TÍTULO 2",B121="TÍTULO 3",B121="TÍTULO 4"),B121,IF(D121=0,"",IF(OR(D121="SINAPI",D121="SINAPI INSUMO",D121="ORSE INSUMO",D121="SEINFRA CE",D121="COMP. ELABORADA",D121="SABESP",D121="EMBASA-BA INSUMO",D121="COMPOSIÇÃO ELAB.",D121="COTAÇÃO INSUMO-BDI DIF.",D121="ORSE INSUMO-BDI DIFERENCIADO",D121="SINAPI INSUMO-BDI DIFERENCIADO"),B121,IF(MID(B121,1,5)="COMP.",VLOOKUP(B121,COMPOSIÇÕES!$K$1:$L$737090,2,FALSE))))),0)</f>
        <v>94962</v>
      </c>
      <c r="R121" s="212">
        <f>VLOOKUP(B121,'CURVA ABC'!$B$5:$N$262,9,FALSE)</f>
        <v>314.6207</v>
      </c>
      <c r="S121" s="56" t="b">
        <f t="shared" si="18"/>
        <v>1</v>
      </c>
      <c r="T121" s="720" t="b">
        <f t="shared" si="28"/>
        <v>0</v>
      </c>
      <c r="V121" s="55">
        <v>94962</v>
      </c>
      <c r="W121" s="212" t="s">
        <v>732</v>
      </c>
      <c r="X121" s="672">
        <v>254.96</v>
      </c>
      <c r="Y121" s="1064" t="b">
        <f t="shared" si="17"/>
        <v>1</v>
      </c>
    </row>
    <row r="122" spans="1:25" s="55" customFormat="1" ht="42.75" customHeight="1">
      <c r="A122" s="139" t="s">
        <v>512</v>
      </c>
      <c r="B122" s="136">
        <v>90470</v>
      </c>
      <c r="C122" s="1177" t="s">
        <v>2071</v>
      </c>
      <c r="D122" s="137" t="s">
        <v>100</v>
      </c>
      <c r="E122" s="11" t="s">
        <v>822</v>
      </c>
      <c r="F122" s="1178" t="e">
        <v>#REF!</v>
      </c>
      <c r="G122" s="143" t="s">
        <v>47</v>
      </c>
      <c r="H122" s="1178">
        <v>0</v>
      </c>
      <c r="I122" s="11">
        <v>85</v>
      </c>
      <c r="J122" s="672">
        <v>9.0299999999999994</v>
      </c>
      <c r="K122" s="11">
        <v>2.5528</v>
      </c>
      <c r="L122" s="140">
        <v>11.582800000000001</v>
      </c>
      <c r="M122" s="244">
        <v>984.53800000000001</v>
      </c>
      <c r="N122" s="141">
        <v>1.9173715229449217E-3</v>
      </c>
      <c r="O122" s="711"/>
      <c r="P122" s="64"/>
      <c r="Q122" s="203">
        <f>IFERROR(IF(OR(B122="TÍTULO 1",B122="TÍTULO 2",B122="TÍTULO 3",B122="TÍTULO 4"),B122,IF(D122=0,"",IF(OR(D122="SINAPI",D122="SINAPI INSUMO",D122="ORSE INSUMO",D122="SEINFRA CE",D122="COMP. ELABORADA",D122="SABESP",D122="EMBASA-BA INSUMO",D122="COMPOSIÇÃO ELAB.",D122="COTAÇÃO INSUMO-BDI DIF.",D122="ORSE INSUMO-BDI DIFERENCIADO",D122="SINAPI INSUMO-BDI DIFERENCIADO"),B122,IF(MID(B122,1,5)="COMP.",VLOOKUP(B122,COMPOSIÇÕES!$K$1:$L$737090,2,FALSE))))),0)</f>
        <v>90470</v>
      </c>
      <c r="R122" s="212">
        <f>VLOOKUP(B122,'CURVA ABC'!$B$5:$N$262,9,FALSE)</f>
        <v>11.582800000000001</v>
      </c>
      <c r="S122" s="56" t="b">
        <f t="shared" si="18"/>
        <v>1</v>
      </c>
      <c r="T122" s="720" t="b">
        <f t="shared" si="28"/>
        <v>0</v>
      </c>
      <c r="V122" s="55">
        <v>90470</v>
      </c>
      <c r="W122" s="212" t="s">
        <v>822</v>
      </c>
      <c r="X122" s="672">
        <v>8.94</v>
      </c>
      <c r="Y122" s="1064" t="b">
        <f t="shared" si="17"/>
        <v>1</v>
      </c>
    </row>
    <row r="123" spans="1:25" s="55" customFormat="1" ht="42.75" customHeight="1">
      <c r="A123" s="139" t="s">
        <v>23</v>
      </c>
      <c r="B123" s="136">
        <v>88476</v>
      </c>
      <c r="C123" s="1177" t="s">
        <v>2072</v>
      </c>
      <c r="D123" s="137" t="s">
        <v>100</v>
      </c>
      <c r="E123" s="11" t="s">
        <v>848</v>
      </c>
      <c r="F123" s="1178" t="e">
        <v>#REF!</v>
      </c>
      <c r="G123" s="143" t="s">
        <v>51</v>
      </c>
      <c r="H123" s="1178">
        <v>0</v>
      </c>
      <c r="I123" s="11">
        <v>378.36799999999999</v>
      </c>
      <c r="J123" s="672">
        <v>15.22</v>
      </c>
      <c r="K123" s="11">
        <v>4.3026999999999997</v>
      </c>
      <c r="L123" s="140">
        <v>19.5227</v>
      </c>
      <c r="M123" s="244">
        <v>7386.7650000000003</v>
      </c>
      <c r="N123" s="141">
        <v>1.4385603052077468E-2</v>
      </c>
      <c r="O123" s="711" t="s">
        <v>1021</v>
      </c>
      <c r="P123" s="64"/>
      <c r="Q123" s="203">
        <f>IFERROR(IF(OR(B123="TÍTULO 1",B123="TÍTULO 2",B123="TÍTULO 3",B123="TÍTULO 4"),B123,IF(D123=0,"",IF(OR(D123="SINAPI",D123="SINAPI INSUMO",D123="ORSE INSUMO",D123="SEINFRA CE",D123="COMP. ELABORADA",D123="SABESP",D123="EMBASA-BA INSUMO",D123="COMPOSIÇÃO ELAB.",D123="COTAÇÃO INSUMO-BDI DIF.",D123="ORSE INSUMO-BDI DIFERENCIADO",D123="SINAPI INSUMO-BDI DIFERENCIADO"),B123,IF(MID(B123,1,5)="COMP.",VLOOKUP(B123,COMPOSIÇÕES!$K$1:$L$737090,2,FALSE))))),0)</f>
        <v>88476</v>
      </c>
      <c r="R123" s="212">
        <f>VLOOKUP(B123,'CURVA ABC'!$B$5:$N$262,9,FALSE)</f>
        <v>19.5227</v>
      </c>
      <c r="S123" s="56" t="b">
        <f t="shared" si="18"/>
        <v>1</v>
      </c>
      <c r="T123" s="720" t="b">
        <f t="shared" si="28"/>
        <v>0</v>
      </c>
      <c r="V123" s="55">
        <v>88476</v>
      </c>
      <c r="W123" s="212" t="s">
        <v>848</v>
      </c>
      <c r="X123" s="672">
        <v>14.74</v>
      </c>
      <c r="Y123" s="1064" t="b">
        <f t="shared" si="17"/>
        <v>1</v>
      </c>
    </row>
    <row r="124" spans="1:25" s="55" customFormat="1" ht="38.25" customHeight="1">
      <c r="A124" s="139" t="s">
        <v>1096</v>
      </c>
      <c r="B124" s="136">
        <v>93682</v>
      </c>
      <c r="C124" s="1177" t="s">
        <v>2073</v>
      </c>
      <c r="D124" s="137" t="s">
        <v>100</v>
      </c>
      <c r="E124" s="11" t="s">
        <v>833</v>
      </c>
      <c r="F124" s="1178" t="e">
        <v>#REF!</v>
      </c>
      <c r="G124" s="143" t="s">
        <v>51</v>
      </c>
      <c r="H124" s="1178">
        <v>0</v>
      </c>
      <c r="I124" s="11">
        <v>135.66999999999999</v>
      </c>
      <c r="J124" s="672">
        <v>62.81</v>
      </c>
      <c r="K124" s="11">
        <v>17.756399999999999</v>
      </c>
      <c r="L124" s="140">
        <v>80.566400000000002</v>
      </c>
      <c r="M124" s="244">
        <v>10930.443499999999</v>
      </c>
      <c r="N124" s="141">
        <v>2.128685850628256E-2</v>
      </c>
      <c r="O124" s="711" t="s">
        <v>1019</v>
      </c>
      <c r="P124" s="64"/>
      <c r="Q124" s="203">
        <f>IFERROR(IF(OR(B124="TÍTULO 1",B124="TÍTULO 2",B124="TÍTULO 3",B124="TÍTULO 4"),B124,IF(D124=0,"",IF(OR(D124="SINAPI",D124="SINAPI INSUMO",D124="ORSE INSUMO",D124="SEINFRA CE",D124="COMP. ELABORADA",D124="SABESP",D124="EMBASA-BA INSUMO",D124="COMPOSIÇÃO ELAB.",D124="COTAÇÃO INSUMO-BDI DIF.",D124="ORSE INSUMO-BDI DIFERENCIADO",D124="SINAPI INSUMO-BDI DIFERENCIADO"),B124,IF(MID(B124,1,5)="COMP.",VLOOKUP(B124,COMPOSIÇÕES!$K$1:$L$737090,2,FALSE))))),0)</f>
        <v>93682</v>
      </c>
      <c r="R124" s="212">
        <f>VLOOKUP(B124,'CURVA ABC'!$B$5:$N$262,9,FALSE)</f>
        <v>80.566400000000002</v>
      </c>
      <c r="S124" s="56" t="b">
        <f>R124=L124</f>
        <v>1</v>
      </c>
      <c r="T124" s="720" t="b">
        <f t="shared" si="28"/>
        <v>0</v>
      </c>
      <c r="V124" s="55">
        <v>93682</v>
      </c>
      <c r="W124" s="212" t="s">
        <v>833</v>
      </c>
      <c r="X124" s="672">
        <v>60.21</v>
      </c>
      <c r="Y124" s="1064" t="b">
        <f>W124=E124</f>
        <v>1</v>
      </c>
    </row>
    <row r="125" spans="1:25" s="55" customFormat="1" ht="45" customHeight="1">
      <c r="A125" s="139" t="s">
        <v>1097</v>
      </c>
      <c r="B125" s="136" t="s">
        <v>1969</v>
      </c>
      <c r="C125" s="1177" t="s">
        <v>1969</v>
      </c>
      <c r="D125" s="137" t="s">
        <v>928</v>
      </c>
      <c r="E125" s="11" t="s">
        <v>847</v>
      </c>
      <c r="F125" s="1178" t="e">
        <v>#REF!</v>
      </c>
      <c r="G125" s="143" t="s">
        <v>96</v>
      </c>
      <c r="H125" s="1178">
        <v>0</v>
      </c>
      <c r="I125" s="11">
        <v>173.60300000000001</v>
      </c>
      <c r="J125" s="672">
        <v>66.3</v>
      </c>
      <c r="K125" s="11">
        <v>18.742999999999999</v>
      </c>
      <c r="L125" s="140">
        <v>85.043000000000006</v>
      </c>
      <c r="M125" s="244">
        <v>14763.7199</v>
      </c>
      <c r="N125" s="141">
        <v>2.8752101096143824E-2</v>
      </c>
      <c r="O125" s="711" t="s">
        <v>1019</v>
      </c>
      <c r="P125" s="64"/>
      <c r="Q125" s="203">
        <f>IFERROR(IF(OR(B125="TÍTULO 1",B125="TÍTULO 2",B125="TÍTULO 3",B125="TÍTULO 4"),B125,IF(D125=0,"",IF(OR(D125="SINAPI",D125="SINAPI INSUMO",D125="ORSE INSUMO",D125="SEINFRA CE",D125="COMP. ELABORADA",D125="SABESP",D125="EMBASA-BA INSUMO",D125="COMPOSIÇÃO ELAB.",D125="COTAÇÃO INSUMO-BDI DIF.",D125="ORSE INSUMO-BDI DIFERENCIADO",D125="SINAPI INSUMO-BDI DIFERENCIADO"),B125,IF(MID(B125,1,5)="COMP.",VLOOKUP(B125,COMPOSIÇÕES!$K$1:$L$737090,2,FALSE))))),0)</f>
        <v>0</v>
      </c>
      <c r="R125" s="212">
        <f>VLOOKUP(B125,'CURVA ABC'!$B$5:$N$262,9,FALSE)</f>
        <v>85.043000000000006</v>
      </c>
      <c r="S125" s="56" t="b">
        <f t="shared" si="18"/>
        <v>1</v>
      </c>
      <c r="T125" s="720" t="b">
        <f t="shared" si="28"/>
        <v>0</v>
      </c>
      <c r="V125" s="55" t="s">
        <v>1969</v>
      </c>
      <c r="W125" s="212" t="s">
        <v>847</v>
      </c>
      <c r="X125" s="672">
        <v>66.3</v>
      </c>
      <c r="Y125" s="1064" t="b">
        <f t="shared" si="17"/>
        <v>1</v>
      </c>
    </row>
    <row r="126" spans="1:25" s="55" customFormat="1" ht="64.5" customHeight="1">
      <c r="A126" s="139" t="s">
        <v>1098</v>
      </c>
      <c r="B126" s="136" t="s">
        <v>1924</v>
      </c>
      <c r="C126" s="1177" t="s">
        <v>1924</v>
      </c>
      <c r="D126" s="137" t="s">
        <v>928</v>
      </c>
      <c r="E126" s="11" t="s">
        <v>1580</v>
      </c>
      <c r="F126" s="1178" t="e">
        <v>#REF!</v>
      </c>
      <c r="G126" s="143" t="s">
        <v>51</v>
      </c>
      <c r="H126" s="1178">
        <v>0</v>
      </c>
      <c r="I126" s="11">
        <v>30.59</v>
      </c>
      <c r="J126" s="672">
        <v>53.73</v>
      </c>
      <c r="K126" s="11">
        <v>15.189500000000001</v>
      </c>
      <c r="L126" s="140">
        <v>68.919499999999999</v>
      </c>
      <c r="M126" s="244">
        <v>2108.2474999999999</v>
      </c>
      <c r="N126" s="141">
        <v>4.1057772476225636E-3</v>
      </c>
      <c r="O126" s="711" t="s">
        <v>1020</v>
      </c>
      <c r="P126" s="64"/>
      <c r="Q126" s="203" t="str">
        <f>IFERROR(IF(OR(B126="TÍTULO 1",B126="TÍTULO 2",B126="TÍTULO 3",B126="TÍTULO 4"),B126,IF(D126=0,"",IF(OR(D126="SINAPI",D126="SINAPI INSUMO",D126="ORSE INSUMO",D126="SEINFRA CE",D126="COMP. ELABORADA",D126="SABESP",D126="EMBASA-BA INSUMO",D126="COMPOSIÇÃO ELAB.",D126="COTAÇÃO INSUMO-BDI DIF.",D126="ORSE INSUMO-BDI DIFERENCIADO",D126="SINAPI INSUMO-BDI DIFERENCIADO"),B126,IF(MID(B126,1,5)="COMP.",VLOOKUP(B126,COMPOSIÇÕES!$K$1:$L$737090,2,FALSE))))),0)</f>
        <v>COMP. 86</v>
      </c>
      <c r="R126" s="212">
        <f>VLOOKUP(B126,'CURVA ABC'!$B$5:$N$262,9,FALSE)</f>
        <v>68.919499999999999</v>
      </c>
      <c r="S126" s="56" t="b">
        <f>R126=L126</f>
        <v>1</v>
      </c>
      <c r="T126" s="720" t="b">
        <f t="shared" si="28"/>
        <v>0</v>
      </c>
      <c r="V126" s="55" t="s">
        <v>1924</v>
      </c>
      <c r="W126" s="212" t="s">
        <v>1580</v>
      </c>
      <c r="X126" s="672">
        <v>53.83</v>
      </c>
      <c r="Y126" s="1064" t="b">
        <f>W126=E126</f>
        <v>1</v>
      </c>
    </row>
    <row r="127" spans="1:25" s="55" customFormat="1" ht="37.5" customHeight="1">
      <c r="A127" s="139" t="s">
        <v>1099</v>
      </c>
      <c r="B127" s="136" t="s">
        <v>127</v>
      </c>
      <c r="C127" s="1177" t="s">
        <v>127</v>
      </c>
      <c r="D127" s="137" t="s">
        <v>928</v>
      </c>
      <c r="E127" s="11" t="s">
        <v>1033</v>
      </c>
      <c r="F127" s="1178" t="e">
        <v>#REF!</v>
      </c>
      <c r="G127" s="143" t="s">
        <v>51</v>
      </c>
      <c r="H127" s="1178">
        <v>0</v>
      </c>
      <c r="I127" s="11">
        <v>33.129999999999995</v>
      </c>
      <c r="J127" s="672">
        <v>31.6</v>
      </c>
      <c r="K127" s="11">
        <v>8.9332999999999991</v>
      </c>
      <c r="L127" s="140">
        <v>40.533299999999997</v>
      </c>
      <c r="M127" s="244">
        <v>1342.8681999999999</v>
      </c>
      <c r="N127" s="141">
        <v>2.6152136796632587E-3</v>
      </c>
      <c r="O127" s="711" t="s">
        <v>1020</v>
      </c>
      <c r="P127" s="64"/>
      <c r="Q127" s="203" t="str">
        <f>IFERROR(IF(OR(B127="TÍTULO 1",B127="TÍTULO 2",B127="TÍTULO 3",B127="TÍTULO 4"),B127,IF(D127=0,"",IF(OR(D127="SINAPI",D127="SINAPI INSUMO",D127="ORSE INSUMO",D127="SEINFRA CE",D127="COMP. ELABORADA",D127="SABESP",D127="EMBASA-BA INSUMO",D127="COMPOSIÇÃO ELAB.",D127="COTAÇÃO INSUMO-BDI DIF.",D127="ORSE INSUMO-BDI DIFERENCIADO",D127="SINAPI INSUMO-BDI DIFERENCIADO"),B127,IF(MID(B127,1,5)="COMP.",VLOOKUP(B127,COMPOSIÇÕES!$K$1:$L$737090,2,FALSE))))),0)</f>
        <v>COMP. 34</v>
      </c>
      <c r="R127" s="212">
        <f>VLOOKUP(B127,'CURVA ABC'!$B$5:$N$262,9,FALSE)</f>
        <v>40.533299999999997</v>
      </c>
      <c r="S127" s="56" t="b">
        <f t="shared" si="18"/>
        <v>1</v>
      </c>
      <c r="T127" s="720" t="b">
        <f t="shared" si="28"/>
        <v>0</v>
      </c>
      <c r="V127" s="55" t="s">
        <v>127</v>
      </c>
      <c r="W127" s="212" t="s">
        <v>1033</v>
      </c>
      <c r="X127" s="672">
        <v>32.1785</v>
      </c>
      <c r="Y127" s="1064" t="b">
        <f t="shared" si="17"/>
        <v>1</v>
      </c>
    </row>
    <row r="128" spans="1:25" s="55" customFormat="1" ht="37.5" customHeight="1">
      <c r="A128" s="139" t="s">
        <v>1100</v>
      </c>
      <c r="B128" s="136" t="s">
        <v>136</v>
      </c>
      <c r="C128" s="1177" t="s">
        <v>136</v>
      </c>
      <c r="D128" s="137" t="s">
        <v>928</v>
      </c>
      <c r="E128" s="11" t="s">
        <v>1183</v>
      </c>
      <c r="F128" s="1178" t="e">
        <v>#REF!</v>
      </c>
      <c r="G128" s="143" t="s">
        <v>51</v>
      </c>
      <c r="H128" s="1178">
        <v>0</v>
      </c>
      <c r="I128" s="11">
        <v>4.5</v>
      </c>
      <c r="J128" s="672">
        <v>26.9</v>
      </c>
      <c r="K128" s="11">
        <v>7.6045999999999996</v>
      </c>
      <c r="L128" s="140">
        <v>34.504600000000003</v>
      </c>
      <c r="M128" s="244">
        <v>155.27070000000001</v>
      </c>
      <c r="N128" s="141">
        <v>3.0238712830558501E-4</v>
      </c>
      <c r="O128" s="711" t="s">
        <v>1020</v>
      </c>
      <c r="P128" s="64"/>
      <c r="Q128" s="203" t="str">
        <f>IFERROR(IF(OR(B128="TÍTULO 1",B128="TÍTULO 2",B128="TÍTULO 3",B128="TÍTULO 4"),B128,IF(D128=0,"",IF(OR(D128="SINAPI",D128="SINAPI INSUMO",D128="ORSE INSUMO",D128="SEINFRA CE",D128="COMP. ELABORADA",D128="SABESP",D128="EMBASA-BA INSUMO",D128="COMPOSIÇÃO ELAB.",D128="COTAÇÃO INSUMO-BDI DIF.",D128="ORSE INSUMO-BDI DIFERENCIADO",D128="SINAPI INSUMO-BDI DIFERENCIADO"),B128,IF(MID(B128,1,5)="COMP.",VLOOKUP(B128,COMPOSIÇÕES!$K$1:$L$737090,2,FALSE))))),0)</f>
        <v>COMP. 44</v>
      </c>
      <c r="R128" s="212">
        <f>VLOOKUP(B128,'CURVA ABC'!$B$5:$N$262,9,FALSE)</f>
        <v>34.504600000000003</v>
      </c>
      <c r="S128" s="56" t="b">
        <f t="shared" si="18"/>
        <v>1</v>
      </c>
      <c r="T128" s="720" t="b">
        <f t="shared" si="28"/>
        <v>0</v>
      </c>
      <c r="V128" s="55" t="s">
        <v>136</v>
      </c>
      <c r="W128" s="212" t="s">
        <v>1183</v>
      </c>
      <c r="X128" s="672">
        <v>27.12</v>
      </c>
      <c r="Y128" s="1064" t="b">
        <f t="shared" si="17"/>
        <v>1</v>
      </c>
    </row>
    <row r="129" spans="1:25" s="55" customFormat="1" ht="57" customHeight="1">
      <c r="A129" s="139" t="s">
        <v>1101</v>
      </c>
      <c r="B129" s="134" t="s">
        <v>126</v>
      </c>
      <c r="C129" s="1177" t="s">
        <v>126</v>
      </c>
      <c r="D129" s="138" t="s">
        <v>928</v>
      </c>
      <c r="E129" s="11" t="s">
        <v>1024</v>
      </c>
      <c r="F129" s="1178" t="e">
        <v>#REF!</v>
      </c>
      <c r="G129" s="143" t="s">
        <v>51</v>
      </c>
      <c r="H129" s="1178">
        <v>0</v>
      </c>
      <c r="I129" s="11">
        <v>0.875</v>
      </c>
      <c r="J129" s="672">
        <v>84.6</v>
      </c>
      <c r="K129" s="11">
        <v>23.916399999999999</v>
      </c>
      <c r="L129" s="140">
        <v>108.5164</v>
      </c>
      <c r="M129" s="244">
        <v>94.951899999999995</v>
      </c>
      <c r="N129" s="141">
        <v>1.8491725978023592E-4</v>
      </c>
      <c r="O129" s="711"/>
      <c r="P129" s="64"/>
      <c r="Q129" s="203" t="str">
        <f>IFERROR(IF(OR(B129="TÍTULO 1",B129="TÍTULO 2",B129="TÍTULO 3",B129="TÍTULO 4"),B129,IF(D129=0,"",IF(OR(D129="SINAPI",D129="SINAPI INSUMO",D129="ORSE INSUMO",D129="SEINFRA CE",D129="COMP. ELABORADA",D129="SABESP",D129="EMBASA-BA INSUMO",D129="COMPOSIÇÃO ELAB.",D129="COTAÇÃO INSUMO-BDI DIF.",D129="ORSE INSUMO-BDI DIFERENCIADO",D129="SINAPI INSUMO-BDI DIFERENCIADO"),B129,IF(MID(B129,1,5)="COMP.",VLOOKUP(B129,COMPOSIÇÕES!$K$1:$L$737090,2,FALSE))))),0)</f>
        <v>COMP. 33</v>
      </c>
      <c r="R129" s="212">
        <f>VLOOKUP(B129,'CURVA ABC'!$B$5:$N$262,9,FALSE)</f>
        <v>108.5164</v>
      </c>
      <c r="S129" s="56" t="b">
        <f t="shared" si="18"/>
        <v>1</v>
      </c>
      <c r="T129" s="720" t="b">
        <f t="shared" si="28"/>
        <v>0</v>
      </c>
      <c r="V129" s="55" t="s">
        <v>126</v>
      </c>
      <c r="W129" s="212" t="s">
        <v>1024</v>
      </c>
      <c r="X129" s="672">
        <v>78.790000000000006</v>
      </c>
      <c r="Y129" s="1064" t="b">
        <f t="shared" si="17"/>
        <v>1</v>
      </c>
    </row>
    <row r="130" spans="1:25" s="55" customFormat="1" ht="33" customHeight="1">
      <c r="A130" s="139" t="s">
        <v>1102</v>
      </c>
      <c r="B130" s="134" t="s">
        <v>854</v>
      </c>
      <c r="C130" s="1177" t="s">
        <v>854</v>
      </c>
      <c r="D130" s="138" t="s">
        <v>100</v>
      </c>
      <c r="E130" s="11" t="s">
        <v>73</v>
      </c>
      <c r="F130" s="1178" t="e">
        <v>#REF!</v>
      </c>
      <c r="G130" s="143" t="s">
        <v>51</v>
      </c>
      <c r="H130" s="1178">
        <v>0</v>
      </c>
      <c r="I130" s="11">
        <v>106.14</v>
      </c>
      <c r="J130" s="672">
        <v>1.01</v>
      </c>
      <c r="K130" s="11">
        <v>0.28549999999999998</v>
      </c>
      <c r="L130" s="140">
        <v>1.2955000000000001</v>
      </c>
      <c r="M130" s="244">
        <v>137.5044</v>
      </c>
      <c r="N130" s="141">
        <v>2.677875519681594E-4</v>
      </c>
      <c r="O130" s="711"/>
      <c r="P130" s="64"/>
      <c r="Q130" s="203" t="str">
        <f>IFERROR(IF(OR(B130="TÍTULO 1",B130="TÍTULO 2",B130="TÍTULO 3",B130="TÍTULO 4"),B130,IF(D130=0,"",IF(OR(D130="SINAPI",D130="SINAPI INSUMO",D130="ORSE INSUMO",D130="SEINFRA CE",D130="COMP. ELABORADA",D130="SABESP",D130="EMBASA-BA INSUMO",D130="COMPOSIÇÃO ELAB.",D130="COTAÇÃO INSUMO-BDI DIF.",D130="ORSE INSUMO-BDI DIFERENCIADO",D130="SINAPI INSUMO-BDI DIFERENCIADO"),B130,IF(MID(B130,1,5)="COMP.",VLOOKUP(B130,COMPOSIÇÕES!$K$1:$L$737090,2,FALSE))))),0)</f>
        <v>73859/2</v>
      </c>
      <c r="R130" s="212">
        <f>VLOOKUP(B130,'CURVA ABC'!$B$5:$N$262,9,FALSE)</f>
        <v>1.2955000000000001</v>
      </c>
      <c r="S130" s="56" t="b">
        <f t="shared" si="18"/>
        <v>1</v>
      </c>
      <c r="T130" s="720" t="b">
        <f t="shared" si="28"/>
        <v>0</v>
      </c>
      <c r="V130" s="55" t="s">
        <v>854</v>
      </c>
      <c r="W130" s="212" t="s">
        <v>73</v>
      </c>
      <c r="X130" s="672">
        <v>1.01</v>
      </c>
      <c r="Y130" s="1064" t="b">
        <f t="shared" si="17"/>
        <v>1</v>
      </c>
    </row>
    <row r="131" spans="1:25" s="55" customFormat="1" ht="33.75" customHeight="1">
      <c r="A131" s="139" t="s">
        <v>1103</v>
      </c>
      <c r="B131" s="134" t="s">
        <v>243</v>
      </c>
      <c r="C131" s="1177" t="s">
        <v>243</v>
      </c>
      <c r="D131" s="138" t="s">
        <v>928</v>
      </c>
      <c r="E131" s="11" t="s">
        <v>76</v>
      </c>
      <c r="F131" s="1178" t="e">
        <v>#REF!</v>
      </c>
      <c r="G131" s="143" t="s">
        <v>51</v>
      </c>
      <c r="H131" s="1178">
        <v>0</v>
      </c>
      <c r="I131" s="11">
        <v>127.59</v>
      </c>
      <c r="J131" s="672">
        <v>18.2</v>
      </c>
      <c r="K131" s="11">
        <v>5.1451000000000002</v>
      </c>
      <c r="L131" s="140">
        <v>23.345099999999999</v>
      </c>
      <c r="M131" s="244">
        <v>2978.6012999999998</v>
      </c>
      <c r="N131" s="141">
        <v>5.8007769236197316E-3</v>
      </c>
      <c r="O131" s="711"/>
      <c r="P131" s="64"/>
      <c r="Q131" s="203" t="str">
        <f>IFERROR(IF(OR(B131="TÍTULO 1",B131="TÍTULO 2",B131="TÍTULO 3",B131="TÍTULO 4"),B131,IF(D131=0,"",IF(OR(D131="SINAPI",D131="SINAPI INSUMO",D131="ORSE INSUMO",D131="SEINFRA CE",D131="COMP. ELABORADA",D131="SABESP",D131="EMBASA-BA INSUMO",D131="COMPOSIÇÃO ELAB.",D131="COTAÇÃO INSUMO-BDI DIF.",D131="ORSE INSUMO-BDI DIFERENCIADO",D131="SINAPI INSUMO-BDI DIFERENCIADO"),B131,IF(MID(B131,1,5)="COMP.",VLOOKUP(B131,COMPOSIÇÕES!$K$1:$L$737090,2,FALSE))))),0)</f>
        <v>COMP. 102</v>
      </c>
      <c r="R131" s="212">
        <f>VLOOKUP(B131,'CURVA ABC'!$B$5:$N$262,9,FALSE)</f>
        <v>23.345099999999999</v>
      </c>
      <c r="S131" s="56" t="b">
        <f t="shared" si="18"/>
        <v>1</v>
      </c>
      <c r="T131" s="720" t="b">
        <f t="shared" si="28"/>
        <v>0</v>
      </c>
      <c r="V131" s="55" t="s">
        <v>243</v>
      </c>
      <c r="W131" s="212" t="s">
        <v>76</v>
      </c>
      <c r="X131" s="672">
        <v>18.690000000000001</v>
      </c>
      <c r="Y131" s="1064" t="b">
        <f t="shared" si="17"/>
        <v>1</v>
      </c>
    </row>
    <row r="132" spans="1:25" s="239" customFormat="1" ht="28.5" customHeight="1">
      <c r="A132" s="919" t="s">
        <v>549</v>
      </c>
      <c r="B132" s="920" t="s">
        <v>540</v>
      </c>
      <c r="C132" s="247"/>
      <c r="D132" s="921"/>
      <c r="E132" s="922" t="s">
        <v>546</v>
      </c>
      <c r="F132" s="249"/>
      <c r="G132" s="921"/>
      <c r="H132" s="248"/>
      <c r="I132" s="921"/>
      <c r="J132" s="259"/>
      <c r="K132" s="927"/>
      <c r="L132" s="259"/>
      <c r="M132" s="928">
        <v>9927.7695000000003</v>
      </c>
      <c r="N132" s="252">
        <v>1.9334167422345453E-2</v>
      </c>
      <c r="O132" s="714"/>
      <c r="P132" s="262"/>
      <c r="Q132" s="203" t="str">
        <f>IFERROR(IF(OR(B132="TÍTULO 1",B132="TÍTULO 2",B132="TÍTULO 3",B132="TÍTULO 4"),B132,IF(D132=0,"",IF(OR(D132="SINAPI",D132="SINAPI INSUMO",D132="ORSE INSUMO",D132="SEINFRA CE",D132="COMP. ELABORADA",D132="SABESP",D132="EMBASA-BA INSUMO",D132="COMPOSIÇÃO ELAB.",D132="COTAÇÃO INSUMO-BDI DIF.",D132="ORSE INSUMO-BDI DIFERENCIADO",D132="SINAPI INSUMO-BDI DIFERENCIADO"),B132,IF(MID(B132,1,5)="COMP.",VLOOKUP(B132,COMPOSIÇÕES!$K$1:$L$737090,2,FALSE))))),0)</f>
        <v>Título 1</v>
      </c>
      <c r="R132" s="212" t="e">
        <f>VLOOKUP(B132,'CURVA ABC'!$B$5:$N$262,9,FALSE)</f>
        <v>#N/A</v>
      </c>
      <c r="S132" s="56" t="e">
        <f t="shared" si="18"/>
        <v>#N/A</v>
      </c>
      <c r="T132" s="238" t="e">
        <f t="shared" si="28"/>
        <v>#N/A</v>
      </c>
      <c r="V132" s="239" t="s">
        <v>540</v>
      </c>
      <c r="W132" s="237" t="s">
        <v>546</v>
      </c>
      <c r="X132" s="259"/>
      <c r="Y132" s="235" t="b">
        <f t="shared" si="17"/>
        <v>1</v>
      </c>
    </row>
    <row r="133" spans="1:25" s="55" customFormat="1" ht="36" customHeight="1">
      <c r="A133" s="139" t="s">
        <v>1104</v>
      </c>
      <c r="B133" s="136" t="s">
        <v>519</v>
      </c>
      <c r="C133" s="1177" t="s">
        <v>519</v>
      </c>
      <c r="D133" s="137" t="s">
        <v>928</v>
      </c>
      <c r="E133" s="11" t="s">
        <v>972</v>
      </c>
      <c r="F133" s="1178" t="e">
        <v>#REF!</v>
      </c>
      <c r="G133" s="143" t="s">
        <v>51</v>
      </c>
      <c r="H133" s="1178">
        <v>0</v>
      </c>
      <c r="I133" s="11">
        <v>17.330000000000002</v>
      </c>
      <c r="J133" s="672">
        <v>2.5482999999999998</v>
      </c>
      <c r="K133" s="11">
        <v>0.72040000000000004</v>
      </c>
      <c r="L133" s="140">
        <v>3.2686999999999999</v>
      </c>
      <c r="M133" s="244">
        <v>56.646599999999999</v>
      </c>
      <c r="N133" s="141">
        <v>1.1031831956882497E-4</v>
      </c>
      <c r="O133" s="711" t="s">
        <v>1035</v>
      </c>
      <c r="P133" s="64"/>
      <c r="Q133" s="203" t="str">
        <f>IFERROR(IF(OR(B133="TÍTULO 1",B133="TÍTULO 2",B133="TÍTULO 3",B133="TÍTULO 4"),B133,IF(D133=0,"",IF(OR(D133="SINAPI",D133="SINAPI INSUMO",D133="ORSE INSUMO",D133="SEINFRA CE",D133="COMP. ELABORADA",D133="SABESP",D133="EMBASA-BA INSUMO",D133="COMPOSIÇÃO ELAB.",D133="COTAÇÃO INSUMO-BDI DIF.",D133="ORSE INSUMO-BDI DIFERENCIADO",D133="SINAPI INSUMO-BDI DIFERENCIADO"),B133,IF(MID(B133,1,5)="COMP.",VLOOKUP(B133,COMPOSIÇÕES!$K$1:$L$737090,2,FALSE))))),0)</f>
        <v>COMP. 4</v>
      </c>
      <c r="R133" s="212">
        <f>VLOOKUP(B133,'CURVA ABC'!$B$5:$N$262,9,FALSE)</f>
        <v>3.2686999999999999</v>
      </c>
      <c r="S133" s="56" t="b">
        <f t="shared" si="18"/>
        <v>1</v>
      </c>
      <c r="T133" s="720" t="b">
        <f t="shared" si="28"/>
        <v>0</v>
      </c>
      <c r="V133" s="55" t="s">
        <v>519</v>
      </c>
      <c r="W133" s="212" t="s">
        <v>972</v>
      </c>
      <c r="X133" s="672">
        <v>2.3165</v>
      </c>
      <c r="Y133" s="1064" t="b">
        <f t="shared" si="17"/>
        <v>1</v>
      </c>
    </row>
    <row r="134" spans="1:25" s="55" customFormat="1" ht="36" customHeight="1">
      <c r="A134" s="139" t="s">
        <v>1105</v>
      </c>
      <c r="B134" s="136">
        <v>96111</v>
      </c>
      <c r="C134" s="1177" t="s">
        <v>2074</v>
      </c>
      <c r="D134" s="137" t="s">
        <v>100</v>
      </c>
      <c r="E134" s="11" t="s">
        <v>853</v>
      </c>
      <c r="F134" s="1178" t="e">
        <v>#REF!</v>
      </c>
      <c r="G134" s="143" t="s">
        <v>51</v>
      </c>
      <c r="H134" s="1178">
        <v>0</v>
      </c>
      <c r="I134" s="11">
        <v>184.82</v>
      </c>
      <c r="J134" s="672">
        <v>38.979999999999997</v>
      </c>
      <c r="K134" s="11">
        <v>11.019600000000001</v>
      </c>
      <c r="L134" s="140">
        <v>49.999600000000001</v>
      </c>
      <c r="M134" s="244">
        <v>9240.9261000000006</v>
      </c>
      <c r="N134" s="141">
        <v>1.7996551224816592E-2</v>
      </c>
      <c r="O134" s="711" t="s">
        <v>1036</v>
      </c>
      <c r="P134" s="64"/>
      <c r="Q134" s="203">
        <f>IFERROR(IF(OR(B134="TÍTULO 1",B134="TÍTULO 2",B134="TÍTULO 3",B134="TÍTULO 4"),B134,IF(D134=0,"",IF(OR(D134="SINAPI",D134="SINAPI INSUMO",D134="ORSE INSUMO",D134="SEINFRA CE",D134="COMP. ELABORADA",D134="SABESP",D134="EMBASA-BA INSUMO",D134="COMPOSIÇÃO ELAB.",D134="COTAÇÃO INSUMO-BDI DIF.",D134="ORSE INSUMO-BDI DIFERENCIADO",D134="SINAPI INSUMO-BDI DIFERENCIADO"),B134,IF(MID(B134,1,5)="COMP.",VLOOKUP(B134,COMPOSIÇÕES!$K$1:$L$737090,2,FALSE))))),0)</f>
        <v>96111</v>
      </c>
      <c r="R134" s="212">
        <f>VLOOKUP(B134,'CURVA ABC'!$B$5:$N$262,9,FALSE)</f>
        <v>49.999600000000001</v>
      </c>
      <c r="S134" s="56" t="b">
        <f t="shared" ref="S134" si="29">R134=L134</f>
        <v>1</v>
      </c>
      <c r="T134" s="720" t="b">
        <f t="shared" ref="T134" si="30">S134=E134</f>
        <v>0</v>
      </c>
      <c r="V134" s="55">
        <v>96111</v>
      </c>
      <c r="W134" s="212" t="s">
        <v>853</v>
      </c>
      <c r="X134" s="672">
        <v>40.96</v>
      </c>
      <c r="Y134" s="1064" t="b">
        <f t="shared" si="17"/>
        <v>1</v>
      </c>
    </row>
    <row r="135" spans="1:25" s="55" customFormat="1" ht="36" customHeight="1">
      <c r="A135" s="139" t="s">
        <v>1106</v>
      </c>
      <c r="B135" s="136">
        <v>88484</v>
      </c>
      <c r="C135" s="1177" t="s">
        <v>2075</v>
      </c>
      <c r="D135" s="137" t="s">
        <v>100</v>
      </c>
      <c r="E135" s="11" t="s">
        <v>838</v>
      </c>
      <c r="F135" s="1178" t="e">
        <v>#REF!</v>
      </c>
      <c r="G135" s="143" t="s">
        <v>51</v>
      </c>
      <c r="H135" s="1178">
        <v>0</v>
      </c>
      <c r="I135" s="11">
        <v>17.330000000000002</v>
      </c>
      <c r="J135" s="672">
        <v>2.0099999999999998</v>
      </c>
      <c r="K135" s="11">
        <v>0.56820000000000004</v>
      </c>
      <c r="L135" s="140">
        <v>2.5781999999999998</v>
      </c>
      <c r="M135" s="244">
        <v>44.680199999999999</v>
      </c>
      <c r="N135" s="141">
        <v>8.7013952858583108E-5</v>
      </c>
      <c r="O135" s="711" t="s">
        <v>1036</v>
      </c>
      <c r="P135" s="64"/>
      <c r="Q135" s="203">
        <f>IFERROR(IF(OR(B135="TÍTULO 1",B135="TÍTULO 2",B135="TÍTULO 3",B135="TÍTULO 4"),B135,IF(D135=0,"",IF(OR(D135="SINAPI",D135="SINAPI INSUMO",D135="ORSE INSUMO",D135="SEINFRA CE",D135="COMP. ELABORADA",D135="SABESP",D135="EMBASA-BA INSUMO",D135="COMPOSIÇÃO ELAB.",D135="COTAÇÃO INSUMO-BDI DIF.",D135="ORSE INSUMO-BDI DIFERENCIADO",D135="SINAPI INSUMO-BDI DIFERENCIADO"),B135,IF(MID(B135,1,5)="COMP.",VLOOKUP(B135,COMPOSIÇÕES!$K$1:$L$737090,2,FALSE))))),0)</f>
        <v>88484</v>
      </c>
      <c r="R135" s="212">
        <f>VLOOKUP(B135,'CURVA ABC'!$B$5:$N$262,9,FALSE)</f>
        <v>2.5781999999999998</v>
      </c>
      <c r="S135" s="56" t="b">
        <f t="shared" si="18"/>
        <v>1</v>
      </c>
      <c r="T135" s="720" t="b">
        <f t="shared" si="28"/>
        <v>0</v>
      </c>
      <c r="V135" s="55">
        <v>88484</v>
      </c>
      <c r="W135" s="212" t="s">
        <v>838</v>
      </c>
      <c r="X135" s="672">
        <v>1.93</v>
      </c>
      <c r="Y135" s="1064" t="b">
        <f t="shared" ref="Y135:Y191" si="31">W135=E135</f>
        <v>1</v>
      </c>
    </row>
    <row r="136" spans="1:25" s="55" customFormat="1" ht="36" customHeight="1">
      <c r="A136" s="139" t="s">
        <v>1107</v>
      </c>
      <c r="B136" s="136">
        <v>88496</v>
      </c>
      <c r="C136" s="1177" t="s">
        <v>2076</v>
      </c>
      <c r="D136" s="137" t="s">
        <v>100</v>
      </c>
      <c r="E136" s="11" t="s">
        <v>842</v>
      </c>
      <c r="F136" s="1178" t="e">
        <v>#REF!</v>
      </c>
      <c r="G136" s="143" t="s">
        <v>51</v>
      </c>
      <c r="H136" s="1178">
        <v>0</v>
      </c>
      <c r="I136" s="11">
        <v>17.330000000000002</v>
      </c>
      <c r="J136" s="672">
        <v>17.23</v>
      </c>
      <c r="K136" s="11">
        <v>4.8708999999999998</v>
      </c>
      <c r="L136" s="140">
        <v>22.100899999999999</v>
      </c>
      <c r="M136" s="244">
        <v>383.0086</v>
      </c>
      <c r="N136" s="141">
        <v>7.4590293384613128E-4</v>
      </c>
      <c r="O136" s="711" t="s">
        <v>1036</v>
      </c>
      <c r="P136" s="64"/>
      <c r="Q136" s="203">
        <f>IFERROR(IF(OR(B136="TÍTULO 1",B136="TÍTULO 2",B136="TÍTULO 3",B136="TÍTULO 4"),B136,IF(D136=0,"",IF(OR(D136="SINAPI",D136="SINAPI INSUMO",D136="ORSE INSUMO",D136="SEINFRA CE",D136="COMP. ELABORADA",D136="SABESP",D136="EMBASA-BA INSUMO",D136="COMPOSIÇÃO ELAB.",D136="COTAÇÃO INSUMO-BDI DIF.",D136="ORSE INSUMO-BDI DIFERENCIADO",D136="SINAPI INSUMO-BDI DIFERENCIADO"),B136,IF(MID(B136,1,5)="COMP.",VLOOKUP(B136,COMPOSIÇÕES!$K$1:$L$737090,2,FALSE))))),0)</f>
        <v>88496</v>
      </c>
      <c r="R136" s="212">
        <f>VLOOKUP(B136,'CURVA ABC'!$B$5:$N$262,9,FALSE)</f>
        <v>22.100899999999999</v>
      </c>
      <c r="S136" s="56" t="b">
        <f t="shared" ref="S136:S193" si="32">R136=L136</f>
        <v>1</v>
      </c>
      <c r="T136" s="720" t="b">
        <f t="shared" si="28"/>
        <v>0</v>
      </c>
      <c r="V136" s="55">
        <v>88496</v>
      </c>
      <c r="W136" s="212" t="s">
        <v>842</v>
      </c>
      <c r="X136" s="672">
        <v>16</v>
      </c>
      <c r="Y136" s="1064" t="b">
        <f t="shared" si="31"/>
        <v>1</v>
      </c>
    </row>
    <row r="137" spans="1:25" s="55" customFormat="1" ht="36" customHeight="1">
      <c r="A137" s="139" t="s">
        <v>1108</v>
      </c>
      <c r="B137" s="136">
        <v>88486</v>
      </c>
      <c r="C137" s="1177" t="s">
        <v>2077</v>
      </c>
      <c r="D137" s="137" t="s">
        <v>100</v>
      </c>
      <c r="E137" s="11" t="s">
        <v>840</v>
      </c>
      <c r="F137" s="1178" t="e">
        <v>#REF!</v>
      </c>
      <c r="G137" s="143" t="s">
        <v>51</v>
      </c>
      <c r="H137" s="1178">
        <v>0</v>
      </c>
      <c r="I137" s="11">
        <v>17.330000000000002</v>
      </c>
      <c r="J137" s="672">
        <v>9.11</v>
      </c>
      <c r="K137" s="11">
        <v>2.5754000000000001</v>
      </c>
      <c r="L137" s="140">
        <v>11.6854</v>
      </c>
      <c r="M137" s="244">
        <v>202.50800000000001</v>
      </c>
      <c r="N137" s="141">
        <v>3.9438099125532002E-4</v>
      </c>
      <c r="O137" s="711" t="s">
        <v>1036</v>
      </c>
      <c r="P137" s="64"/>
      <c r="Q137" s="203">
        <f>IFERROR(IF(OR(B137="TÍTULO 1",B137="TÍTULO 2",B137="TÍTULO 3",B137="TÍTULO 4"),B137,IF(D137=0,"",IF(OR(D137="SINAPI",D137="SINAPI INSUMO",D137="ORSE INSUMO",D137="SEINFRA CE",D137="COMP. ELABORADA",D137="SABESP",D137="EMBASA-BA INSUMO",D137="COMPOSIÇÃO ELAB.",D137="COTAÇÃO INSUMO-BDI DIF.",D137="ORSE INSUMO-BDI DIFERENCIADO",D137="SINAPI INSUMO-BDI DIFERENCIADO"),B137,IF(MID(B137,1,5)="COMP.",VLOOKUP(B137,COMPOSIÇÕES!$K$1:$L$737090,2,FALSE))))),0)</f>
        <v>88486</v>
      </c>
      <c r="R137" s="212">
        <f>VLOOKUP(B137,'CURVA ABC'!$B$5:$N$262,9,FALSE)</f>
        <v>11.6854</v>
      </c>
      <c r="S137" s="56" t="b">
        <f t="shared" si="32"/>
        <v>1</v>
      </c>
      <c r="T137" s="720" t="b">
        <f t="shared" si="28"/>
        <v>0</v>
      </c>
      <c r="V137" s="55">
        <v>88486</v>
      </c>
      <c r="W137" s="212" t="s">
        <v>840</v>
      </c>
      <c r="X137" s="672">
        <v>8.6300000000000008</v>
      </c>
      <c r="Y137" s="1064" t="b">
        <f t="shared" si="31"/>
        <v>1</v>
      </c>
    </row>
    <row r="138" spans="1:25" s="239" customFormat="1" ht="33" customHeight="1">
      <c r="A138" s="919" t="s">
        <v>550</v>
      </c>
      <c r="B138" s="920" t="s">
        <v>540</v>
      </c>
      <c r="C138" s="247"/>
      <c r="D138" s="921"/>
      <c r="E138" s="922" t="s">
        <v>547</v>
      </c>
      <c r="F138" s="249"/>
      <c r="G138" s="921"/>
      <c r="H138" s="248"/>
      <c r="I138" s="921"/>
      <c r="J138" s="259"/>
      <c r="K138" s="927"/>
      <c r="L138" s="259"/>
      <c r="M138" s="928">
        <v>45972.972499999996</v>
      </c>
      <c r="N138" s="252">
        <v>8.9531605988422996E-2</v>
      </c>
      <c r="O138" s="714"/>
      <c r="P138" s="262"/>
      <c r="Q138" s="203" t="str">
        <f>IFERROR(IF(OR(B138="TÍTULO 1",B138="TÍTULO 2",B138="TÍTULO 3",B138="TÍTULO 4"),B138,IF(D138=0,"",IF(OR(D138="SINAPI",D138="SINAPI INSUMO",D138="ORSE INSUMO",D138="SEINFRA CE",D138="COMP. ELABORADA",D138="SABESP",D138="EMBASA-BA INSUMO",D138="COMPOSIÇÃO ELAB.",D138="COTAÇÃO INSUMO-BDI DIF.",D138="ORSE INSUMO-BDI DIFERENCIADO",D138="SINAPI INSUMO-BDI DIFERENCIADO"),B138,IF(MID(B138,1,5)="COMP.",VLOOKUP(B138,COMPOSIÇÕES!$K$1:$L$737090,2,FALSE))))),0)</f>
        <v>Título 1</v>
      </c>
      <c r="R138" s="212" t="e">
        <f>VLOOKUP(B138,'CURVA ABC'!$B$5:$N$262,9,FALSE)</f>
        <v>#N/A</v>
      </c>
      <c r="S138" s="56" t="e">
        <f t="shared" si="32"/>
        <v>#N/A</v>
      </c>
      <c r="T138" s="238" t="e">
        <f t="shared" si="28"/>
        <v>#N/A</v>
      </c>
      <c r="V138" s="239" t="s">
        <v>540</v>
      </c>
      <c r="W138" s="237" t="s">
        <v>547</v>
      </c>
      <c r="X138" s="259"/>
      <c r="Y138" s="235" t="b">
        <f t="shared" si="31"/>
        <v>1</v>
      </c>
    </row>
    <row r="139" spans="1:25" s="55" customFormat="1" ht="44.25" customHeight="1">
      <c r="A139" s="139" t="s">
        <v>1109</v>
      </c>
      <c r="B139" s="136">
        <v>92544</v>
      </c>
      <c r="C139" s="1177" t="s">
        <v>2078</v>
      </c>
      <c r="D139" s="137" t="s">
        <v>100</v>
      </c>
      <c r="E139" s="11" t="s">
        <v>1943</v>
      </c>
      <c r="F139" s="1178" t="e">
        <v>#REF!</v>
      </c>
      <c r="G139" s="143" t="s">
        <v>51</v>
      </c>
      <c r="H139" s="1178">
        <v>0</v>
      </c>
      <c r="I139" s="11">
        <v>221.16</v>
      </c>
      <c r="J139" s="672">
        <v>12.2</v>
      </c>
      <c r="K139" s="11">
        <v>3.4489000000000001</v>
      </c>
      <c r="L139" s="140">
        <v>15.648899999999999</v>
      </c>
      <c r="M139" s="244">
        <v>3460.9106999999999</v>
      </c>
      <c r="N139" s="141">
        <v>6.7400665282958856E-3</v>
      </c>
      <c r="O139" s="711"/>
      <c r="P139" s="64"/>
      <c r="Q139" s="203">
        <f>IFERROR(IF(OR(B139="TÍTULO 1",B139="TÍTULO 2",B139="TÍTULO 3",B139="TÍTULO 4"),B139,IF(D139=0,"",IF(OR(D139="SINAPI",D139="SINAPI INSUMO",D139="ORSE INSUMO",D139="SEINFRA CE",D139="COMP. ELABORADA",D139="SABESP",D139="EMBASA-BA INSUMO",D139="COMPOSIÇÃO ELAB.",D139="COTAÇÃO INSUMO-BDI DIF.",D139="ORSE INSUMO-BDI DIFERENCIADO",D139="SINAPI INSUMO-BDI DIFERENCIADO"),B139,IF(MID(B139,1,5)="COMP.",VLOOKUP(B139,COMPOSIÇÕES!$K$1:$L$737090,2,FALSE))))),0)</f>
        <v>92544</v>
      </c>
      <c r="R139" s="212">
        <f>VLOOKUP(B139,'CURVA ABC'!$B$5:$N$262,9,FALSE)</f>
        <v>15.648899999999999</v>
      </c>
      <c r="S139" s="56" t="b">
        <f t="shared" si="32"/>
        <v>1</v>
      </c>
      <c r="T139" s="720" t="b">
        <f t="shared" si="28"/>
        <v>0</v>
      </c>
      <c r="V139" s="55">
        <v>92544</v>
      </c>
      <c r="W139" s="212" t="s">
        <v>1943</v>
      </c>
      <c r="X139" s="672">
        <v>13.14</v>
      </c>
      <c r="Y139" s="1064" t="b">
        <f t="shared" si="31"/>
        <v>1</v>
      </c>
    </row>
    <row r="140" spans="1:25" s="55" customFormat="1" ht="42" customHeight="1">
      <c r="A140" s="139" t="s">
        <v>1110</v>
      </c>
      <c r="B140" s="136">
        <v>55960</v>
      </c>
      <c r="C140" s="1177" t="s">
        <v>2079</v>
      </c>
      <c r="D140" s="137" t="s">
        <v>100</v>
      </c>
      <c r="E140" s="11" t="s">
        <v>718</v>
      </c>
      <c r="F140" s="1178" t="e">
        <v>#REF!</v>
      </c>
      <c r="G140" s="143" t="s">
        <v>51</v>
      </c>
      <c r="H140" s="1178">
        <v>0</v>
      </c>
      <c r="I140" s="11">
        <v>236.16</v>
      </c>
      <c r="J140" s="672">
        <v>4.63</v>
      </c>
      <c r="K140" s="11">
        <v>1.3089</v>
      </c>
      <c r="L140" s="140">
        <v>5.9389000000000003</v>
      </c>
      <c r="M140" s="244">
        <v>1402.5306</v>
      </c>
      <c r="N140" s="141">
        <v>2.73140522001066E-3</v>
      </c>
      <c r="O140" s="711"/>
      <c r="P140" s="64"/>
      <c r="Q140" s="203">
        <f>IFERROR(IF(OR(B140="TÍTULO 1",B140="TÍTULO 2",B140="TÍTULO 3",B140="TÍTULO 4"),B140,IF(D140=0,"",IF(OR(D140="SINAPI",D140="SINAPI INSUMO",D140="ORSE INSUMO",D140="SEINFRA CE",D140="COMP. ELABORADA",D140="SABESP",D140="EMBASA-BA INSUMO",D140="COMPOSIÇÃO ELAB.",D140="COTAÇÃO INSUMO-BDI DIF.",D140="ORSE INSUMO-BDI DIFERENCIADO",D140="SINAPI INSUMO-BDI DIFERENCIADO"),B140,IF(MID(B140,1,5)="COMP.",VLOOKUP(B140,COMPOSIÇÕES!$K$1:$L$737090,2,FALSE))))),0)</f>
        <v>55960</v>
      </c>
      <c r="R140" s="212">
        <f>VLOOKUP(B140,'CURVA ABC'!$B$5:$N$262,9,FALSE)</f>
        <v>5.9389000000000003</v>
      </c>
      <c r="S140" s="56" t="b">
        <f t="shared" si="32"/>
        <v>1</v>
      </c>
      <c r="T140" s="720" t="b">
        <f t="shared" si="28"/>
        <v>0</v>
      </c>
      <c r="V140" s="55">
        <v>55960</v>
      </c>
      <c r="W140" s="212" t="s">
        <v>718</v>
      </c>
      <c r="X140" s="672">
        <v>4.2300000000000004</v>
      </c>
      <c r="Y140" s="1064" t="b">
        <f t="shared" si="31"/>
        <v>1</v>
      </c>
    </row>
    <row r="141" spans="1:25" s="55" customFormat="1" ht="34.5" customHeight="1">
      <c r="A141" s="139" t="s">
        <v>1111</v>
      </c>
      <c r="B141" s="136">
        <v>94448</v>
      </c>
      <c r="C141" s="1177" t="s">
        <v>2080</v>
      </c>
      <c r="D141" s="137" t="s">
        <v>100</v>
      </c>
      <c r="E141" s="11" t="s">
        <v>1947</v>
      </c>
      <c r="F141" s="1178" t="e">
        <v>#REF!</v>
      </c>
      <c r="G141" s="143" t="s">
        <v>51</v>
      </c>
      <c r="H141" s="1178">
        <v>0</v>
      </c>
      <c r="I141" s="11">
        <v>163.52000000000001</v>
      </c>
      <c r="J141" s="672">
        <v>26.86</v>
      </c>
      <c r="K141" s="11">
        <v>7.5933000000000002</v>
      </c>
      <c r="L141" s="140">
        <v>34.453299999999999</v>
      </c>
      <c r="M141" s="244">
        <v>5633.8036000000002</v>
      </c>
      <c r="N141" s="141">
        <v>1.0971739626611247E-2</v>
      </c>
      <c r="O141" s="711"/>
      <c r="P141" s="64"/>
      <c r="Q141" s="203">
        <f>IFERROR(IF(OR(B141="TÍTULO 1",B141="TÍTULO 2",B141="TÍTULO 3",B141="TÍTULO 4"),B141,IF(D141=0,"",IF(OR(D141="SINAPI",D141="SINAPI INSUMO",D141="ORSE INSUMO",D141="SEINFRA CE",D141="COMP. ELABORADA",D141="SABESP",D141="EMBASA-BA INSUMO",D141="COMPOSIÇÃO ELAB.",D141="COTAÇÃO INSUMO-BDI DIF.",D141="ORSE INSUMO-BDI DIFERENCIADO",D141="SINAPI INSUMO-BDI DIFERENCIADO"),B141,IF(MID(B141,1,5)="COMP.",VLOOKUP(B141,COMPOSIÇÕES!$K$1:$L$737090,2,FALSE))))),0)</f>
        <v>94448</v>
      </c>
      <c r="R141" s="212">
        <f>VLOOKUP(B141,'CURVA ABC'!$B$5:$N$262,9,FALSE)</f>
        <v>34.453299999999999</v>
      </c>
      <c r="S141" s="56" t="b">
        <f t="shared" si="32"/>
        <v>1</v>
      </c>
      <c r="T141" s="720" t="b">
        <f t="shared" ref="T141:T153" si="33">S141=E141</f>
        <v>0</v>
      </c>
      <c r="V141" s="55">
        <v>94448</v>
      </c>
      <c r="W141" s="212" t="s">
        <v>1947</v>
      </c>
      <c r="X141" s="672">
        <v>27.41</v>
      </c>
      <c r="Y141" s="1064" t="b">
        <f t="shared" si="31"/>
        <v>1</v>
      </c>
    </row>
    <row r="142" spans="1:25" s="55" customFormat="1" ht="65.25" customHeight="1">
      <c r="A142" s="139" t="s">
        <v>1112</v>
      </c>
      <c r="B142" s="136">
        <v>94207</v>
      </c>
      <c r="C142" s="1177" t="s">
        <v>2081</v>
      </c>
      <c r="D142" s="137" t="s">
        <v>100</v>
      </c>
      <c r="E142" s="11" t="s">
        <v>1948</v>
      </c>
      <c r="F142" s="1178" t="e">
        <v>#REF!</v>
      </c>
      <c r="G142" s="143" t="s">
        <v>51</v>
      </c>
      <c r="H142" s="1178">
        <v>0</v>
      </c>
      <c r="I142" s="11">
        <v>57.64</v>
      </c>
      <c r="J142" s="672">
        <v>37.49</v>
      </c>
      <c r="K142" s="11">
        <v>10.5984</v>
      </c>
      <c r="L142" s="140">
        <v>48.0884</v>
      </c>
      <c r="M142" s="244">
        <v>2771.8154</v>
      </c>
      <c r="N142" s="141">
        <v>5.3980647926440495E-3</v>
      </c>
      <c r="O142" s="711"/>
      <c r="P142" s="64"/>
      <c r="Q142" s="203">
        <f>IFERROR(IF(OR(B142="TÍTULO 1",B142="TÍTULO 2",B142="TÍTULO 3",B142="TÍTULO 4"),B142,IF(D142=0,"",IF(OR(D142="SINAPI",D142="SINAPI INSUMO",D142="ORSE INSUMO",D142="SEINFRA CE",D142="COMP. ELABORADA",D142="SABESP",D142="EMBASA-BA INSUMO",D142="COMPOSIÇÃO ELAB.",D142="COTAÇÃO INSUMO-BDI DIF.",D142="ORSE INSUMO-BDI DIFERENCIADO",D142="SINAPI INSUMO-BDI DIFERENCIADO"),B142,IF(MID(B142,1,5)="COMP.",VLOOKUP(B142,COMPOSIÇÕES!$K$1:$L$737090,2,FALSE))))),0)</f>
        <v>94207</v>
      </c>
      <c r="R142" s="212">
        <f>VLOOKUP(B142,'CURVA ABC'!$B$5:$N$262,9,FALSE)</f>
        <v>48.0884</v>
      </c>
      <c r="S142" s="56" t="b">
        <f>R142=L142</f>
        <v>1</v>
      </c>
      <c r="T142" s="720" t="b">
        <f>S142=E142</f>
        <v>0</v>
      </c>
      <c r="V142" s="55">
        <v>94207</v>
      </c>
      <c r="W142" s="212" t="s">
        <v>1948</v>
      </c>
      <c r="X142" s="672">
        <v>36.03</v>
      </c>
      <c r="Y142" s="1064" t="b">
        <f>W142=E142</f>
        <v>1</v>
      </c>
    </row>
    <row r="143" spans="1:25" s="55" customFormat="1" ht="41.25" customHeight="1">
      <c r="A143" s="139" t="s">
        <v>1113</v>
      </c>
      <c r="B143" s="134">
        <v>92546</v>
      </c>
      <c r="C143" s="16" t="s">
        <v>2082</v>
      </c>
      <c r="D143" s="137" t="s">
        <v>100</v>
      </c>
      <c r="E143" s="11" t="s">
        <v>1944</v>
      </c>
      <c r="F143" s="11" t="e">
        <v>#REF!</v>
      </c>
      <c r="G143" s="143" t="s">
        <v>48</v>
      </c>
      <c r="H143" s="11">
        <v>0</v>
      </c>
      <c r="I143" s="11">
        <v>2</v>
      </c>
      <c r="J143" s="672">
        <v>772.85</v>
      </c>
      <c r="K143" s="11">
        <v>218.4847</v>
      </c>
      <c r="L143" s="140">
        <v>991.3347</v>
      </c>
      <c r="M143" s="244">
        <v>1982.6694</v>
      </c>
      <c r="N143" s="141">
        <v>3.8612159682757741E-3</v>
      </c>
      <c r="O143" s="711" t="s">
        <v>1857</v>
      </c>
      <c r="P143" s="64"/>
      <c r="Q143" s="203">
        <f>IFERROR(IF(OR(B143="TÍTULO 1",B143="TÍTULO 2",B143="TÍTULO 3",B143="TÍTULO 4"),B143,IF(D143=0,"",IF(OR(D143="SINAPI",D143="SINAPI INSUMO",D143="ORSE INSUMO",D143="SEINFRA CE",D143="COMP. ELABORADA",D143="SABESP",D143="EMBASA-BA INSUMO",D143="COMPOSIÇÃO ELAB.",D143="COTAÇÃO INSUMO-BDI DIF.",D143="ORSE INSUMO-BDI DIFERENCIADO",D143="SINAPI INSUMO-BDI DIFERENCIADO"),B143,IF(MID(B143,1,5)="COMP.",VLOOKUP(B143,COMPOSIÇÕES!$K$1:$L$737090,2,FALSE))))),0)</f>
        <v>92546</v>
      </c>
      <c r="R143" s="212">
        <f>VLOOKUP(B143,'CURVA ABC'!$B$5:$N$262,9,FALSE)</f>
        <v>991.3347</v>
      </c>
      <c r="S143" s="56" t="b">
        <f>R143=L143</f>
        <v>1</v>
      </c>
      <c r="T143" s="720" t="b">
        <f>S143=E143</f>
        <v>0</v>
      </c>
      <c r="V143" s="55">
        <v>92546</v>
      </c>
      <c r="W143" s="212" t="s">
        <v>1944</v>
      </c>
      <c r="X143" s="672">
        <v>794.37</v>
      </c>
      <c r="Y143" s="1064" t="b">
        <f>W143=E143</f>
        <v>1</v>
      </c>
    </row>
    <row r="144" spans="1:25" s="55" customFormat="1" ht="41.25" customHeight="1">
      <c r="A144" s="139" t="s">
        <v>1113</v>
      </c>
      <c r="B144" s="134">
        <v>92547</v>
      </c>
      <c r="C144" s="16" t="s">
        <v>2083</v>
      </c>
      <c r="D144" s="137" t="s">
        <v>100</v>
      </c>
      <c r="E144" s="11" t="s">
        <v>1945</v>
      </c>
      <c r="F144" s="11" t="e">
        <v>#REF!</v>
      </c>
      <c r="G144" s="143" t="s">
        <v>48</v>
      </c>
      <c r="H144" s="11">
        <v>0</v>
      </c>
      <c r="I144" s="11">
        <v>9</v>
      </c>
      <c r="J144" s="672">
        <v>816.65</v>
      </c>
      <c r="K144" s="11">
        <v>230.86699999999999</v>
      </c>
      <c r="L144" s="140">
        <v>1047.5170000000001</v>
      </c>
      <c r="M144" s="244">
        <v>9427.6530000000002</v>
      </c>
      <c r="N144" s="141">
        <v>1.836019878400454E-2</v>
      </c>
      <c r="O144" s="711" t="s">
        <v>1857</v>
      </c>
      <c r="P144" s="64"/>
      <c r="Q144" s="203">
        <f>IFERROR(IF(OR(B144="TÍTULO 1",B144="TÍTULO 2",B144="TÍTULO 3",B144="TÍTULO 4"),B144,IF(D144=0,"",IF(OR(D144="SINAPI",D144="SINAPI INSUMO",D144="ORSE INSUMO",D144="SEINFRA CE",D144="COMP. ELABORADA",D144="SABESP",D144="EMBASA-BA INSUMO",D144="COMPOSIÇÃO ELAB.",D144="COTAÇÃO INSUMO-BDI DIF.",D144="ORSE INSUMO-BDI DIFERENCIADO",D144="SINAPI INSUMO-BDI DIFERENCIADO"),B144,IF(MID(B144,1,5)="COMP.",VLOOKUP(B144,COMPOSIÇÕES!$K$1:$L$737090,2,FALSE))))),0)</f>
        <v>92547</v>
      </c>
      <c r="R144" s="212">
        <f>VLOOKUP(B144,'CURVA ABC'!$B$5:$N$262,9,FALSE)</f>
        <v>1047.5170000000001</v>
      </c>
      <c r="S144" s="56" t="b">
        <f>R144=L144</f>
        <v>1</v>
      </c>
      <c r="T144" s="720" t="b">
        <f>S144=E144</f>
        <v>0</v>
      </c>
      <c r="V144" s="55">
        <v>92547</v>
      </c>
      <c r="W144" s="212" t="s">
        <v>1945</v>
      </c>
      <c r="X144" s="672">
        <v>842.49</v>
      </c>
      <c r="Y144" s="1064" t="b">
        <f>W144=E144</f>
        <v>1</v>
      </c>
    </row>
    <row r="145" spans="1:25" s="55" customFormat="1" ht="41.25" customHeight="1">
      <c r="A145" s="139" t="s">
        <v>1113</v>
      </c>
      <c r="B145" s="134">
        <v>92548</v>
      </c>
      <c r="C145" s="16" t="s">
        <v>2084</v>
      </c>
      <c r="D145" s="137" t="s">
        <v>100</v>
      </c>
      <c r="E145" s="11" t="s">
        <v>1946</v>
      </c>
      <c r="F145" s="11" t="e">
        <v>#REF!</v>
      </c>
      <c r="G145" s="143" t="s">
        <v>48</v>
      </c>
      <c r="H145" s="11">
        <v>0</v>
      </c>
      <c r="I145" s="11">
        <v>5</v>
      </c>
      <c r="J145" s="672">
        <v>907.89</v>
      </c>
      <c r="K145" s="11">
        <v>256.66050000000001</v>
      </c>
      <c r="L145" s="140">
        <v>1164.5505000000001</v>
      </c>
      <c r="M145" s="244">
        <v>5822.7524999999996</v>
      </c>
      <c r="N145" s="141">
        <v>1.1339714494165131E-2</v>
      </c>
      <c r="O145" s="711" t="s">
        <v>1857</v>
      </c>
      <c r="P145" s="64"/>
      <c r="Q145" s="203">
        <f>IFERROR(IF(OR(B145="TÍTULO 1",B145="TÍTULO 2",B145="TÍTULO 3",B145="TÍTULO 4"),B145,IF(D145=0,"",IF(OR(D145="SINAPI",D145="SINAPI INSUMO",D145="ORSE INSUMO",D145="SEINFRA CE",D145="COMP. ELABORADA",D145="SABESP",D145="EMBASA-BA INSUMO",D145="COMPOSIÇÃO ELAB.",D145="COTAÇÃO INSUMO-BDI DIF.",D145="ORSE INSUMO-BDI DIFERENCIADO",D145="SINAPI INSUMO-BDI DIFERENCIADO"),B145,IF(MID(B145,1,5)="COMP.",VLOOKUP(B145,COMPOSIÇÕES!$K$1:$L$737090,2,FALSE))))),0)</f>
        <v>92548</v>
      </c>
      <c r="R145" s="212">
        <f>VLOOKUP(B145,'CURVA ABC'!$B$5:$N$262,9,FALSE)</f>
        <v>1164.5505000000001</v>
      </c>
      <c r="S145" s="56" t="b">
        <f>R145=L145</f>
        <v>1</v>
      </c>
      <c r="T145" s="720" t="b">
        <f>S145=E145</f>
        <v>0</v>
      </c>
      <c r="V145" s="55">
        <v>92548</v>
      </c>
      <c r="W145" s="212" t="s">
        <v>1946</v>
      </c>
      <c r="X145" s="672">
        <v>934.98</v>
      </c>
      <c r="Y145" s="1064" t="b">
        <f>W145=E145</f>
        <v>1</v>
      </c>
    </row>
    <row r="146" spans="1:25" s="55" customFormat="1" ht="44.25" customHeight="1">
      <c r="A146" s="139" t="s">
        <v>1114</v>
      </c>
      <c r="B146" s="136">
        <v>88476</v>
      </c>
      <c r="C146" s="1177" t="s">
        <v>2072</v>
      </c>
      <c r="D146" s="137" t="s">
        <v>100</v>
      </c>
      <c r="E146" s="11" t="s">
        <v>848</v>
      </c>
      <c r="F146" s="1178" t="e">
        <v>#REF!</v>
      </c>
      <c r="G146" s="143" t="s">
        <v>51</v>
      </c>
      <c r="H146" s="1178">
        <v>0</v>
      </c>
      <c r="I146" s="11">
        <v>16.695</v>
      </c>
      <c r="J146" s="672">
        <v>15.22</v>
      </c>
      <c r="K146" s="11">
        <v>4.3026999999999997</v>
      </c>
      <c r="L146" s="140">
        <v>19.5227</v>
      </c>
      <c r="M146" s="244">
        <v>325.93150000000003</v>
      </c>
      <c r="N146" s="141">
        <v>6.3474622262494978E-4</v>
      </c>
      <c r="O146" s="711"/>
      <c r="P146" s="64"/>
      <c r="Q146" s="203">
        <f>IFERROR(IF(OR(B146="TÍTULO 1",B146="TÍTULO 2",B146="TÍTULO 3",B146="TÍTULO 4"),B146,IF(D146=0,"",IF(OR(D146="SINAPI",D146="SINAPI INSUMO",D146="ORSE INSUMO",D146="SEINFRA CE",D146="COMP. ELABORADA",D146="SABESP",D146="EMBASA-BA INSUMO",D146="COMPOSIÇÃO ELAB.",D146="COTAÇÃO INSUMO-BDI DIF.",D146="ORSE INSUMO-BDI DIFERENCIADO",D146="SINAPI INSUMO-BDI DIFERENCIADO"),B146,IF(MID(B146,1,5)="COMP.",VLOOKUP(B146,COMPOSIÇÕES!$K$1:$L$737090,2,FALSE))))),0)</f>
        <v>88476</v>
      </c>
      <c r="R146" s="212">
        <f>VLOOKUP(B146,'CURVA ABC'!$B$5:$N$262,9,FALSE)</f>
        <v>19.5227</v>
      </c>
      <c r="S146" s="56" t="b">
        <f t="shared" si="32"/>
        <v>1</v>
      </c>
      <c r="T146" s="720" t="b">
        <f t="shared" si="33"/>
        <v>0</v>
      </c>
      <c r="V146" s="55">
        <v>88476</v>
      </c>
      <c r="W146" s="212" t="s">
        <v>848</v>
      </c>
      <c r="X146" s="672">
        <v>14.74</v>
      </c>
      <c r="Y146" s="1064" t="b">
        <f t="shared" si="31"/>
        <v>1</v>
      </c>
    </row>
    <row r="147" spans="1:25" s="55" customFormat="1" ht="44.25" customHeight="1">
      <c r="A147" s="139" t="s">
        <v>1115</v>
      </c>
      <c r="B147" s="136">
        <v>98563</v>
      </c>
      <c r="C147" s="1177" t="s">
        <v>2085</v>
      </c>
      <c r="D147" s="137" t="s">
        <v>100</v>
      </c>
      <c r="E147" s="11" t="s">
        <v>738</v>
      </c>
      <c r="F147" s="1178" t="e">
        <v>#REF!</v>
      </c>
      <c r="G147" s="143" t="s">
        <v>51</v>
      </c>
      <c r="H147" s="1178">
        <v>0</v>
      </c>
      <c r="I147" s="11">
        <v>16.695</v>
      </c>
      <c r="J147" s="672">
        <v>22.18</v>
      </c>
      <c r="K147" s="11">
        <v>6.2702999999999998</v>
      </c>
      <c r="L147" s="140">
        <v>28.450299999999999</v>
      </c>
      <c r="M147" s="244">
        <v>474.9778</v>
      </c>
      <c r="N147" s="141">
        <v>9.250114345520726E-4</v>
      </c>
      <c r="O147" s="711"/>
      <c r="P147" s="64"/>
      <c r="Q147" s="203">
        <f>IFERROR(IF(OR(B147="TÍTULO 1",B147="TÍTULO 2",B147="TÍTULO 3",B147="TÍTULO 4"),B147,IF(D147=0,"",IF(OR(D147="SINAPI",D147="SINAPI INSUMO",D147="ORSE INSUMO",D147="SEINFRA CE",D147="COMP. ELABORADA",D147="SABESP",D147="EMBASA-BA INSUMO",D147="COMPOSIÇÃO ELAB.",D147="COTAÇÃO INSUMO-BDI DIF.",D147="ORSE INSUMO-BDI DIFERENCIADO",D147="SINAPI INSUMO-BDI DIFERENCIADO"),B147,IF(MID(B147,1,5)="COMP.",VLOOKUP(B147,COMPOSIÇÕES!$K$1:$L$737090,2,FALSE))))),0)</f>
        <v>98563</v>
      </c>
      <c r="R147" s="212">
        <f>VLOOKUP(B147,'CURVA ABC'!$B$5:$N$262,9,FALSE)</f>
        <v>28.450299999999999</v>
      </c>
      <c r="S147" s="56" t="b">
        <f t="shared" si="32"/>
        <v>1</v>
      </c>
      <c r="T147" s="720" t="b">
        <f t="shared" si="33"/>
        <v>0</v>
      </c>
      <c r="V147" s="55">
        <v>98563</v>
      </c>
      <c r="W147" s="212" t="s">
        <v>738</v>
      </c>
      <c r="X147" s="672">
        <v>21.87</v>
      </c>
      <c r="Y147" s="1064" t="b">
        <f t="shared" si="31"/>
        <v>1</v>
      </c>
    </row>
    <row r="148" spans="1:25" s="55" customFormat="1" ht="44.25" customHeight="1">
      <c r="A148" s="139" t="s">
        <v>1116</v>
      </c>
      <c r="B148" s="136">
        <v>98564</v>
      </c>
      <c r="C148" s="1177" t="s">
        <v>2086</v>
      </c>
      <c r="D148" s="137" t="s">
        <v>100</v>
      </c>
      <c r="E148" s="11" t="s">
        <v>739</v>
      </c>
      <c r="F148" s="1178" t="e">
        <v>#REF!</v>
      </c>
      <c r="G148" s="143" t="s">
        <v>51</v>
      </c>
      <c r="H148" s="1178">
        <v>0</v>
      </c>
      <c r="I148" s="11">
        <v>3.4520000000000004</v>
      </c>
      <c r="J148" s="672">
        <v>32.79</v>
      </c>
      <c r="K148" s="11">
        <v>9.2697000000000003</v>
      </c>
      <c r="L148" s="140">
        <v>42.059699999999999</v>
      </c>
      <c r="M148" s="244">
        <v>145.1901</v>
      </c>
      <c r="N148" s="141">
        <v>2.8275532600420246E-4</v>
      </c>
      <c r="O148" s="711"/>
      <c r="P148" s="64"/>
      <c r="Q148" s="203">
        <f>IFERROR(IF(OR(B148="TÍTULO 1",B148="TÍTULO 2",B148="TÍTULO 3",B148="TÍTULO 4"),B148,IF(D148=0,"",IF(OR(D148="SINAPI",D148="SINAPI INSUMO",D148="ORSE INSUMO",D148="SEINFRA CE",D148="COMP. ELABORADA",D148="SABESP",D148="EMBASA-BA INSUMO",D148="COMPOSIÇÃO ELAB.",D148="COTAÇÃO INSUMO-BDI DIF.",D148="ORSE INSUMO-BDI DIFERENCIADO",D148="SINAPI INSUMO-BDI DIFERENCIADO"),B148,IF(MID(B148,1,5)="COMP.",VLOOKUP(B148,COMPOSIÇÕES!$K$1:$L$737090,2,FALSE))))),0)</f>
        <v>98564</v>
      </c>
      <c r="R148" s="212">
        <f>VLOOKUP(B148,'CURVA ABC'!$B$5:$N$262,9,FALSE)</f>
        <v>42.059699999999999</v>
      </c>
      <c r="S148" s="56" t="b">
        <f t="shared" si="32"/>
        <v>1</v>
      </c>
      <c r="T148" s="720" t="b">
        <f t="shared" si="33"/>
        <v>0</v>
      </c>
      <c r="V148" s="55">
        <v>98564</v>
      </c>
      <c r="W148" s="212" t="s">
        <v>739</v>
      </c>
      <c r="X148" s="672">
        <v>34.590000000000003</v>
      </c>
      <c r="Y148" s="1064" t="b">
        <f t="shared" si="31"/>
        <v>1</v>
      </c>
    </row>
    <row r="149" spans="1:25" s="55" customFormat="1" ht="44.25" customHeight="1">
      <c r="A149" s="139" t="s">
        <v>1117</v>
      </c>
      <c r="B149" s="136" t="s">
        <v>523</v>
      </c>
      <c r="C149" s="1177" t="s">
        <v>523</v>
      </c>
      <c r="D149" s="137" t="s">
        <v>928</v>
      </c>
      <c r="E149" s="11" t="s">
        <v>248</v>
      </c>
      <c r="F149" s="1178" t="e">
        <v>#REF!</v>
      </c>
      <c r="G149" s="143" t="s">
        <v>51</v>
      </c>
      <c r="H149" s="1178">
        <v>0</v>
      </c>
      <c r="I149" s="11">
        <v>212.86700000000002</v>
      </c>
      <c r="J149" s="672">
        <v>36.076000000000001</v>
      </c>
      <c r="K149" s="11">
        <v>10.198700000000001</v>
      </c>
      <c r="L149" s="140">
        <v>46.274700000000003</v>
      </c>
      <c r="M149" s="244">
        <v>9850.3565999999992</v>
      </c>
      <c r="N149" s="141">
        <v>1.9183407075900126E-2</v>
      </c>
      <c r="O149" s="711"/>
      <c r="P149" s="64"/>
      <c r="Q149" s="203" t="str">
        <f>IFERROR(IF(OR(B149="TÍTULO 1",B149="TÍTULO 2",B149="TÍTULO 3",B149="TÍTULO 4"),B149,IF(D149=0,"",IF(OR(D149="SINAPI",D149="SINAPI INSUMO",D149="ORSE INSUMO",D149="SEINFRA CE",D149="COMP. ELABORADA",D149="SABESP",D149="EMBASA-BA INSUMO",D149="COMPOSIÇÃO ELAB.",D149="COTAÇÃO INSUMO-BDI DIF.",D149="ORSE INSUMO-BDI DIFERENCIADO",D149="SINAPI INSUMO-BDI DIFERENCIADO"),B149,IF(MID(B149,1,5)="COMP.",VLOOKUP(B149,COMPOSIÇÕES!$K$1:$L$737090,2,FALSE))))),0)</f>
        <v>COMP. 6</v>
      </c>
      <c r="R149" s="212">
        <f>VLOOKUP(B149,'CURVA ABC'!$B$5:$N$262,9,FALSE)</f>
        <v>46.274700000000003</v>
      </c>
      <c r="S149" s="56" t="b">
        <f t="shared" si="32"/>
        <v>1</v>
      </c>
      <c r="T149" s="720" t="b">
        <f>S149=E149</f>
        <v>0</v>
      </c>
      <c r="V149" s="55" t="s">
        <v>523</v>
      </c>
      <c r="W149" s="212" t="s">
        <v>248</v>
      </c>
      <c r="X149" s="672">
        <v>36.033000000000001</v>
      </c>
      <c r="Y149" s="1064" t="b">
        <f t="shared" si="31"/>
        <v>1</v>
      </c>
    </row>
    <row r="150" spans="1:25" s="55" customFormat="1" ht="53.25" customHeight="1">
      <c r="A150" s="139" t="s">
        <v>1118</v>
      </c>
      <c r="B150" s="136">
        <v>94221</v>
      </c>
      <c r="C150" s="1177" t="s">
        <v>2087</v>
      </c>
      <c r="D150" s="137" t="s">
        <v>100</v>
      </c>
      <c r="E150" s="11" t="s">
        <v>1949</v>
      </c>
      <c r="F150" s="1178" t="e">
        <v>#REF!</v>
      </c>
      <c r="G150" s="143" t="s">
        <v>47</v>
      </c>
      <c r="H150" s="1178">
        <v>0</v>
      </c>
      <c r="I150" s="11">
        <v>2.5</v>
      </c>
      <c r="J150" s="672">
        <v>14.03</v>
      </c>
      <c r="K150" s="11">
        <v>3.9662999999999999</v>
      </c>
      <c r="L150" s="140">
        <v>17.996300000000002</v>
      </c>
      <c r="M150" s="244">
        <v>44.9908</v>
      </c>
      <c r="N150" s="141">
        <v>8.7618841237728132E-5</v>
      </c>
      <c r="O150" s="711"/>
      <c r="P150" s="64"/>
      <c r="Q150" s="203">
        <f>IFERROR(IF(OR(B150="TÍTULO 1",B150="TÍTULO 2",B150="TÍTULO 3",B150="TÍTULO 4"),B150,IF(D150=0,"",IF(OR(D150="SINAPI",D150="SINAPI INSUMO",D150="ORSE INSUMO",D150="SEINFRA CE",D150="COMP. ELABORADA",D150="SABESP",D150="EMBASA-BA INSUMO",D150="COMPOSIÇÃO ELAB.",D150="COTAÇÃO INSUMO-BDI DIF.",D150="ORSE INSUMO-BDI DIFERENCIADO",D150="SINAPI INSUMO-BDI DIFERENCIADO"),B150,IF(MID(B150,1,5)="COMP.",VLOOKUP(B150,COMPOSIÇÕES!$K$1:$L$737090,2,FALSE))))),0)</f>
        <v>94221</v>
      </c>
      <c r="R150" s="212">
        <f>VLOOKUP(B150,'CURVA ABC'!$B$5:$N$262,9,FALSE)</f>
        <v>17.996300000000002</v>
      </c>
      <c r="S150" s="56" t="b">
        <f t="shared" si="32"/>
        <v>1</v>
      </c>
      <c r="T150" s="720" t="b">
        <f>S150=E150</f>
        <v>0</v>
      </c>
      <c r="V150" s="55">
        <v>94221</v>
      </c>
      <c r="W150" s="212" t="s">
        <v>1949</v>
      </c>
      <c r="X150" s="672">
        <v>14.9</v>
      </c>
      <c r="Y150" s="1064" t="b">
        <f t="shared" si="31"/>
        <v>1</v>
      </c>
    </row>
    <row r="151" spans="1:25" s="55" customFormat="1" ht="44.25" customHeight="1">
      <c r="A151" s="139" t="s">
        <v>1119</v>
      </c>
      <c r="B151" s="136" t="s">
        <v>137</v>
      </c>
      <c r="C151" s="1177" t="s">
        <v>137</v>
      </c>
      <c r="D151" s="137" t="s">
        <v>928</v>
      </c>
      <c r="E151" s="11" t="s">
        <v>1210</v>
      </c>
      <c r="F151" s="1178" t="e">
        <v>#REF!</v>
      </c>
      <c r="G151" s="143" t="s">
        <v>47</v>
      </c>
      <c r="H151" s="1178">
        <v>0</v>
      </c>
      <c r="I151" s="11">
        <v>54.28</v>
      </c>
      <c r="J151" s="672">
        <v>32.18</v>
      </c>
      <c r="K151" s="11">
        <v>9.0973000000000006</v>
      </c>
      <c r="L151" s="140">
        <v>41.277299999999997</v>
      </c>
      <c r="M151" s="244">
        <v>2240.5318000000002</v>
      </c>
      <c r="N151" s="141">
        <v>4.3633987409043909E-3</v>
      </c>
      <c r="O151" s="711"/>
      <c r="P151" s="64"/>
      <c r="Q151" s="203" t="str">
        <f>IFERROR(IF(OR(B151="TÍTULO 1",B151="TÍTULO 2",B151="TÍTULO 3",B151="TÍTULO 4"),B151,IF(D151=0,"",IF(OR(D151="SINAPI",D151="SINAPI INSUMO",D151="ORSE INSUMO",D151="SEINFRA CE",D151="COMP. ELABORADA",D151="SABESP",D151="EMBASA-BA INSUMO",D151="COMPOSIÇÃO ELAB.",D151="COTAÇÃO INSUMO-BDI DIF.",D151="ORSE INSUMO-BDI DIFERENCIADO",D151="SINAPI INSUMO-BDI DIFERENCIADO"),B151,IF(MID(B151,1,5)="COMP.",VLOOKUP(B151,COMPOSIÇÕES!$K$1:$L$737090,2,FALSE))))),0)</f>
        <v>COMP. 45</v>
      </c>
      <c r="R151" s="212">
        <f>VLOOKUP(B151,'CURVA ABC'!$B$5:$N$262,9,FALSE)</f>
        <v>41.277299999999997</v>
      </c>
      <c r="S151" s="56" t="b">
        <f t="shared" si="32"/>
        <v>1</v>
      </c>
      <c r="T151" s="720" t="b">
        <f>S151=E151</f>
        <v>0</v>
      </c>
      <c r="V151" s="55" t="s">
        <v>137</v>
      </c>
      <c r="W151" s="212" t="s">
        <v>1210</v>
      </c>
      <c r="X151" s="672">
        <v>31.98</v>
      </c>
      <c r="Y151" s="1064" t="b">
        <f t="shared" si="31"/>
        <v>1</v>
      </c>
    </row>
    <row r="152" spans="1:25" s="55" customFormat="1" ht="44.25" customHeight="1">
      <c r="A152" s="139" t="s">
        <v>1519</v>
      </c>
      <c r="B152" s="136">
        <v>94228</v>
      </c>
      <c r="C152" s="1177" t="s">
        <v>2088</v>
      </c>
      <c r="D152" s="137" t="s">
        <v>100</v>
      </c>
      <c r="E152" s="11" t="s">
        <v>1950</v>
      </c>
      <c r="F152" s="1178" t="e">
        <v>#REF!</v>
      </c>
      <c r="G152" s="143" t="s">
        <v>47</v>
      </c>
      <c r="H152" s="1178">
        <v>0</v>
      </c>
      <c r="I152" s="11">
        <v>28.55</v>
      </c>
      <c r="J152" s="672">
        <v>57.06</v>
      </c>
      <c r="K152" s="11">
        <v>16.1309</v>
      </c>
      <c r="L152" s="140">
        <v>73.190899999999999</v>
      </c>
      <c r="M152" s="244">
        <v>2089.6001999999999</v>
      </c>
      <c r="N152" s="141">
        <v>4.0694619383101647E-3</v>
      </c>
      <c r="O152" s="711"/>
      <c r="P152" s="64"/>
      <c r="Q152" s="203">
        <f>IFERROR(IF(OR(B152="TÍTULO 1",B152="TÍTULO 2",B152="TÍTULO 3",B152="TÍTULO 4"),B152,IF(D152=0,"",IF(OR(D152="SINAPI",D152="SINAPI INSUMO",D152="ORSE INSUMO",D152="SEINFRA CE",D152="COMP. ELABORADA",D152="SABESP",D152="EMBASA-BA INSUMO",D152="COMPOSIÇÃO ELAB.",D152="COTAÇÃO INSUMO-BDI DIF.",D152="ORSE INSUMO-BDI DIFERENCIADO",D152="SINAPI INSUMO-BDI DIFERENCIADO"),B152,IF(MID(B152,1,5)="COMP.",VLOOKUP(B152,COMPOSIÇÕES!$K$1:$L$737090,2,FALSE))))),0)</f>
        <v>94228</v>
      </c>
      <c r="R152" s="212">
        <f>VLOOKUP(B152,'CURVA ABC'!$B$5:$N$262,9,FALSE)</f>
        <v>73.190899999999999</v>
      </c>
      <c r="S152" s="56" t="b">
        <f t="shared" ref="S152" si="34">R152=L152</f>
        <v>1</v>
      </c>
      <c r="T152" s="720" t="b">
        <f t="shared" ref="T152" si="35">S152=E152</f>
        <v>0</v>
      </c>
      <c r="V152" s="55">
        <v>94228</v>
      </c>
      <c r="W152" s="212" t="s">
        <v>1950</v>
      </c>
      <c r="X152" s="672">
        <v>55.15</v>
      </c>
      <c r="Y152" s="1064" t="b">
        <f t="shared" ref="Y152" si="36">W152=E152</f>
        <v>1</v>
      </c>
    </row>
    <row r="153" spans="1:25" s="55" customFormat="1" ht="44.25" customHeight="1">
      <c r="A153" s="139" t="s">
        <v>1593</v>
      </c>
      <c r="B153" s="136" t="s">
        <v>107</v>
      </c>
      <c r="C153" s="1177" t="s">
        <v>107</v>
      </c>
      <c r="D153" s="137" t="s">
        <v>928</v>
      </c>
      <c r="E153" s="11" t="s">
        <v>1162</v>
      </c>
      <c r="F153" s="1178" t="e">
        <v>#REF!</v>
      </c>
      <c r="G153" s="143" t="s">
        <v>47</v>
      </c>
      <c r="H153" s="1178">
        <v>0</v>
      </c>
      <c r="I153" s="11">
        <v>9.1999999999999993</v>
      </c>
      <c r="J153" s="672">
        <v>25.359100000000002</v>
      </c>
      <c r="K153" s="11">
        <v>7.1689999999999996</v>
      </c>
      <c r="L153" s="140">
        <v>32.528100000000002</v>
      </c>
      <c r="M153" s="244">
        <v>299.25850000000003</v>
      </c>
      <c r="N153" s="141">
        <v>5.8280099488207968E-4</v>
      </c>
      <c r="O153" s="711"/>
      <c r="P153" s="64"/>
      <c r="Q153" s="203" t="str">
        <f>IFERROR(IF(OR(B153="TÍTULO 1",B153="TÍTULO 2",B153="TÍTULO 3",B153="TÍTULO 4"),B153,IF(D153=0,"",IF(OR(D153="SINAPI",D153="SINAPI INSUMO",D153="ORSE INSUMO",D153="SEINFRA CE",D153="COMP. ELABORADA",D153="SABESP",D153="EMBASA-BA INSUMO",D153="COMPOSIÇÃO ELAB.",D153="COTAÇÃO INSUMO-BDI DIF.",D153="ORSE INSUMO-BDI DIFERENCIADO",D153="SINAPI INSUMO-BDI DIFERENCIADO"),B153,IF(MID(B153,1,5)="COMP.",VLOOKUP(B153,COMPOSIÇÕES!$K$1:$L$737090,2,FALSE))))),0)</f>
        <v>COMP. 14</v>
      </c>
      <c r="R153" s="212">
        <f>VLOOKUP(B153,'CURVA ABC'!$B$5:$N$262,9,FALSE)</f>
        <v>32.528100000000002</v>
      </c>
      <c r="S153" s="56" t="b">
        <f t="shared" si="32"/>
        <v>1</v>
      </c>
      <c r="T153" s="720" t="b">
        <f t="shared" si="33"/>
        <v>0</v>
      </c>
      <c r="V153" s="55" t="s">
        <v>107</v>
      </c>
      <c r="W153" s="212" t="s">
        <v>1162</v>
      </c>
      <c r="X153" s="672">
        <v>26.029800000000002</v>
      </c>
      <c r="Y153" s="1064" t="b">
        <f t="shared" si="31"/>
        <v>1</v>
      </c>
    </row>
    <row r="154" spans="1:25" s="239" customFormat="1" ht="43.5" customHeight="1">
      <c r="A154" s="919" t="s">
        <v>554</v>
      </c>
      <c r="B154" s="920" t="s">
        <v>540</v>
      </c>
      <c r="C154" s="247"/>
      <c r="D154" s="921"/>
      <c r="E154" s="922" t="s">
        <v>44</v>
      </c>
      <c r="F154" s="249"/>
      <c r="G154" s="921"/>
      <c r="H154" s="248"/>
      <c r="I154" s="921"/>
      <c r="J154" s="259"/>
      <c r="K154" s="927"/>
      <c r="L154" s="259"/>
      <c r="M154" s="917">
        <v>54412.196499999991</v>
      </c>
      <c r="N154" s="252">
        <v>0.10596685559113345</v>
      </c>
      <c r="O154" s="714"/>
      <c r="P154" s="262"/>
      <c r="Q154" s="203" t="str">
        <f>IFERROR(IF(OR(B154="TÍTULO 1",B154="TÍTULO 2",B154="TÍTULO 3",B154="TÍTULO 4"),B154,IF(D154=0,"",IF(OR(D154="SINAPI",D154="SINAPI INSUMO",D154="ORSE INSUMO",D154="SEINFRA CE",D154="COMP. ELABORADA",D154="SABESP",D154="EMBASA-BA INSUMO",D154="COMPOSIÇÃO ELAB.",D154="COTAÇÃO INSUMO-BDI DIF.",D154="ORSE INSUMO-BDI DIFERENCIADO",D154="SINAPI INSUMO-BDI DIFERENCIADO"),B154,IF(MID(B154,1,5)="COMP.",VLOOKUP(B154,COMPOSIÇÕES!$K$1:$L$737090,2,FALSE))))),0)</f>
        <v>Título 1</v>
      </c>
      <c r="R154" s="212" t="e">
        <f>VLOOKUP(B154,'CURVA ABC'!$B$5:$N$262,9,FALSE)</f>
        <v>#N/A</v>
      </c>
      <c r="S154" s="56" t="e">
        <f t="shared" si="32"/>
        <v>#N/A</v>
      </c>
      <c r="T154" s="238" t="e">
        <f t="shared" ref="T154:T164" si="37">S154=E154</f>
        <v>#N/A</v>
      </c>
      <c r="V154" s="239" t="s">
        <v>540</v>
      </c>
      <c r="W154" s="237" t="s">
        <v>44</v>
      </c>
      <c r="X154" s="259"/>
      <c r="Y154" s="235" t="b">
        <f t="shared" si="31"/>
        <v>1</v>
      </c>
    </row>
    <row r="155" spans="1:25" s="235" customFormat="1" ht="33.75" customHeight="1">
      <c r="A155" s="929" t="s">
        <v>555</v>
      </c>
      <c r="B155" s="930" t="s">
        <v>541</v>
      </c>
      <c r="C155" s="253"/>
      <c r="D155" s="931"/>
      <c r="E155" s="932" t="s">
        <v>552</v>
      </c>
      <c r="F155" s="255"/>
      <c r="G155" s="931"/>
      <c r="H155" s="254"/>
      <c r="I155" s="931"/>
      <c r="J155" s="256"/>
      <c r="K155" s="935"/>
      <c r="L155" s="256"/>
      <c r="M155" s="257">
        <v>8157.2127999999993</v>
      </c>
      <c r="N155" s="258">
        <v>1.5886037440222531E-2</v>
      </c>
      <c r="O155" s="712"/>
      <c r="P155" s="233"/>
      <c r="Q155" s="203" t="str">
        <f>IFERROR(IF(OR(B155="TÍTULO 1",B155="TÍTULO 2",B155="TÍTULO 3",B155="TÍTULO 4"),B155,IF(D155=0,"",IF(OR(D155="SINAPI",D155="SINAPI INSUMO",D155="ORSE INSUMO",D155="SEINFRA CE",D155="COMP. ELABORADA",D155="SABESP",D155="EMBASA-BA INSUMO",D155="COMPOSIÇÃO ELAB.",D155="COTAÇÃO INSUMO-BDI DIF.",D155="ORSE INSUMO-BDI DIFERENCIADO",D155="SINAPI INSUMO-BDI DIFERENCIADO"),B155,IF(MID(B155,1,5)="COMP.",VLOOKUP(B155,COMPOSIÇÕES!$K$1:$L$737090,2,FALSE))))),0)</f>
        <v>Título 2</v>
      </c>
      <c r="R155" s="212" t="e">
        <f>VLOOKUP(B155,'CURVA ABC'!$B$5:$N$262,9,FALSE)</f>
        <v>#N/A</v>
      </c>
      <c r="S155" s="56" t="e">
        <f t="shared" si="32"/>
        <v>#N/A</v>
      </c>
      <c r="T155" s="232" t="e">
        <f t="shared" si="37"/>
        <v>#N/A</v>
      </c>
      <c r="V155" s="235" t="s">
        <v>541</v>
      </c>
      <c r="W155" s="234" t="s">
        <v>552</v>
      </c>
      <c r="X155" s="256"/>
      <c r="Y155" s="235" t="b">
        <f t="shared" si="31"/>
        <v>1</v>
      </c>
    </row>
    <row r="156" spans="1:25" s="55" customFormat="1" ht="68.25" customHeight="1">
      <c r="A156" s="139" t="s">
        <v>1082</v>
      </c>
      <c r="B156" s="136" t="s">
        <v>104</v>
      </c>
      <c r="C156" s="16" t="s">
        <v>104</v>
      </c>
      <c r="D156" s="137" t="s">
        <v>928</v>
      </c>
      <c r="E156" s="11" t="s">
        <v>1090</v>
      </c>
      <c r="F156" s="11" t="e">
        <v>#REF!</v>
      </c>
      <c r="G156" s="143" t="s">
        <v>51</v>
      </c>
      <c r="H156" s="11">
        <v>0</v>
      </c>
      <c r="I156" s="11">
        <v>8.2900000000000009</v>
      </c>
      <c r="J156" s="672">
        <v>427.77850000000001</v>
      </c>
      <c r="K156" s="11">
        <v>120.93300000000001</v>
      </c>
      <c r="L156" s="140">
        <v>548.7115</v>
      </c>
      <c r="M156" s="244">
        <v>4548.8182999999999</v>
      </c>
      <c r="N156" s="141">
        <v>8.8587486429886203E-3</v>
      </c>
      <c r="O156" s="711"/>
      <c r="P156" s="64"/>
      <c r="Q156" s="203" t="str">
        <f>IFERROR(IF(OR(B156="TÍTULO 1",B156="TÍTULO 2",B156="TÍTULO 3",B156="TÍTULO 4"),B156,IF(D156=0,"",IF(OR(D156="SINAPI",D156="SINAPI INSUMO",D156="ORSE INSUMO",D156="SEINFRA CE",D156="COMP. ELABORADA",D156="SABESP",D156="EMBASA-BA INSUMO",D156="COMPOSIÇÃO ELAB.",D156="COTAÇÃO INSUMO-BDI DIF.",D156="ORSE INSUMO-BDI DIFERENCIADO",D156="SINAPI INSUMO-BDI DIFERENCIADO"),B156,IF(MID(B156,1,5)="COMP.",VLOOKUP(B156,COMPOSIÇÕES!$K$1:$L$737090,2,FALSE))))),0)</f>
        <v>COMP. 11</v>
      </c>
      <c r="R156" s="212">
        <f>VLOOKUP(B156,'CURVA ABC'!$B$5:$N$262,9,FALSE)</f>
        <v>548.7115</v>
      </c>
      <c r="S156" s="56" t="b">
        <f t="shared" si="32"/>
        <v>1</v>
      </c>
      <c r="T156" s="9" t="b">
        <f t="shared" si="37"/>
        <v>0</v>
      </c>
      <c r="V156" s="55" t="s">
        <v>104</v>
      </c>
      <c r="W156" s="67" t="s">
        <v>1090</v>
      </c>
      <c r="X156" s="672">
        <v>571.25210000000004</v>
      </c>
      <c r="Y156" s="235" t="b">
        <f t="shared" si="31"/>
        <v>1</v>
      </c>
    </row>
    <row r="157" spans="1:25" s="55" customFormat="1" ht="42" customHeight="1">
      <c r="A157" s="139" t="s">
        <v>1083</v>
      </c>
      <c r="B157" s="136" t="s">
        <v>106</v>
      </c>
      <c r="C157" s="16" t="s">
        <v>106</v>
      </c>
      <c r="D157" s="137" t="s">
        <v>928</v>
      </c>
      <c r="E157" s="11" t="s">
        <v>1093</v>
      </c>
      <c r="F157" s="11" t="e">
        <v>#REF!</v>
      </c>
      <c r="G157" s="143" t="s">
        <v>51</v>
      </c>
      <c r="H157" s="11">
        <v>0</v>
      </c>
      <c r="I157" s="11">
        <v>1.02</v>
      </c>
      <c r="J157" s="672">
        <v>271.37090000000001</v>
      </c>
      <c r="K157" s="11">
        <v>76.7166</v>
      </c>
      <c r="L157" s="140">
        <v>348.08749999999998</v>
      </c>
      <c r="M157" s="244">
        <v>355.04930000000002</v>
      </c>
      <c r="N157" s="141">
        <v>6.9145265806045927E-4</v>
      </c>
      <c r="O157" s="711"/>
      <c r="P157" s="64"/>
      <c r="Q157" s="203" t="str">
        <f>IFERROR(IF(OR(B157="TÍTULO 1",B157="TÍTULO 2",B157="TÍTULO 3",B157="TÍTULO 4"),B157,IF(D157=0,"",IF(OR(D157="SINAPI",D157="SINAPI INSUMO",D157="ORSE INSUMO",D157="SEINFRA CE",D157="COMP. ELABORADA",D157="SABESP",D157="EMBASA-BA INSUMO",D157="COMPOSIÇÃO ELAB.",D157="COTAÇÃO INSUMO-BDI DIF.",D157="ORSE INSUMO-BDI DIFERENCIADO",D157="SINAPI INSUMO-BDI DIFERENCIADO"),B157,IF(MID(B157,1,5)="COMP.",VLOOKUP(B157,COMPOSIÇÕES!$K$1:$L$737090,2,FALSE))))),0)</f>
        <v>COMP. 13</v>
      </c>
      <c r="R157" s="212">
        <f>VLOOKUP(B157,'CURVA ABC'!$B$5:$N$262,9,FALSE)</f>
        <v>348.08749999999998</v>
      </c>
      <c r="S157" s="56" t="b">
        <f t="shared" si="32"/>
        <v>1</v>
      </c>
      <c r="T157" s="9" t="b">
        <f t="shared" si="37"/>
        <v>0</v>
      </c>
      <c r="V157" s="55" t="s">
        <v>106</v>
      </c>
      <c r="W157" s="67" t="s">
        <v>1093</v>
      </c>
      <c r="X157" s="672">
        <v>277.9083</v>
      </c>
      <c r="Y157" s="235" t="b">
        <f t="shared" si="31"/>
        <v>1</v>
      </c>
    </row>
    <row r="158" spans="1:25" s="55" customFormat="1" ht="41.25" customHeight="1">
      <c r="A158" s="139" t="s">
        <v>1084</v>
      </c>
      <c r="B158" s="136" t="s">
        <v>103</v>
      </c>
      <c r="C158" s="16" t="s">
        <v>103</v>
      </c>
      <c r="D158" s="137" t="s">
        <v>928</v>
      </c>
      <c r="E158" s="11" t="s">
        <v>638</v>
      </c>
      <c r="F158" s="11" t="e">
        <v>#REF!</v>
      </c>
      <c r="G158" s="143" t="s">
        <v>96</v>
      </c>
      <c r="H158" s="11">
        <v>0</v>
      </c>
      <c r="I158" s="11">
        <v>1</v>
      </c>
      <c r="J158" s="672">
        <v>2536.3258999999998</v>
      </c>
      <c r="K158" s="11">
        <v>717.01930000000004</v>
      </c>
      <c r="L158" s="140">
        <v>3253.3452000000002</v>
      </c>
      <c r="M158" s="244">
        <v>3253.3452000000002</v>
      </c>
      <c r="N158" s="141">
        <v>6.3358361391734515E-3</v>
      </c>
      <c r="O158" s="711"/>
      <c r="P158" s="64"/>
      <c r="Q158" s="203" t="str">
        <f>IFERROR(IF(OR(B158="TÍTULO 1",B158="TÍTULO 2",B158="TÍTULO 3",B158="TÍTULO 4"),B158,IF(D158=0,"",IF(OR(D158="SINAPI",D158="SINAPI INSUMO",D158="ORSE INSUMO",D158="SEINFRA CE",D158="COMP. ELABORADA",D158="SABESP",D158="EMBASA-BA INSUMO",D158="COMPOSIÇÃO ELAB.",D158="COTAÇÃO INSUMO-BDI DIF.",D158="ORSE INSUMO-BDI DIFERENCIADO",D158="SINAPI INSUMO-BDI DIFERENCIADO"),B158,IF(MID(B158,1,5)="COMP.",VLOOKUP(B158,COMPOSIÇÕES!$K$1:$L$737090,2,FALSE))))),0)</f>
        <v>COMP. 10</v>
      </c>
      <c r="R158" s="212">
        <f>VLOOKUP(B158,'CURVA ABC'!$B$5:$N$262,9,FALSE)</f>
        <v>3253.3452000000002</v>
      </c>
      <c r="S158" s="56" t="b">
        <f t="shared" si="32"/>
        <v>1</v>
      </c>
      <c r="T158" s="9" t="b">
        <f t="shared" si="37"/>
        <v>0</v>
      </c>
      <c r="V158" s="55" t="s">
        <v>103</v>
      </c>
      <c r="W158" s="67" t="s">
        <v>638</v>
      </c>
      <c r="X158" s="672">
        <v>1589.9359999999999</v>
      </c>
      <c r="Y158" s="235" t="b">
        <f t="shared" si="31"/>
        <v>1</v>
      </c>
    </row>
    <row r="159" spans="1:25" s="235" customFormat="1" ht="33.75" customHeight="1">
      <c r="A159" s="929" t="s">
        <v>556</v>
      </c>
      <c r="B159" s="930" t="s">
        <v>541</v>
      </c>
      <c r="C159" s="253"/>
      <c r="D159" s="931"/>
      <c r="E159" s="932" t="s">
        <v>553</v>
      </c>
      <c r="F159" s="255"/>
      <c r="G159" s="931"/>
      <c r="H159" s="254"/>
      <c r="I159" s="931"/>
      <c r="J159" s="256"/>
      <c r="K159" s="935"/>
      <c r="L159" s="256"/>
      <c r="M159" s="257">
        <v>20799.4048</v>
      </c>
      <c r="N159" s="258">
        <v>4.0506497928697434E-2</v>
      </c>
      <c r="O159" s="712"/>
      <c r="P159" s="233"/>
      <c r="Q159" s="203" t="str">
        <f>IFERROR(IF(OR(B159="TÍTULO 1",B159="TÍTULO 2",B159="TÍTULO 3",B159="TÍTULO 4"),B159,IF(D159=0,"",IF(OR(D159="SINAPI",D159="SINAPI INSUMO",D159="ORSE INSUMO",D159="SEINFRA CE",D159="COMP. ELABORADA",D159="SABESP",D159="EMBASA-BA INSUMO",D159="COMPOSIÇÃO ELAB.",D159="COTAÇÃO INSUMO-BDI DIF.",D159="ORSE INSUMO-BDI DIFERENCIADO",D159="SINAPI INSUMO-BDI DIFERENCIADO"),B159,IF(MID(B159,1,5)="COMP.",VLOOKUP(B159,COMPOSIÇÕES!$K$1:$L$737090,2,FALSE))))),0)</f>
        <v>Título 2</v>
      </c>
      <c r="R159" s="212" t="e">
        <f>VLOOKUP(B159,'CURVA ABC'!$B$5:$N$262,9,FALSE)</f>
        <v>#N/A</v>
      </c>
      <c r="S159" s="56" t="e">
        <f t="shared" si="32"/>
        <v>#N/A</v>
      </c>
      <c r="T159" s="232" t="e">
        <f t="shared" si="37"/>
        <v>#N/A</v>
      </c>
      <c r="V159" s="235" t="s">
        <v>541</v>
      </c>
      <c r="W159" s="234" t="s">
        <v>553</v>
      </c>
      <c r="X159" s="256"/>
      <c r="Y159" s="235" t="b">
        <f t="shared" si="31"/>
        <v>1</v>
      </c>
    </row>
    <row r="160" spans="1:25" s="55" customFormat="1" ht="41.25" customHeight="1">
      <c r="A160" s="139" t="s">
        <v>1080</v>
      </c>
      <c r="B160" s="134" t="s">
        <v>125</v>
      </c>
      <c r="C160" s="1177" t="s">
        <v>125</v>
      </c>
      <c r="D160" s="138" t="s">
        <v>928</v>
      </c>
      <c r="E160" s="11" t="s">
        <v>650</v>
      </c>
      <c r="F160" s="1178" t="e">
        <v>#REF!</v>
      </c>
      <c r="G160" s="143" t="s">
        <v>51</v>
      </c>
      <c r="H160" s="1178">
        <v>0</v>
      </c>
      <c r="I160" s="11">
        <v>502.11500000000024</v>
      </c>
      <c r="J160" s="672">
        <v>1.71</v>
      </c>
      <c r="K160" s="11">
        <v>0.4834</v>
      </c>
      <c r="L160" s="140">
        <v>2.1934</v>
      </c>
      <c r="M160" s="244">
        <v>1101.3389999999999</v>
      </c>
      <c r="N160" s="141">
        <v>2.1448395447495549E-3</v>
      </c>
      <c r="O160" s="711"/>
      <c r="P160" s="64"/>
      <c r="Q160" s="203" t="str">
        <f>IFERROR(IF(OR(B160="TÍTULO 1",B160="TÍTULO 2",B160="TÍTULO 3",B160="TÍTULO 4"),B160,IF(D160=0,"",IF(OR(D160="SINAPI",D160="SINAPI INSUMO",D160="ORSE INSUMO",D160="SEINFRA CE",D160="COMP. ELABORADA",D160="SABESP",D160="EMBASA-BA INSUMO",D160="COMPOSIÇÃO ELAB.",D160="COTAÇÃO INSUMO-BDI DIF.",D160="ORSE INSUMO-BDI DIFERENCIADO",D160="SINAPI INSUMO-BDI DIFERENCIADO"),B160,IF(MID(B160,1,5)="COMP.",VLOOKUP(B160,COMPOSIÇÕES!$K$1:$L$737090,2,FALSE))))),0)</f>
        <v>COMP. 32</v>
      </c>
      <c r="R160" s="212">
        <f>VLOOKUP(B160,'CURVA ABC'!$B$5:$N$262,9,FALSE)</f>
        <v>2.1934</v>
      </c>
      <c r="S160" s="56" t="b">
        <f t="shared" si="32"/>
        <v>1</v>
      </c>
      <c r="T160" s="720" t="b">
        <f t="shared" si="37"/>
        <v>0</v>
      </c>
      <c r="V160" s="55" t="s">
        <v>125</v>
      </c>
      <c r="W160" s="212" t="s">
        <v>650</v>
      </c>
      <c r="X160" s="672">
        <v>1.7</v>
      </c>
      <c r="Y160" s="1064" t="b">
        <f t="shared" si="31"/>
        <v>1</v>
      </c>
    </row>
    <row r="161" spans="1:25" s="55" customFormat="1" ht="33.75" customHeight="1">
      <c r="A161" s="139" t="s">
        <v>1081</v>
      </c>
      <c r="B161" s="134">
        <v>94263</v>
      </c>
      <c r="C161" s="1177" t="s">
        <v>2089</v>
      </c>
      <c r="D161" s="138" t="s">
        <v>100</v>
      </c>
      <c r="E161" s="11" t="s">
        <v>719</v>
      </c>
      <c r="F161" s="1178" t="e">
        <v>#REF!</v>
      </c>
      <c r="G161" s="143" t="s">
        <v>47</v>
      </c>
      <c r="H161" s="1178">
        <v>0</v>
      </c>
      <c r="I161" s="11">
        <v>35.409999999999997</v>
      </c>
      <c r="J161" s="672">
        <v>19.88</v>
      </c>
      <c r="K161" s="11">
        <v>5.6200999999999999</v>
      </c>
      <c r="L161" s="140">
        <v>25.5001</v>
      </c>
      <c r="M161" s="244">
        <v>902.95849999999996</v>
      </c>
      <c r="N161" s="142">
        <v>1.7584967916942384E-3</v>
      </c>
      <c r="O161" s="711" t="s">
        <v>1022</v>
      </c>
      <c r="P161" s="64"/>
      <c r="Q161" s="203">
        <f>IFERROR(IF(OR(B161="TÍTULO 1",B161="TÍTULO 2",B161="TÍTULO 3",B161="TÍTULO 4"),B161,IF(D161=0,"",IF(OR(D161="SINAPI",D161="SINAPI INSUMO",D161="ORSE INSUMO",D161="SEINFRA CE",D161="COMP. ELABORADA",D161="SABESP",D161="EMBASA-BA INSUMO",D161="COMPOSIÇÃO ELAB.",D161="COTAÇÃO INSUMO-BDI DIF.",D161="ORSE INSUMO-BDI DIFERENCIADO",D161="SINAPI INSUMO-BDI DIFERENCIADO"),B161,IF(MID(B161,1,5)="COMP.",VLOOKUP(B161,COMPOSIÇÕES!$K$1:$L$737090,2,FALSE))))),0)</f>
        <v>94263</v>
      </c>
      <c r="R161" s="212">
        <f>VLOOKUP(B161,'CURVA ABC'!$B$5:$N$262,9,FALSE)</f>
        <v>25.5001</v>
      </c>
      <c r="S161" s="56" t="b">
        <f t="shared" si="32"/>
        <v>1</v>
      </c>
      <c r="T161" s="720" t="b">
        <f t="shared" si="37"/>
        <v>0</v>
      </c>
      <c r="V161" s="55">
        <v>94263</v>
      </c>
      <c r="W161" s="212" t="s">
        <v>719</v>
      </c>
      <c r="X161" s="672">
        <v>19.78</v>
      </c>
      <c r="Y161" s="1064" t="b">
        <f t="shared" si="31"/>
        <v>1</v>
      </c>
    </row>
    <row r="162" spans="1:25" s="55" customFormat="1" ht="33.75" customHeight="1">
      <c r="A162" s="139" t="s">
        <v>1181</v>
      </c>
      <c r="B162" s="134">
        <v>83693</v>
      </c>
      <c r="C162" s="1177" t="s">
        <v>2090</v>
      </c>
      <c r="D162" s="138" t="s">
        <v>100</v>
      </c>
      <c r="E162" s="11" t="s">
        <v>63</v>
      </c>
      <c r="F162" s="1178" t="e">
        <v>#REF!</v>
      </c>
      <c r="G162" s="143" t="s">
        <v>51</v>
      </c>
      <c r="H162" s="1178">
        <v>0</v>
      </c>
      <c r="I162" s="11">
        <v>8.8524999999999991</v>
      </c>
      <c r="J162" s="672">
        <v>3.07</v>
      </c>
      <c r="K162" s="11">
        <v>0.8679</v>
      </c>
      <c r="L162" s="140">
        <v>3.9379</v>
      </c>
      <c r="M162" s="244">
        <v>34.860300000000002</v>
      </c>
      <c r="N162" s="142">
        <v>6.7889859509045724E-5</v>
      </c>
      <c r="O162" s="711" t="s">
        <v>1022</v>
      </c>
      <c r="P162" s="64"/>
      <c r="Q162" s="203">
        <f>IFERROR(IF(OR(B162="TÍTULO 1",B162="TÍTULO 2",B162="TÍTULO 3",B162="TÍTULO 4"),B162,IF(D162=0,"",IF(OR(D162="SINAPI",D162="SINAPI INSUMO",D162="ORSE INSUMO",D162="SEINFRA CE",D162="COMP. ELABORADA",D162="SABESP",D162="EMBASA-BA INSUMO",D162="COMPOSIÇÃO ELAB.",D162="COTAÇÃO INSUMO-BDI DIF.",D162="ORSE INSUMO-BDI DIFERENCIADO",D162="SINAPI INSUMO-BDI DIFERENCIADO"),B162,IF(MID(B162,1,5)="COMP.",VLOOKUP(B162,COMPOSIÇÕES!$K$1:$L$737090,2,FALSE))))),0)</f>
        <v>83693</v>
      </c>
      <c r="R162" s="212">
        <f>VLOOKUP(B162,'CURVA ABC'!$B$5:$N$262,9,FALSE)</f>
        <v>3.9379</v>
      </c>
      <c r="S162" s="56" t="b">
        <f t="shared" si="32"/>
        <v>1</v>
      </c>
      <c r="T162" s="720" t="b">
        <f t="shared" si="37"/>
        <v>0</v>
      </c>
      <c r="V162" s="55">
        <v>83693</v>
      </c>
      <c r="W162" s="212" t="s">
        <v>63</v>
      </c>
      <c r="X162" s="672">
        <v>2.81</v>
      </c>
      <c r="Y162" s="1064" t="b">
        <f t="shared" si="31"/>
        <v>1</v>
      </c>
    </row>
    <row r="163" spans="1:25" s="55" customFormat="1" ht="33.75" customHeight="1">
      <c r="A163" s="139" t="s">
        <v>1182</v>
      </c>
      <c r="B163" s="134" t="s">
        <v>197</v>
      </c>
      <c r="C163" s="1177" t="s">
        <v>197</v>
      </c>
      <c r="D163" s="138" t="s">
        <v>928</v>
      </c>
      <c r="E163" s="11" t="s">
        <v>1235</v>
      </c>
      <c r="F163" s="1178" t="e">
        <v>#REF!</v>
      </c>
      <c r="G163" s="143" t="s">
        <v>96</v>
      </c>
      <c r="H163" s="1178">
        <v>0</v>
      </c>
      <c r="I163" s="11">
        <v>8</v>
      </c>
      <c r="J163" s="672">
        <v>1710.12</v>
      </c>
      <c r="K163" s="11">
        <v>483.45089999999999</v>
      </c>
      <c r="L163" s="140">
        <v>2193.5709000000002</v>
      </c>
      <c r="M163" s="244">
        <v>17548.567200000001</v>
      </c>
      <c r="N163" s="142">
        <v>3.4175545299181244E-2</v>
      </c>
      <c r="O163" s="711" t="s">
        <v>1022</v>
      </c>
      <c r="P163" s="64"/>
      <c r="Q163" s="203" t="str">
        <f>IFERROR(IF(OR(B163="TÍTULO 1",B163="TÍTULO 2",B163="TÍTULO 3",B163="TÍTULO 4"),B163,IF(D163=0,"",IF(OR(D163="SINAPI",D163="SINAPI INSUMO",D163="ORSE INSUMO",D163="SEINFRA CE",D163="COMP. ELABORADA",D163="SABESP",D163="EMBASA-BA INSUMO",D163="COMPOSIÇÃO ELAB.",D163="COTAÇÃO INSUMO-BDI DIF.",D163="ORSE INSUMO-BDI DIFERENCIADO",D163="SINAPI INSUMO-BDI DIFERENCIADO"),B163,IF(MID(B163,1,5)="COMP.",VLOOKUP(B163,COMPOSIÇÕES!$K$1:$L$737090,2,FALSE))))),0)</f>
        <v>COMP. 87</v>
      </c>
      <c r="R163" s="212">
        <f>VLOOKUP(B163,'CURVA ABC'!$B$5:$N$262,9,FALSE)</f>
        <v>2193.5709000000002</v>
      </c>
      <c r="S163" s="56" t="b">
        <f t="shared" si="32"/>
        <v>1</v>
      </c>
      <c r="T163" s="720" t="b">
        <f t="shared" si="37"/>
        <v>0</v>
      </c>
      <c r="V163" s="55" t="s">
        <v>197</v>
      </c>
      <c r="W163" s="212" t="s">
        <v>1235</v>
      </c>
      <c r="X163" s="672">
        <v>1637.98</v>
      </c>
      <c r="Y163" s="1064" t="b">
        <f t="shared" si="31"/>
        <v>1</v>
      </c>
    </row>
    <row r="164" spans="1:25" s="55" customFormat="1" ht="33.75" customHeight="1">
      <c r="A164" s="139" t="s">
        <v>1199</v>
      </c>
      <c r="B164" s="134">
        <v>98689</v>
      </c>
      <c r="C164" s="1177" t="s">
        <v>2091</v>
      </c>
      <c r="D164" s="138" t="s">
        <v>100</v>
      </c>
      <c r="E164" s="11" t="s">
        <v>846</v>
      </c>
      <c r="F164" s="1178" t="e">
        <v>#REF!</v>
      </c>
      <c r="G164" s="143" t="s">
        <v>47</v>
      </c>
      <c r="H164" s="1178">
        <v>0</v>
      </c>
      <c r="I164" s="11">
        <v>4.38</v>
      </c>
      <c r="J164" s="672">
        <v>53.59</v>
      </c>
      <c r="K164" s="11">
        <v>15.149900000000001</v>
      </c>
      <c r="L164" s="140">
        <v>68.739900000000006</v>
      </c>
      <c r="M164" s="244">
        <v>301.08080000000001</v>
      </c>
      <c r="N164" s="142">
        <v>5.8634989408786191E-4</v>
      </c>
      <c r="O164" s="711" t="s">
        <v>1022</v>
      </c>
      <c r="P164" s="64"/>
      <c r="Q164" s="203">
        <f>IFERROR(IF(OR(B164="TÍTULO 1",B164="TÍTULO 2",B164="TÍTULO 3",B164="TÍTULO 4"),B164,IF(D164=0,"",IF(OR(D164="SINAPI",D164="SINAPI INSUMO",D164="ORSE INSUMO",D164="SEINFRA CE",D164="COMP. ELABORADA",D164="SABESP",D164="EMBASA-BA INSUMO",D164="COMPOSIÇÃO ELAB.",D164="COTAÇÃO INSUMO-BDI DIF.",D164="ORSE INSUMO-BDI DIFERENCIADO",D164="SINAPI INSUMO-BDI DIFERENCIADO"),B164,IF(MID(B164,1,5)="COMP.",VLOOKUP(B164,COMPOSIÇÕES!$K$1:$L$737090,2,FALSE))))),0)</f>
        <v>98689</v>
      </c>
      <c r="R164" s="212">
        <f>VLOOKUP(B164,'CURVA ABC'!$B$5:$N$262,9,FALSE)</f>
        <v>68.739900000000006</v>
      </c>
      <c r="S164" s="56" t="b">
        <f t="shared" si="32"/>
        <v>1</v>
      </c>
      <c r="T164" s="720" t="b">
        <f t="shared" si="37"/>
        <v>0</v>
      </c>
      <c r="V164" s="55">
        <v>98689</v>
      </c>
      <c r="W164" s="212" t="s">
        <v>846</v>
      </c>
      <c r="X164" s="672">
        <v>54.3</v>
      </c>
      <c r="Y164" s="1064" t="b">
        <f t="shared" si="31"/>
        <v>1</v>
      </c>
    </row>
    <row r="165" spans="1:25" s="55" customFormat="1" ht="33.75" customHeight="1">
      <c r="A165" s="139" t="s">
        <v>1236</v>
      </c>
      <c r="B165" s="134" t="s">
        <v>644</v>
      </c>
      <c r="C165" s="1177" t="s">
        <v>644</v>
      </c>
      <c r="D165" s="138" t="s">
        <v>928</v>
      </c>
      <c r="E165" s="11" t="s">
        <v>1854</v>
      </c>
      <c r="F165" s="1178" t="e">
        <v>#REF!</v>
      </c>
      <c r="G165" s="143" t="s">
        <v>47</v>
      </c>
      <c r="H165" s="1178">
        <v>0</v>
      </c>
      <c r="I165" s="11">
        <v>1.2</v>
      </c>
      <c r="J165" s="672">
        <v>591.59</v>
      </c>
      <c r="K165" s="11">
        <v>167.24250000000001</v>
      </c>
      <c r="L165" s="140">
        <v>758.83249999999998</v>
      </c>
      <c r="M165" s="244">
        <v>910.59900000000005</v>
      </c>
      <c r="N165" s="142">
        <v>1.773376539475493E-3</v>
      </c>
      <c r="O165" s="711" t="s">
        <v>1022</v>
      </c>
      <c r="P165" s="64"/>
      <c r="Q165" s="203" t="str">
        <f>IFERROR(IF(OR(B165="TÍTULO 1",B165="TÍTULO 2",B165="TÍTULO 3",B165="TÍTULO 4"),B165,IF(D165=0,"",IF(OR(D165="SINAPI",D165="SINAPI INSUMO",D165="ORSE INSUMO",D165="SEINFRA CE",D165="COMP. ELABORADA",D165="SABESP",D165="EMBASA-BA INSUMO",D165="COMPOSIÇÃO ELAB.",D165="COTAÇÃO INSUMO-BDI DIF.",D165="ORSE INSUMO-BDI DIFERENCIADO",D165="SINAPI INSUMO-BDI DIFERENCIADO"),B165,IF(MID(B165,1,5)="COMP.",VLOOKUP(B165,COMPOSIÇÕES!$K$1:$L$737090,2,FALSE))))),0)</f>
        <v>COMP. 103</v>
      </c>
      <c r="R165" s="212">
        <f>VLOOKUP(B165,'CURVA ABC'!$B$5:$N$262,9,FALSE)</f>
        <v>758.83249999999998</v>
      </c>
      <c r="S165" s="56" t="b">
        <f t="shared" ref="S165" si="38">R165=L165</f>
        <v>1</v>
      </c>
      <c r="T165" s="720" t="b">
        <f t="shared" ref="T165" si="39">S165=E165</f>
        <v>0</v>
      </c>
      <c r="V165" s="55" t="s">
        <v>644</v>
      </c>
      <c r="W165" s="212" t="s">
        <v>1854</v>
      </c>
      <c r="X165" s="672">
        <v>585.47</v>
      </c>
      <c r="Y165" s="1064" t="b">
        <f t="shared" ref="Y165" si="40">W165=E165</f>
        <v>1</v>
      </c>
    </row>
    <row r="166" spans="1:25" s="235" customFormat="1" ht="33.75" customHeight="1">
      <c r="A166" s="929" t="s">
        <v>557</v>
      </c>
      <c r="B166" s="930" t="s">
        <v>541</v>
      </c>
      <c r="C166" s="253"/>
      <c r="D166" s="931"/>
      <c r="E166" s="932" t="s">
        <v>551</v>
      </c>
      <c r="F166" s="255"/>
      <c r="G166" s="931"/>
      <c r="H166" s="254"/>
      <c r="I166" s="931"/>
      <c r="J166" s="256"/>
      <c r="K166" s="935"/>
      <c r="L166" s="256"/>
      <c r="M166" s="257">
        <v>25455.578899999997</v>
      </c>
      <c r="N166" s="673">
        <v>4.9574320222213475E-2</v>
      </c>
      <c r="O166" s="712"/>
      <c r="P166" s="233"/>
      <c r="Q166" s="203" t="str">
        <f>IFERROR(IF(OR(B166="TÍTULO 1",B166="TÍTULO 2",B166="TÍTULO 3",B166="TÍTULO 4"),B166,IF(D166=0,"",IF(OR(D166="SINAPI",D166="SINAPI INSUMO",D166="ORSE INSUMO",D166="SEINFRA CE",D166="COMP. ELABORADA",D166="SABESP",D166="EMBASA-BA INSUMO",D166="COMPOSIÇÃO ELAB.",D166="COTAÇÃO INSUMO-BDI DIF.",D166="ORSE INSUMO-BDI DIFERENCIADO",D166="SINAPI INSUMO-BDI DIFERENCIADO"),B166,IF(MID(B166,1,5)="COMP.",VLOOKUP(B166,COMPOSIÇÕES!$K$1:$L$737090,2,FALSE))))),0)</f>
        <v>Título 2</v>
      </c>
      <c r="R166" s="212" t="e">
        <f>VLOOKUP(B166,'CURVA ABC'!$B$5:$N$262,9,FALSE)</f>
        <v>#N/A</v>
      </c>
      <c r="S166" s="56" t="e">
        <f t="shared" si="32"/>
        <v>#N/A</v>
      </c>
      <c r="T166" s="232" t="e">
        <f t="shared" ref="T166:T174" si="41">S166=E166</f>
        <v>#N/A</v>
      </c>
      <c r="V166" s="235" t="s">
        <v>541</v>
      </c>
      <c r="W166" s="234" t="s">
        <v>551</v>
      </c>
      <c r="X166" s="256"/>
      <c r="Y166" s="235" t="b">
        <f t="shared" si="31"/>
        <v>1</v>
      </c>
    </row>
    <row r="167" spans="1:25" s="55" customFormat="1" ht="54" customHeight="1">
      <c r="A167" s="139" t="s">
        <v>1051</v>
      </c>
      <c r="B167" s="134">
        <v>86932</v>
      </c>
      <c r="C167" s="16" t="s">
        <v>2092</v>
      </c>
      <c r="D167" s="138" t="s">
        <v>100</v>
      </c>
      <c r="E167" s="11" t="s">
        <v>809</v>
      </c>
      <c r="F167" s="11" t="e">
        <v>#REF!</v>
      </c>
      <c r="G167" s="143" t="s">
        <v>48</v>
      </c>
      <c r="H167" s="11">
        <v>0</v>
      </c>
      <c r="I167" s="11">
        <v>5</v>
      </c>
      <c r="J167" s="672">
        <v>380.8</v>
      </c>
      <c r="K167" s="11">
        <v>107.65219999999999</v>
      </c>
      <c r="L167" s="140">
        <v>488.4522</v>
      </c>
      <c r="M167" s="244">
        <v>2442.261</v>
      </c>
      <c r="N167" s="141">
        <v>4.7562630319997676E-3</v>
      </c>
      <c r="O167" s="711"/>
      <c r="P167" s="64"/>
      <c r="Q167" s="203">
        <f>IFERROR(IF(OR(B167="TÍTULO 1",B167="TÍTULO 2",B167="TÍTULO 3",B167="TÍTULO 4"),B167,IF(D167=0,"",IF(OR(D167="SINAPI",D167="SINAPI INSUMO",D167="ORSE INSUMO",D167="SEINFRA CE",D167="COMP. ELABORADA",D167="SABESP",D167="EMBASA-BA INSUMO",D167="COMPOSIÇÃO ELAB.",D167="COTAÇÃO INSUMO-BDI DIF.",D167="ORSE INSUMO-BDI DIFERENCIADO",D167="SINAPI INSUMO-BDI DIFERENCIADO"),B167,IF(MID(B167,1,5)="COMP.",VLOOKUP(B167,COMPOSIÇÕES!$K$1:$L$737090,2,FALSE))))),0)</f>
        <v>86932</v>
      </c>
      <c r="R167" s="212">
        <f>VLOOKUP(B167,'CURVA ABC'!$B$5:$N$262,9,FALSE)</f>
        <v>488.4522</v>
      </c>
      <c r="S167" s="56" t="b">
        <f t="shared" si="32"/>
        <v>1</v>
      </c>
      <c r="T167" s="9" t="b">
        <f t="shared" si="41"/>
        <v>0</v>
      </c>
      <c r="V167" s="55">
        <v>86932</v>
      </c>
      <c r="W167" s="67" t="s">
        <v>809</v>
      </c>
      <c r="X167" s="672">
        <v>372.9</v>
      </c>
      <c r="Y167" s="235" t="b">
        <f t="shared" si="31"/>
        <v>1</v>
      </c>
    </row>
    <row r="168" spans="1:25" s="55" customFormat="1" ht="51" customHeight="1">
      <c r="A168" s="139" t="s">
        <v>1052</v>
      </c>
      <c r="B168" s="134" t="s">
        <v>128</v>
      </c>
      <c r="C168" s="16" t="s">
        <v>128</v>
      </c>
      <c r="D168" s="138" t="s">
        <v>928</v>
      </c>
      <c r="E168" s="11" t="s">
        <v>630</v>
      </c>
      <c r="F168" s="11" t="e">
        <v>#REF!</v>
      </c>
      <c r="G168" s="143" t="s">
        <v>96</v>
      </c>
      <c r="H168" s="11">
        <v>0</v>
      </c>
      <c r="I168" s="11">
        <v>5</v>
      </c>
      <c r="J168" s="672">
        <v>34.39</v>
      </c>
      <c r="K168" s="11">
        <v>9.7220999999999993</v>
      </c>
      <c r="L168" s="140">
        <v>44.112099999999998</v>
      </c>
      <c r="M168" s="244">
        <v>220.56049999999999</v>
      </c>
      <c r="N168" s="141">
        <v>4.2953793737417287E-4</v>
      </c>
      <c r="O168" s="711"/>
      <c r="P168" s="64"/>
      <c r="Q168" s="203" t="str">
        <f>IFERROR(IF(OR(B168="TÍTULO 1",B168="TÍTULO 2",B168="TÍTULO 3",B168="TÍTULO 4"),B168,IF(D168=0,"",IF(OR(D168="SINAPI",D168="SINAPI INSUMO",D168="ORSE INSUMO",D168="SEINFRA CE",D168="COMP. ELABORADA",D168="SABESP",D168="EMBASA-BA INSUMO",D168="COMPOSIÇÃO ELAB.",D168="COTAÇÃO INSUMO-BDI DIF.",D168="ORSE INSUMO-BDI DIFERENCIADO",D168="SINAPI INSUMO-BDI DIFERENCIADO"),B168,IF(MID(B168,1,5)="COMP.",VLOOKUP(B168,COMPOSIÇÕES!$K$1:$L$737090,2,FALSE))))),0)</f>
        <v>COMP. 35</v>
      </c>
      <c r="R168" s="212">
        <f>VLOOKUP(B168,'CURVA ABC'!$B$5:$N$262,9,FALSE)</f>
        <v>44.112099999999998</v>
      </c>
      <c r="S168" s="56" t="b">
        <f t="shared" si="32"/>
        <v>1</v>
      </c>
      <c r="T168" s="9" t="b">
        <f t="shared" si="41"/>
        <v>0</v>
      </c>
      <c r="V168" s="55" t="s">
        <v>128</v>
      </c>
      <c r="W168" s="67" t="s">
        <v>630</v>
      </c>
      <c r="X168" s="672">
        <v>33.5</v>
      </c>
      <c r="Y168" s="235" t="b">
        <f t="shared" si="31"/>
        <v>1</v>
      </c>
    </row>
    <row r="169" spans="1:25" s="55" customFormat="1" ht="51" customHeight="1">
      <c r="A169" s="139" t="s">
        <v>1053</v>
      </c>
      <c r="B169" s="134">
        <v>86936</v>
      </c>
      <c r="C169" s="16" t="s">
        <v>2093</v>
      </c>
      <c r="D169" s="138" t="s">
        <v>100</v>
      </c>
      <c r="E169" s="11" t="s">
        <v>810</v>
      </c>
      <c r="F169" s="11" t="e">
        <v>#REF!</v>
      </c>
      <c r="G169" s="143" t="s">
        <v>48</v>
      </c>
      <c r="H169" s="11">
        <v>0</v>
      </c>
      <c r="I169" s="11">
        <v>7</v>
      </c>
      <c r="J169" s="672">
        <v>310.68</v>
      </c>
      <c r="K169" s="11">
        <v>87.8292</v>
      </c>
      <c r="L169" s="140">
        <v>398.50920000000002</v>
      </c>
      <c r="M169" s="244">
        <v>2789.5644000000002</v>
      </c>
      <c r="N169" s="141">
        <v>5.4326306775167007E-3</v>
      </c>
      <c r="O169" s="711"/>
      <c r="P169" s="64"/>
      <c r="Q169" s="203">
        <f>IFERROR(IF(OR(B169="TÍTULO 1",B169="TÍTULO 2",B169="TÍTULO 3",B169="TÍTULO 4"),B169,IF(D169=0,"",IF(OR(D169="SINAPI",D169="SINAPI INSUMO",D169="ORSE INSUMO",D169="SEINFRA CE",D169="COMP. ELABORADA",D169="SABESP",D169="EMBASA-BA INSUMO",D169="COMPOSIÇÃO ELAB.",D169="COTAÇÃO INSUMO-BDI DIF.",D169="ORSE INSUMO-BDI DIFERENCIADO",D169="SINAPI INSUMO-BDI DIFERENCIADO"),B169,IF(MID(B169,1,5)="COMP.",VLOOKUP(B169,COMPOSIÇÕES!$K$1:$L$737090,2,FALSE))))),0)</f>
        <v>86936</v>
      </c>
      <c r="R169" s="212">
        <f>VLOOKUP(B169,'CURVA ABC'!$B$5:$N$262,9,FALSE)</f>
        <v>398.50920000000002</v>
      </c>
      <c r="S169" s="56" t="b">
        <f t="shared" si="32"/>
        <v>1</v>
      </c>
      <c r="T169" s="9" t="b">
        <f t="shared" si="41"/>
        <v>0</v>
      </c>
      <c r="V169" s="55">
        <v>86936</v>
      </c>
      <c r="W169" s="67" t="s">
        <v>810</v>
      </c>
      <c r="X169" s="672">
        <v>270.89</v>
      </c>
      <c r="Y169" s="235" t="b">
        <f t="shared" si="31"/>
        <v>1</v>
      </c>
    </row>
    <row r="170" spans="1:25" s="55" customFormat="1" ht="63" customHeight="1">
      <c r="A170" s="139" t="s">
        <v>1058</v>
      </c>
      <c r="B170" s="134" t="s">
        <v>129</v>
      </c>
      <c r="C170" s="16" t="s">
        <v>129</v>
      </c>
      <c r="D170" s="137" t="s">
        <v>928</v>
      </c>
      <c r="E170" s="11" t="s">
        <v>1054</v>
      </c>
      <c r="F170" s="11" t="e">
        <v>#REF!</v>
      </c>
      <c r="G170" s="143" t="s">
        <v>96</v>
      </c>
      <c r="H170" s="11">
        <v>0</v>
      </c>
      <c r="I170" s="11">
        <v>14</v>
      </c>
      <c r="J170" s="672">
        <v>427.2</v>
      </c>
      <c r="K170" s="11">
        <v>120.7694</v>
      </c>
      <c r="L170" s="140">
        <v>547.96939999999995</v>
      </c>
      <c r="M170" s="244">
        <v>7671.5716000000002</v>
      </c>
      <c r="N170" s="141">
        <v>1.4940259209977685E-2</v>
      </c>
      <c r="O170" s="711"/>
      <c r="P170" s="64"/>
      <c r="Q170" s="203" t="str">
        <f>IFERROR(IF(OR(B170="TÍTULO 1",B170="TÍTULO 2",B170="TÍTULO 3",B170="TÍTULO 4"),B170,IF(D170=0,"",IF(OR(D170="SINAPI",D170="SINAPI INSUMO",D170="ORSE INSUMO",D170="SEINFRA CE",D170="COMP. ELABORADA",D170="SABESP",D170="EMBASA-BA INSUMO",D170="COMPOSIÇÃO ELAB.",D170="COTAÇÃO INSUMO-BDI DIF.",D170="ORSE INSUMO-BDI DIFERENCIADO",D170="SINAPI INSUMO-BDI DIFERENCIADO"),B170,IF(MID(B170,1,5)="COMP.",VLOOKUP(B170,COMPOSIÇÕES!$K$1:$L$737090,2,FALSE))))),0)</f>
        <v>COMP. 36</v>
      </c>
      <c r="R170" s="212">
        <f>VLOOKUP(B170,'CURVA ABC'!$B$5:$N$262,9,FALSE)</f>
        <v>547.96939999999995</v>
      </c>
      <c r="S170" s="56" t="b">
        <f t="shared" si="32"/>
        <v>1</v>
      </c>
      <c r="T170" s="9" t="b">
        <f t="shared" si="41"/>
        <v>0</v>
      </c>
      <c r="V170" s="55" t="s">
        <v>129</v>
      </c>
      <c r="W170" s="67" t="s">
        <v>1054</v>
      </c>
      <c r="X170" s="672">
        <v>333.74</v>
      </c>
      <c r="Y170" s="235" t="b">
        <f t="shared" si="31"/>
        <v>1</v>
      </c>
    </row>
    <row r="171" spans="1:25" s="55" customFormat="1" ht="63" customHeight="1">
      <c r="A171" s="139" t="s">
        <v>1059</v>
      </c>
      <c r="B171" s="134" t="s">
        <v>597</v>
      </c>
      <c r="C171" s="16" t="s">
        <v>597</v>
      </c>
      <c r="D171" s="137" t="s">
        <v>928</v>
      </c>
      <c r="E171" s="11" t="s">
        <v>1055</v>
      </c>
      <c r="F171" s="11" t="e">
        <v>#REF!</v>
      </c>
      <c r="G171" s="143" t="s">
        <v>96</v>
      </c>
      <c r="H171" s="11">
        <v>0</v>
      </c>
      <c r="I171" s="11">
        <v>2</v>
      </c>
      <c r="J171" s="672">
        <v>343.81</v>
      </c>
      <c r="K171" s="11">
        <v>97.195099999999996</v>
      </c>
      <c r="L171" s="140">
        <v>441.00510000000003</v>
      </c>
      <c r="M171" s="244">
        <v>882.01020000000005</v>
      </c>
      <c r="N171" s="141">
        <v>1.7177003228183729E-3</v>
      </c>
      <c r="O171" s="711"/>
      <c r="P171" s="64"/>
      <c r="Q171" s="203" t="str">
        <f>IFERROR(IF(OR(B171="TÍTULO 1",B171="TÍTULO 2",B171="TÍTULO 3",B171="TÍTULO 4"),B171,IF(D171=0,"",IF(OR(D171="SINAPI",D171="SINAPI INSUMO",D171="ORSE INSUMO",D171="SEINFRA CE",D171="COMP. ELABORADA",D171="SABESP",D171="EMBASA-BA INSUMO",D171="COMPOSIÇÃO ELAB.",D171="COTAÇÃO INSUMO-BDI DIF.",D171="ORSE INSUMO-BDI DIFERENCIADO",D171="SINAPI INSUMO-BDI DIFERENCIADO"),B171,IF(MID(B171,1,5)="COMP.",VLOOKUP(B171,COMPOSIÇÕES!$K$1:$L$737090,2,FALSE))))),0)</f>
        <v>COMP. 37</v>
      </c>
      <c r="R171" s="212">
        <f>VLOOKUP(B171,'CURVA ABC'!$B$5:$N$262,9,FALSE)</f>
        <v>441.00510000000003</v>
      </c>
      <c r="S171" s="56" t="b">
        <f t="shared" si="32"/>
        <v>1</v>
      </c>
      <c r="T171" s="9" t="b">
        <f t="shared" si="41"/>
        <v>0</v>
      </c>
      <c r="V171" s="55" t="s">
        <v>597</v>
      </c>
      <c r="W171" s="67" t="s">
        <v>1055</v>
      </c>
      <c r="X171" s="672">
        <v>333.04</v>
      </c>
      <c r="Y171" s="235" t="b">
        <f t="shared" si="31"/>
        <v>1</v>
      </c>
    </row>
    <row r="172" spans="1:25" s="55" customFormat="1" ht="39" customHeight="1">
      <c r="A172" s="139" t="s">
        <v>1060</v>
      </c>
      <c r="B172" s="134" t="s">
        <v>130</v>
      </c>
      <c r="C172" s="16" t="s">
        <v>130</v>
      </c>
      <c r="D172" s="138" t="s">
        <v>928</v>
      </c>
      <c r="E172" s="11" t="s">
        <v>1056</v>
      </c>
      <c r="F172" s="11" t="e">
        <v>#REF!</v>
      </c>
      <c r="G172" s="143" t="s">
        <v>96</v>
      </c>
      <c r="H172" s="11">
        <v>0</v>
      </c>
      <c r="I172" s="11">
        <v>4</v>
      </c>
      <c r="J172" s="672">
        <v>168.41</v>
      </c>
      <c r="K172" s="11">
        <v>47.609499999999997</v>
      </c>
      <c r="L172" s="140">
        <v>216.01949999999999</v>
      </c>
      <c r="M172" s="244">
        <v>864.07799999999997</v>
      </c>
      <c r="N172" s="141">
        <v>1.6827776589661365E-3</v>
      </c>
      <c r="O172" s="711"/>
      <c r="P172" s="64"/>
      <c r="Q172" s="203" t="str">
        <f>IFERROR(IF(OR(B172="TÍTULO 1",B172="TÍTULO 2",B172="TÍTULO 3",B172="TÍTULO 4"),B172,IF(D172=0,"",IF(OR(D172="SINAPI",D172="SINAPI INSUMO",D172="ORSE INSUMO",D172="SEINFRA CE",D172="COMP. ELABORADA",D172="SABESP",D172="EMBASA-BA INSUMO",D172="COMPOSIÇÃO ELAB.",D172="COTAÇÃO INSUMO-BDI DIF.",D172="ORSE INSUMO-BDI DIFERENCIADO",D172="SINAPI INSUMO-BDI DIFERENCIADO"),B172,IF(MID(B172,1,5)="COMP.",VLOOKUP(B172,COMPOSIÇÕES!$K$1:$L$737090,2,FALSE))))),0)</f>
        <v>COMP. 38</v>
      </c>
      <c r="R172" s="212">
        <f>VLOOKUP(B172,'CURVA ABC'!$B$5:$N$262,9,FALSE)</f>
        <v>216.01949999999999</v>
      </c>
      <c r="S172" s="56" t="b">
        <f t="shared" si="32"/>
        <v>1</v>
      </c>
      <c r="T172" s="720" t="b">
        <f t="shared" si="41"/>
        <v>0</v>
      </c>
      <c r="V172" s="55" t="s">
        <v>130</v>
      </c>
      <c r="W172" s="212" t="s">
        <v>1056</v>
      </c>
      <c r="X172" s="672">
        <v>166.77</v>
      </c>
      <c r="Y172" s="235" t="b">
        <f t="shared" si="31"/>
        <v>1</v>
      </c>
    </row>
    <row r="173" spans="1:25" s="55" customFormat="1" ht="39" customHeight="1">
      <c r="A173" s="139" t="s">
        <v>1061</v>
      </c>
      <c r="B173" s="134" t="s">
        <v>131</v>
      </c>
      <c r="C173" s="16" t="s">
        <v>131</v>
      </c>
      <c r="D173" s="138" t="s">
        <v>928</v>
      </c>
      <c r="E173" s="11" t="s">
        <v>881</v>
      </c>
      <c r="F173" s="11" t="e">
        <v>#REF!</v>
      </c>
      <c r="G173" s="143" t="s">
        <v>48</v>
      </c>
      <c r="H173" s="11">
        <v>0</v>
      </c>
      <c r="I173" s="11">
        <v>4</v>
      </c>
      <c r="J173" s="672">
        <v>252.44</v>
      </c>
      <c r="K173" s="11">
        <v>71.364800000000002</v>
      </c>
      <c r="L173" s="140">
        <v>323.8048</v>
      </c>
      <c r="M173" s="244">
        <v>1295.2192</v>
      </c>
      <c r="N173" s="141">
        <v>2.5224180377512125E-3</v>
      </c>
      <c r="O173" s="711"/>
      <c r="P173" s="64"/>
      <c r="Q173" s="203" t="str">
        <f>IFERROR(IF(OR(B173="TÍTULO 1",B173="TÍTULO 2",B173="TÍTULO 3",B173="TÍTULO 4"),B173,IF(D173=0,"",IF(OR(D173="SINAPI",D173="SINAPI INSUMO",D173="ORSE INSUMO",D173="SEINFRA CE",D173="COMP. ELABORADA",D173="SABESP",D173="EMBASA-BA INSUMO",D173="COMPOSIÇÃO ELAB.",D173="COTAÇÃO INSUMO-BDI DIF.",D173="ORSE INSUMO-BDI DIFERENCIADO",D173="SINAPI INSUMO-BDI DIFERENCIADO"),B173,IF(MID(B173,1,5)="COMP.",VLOOKUP(B173,COMPOSIÇÕES!$K$1:$L$737090,2,FALSE))))),0)</f>
        <v>COMP. 39</v>
      </c>
      <c r="R173" s="212">
        <f>VLOOKUP(B173,'CURVA ABC'!$B$5:$N$262,9,FALSE)</f>
        <v>323.8048</v>
      </c>
      <c r="S173" s="56" t="b">
        <f t="shared" si="32"/>
        <v>1</v>
      </c>
      <c r="T173" s="9" t="b">
        <f t="shared" si="41"/>
        <v>0</v>
      </c>
      <c r="V173" s="55" t="s">
        <v>131</v>
      </c>
      <c r="W173" s="67" t="s">
        <v>881</v>
      </c>
      <c r="X173" s="672">
        <v>352.35</v>
      </c>
      <c r="Y173" s="235" t="b">
        <f t="shared" si="31"/>
        <v>1</v>
      </c>
    </row>
    <row r="174" spans="1:25" s="55" customFormat="1" ht="40.5" customHeight="1">
      <c r="A174" s="139" t="s">
        <v>1062</v>
      </c>
      <c r="B174" s="134" t="s">
        <v>132</v>
      </c>
      <c r="C174" s="16" t="s">
        <v>132</v>
      </c>
      <c r="D174" s="138" t="s">
        <v>928</v>
      </c>
      <c r="E174" s="11" t="s">
        <v>1057</v>
      </c>
      <c r="F174" s="11" t="e">
        <v>#REF!</v>
      </c>
      <c r="G174" s="143" t="s">
        <v>96</v>
      </c>
      <c r="H174" s="11">
        <v>0</v>
      </c>
      <c r="I174" s="11">
        <v>1</v>
      </c>
      <c r="J174" s="672">
        <v>412.69</v>
      </c>
      <c r="K174" s="11">
        <v>116.6675</v>
      </c>
      <c r="L174" s="140">
        <v>529.35749999999996</v>
      </c>
      <c r="M174" s="244">
        <v>529.35749999999996</v>
      </c>
      <c r="N174" s="141">
        <v>1.0309150037452249E-3</v>
      </c>
      <c r="O174" s="711"/>
      <c r="P174" s="64"/>
      <c r="Q174" s="203" t="str">
        <f>IFERROR(IF(OR(B174="TÍTULO 1",B174="TÍTULO 2",B174="TÍTULO 3",B174="TÍTULO 4"),B174,IF(D174=0,"",IF(OR(D174="SINAPI",D174="SINAPI INSUMO",D174="ORSE INSUMO",D174="SEINFRA CE",D174="COMP. ELABORADA",D174="SABESP",D174="EMBASA-BA INSUMO",D174="COMPOSIÇÃO ELAB.",D174="COTAÇÃO INSUMO-BDI DIF.",D174="ORSE INSUMO-BDI DIFERENCIADO",D174="SINAPI INSUMO-BDI DIFERENCIADO"),B174,IF(MID(B174,1,5)="COMP.",VLOOKUP(B174,COMPOSIÇÕES!$K$1:$L$737090,2,FALSE))))),0)</f>
        <v>COMP. 40</v>
      </c>
      <c r="R174" s="212">
        <f>VLOOKUP(B174,'CURVA ABC'!$B$5:$N$262,9,FALSE)</f>
        <v>529.35749999999996</v>
      </c>
      <c r="S174" s="56" t="b">
        <f t="shared" si="32"/>
        <v>1</v>
      </c>
      <c r="T174" s="9" t="b">
        <f t="shared" si="41"/>
        <v>0</v>
      </c>
      <c r="V174" s="55" t="s">
        <v>132</v>
      </c>
      <c r="W174" s="67" t="s">
        <v>1057</v>
      </c>
      <c r="X174" s="672">
        <v>436.89</v>
      </c>
      <c r="Y174" s="235" t="b">
        <f t="shared" si="31"/>
        <v>1</v>
      </c>
    </row>
    <row r="175" spans="1:25" s="55" customFormat="1" ht="40.5" customHeight="1">
      <c r="A175" s="139" t="s">
        <v>1063</v>
      </c>
      <c r="B175" s="134">
        <v>86909</v>
      </c>
      <c r="C175" s="16" t="s">
        <v>2094</v>
      </c>
      <c r="D175" s="137" t="s">
        <v>100</v>
      </c>
      <c r="E175" s="11" t="s">
        <v>806</v>
      </c>
      <c r="F175" s="11" t="e">
        <v>#REF!</v>
      </c>
      <c r="G175" s="143" t="s">
        <v>48</v>
      </c>
      <c r="H175" s="11">
        <v>0</v>
      </c>
      <c r="I175" s="11">
        <v>1</v>
      </c>
      <c r="J175" s="672">
        <v>90.65</v>
      </c>
      <c r="K175" s="11">
        <v>25.626799999999999</v>
      </c>
      <c r="L175" s="140">
        <v>116.27679999999999</v>
      </c>
      <c r="M175" s="244">
        <v>116.27679999999999</v>
      </c>
      <c r="N175" s="141">
        <v>2.2644715094710622E-4</v>
      </c>
      <c r="O175" s="711"/>
      <c r="P175" s="64"/>
      <c r="Q175" s="203">
        <f>IFERROR(IF(OR(B175="TÍTULO 1",B175="TÍTULO 2",B175="TÍTULO 3",B175="TÍTULO 4"),B175,IF(D175=0,"",IF(OR(D175="SINAPI",D175="SINAPI INSUMO",D175="ORSE INSUMO",D175="SEINFRA CE",D175="COMP. ELABORADA",D175="SABESP",D175="EMBASA-BA INSUMO",D175="COMPOSIÇÃO ELAB.",D175="COTAÇÃO INSUMO-BDI DIF.",D175="ORSE INSUMO-BDI DIFERENCIADO",D175="SINAPI INSUMO-BDI DIFERENCIADO"),B175,IF(MID(B175,1,5)="COMP.",VLOOKUP(B175,COMPOSIÇÕES!$K$1:$L$737090,2,FALSE))))),0)</f>
        <v>86909</v>
      </c>
      <c r="R175" s="212">
        <f>VLOOKUP(B175,'CURVA ABC'!$B$5:$N$262,9,FALSE)</f>
        <v>116.27679999999999</v>
      </c>
      <c r="S175" s="56" t="b">
        <f t="shared" si="32"/>
        <v>1</v>
      </c>
      <c r="T175" s="9" t="b">
        <f t="shared" ref="T175:T193" si="42">S175=E175</f>
        <v>0</v>
      </c>
      <c r="V175" s="55">
        <v>86909</v>
      </c>
      <c r="W175" s="67" t="s">
        <v>806</v>
      </c>
      <c r="X175" s="672">
        <v>83.54</v>
      </c>
      <c r="Y175" s="235" t="b">
        <f t="shared" si="31"/>
        <v>1</v>
      </c>
    </row>
    <row r="176" spans="1:25" s="55" customFormat="1" ht="39" customHeight="1">
      <c r="A176" s="139" t="s">
        <v>1064</v>
      </c>
      <c r="B176" s="134" t="s">
        <v>133</v>
      </c>
      <c r="C176" s="16" t="s">
        <v>133</v>
      </c>
      <c r="D176" s="137" t="s">
        <v>928</v>
      </c>
      <c r="E176" s="11" t="s">
        <v>651</v>
      </c>
      <c r="F176" s="11" t="e">
        <v>#REF!</v>
      </c>
      <c r="G176" s="143" t="s">
        <v>96</v>
      </c>
      <c r="H176" s="11">
        <v>0</v>
      </c>
      <c r="I176" s="11">
        <v>8</v>
      </c>
      <c r="J176" s="672">
        <v>258.47000000000003</v>
      </c>
      <c r="K176" s="11">
        <v>73.069500000000005</v>
      </c>
      <c r="L176" s="140">
        <v>331.53949999999998</v>
      </c>
      <c r="M176" s="244">
        <v>2652.3159999999998</v>
      </c>
      <c r="N176" s="141">
        <v>5.1653416813278747E-3</v>
      </c>
      <c r="O176" s="711"/>
      <c r="P176" s="64"/>
      <c r="Q176" s="203" t="str">
        <f>IFERROR(IF(OR(B176="TÍTULO 1",B176="TÍTULO 2",B176="TÍTULO 3",B176="TÍTULO 4"),B176,IF(D176=0,"",IF(OR(D176="SINAPI",D176="SINAPI INSUMO",D176="ORSE INSUMO",D176="SEINFRA CE",D176="COMP. ELABORADA",D176="SABESP",D176="EMBASA-BA INSUMO",D176="COMPOSIÇÃO ELAB.",D176="COTAÇÃO INSUMO-BDI DIF.",D176="ORSE INSUMO-BDI DIFERENCIADO",D176="SINAPI INSUMO-BDI DIFERENCIADO"),B176,IF(MID(B176,1,5)="COMP.",VLOOKUP(B176,COMPOSIÇÕES!$K$1:$L$737090,2,FALSE))))),0)</f>
        <v>COMP. 41</v>
      </c>
      <c r="R176" s="212">
        <f>VLOOKUP(B176,'CURVA ABC'!$B$5:$N$262,9,FALSE)</f>
        <v>331.53949999999998</v>
      </c>
      <c r="S176" s="56" t="b">
        <f t="shared" si="32"/>
        <v>1</v>
      </c>
      <c r="T176" s="720" t="b">
        <f t="shared" si="42"/>
        <v>0</v>
      </c>
      <c r="V176" s="55" t="s">
        <v>133</v>
      </c>
      <c r="W176" s="212" t="s">
        <v>651</v>
      </c>
      <c r="X176" s="672">
        <v>389.6</v>
      </c>
      <c r="Y176" s="235" t="b">
        <f t="shared" si="31"/>
        <v>1</v>
      </c>
    </row>
    <row r="177" spans="1:25" s="55" customFormat="1" ht="39" customHeight="1">
      <c r="A177" s="139" t="s">
        <v>1065</v>
      </c>
      <c r="B177" s="134">
        <v>86910</v>
      </c>
      <c r="C177" s="16" t="s">
        <v>2095</v>
      </c>
      <c r="D177" s="137" t="s">
        <v>100</v>
      </c>
      <c r="E177" s="11" t="s">
        <v>807</v>
      </c>
      <c r="F177" s="11" t="e">
        <v>#REF!</v>
      </c>
      <c r="G177" s="143" t="s">
        <v>48</v>
      </c>
      <c r="H177" s="11">
        <v>0</v>
      </c>
      <c r="I177" s="11">
        <v>14</v>
      </c>
      <c r="J177" s="672">
        <v>86.72</v>
      </c>
      <c r="K177" s="11">
        <v>24.515699999999999</v>
      </c>
      <c r="L177" s="140">
        <v>111.23569999999999</v>
      </c>
      <c r="M177" s="244">
        <v>1557.2998</v>
      </c>
      <c r="N177" s="141">
        <v>3.0328156853344636E-3</v>
      </c>
      <c r="O177" s="711"/>
      <c r="P177" s="64"/>
      <c r="Q177" s="203">
        <f>IFERROR(IF(OR(B177="TÍTULO 1",B177="TÍTULO 2",B177="TÍTULO 3",B177="TÍTULO 4"),B177,IF(D177=0,"",IF(OR(D177="SINAPI",D177="SINAPI INSUMO",D177="ORSE INSUMO",D177="SEINFRA CE",D177="COMP. ELABORADA",D177="SABESP",D177="EMBASA-BA INSUMO",D177="COMPOSIÇÃO ELAB.",D177="COTAÇÃO INSUMO-BDI DIF.",D177="ORSE INSUMO-BDI DIFERENCIADO",D177="SINAPI INSUMO-BDI DIFERENCIADO"),B177,IF(MID(B177,1,5)="COMP.",VLOOKUP(B177,COMPOSIÇÕES!$K$1:$L$737090,2,FALSE))))),0)</f>
        <v>86910</v>
      </c>
      <c r="R177" s="212">
        <f>VLOOKUP(B177,'CURVA ABC'!$B$5:$N$262,9,FALSE)</f>
        <v>111.23569999999999</v>
      </c>
      <c r="S177" s="56" t="b">
        <f t="shared" si="32"/>
        <v>1</v>
      </c>
      <c r="T177" s="720" t="b">
        <f t="shared" si="42"/>
        <v>0</v>
      </c>
      <c r="V177" s="55">
        <v>86910</v>
      </c>
      <c r="W177" s="212" t="s">
        <v>807</v>
      </c>
      <c r="X177" s="672">
        <v>79.930000000000007</v>
      </c>
      <c r="Y177" s="235" t="b">
        <f t="shared" si="31"/>
        <v>1</v>
      </c>
    </row>
    <row r="178" spans="1:25" s="55" customFormat="1" ht="40.5" customHeight="1">
      <c r="A178" s="139" t="s">
        <v>1066</v>
      </c>
      <c r="B178" s="134">
        <v>86914</v>
      </c>
      <c r="C178" s="16" t="s">
        <v>2096</v>
      </c>
      <c r="D178" s="137" t="s">
        <v>100</v>
      </c>
      <c r="E178" s="11" t="s">
        <v>808</v>
      </c>
      <c r="F178" s="11" t="e">
        <v>#REF!</v>
      </c>
      <c r="G178" s="143" t="s">
        <v>48</v>
      </c>
      <c r="H178" s="11">
        <v>0</v>
      </c>
      <c r="I178" s="11">
        <v>2</v>
      </c>
      <c r="J178" s="672">
        <v>34.97</v>
      </c>
      <c r="K178" s="11">
        <v>9.8859999999999992</v>
      </c>
      <c r="L178" s="140">
        <v>44.856000000000002</v>
      </c>
      <c r="M178" s="244">
        <v>89.712000000000003</v>
      </c>
      <c r="N178" s="141">
        <v>1.7471264092034522E-4</v>
      </c>
      <c r="O178" s="711"/>
      <c r="P178" s="64"/>
      <c r="Q178" s="203">
        <f>IFERROR(IF(OR(B178="TÍTULO 1",B178="TÍTULO 2",B178="TÍTULO 3",B178="TÍTULO 4"),B178,IF(D178=0,"",IF(OR(D178="SINAPI",D178="SINAPI INSUMO",D178="ORSE INSUMO",D178="SEINFRA CE",D178="COMP. ELABORADA",D178="SABESP",D178="EMBASA-BA INSUMO",D178="COMPOSIÇÃO ELAB.",D178="COTAÇÃO INSUMO-BDI DIF.",D178="ORSE INSUMO-BDI DIFERENCIADO",D178="SINAPI INSUMO-BDI DIFERENCIADO"),B178,IF(MID(B178,1,5)="COMP.",VLOOKUP(B178,COMPOSIÇÕES!$K$1:$L$737090,2,FALSE))))),0)</f>
        <v>86914</v>
      </c>
      <c r="R178" s="212">
        <f>VLOOKUP(B178,'CURVA ABC'!$B$5:$N$262,9,FALSE)</f>
        <v>44.856000000000002</v>
      </c>
      <c r="S178" s="56" t="b">
        <f t="shared" si="32"/>
        <v>1</v>
      </c>
      <c r="T178" s="9" t="b">
        <f t="shared" si="42"/>
        <v>0</v>
      </c>
      <c r="V178" s="55">
        <v>86914</v>
      </c>
      <c r="W178" s="67" t="s">
        <v>808</v>
      </c>
      <c r="X178" s="672">
        <v>32.380000000000003</v>
      </c>
      <c r="Y178" s="235" t="b">
        <f t="shared" si="31"/>
        <v>1</v>
      </c>
    </row>
    <row r="179" spans="1:25" s="55" customFormat="1" ht="39" customHeight="1">
      <c r="A179" s="139" t="s">
        <v>1067</v>
      </c>
      <c r="B179" s="134" t="s">
        <v>134</v>
      </c>
      <c r="C179" s="16" t="s">
        <v>134</v>
      </c>
      <c r="D179" s="137" t="s">
        <v>928</v>
      </c>
      <c r="E179" s="11" t="s">
        <v>274</v>
      </c>
      <c r="F179" s="11" t="e">
        <v>#REF!</v>
      </c>
      <c r="G179" s="143" t="s">
        <v>96</v>
      </c>
      <c r="H179" s="11">
        <v>0</v>
      </c>
      <c r="I179" s="11">
        <v>5</v>
      </c>
      <c r="J179" s="672">
        <v>63.21</v>
      </c>
      <c r="K179" s="11">
        <v>17.869499999999999</v>
      </c>
      <c r="L179" s="140">
        <v>81.079499999999996</v>
      </c>
      <c r="M179" s="244">
        <v>405.39749999999998</v>
      </c>
      <c r="N179" s="141">
        <v>7.8950494747085829E-4</v>
      </c>
      <c r="O179" s="711"/>
      <c r="P179" s="64"/>
      <c r="Q179" s="203" t="str">
        <f>IFERROR(IF(OR(B179="TÍTULO 1",B179="TÍTULO 2",B179="TÍTULO 3",B179="TÍTULO 4"),B179,IF(D179=0,"",IF(OR(D179="SINAPI",D179="SINAPI INSUMO",D179="ORSE INSUMO",D179="SEINFRA CE",D179="COMP. ELABORADA",D179="SABESP",D179="EMBASA-BA INSUMO",D179="COMPOSIÇÃO ELAB.",D179="COTAÇÃO INSUMO-BDI DIF.",D179="ORSE INSUMO-BDI DIFERENCIADO",D179="SINAPI INSUMO-BDI DIFERENCIADO"),B179,IF(MID(B179,1,5)="COMP.",VLOOKUP(B179,COMPOSIÇÕES!$K$1:$L$737090,2,FALSE))))),0)</f>
        <v>COMP. 42</v>
      </c>
      <c r="R179" s="212">
        <f>VLOOKUP(B179,'CURVA ABC'!$B$5:$N$262,9,FALSE)</f>
        <v>81.079499999999996</v>
      </c>
      <c r="S179" s="56" t="b">
        <f t="shared" si="32"/>
        <v>1</v>
      </c>
      <c r="T179" s="9" t="b">
        <f t="shared" si="42"/>
        <v>0</v>
      </c>
      <c r="V179" s="55" t="s">
        <v>134</v>
      </c>
      <c r="W179" s="67" t="s">
        <v>274</v>
      </c>
      <c r="X179" s="672">
        <v>60</v>
      </c>
      <c r="Y179" s="235" t="b">
        <f t="shared" si="31"/>
        <v>1</v>
      </c>
    </row>
    <row r="180" spans="1:25" s="55" customFormat="1" ht="39" customHeight="1">
      <c r="A180" s="139" t="s">
        <v>1068</v>
      </c>
      <c r="B180" s="134">
        <v>95547</v>
      </c>
      <c r="C180" s="16" t="s">
        <v>2097</v>
      </c>
      <c r="D180" s="137" t="s">
        <v>100</v>
      </c>
      <c r="E180" s="11" t="s">
        <v>811</v>
      </c>
      <c r="F180" s="11" t="e">
        <v>#REF!</v>
      </c>
      <c r="G180" s="143" t="s">
        <v>48</v>
      </c>
      <c r="H180" s="11">
        <v>0</v>
      </c>
      <c r="I180" s="11">
        <v>18</v>
      </c>
      <c r="J180" s="672">
        <v>64.88</v>
      </c>
      <c r="K180" s="11">
        <v>18.3416</v>
      </c>
      <c r="L180" s="140">
        <v>83.221599999999995</v>
      </c>
      <c r="M180" s="244">
        <v>1497.9888000000001</v>
      </c>
      <c r="N180" s="141">
        <v>2.9173084906935396E-3</v>
      </c>
      <c r="O180" s="711"/>
      <c r="P180" s="64"/>
      <c r="Q180" s="203">
        <f>IFERROR(IF(OR(B180="TÍTULO 1",B180="TÍTULO 2",B180="TÍTULO 3",B180="TÍTULO 4"),B180,IF(D180=0,"",IF(OR(D180="SINAPI",D180="SINAPI INSUMO",D180="ORSE INSUMO",D180="SEINFRA CE",D180="COMP. ELABORADA",D180="SABESP",D180="EMBASA-BA INSUMO",D180="COMPOSIÇÃO ELAB.",D180="COTAÇÃO INSUMO-BDI DIF.",D180="ORSE INSUMO-BDI DIFERENCIADO",D180="SINAPI INSUMO-BDI DIFERENCIADO"),B180,IF(MID(B180,1,5)="COMP.",VLOOKUP(B180,COMPOSIÇÕES!$K$1:$L$737090,2,FALSE))))),0)</f>
        <v>95547</v>
      </c>
      <c r="R180" s="212">
        <f>VLOOKUP(B180,'CURVA ABC'!$B$5:$N$262,9,FALSE)</f>
        <v>83.221599999999995</v>
      </c>
      <c r="S180" s="56" t="b">
        <f t="shared" si="32"/>
        <v>1</v>
      </c>
      <c r="T180" s="9" t="b">
        <f t="shared" si="42"/>
        <v>0</v>
      </c>
      <c r="V180" s="55">
        <v>95547</v>
      </c>
      <c r="W180" s="67" t="s">
        <v>811</v>
      </c>
      <c r="X180" s="672">
        <v>64.599999999999994</v>
      </c>
      <c r="Y180" s="235" t="b">
        <f t="shared" si="31"/>
        <v>1</v>
      </c>
    </row>
    <row r="181" spans="1:25" s="55" customFormat="1" ht="39" customHeight="1">
      <c r="A181" s="139" t="s">
        <v>1069</v>
      </c>
      <c r="B181" s="134" t="s">
        <v>135</v>
      </c>
      <c r="C181" s="16" t="s">
        <v>135</v>
      </c>
      <c r="D181" s="137" t="s">
        <v>928</v>
      </c>
      <c r="E181" s="11" t="s">
        <v>275</v>
      </c>
      <c r="F181" s="11" t="e">
        <v>#REF!</v>
      </c>
      <c r="G181" s="143" t="s">
        <v>96</v>
      </c>
      <c r="H181" s="11">
        <v>0</v>
      </c>
      <c r="I181" s="11">
        <v>18</v>
      </c>
      <c r="J181" s="672">
        <v>94.3</v>
      </c>
      <c r="K181" s="11">
        <v>26.6586</v>
      </c>
      <c r="L181" s="140">
        <v>120.9586</v>
      </c>
      <c r="M181" s="244">
        <v>2177.2548000000002</v>
      </c>
      <c r="N181" s="141">
        <v>4.2401678266508159E-3</v>
      </c>
      <c r="O181" s="711"/>
      <c r="P181" s="64"/>
      <c r="Q181" s="203" t="str">
        <f>IFERROR(IF(OR(B181="TÍTULO 1",B181="TÍTULO 2",B181="TÍTULO 3",B181="TÍTULO 4"),B181,IF(D181=0,"",IF(OR(D181="SINAPI",D181="SINAPI INSUMO",D181="ORSE INSUMO",D181="SEINFRA CE",D181="COMP. ELABORADA",D181="SABESP",D181="EMBASA-BA INSUMO",D181="COMPOSIÇÃO ELAB.",D181="COTAÇÃO INSUMO-BDI DIF.",D181="ORSE INSUMO-BDI DIFERENCIADO",D181="SINAPI INSUMO-BDI DIFERENCIADO"),B181,IF(MID(B181,1,5)="COMP.",VLOOKUP(B181,COMPOSIÇÕES!$K$1:$L$737090,2,FALSE))))),0)</f>
        <v>COMP. 43</v>
      </c>
      <c r="R181" s="212">
        <f>VLOOKUP(B181,'CURVA ABC'!$B$5:$N$262,9,FALSE)</f>
        <v>120.9586</v>
      </c>
      <c r="S181" s="56" t="b">
        <f t="shared" si="32"/>
        <v>1</v>
      </c>
      <c r="T181" s="9" t="b">
        <f t="shared" si="42"/>
        <v>0</v>
      </c>
      <c r="V181" s="55" t="s">
        <v>135</v>
      </c>
      <c r="W181" s="67" t="s">
        <v>275</v>
      </c>
      <c r="X181" s="672">
        <v>87.68</v>
      </c>
      <c r="Y181" s="235" t="b">
        <f t="shared" si="31"/>
        <v>1</v>
      </c>
    </row>
    <row r="182" spans="1:25" s="55" customFormat="1" ht="39" customHeight="1">
      <c r="A182" s="139" t="s">
        <v>1070</v>
      </c>
      <c r="B182" s="134" t="s">
        <v>246</v>
      </c>
      <c r="C182" s="16" t="s">
        <v>246</v>
      </c>
      <c r="D182" s="137" t="s">
        <v>928</v>
      </c>
      <c r="E182" s="11" t="s">
        <v>1539</v>
      </c>
      <c r="F182" s="11" t="e">
        <v>#REF!</v>
      </c>
      <c r="G182" s="143" t="s">
        <v>955</v>
      </c>
      <c r="H182" s="11">
        <v>0</v>
      </c>
      <c r="I182" s="11">
        <v>1</v>
      </c>
      <c r="J182" s="672">
        <v>206.37</v>
      </c>
      <c r="K182" s="11">
        <v>58.340800000000002</v>
      </c>
      <c r="L182" s="140">
        <v>264.71080000000001</v>
      </c>
      <c r="M182" s="244">
        <v>264.71080000000001</v>
      </c>
      <c r="N182" s="141">
        <v>5.1551991871920497E-4</v>
      </c>
      <c r="O182" s="711"/>
      <c r="P182" s="64"/>
      <c r="Q182" s="203" t="str">
        <f>IFERROR(IF(OR(B182="TÍTULO 1",B182="TÍTULO 2",B182="TÍTULO 3",B182="TÍTULO 4"),B182,IF(D182=0,"",IF(OR(D182="SINAPI",D182="SINAPI INSUMO",D182="ORSE INSUMO",D182="SEINFRA CE",D182="COMP. ELABORADA",D182="SABESP",D182="EMBASA-BA INSUMO",D182="COMPOSIÇÃO ELAB.",D182="COTAÇÃO INSUMO-BDI DIF.",D182="ORSE INSUMO-BDI DIFERENCIADO",D182="SINAPI INSUMO-BDI DIFERENCIADO"),B182,IF(MID(B182,1,5)="COMP.",VLOOKUP(B182,COMPOSIÇÕES!$K$1:$L$737090,2,FALSE))))),0)</f>
        <v>COMP. 90</v>
      </c>
      <c r="R182" s="212">
        <f>VLOOKUP(B182,'CURVA ABC'!$B$5:$N$262,9,FALSE)</f>
        <v>264.71080000000001</v>
      </c>
      <c r="S182" s="56" t="b">
        <f>R182=L182</f>
        <v>1</v>
      </c>
      <c r="T182" s="9" t="b">
        <f t="shared" si="42"/>
        <v>0</v>
      </c>
      <c r="V182" s="55" t="s">
        <v>246</v>
      </c>
      <c r="W182" s="67" t="s">
        <v>1539</v>
      </c>
      <c r="X182" s="672">
        <v>196.01</v>
      </c>
      <c r="Y182" s="235" t="b">
        <f>W182=E182</f>
        <v>1</v>
      </c>
    </row>
    <row r="183" spans="1:25" s="239" customFormat="1" ht="43.5" customHeight="1">
      <c r="A183" s="919" t="s">
        <v>941</v>
      </c>
      <c r="B183" s="920" t="s">
        <v>540</v>
      </c>
      <c r="C183" s="247"/>
      <c r="D183" s="921"/>
      <c r="E183" s="922" t="s">
        <v>27</v>
      </c>
      <c r="F183" s="249"/>
      <c r="G183" s="921"/>
      <c r="H183" s="248"/>
      <c r="I183" s="927"/>
      <c r="J183" s="259"/>
      <c r="K183" s="927"/>
      <c r="L183" s="259"/>
      <c r="M183" s="917">
        <v>75533.749099999986</v>
      </c>
      <c r="N183" s="252">
        <v>0.14710073104908761</v>
      </c>
      <c r="O183" s="714"/>
      <c r="P183" s="262"/>
      <c r="Q183" s="203" t="str">
        <f>IFERROR(IF(OR(B183="TÍTULO 1",B183="TÍTULO 2",B183="TÍTULO 3",B183="TÍTULO 4"),B183,IF(D183=0,"",IF(OR(D183="SINAPI",D183="SINAPI INSUMO",D183="ORSE INSUMO",D183="SEINFRA CE",D183="COMP. ELABORADA",D183="SABESP",D183="EMBASA-BA INSUMO",D183="COMPOSIÇÃO ELAB.",D183="COTAÇÃO INSUMO-BDI DIF.",D183="ORSE INSUMO-BDI DIFERENCIADO",D183="SINAPI INSUMO-BDI DIFERENCIADO"),B183,IF(MID(B183,1,5)="COMP.",VLOOKUP(B183,COMPOSIÇÕES!$K$1:$L$737090,2,FALSE))))),0)</f>
        <v>Título 1</v>
      </c>
      <c r="R183" s="212" t="e">
        <f>VLOOKUP(B183,'CURVA ABC'!$B$5:$N$262,9,FALSE)</f>
        <v>#N/A</v>
      </c>
      <c r="S183" s="56" t="e">
        <f t="shared" si="32"/>
        <v>#N/A</v>
      </c>
      <c r="T183" s="238" t="e">
        <f t="shared" si="42"/>
        <v>#N/A</v>
      </c>
      <c r="V183" s="239" t="s">
        <v>540</v>
      </c>
      <c r="W183" s="237" t="s">
        <v>27</v>
      </c>
      <c r="X183" s="259"/>
      <c r="Y183" s="235" t="b">
        <f t="shared" si="31"/>
        <v>1</v>
      </c>
    </row>
    <row r="184" spans="1:25" s="235" customFormat="1" ht="33.75" customHeight="1">
      <c r="A184" s="929" t="s">
        <v>1120</v>
      </c>
      <c r="B184" s="930" t="s">
        <v>541</v>
      </c>
      <c r="C184" s="253"/>
      <c r="D184" s="931"/>
      <c r="E184" s="932" t="s">
        <v>558</v>
      </c>
      <c r="F184" s="255"/>
      <c r="G184" s="931"/>
      <c r="H184" s="254"/>
      <c r="I184" s="935"/>
      <c r="J184" s="256"/>
      <c r="K184" s="935"/>
      <c r="L184" s="256"/>
      <c r="M184" s="257">
        <v>39656.302600000003</v>
      </c>
      <c r="N184" s="258">
        <v>7.7229995500962559E-2</v>
      </c>
      <c r="O184" s="712"/>
      <c r="P184" s="233"/>
      <c r="Q184" s="203" t="str">
        <f>IFERROR(IF(OR(B184="TÍTULO 1",B184="TÍTULO 2",B184="TÍTULO 3",B184="TÍTULO 4"),B184,IF(D184=0,"",IF(OR(D184="SINAPI",D184="SINAPI INSUMO",D184="ORSE INSUMO",D184="SEINFRA CE",D184="COMP. ELABORADA",D184="SABESP",D184="EMBASA-BA INSUMO",D184="COMPOSIÇÃO ELAB.",D184="COTAÇÃO INSUMO-BDI DIF.",D184="ORSE INSUMO-BDI DIFERENCIADO",D184="SINAPI INSUMO-BDI DIFERENCIADO"),B184,IF(MID(B184,1,5)="COMP.",VLOOKUP(B184,COMPOSIÇÕES!$K$1:$L$737090,2,FALSE))))),0)</f>
        <v>Título 2</v>
      </c>
      <c r="R184" s="212" t="e">
        <f>VLOOKUP(B184,'CURVA ABC'!$B$5:$N$262,9,FALSE)</f>
        <v>#N/A</v>
      </c>
      <c r="S184" s="56" t="e">
        <f t="shared" si="32"/>
        <v>#N/A</v>
      </c>
      <c r="T184" s="232" t="e">
        <f t="shared" si="42"/>
        <v>#N/A</v>
      </c>
      <c r="V184" s="235" t="s">
        <v>541</v>
      </c>
      <c r="W184" s="234" t="s">
        <v>558</v>
      </c>
      <c r="X184" s="256"/>
      <c r="Y184" s="235" t="b">
        <f t="shared" si="31"/>
        <v>1</v>
      </c>
    </row>
    <row r="185" spans="1:25" s="55" customFormat="1" ht="50.25" customHeight="1">
      <c r="A185" s="139" t="s">
        <v>1121</v>
      </c>
      <c r="B185" s="136" t="s">
        <v>102</v>
      </c>
      <c r="C185" s="16" t="s">
        <v>102</v>
      </c>
      <c r="D185" s="137" t="s">
        <v>928</v>
      </c>
      <c r="E185" s="11" t="s">
        <v>613</v>
      </c>
      <c r="F185" s="11" t="e">
        <v>#REF!</v>
      </c>
      <c r="G185" s="143" t="s">
        <v>47</v>
      </c>
      <c r="H185" s="11">
        <v>0</v>
      </c>
      <c r="I185" s="205">
        <v>85</v>
      </c>
      <c r="J185" s="672">
        <v>19.293199999999999</v>
      </c>
      <c r="K185" s="11">
        <v>5.4542000000000002</v>
      </c>
      <c r="L185" s="140">
        <v>24.747399999999999</v>
      </c>
      <c r="M185" s="244">
        <v>2103.529</v>
      </c>
      <c r="N185" s="141">
        <v>4.0965880466663634E-3</v>
      </c>
      <c r="O185" s="711"/>
      <c r="P185" s="64"/>
      <c r="Q185" s="203" t="str">
        <f>IFERROR(IF(OR(B185="TÍTULO 1",B185="TÍTULO 2",B185="TÍTULO 3",B185="TÍTULO 4"),B185,IF(D185=0,"",IF(OR(D185="SINAPI",D185="SINAPI INSUMO",D185="ORSE INSUMO",D185="SEINFRA CE",D185="COMP. ELABORADA",D185="SABESP",D185="EMBASA-BA INSUMO",D185="COMPOSIÇÃO ELAB.",D185="COTAÇÃO INSUMO-BDI DIF.",D185="ORSE INSUMO-BDI DIFERENCIADO",D185="SINAPI INSUMO-BDI DIFERENCIADO"),B185,IF(MID(B185,1,5)="COMP.",VLOOKUP(B185,COMPOSIÇÕES!$K$1:$L$737090,2,FALSE))))),0)</f>
        <v>COMP. 9</v>
      </c>
      <c r="R185" s="212">
        <f>VLOOKUP(B185,'CURVA ABC'!$B$5:$N$262,9,FALSE)</f>
        <v>24.747399999999999</v>
      </c>
      <c r="S185" s="56" t="b">
        <f t="shared" si="32"/>
        <v>1</v>
      </c>
      <c r="T185" s="9" t="b">
        <f t="shared" si="42"/>
        <v>0</v>
      </c>
      <c r="V185" s="55" t="s">
        <v>102</v>
      </c>
      <c r="W185" s="67" t="s">
        <v>613</v>
      </c>
      <c r="X185" s="672">
        <v>18.986999999999998</v>
      </c>
      <c r="Y185" s="235" t="b">
        <f t="shared" si="31"/>
        <v>1</v>
      </c>
    </row>
    <row r="186" spans="1:25" s="55" customFormat="1" ht="50.25" customHeight="1">
      <c r="A186" s="139" t="s">
        <v>1541</v>
      </c>
      <c r="B186" s="134" t="s">
        <v>522</v>
      </c>
      <c r="C186" s="16" t="s">
        <v>522</v>
      </c>
      <c r="D186" s="137" t="s">
        <v>928</v>
      </c>
      <c r="E186" s="11" t="s">
        <v>608</v>
      </c>
      <c r="F186" s="11" t="e">
        <v>#REF!</v>
      </c>
      <c r="G186" s="143" t="s">
        <v>47</v>
      </c>
      <c r="H186" s="11">
        <v>0</v>
      </c>
      <c r="I186" s="205">
        <v>60</v>
      </c>
      <c r="J186" s="672">
        <v>38.814300000000003</v>
      </c>
      <c r="K186" s="11">
        <v>10.972799999999999</v>
      </c>
      <c r="L186" s="140">
        <v>49.787100000000002</v>
      </c>
      <c r="M186" s="244">
        <v>2987.2260000000001</v>
      </c>
      <c r="N186" s="141">
        <v>5.8175733846745044E-3</v>
      </c>
      <c r="O186" s="711"/>
      <c r="P186" s="64"/>
      <c r="Q186" s="203" t="str">
        <f>IFERROR(IF(OR(B186="TÍTULO 1",B186="TÍTULO 2",B186="TÍTULO 3",B186="TÍTULO 4"),B186,IF(D186=0,"",IF(OR(D186="SINAPI",D186="SINAPI INSUMO",D186="ORSE INSUMO",D186="SEINFRA CE",D186="COMP. ELABORADA",D186="SABESP",D186="EMBASA-BA INSUMO",D186="COMPOSIÇÃO ELAB.",D186="COTAÇÃO INSUMO-BDI DIF.",D186="ORSE INSUMO-BDI DIFERENCIADO",D186="SINAPI INSUMO-BDI DIFERENCIADO"),B186,IF(MID(B186,1,5)="COMP.",VLOOKUP(B186,COMPOSIÇÕES!$K$1:$L$737090,2,FALSE))))),0)</f>
        <v>COMP. 8</v>
      </c>
      <c r="R186" s="212">
        <f>VLOOKUP(B186,'CURVA ABC'!$B$5:$N$262,9,FALSE)</f>
        <v>49.787100000000002</v>
      </c>
      <c r="S186" s="56" t="b">
        <f t="shared" si="32"/>
        <v>1</v>
      </c>
      <c r="T186" s="9" t="b">
        <f t="shared" si="42"/>
        <v>0</v>
      </c>
      <c r="V186" s="55" t="s">
        <v>522</v>
      </c>
      <c r="W186" s="67" t="s">
        <v>608</v>
      </c>
      <c r="X186" s="672">
        <v>38.1738</v>
      </c>
      <c r="Y186" s="235" t="b">
        <f t="shared" si="31"/>
        <v>1</v>
      </c>
    </row>
    <row r="187" spans="1:25" s="55" customFormat="1" ht="50.25" customHeight="1">
      <c r="A187" s="139" t="s">
        <v>1122</v>
      </c>
      <c r="B187" s="134" t="s">
        <v>163</v>
      </c>
      <c r="C187" s="16" t="s">
        <v>163</v>
      </c>
      <c r="D187" s="137" t="s">
        <v>928</v>
      </c>
      <c r="E187" s="11" t="s">
        <v>1386</v>
      </c>
      <c r="F187" s="11" t="e">
        <v>#REF!</v>
      </c>
      <c r="G187" s="143" t="s">
        <v>96</v>
      </c>
      <c r="H187" s="11">
        <v>0</v>
      </c>
      <c r="I187" s="205">
        <v>14</v>
      </c>
      <c r="J187" s="672">
        <v>9.99</v>
      </c>
      <c r="K187" s="11">
        <v>2.8241999999999998</v>
      </c>
      <c r="L187" s="140">
        <v>12.8142</v>
      </c>
      <c r="M187" s="244">
        <v>179.39879999999999</v>
      </c>
      <c r="N187" s="141">
        <v>3.493762052561622E-4</v>
      </c>
      <c r="O187" s="711"/>
      <c r="P187" s="64"/>
      <c r="Q187" s="203" t="str">
        <f>IFERROR(IF(OR(B187="TÍTULO 1",B187="TÍTULO 2",B187="TÍTULO 3",B187="TÍTULO 4"),B187,IF(D187=0,"",IF(OR(D187="SINAPI",D187="SINAPI INSUMO",D187="ORSE INSUMO",D187="SEINFRA CE",D187="COMP. ELABORADA",D187="SABESP",D187="EMBASA-BA INSUMO",D187="COMPOSIÇÃO ELAB.",D187="COTAÇÃO INSUMO-BDI DIF.",D187="ORSE INSUMO-BDI DIFERENCIADO",D187="SINAPI INSUMO-BDI DIFERENCIADO"),B187,IF(MID(B187,1,5)="COMP.",VLOOKUP(B187,COMPOSIÇÕES!$K$1:$L$737090,2,FALSE))))),0)</f>
        <v>COMP. 65</v>
      </c>
      <c r="R187" s="212">
        <f>VLOOKUP(B187,'CURVA ABC'!$B$5:$N$262,9,FALSE)</f>
        <v>12.8142</v>
      </c>
      <c r="S187" s="56" t="b">
        <f t="shared" si="32"/>
        <v>1</v>
      </c>
      <c r="T187" s="9" t="b">
        <f t="shared" si="42"/>
        <v>0</v>
      </c>
      <c r="V187" s="55" t="s">
        <v>163</v>
      </c>
      <c r="W187" s="67" t="s">
        <v>1386</v>
      </c>
      <c r="X187" s="672">
        <v>9.86</v>
      </c>
      <c r="Y187" s="235" t="b">
        <f t="shared" si="31"/>
        <v>1</v>
      </c>
    </row>
    <row r="188" spans="1:25" s="55" customFormat="1" ht="50.25" customHeight="1">
      <c r="A188" s="139" t="s">
        <v>1123</v>
      </c>
      <c r="B188" s="134" t="s">
        <v>164</v>
      </c>
      <c r="C188" s="16" t="s">
        <v>164</v>
      </c>
      <c r="D188" s="137" t="s">
        <v>928</v>
      </c>
      <c r="E188" s="11" t="s">
        <v>1388</v>
      </c>
      <c r="F188" s="11" t="e">
        <v>#REF!</v>
      </c>
      <c r="G188" s="143" t="s">
        <v>96</v>
      </c>
      <c r="H188" s="11">
        <v>0</v>
      </c>
      <c r="I188" s="205">
        <v>54</v>
      </c>
      <c r="J188" s="672">
        <v>11.01</v>
      </c>
      <c r="K188" s="11">
        <v>3.1124999999999998</v>
      </c>
      <c r="L188" s="140">
        <v>14.1225</v>
      </c>
      <c r="M188" s="244">
        <v>762.61500000000001</v>
      </c>
      <c r="N188" s="141">
        <v>1.4851801392842547E-3</v>
      </c>
      <c r="O188" s="711"/>
      <c r="P188" s="64"/>
      <c r="Q188" s="203" t="str">
        <f>IFERROR(IF(OR(B188="TÍTULO 1",B188="TÍTULO 2",B188="TÍTULO 3",B188="TÍTULO 4"),B188,IF(D188=0,"",IF(OR(D188="SINAPI",D188="SINAPI INSUMO",D188="ORSE INSUMO",D188="SEINFRA CE",D188="COMP. ELABORADA",D188="SABESP",D188="EMBASA-BA INSUMO",D188="COMPOSIÇÃO ELAB.",D188="COTAÇÃO INSUMO-BDI DIF.",D188="ORSE INSUMO-BDI DIFERENCIADO",D188="SINAPI INSUMO-BDI DIFERENCIADO"),B188,IF(MID(B188,1,5)="COMP.",VLOOKUP(B188,COMPOSIÇÕES!$K$1:$L$737090,2,FALSE))))),0)</f>
        <v>COMP. 66</v>
      </c>
      <c r="R188" s="212">
        <f>VLOOKUP(B188,'CURVA ABC'!$B$5:$N$262,9,FALSE)</f>
        <v>14.1225</v>
      </c>
      <c r="S188" s="56" t="b">
        <f t="shared" si="32"/>
        <v>1</v>
      </c>
      <c r="T188" s="9" t="b">
        <f t="shared" si="42"/>
        <v>0</v>
      </c>
      <c r="V188" s="55" t="s">
        <v>164</v>
      </c>
      <c r="W188" s="67" t="s">
        <v>1388</v>
      </c>
      <c r="X188" s="672">
        <v>10.86</v>
      </c>
      <c r="Y188" s="235" t="b">
        <f t="shared" si="31"/>
        <v>1</v>
      </c>
    </row>
    <row r="189" spans="1:25" s="55" customFormat="1" ht="50.25" customHeight="1">
      <c r="A189" s="139" t="s">
        <v>1124</v>
      </c>
      <c r="B189" s="134" t="s">
        <v>165</v>
      </c>
      <c r="C189" s="16" t="s">
        <v>165</v>
      </c>
      <c r="D189" s="137" t="s">
        <v>928</v>
      </c>
      <c r="E189" s="11" t="s">
        <v>1393</v>
      </c>
      <c r="F189" s="11" t="e">
        <v>#REF!</v>
      </c>
      <c r="G189" s="143" t="s">
        <v>96</v>
      </c>
      <c r="H189" s="11">
        <v>0</v>
      </c>
      <c r="I189" s="205">
        <v>6</v>
      </c>
      <c r="J189" s="672">
        <v>29.33</v>
      </c>
      <c r="K189" s="11">
        <v>8.2916000000000007</v>
      </c>
      <c r="L189" s="140">
        <v>37.621600000000001</v>
      </c>
      <c r="M189" s="244">
        <v>225.7296</v>
      </c>
      <c r="N189" s="141">
        <v>4.3960467440134154E-4</v>
      </c>
      <c r="O189" s="711"/>
      <c r="P189" s="64"/>
      <c r="Q189" s="203" t="str">
        <f>IFERROR(IF(OR(B189="TÍTULO 1",B189="TÍTULO 2",B189="TÍTULO 3",B189="TÍTULO 4"),B189,IF(D189=0,"",IF(OR(D189="SINAPI",D189="SINAPI INSUMO",D189="ORSE INSUMO",D189="SEINFRA CE",D189="COMP. ELABORADA",D189="SABESP",D189="EMBASA-BA INSUMO",D189="COMPOSIÇÃO ELAB.",D189="COTAÇÃO INSUMO-BDI DIF.",D189="ORSE INSUMO-BDI DIFERENCIADO",D189="SINAPI INSUMO-BDI DIFERENCIADO"),B189,IF(MID(B189,1,5)="COMP.",VLOOKUP(B189,COMPOSIÇÕES!$K$1:$L$737090,2,FALSE))))),0)</f>
        <v>COMP. 67</v>
      </c>
      <c r="R189" s="212">
        <f>VLOOKUP(B189,'CURVA ABC'!$B$5:$N$262,9,FALSE)</f>
        <v>37.621600000000001</v>
      </c>
      <c r="S189" s="56" t="b">
        <f t="shared" si="32"/>
        <v>1</v>
      </c>
      <c r="T189" s="9" t="b">
        <f t="shared" si="42"/>
        <v>0</v>
      </c>
      <c r="V189" s="55" t="s">
        <v>165</v>
      </c>
      <c r="W189" s="67" t="s">
        <v>1393</v>
      </c>
      <c r="X189" s="672">
        <v>28.84</v>
      </c>
      <c r="Y189" s="235" t="b">
        <f t="shared" si="31"/>
        <v>1</v>
      </c>
    </row>
    <row r="190" spans="1:25" s="55" customFormat="1" ht="50.25" customHeight="1">
      <c r="A190" s="139" t="s">
        <v>1125</v>
      </c>
      <c r="B190" s="134" t="s">
        <v>166</v>
      </c>
      <c r="C190" s="16" t="s">
        <v>166</v>
      </c>
      <c r="D190" s="137" t="s">
        <v>928</v>
      </c>
      <c r="E190" s="11" t="s">
        <v>1391</v>
      </c>
      <c r="F190" s="11" t="e">
        <v>#REF!</v>
      </c>
      <c r="G190" s="143" t="s">
        <v>96</v>
      </c>
      <c r="H190" s="11">
        <v>0</v>
      </c>
      <c r="I190" s="205">
        <v>4</v>
      </c>
      <c r="J190" s="672">
        <v>24.55</v>
      </c>
      <c r="K190" s="11">
        <v>6.9402999999999997</v>
      </c>
      <c r="L190" s="140">
        <v>31.490300000000001</v>
      </c>
      <c r="M190" s="244">
        <v>125.96120000000001</v>
      </c>
      <c r="N190" s="141">
        <v>2.4530736028062895E-4</v>
      </c>
      <c r="O190" s="711"/>
      <c r="P190" s="64"/>
      <c r="Q190" s="203" t="str">
        <f>IFERROR(IF(OR(B190="TÍTULO 1",B190="TÍTULO 2",B190="TÍTULO 3",B190="TÍTULO 4"),B190,IF(D190=0,"",IF(OR(D190="SINAPI",D190="SINAPI INSUMO",D190="ORSE INSUMO",D190="SEINFRA CE",D190="COMP. ELABORADA",D190="SABESP",D190="EMBASA-BA INSUMO",D190="COMPOSIÇÃO ELAB.",D190="COTAÇÃO INSUMO-BDI DIF.",D190="ORSE INSUMO-BDI DIFERENCIADO",D190="SINAPI INSUMO-BDI DIFERENCIADO"),B190,IF(MID(B190,1,5)="COMP.",VLOOKUP(B190,COMPOSIÇÕES!$K$1:$L$737090,2,FALSE))))),0)</f>
        <v>COMP. 68</v>
      </c>
      <c r="R190" s="212">
        <f>VLOOKUP(B190,'CURVA ABC'!$B$5:$N$262,9,FALSE)</f>
        <v>31.490300000000001</v>
      </c>
      <c r="S190" s="56" t="b">
        <f t="shared" si="32"/>
        <v>1</v>
      </c>
      <c r="T190" s="9" t="b">
        <f t="shared" si="42"/>
        <v>0</v>
      </c>
      <c r="V190" s="55" t="s">
        <v>166</v>
      </c>
      <c r="W190" s="67" t="s">
        <v>1391</v>
      </c>
      <c r="X190" s="672">
        <v>24.18</v>
      </c>
      <c r="Y190" s="235" t="b">
        <f t="shared" si="31"/>
        <v>1</v>
      </c>
    </row>
    <row r="191" spans="1:25" s="55" customFormat="1" ht="50.25" customHeight="1">
      <c r="A191" s="139" t="s">
        <v>1126</v>
      </c>
      <c r="B191" s="134" t="s">
        <v>266</v>
      </c>
      <c r="C191" s="16" t="s">
        <v>266</v>
      </c>
      <c r="D191" s="137" t="s">
        <v>928</v>
      </c>
      <c r="E191" s="11" t="s">
        <v>1394</v>
      </c>
      <c r="F191" s="11" t="e">
        <v>#REF!</v>
      </c>
      <c r="G191" s="143" t="s">
        <v>96</v>
      </c>
      <c r="H191" s="11">
        <v>0</v>
      </c>
      <c r="I191" s="205">
        <v>5</v>
      </c>
      <c r="J191" s="672">
        <v>15.8</v>
      </c>
      <c r="K191" s="11">
        <v>4.4667000000000003</v>
      </c>
      <c r="L191" s="140">
        <v>20.2667</v>
      </c>
      <c r="M191" s="244">
        <v>101.3335</v>
      </c>
      <c r="N191" s="141">
        <v>1.9734532056694533E-4</v>
      </c>
      <c r="O191" s="711"/>
      <c r="P191" s="64"/>
      <c r="Q191" s="203" t="str">
        <f>IFERROR(IF(OR(B191="TÍTULO 1",B191="TÍTULO 2",B191="TÍTULO 3",B191="TÍTULO 4"),B191,IF(D191=0,"",IF(OR(D191="SINAPI",D191="SINAPI INSUMO",D191="ORSE INSUMO",D191="SEINFRA CE",D191="COMP. ELABORADA",D191="SABESP",D191="EMBASA-BA INSUMO",D191="COMPOSIÇÃO ELAB.",D191="COTAÇÃO INSUMO-BDI DIF.",D191="ORSE INSUMO-BDI DIFERENCIADO",D191="SINAPI INSUMO-BDI DIFERENCIADO"),B191,IF(MID(B191,1,5)="COMP.",VLOOKUP(B191,COMPOSIÇÕES!$K$1:$L$737090,2,FALSE))))),0)</f>
        <v>COMP. 70</v>
      </c>
      <c r="R191" s="212">
        <f>VLOOKUP(B191,'CURVA ABC'!$B$5:$N$262,9,FALSE)</f>
        <v>20.2667</v>
      </c>
      <c r="S191" s="56" t="b">
        <f t="shared" si="32"/>
        <v>1</v>
      </c>
      <c r="T191" s="9" t="b">
        <f t="shared" si="42"/>
        <v>0</v>
      </c>
      <c r="V191" s="55" t="s">
        <v>266</v>
      </c>
      <c r="W191" s="67" t="s">
        <v>1394</v>
      </c>
      <c r="X191" s="672">
        <v>15.59</v>
      </c>
      <c r="Y191" s="235" t="b">
        <f t="shared" si="31"/>
        <v>1</v>
      </c>
    </row>
    <row r="192" spans="1:25" s="55" customFormat="1" ht="50.25" customHeight="1">
      <c r="A192" s="139" t="s">
        <v>1542</v>
      </c>
      <c r="B192" s="134" t="s">
        <v>168</v>
      </c>
      <c r="C192" s="16" t="s">
        <v>168</v>
      </c>
      <c r="D192" s="137" t="s">
        <v>928</v>
      </c>
      <c r="E192" s="11" t="s">
        <v>1397</v>
      </c>
      <c r="F192" s="11" t="e">
        <v>#REF!</v>
      </c>
      <c r="G192" s="143" t="s">
        <v>96</v>
      </c>
      <c r="H192" s="11">
        <v>0</v>
      </c>
      <c r="I192" s="205">
        <v>10</v>
      </c>
      <c r="J192" s="672">
        <v>29.63</v>
      </c>
      <c r="K192" s="11">
        <v>8.3764000000000003</v>
      </c>
      <c r="L192" s="140">
        <v>38.006399999999999</v>
      </c>
      <c r="M192" s="244">
        <v>380.06400000000002</v>
      </c>
      <c r="N192" s="141">
        <v>7.4016837389368287E-4</v>
      </c>
      <c r="O192" s="711"/>
      <c r="P192" s="64"/>
      <c r="Q192" s="203" t="str">
        <f>IFERROR(IF(OR(B192="TÍTULO 1",B192="TÍTULO 2",B192="TÍTULO 3",B192="TÍTULO 4"),B192,IF(D192=0,"",IF(OR(D192="SINAPI",D192="SINAPI INSUMO",D192="ORSE INSUMO",D192="SEINFRA CE",D192="COMP. ELABORADA",D192="SABESP",D192="EMBASA-BA INSUMO",D192="COMPOSIÇÃO ELAB.",D192="COTAÇÃO INSUMO-BDI DIF.",D192="ORSE INSUMO-BDI DIFERENCIADO",D192="SINAPI INSUMO-BDI DIFERENCIADO"),B192,IF(MID(B192,1,5)="COMP.",VLOOKUP(B192,COMPOSIÇÕES!$K$1:$L$737090,2,FALSE))))),0)</f>
        <v>COMP. 71</v>
      </c>
      <c r="R192" s="212">
        <f>VLOOKUP(B192,'CURVA ABC'!$B$5:$N$262,9,FALSE)</f>
        <v>38.006399999999999</v>
      </c>
      <c r="S192" s="56" t="b">
        <f t="shared" si="32"/>
        <v>1</v>
      </c>
      <c r="T192" s="9" t="b">
        <f t="shared" si="42"/>
        <v>0</v>
      </c>
      <c r="V192" s="55" t="s">
        <v>168</v>
      </c>
      <c r="W192" s="67" t="s">
        <v>1397</v>
      </c>
      <c r="X192" s="672">
        <v>27.86</v>
      </c>
      <c r="Y192" s="235" t="b">
        <f t="shared" ref="Y192:Y234" si="43">W192=E192</f>
        <v>1</v>
      </c>
    </row>
    <row r="193" spans="1:25" s="55" customFormat="1" ht="50.25" customHeight="1">
      <c r="A193" s="139" t="s">
        <v>1543</v>
      </c>
      <c r="B193" s="134">
        <v>89690</v>
      </c>
      <c r="C193" s="16" t="s">
        <v>2098</v>
      </c>
      <c r="D193" s="137" t="s">
        <v>100</v>
      </c>
      <c r="E193" s="11" t="s">
        <v>796</v>
      </c>
      <c r="F193" s="11" t="e">
        <v>#REF!</v>
      </c>
      <c r="G193" s="143" t="s">
        <v>48</v>
      </c>
      <c r="H193" s="11">
        <v>0</v>
      </c>
      <c r="I193" s="205">
        <v>5</v>
      </c>
      <c r="J193" s="672">
        <v>44.37</v>
      </c>
      <c r="K193" s="11">
        <v>12.5434</v>
      </c>
      <c r="L193" s="140">
        <v>56.913400000000003</v>
      </c>
      <c r="M193" s="244">
        <v>284.56700000000001</v>
      </c>
      <c r="N193" s="141">
        <v>5.5418954085049792E-4</v>
      </c>
      <c r="O193" s="711"/>
      <c r="P193" s="64"/>
      <c r="Q193" s="203">
        <f>IFERROR(IF(OR(B193="TÍTULO 1",B193="TÍTULO 2",B193="TÍTULO 3",B193="TÍTULO 4"),B193,IF(D193=0,"",IF(OR(D193="SINAPI",D193="SINAPI INSUMO",D193="ORSE INSUMO",D193="SEINFRA CE",D193="COMP. ELABORADA",D193="SABESP",D193="EMBASA-BA INSUMO",D193="COMPOSIÇÃO ELAB.",D193="COTAÇÃO INSUMO-BDI DIF.",D193="ORSE INSUMO-BDI DIFERENCIADO",D193="SINAPI INSUMO-BDI DIFERENCIADO"),B193,IF(MID(B193,1,5)="COMP.",VLOOKUP(B193,COMPOSIÇÕES!$K$1:$L$737090,2,FALSE))))),0)</f>
        <v>89690</v>
      </c>
      <c r="R193" s="212">
        <f>VLOOKUP(B193,'CURVA ABC'!$B$5:$N$262,9,FALSE)</f>
        <v>56.913400000000003</v>
      </c>
      <c r="S193" s="56" t="b">
        <f t="shared" si="32"/>
        <v>1</v>
      </c>
      <c r="T193" s="9" t="b">
        <f t="shared" si="42"/>
        <v>0</v>
      </c>
      <c r="V193" s="55">
        <v>89690</v>
      </c>
      <c r="W193" s="67" t="s">
        <v>796</v>
      </c>
      <c r="X193" s="672">
        <v>43.53</v>
      </c>
      <c r="Y193" s="235" t="b">
        <f t="shared" ref="Y193" si="44">W193=E193</f>
        <v>1</v>
      </c>
    </row>
    <row r="194" spans="1:25" s="55" customFormat="1" ht="50.25" customHeight="1">
      <c r="A194" s="139" t="s">
        <v>1543</v>
      </c>
      <c r="B194" s="134" t="s">
        <v>169</v>
      </c>
      <c r="C194" s="16" t="s">
        <v>169</v>
      </c>
      <c r="D194" s="137" t="s">
        <v>928</v>
      </c>
      <c r="E194" s="11" t="s">
        <v>1533</v>
      </c>
      <c r="F194" s="11" t="e">
        <v>#REF!</v>
      </c>
      <c r="G194" s="143" t="s">
        <v>96</v>
      </c>
      <c r="H194" s="11">
        <v>0</v>
      </c>
      <c r="I194" s="205">
        <v>6</v>
      </c>
      <c r="J194" s="672">
        <v>29.22</v>
      </c>
      <c r="K194" s="11">
        <v>8.2605000000000004</v>
      </c>
      <c r="L194" s="140">
        <v>37.480499999999999</v>
      </c>
      <c r="M194" s="244">
        <v>224.88300000000001</v>
      </c>
      <c r="N194" s="141">
        <v>4.3795593485921604E-4</v>
      </c>
      <c r="O194" s="711"/>
      <c r="P194" s="64"/>
      <c r="Q194" s="203" t="str">
        <f>IFERROR(IF(OR(B194="TÍTULO 1",B194="TÍTULO 2",B194="TÍTULO 3",B194="TÍTULO 4"),B194,IF(D194=0,"",IF(OR(D194="SINAPI",D194="SINAPI INSUMO",D194="ORSE INSUMO",D194="SEINFRA CE",D194="COMP. ELABORADA",D194="SABESP",D194="EMBASA-BA INSUMO",D194="COMPOSIÇÃO ELAB.",D194="COTAÇÃO INSUMO-BDI DIF.",D194="ORSE INSUMO-BDI DIFERENCIADO",D194="SINAPI INSUMO-BDI DIFERENCIADO"),B194,IF(MID(B194,1,5)="COMP.",VLOOKUP(B194,COMPOSIÇÕES!$K$1:$L$737090,2,FALSE))))),0)</f>
        <v>COMP. 72</v>
      </c>
      <c r="R194" s="212">
        <f>VLOOKUP(B194,'CURVA ABC'!$B$5:$N$262,9,FALSE)</f>
        <v>37.480499999999999</v>
      </c>
      <c r="S194" s="56" t="b">
        <f t="shared" ref="S194:S236" si="45">R194=L194</f>
        <v>1</v>
      </c>
      <c r="T194" s="9" t="b">
        <f t="shared" ref="T194:T204" si="46">S194=E194</f>
        <v>0</v>
      </c>
      <c r="V194" s="55" t="s">
        <v>169</v>
      </c>
      <c r="W194" s="67" t="s">
        <v>1533</v>
      </c>
      <c r="X194" s="672">
        <v>27.52</v>
      </c>
      <c r="Y194" s="235" t="b">
        <f t="shared" si="43"/>
        <v>1</v>
      </c>
    </row>
    <row r="195" spans="1:25" s="55" customFormat="1" ht="50.25" customHeight="1">
      <c r="A195" s="139" t="s">
        <v>1127</v>
      </c>
      <c r="B195" s="134" t="s">
        <v>231</v>
      </c>
      <c r="C195" s="16" t="s">
        <v>231</v>
      </c>
      <c r="D195" s="137" t="s">
        <v>928</v>
      </c>
      <c r="E195" s="11" t="s">
        <v>1400</v>
      </c>
      <c r="F195" s="11" t="e">
        <v>#REF!</v>
      </c>
      <c r="G195" s="143" t="s">
        <v>96</v>
      </c>
      <c r="H195" s="11">
        <v>0</v>
      </c>
      <c r="I195" s="205">
        <v>40</v>
      </c>
      <c r="J195" s="672">
        <v>9.11</v>
      </c>
      <c r="K195" s="11">
        <v>2.5754000000000001</v>
      </c>
      <c r="L195" s="140">
        <v>11.6854</v>
      </c>
      <c r="M195" s="244">
        <v>467.416</v>
      </c>
      <c r="N195" s="141">
        <v>9.1028495372329308E-4</v>
      </c>
      <c r="O195" s="711"/>
      <c r="P195" s="64"/>
      <c r="Q195" s="203" t="str">
        <f>IFERROR(IF(OR(B195="TÍTULO 1",B195="TÍTULO 2",B195="TÍTULO 3",B195="TÍTULO 4"),B195,IF(D195=0,"",IF(OR(D195="SINAPI",D195="SINAPI INSUMO",D195="ORSE INSUMO",D195="SEINFRA CE",D195="COMP. ELABORADA",D195="SABESP",D195="EMBASA-BA INSUMO",D195="COMPOSIÇÃO ELAB.",D195="COTAÇÃO INSUMO-BDI DIF.",D195="ORSE INSUMO-BDI DIFERENCIADO",D195="SINAPI INSUMO-BDI DIFERENCIADO"),B195,IF(MID(B195,1,5)="COMP.",VLOOKUP(B195,COMPOSIÇÕES!$K$1:$L$737090,2,FALSE))))),0)</f>
        <v>COMP. 73</v>
      </c>
      <c r="R195" s="212">
        <f>VLOOKUP(B195,'CURVA ABC'!$B$5:$N$262,9,FALSE)</f>
        <v>11.6854</v>
      </c>
      <c r="S195" s="56" t="b">
        <f t="shared" si="45"/>
        <v>1</v>
      </c>
      <c r="T195" s="9" t="b">
        <f t="shared" si="46"/>
        <v>0</v>
      </c>
      <c r="V195" s="55" t="s">
        <v>231</v>
      </c>
      <c r="W195" s="67" t="s">
        <v>1400</v>
      </c>
      <c r="X195" s="672">
        <v>8.9700000000000006</v>
      </c>
      <c r="Y195" s="235" t="b">
        <f t="shared" si="43"/>
        <v>1</v>
      </c>
    </row>
    <row r="196" spans="1:25" s="55" customFormat="1" ht="50.25" customHeight="1">
      <c r="A196" s="139" t="s">
        <v>1544</v>
      </c>
      <c r="B196" s="134" t="s">
        <v>237</v>
      </c>
      <c r="C196" s="16" t="s">
        <v>237</v>
      </c>
      <c r="D196" s="137" t="s">
        <v>928</v>
      </c>
      <c r="E196" s="11" t="s">
        <v>798</v>
      </c>
      <c r="F196" s="11" t="e">
        <v>#REF!</v>
      </c>
      <c r="G196" s="143" t="s">
        <v>96</v>
      </c>
      <c r="H196" s="11">
        <v>0</v>
      </c>
      <c r="I196" s="205">
        <v>12</v>
      </c>
      <c r="J196" s="672">
        <v>16.96</v>
      </c>
      <c r="K196" s="11">
        <v>4.7946</v>
      </c>
      <c r="L196" s="140">
        <v>21.7546</v>
      </c>
      <c r="M196" s="244">
        <v>261.05520000000001</v>
      </c>
      <c r="N196" s="141">
        <v>5.08400697988997E-4</v>
      </c>
      <c r="O196" s="711"/>
      <c r="P196" s="64"/>
      <c r="Q196" s="203" t="str">
        <f>IFERROR(IF(OR(B196="TÍTULO 1",B196="TÍTULO 2",B196="TÍTULO 3",B196="TÍTULO 4"),B196,IF(D196=0,"",IF(OR(D196="SINAPI",D196="SINAPI INSUMO",D196="ORSE INSUMO",D196="SEINFRA CE",D196="COMP. ELABORADA",D196="SABESP",D196="EMBASA-BA INSUMO",D196="COMPOSIÇÃO ELAB.",D196="COTAÇÃO INSUMO-BDI DIF.",D196="ORSE INSUMO-BDI DIFERENCIADO",D196="SINAPI INSUMO-BDI DIFERENCIADO"),B196,IF(MID(B196,1,5)="COMP.",VLOOKUP(B196,COMPOSIÇÕES!$K$1:$L$737090,2,FALSE))))),0)</f>
        <v>COMP. 74</v>
      </c>
      <c r="R196" s="212">
        <f>VLOOKUP(B196,'CURVA ABC'!$B$5:$N$262,9,FALSE)</f>
        <v>21.7546</v>
      </c>
      <c r="S196" s="56" t="b">
        <f t="shared" si="45"/>
        <v>1</v>
      </c>
      <c r="T196" s="9" t="b">
        <f t="shared" si="46"/>
        <v>0</v>
      </c>
      <c r="V196" s="55" t="s">
        <v>237</v>
      </c>
      <c r="W196" s="67" t="s">
        <v>798</v>
      </c>
      <c r="X196" s="672">
        <v>16.72</v>
      </c>
      <c r="Y196" s="235" t="b">
        <f t="shared" si="43"/>
        <v>1</v>
      </c>
    </row>
    <row r="197" spans="1:25" s="55" customFormat="1" ht="50.25" customHeight="1">
      <c r="A197" s="139" t="s">
        <v>1128</v>
      </c>
      <c r="B197" s="134" t="s">
        <v>802</v>
      </c>
      <c r="C197" s="16" t="s">
        <v>802</v>
      </c>
      <c r="D197" s="137" t="s">
        <v>100</v>
      </c>
      <c r="E197" s="11" t="s">
        <v>803</v>
      </c>
      <c r="F197" s="11" t="e">
        <v>#REF!</v>
      </c>
      <c r="G197" s="143" t="s">
        <v>48</v>
      </c>
      <c r="H197" s="11">
        <v>0</v>
      </c>
      <c r="I197" s="205">
        <v>10</v>
      </c>
      <c r="J197" s="672">
        <v>185.53</v>
      </c>
      <c r="K197" s="11">
        <v>52.449300000000001</v>
      </c>
      <c r="L197" s="140">
        <v>237.97929999999999</v>
      </c>
      <c r="M197" s="244">
        <v>2379.7930000000001</v>
      </c>
      <c r="N197" s="141">
        <v>4.6346076319082295E-3</v>
      </c>
      <c r="O197" s="711"/>
      <c r="P197" s="64"/>
      <c r="Q197" s="203" t="str">
        <f>IFERROR(IF(OR(B197="TÍTULO 1",B197="TÍTULO 2",B197="TÍTULO 3",B197="TÍTULO 4"),B197,IF(D197=0,"",IF(OR(D197="SINAPI",D197="SINAPI INSUMO",D197="ORSE INSUMO",D197="SEINFRA CE",D197="COMP. ELABORADA",D197="SABESP",D197="EMBASA-BA INSUMO",D197="COMPOSIÇÃO ELAB.",D197="COTAÇÃO INSUMO-BDI DIF.",D197="ORSE INSUMO-BDI DIFERENCIADO",D197="SINAPI INSUMO-BDI DIFERENCIADO"),B197,IF(MID(B197,1,5)="COMP.",VLOOKUP(B197,COMPOSIÇÕES!$K$1:$L$737090,2,FALSE))))),0)</f>
        <v>74166/1</v>
      </c>
      <c r="R197" s="212">
        <f>VLOOKUP(B197,'CURVA ABC'!$B$5:$N$262,9,FALSE)</f>
        <v>237.97929999999999</v>
      </c>
      <c r="S197" s="56" t="b">
        <f t="shared" si="45"/>
        <v>1</v>
      </c>
      <c r="T197" s="9" t="b">
        <f t="shared" si="46"/>
        <v>0</v>
      </c>
      <c r="V197" s="55" t="s">
        <v>802</v>
      </c>
      <c r="W197" s="67" t="s">
        <v>803</v>
      </c>
      <c r="X197" s="672">
        <v>184.59</v>
      </c>
      <c r="Y197" s="235" t="b">
        <f t="shared" si="43"/>
        <v>1</v>
      </c>
    </row>
    <row r="198" spans="1:25" s="55" customFormat="1" ht="50.25" customHeight="1">
      <c r="A198" s="139" t="s">
        <v>1545</v>
      </c>
      <c r="B198" s="134">
        <v>98102</v>
      </c>
      <c r="C198" s="16" t="s">
        <v>2099</v>
      </c>
      <c r="D198" s="137" t="s">
        <v>100</v>
      </c>
      <c r="E198" s="11" t="s">
        <v>804</v>
      </c>
      <c r="F198" s="11" t="e">
        <v>#REF!</v>
      </c>
      <c r="G198" s="143" t="s">
        <v>48</v>
      </c>
      <c r="H198" s="11">
        <v>0</v>
      </c>
      <c r="I198" s="205">
        <v>1</v>
      </c>
      <c r="J198" s="672">
        <v>64.83</v>
      </c>
      <c r="K198" s="11">
        <v>18.327400000000001</v>
      </c>
      <c r="L198" s="140">
        <v>83.157399999999996</v>
      </c>
      <c r="M198" s="244">
        <v>83.157399999999996</v>
      </c>
      <c r="N198" s="141">
        <v>1.6194766548588275E-4</v>
      </c>
      <c r="O198" s="711"/>
      <c r="P198" s="64"/>
      <c r="Q198" s="203">
        <f>IFERROR(IF(OR(B198="TÍTULO 1",B198="TÍTULO 2",B198="TÍTULO 3",B198="TÍTULO 4"),B198,IF(D198=0,"",IF(OR(D198="SINAPI",D198="SINAPI INSUMO",D198="ORSE INSUMO",D198="SEINFRA CE",D198="COMP. ELABORADA",D198="SABESP",D198="EMBASA-BA INSUMO",D198="COMPOSIÇÃO ELAB.",D198="COTAÇÃO INSUMO-BDI DIF.",D198="ORSE INSUMO-BDI DIFERENCIADO",D198="SINAPI INSUMO-BDI DIFERENCIADO"),B198,IF(MID(B198,1,5)="COMP.",VLOOKUP(B198,COMPOSIÇÕES!$K$1:$L$737090,2,FALSE))))),0)</f>
        <v>98102</v>
      </c>
      <c r="R198" s="212">
        <f>VLOOKUP(B198,'CURVA ABC'!$B$5:$N$262,9,FALSE)</f>
        <v>83.157399999999996</v>
      </c>
      <c r="S198" s="56" t="b">
        <f t="shared" si="45"/>
        <v>1</v>
      </c>
      <c r="T198" s="9" t="b">
        <f t="shared" si="46"/>
        <v>0</v>
      </c>
      <c r="V198" s="55">
        <v>98102</v>
      </c>
      <c r="W198" s="67" t="s">
        <v>804</v>
      </c>
      <c r="X198" s="672">
        <v>64.91</v>
      </c>
      <c r="Y198" s="235" t="b">
        <f t="shared" si="43"/>
        <v>1</v>
      </c>
    </row>
    <row r="199" spans="1:25" s="55" customFormat="1" ht="50.25" customHeight="1">
      <c r="A199" s="139" t="s">
        <v>1546</v>
      </c>
      <c r="B199" s="134" t="s">
        <v>229</v>
      </c>
      <c r="C199" s="16" t="s">
        <v>229</v>
      </c>
      <c r="D199" s="137" t="s">
        <v>928</v>
      </c>
      <c r="E199" s="11" t="s">
        <v>1480</v>
      </c>
      <c r="F199" s="11" t="e">
        <v>#REF!</v>
      </c>
      <c r="G199" s="143" t="s">
        <v>96</v>
      </c>
      <c r="H199" s="11">
        <v>0</v>
      </c>
      <c r="I199" s="205">
        <v>20</v>
      </c>
      <c r="J199" s="672">
        <v>38.520000000000003</v>
      </c>
      <c r="K199" s="11">
        <v>10.8896</v>
      </c>
      <c r="L199" s="140">
        <v>49.409599999999998</v>
      </c>
      <c r="M199" s="244">
        <v>988.19200000000001</v>
      </c>
      <c r="N199" s="141">
        <v>1.9244876277015089E-3</v>
      </c>
      <c r="O199" s="711"/>
      <c r="P199" s="64"/>
      <c r="Q199" s="203" t="str">
        <f>IFERROR(IF(OR(B199="TÍTULO 1",B199="TÍTULO 2",B199="TÍTULO 3",B199="TÍTULO 4"),B199,IF(D199=0,"",IF(OR(D199="SINAPI",D199="SINAPI INSUMO",D199="ORSE INSUMO",D199="SEINFRA CE",D199="COMP. ELABORADA",D199="SABESP",D199="EMBASA-BA INSUMO",D199="COMPOSIÇÃO ELAB.",D199="COTAÇÃO INSUMO-BDI DIF.",D199="ORSE INSUMO-BDI DIFERENCIADO",D199="SINAPI INSUMO-BDI DIFERENCIADO"),B199,IF(MID(B199,1,5)="COMP.",VLOOKUP(B199,COMPOSIÇÕES!$K$1:$L$737090,2,FALSE))))),0)</f>
        <v>COMP. 75</v>
      </c>
      <c r="R199" s="212">
        <f>VLOOKUP(B199,'CURVA ABC'!$B$5:$N$262,9,FALSE)</f>
        <v>49.409599999999998</v>
      </c>
      <c r="S199" s="56" t="b">
        <f t="shared" si="45"/>
        <v>1</v>
      </c>
      <c r="T199" s="720" t="b">
        <f>S199=E199</f>
        <v>0</v>
      </c>
      <c r="V199" s="55" t="s">
        <v>229</v>
      </c>
      <c r="W199" s="212" t="s">
        <v>1480</v>
      </c>
      <c r="X199" s="672">
        <v>37.93</v>
      </c>
      <c r="Y199" s="235" t="b">
        <f t="shared" si="43"/>
        <v>1</v>
      </c>
    </row>
    <row r="200" spans="1:25" s="55" customFormat="1" ht="50.25" customHeight="1">
      <c r="A200" s="139" t="s">
        <v>1370</v>
      </c>
      <c r="B200" s="134" t="s">
        <v>167</v>
      </c>
      <c r="C200" s="16" t="s">
        <v>167</v>
      </c>
      <c r="D200" s="137" t="s">
        <v>928</v>
      </c>
      <c r="E200" s="11" t="s">
        <v>1587</v>
      </c>
      <c r="F200" s="11" t="e">
        <v>#REF!</v>
      </c>
      <c r="G200" s="143" t="s">
        <v>96</v>
      </c>
      <c r="H200" s="11">
        <v>0</v>
      </c>
      <c r="I200" s="205">
        <v>6</v>
      </c>
      <c r="J200" s="672">
        <v>29.14</v>
      </c>
      <c r="K200" s="11">
        <v>8.2378999999999998</v>
      </c>
      <c r="L200" s="140">
        <v>37.377899999999997</v>
      </c>
      <c r="M200" s="244">
        <v>224.26740000000001</v>
      </c>
      <c r="N200" s="141">
        <v>4.367570640085989E-4</v>
      </c>
      <c r="O200" s="711"/>
      <c r="P200" s="64"/>
      <c r="Q200" s="203" t="str">
        <f>IFERROR(IF(OR(B200="TÍTULO 1",B200="TÍTULO 2",B200="TÍTULO 3",B200="TÍTULO 4"),B200,IF(D200=0,"",IF(OR(D200="SINAPI",D200="SINAPI INSUMO",D200="ORSE INSUMO",D200="SEINFRA CE",D200="COMP. ELABORADA",D200="SABESP",D200="EMBASA-BA INSUMO",D200="COMPOSIÇÃO ELAB.",D200="COTAÇÃO INSUMO-BDI DIF.",D200="ORSE INSUMO-BDI DIFERENCIADO",D200="SINAPI INSUMO-BDI DIFERENCIADO"),B200,IF(MID(B200,1,5)="COMP.",VLOOKUP(B200,COMPOSIÇÕES!$K$1:$L$737090,2,FALSE))))),0)</f>
        <v>COMP. 69</v>
      </c>
      <c r="R200" s="212">
        <f>VLOOKUP(B200,'CURVA ABC'!$B$5:$N$262,9,FALSE)</f>
        <v>37.377899999999997</v>
      </c>
      <c r="S200" s="56" t="b">
        <f t="shared" ref="S200" si="47">R200=L200</f>
        <v>1</v>
      </c>
      <c r="T200" s="720" t="b">
        <f>S200=E200</f>
        <v>0</v>
      </c>
      <c r="V200" s="55" t="s">
        <v>167</v>
      </c>
      <c r="W200" s="212" t="s">
        <v>1587</v>
      </c>
      <c r="X200" s="672">
        <v>30.15</v>
      </c>
      <c r="Y200" s="235" t="b">
        <f t="shared" ref="Y200" si="48">W200=E200</f>
        <v>1</v>
      </c>
    </row>
    <row r="201" spans="1:25" s="55" customFormat="1" ht="50.25" customHeight="1">
      <c r="A201" s="139" t="s">
        <v>1547</v>
      </c>
      <c r="B201" s="134" t="s">
        <v>196</v>
      </c>
      <c r="C201" s="16" t="s">
        <v>196</v>
      </c>
      <c r="D201" s="137" t="s">
        <v>928</v>
      </c>
      <c r="E201" s="11" t="s">
        <v>1601</v>
      </c>
      <c r="F201" s="11" t="e">
        <v>#REF!</v>
      </c>
      <c r="G201" s="143" t="s">
        <v>96</v>
      </c>
      <c r="H201" s="11">
        <v>0</v>
      </c>
      <c r="I201" s="205">
        <v>1</v>
      </c>
      <c r="J201" s="672">
        <v>7504.81</v>
      </c>
      <c r="K201" s="11">
        <v>2121.6098000000002</v>
      </c>
      <c r="L201" s="140">
        <v>9626.4197999999997</v>
      </c>
      <c r="M201" s="244">
        <v>9626.4197999999997</v>
      </c>
      <c r="N201" s="141">
        <v>1.8747293849940935E-2</v>
      </c>
      <c r="O201" s="711"/>
      <c r="P201" s="64"/>
      <c r="Q201" s="203" t="str">
        <f>IFERROR(IF(OR(B201="TÍTULO 1",B201="TÍTULO 2",B201="TÍTULO 3",B201="TÍTULO 4"),B201,IF(D201=0,"",IF(OR(D201="SINAPI",D201="SINAPI INSUMO",D201="ORSE INSUMO",D201="SEINFRA CE",D201="COMP. ELABORADA",D201="SABESP",D201="EMBASA-BA INSUMO",D201="COMPOSIÇÃO ELAB.",D201="COTAÇÃO INSUMO-BDI DIF.",D201="ORSE INSUMO-BDI DIFERENCIADO",D201="SINAPI INSUMO-BDI DIFERENCIADO"),B201,IF(MID(B201,1,5)="COMP.",VLOOKUP(B201,COMPOSIÇÕES!$K$1:$L$737090,2,FALSE))))),0)</f>
        <v>COMP. 76</v>
      </c>
      <c r="R201" s="212">
        <f>VLOOKUP(B201,'CURVA ABC'!$B$5:$N$262,9,FALSE)</f>
        <v>9626.4197999999997</v>
      </c>
      <c r="S201" s="56" t="b">
        <f t="shared" si="45"/>
        <v>1</v>
      </c>
      <c r="T201" s="9" t="b">
        <f>S201=E201</f>
        <v>0</v>
      </c>
      <c r="V201" s="55" t="s">
        <v>196</v>
      </c>
      <c r="W201" s="67" t="s">
        <v>1601</v>
      </c>
      <c r="X201" s="672">
        <v>7632.89</v>
      </c>
      <c r="Y201" s="235" t="b">
        <f t="shared" si="43"/>
        <v>1</v>
      </c>
    </row>
    <row r="202" spans="1:25" s="55" customFormat="1" ht="50.25" customHeight="1">
      <c r="A202" s="139" t="s">
        <v>1371</v>
      </c>
      <c r="B202" s="134" t="s">
        <v>195</v>
      </c>
      <c r="C202" s="16" t="s">
        <v>195</v>
      </c>
      <c r="D202" s="137" t="s">
        <v>928</v>
      </c>
      <c r="E202" s="11" t="s">
        <v>1409</v>
      </c>
      <c r="F202" s="11" t="e">
        <v>#REF!</v>
      </c>
      <c r="G202" s="143" t="s">
        <v>96</v>
      </c>
      <c r="H202" s="11">
        <v>0</v>
      </c>
      <c r="I202" s="205">
        <v>1</v>
      </c>
      <c r="J202" s="672">
        <v>13641.78</v>
      </c>
      <c r="K202" s="11">
        <v>3856.5311999999999</v>
      </c>
      <c r="L202" s="140">
        <v>17498.3112</v>
      </c>
      <c r="M202" s="244">
        <v>17498.3112</v>
      </c>
      <c r="N202" s="141">
        <v>3.4077672567750746E-2</v>
      </c>
      <c r="O202" s="711"/>
      <c r="P202" s="64"/>
      <c r="Q202" s="203" t="str">
        <f>IFERROR(IF(OR(B202="TÍTULO 1",B202="TÍTULO 2",B202="TÍTULO 3",B202="TÍTULO 4"),B202,IF(D202=0,"",IF(OR(D202="SINAPI",D202="SINAPI INSUMO",D202="ORSE INSUMO",D202="SEINFRA CE",D202="COMP. ELABORADA",D202="SABESP",D202="EMBASA-BA INSUMO",D202="COMPOSIÇÃO ELAB.",D202="COTAÇÃO INSUMO-BDI DIF.",D202="ORSE INSUMO-BDI DIFERENCIADO",D202="SINAPI INSUMO-BDI DIFERENCIADO"),B202,IF(MID(B202,1,5)="COMP.",VLOOKUP(B202,COMPOSIÇÕES!$K$1:$L$737090,2,FALSE))))),0)</f>
        <v>COMP. 77</v>
      </c>
      <c r="R202" s="212">
        <f>VLOOKUP(B202,'CURVA ABC'!$B$5:$N$262,9,FALSE)</f>
        <v>17498.3112</v>
      </c>
      <c r="S202" s="56" t="b">
        <f t="shared" si="45"/>
        <v>1</v>
      </c>
      <c r="T202" s="9" t="b">
        <f>S202=E202</f>
        <v>0</v>
      </c>
      <c r="V202" s="55" t="s">
        <v>195</v>
      </c>
      <c r="W202" s="67" t="s">
        <v>1409</v>
      </c>
      <c r="X202" s="672">
        <v>13895.65</v>
      </c>
      <c r="Y202" s="235" t="b">
        <f t="shared" si="43"/>
        <v>1</v>
      </c>
    </row>
    <row r="203" spans="1:25" s="55" customFormat="1" ht="42.75" customHeight="1">
      <c r="A203" s="139" t="s">
        <v>1372</v>
      </c>
      <c r="B203" s="134">
        <v>93358</v>
      </c>
      <c r="C203" s="16" t="s">
        <v>2100</v>
      </c>
      <c r="D203" s="137" t="s">
        <v>100</v>
      </c>
      <c r="E203" s="11" t="s">
        <v>827</v>
      </c>
      <c r="F203" s="11" t="e">
        <v>#REF!</v>
      </c>
      <c r="G203" s="143" t="s">
        <v>55</v>
      </c>
      <c r="H203" s="11">
        <v>0</v>
      </c>
      <c r="I203" s="205">
        <v>8.5200000000000014</v>
      </c>
      <c r="J203" s="672">
        <v>50.35</v>
      </c>
      <c r="K203" s="11">
        <v>14.2339</v>
      </c>
      <c r="L203" s="140">
        <v>64.5839</v>
      </c>
      <c r="M203" s="244">
        <v>550.25480000000005</v>
      </c>
      <c r="N203" s="141">
        <v>1.0716121509619268E-3</v>
      </c>
      <c r="O203" s="711" t="s">
        <v>1419</v>
      </c>
      <c r="P203" s="64"/>
      <c r="Q203" s="203">
        <f>IFERROR(IF(OR(B203="TÍTULO 1",B203="TÍTULO 2",B203="TÍTULO 3",B203="TÍTULO 4"),B203,IF(D203=0,"",IF(OR(D203="SINAPI",D203="SINAPI INSUMO",D203="ORSE INSUMO",D203="SEINFRA CE",D203="COMP. ELABORADA",D203="SABESP",D203="EMBASA-BA INSUMO",D203="COMPOSIÇÃO ELAB.",D203="COTAÇÃO INSUMO-BDI DIF.",D203="ORSE INSUMO-BDI DIFERENCIADO",D203="SINAPI INSUMO-BDI DIFERENCIADO"),B203,IF(MID(B203,1,5)="COMP.",VLOOKUP(B203,COMPOSIÇÕES!$K$1:$L$737090,2,FALSE))))),0)</f>
        <v>93358</v>
      </c>
      <c r="R203" s="212">
        <f>VLOOKUP(B203,'CURVA ABC'!$B$5:$N$262,9,FALSE)</f>
        <v>64.5839</v>
      </c>
      <c r="S203" s="56" t="b">
        <f t="shared" si="45"/>
        <v>1</v>
      </c>
      <c r="T203" s="720" t="b">
        <f>S203=E203</f>
        <v>0</v>
      </c>
      <c r="V203" s="55">
        <v>93358</v>
      </c>
      <c r="W203" s="212" t="s">
        <v>827</v>
      </c>
      <c r="X203" s="672">
        <v>50.24</v>
      </c>
      <c r="Y203" s="235" t="b">
        <f t="shared" si="43"/>
        <v>1</v>
      </c>
    </row>
    <row r="204" spans="1:25" s="55" customFormat="1" ht="39.75" customHeight="1">
      <c r="A204" s="139" t="s">
        <v>1585</v>
      </c>
      <c r="B204" s="134">
        <v>93382</v>
      </c>
      <c r="C204" s="16" t="s">
        <v>2101</v>
      </c>
      <c r="D204" s="137" t="s">
        <v>100</v>
      </c>
      <c r="E204" s="11" t="s">
        <v>586</v>
      </c>
      <c r="F204" s="11" t="e">
        <v>#REF!</v>
      </c>
      <c r="G204" s="143" t="s">
        <v>55</v>
      </c>
      <c r="H204" s="11">
        <v>0</v>
      </c>
      <c r="I204" s="205">
        <v>7.9626500000000009</v>
      </c>
      <c r="J204" s="672">
        <v>19.79</v>
      </c>
      <c r="K204" s="11">
        <v>5.5945999999999998</v>
      </c>
      <c r="L204" s="140">
        <v>25.384599999999999</v>
      </c>
      <c r="M204" s="244">
        <v>202.12870000000001</v>
      </c>
      <c r="N204" s="141">
        <v>3.9364231075883027E-4</v>
      </c>
      <c r="O204" s="711" t="s">
        <v>1420</v>
      </c>
      <c r="P204" s="64"/>
      <c r="Q204" s="203">
        <f>IFERROR(IF(OR(B204="TÍTULO 1",B204="TÍTULO 2",B204="TÍTULO 3",B204="TÍTULO 4"),B204,IF(D204=0,"",IF(OR(D204="SINAPI",D204="SINAPI INSUMO",D204="ORSE INSUMO",D204="SEINFRA CE",D204="COMP. ELABORADA",D204="SABESP",D204="EMBASA-BA INSUMO",D204="COMPOSIÇÃO ELAB.",D204="COTAÇÃO INSUMO-BDI DIF.",D204="ORSE INSUMO-BDI DIFERENCIADO",D204="SINAPI INSUMO-BDI DIFERENCIADO"),B204,IF(MID(B204,1,5)="COMP.",VLOOKUP(B204,COMPOSIÇÕES!$K$1:$L$737090,2,FALSE))))),0)</f>
        <v>93382</v>
      </c>
      <c r="R204" s="212">
        <f>VLOOKUP(B204,'CURVA ABC'!$B$5:$N$262,9,FALSE)</f>
        <v>25.384599999999999</v>
      </c>
      <c r="S204" s="56" t="b">
        <f t="shared" si="45"/>
        <v>1</v>
      </c>
      <c r="T204" s="720" t="b">
        <f t="shared" si="46"/>
        <v>0</v>
      </c>
      <c r="V204" s="55">
        <v>93382</v>
      </c>
      <c r="W204" s="212" t="s">
        <v>586</v>
      </c>
      <c r="X204" s="672">
        <v>18.27</v>
      </c>
      <c r="Y204" s="235" t="b">
        <f t="shared" si="43"/>
        <v>1</v>
      </c>
    </row>
    <row r="205" spans="1:25" s="235" customFormat="1" ht="33.75" customHeight="1">
      <c r="A205" s="929" t="s">
        <v>1129</v>
      </c>
      <c r="B205" s="930" t="s">
        <v>541</v>
      </c>
      <c r="C205" s="253"/>
      <c r="D205" s="931"/>
      <c r="E205" s="932" t="s">
        <v>559</v>
      </c>
      <c r="F205" s="255"/>
      <c r="G205" s="931"/>
      <c r="H205" s="254"/>
      <c r="I205" s="935"/>
      <c r="J205" s="256"/>
      <c r="K205" s="935"/>
      <c r="L205" s="256"/>
      <c r="M205" s="257">
        <v>28015.652499999997</v>
      </c>
      <c r="N205" s="258">
        <v>5.4560021350339653E-2</v>
      </c>
      <c r="O205" s="712"/>
      <c r="P205" s="233"/>
      <c r="Q205" s="203" t="str">
        <f>IFERROR(IF(OR(B205="TÍTULO 1",B205="TÍTULO 2",B205="TÍTULO 3",B205="TÍTULO 4"),B205,IF(D205=0,"",IF(OR(D205="SINAPI",D205="SINAPI INSUMO",D205="ORSE INSUMO",D205="SEINFRA CE",D205="COMP. ELABORADA",D205="SABESP",D205="EMBASA-BA INSUMO",D205="COMPOSIÇÃO ELAB.",D205="COTAÇÃO INSUMO-BDI DIF.",D205="ORSE INSUMO-BDI DIFERENCIADO",D205="SINAPI INSUMO-BDI DIFERENCIADO"),B205,IF(MID(B205,1,5)="COMP.",VLOOKUP(B205,COMPOSIÇÕES!$K$1:$L$737090,2,FALSE))))),0)</f>
        <v>Título 2</v>
      </c>
      <c r="R205" s="212" t="e">
        <f>VLOOKUP(B205,'CURVA ABC'!$B$5:$N$262,9,FALSE)</f>
        <v>#N/A</v>
      </c>
      <c r="S205" s="56" t="e">
        <f t="shared" si="45"/>
        <v>#N/A</v>
      </c>
      <c r="T205" s="232" t="e">
        <f>S205=E205</f>
        <v>#N/A</v>
      </c>
      <c r="V205" s="235" t="s">
        <v>541</v>
      </c>
      <c r="W205" s="234" t="s">
        <v>559</v>
      </c>
      <c r="X205" s="256"/>
      <c r="Y205" s="235" t="b">
        <f t="shared" si="43"/>
        <v>1</v>
      </c>
    </row>
    <row r="206" spans="1:25" s="55" customFormat="1" ht="39.75" customHeight="1">
      <c r="A206" s="139" t="s">
        <v>1130</v>
      </c>
      <c r="B206" s="136">
        <v>89356</v>
      </c>
      <c r="C206" s="16" t="s">
        <v>2102</v>
      </c>
      <c r="D206" s="137" t="s">
        <v>100</v>
      </c>
      <c r="E206" s="11" t="s">
        <v>775</v>
      </c>
      <c r="F206" s="11" t="e">
        <v>#REF!</v>
      </c>
      <c r="G206" s="143" t="s">
        <v>47</v>
      </c>
      <c r="H206" s="11">
        <v>0</v>
      </c>
      <c r="I206" s="11">
        <v>152</v>
      </c>
      <c r="J206" s="672">
        <v>15.34</v>
      </c>
      <c r="K206" s="11">
        <v>4.3365999999999998</v>
      </c>
      <c r="L206" s="140">
        <v>19.676600000000001</v>
      </c>
      <c r="M206" s="244">
        <v>2990.8431999999998</v>
      </c>
      <c r="N206" s="141">
        <v>5.8246178220378118E-3</v>
      </c>
      <c r="O206" s="711"/>
      <c r="P206" s="64"/>
      <c r="Q206" s="203">
        <f>IFERROR(IF(OR(B206="TÍTULO 1",B206="TÍTULO 2",B206="TÍTULO 3",B206="TÍTULO 4"),B206,IF(D206=0,"",IF(OR(D206="SINAPI",D206="SINAPI INSUMO",D206="ORSE INSUMO",D206="SEINFRA CE",D206="COMP. ELABORADA",D206="SABESP",D206="EMBASA-BA INSUMO",D206="COMPOSIÇÃO ELAB.",D206="COTAÇÃO INSUMO-BDI DIF.",D206="ORSE INSUMO-BDI DIFERENCIADO",D206="SINAPI INSUMO-BDI DIFERENCIADO"),B206,IF(MID(B206,1,5)="COMP.",VLOOKUP(B206,COMPOSIÇÕES!$K$1:$L$737090,2,FALSE))))),0)</f>
        <v>89356</v>
      </c>
      <c r="R206" s="212">
        <f>VLOOKUP(B206,'CURVA ABC'!$B$5:$N$262,9,FALSE)</f>
        <v>19.676600000000001</v>
      </c>
      <c r="S206" s="56" t="b">
        <f t="shared" si="45"/>
        <v>1</v>
      </c>
      <c r="T206" s="9" t="b">
        <f>S206=E206</f>
        <v>0</v>
      </c>
      <c r="V206" s="55">
        <v>89356</v>
      </c>
      <c r="W206" s="67" t="s">
        <v>775</v>
      </c>
      <c r="X206" s="672">
        <v>15.15</v>
      </c>
      <c r="Y206" s="235" t="b">
        <f t="shared" si="43"/>
        <v>1</v>
      </c>
    </row>
    <row r="207" spans="1:25" s="55" customFormat="1" ht="51.75" customHeight="1">
      <c r="A207" s="139" t="s">
        <v>1131</v>
      </c>
      <c r="B207" s="136">
        <v>89357</v>
      </c>
      <c r="C207" s="16" t="s">
        <v>2103</v>
      </c>
      <c r="D207" s="137" t="s">
        <v>100</v>
      </c>
      <c r="E207" s="11" t="s">
        <v>776</v>
      </c>
      <c r="F207" s="11" t="e">
        <v>#REF!</v>
      </c>
      <c r="G207" s="143" t="s">
        <v>47</v>
      </c>
      <c r="H207" s="11">
        <v>0</v>
      </c>
      <c r="I207" s="11">
        <v>10</v>
      </c>
      <c r="J207" s="672">
        <v>21.16</v>
      </c>
      <c r="K207" s="11">
        <v>5.9819000000000004</v>
      </c>
      <c r="L207" s="140">
        <v>27.1419</v>
      </c>
      <c r="M207" s="244">
        <v>271.41899999999998</v>
      </c>
      <c r="N207" s="141">
        <v>5.2858402762126771E-4</v>
      </c>
      <c r="O207" s="711"/>
      <c r="P207" s="64"/>
      <c r="Q207" s="203">
        <f>IFERROR(IF(OR(B207="TÍTULO 1",B207="TÍTULO 2",B207="TÍTULO 3",B207="TÍTULO 4"),B207,IF(D207=0,"",IF(OR(D207="SINAPI",D207="SINAPI INSUMO",D207="ORSE INSUMO",D207="SEINFRA CE",D207="COMP. ELABORADA",D207="SABESP",D207="EMBASA-BA INSUMO",D207="COMPOSIÇÃO ELAB.",D207="COTAÇÃO INSUMO-BDI DIF.",D207="ORSE INSUMO-BDI DIFERENCIADO",D207="SINAPI INSUMO-BDI DIFERENCIADO"),B207,IF(MID(B207,1,5)="COMP.",VLOOKUP(B207,COMPOSIÇÕES!$K$1:$L$737090,2,FALSE))))),0)</f>
        <v>89357</v>
      </c>
      <c r="R207" s="212">
        <f>VLOOKUP(B207,'CURVA ABC'!$B$5:$N$262,9,FALSE)</f>
        <v>27.1419</v>
      </c>
      <c r="S207" s="56" t="b">
        <f t="shared" si="45"/>
        <v>1</v>
      </c>
      <c r="T207" s="9" t="b">
        <f t="shared" ref="T207:T219" si="49">S207=E207</f>
        <v>0</v>
      </c>
      <c r="V207" s="55">
        <v>89357</v>
      </c>
      <c r="W207" s="67" t="s">
        <v>776</v>
      </c>
      <c r="X207" s="672">
        <v>20.82</v>
      </c>
      <c r="Y207" s="235" t="b">
        <f t="shared" si="43"/>
        <v>1</v>
      </c>
    </row>
    <row r="208" spans="1:25" s="55" customFormat="1" ht="34.5" customHeight="1">
      <c r="A208" s="139" t="s">
        <v>1132</v>
      </c>
      <c r="B208" s="136">
        <v>89448</v>
      </c>
      <c r="C208" s="16" t="s">
        <v>2104</v>
      </c>
      <c r="D208" s="137" t="s">
        <v>100</v>
      </c>
      <c r="E208" s="11" t="s">
        <v>777</v>
      </c>
      <c r="F208" s="11" t="e">
        <v>#REF!</v>
      </c>
      <c r="G208" s="143" t="s">
        <v>47</v>
      </c>
      <c r="H208" s="11">
        <v>0</v>
      </c>
      <c r="I208" s="11">
        <v>17</v>
      </c>
      <c r="J208" s="672">
        <v>9.6999999999999993</v>
      </c>
      <c r="K208" s="11">
        <v>2.7422</v>
      </c>
      <c r="L208" s="140">
        <v>12.4422</v>
      </c>
      <c r="M208" s="244">
        <v>211.51740000000001</v>
      </c>
      <c r="N208" s="141">
        <v>4.1192664921755202E-4</v>
      </c>
      <c r="O208" s="711"/>
      <c r="P208" s="64"/>
      <c r="Q208" s="203">
        <f>IFERROR(IF(OR(B208="TÍTULO 1",B208="TÍTULO 2",B208="TÍTULO 3",B208="TÍTULO 4"),B208,IF(D208=0,"",IF(OR(D208="SINAPI",D208="SINAPI INSUMO",D208="ORSE INSUMO",D208="SEINFRA CE",D208="COMP. ELABORADA",D208="SABESP",D208="EMBASA-BA INSUMO",D208="COMPOSIÇÃO ELAB.",D208="COTAÇÃO INSUMO-BDI DIF.",D208="ORSE INSUMO-BDI DIFERENCIADO",D208="SINAPI INSUMO-BDI DIFERENCIADO"),B208,IF(MID(B208,1,5)="COMP.",VLOOKUP(B208,COMPOSIÇÕES!$K$1:$L$737090,2,FALSE))))),0)</f>
        <v>89448</v>
      </c>
      <c r="R208" s="212">
        <f>VLOOKUP(B208,'CURVA ABC'!$B$5:$N$262,9,FALSE)</f>
        <v>12.4422</v>
      </c>
      <c r="S208" s="56" t="b">
        <f t="shared" si="45"/>
        <v>1</v>
      </c>
      <c r="T208" s="9" t="b">
        <f t="shared" si="49"/>
        <v>0</v>
      </c>
      <c r="V208" s="55">
        <v>89448</v>
      </c>
      <c r="W208" s="67" t="s">
        <v>777</v>
      </c>
      <c r="X208" s="672">
        <v>9.3699999999999992</v>
      </c>
      <c r="Y208" s="235" t="b">
        <f t="shared" si="43"/>
        <v>1</v>
      </c>
    </row>
    <row r="209" spans="1:25" s="55" customFormat="1" ht="34.5" customHeight="1">
      <c r="A209" s="139" t="s">
        <v>1133</v>
      </c>
      <c r="B209" s="136">
        <v>89363</v>
      </c>
      <c r="C209" s="16" t="s">
        <v>2105</v>
      </c>
      <c r="D209" s="137" t="s">
        <v>100</v>
      </c>
      <c r="E209" s="11" t="s">
        <v>782</v>
      </c>
      <c r="F209" s="11" t="e">
        <v>#REF!</v>
      </c>
      <c r="G209" s="143" t="s">
        <v>48</v>
      </c>
      <c r="H209" s="11">
        <v>0</v>
      </c>
      <c r="I209" s="11">
        <v>4</v>
      </c>
      <c r="J209" s="672">
        <v>6.65</v>
      </c>
      <c r="K209" s="11">
        <v>1.88</v>
      </c>
      <c r="L209" s="140">
        <v>8.5299999999999994</v>
      </c>
      <c r="M209" s="244">
        <v>34.119999999999997</v>
      </c>
      <c r="N209" s="141">
        <v>6.6448137464354581E-5</v>
      </c>
      <c r="O209" s="711"/>
      <c r="P209" s="64"/>
      <c r="Q209" s="203">
        <f>IFERROR(IF(OR(B209="TÍTULO 1",B209="TÍTULO 2",B209="TÍTULO 3",B209="TÍTULO 4"),B209,IF(D209=0,"",IF(OR(D209="SINAPI",D209="SINAPI INSUMO",D209="ORSE INSUMO",D209="SEINFRA CE",D209="COMP. ELABORADA",D209="SABESP",D209="EMBASA-BA INSUMO",D209="COMPOSIÇÃO ELAB.",D209="COTAÇÃO INSUMO-BDI DIF.",D209="ORSE INSUMO-BDI DIFERENCIADO",D209="SINAPI INSUMO-BDI DIFERENCIADO"),B209,IF(MID(B209,1,5)="COMP.",VLOOKUP(B209,COMPOSIÇÕES!$K$1:$L$737090,2,FALSE))))),0)</f>
        <v>89363</v>
      </c>
      <c r="R209" s="212">
        <f>VLOOKUP(B209,'CURVA ABC'!$B$5:$N$262,9,FALSE)</f>
        <v>8.5299999999999994</v>
      </c>
      <c r="S209" s="56" t="b">
        <f t="shared" si="45"/>
        <v>1</v>
      </c>
      <c r="T209" s="9" t="b">
        <f t="shared" si="49"/>
        <v>0</v>
      </c>
      <c r="V209" s="55">
        <v>89363</v>
      </c>
      <c r="W209" s="67" t="s">
        <v>782</v>
      </c>
      <c r="X209" s="672">
        <v>6.58</v>
      </c>
      <c r="Y209" s="235" t="b">
        <f t="shared" si="43"/>
        <v>1</v>
      </c>
    </row>
    <row r="210" spans="1:25" s="55" customFormat="1" ht="34.5" customHeight="1">
      <c r="A210" s="139" t="s">
        <v>1548</v>
      </c>
      <c r="B210" s="136">
        <v>89362</v>
      </c>
      <c r="C210" s="16" t="s">
        <v>2106</v>
      </c>
      <c r="D210" s="137" t="s">
        <v>100</v>
      </c>
      <c r="E210" s="11" t="s">
        <v>781</v>
      </c>
      <c r="F210" s="11" t="e">
        <v>#REF!</v>
      </c>
      <c r="G210" s="143" t="s">
        <v>48</v>
      </c>
      <c r="H210" s="11">
        <v>0</v>
      </c>
      <c r="I210" s="11">
        <v>44</v>
      </c>
      <c r="J210" s="672">
        <v>6.12</v>
      </c>
      <c r="K210" s="11">
        <v>1.7301</v>
      </c>
      <c r="L210" s="140">
        <v>7.8501000000000003</v>
      </c>
      <c r="M210" s="244">
        <v>345.40440000000001</v>
      </c>
      <c r="N210" s="141">
        <v>6.7266937432570095E-4</v>
      </c>
      <c r="O210" s="711"/>
      <c r="P210" s="64"/>
      <c r="Q210" s="203">
        <f>IFERROR(IF(OR(B210="TÍTULO 1",B210="TÍTULO 2",B210="TÍTULO 3",B210="TÍTULO 4"),B210,IF(D210=0,"",IF(OR(D210="SINAPI",D210="SINAPI INSUMO",D210="ORSE INSUMO",D210="SEINFRA CE",D210="COMP. ELABORADA",D210="SABESP",D210="EMBASA-BA INSUMO",D210="COMPOSIÇÃO ELAB.",D210="COTAÇÃO INSUMO-BDI DIF.",D210="ORSE INSUMO-BDI DIFERENCIADO",D210="SINAPI INSUMO-BDI DIFERENCIADO"),B210,IF(MID(B210,1,5)="COMP.",VLOOKUP(B210,COMPOSIÇÕES!$K$1:$L$737090,2,FALSE))))),0)</f>
        <v>89362</v>
      </c>
      <c r="R210" s="212">
        <f>VLOOKUP(B210,'CURVA ABC'!$B$5:$N$262,9,FALSE)</f>
        <v>7.8501000000000003</v>
      </c>
      <c r="S210" s="56" t="b">
        <f t="shared" si="45"/>
        <v>1</v>
      </c>
      <c r="T210" s="9" t="b">
        <f t="shared" si="49"/>
        <v>0</v>
      </c>
      <c r="V210" s="55">
        <v>89362</v>
      </c>
      <c r="W210" s="67" t="s">
        <v>781</v>
      </c>
      <c r="X210" s="672">
        <v>6.07</v>
      </c>
      <c r="Y210" s="235" t="b">
        <f t="shared" si="43"/>
        <v>1</v>
      </c>
    </row>
    <row r="211" spans="1:25" s="55" customFormat="1" ht="34.5" customHeight="1">
      <c r="A211" s="139" t="s">
        <v>1134</v>
      </c>
      <c r="B211" s="136">
        <v>89367</v>
      </c>
      <c r="C211" s="16" t="s">
        <v>2107</v>
      </c>
      <c r="D211" s="137" t="s">
        <v>100</v>
      </c>
      <c r="E211" s="11" t="s">
        <v>783</v>
      </c>
      <c r="F211" s="11" t="e">
        <v>#REF!</v>
      </c>
      <c r="G211" s="143" t="s">
        <v>48</v>
      </c>
      <c r="H211" s="11">
        <v>0</v>
      </c>
      <c r="I211" s="11">
        <v>5</v>
      </c>
      <c r="J211" s="672">
        <v>8.27</v>
      </c>
      <c r="K211" s="11">
        <v>2.3378999999999999</v>
      </c>
      <c r="L211" s="140">
        <v>10.607900000000001</v>
      </c>
      <c r="M211" s="244">
        <v>53.039499999999997</v>
      </c>
      <c r="N211" s="141">
        <v>1.0329355178899866E-4</v>
      </c>
      <c r="O211" s="711"/>
      <c r="P211" s="64"/>
      <c r="Q211" s="203">
        <f>IFERROR(IF(OR(B211="TÍTULO 1",B211="TÍTULO 2",B211="TÍTULO 3",B211="TÍTULO 4"),B211,IF(D211=0,"",IF(OR(D211="SINAPI",D211="SINAPI INSUMO",D211="ORSE INSUMO",D211="SEINFRA CE",D211="COMP. ELABORADA",D211="SABESP",D211="EMBASA-BA INSUMO",D211="COMPOSIÇÃO ELAB.",D211="COTAÇÃO INSUMO-BDI DIF.",D211="ORSE INSUMO-BDI DIFERENCIADO",D211="SINAPI INSUMO-BDI DIFERENCIADO"),B211,IF(MID(B211,1,5)="COMP.",VLOOKUP(B211,COMPOSIÇÕES!$K$1:$L$737090,2,FALSE))))),0)</f>
        <v>89367</v>
      </c>
      <c r="R211" s="212">
        <f>VLOOKUP(B211,'CURVA ABC'!$B$5:$N$262,9,FALSE)</f>
        <v>10.607900000000001</v>
      </c>
      <c r="S211" s="56" t="b">
        <f t="shared" si="45"/>
        <v>1</v>
      </c>
      <c r="T211" s="9" t="b">
        <f t="shared" si="49"/>
        <v>0</v>
      </c>
      <c r="V211" s="55">
        <v>89367</v>
      </c>
      <c r="W211" s="67" t="s">
        <v>783</v>
      </c>
      <c r="X211" s="672">
        <v>8.19</v>
      </c>
      <c r="Y211" s="235" t="b">
        <f t="shared" si="43"/>
        <v>1</v>
      </c>
    </row>
    <row r="212" spans="1:25" s="55" customFormat="1" ht="34.5" customHeight="1">
      <c r="A212" s="139" t="s">
        <v>1135</v>
      </c>
      <c r="B212" s="136">
        <v>89497</v>
      </c>
      <c r="C212" s="16" t="s">
        <v>2108</v>
      </c>
      <c r="D212" s="137" t="s">
        <v>100</v>
      </c>
      <c r="E212" s="11" t="s">
        <v>787</v>
      </c>
      <c r="F212" s="11" t="e">
        <v>#REF!</v>
      </c>
      <c r="G212" s="143" t="s">
        <v>48</v>
      </c>
      <c r="H212" s="11">
        <v>0</v>
      </c>
      <c r="I212" s="11">
        <v>8</v>
      </c>
      <c r="J212" s="672">
        <v>7.45</v>
      </c>
      <c r="K212" s="11">
        <v>2.1061000000000001</v>
      </c>
      <c r="L212" s="140">
        <v>9.5561000000000007</v>
      </c>
      <c r="M212" s="244">
        <v>76.448800000000006</v>
      </c>
      <c r="N212" s="141">
        <v>1.4888277759041475E-4</v>
      </c>
      <c r="O212" s="711"/>
      <c r="P212" s="64"/>
      <c r="Q212" s="203">
        <f>IFERROR(IF(OR(B212="TÍTULO 1",B212="TÍTULO 2",B212="TÍTULO 3",B212="TÍTULO 4"),B212,IF(D212=0,"",IF(OR(D212="SINAPI",D212="SINAPI INSUMO",D212="ORSE INSUMO",D212="SEINFRA CE",D212="COMP. ELABORADA",D212="SABESP",D212="EMBASA-BA INSUMO",D212="COMPOSIÇÃO ELAB.",D212="COTAÇÃO INSUMO-BDI DIF.",D212="ORSE INSUMO-BDI DIFERENCIADO",D212="SINAPI INSUMO-BDI DIFERENCIADO"),B212,IF(MID(B212,1,5)="COMP.",VLOOKUP(B212,COMPOSIÇÕES!$K$1:$L$737090,2,FALSE))))),0)</f>
        <v>89497</v>
      </c>
      <c r="R212" s="212">
        <f>VLOOKUP(B212,'CURVA ABC'!$B$5:$N$262,9,FALSE)</f>
        <v>9.5561000000000007</v>
      </c>
      <c r="S212" s="56" t="b">
        <f t="shared" si="45"/>
        <v>1</v>
      </c>
      <c r="T212" s="9" t="b">
        <f t="shared" si="49"/>
        <v>0</v>
      </c>
      <c r="V212" s="55">
        <v>89497</v>
      </c>
      <c r="W212" s="67" t="s">
        <v>787</v>
      </c>
      <c r="X212" s="672">
        <v>7.31</v>
      </c>
      <c r="Y212" s="235" t="b">
        <f t="shared" si="43"/>
        <v>1</v>
      </c>
    </row>
    <row r="213" spans="1:25" s="55" customFormat="1" ht="34.5" customHeight="1">
      <c r="A213" s="139" t="s">
        <v>1136</v>
      </c>
      <c r="B213" s="136" t="s">
        <v>225</v>
      </c>
      <c r="C213" s="16" t="s">
        <v>225</v>
      </c>
      <c r="D213" s="137" t="s">
        <v>928</v>
      </c>
      <c r="E213" s="11" t="s">
        <v>1410</v>
      </c>
      <c r="F213" s="11" t="e">
        <v>#REF!</v>
      </c>
      <c r="G213" s="143" t="s">
        <v>96</v>
      </c>
      <c r="H213" s="11">
        <v>0</v>
      </c>
      <c r="I213" s="11">
        <v>4</v>
      </c>
      <c r="J213" s="672">
        <v>4.2300000000000004</v>
      </c>
      <c r="K213" s="11">
        <v>1.1958</v>
      </c>
      <c r="L213" s="140">
        <v>5.4257999999999997</v>
      </c>
      <c r="M213" s="244">
        <v>21.703199999999999</v>
      </c>
      <c r="N213" s="141">
        <v>4.2266624179847021E-5</v>
      </c>
      <c r="O213" s="711"/>
      <c r="P213" s="64"/>
      <c r="Q213" s="203" t="str">
        <f>IFERROR(IF(OR(B213="TÍTULO 1",B213="TÍTULO 2",B213="TÍTULO 3",B213="TÍTULO 4"),B213,IF(D213=0,"",IF(OR(D213="SINAPI",D213="SINAPI INSUMO",D213="ORSE INSUMO",D213="SEINFRA CE",D213="COMP. ELABORADA",D213="SABESP",D213="EMBASA-BA INSUMO",D213="COMPOSIÇÃO ELAB.",D213="COTAÇÃO INSUMO-BDI DIF.",D213="ORSE INSUMO-BDI DIFERENCIADO",D213="SINAPI INSUMO-BDI DIFERENCIADO"),B213,IF(MID(B213,1,5)="COMP.",VLOOKUP(B213,COMPOSIÇÕES!$K$1:$L$737090,2,FALSE))))),0)</f>
        <v>COMP. 79</v>
      </c>
      <c r="R213" s="212">
        <f>VLOOKUP(B213,'CURVA ABC'!$B$5:$N$262,9,FALSE)</f>
        <v>5.4257999999999997</v>
      </c>
      <c r="S213" s="56" t="b">
        <f t="shared" si="45"/>
        <v>1</v>
      </c>
      <c r="T213" s="9" t="b">
        <f t="shared" si="49"/>
        <v>0</v>
      </c>
      <c r="V213" s="55" t="s">
        <v>225</v>
      </c>
      <c r="W213" s="67" t="s">
        <v>1410</v>
      </c>
      <c r="X213" s="672">
        <v>4.22</v>
      </c>
      <c r="Y213" s="235" t="b">
        <f t="shared" si="43"/>
        <v>1</v>
      </c>
    </row>
    <row r="214" spans="1:25" s="55" customFormat="1" ht="45" customHeight="1">
      <c r="A214" s="139" t="s">
        <v>1137</v>
      </c>
      <c r="B214" s="136">
        <v>90375</v>
      </c>
      <c r="C214" s="16" t="s">
        <v>2109</v>
      </c>
      <c r="D214" s="137" t="s">
        <v>100</v>
      </c>
      <c r="E214" s="11" t="s">
        <v>800</v>
      </c>
      <c r="F214" s="11" t="e">
        <v>#REF!</v>
      </c>
      <c r="G214" s="143" t="s">
        <v>48</v>
      </c>
      <c r="H214" s="11">
        <v>0</v>
      </c>
      <c r="I214" s="11">
        <v>1</v>
      </c>
      <c r="J214" s="672">
        <v>6.1</v>
      </c>
      <c r="K214" s="11">
        <v>1.7244999999999999</v>
      </c>
      <c r="L214" s="140">
        <v>7.8244999999999996</v>
      </c>
      <c r="M214" s="244">
        <v>7.8244999999999996</v>
      </c>
      <c r="N214" s="141">
        <v>1.5238084747650714E-5</v>
      </c>
      <c r="O214" s="711"/>
      <c r="P214" s="64"/>
      <c r="Q214" s="203">
        <f>IFERROR(IF(OR(B214="TÍTULO 1",B214="TÍTULO 2",B214="TÍTULO 3",B214="TÍTULO 4"),B214,IF(D214=0,"",IF(OR(D214="SINAPI",D214="SINAPI INSUMO",D214="ORSE INSUMO",D214="SEINFRA CE",D214="COMP. ELABORADA",D214="SABESP",D214="EMBASA-BA INSUMO",D214="COMPOSIÇÃO ELAB.",D214="COTAÇÃO INSUMO-BDI DIF.",D214="ORSE INSUMO-BDI DIFERENCIADO",D214="SINAPI INSUMO-BDI DIFERENCIADO"),B214,IF(MID(B214,1,5)="COMP.",VLOOKUP(B214,COMPOSIÇÕES!$K$1:$L$737090,2,FALSE))))),0)</f>
        <v>90375</v>
      </c>
      <c r="R214" s="212" t="e">
        <f>VLOOKUP(B214,'CURVA ABC'!$B$5:$N$262,9,FALSE)</f>
        <v>#N/A</v>
      </c>
      <c r="S214" s="56" t="e">
        <f t="shared" si="45"/>
        <v>#N/A</v>
      </c>
      <c r="T214" s="9" t="e">
        <f t="shared" si="49"/>
        <v>#N/A</v>
      </c>
      <c r="V214" s="55">
        <v>90375</v>
      </c>
      <c r="W214" s="67" t="s">
        <v>800</v>
      </c>
      <c r="X214" s="672">
        <v>6.02</v>
      </c>
      <c r="Y214" s="235" t="b">
        <f t="shared" si="43"/>
        <v>1</v>
      </c>
    </row>
    <row r="215" spans="1:25" s="55" customFormat="1" ht="34.5" customHeight="1">
      <c r="A215" s="139" t="s">
        <v>1138</v>
      </c>
      <c r="B215" s="136" t="s">
        <v>226</v>
      </c>
      <c r="C215" s="16" t="s">
        <v>226</v>
      </c>
      <c r="D215" s="137" t="s">
        <v>928</v>
      </c>
      <c r="E215" s="11" t="s">
        <v>1412</v>
      </c>
      <c r="F215" s="11" t="e">
        <v>#REF!</v>
      </c>
      <c r="G215" s="143" t="s">
        <v>96</v>
      </c>
      <c r="H215" s="11">
        <v>0</v>
      </c>
      <c r="I215" s="11">
        <v>35</v>
      </c>
      <c r="J215" s="672">
        <v>8.5399999999999991</v>
      </c>
      <c r="K215" s="11">
        <v>2.4142999999999999</v>
      </c>
      <c r="L215" s="140">
        <v>10.9543</v>
      </c>
      <c r="M215" s="244">
        <v>383.40050000000002</v>
      </c>
      <c r="N215" s="141">
        <v>7.4666615263488509E-4</v>
      </c>
      <c r="O215" s="711"/>
      <c r="P215" s="64"/>
      <c r="Q215" s="203" t="str">
        <f>IFERROR(IF(OR(B215="TÍTULO 1",B215="TÍTULO 2",B215="TÍTULO 3",B215="TÍTULO 4"),B215,IF(D215=0,"",IF(OR(D215="SINAPI",D215="SINAPI INSUMO",D215="ORSE INSUMO",D215="SEINFRA CE",D215="COMP. ELABORADA",D215="SABESP",D215="EMBASA-BA INSUMO",D215="COMPOSIÇÃO ELAB.",D215="COTAÇÃO INSUMO-BDI DIF.",D215="ORSE INSUMO-BDI DIFERENCIADO",D215="SINAPI INSUMO-BDI DIFERENCIADO"),B215,IF(MID(B215,1,5)="COMP.",VLOOKUP(B215,COMPOSIÇÕES!$K$1:$L$737090,2,FALSE))))),0)</f>
        <v>COMP. 80</v>
      </c>
      <c r="R215" s="212">
        <f>VLOOKUP(B215,'CURVA ABC'!$B$5:$N$262,9,FALSE)</f>
        <v>10.9543</v>
      </c>
      <c r="S215" s="56" t="b">
        <f t="shared" si="45"/>
        <v>1</v>
      </c>
      <c r="T215" s="9" t="b">
        <f t="shared" si="49"/>
        <v>0</v>
      </c>
      <c r="V215" s="55" t="s">
        <v>226</v>
      </c>
      <c r="W215" s="67" t="s">
        <v>1412</v>
      </c>
      <c r="X215" s="672">
        <v>8.44</v>
      </c>
      <c r="Y215" s="235" t="b">
        <f t="shared" si="43"/>
        <v>1</v>
      </c>
    </row>
    <row r="216" spans="1:25" s="55" customFormat="1" ht="48.75" customHeight="1">
      <c r="A216" s="139" t="s">
        <v>1549</v>
      </c>
      <c r="B216" s="136">
        <v>89424</v>
      </c>
      <c r="C216" s="16" t="s">
        <v>2110</v>
      </c>
      <c r="D216" s="137" t="s">
        <v>100</v>
      </c>
      <c r="E216" s="11" t="s">
        <v>785</v>
      </c>
      <c r="F216" s="11" t="e">
        <v>#REF!</v>
      </c>
      <c r="G216" s="143" t="s">
        <v>48</v>
      </c>
      <c r="H216" s="11">
        <v>0</v>
      </c>
      <c r="I216" s="11">
        <v>5</v>
      </c>
      <c r="J216" s="672">
        <v>3.09</v>
      </c>
      <c r="K216" s="11">
        <v>0.87350000000000005</v>
      </c>
      <c r="L216" s="140">
        <v>3.9634999999999998</v>
      </c>
      <c r="M216" s="244">
        <v>19.817499999999999</v>
      </c>
      <c r="N216" s="141">
        <v>3.8594254519339005E-5</v>
      </c>
      <c r="O216" s="711"/>
      <c r="P216" s="64"/>
      <c r="Q216" s="203">
        <f>IFERROR(IF(OR(B216="TÍTULO 1",B216="TÍTULO 2",B216="TÍTULO 3",B216="TÍTULO 4"),B216,IF(D216=0,"",IF(OR(D216="SINAPI",D216="SINAPI INSUMO",D216="ORSE INSUMO",D216="SEINFRA CE",D216="COMP. ELABORADA",D216="SABESP",D216="EMBASA-BA INSUMO",D216="COMPOSIÇÃO ELAB.",D216="COTAÇÃO INSUMO-BDI DIF.",D216="ORSE INSUMO-BDI DIFERENCIADO",D216="SINAPI INSUMO-BDI DIFERENCIADO"),B216,IF(MID(B216,1,5)="COMP.",VLOOKUP(B216,COMPOSIÇÕES!$K$1:$L$737090,2,FALSE))))),0)</f>
        <v>89424</v>
      </c>
      <c r="R216" s="212">
        <f>VLOOKUP(B216,'CURVA ABC'!$B$5:$N$262,9,FALSE)</f>
        <v>3.9634999999999998</v>
      </c>
      <c r="S216" s="56" t="b">
        <f t="shared" si="45"/>
        <v>1</v>
      </c>
      <c r="T216" s="9" t="b">
        <f t="shared" si="49"/>
        <v>0</v>
      </c>
      <c r="V216" s="55">
        <v>89424</v>
      </c>
      <c r="W216" s="67" t="s">
        <v>785</v>
      </c>
      <c r="X216" s="672">
        <v>3.06</v>
      </c>
      <c r="Y216" s="235" t="b">
        <f t="shared" si="43"/>
        <v>1</v>
      </c>
    </row>
    <row r="217" spans="1:25" s="55" customFormat="1" ht="57" customHeight="1">
      <c r="A217" s="139" t="s">
        <v>1550</v>
      </c>
      <c r="B217" s="136">
        <v>94704</v>
      </c>
      <c r="C217" s="16" t="s">
        <v>2111</v>
      </c>
      <c r="D217" s="137" t="s">
        <v>100</v>
      </c>
      <c r="E217" s="11" t="s">
        <v>801</v>
      </c>
      <c r="F217" s="11" t="e">
        <v>#REF!</v>
      </c>
      <c r="G217" s="143" t="s">
        <v>48</v>
      </c>
      <c r="H217" s="11">
        <v>0</v>
      </c>
      <c r="I217" s="11">
        <v>4</v>
      </c>
      <c r="J217" s="672">
        <v>15.43</v>
      </c>
      <c r="K217" s="11">
        <v>4.3620999999999999</v>
      </c>
      <c r="L217" s="140">
        <v>19.792100000000001</v>
      </c>
      <c r="M217" s="244">
        <v>79.168400000000005</v>
      </c>
      <c r="N217" s="141">
        <v>1.5417915375243288E-4</v>
      </c>
      <c r="O217" s="711"/>
      <c r="P217" s="64"/>
      <c r="Q217" s="203">
        <f>IFERROR(IF(OR(B217="TÍTULO 1",B217="TÍTULO 2",B217="TÍTULO 3",B217="TÍTULO 4"),B217,IF(D217=0,"",IF(OR(D217="SINAPI",D217="SINAPI INSUMO",D217="ORSE INSUMO",D217="SEINFRA CE",D217="COMP. ELABORADA",D217="SABESP",D217="EMBASA-BA INSUMO",D217="COMPOSIÇÃO ELAB.",D217="COTAÇÃO INSUMO-BDI DIF.",D217="ORSE INSUMO-BDI DIFERENCIADO",D217="SINAPI INSUMO-BDI DIFERENCIADO"),B217,IF(MID(B217,1,5)="COMP.",VLOOKUP(B217,COMPOSIÇÕES!$K$1:$L$737090,2,FALSE))))),0)</f>
        <v>94704</v>
      </c>
      <c r="R217" s="212">
        <f>VLOOKUP(B217,'CURVA ABC'!$B$5:$N$262,9,FALSE)</f>
        <v>19.792100000000001</v>
      </c>
      <c r="S217" s="56" t="b">
        <f t="shared" si="45"/>
        <v>1</v>
      </c>
      <c r="T217" s="9" t="b">
        <f t="shared" si="49"/>
        <v>0</v>
      </c>
      <c r="V217" s="55">
        <v>94704</v>
      </c>
      <c r="W217" s="67" t="s">
        <v>801</v>
      </c>
      <c r="X217" s="672">
        <v>15.05</v>
      </c>
      <c r="Y217" s="235" t="b">
        <f t="shared" si="43"/>
        <v>1</v>
      </c>
    </row>
    <row r="218" spans="1:25" s="55" customFormat="1" ht="34.5" customHeight="1">
      <c r="A218" s="139" t="s">
        <v>1139</v>
      </c>
      <c r="B218" s="136">
        <v>95675</v>
      </c>
      <c r="C218" s="16" t="s">
        <v>2112</v>
      </c>
      <c r="D218" s="137" t="s">
        <v>100</v>
      </c>
      <c r="E218" s="11" t="s">
        <v>817</v>
      </c>
      <c r="F218" s="11" t="e">
        <v>#REF!</v>
      </c>
      <c r="G218" s="143" t="s">
        <v>48</v>
      </c>
      <c r="H218" s="11">
        <v>0</v>
      </c>
      <c r="I218" s="11">
        <v>1</v>
      </c>
      <c r="J218" s="672">
        <v>132.19999999999999</v>
      </c>
      <c r="K218" s="11">
        <v>37.372900000000001</v>
      </c>
      <c r="L218" s="140">
        <v>169.5729</v>
      </c>
      <c r="M218" s="244">
        <v>169.5729</v>
      </c>
      <c r="N218" s="141">
        <v>3.3024042700554668E-4</v>
      </c>
      <c r="O218" s="711"/>
      <c r="P218" s="64"/>
      <c r="Q218" s="203">
        <f>IFERROR(IF(OR(B218="TÍTULO 1",B218="TÍTULO 2",B218="TÍTULO 3",B218="TÍTULO 4"),B218,IF(D218=0,"",IF(OR(D218="SINAPI",D218="SINAPI INSUMO",D218="ORSE INSUMO",D218="SEINFRA CE",D218="COMP. ELABORADA",D218="SABESP",D218="EMBASA-BA INSUMO",D218="COMPOSIÇÃO ELAB.",D218="COTAÇÃO INSUMO-BDI DIF.",D218="ORSE INSUMO-BDI DIFERENCIADO",D218="SINAPI INSUMO-BDI DIFERENCIADO"),B218,IF(MID(B218,1,5)="COMP.",VLOOKUP(B218,COMPOSIÇÕES!$K$1:$L$737090,2,FALSE))))),0)</f>
        <v>95675</v>
      </c>
      <c r="R218" s="212">
        <f>VLOOKUP(B218,'CURVA ABC'!$B$5:$N$262,9,FALSE)</f>
        <v>169.5729</v>
      </c>
      <c r="S218" s="56" t="b">
        <f t="shared" si="45"/>
        <v>1</v>
      </c>
      <c r="T218" s="9" t="b">
        <f t="shared" si="49"/>
        <v>0</v>
      </c>
      <c r="V218" s="55">
        <v>95675</v>
      </c>
      <c r="W218" s="67" t="s">
        <v>817</v>
      </c>
      <c r="X218" s="672">
        <v>131.62</v>
      </c>
      <c r="Y218" s="235" t="b">
        <f t="shared" si="43"/>
        <v>1</v>
      </c>
    </row>
    <row r="219" spans="1:25" s="55" customFormat="1" ht="34.5" customHeight="1">
      <c r="A219" s="139" t="s">
        <v>1140</v>
      </c>
      <c r="B219" s="136" t="s">
        <v>224</v>
      </c>
      <c r="C219" s="16" t="s">
        <v>224</v>
      </c>
      <c r="D219" s="137" t="s">
        <v>928</v>
      </c>
      <c r="E219" s="11" t="s">
        <v>1415</v>
      </c>
      <c r="F219" s="11" t="e">
        <v>#REF!</v>
      </c>
      <c r="G219" s="143" t="s">
        <v>96</v>
      </c>
      <c r="H219" s="11">
        <v>0</v>
      </c>
      <c r="I219" s="11">
        <v>20</v>
      </c>
      <c r="J219" s="672">
        <v>65.739999999999995</v>
      </c>
      <c r="K219" s="11">
        <v>18.584700000000002</v>
      </c>
      <c r="L219" s="140">
        <v>84.324700000000007</v>
      </c>
      <c r="M219" s="244">
        <v>1686.4939999999999</v>
      </c>
      <c r="N219" s="141">
        <v>3.2844192598126968E-3</v>
      </c>
      <c r="O219" s="711"/>
      <c r="P219" s="64"/>
      <c r="Q219" s="203" t="str">
        <f>IFERROR(IF(OR(B219="TÍTULO 1",B219="TÍTULO 2",B219="TÍTULO 3",B219="TÍTULO 4"),B219,IF(D219=0,"",IF(OR(D219="SINAPI",D219="SINAPI INSUMO",D219="ORSE INSUMO",D219="SEINFRA CE",D219="COMP. ELABORADA",D219="SABESP",D219="EMBASA-BA INSUMO",D219="COMPOSIÇÃO ELAB.",D219="COTAÇÃO INSUMO-BDI DIF.",D219="ORSE INSUMO-BDI DIFERENCIADO",D219="SINAPI INSUMO-BDI DIFERENCIADO"),B219,IF(MID(B219,1,5)="COMP.",VLOOKUP(B219,COMPOSIÇÕES!$K$1:$L$737090,2,FALSE))))),0)</f>
        <v>COMP. 81</v>
      </c>
      <c r="R219" s="212">
        <f>VLOOKUP(B219,'CURVA ABC'!$B$5:$N$262,9,FALSE)</f>
        <v>84.324700000000007</v>
      </c>
      <c r="S219" s="56" t="b">
        <f t="shared" si="45"/>
        <v>1</v>
      </c>
      <c r="T219" s="9" t="b">
        <f t="shared" si="49"/>
        <v>0</v>
      </c>
      <c r="V219" s="55" t="s">
        <v>224</v>
      </c>
      <c r="W219" s="67" t="s">
        <v>1415</v>
      </c>
      <c r="X219" s="672">
        <v>64.11</v>
      </c>
      <c r="Y219" s="235" t="b">
        <f t="shared" si="43"/>
        <v>1</v>
      </c>
    </row>
    <row r="220" spans="1:25" s="55" customFormat="1" ht="51.75" customHeight="1">
      <c r="A220" s="139" t="s">
        <v>1141</v>
      </c>
      <c r="B220" s="136">
        <v>94490</v>
      </c>
      <c r="C220" s="16" t="s">
        <v>2113</v>
      </c>
      <c r="D220" s="137" t="s">
        <v>100</v>
      </c>
      <c r="E220" s="11" t="s">
        <v>814</v>
      </c>
      <c r="F220" s="11" t="e">
        <v>#REF!</v>
      </c>
      <c r="G220" s="143" t="s">
        <v>48</v>
      </c>
      <c r="H220" s="11">
        <v>0</v>
      </c>
      <c r="I220" s="11">
        <v>3</v>
      </c>
      <c r="J220" s="672">
        <v>22.82</v>
      </c>
      <c r="K220" s="11">
        <v>6.4512</v>
      </c>
      <c r="L220" s="140">
        <v>29.2712</v>
      </c>
      <c r="M220" s="244">
        <v>87.813599999999994</v>
      </c>
      <c r="N220" s="141">
        <v>1.7101553821922177E-4</v>
      </c>
      <c r="O220" s="711"/>
      <c r="P220" s="64"/>
      <c r="Q220" s="203">
        <f>IFERROR(IF(OR(B220="TÍTULO 1",B220="TÍTULO 2",B220="TÍTULO 3",B220="TÍTULO 4"),B220,IF(D220=0,"",IF(OR(D220="SINAPI",D220="SINAPI INSUMO",D220="ORSE INSUMO",D220="SEINFRA CE",D220="COMP. ELABORADA",D220="SABESP",D220="EMBASA-BA INSUMO",D220="COMPOSIÇÃO ELAB.",D220="COTAÇÃO INSUMO-BDI DIF.",D220="ORSE INSUMO-BDI DIFERENCIADO",D220="SINAPI INSUMO-BDI DIFERENCIADO"),B220,IF(MID(B220,1,5)="COMP.",VLOOKUP(B220,COMPOSIÇÕES!$K$1:$L$737090,2,FALSE))))),0)</f>
        <v>94490</v>
      </c>
      <c r="R220" s="212">
        <f>VLOOKUP(B220,'CURVA ABC'!$B$5:$N$262,9,FALSE)</f>
        <v>29.2712</v>
      </c>
      <c r="S220" s="56" t="b">
        <f t="shared" si="45"/>
        <v>1</v>
      </c>
      <c r="T220" s="9" t="b">
        <f t="shared" ref="T220:T250" si="50">S220=E220</f>
        <v>0</v>
      </c>
      <c r="V220" s="55">
        <v>94490</v>
      </c>
      <c r="W220" s="67" t="s">
        <v>814</v>
      </c>
      <c r="X220" s="672">
        <v>20.59</v>
      </c>
      <c r="Y220" s="235" t="b">
        <f t="shared" si="43"/>
        <v>1</v>
      </c>
    </row>
    <row r="221" spans="1:25" s="55" customFormat="1" ht="34.5" customHeight="1">
      <c r="A221" s="139" t="s">
        <v>1551</v>
      </c>
      <c r="B221" s="136" t="s">
        <v>223</v>
      </c>
      <c r="C221" s="16" t="s">
        <v>223</v>
      </c>
      <c r="D221" s="137" t="s">
        <v>928</v>
      </c>
      <c r="E221" s="11" t="s">
        <v>1416</v>
      </c>
      <c r="F221" s="11" t="e">
        <v>#REF!</v>
      </c>
      <c r="G221" s="143" t="s">
        <v>96</v>
      </c>
      <c r="H221" s="11">
        <v>0</v>
      </c>
      <c r="I221" s="11">
        <v>2</v>
      </c>
      <c r="J221" s="672">
        <v>88.72</v>
      </c>
      <c r="K221" s="11">
        <v>25.081099999999999</v>
      </c>
      <c r="L221" s="140">
        <v>113.80110000000001</v>
      </c>
      <c r="M221" s="244">
        <v>227.60220000000001</v>
      </c>
      <c r="N221" s="141">
        <v>4.4325153202782899E-4</v>
      </c>
      <c r="O221" s="711"/>
      <c r="P221" s="64"/>
      <c r="Q221" s="203" t="str">
        <f>IFERROR(IF(OR(B221="TÍTULO 1",B221="TÍTULO 2",B221="TÍTULO 3",B221="TÍTULO 4"),B221,IF(D221=0,"",IF(OR(D221="SINAPI",D221="SINAPI INSUMO",D221="ORSE INSUMO",D221="SEINFRA CE",D221="COMP. ELABORADA",D221="SABESP",D221="EMBASA-BA INSUMO",D221="COMPOSIÇÃO ELAB.",D221="COTAÇÃO INSUMO-BDI DIF.",D221="ORSE INSUMO-BDI DIFERENCIADO",D221="SINAPI INSUMO-BDI DIFERENCIADO"),B221,IF(MID(B221,1,5)="COMP.",VLOOKUP(B221,COMPOSIÇÕES!$K$1:$L$737090,2,FALSE))))),0)</f>
        <v>COMP. 82</v>
      </c>
      <c r="R221" s="212">
        <f>VLOOKUP(B221,'CURVA ABC'!$B$5:$N$262,9,FALSE)</f>
        <v>113.80110000000001</v>
      </c>
      <c r="S221" s="56" t="b">
        <f t="shared" si="45"/>
        <v>1</v>
      </c>
      <c r="T221" s="9" t="b">
        <f t="shared" si="50"/>
        <v>0</v>
      </c>
      <c r="V221" s="55" t="s">
        <v>223</v>
      </c>
      <c r="W221" s="67" t="s">
        <v>1416</v>
      </c>
      <c r="X221" s="672">
        <v>97.38</v>
      </c>
      <c r="Y221" s="235" t="b">
        <f t="shared" si="43"/>
        <v>1</v>
      </c>
    </row>
    <row r="222" spans="1:25" s="55" customFormat="1" ht="34.5" customHeight="1">
      <c r="A222" s="139" t="s">
        <v>1142</v>
      </c>
      <c r="B222" s="136">
        <v>89395</v>
      </c>
      <c r="C222" s="16" t="s">
        <v>2114</v>
      </c>
      <c r="D222" s="137" t="s">
        <v>100</v>
      </c>
      <c r="E222" s="11" t="s">
        <v>784</v>
      </c>
      <c r="F222" s="11" t="e">
        <v>#REF!</v>
      </c>
      <c r="G222" s="143" t="s">
        <v>48</v>
      </c>
      <c r="H222" s="11">
        <v>0</v>
      </c>
      <c r="I222" s="11">
        <v>25</v>
      </c>
      <c r="J222" s="672">
        <v>8.4499999999999993</v>
      </c>
      <c r="K222" s="11">
        <v>2.3887999999999998</v>
      </c>
      <c r="L222" s="140">
        <v>10.838800000000001</v>
      </c>
      <c r="M222" s="244">
        <v>270.97000000000003</v>
      </c>
      <c r="N222" s="141">
        <v>5.277096075239204E-4</v>
      </c>
      <c r="O222" s="711"/>
      <c r="P222" s="64"/>
      <c r="Q222" s="203">
        <f>IFERROR(IF(OR(B222="TÍTULO 1",B222="TÍTULO 2",B222="TÍTULO 3",B222="TÍTULO 4"),B222,IF(D222=0,"",IF(OR(D222="SINAPI",D222="SINAPI INSUMO",D222="ORSE INSUMO",D222="SEINFRA CE",D222="COMP. ELABORADA",D222="SABESP",D222="EMBASA-BA INSUMO",D222="COMPOSIÇÃO ELAB.",D222="COTAÇÃO INSUMO-BDI DIF.",D222="ORSE INSUMO-BDI DIFERENCIADO",D222="SINAPI INSUMO-BDI DIFERENCIADO"),B222,IF(MID(B222,1,5)="COMP.",VLOOKUP(B222,COMPOSIÇÕES!$K$1:$L$737090,2,FALSE))))),0)</f>
        <v>89395</v>
      </c>
      <c r="R222" s="212">
        <f>VLOOKUP(B222,'CURVA ABC'!$B$5:$N$262,9,FALSE)</f>
        <v>10.838800000000001</v>
      </c>
      <c r="S222" s="56" t="b">
        <f t="shared" si="45"/>
        <v>1</v>
      </c>
      <c r="T222" s="9" t="b">
        <f t="shared" si="50"/>
        <v>0</v>
      </c>
      <c r="V222" s="55">
        <v>89395</v>
      </c>
      <c r="W222" s="67" t="s">
        <v>784</v>
      </c>
      <c r="X222" s="672">
        <v>8.3800000000000008</v>
      </c>
      <c r="Y222" s="235" t="b">
        <f t="shared" si="43"/>
        <v>1</v>
      </c>
    </row>
    <row r="223" spans="1:25" s="55" customFormat="1" ht="34.5" customHeight="1">
      <c r="A223" s="139" t="s">
        <v>1143</v>
      </c>
      <c r="B223" s="136">
        <v>89622</v>
      </c>
      <c r="C223" s="16" t="s">
        <v>2115</v>
      </c>
      <c r="D223" s="137" t="s">
        <v>100</v>
      </c>
      <c r="E223" s="11" t="s">
        <v>793</v>
      </c>
      <c r="F223" s="11" t="e">
        <v>#REF!</v>
      </c>
      <c r="G223" s="143" t="s">
        <v>48</v>
      </c>
      <c r="H223" s="11">
        <v>0</v>
      </c>
      <c r="I223" s="11">
        <v>4</v>
      </c>
      <c r="J223" s="672">
        <v>8.59</v>
      </c>
      <c r="K223" s="11">
        <v>2.4283999999999999</v>
      </c>
      <c r="L223" s="140">
        <v>11.0184</v>
      </c>
      <c r="M223" s="244">
        <v>44.073599999999999</v>
      </c>
      <c r="N223" s="141">
        <v>8.5832609359583179E-5</v>
      </c>
      <c r="O223" s="711"/>
      <c r="P223" s="64"/>
      <c r="Q223" s="203">
        <f>IFERROR(IF(OR(B223="TÍTULO 1",B223="TÍTULO 2",B223="TÍTULO 3",B223="TÍTULO 4"),B223,IF(D223=0,"",IF(OR(D223="SINAPI",D223="SINAPI INSUMO",D223="ORSE INSUMO",D223="SEINFRA CE",D223="COMP. ELABORADA",D223="SABESP",D223="EMBASA-BA INSUMO",D223="COMPOSIÇÃO ELAB.",D223="COTAÇÃO INSUMO-BDI DIF.",D223="ORSE INSUMO-BDI DIFERENCIADO",D223="SINAPI INSUMO-BDI DIFERENCIADO"),B223,IF(MID(B223,1,5)="COMP.",VLOOKUP(B223,COMPOSIÇÕES!$K$1:$L$737090,2,FALSE))))),0)</f>
        <v>89622</v>
      </c>
      <c r="R223" s="212">
        <f>VLOOKUP(B223,'CURVA ABC'!$B$5:$N$262,9,FALSE)</f>
        <v>11.0184</v>
      </c>
      <c r="S223" s="56" t="b">
        <f t="shared" si="45"/>
        <v>1</v>
      </c>
      <c r="T223" s="9" t="b">
        <f t="shared" si="50"/>
        <v>0</v>
      </c>
      <c r="V223" s="55">
        <v>89622</v>
      </c>
      <c r="W223" s="67" t="s">
        <v>793</v>
      </c>
      <c r="X223" s="672">
        <v>8.42</v>
      </c>
      <c r="Y223" s="235" t="b">
        <f t="shared" si="43"/>
        <v>1</v>
      </c>
    </row>
    <row r="224" spans="1:25" s="55" customFormat="1" ht="34.5" customHeight="1">
      <c r="A224" s="139" t="s">
        <v>1144</v>
      </c>
      <c r="B224" s="136" t="s">
        <v>222</v>
      </c>
      <c r="C224" s="16" t="s">
        <v>222</v>
      </c>
      <c r="D224" s="137" t="s">
        <v>928</v>
      </c>
      <c r="E224" s="11" t="s">
        <v>1418</v>
      </c>
      <c r="F224" s="11" t="e">
        <v>#REF!</v>
      </c>
      <c r="G224" s="143" t="s">
        <v>96</v>
      </c>
      <c r="H224" s="11">
        <v>0</v>
      </c>
      <c r="I224" s="11">
        <v>2</v>
      </c>
      <c r="J224" s="672">
        <v>15.74</v>
      </c>
      <c r="K224" s="11">
        <v>4.4497</v>
      </c>
      <c r="L224" s="140">
        <v>20.189699999999998</v>
      </c>
      <c r="M224" s="244">
        <v>40.379399999999997</v>
      </c>
      <c r="N224" s="141">
        <v>7.8638215765772546E-5</v>
      </c>
      <c r="O224" s="711"/>
      <c r="P224" s="64"/>
      <c r="Q224" s="203" t="str">
        <f>IFERROR(IF(OR(B224="TÍTULO 1",B224="TÍTULO 2",B224="TÍTULO 3",B224="TÍTULO 4"),B224,IF(D224=0,"",IF(OR(D224="SINAPI",D224="SINAPI INSUMO",D224="ORSE INSUMO",D224="SEINFRA CE",D224="COMP. ELABORADA",D224="SABESP",D224="EMBASA-BA INSUMO",D224="COMPOSIÇÃO ELAB.",D224="COTAÇÃO INSUMO-BDI DIF.",D224="ORSE INSUMO-BDI DIFERENCIADO",D224="SINAPI INSUMO-BDI DIFERENCIADO"),B224,IF(MID(B224,1,5)="COMP.",VLOOKUP(B224,COMPOSIÇÕES!$K$1:$L$737090,2,FALSE))))),0)</f>
        <v>COMP. 83</v>
      </c>
      <c r="R224" s="212">
        <f>VLOOKUP(B224,'CURVA ABC'!$B$5:$N$262,9,FALSE)</f>
        <v>20.189699999999998</v>
      </c>
      <c r="S224" s="56" t="b">
        <f t="shared" si="45"/>
        <v>1</v>
      </c>
      <c r="T224" s="9" t="b">
        <f t="shared" si="50"/>
        <v>0</v>
      </c>
      <c r="V224" s="55" t="s">
        <v>222</v>
      </c>
      <c r="W224" s="67" t="s">
        <v>1418</v>
      </c>
      <c r="X224" s="672">
        <v>15.75</v>
      </c>
      <c r="Y224" s="235" t="b">
        <f t="shared" si="43"/>
        <v>1</v>
      </c>
    </row>
    <row r="225" spans="1:25" s="55" customFormat="1" ht="34.5" customHeight="1">
      <c r="A225" s="139" t="s">
        <v>1552</v>
      </c>
      <c r="B225" s="136">
        <v>83648</v>
      </c>
      <c r="C225" s="16" t="s">
        <v>2116</v>
      </c>
      <c r="D225" s="137" t="s">
        <v>100</v>
      </c>
      <c r="E225" s="11" t="s">
        <v>57</v>
      </c>
      <c r="F225" s="11" t="e">
        <v>#REF!</v>
      </c>
      <c r="G225" s="143" t="s">
        <v>48</v>
      </c>
      <c r="H225" s="11">
        <v>0</v>
      </c>
      <c r="I225" s="11">
        <v>2</v>
      </c>
      <c r="J225" s="672">
        <v>956.46</v>
      </c>
      <c r="K225" s="11">
        <v>270.39120000000003</v>
      </c>
      <c r="L225" s="140">
        <v>1226.8512000000001</v>
      </c>
      <c r="M225" s="244">
        <v>2453.7024000000001</v>
      </c>
      <c r="N225" s="141">
        <v>4.778544969865673E-3</v>
      </c>
      <c r="O225" s="711"/>
      <c r="P225" s="64"/>
      <c r="Q225" s="203">
        <f>IFERROR(IF(OR(B225="TÍTULO 1",B225="TÍTULO 2",B225="TÍTULO 3",B225="TÍTULO 4"),B225,IF(D225=0,"",IF(OR(D225="SINAPI",D225="SINAPI INSUMO",D225="ORSE INSUMO",D225="SEINFRA CE",D225="COMP. ELABORADA",D225="SABESP",D225="EMBASA-BA INSUMO",D225="COMPOSIÇÃO ELAB.",D225="COTAÇÃO INSUMO-BDI DIF.",D225="ORSE INSUMO-BDI DIFERENCIADO",D225="SINAPI INSUMO-BDI DIFERENCIADO"),B225,IF(MID(B225,1,5)="COMP.",VLOOKUP(B225,COMPOSIÇÕES!$K$1:$L$737090,2,FALSE))))),0)</f>
        <v>83648</v>
      </c>
      <c r="R225" s="212">
        <f>VLOOKUP(B225,'CURVA ABC'!$B$5:$N$262,9,FALSE)</f>
        <v>1226.8512000000001</v>
      </c>
      <c r="S225" s="56" t="b">
        <f t="shared" si="45"/>
        <v>1</v>
      </c>
      <c r="T225" s="9" t="b">
        <f t="shared" si="50"/>
        <v>0</v>
      </c>
      <c r="V225" s="55">
        <v>83648</v>
      </c>
      <c r="W225" s="67" t="s">
        <v>57</v>
      </c>
      <c r="X225" s="672">
        <v>997.56</v>
      </c>
      <c r="Y225" s="235" t="b">
        <f t="shared" si="43"/>
        <v>1</v>
      </c>
    </row>
    <row r="226" spans="1:25" s="55" customFormat="1" ht="34.5" customHeight="1">
      <c r="A226" s="139" t="s">
        <v>1553</v>
      </c>
      <c r="B226" s="136">
        <v>99635</v>
      </c>
      <c r="C226" s="16" t="s">
        <v>2117</v>
      </c>
      <c r="D226" s="137" t="s">
        <v>100</v>
      </c>
      <c r="E226" s="11" t="s">
        <v>816</v>
      </c>
      <c r="F226" s="11" t="e">
        <v>#REF!</v>
      </c>
      <c r="G226" s="143" t="s">
        <v>48</v>
      </c>
      <c r="H226" s="11">
        <v>0</v>
      </c>
      <c r="I226" s="11">
        <v>1</v>
      </c>
      <c r="J226" s="672">
        <v>190.67</v>
      </c>
      <c r="K226" s="11">
        <v>53.9024</v>
      </c>
      <c r="L226" s="140">
        <v>244.57239999999999</v>
      </c>
      <c r="M226" s="244">
        <v>244.57239999999999</v>
      </c>
      <c r="N226" s="141">
        <v>4.7630071674053674E-4</v>
      </c>
      <c r="O226" s="711"/>
      <c r="P226" s="64"/>
      <c r="Q226" s="203">
        <f>IFERROR(IF(OR(B226="TÍTULO 1",B226="TÍTULO 2",B226="TÍTULO 3",B226="TÍTULO 4"),B226,IF(D226=0,"",IF(OR(D226="SINAPI",D226="SINAPI INSUMO",D226="ORSE INSUMO",D226="SEINFRA CE",D226="COMP. ELABORADA",D226="SABESP",D226="EMBASA-BA INSUMO",D226="COMPOSIÇÃO ELAB.",D226="COTAÇÃO INSUMO-BDI DIF.",D226="ORSE INSUMO-BDI DIFERENCIADO",D226="SINAPI INSUMO-BDI DIFERENCIADO"),B226,IF(MID(B226,1,5)="COMP.",VLOOKUP(B226,COMPOSIÇÕES!$K$1:$L$737090,2,FALSE))))),0)</f>
        <v>99635</v>
      </c>
      <c r="R226" s="212">
        <f>VLOOKUP(B226,'CURVA ABC'!$B$5:$N$262,9,FALSE)</f>
        <v>244.57239999999999</v>
      </c>
      <c r="S226" s="56" t="b">
        <f t="shared" si="45"/>
        <v>1</v>
      </c>
      <c r="T226" s="9" t="b">
        <f t="shared" si="50"/>
        <v>0</v>
      </c>
      <c r="V226" s="55">
        <v>99635</v>
      </c>
      <c r="W226" s="67" t="s">
        <v>816</v>
      </c>
      <c r="X226" s="672">
        <v>177.62</v>
      </c>
      <c r="Y226" s="235" t="b">
        <f t="shared" si="43"/>
        <v>1</v>
      </c>
    </row>
    <row r="227" spans="1:25" s="55" customFormat="1" ht="34.5" customHeight="1">
      <c r="A227" s="139" t="s">
        <v>1145</v>
      </c>
      <c r="B227" s="136" t="s">
        <v>813</v>
      </c>
      <c r="C227" s="16" t="s">
        <v>813</v>
      </c>
      <c r="D227" s="137" t="s">
        <v>100</v>
      </c>
      <c r="E227" s="11" t="s">
        <v>58</v>
      </c>
      <c r="F227" s="11" t="e">
        <v>#REF!</v>
      </c>
      <c r="G227" s="143" t="s">
        <v>48</v>
      </c>
      <c r="H227" s="11">
        <v>0</v>
      </c>
      <c r="I227" s="11">
        <v>1</v>
      </c>
      <c r="J227" s="672">
        <v>70.599999999999994</v>
      </c>
      <c r="K227" s="11">
        <v>19.958600000000001</v>
      </c>
      <c r="L227" s="140">
        <v>90.558599999999998</v>
      </c>
      <c r="M227" s="244">
        <v>90.558599999999998</v>
      </c>
      <c r="N227" s="141">
        <v>1.7636138046247071E-4</v>
      </c>
      <c r="O227" s="711"/>
      <c r="P227" s="64"/>
      <c r="Q227" s="203" t="str">
        <f>IFERROR(IF(OR(B227="TÍTULO 1",B227="TÍTULO 2",B227="TÍTULO 3",B227="TÍTULO 4"),B227,IF(D227=0,"",IF(OR(D227="SINAPI",D227="SINAPI INSUMO",D227="ORSE INSUMO",D227="SEINFRA CE",D227="COMP. ELABORADA",D227="SABESP",D227="EMBASA-BA INSUMO",D227="COMPOSIÇÃO ELAB.",D227="COTAÇÃO INSUMO-BDI DIF.",D227="ORSE INSUMO-BDI DIFERENCIADO",D227="SINAPI INSUMO-BDI DIFERENCIADO"),B227,IF(MID(B227,1,5)="COMP.",VLOOKUP(B227,COMPOSIÇÕES!$K$1:$L$737090,2,FALSE))))),0)</f>
        <v>74093/1</v>
      </c>
      <c r="R227" s="212">
        <f>VLOOKUP(B227,'CURVA ABC'!$B$5:$N$262,9,FALSE)</f>
        <v>90.558599999999998</v>
      </c>
      <c r="S227" s="56" t="b">
        <f t="shared" si="45"/>
        <v>1</v>
      </c>
      <c r="T227" s="9" t="b">
        <f t="shared" si="50"/>
        <v>0</v>
      </c>
      <c r="V227" s="55" t="s">
        <v>813</v>
      </c>
      <c r="W227" s="67" t="s">
        <v>58</v>
      </c>
      <c r="X227" s="672">
        <v>73.25</v>
      </c>
      <c r="Y227" s="235" t="b">
        <f t="shared" si="43"/>
        <v>1</v>
      </c>
    </row>
    <row r="228" spans="1:25" s="55" customFormat="1" ht="34.5" customHeight="1">
      <c r="A228" s="139" t="s">
        <v>1146</v>
      </c>
      <c r="B228" s="136">
        <v>89435</v>
      </c>
      <c r="C228" s="16" t="s">
        <v>2118</v>
      </c>
      <c r="D228" s="137" t="s">
        <v>100</v>
      </c>
      <c r="E228" s="11" t="s">
        <v>786</v>
      </c>
      <c r="F228" s="11" t="e">
        <v>#REF!</v>
      </c>
      <c r="G228" s="143" t="s">
        <v>48</v>
      </c>
      <c r="H228" s="11">
        <v>0</v>
      </c>
      <c r="I228" s="11">
        <v>3</v>
      </c>
      <c r="J228" s="672">
        <v>13.16</v>
      </c>
      <c r="K228" s="11">
        <v>3.7202999999999999</v>
      </c>
      <c r="L228" s="140">
        <v>16.880299999999998</v>
      </c>
      <c r="M228" s="244">
        <v>50.640900000000002</v>
      </c>
      <c r="N228" s="141">
        <v>9.8622317834661021E-5</v>
      </c>
      <c r="O228" s="711"/>
      <c r="P228" s="64"/>
      <c r="Q228" s="203">
        <f>IFERROR(IF(OR(B228="TÍTULO 1",B228="TÍTULO 2",B228="TÍTULO 3",B228="TÍTULO 4"),B228,IF(D228=0,"",IF(OR(D228="SINAPI",D228="SINAPI INSUMO",D228="ORSE INSUMO",D228="SEINFRA CE",D228="COMP. ELABORADA",D228="SABESP",D228="EMBASA-BA INSUMO",D228="COMPOSIÇÃO ELAB.",D228="COTAÇÃO INSUMO-BDI DIF.",D228="ORSE INSUMO-BDI DIFERENCIADO",D228="SINAPI INSUMO-BDI DIFERENCIADO"),B228,IF(MID(B228,1,5)="COMP.",VLOOKUP(B228,COMPOSIÇÕES!$K$1:$L$737090,2,FALSE))))),0)</f>
        <v>89435</v>
      </c>
      <c r="R228" s="212">
        <f>VLOOKUP(B228,'CURVA ABC'!$B$5:$N$262,9,FALSE)</f>
        <v>16.880299999999998</v>
      </c>
      <c r="S228" s="56" t="b">
        <f t="shared" si="45"/>
        <v>1</v>
      </c>
      <c r="T228" s="9" t="b">
        <f t="shared" si="50"/>
        <v>0</v>
      </c>
      <c r="V228" s="55">
        <v>89435</v>
      </c>
      <c r="W228" s="67" t="s">
        <v>786</v>
      </c>
      <c r="X228" s="672">
        <v>12.79</v>
      </c>
      <c r="Y228" s="235" t="b">
        <f t="shared" si="43"/>
        <v>1</v>
      </c>
    </row>
    <row r="229" spans="1:25" s="55" customFormat="1" ht="34.5" customHeight="1">
      <c r="A229" s="139" t="s">
        <v>1147</v>
      </c>
      <c r="B229" s="136">
        <v>99621</v>
      </c>
      <c r="C229" s="16" t="s">
        <v>2119</v>
      </c>
      <c r="D229" s="137" t="s">
        <v>100</v>
      </c>
      <c r="E229" s="11" t="s">
        <v>815</v>
      </c>
      <c r="F229" s="11" t="e">
        <v>#REF!</v>
      </c>
      <c r="G229" s="143" t="s">
        <v>48</v>
      </c>
      <c r="H229" s="11">
        <v>0</v>
      </c>
      <c r="I229" s="11">
        <v>2</v>
      </c>
      <c r="J229" s="672">
        <v>120.68</v>
      </c>
      <c r="K229" s="11">
        <v>34.116199999999999</v>
      </c>
      <c r="L229" s="140">
        <v>154.7962</v>
      </c>
      <c r="M229" s="244">
        <v>309.5924</v>
      </c>
      <c r="N229" s="141">
        <v>6.0292609475731088E-4</v>
      </c>
      <c r="O229" s="711"/>
      <c r="P229" s="64"/>
      <c r="Q229" s="203">
        <f>IFERROR(IF(OR(B229="TÍTULO 1",B229="TÍTULO 2",B229="TÍTULO 3",B229="TÍTULO 4"),B229,IF(D229=0,"",IF(OR(D229="SINAPI",D229="SINAPI INSUMO",D229="ORSE INSUMO",D229="SEINFRA CE",D229="COMP. ELABORADA",D229="SABESP",D229="EMBASA-BA INSUMO",D229="COMPOSIÇÃO ELAB.",D229="COTAÇÃO INSUMO-BDI DIF.",D229="ORSE INSUMO-BDI DIFERENCIADO",D229="SINAPI INSUMO-BDI DIFERENCIADO"),B229,IF(MID(B229,1,5)="COMP.",VLOOKUP(B229,COMPOSIÇÕES!$K$1:$L$737090,2,FALSE))))),0)</f>
        <v>99621</v>
      </c>
      <c r="R229" s="212">
        <f>VLOOKUP(B229,'CURVA ABC'!$B$5:$N$262,9,FALSE)</f>
        <v>154.7962</v>
      </c>
      <c r="S229" s="56" t="b">
        <f t="shared" si="45"/>
        <v>1</v>
      </c>
      <c r="T229" s="9" t="b">
        <f t="shared" si="50"/>
        <v>0</v>
      </c>
      <c r="V229" s="55">
        <v>99621</v>
      </c>
      <c r="W229" s="67" t="s">
        <v>815</v>
      </c>
      <c r="X229" s="672">
        <v>125.64</v>
      </c>
      <c r="Y229" s="235" t="b">
        <f t="shared" si="43"/>
        <v>1</v>
      </c>
    </row>
    <row r="230" spans="1:25" s="55" customFormat="1" ht="42" customHeight="1">
      <c r="A230" s="139" t="s">
        <v>1148</v>
      </c>
      <c r="B230" s="136" t="s">
        <v>228</v>
      </c>
      <c r="C230" s="16" t="s">
        <v>228</v>
      </c>
      <c r="D230" s="137" t="s">
        <v>928</v>
      </c>
      <c r="E230" s="11" t="s">
        <v>1534</v>
      </c>
      <c r="F230" s="11" t="e">
        <v>#REF!</v>
      </c>
      <c r="G230" s="143" t="s">
        <v>96</v>
      </c>
      <c r="H230" s="11">
        <v>0</v>
      </c>
      <c r="I230" s="11">
        <v>1</v>
      </c>
      <c r="J230" s="672">
        <v>13108.22</v>
      </c>
      <c r="K230" s="11">
        <v>3705.6938</v>
      </c>
      <c r="L230" s="140">
        <v>16813.913799999998</v>
      </c>
      <c r="M230" s="244">
        <v>16813.913799999998</v>
      </c>
      <c r="N230" s="141">
        <v>3.2744819914894738E-2</v>
      </c>
      <c r="O230" s="711"/>
      <c r="P230" s="64"/>
      <c r="Q230" s="203" t="str">
        <f>IFERROR(IF(OR(B230="TÍTULO 1",B230="TÍTULO 2",B230="TÍTULO 3",B230="TÍTULO 4"),B230,IF(D230=0,"",IF(OR(D230="SINAPI",D230="SINAPI INSUMO",D230="ORSE INSUMO",D230="SEINFRA CE",D230="COMP. ELABORADA",D230="SABESP",D230="EMBASA-BA INSUMO",D230="COMPOSIÇÃO ELAB.",D230="COTAÇÃO INSUMO-BDI DIF.",D230="ORSE INSUMO-BDI DIFERENCIADO",D230="SINAPI INSUMO-BDI DIFERENCIADO"),B230,IF(MID(B230,1,5)="COMP.",VLOOKUP(B230,COMPOSIÇÕES!$K$1:$L$737090,2,FALSE))))),0)</f>
        <v>COMP. 78</v>
      </c>
      <c r="R230" s="212">
        <f>VLOOKUP(B230,'CURVA ABC'!$B$5:$N$262,9,FALSE)</f>
        <v>16813.913799999998</v>
      </c>
      <c r="S230" s="56" t="b">
        <f t="shared" si="45"/>
        <v>1</v>
      </c>
      <c r="T230" s="9" t="b">
        <f t="shared" si="50"/>
        <v>0</v>
      </c>
      <c r="V230" s="55" t="s">
        <v>228</v>
      </c>
      <c r="W230" s="67" t="s">
        <v>1534</v>
      </c>
      <c r="X230" s="672">
        <v>13367.33</v>
      </c>
      <c r="Y230" s="235" t="b">
        <f t="shared" si="43"/>
        <v>1</v>
      </c>
    </row>
    <row r="231" spans="1:25" s="55" customFormat="1" ht="34.5" customHeight="1">
      <c r="A231" s="139" t="s">
        <v>1149</v>
      </c>
      <c r="B231" s="136" t="s">
        <v>230</v>
      </c>
      <c r="C231" s="16" t="s">
        <v>230</v>
      </c>
      <c r="D231" s="137" t="s">
        <v>928</v>
      </c>
      <c r="E231" s="11" t="s">
        <v>1603</v>
      </c>
      <c r="F231" s="11" t="e">
        <v>#REF!</v>
      </c>
      <c r="G231" s="143" t="s">
        <v>955</v>
      </c>
      <c r="H231" s="11">
        <v>0</v>
      </c>
      <c r="I231" s="11">
        <v>1</v>
      </c>
      <c r="J231" s="672">
        <v>803.82</v>
      </c>
      <c r="K231" s="11">
        <v>227.23990000000001</v>
      </c>
      <c r="L231" s="140">
        <v>1031.0599</v>
      </c>
      <c r="M231" s="244">
        <v>1031.0599</v>
      </c>
      <c r="N231" s="141">
        <v>2.0079721561894396E-3</v>
      </c>
      <c r="O231" s="711"/>
      <c r="P231" s="64"/>
      <c r="Q231" s="203" t="str">
        <f>IFERROR(IF(OR(B231="TÍTULO 1",B231="TÍTULO 2",B231="TÍTULO 3",B231="TÍTULO 4"),B231,IF(D231=0,"",IF(OR(D231="SINAPI",D231="SINAPI INSUMO",D231="ORSE INSUMO",D231="SEINFRA CE",D231="COMP. ELABORADA",D231="SABESP",D231="EMBASA-BA INSUMO",D231="COMPOSIÇÃO ELAB.",D231="COTAÇÃO INSUMO-BDI DIF.",D231="ORSE INSUMO-BDI DIFERENCIADO",D231="SINAPI INSUMO-BDI DIFERENCIADO"),B231,IF(MID(B231,1,5)="COMP.",VLOOKUP(B231,COMPOSIÇÕES!$K$1:$L$737090,2,FALSE))))),0)</f>
        <v>COMP. 96</v>
      </c>
      <c r="R231" s="212">
        <f>VLOOKUP(B231,'CURVA ABC'!$B$5:$N$262,9,FALSE)</f>
        <v>1031.0599</v>
      </c>
      <c r="S231" s="56" t="b">
        <f t="shared" si="45"/>
        <v>1</v>
      </c>
      <c r="T231" s="9" t="b">
        <f t="shared" si="50"/>
        <v>0</v>
      </c>
      <c r="V231" s="55" t="s">
        <v>230</v>
      </c>
      <c r="W231" s="67" t="s">
        <v>1603</v>
      </c>
      <c r="X231" s="672">
        <v>859.95</v>
      </c>
      <c r="Y231" s="235" t="b">
        <f t="shared" si="43"/>
        <v>1</v>
      </c>
    </row>
    <row r="232" spans="1:25" s="235" customFormat="1" ht="33.75" customHeight="1">
      <c r="A232" s="929" t="s">
        <v>1373</v>
      </c>
      <c r="B232" s="930" t="s">
        <v>541</v>
      </c>
      <c r="C232" s="253"/>
      <c r="D232" s="931"/>
      <c r="E232" s="932" t="s">
        <v>1374</v>
      </c>
      <c r="F232" s="255"/>
      <c r="G232" s="931"/>
      <c r="H232" s="254"/>
      <c r="I232" s="935"/>
      <c r="J232" s="256"/>
      <c r="K232" s="935"/>
      <c r="L232" s="256"/>
      <c r="M232" s="257">
        <v>7861.7939999999999</v>
      </c>
      <c r="N232" s="258">
        <v>1.5310714197785404E-2</v>
      </c>
      <c r="O232" s="712"/>
      <c r="P232" s="233"/>
      <c r="Q232" s="203" t="str">
        <f>IFERROR(IF(OR(B232="TÍTULO 1",B232="TÍTULO 2",B232="TÍTULO 3",B232="TÍTULO 4"),B232,IF(D232=0,"",IF(OR(D232="SINAPI",D232="SINAPI INSUMO",D232="ORSE INSUMO",D232="SEINFRA CE",D232="COMP. ELABORADA",D232="SABESP",D232="EMBASA-BA INSUMO",D232="COMPOSIÇÃO ELAB.",D232="COTAÇÃO INSUMO-BDI DIF.",D232="ORSE INSUMO-BDI DIFERENCIADO",D232="SINAPI INSUMO-BDI DIFERENCIADO"),B232,IF(MID(B232,1,5)="COMP.",VLOOKUP(B232,COMPOSIÇÕES!$K$1:$L$737090,2,FALSE))))),0)</f>
        <v>Título 2</v>
      </c>
      <c r="R232" s="212" t="e">
        <f>VLOOKUP(B232,'CURVA ABC'!$B$5:$N$262,9,FALSE)</f>
        <v>#N/A</v>
      </c>
      <c r="S232" s="56" t="e">
        <f t="shared" si="45"/>
        <v>#N/A</v>
      </c>
      <c r="T232" s="232" t="e">
        <f t="shared" si="50"/>
        <v>#N/A</v>
      </c>
      <c r="V232" s="235" t="s">
        <v>541</v>
      </c>
      <c r="W232" s="234" t="s">
        <v>1374</v>
      </c>
      <c r="X232" s="256"/>
      <c r="Y232" s="235" t="b">
        <f t="shared" si="43"/>
        <v>1</v>
      </c>
    </row>
    <row r="233" spans="1:25" s="55" customFormat="1" ht="45" customHeight="1">
      <c r="A233" s="139" t="s">
        <v>1375</v>
      </c>
      <c r="B233" s="136" t="s">
        <v>524</v>
      </c>
      <c r="C233" s="16" t="s">
        <v>524</v>
      </c>
      <c r="D233" s="137" t="s">
        <v>928</v>
      </c>
      <c r="E233" s="11" t="s">
        <v>603</v>
      </c>
      <c r="F233" s="11" t="e">
        <v>#REF!</v>
      </c>
      <c r="G233" s="143" t="s">
        <v>47</v>
      </c>
      <c r="H233" s="11">
        <v>0</v>
      </c>
      <c r="I233" s="11">
        <v>32</v>
      </c>
      <c r="J233" s="672">
        <v>15.7965</v>
      </c>
      <c r="K233" s="11">
        <v>4.4657</v>
      </c>
      <c r="L233" s="140">
        <v>20.2622</v>
      </c>
      <c r="M233" s="244">
        <v>648.3904</v>
      </c>
      <c r="N233" s="141">
        <v>1.2627296140025749E-3</v>
      </c>
      <c r="O233" s="711"/>
      <c r="P233" s="64"/>
      <c r="Q233" s="203">
        <f>IFERROR(IF(OR(B233="TÍTULO 1",B233="TÍTULO 2",B233="TÍTULO 3",B233="TÍTULO 4"),B233,IF(D233=0,"",IF(OR(D233="SINAPI",D233="SINAPI INSUMO",D233="ORSE INSUMO",D233="SEINFRA CE",D233="COMP. ELABORADA",D233="SABESP",D233="EMBASA-BA INSUMO",D233="COMPOSIÇÃO ELAB.",D233="COTAÇÃO INSUMO-BDI DIF.",D233="ORSE INSUMO-BDI DIFERENCIADO",D233="SINAPI INSUMO-BDI DIFERENCIADO"),B233,IF(MID(B233,1,5)="COMP.",VLOOKUP(B233,COMPOSIÇÕES!$K$1:$L$737090,2,FALSE))))),0)</f>
        <v>0</v>
      </c>
      <c r="R233" s="212">
        <f>VLOOKUP(B233,'CURVA ABC'!$B$5:$N$262,9,FALSE)</f>
        <v>20.2622</v>
      </c>
      <c r="S233" s="56" t="b">
        <f t="shared" si="45"/>
        <v>1</v>
      </c>
      <c r="T233" s="9" t="b">
        <f t="shared" si="50"/>
        <v>0</v>
      </c>
      <c r="V233" s="55" t="s">
        <v>524</v>
      </c>
      <c r="W233" s="67" t="s">
        <v>603</v>
      </c>
      <c r="X233" s="672">
        <v>15.5959</v>
      </c>
      <c r="Y233" s="235" t="b">
        <f t="shared" si="43"/>
        <v>1</v>
      </c>
    </row>
    <row r="234" spans="1:25" s="55" customFormat="1" ht="34.5" customHeight="1">
      <c r="A234" s="139" t="s">
        <v>1376</v>
      </c>
      <c r="B234" s="136" t="s">
        <v>102</v>
      </c>
      <c r="C234" s="16" t="s">
        <v>102</v>
      </c>
      <c r="D234" s="137" t="s">
        <v>928</v>
      </c>
      <c r="E234" s="11" t="s">
        <v>613</v>
      </c>
      <c r="F234" s="11" t="e">
        <v>#REF!</v>
      </c>
      <c r="G234" s="143" t="s">
        <v>47</v>
      </c>
      <c r="H234" s="11">
        <v>0</v>
      </c>
      <c r="I234" s="11">
        <v>4</v>
      </c>
      <c r="J234" s="672">
        <v>19.293199999999999</v>
      </c>
      <c r="K234" s="11">
        <v>5.4542000000000002</v>
      </c>
      <c r="L234" s="140">
        <v>24.747399999999999</v>
      </c>
      <c r="M234" s="244">
        <v>98.989599999999996</v>
      </c>
      <c r="N234" s="141">
        <v>1.9278061396077004E-4</v>
      </c>
      <c r="O234" s="711"/>
      <c r="P234" s="64"/>
      <c r="Q234" s="203" t="str">
        <f>IFERROR(IF(OR(B234="TÍTULO 1",B234="TÍTULO 2",B234="TÍTULO 3",B234="TÍTULO 4"),B234,IF(D234=0,"",IF(OR(D234="SINAPI",D234="SINAPI INSUMO",D234="ORSE INSUMO",D234="SEINFRA CE",D234="COMP. ELABORADA",D234="SABESP",D234="EMBASA-BA INSUMO",D234="COMPOSIÇÃO ELAB.",D234="COTAÇÃO INSUMO-BDI DIF.",D234="ORSE INSUMO-BDI DIFERENCIADO",D234="SINAPI INSUMO-BDI DIFERENCIADO"),B234,IF(MID(B234,1,5)="COMP.",VLOOKUP(B234,COMPOSIÇÕES!$K$1:$L$737090,2,FALSE))))),0)</f>
        <v>COMP. 9</v>
      </c>
      <c r="R234" s="212">
        <f>VLOOKUP(B234,'CURVA ABC'!$B$5:$N$262,9,FALSE)</f>
        <v>24.747399999999999</v>
      </c>
      <c r="S234" s="56" t="b">
        <f t="shared" si="45"/>
        <v>1</v>
      </c>
      <c r="T234" s="9" t="b">
        <f t="shared" si="50"/>
        <v>0</v>
      </c>
      <c r="V234" s="55" t="s">
        <v>102</v>
      </c>
      <c r="W234" s="67" t="s">
        <v>613</v>
      </c>
      <c r="X234" s="672">
        <v>18.986999999999998</v>
      </c>
      <c r="Y234" s="235" t="b">
        <f t="shared" si="43"/>
        <v>1</v>
      </c>
    </row>
    <row r="235" spans="1:25" s="55" customFormat="1" ht="34.5" customHeight="1">
      <c r="A235" s="139" t="s">
        <v>1554</v>
      </c>
      <c r="B235" s="136" t="s">
        <v>522</v>
      </c>
      <c r="C235" s="16" t="s">
        <v>522</v>
      </c>
      <c r="D235" s="137" t="s">
        <v>928</v>
      </c>
      <c r="E235" s="11" t="s">
        <v>608</v>
      </c>
      <c r="F235" s="11" t="e">
        <v>#REF!</v>
      </c>
      <c r="G235" s="143" t="s">
        <v>47</v>
      </c>
      <c r="H235" s="11">
        <v>0</v>
      </c>
      <c r="I235" s="11">
        <v>41</v>
      </c>
      <c r="J235" s="672">
        <v>38.814300000000003</v>
      </c>
      <c r="K235" s="11">
        <v>10.972799999999999</v>
      </c>
      <c r="L235" s="140">
        <v>49.787100000000002</v>
      </c>
      <c r="M235" s="244">
        <v>2041.2710999999999</v>
      </c>
      <c r="N235" s="141">
        <v>3.9753418128609108E-3</v>
      </c>
      <c r="O235" s="711"/>
      <c r="P235" s="64"/>
      <c r="Q235" s="203" t="str">
        <f>IFERROR(IF(OR(B235="TÍTULO 1",B235="TÍTULO 2",B235="TÍTULO 3",B235="TÍTULO 4"),B235,IF(D235=0,"",IF(OR(D235="SINAPI",D235="SINAPI INSUMO",D235="ORSE INSUMO",D235="SEINFRA CE",D235="COMP. ELABORADA",D235="SABESP",D235="EMBASA-BA INSUMO",D235="COMPOSIÇÃO ELAB.",D235="COTAÇÃO INSUMO-BDI DIF.",D235="ORSE INSUMO-BDI DIFERENCIADO",D235="SINAPI INSUMO-BDI DIFERENCIADO"),B235,IF(MID(B235,1,5)="COMP.",VLOOKUP(B235,COMPOSIÇÕES!$K$1:$L$737090,2,FALSE))))),0)</f>
        <v>COMP. 8</v>
      </c>
      <c r="R235" s="212">
        <f>VLOOKUP(B235,'CURVA ABC'!$B$5:$N$262,9,FALSE)</f>
        <v>49.787100000000002</v>
      </c>
      <c r="S235" s="56" t="b">
        <f t="shared" si="45"/>
        <v>1</v>
      </c>
      <c r="T235" s="9" t="b">
        <f t="shared" si="50"/>
        <v>0</v>
      </c>
      <c r="V235" s="55" t="s">
        <v>522</v>
      </c>
      <c r="W235" s="67" t="s">
        <v>608</v>
      </c>
      <c r="X235" s="672">
        <v>38.1738</v>
      </c>
      <c r="Y235" s="235" t="b">
        <f t="shared" ref="Y235:Y281" si="51">W235=E235</f>
        <v>1</v>
      </c>
    </row>
    <row r="236" spans="1:25" s="55" customFormat="1" ht="52.5" customHeight="1">
      <c r="A236" s="139" t="s">
        <v>1377</v>
      </c>
      <c r="B236" s="136">
        <v>89580</v>
      </c>
      <c r="C236" s="16" t="s">
        <v>2120</v>
      </c>
      <c r="D236" s="137" t="s">
        <v>100</v>
      </c>
      <c r="E236" s="11" t="s">
        <v>778</v>
      </c>
      <c r="F236" s="11" t="e">
        <v>#REF!</v>
      </c>
      <c r="G236" s="143" t="s">
        <v>47</v>
      </c>
      <c r="H236" s="11">
        <v>0</v>
      </c>
      <c r="I236" s="11">
        <v>18</v>
      </c>
      <c r="J236" s="672">
        <v>51.87</v>
      </c>
      <c r="K236" s="11">
        <v>14.663600000000001</v>
      </c>
      <c r="L236" s="140">
        <v>66.533600000000007</v>
      </c>
      <c r="M236" s="244">
        <v>1197.6048000000001</v>
      </c>
      <c r="N236" s="141">
        <v>2.3323156031175522E-3</v>
      </c>
      <c r="O236" s="711"/>
      <c r="P236" s="64"/>
      <c r="Q236" s="203">
        <f>IFERROR(IF(OR(B236="TÍTULO 1",B236="TÍTULO 2",B236="TÍTULO 3",B236="TÍTULO 4"),B236,IF(D236=0,"",IF(OR(D236="SINAPI",D236="SINAPI INSUMO",D236="ORSE INSUMO",D236="SEINFRA CE",D236="COMP. ELABORADA",D236="SABESP",D236="EMBASA-BA INSUMO",D236="COMPOSIÇÃO ELAB.",D236="COTAÇÃO INSUMO-BDI DIF.",D236="ORSE INSUMO-BDI DIFERENCIADO",D236="SINAPI INSUMO-BDI DIFERENCIADO"),B236,IF(MID(B236,1,5)="COMP.",VLOOKUP(B236,COMPOSIÇÕES!$K$1:$L$737090,2,FALSE))))),0)</f>
        <v>89580</v>
      </c>
      <c r="R236" s="212">
        <f>VLOOKUP(B236,'CURVA ABC'!$B$5:$N$262,9,FALSE)</f>
        <v>66.533600000000007</v>
      </c>
      <c r="S236" s="56" t="b">
        <f t="shared" si="45"/>
        <v>1</v>
      </c>
      <c r="T236" s="9" t="b">
        <f t="shared" ref="T236" si="52">S236=E236</f>
        <v>0</v>
      </c>
      <c r="V236" s="55">
        <v>89580</v>
      </c>
      <c r="W236" s="67" t="s">
        <v>778</v>
      </c>
      <c r="X236" s="672">
        <v>50.78</v>
      </c>
      <c r="Y236" s="235" t="b">
        <f t="shared" ref="Y236" si="53">W236=E236</f>
        <v>1</v>
      </c>
    </row>
    <row r="237" spans="1:25" s="55" customFormat="1" ht="52.5" customHeight="1">
      <c r="A237" s="139" t="s">
        <v>1377</v>
      </c>
      <c r="B237" s="136">
        <v>89585</v>
      </c>
      <c r="C237" s="16" t="s">
        <v>2121</v>
      </c>
      <c r="D237" s="137" t="s">
        <v>100</v>
      </c>
      <c r="E237" s="11" t="s">
        <v>790</v>
      </c>
      <c r="F237" s="11" t="e">
        <v>#REF!</v>
      </c>
      <c r="G237" s="143" t="s">
        <v>48</v>
      </c>
      <c r="H237" s="11">
        <v>0</v>
      </c>
      <c r="I237" s="11">
        <v>1</v>
      </c>
      <c r="J237" s="672">
        <v>19.64</v>
      </c>
      <c r="K237" s="11">
        <v>5.5522</v>
      </c>
      <c r="L237" s="140">
        <v>25.1922</v>
      </c>
      <c r="M237" s="244">
        <v>25.1922</v>
      </c>
      <c r="N237" s="141">
        <v>4.9061394156785271E-5</v>
      </c>
      <c r="O237" s="711"/>
      <c r="P237" s="64"/>
      <c r="Q237" s="203">
        <f>IFERROR(IF(OR(B237="TÍTULO 1",B237="TÍTULO 2",B237="TÍTULO 3",B237="TÍTULO 4"),B237,IF(D237=0,"",IF(OR(D237="SINAPI",D237="SINAPI INSUMO",D237="ORSE INSUMO",D237="SEINFRA CE",D237="COMP. ELABORADA",D237="SABESP",D237="EMBASA-BA INSUMO",D237="COMPOSIÇÃO ELAB.",D237="COTAÇÃO INSUMO-BDI DIF.",D237="ORSE INSUMO-BDI DIFERENCIADO",D237="SINAPI INSUMO-BDI DIFERENCIADO"),B237,IF(MID(B237,1,5)="COMP.",VLOOKUP(B237,COMPOSIÇÕES!$K$1:$L$737090,2,FALSE))))),0)</f>
        <v>89585</v>
      </c>
      <c r="R237" s="212">
        <f>VLOOKUP(B237,'CURVA ABC'!$B$5:$N$262,9,FALSE)</f>
        <v>25.1922</v>
      </c>
      <c r="S237" s="56" t="b">
        <f t="shared" ref="S237:S293" si="54">R237=L237</f>
        <v>1</v>
      </c>
      <c r="T237" s="9" t="b">
        <f t="shared" si="50"/>
        <v>0</v>
      </c>
      <c r="V237" s="55">
        <v>89585</v>
      </c>
      <c r="W237" s="67" t="s">
        <v>790</v>
      </c>
      <c r="X237" s="672">
        <v>19.309999999999999</v>
      </c>
      <c r="Y237" s="235" t="b">
        <f t="shared" si="51"/>
        <v>1</v>
      </c>
    </row>
    <row r="238" spans="1:25" s="55" customFormat="1" ht="50.25" customHeight="1">
      <c r="A238" s="139" t="s">
        <v>1378</v>
      </c>
      <c r="B238" s="136">
        <v>89591</v>
      </c>
      <c r="C238" s="16" t="s">
        <v>2122</v>
      </c>
      <c r="D238" s="137" t="s">
        <v>100</v>
      </c>
      <c r="E238" s="11" t="s">
        <v>792</v>
      </c>
      <c r="F238" s="11" t="e">
        <v>#REF!</v>
      </c>
      <c r="G238" s="143" t="s">
        <v>48</v>
      </c>
      <c r="H238" s="11">
        <v>0</v>
      </c>
      <c r="I238" s="11">
        <v>1</v>
      </c>
      <c r="J238" s="672">
        <v>62.64</v>
      </c>
      <c r="K238" s="11">
        <v>17.708300000000001</v>
      </c>
      <c r="L238" s="140">
        <v>80.348299999999995</v>
      </c>
      <c r="M238" s="244">
        <v>80.348299999999995</v>
      </c>
      <c r="N238" s="141">
        <v>1.5647698954944904E-4</v>
      </c>
      <c r="O238" s="711"/>
      <c r="P238" s="64"/>
      <c r="Q238" s="203">
        <f>IFERROR(IF(OR(B238="TÍTULO 1",B238="TÍTULO 2",B238="TÍTULO 3",B238="TÍTULO 4"),B238,IF(D238=0,"",IF(OR(D238="SINAPI",D238="SINAPI INSUMO",D238="ORSE INSUMO",D238="SEINFRA CE",D238="COMP. ELABORADA",D238="SABESP",D238="EMBASA-BA INSUMO",D238="COMPOSIÇÃO ELAB.",D238="COTAÇÃO INSUMO-BDI DIF.",D238="ORSE INSUMO-BDI DIFERENCIADO",D238="SINAPI INSUMO-BDI DIFERENCIADO"),B238,IF(MID(B238,1,5)="COMP.",VLOOKUP(B238,COMPOSIÇÕES!$K$1:$L$737090,2,FALSE))))),0)</f>
        <v>89591</v>
      </c>
      <c r="R238" s="212">
        <f>VLOOKUP(B238,'CURVA ABC'!$B$5:$N$262,9,FALSE)</f>
        <v>80.348299999999995</v>
      </c>
      <c r="S238" s="56" t="b">
        <f t="shared" ref="S238" si="55">R238=L238</f>
        <v>1</v>
      </c>
      <c r="T238" s="9" t="b">
        <f t="shared" ref="T238" si="56">S238=E238</f>
        <v>0</v>
      </c>
      <c r="V238" s="55">
        <v>89591</v>
      </c>
      <c r="W238" s="67" t="s">
        <v>792</v>
      </c>
      <c r="X238" s="672">
        <v>61.5</v>
      </c>
      <c r="Y238" s="235" t="b">
        <f t="shared" ref="Y238" si="57">W238=E238</f>
        <v>1</v>
      </c>
    </row>
    <row r="239" spans="1:25" s="55" customFormat="1" ht="50.25" customHeight="1">
      <c r="A239" s="139" t="s">
        <v>1378</v>
      </c>
      <c r="B239" s="136" t="s">
        <v>162</v>
      </c>
      <c r="C239" s="16" t="s">
        <v>162</v>
      </c>
      <c r="D239" s="137" t="s">
        <v>928</v>
      </c>
      <c r="E239" s="11" t="s">
        <v>1384</v>
      </c>
      <c r="F239" s="11" t="e">
        <v>#REF!</v>
      </c>
      <c r="G239" s="143" t="s">
        <v>96</v>
      </c>
      <c r="H239" s="11">
        <v>0</v>
      </c>
      <c r="I239" s="11">
        <v>20</v>
      </c>
      <c r="J239" s="672">
        <v>7.73</v>
      </c>
      <c r="K239" s="11">
        <v>2.1852999999999998</v>
      </c>
      <c r="L239" s="140">
        <v>9.9153000000000002</v>
      </c>
      <c r="M239" s="244">
        <v>198.30600000000001</v>
      </c>
      <c r="N239" s="141">
        <v>3.8619766553359613E-4</v>
      </c>
      <c r="O239" s="711"/>
      <c r="P239" s="64"/>
      <c r="Q239" s="203" t="str">
        <f>IFERROR(IF(OR(B239="TÍTULO 1",B239="TÍTULO 2",B239="TÍTULO 3",B239="TÍTULO 4"),B239,IF(D239=0,"",IF(OR(D239="SINAPI",D239="SINAPI INSUMO",D239="ORSE INSUMO",D239="SEINFRA CE",D239="COMP. ELABORADA",D239="SABESP",D239="EMBASA-BA INSUMO",D239="COMPOSIÇÃO ELAB.",D239="COTAÇÃO INSUMO-BDI DIF.",D239="ORSE INSUMO-BDI DIFERENCIADO",D239="SINAPI INSUMO-BDI DIFERENCIADO"),B239,IF(MID(B239,1,5)="COMP.",VLOOKUP(B239,COMPOSIÇÕES!$K$1:$L$737090,2,FALSE))))),0)</f>
        <v>COMP. 64</v>
      </c>
      <c r="R239" s="212">
        <f>VLOOKUP(B239,'CURVA ABC'!$B$5:$N$262,9,FALSE)</f>
        <v>9.9153000000000002</v>
      </c>
      <c r="S239" s="56" t="b">
        <f t="shared" si="54"/>
        <v>1</v>
      </c>
      <c r="T239" s="9" t="b">
        <f t="shared" si="50"/>
        <v>0</v>
      </c>
      <c r="V239" s="55" t="s">
        <v>162</v>
      </c>
      <c r="W239" s="67" t="s">
        <v>1384</v>
      </c>
      <c r="X239" s="672">
        <v>7.62</v>
      </c>
      <c r="Y239" s="235" t="b">
        <f t="shared" si="51"/>
        <v>1</v>
      </c>
    </row>
    <row r="240" spans="1:25" s="55" customFormat="1" ht="37.5" customHeight="1">
      <c r="A240" s="139" t="s">
        <v>1379</v>
      </c>
      <c r="B240" s="136">
        <v>72285</v>
      </c>
      <c r="C240" s="16" t="s">
        <v>2123</v>
      </c>
      <c r="D240" s="137" t="s">
        <v>100</v>
      </c>
      <c r="E240" s="11" t="s">
        <v>59</v>
      </c>
      <c r="F240" s="11" t="e">
        <v>#REF!</v>
      </c>
      <c r="G240" s="143" t="s">
        <v>48</v>
      </c>
      <c r="H240" s="11">
        <v>0</v>
      </c>
      <c r="I240" s="11">
        <v>10</v>
      </c>
      <c r="J240" s="672">
        <v>69.62</v>
      </c>
      <c r="K240" s="11">
        <v>19.6816</v>
      </c>
      <c r="L240" s="140">
        <v>89.301599999999993</v>
      </c>
      <c r="M240" s="244">
        <v>893.01599999999996</v>
      </c>
      <c r="N240" s="141">
        <v>1.7391339368660044E-3</v>
      </c>
      <c r="O240" s="711"/>
      <c r="P240" s="64"/>
      <c r="Q240" s="203">
        <f>IFERROR(IF(OR(B240="TÍTULO 1",B240="TÍTULO 2",B240="TÍTULO 3",B240="TÍTULO 4"),B240,IF(D240=0,"",IF(OR(D240="SINAPI",D240="SINAPI INSUMO",D240="ORSE INSUMO",D240="SEINFRA CE",D240="COMP. ELABORADA",D240="SABESP",D240="EMBASA-BA INSUMO",D240="COMPOSIÇÃO ELAB.",D240="COTAÇÃO INSUMO-BDI DIF.",D240="ORSE INSUMO-BDI DIFERENCIADO",D240="SINAPI INSUMO-BDI DIFERENCIADO"),B240,IF(MID(B240,1,5)="COMP.",VLOOKUP(B240,COMPOSIÇÕES!$K$1:$L$737090,2,FALSE))))),0)</f>
        <v>72285</v>
      </c>
      <c r="R240" s="212">
        <f>VLOOKUP(B240,'CURVA ABC'!$B$5:$N$262,9,FALSE)</f>
        <v>89.301599999999993</v>
      </c>
      <c r="S240" s="56" t="b">
        <f t="shared" si="54"/>
        <v>1</v>
      </c>
      <c r="T240" s="9" t="b">
        <f t="shared" si="50"/>
        <v>0</v>
      </c>
      <c r="V240" s="55">
        <v>72285</v>
      </c>
      <c r="W240" s="67" t="s">
        <v>59</v>
      </c>
      <c r="X240" s="672">
        <v>69.849999999999994</v>
      </c>
      <c r="Y240" s="235" t="b">
        <f t="shared" si="51"/>
        <v>1</v>
      </c>
    </row>
    <row r="241" spans="1:25" s="55" customFormat="1" ht="52.5" customHeight="1">
      <c r="A241" s="139" t="s">
        <v>1380</v>
      </c>
      <c r="B241" s="136">
        <v>99253</v>
      </c>
      <c r="C241" s="16" t="s">
        <v>2124</v>
      </c>
      <c r="D241" s="137" t="s">
        <v>100</v>
      </c>
      <c r="E241" s="11" t="s">
        <v>805</v>
      </c>
      <c r="F241" s="11" t="e">
        <v>#REF!</v>
      </c>
      <c r="G241" s="143" t="s">
        <v>48</v>
      </c>
      <c r="H241" s="11">
        <v>0</v>
      </c>
      <c r="I241" s="11">
        <v>3</v>
      </c>
      <c r="J241" s="672">
        <v>356.08</v>
      </c>
      <c r="K241" s="11">
        <v>100.66379999999999</v>
      </c>
      <c r="L241" s="140">
        <v>456.74380000000002</v>
      </c>
      <c r="M241" s="244">
        <v>1370.2313999999999</v>
      </c>
      <c r="N241" s="141">
        <v>2.6685030605268175E-3</v>
      </c>
      <c r="O241" s="711"/>
      <c r="P241" s="64"/>
      <c r="Q241" s="203">
        <f>IFERROR(IF(OR(B241="TÍTULO 1",B241="TÍTULO 2",B241="TÍTULO 3",B241="TÍTULO 4"),B241,IF(D241=0,"",IF(OR(D241="SINAPI",D241="SINAPI INSUMO",D241="ORSE INSUMO",D241="SEINFRA CE",D241="COMP. ELABORADA",D241="SABESP",D241="EMBASA-BA INSUMO",D241="COMPOSIÇÃO ELAB.",D241="COTAÇÃO INSUMO-BDI DIF.",D241="ORSE INSUMO-BDI DIFERENCIADO",D241="SINAPI INSUMO-BDI DIFERENCIADO"),B241,IF(MID(B241,1,5)="COMP.",VLOOKUP(B241,COMPOSIÇÕES!$K$1:$L$737090,2,FALSE))))),0)</f>
        <v>99253</v>
      </c>
      <c r="R241" s="212">
        <f>VLOOKUP(B241,'CURVA ABC'!$B$5:$N$262,9,FALSE)</f>
        <v>456.74380000000002</v>
      </c>
      <c r="S241" s="56" t="b">
        <f t="shared" si="54"/>
        <v>1</v>
      </c>
      <c r="T241" s="9" t="b">
        <f t="shared" si="50"/>
        <v>0</v>
      </c>
      <c r="V241" s="55">
        <v>99253</v>
      </c>
      <c r="W241" s="67" t="s">
        <v>805</v>
      </c>
      <c r="X241" s="672">
        <v>353.53</v>
      </c>
      <c r="Y241" s="235" t="b">
        <f t="shared" si="51"/>
        <v>1</v>
      </c>
    </row>
    <row r="242" spans="1:25" s="55" customFormat="1" ht="52.5" customHeight="1">
      <c r="A242" s="139" t="s">
        <v>1381</v>
      </c>
      <c r="B242" s="136" t="s">
        <v>165</v>
      </c>
      <c r="C242" s="16" t="s">
        <v>165</v>
      </c>
      <c r="D242" s="137" t="s">
        <v>928</v>
      </c>
      <c r="E242" s="11" t="s">
        <v>1393</v>
      </c>
      <c r="F242" s="11" t="e">
        <v>#REF!</v>
      </c>
      <c r="G242" s="143" t="s">
        <v>96</v>
      </c>
      <c r="H242" s="11">
        <v>0</v>
      </c>
      <c r="I242" s="11">
        <v>3</v>
      </c>
      <c r="J242" s="672">
        <v>29.33</v>
      </c>
      <c r="K242" s="11">
        <v>8.2916000000000007</v>
      </c>
      <c r="L242" s="140">
        <v>37.621600000000001</v>
      </c>
      <c r="M242" s="244">
        <v>112.8648</v>
      </c>
      <c r="N242" s="141">
        <v>2.1980233720067077E-4</v>
      </c>
      <c r="O242" s="711"/>
      <c r="P242" s="64"/>
      <c r="Q242" s="203" t="str">
        <f>IFERROR(IF(OR(B242="TÍTULO 1",B242="TÍTULO 2",B242="TÍTULO 3",B242="TÍTULO 4"),B242,IF(D242=0,"",IF(OR(D242="SINAPI",D242="SINAPI INSUMO",D242="ORSE INSUMO",D242="SEINFRA CE",D242="COMP. ELABORADA",D242="SABESP",D242="EMBASA-BA INSUMO",D242="COMPOSIÇÃO ELAB.",D242="COTAÇÃO INSUMO-BDI DIF.",D242="ORSE INSUMO-BDI DIFERENCIADO",D242="SINAPI INSUMO-BDI DIFERENCIADO"),B242,IF(MID(B242,1,5)="COMP.",VLOOKUP(B242,COMPOSIÇÕES!$K$1:$L$737090,2,FALSE))))),0)</f>
        <v>COMP. 67</v>
      </c>
      <c r="R242" s="212">
        <f>VLOOKUP(B242,'CURVA ABC'!$B$5:$N$262,9,FALSE)</f>
        <v>37.621600000000001</v>
      </c>
      <c r="S242" s="56" t="b">
        <f t="shared" si="54"/>
        <v>1</v>
      </c>
      <c r="T242" s="9" t="b">
        <f t="shared" si="50"/>
        <v>0</v>
      </c>
      <c r="V242" s="55" t="s">
        <v>165</v>
      </c>
      <c r="W242" s="67" t="s">
        <v>1393</v>
      </c>
      <c r="X242" s="672">
        <v>28.84</v>
      </c>
      <c r="Y242" s="235" t="b">
        <f t="shared" si="51"/>
        <v>1</v>
      </c>
    </row>
    <row r="243" spans="1:25" s="55" customFormat="1" ht="52.5" customHeight="1">
      <c r="A243" s="139" t="s">
        <v>1382</v>
      </c>
      <c r="B243" s="136">
        <v>89590</v>
      </c>
      <c r="C243" s="16" t="s">
        <v>2125</v>
      </c>
      <c r="D243" s="137" t="s">
        <v>100</v>
      </c>
      <c r="E243" s="11" t="s">
        <v>791</v>
      </c>
      <c r="F243" s="11" t="e">
        <v>#REF!</v>
      </c>
      <c r="G243" s="143" t="s">
        <v>48</v>
      </c>
      <c r="H243" s="11">
        <v>0</v>
      </c>
      <c r="I243" s="11">
        <v>3</v>
      </c>
      <c r="J243" s="672">
        <v>76.36</v>
      </c>
      <c r="K243" s="11">
        <v>21.587</v>
      </c>
      <c r="L243" s="140">
        <v>97.947000000000003</v>
      </c>
      <c r="M243" s="244">
        <v>293.84100000000001</v>
      </c>
      <c r="N243" s="141">
        <v>5.7225050295027589E-4</v>
      </c>
      <c r="O243" s="711"/>
      <c r="P243" s="64"/>
      <c r="Q243" s="203">
        <f>IFERROR(IF(OR(B243="TÍTULO 1",B243="TÍTULO 2",B243="TÍTULO 3",B243="TÍTULO 4"),B243,IF(D243=0,"",IF(OR(D243="SINAPI",D243="SINAPI INSUMO",D243="ORSE INSUMO",D243="SEINFRA CE",D243="COMP. ELABORADA",D243="SABESP",D243="EMBASA-BA INSUMO",D243="COMPOSIÇÃO ELAB.",D243="COTAÇÃO INSUMO-BDI DIF.",D243="ORSE INSUMO-BDI DIFERENCIADO",D243="SINAPI INSUMO-BDI DIFERENCIADO"),B243,IF(MID(B243,1,5)="COMP.",VLOOKUP(B243,COMPOSIÇÕES!$K$1:$L$737090,2,FALSE))))),0)</f>
        <v>89590</v>
      </c>
      <c r="R243" s="212">
        <f>VLOOKUP(B243,'CURVA ABC'!$B$5:$N$262,9,FALSE)</f>
        <v>97.947000000000003</v>
      </c>
      <c r="S243" s="56" t="b">
        <f t="shared" ref="S243:S248" si="58">R243=L243</f>
        <v>1</v>
      </c>
      <c r="T243" s="9" t="b">
        <f t="shared" ref="T243:T248" si="59">S243=E243</f>
        <v>0</v>
      </c>
      <c r="V243" s="55">
        <v>89590</v>
      </c>
      <c r="W243" s="67" t="s">
        <v>791</v>
      </c>
      <c r="X243" s="672">
        <v>74.89</v>
      </c>
      <c r="Y243" s="235" t="b">
        <f t="shared" ref="Y243:Y248" si="60">W243=E243</f>
        <v>1</v>
      </c>
    </row>
    <row r="244" spans="1:25" s="55" customFormat="1" ht="52.5" customHeight="1">
      <c r="A244" s="139" t="s">
        <v>1383</v>
      </c>
      <c r="B244" s="136">
        <v>89690</v>
      </c>
      <c r="C244" s="16" t="s">
        <v>2098</v>
      </c>
      <c r="D244" s="137" t="s">
        <v>100</v>
      </c>
      <c r="E244" s="11" t="s">
        <v>796</v>
      </c>
      <c r="F244" s="11" t="e">
        <v>#REF!</v>
      </c>
      <c r="G244" s="143" t="s">
        <v>48</v>
      </c>
      <c r="H244" s="11">
        <v>0</v>
      </c>
      <c r="I244" s="11">
        <v>1</v>
      </c>
      <c r="J244" s="672">
        <v>44.37</v>
      </c>
      <c r="K244" s="11">
        <v>12.5434</v>
      </c>
      <c r="L244" s="140">
        <v>56.913400000000003</v>
      </c>
      <c r="M244" s="244">
        <v>56.913400000000003</v>
      </c>
      <c r="N244" s="141">
        <v>1.108379081700996E-4</v>
      </c>
      <c r="O244" s="711"/>
      <c r="P244" s="64"/>
      <c r="Q244" s="203">
        <f>IFERROR(IF(OR(B244="TÍTULO 1",B244="TÍTULO 2",B244="TÍTULO 3",B244="TÍTULO 4"),B244,IF(D244=0,"",IF(OR(D244="SINAPI",D244="SINAPI INSUMO",D244="ORSE INSUMO",D244="SEINFRA CE",D244="COMP. ELABORADA",D244="SABESP",D244="EMBASA-BA INSUMO",D244="COMPOSIÇÃO ELAB.",D244="COTAÇÃO INSUMO-BDI DIF.",D244="ORSE INSUMO-BDI DIFERENCIADO",D244="SINAPI INSUMO-BDI DIFERENCIADO"),B244,IF(MID(B244,1,5)="COMP.",VLOOKUP(B244,COMPOSIÇÕES!$K$1:$L$737090,2,FALSE))))),0)</f>
        <v>89690</v>
      </c>
      <c r="R244" s="212">
        <f>VLOOKUP(B244,'CURVA ABC'!$B$5:$N$262,9,FALSE)</f>
        <v>56.913400000000003</v>
      </c>
      <c r="S244" s="56" t="b">
        <f t="shared" si="58"/>
        <v>1</v>
      </c>
      <c r="T244" s="9" t="b">
        <f t="shared" si="59"/>
        <v>0</v>
      </c>
      <c r="V244" s="55">
        <v>89690</v>
      </c>
      <c r="W244" s="67" t="s">
        <v>796</v>
      </c>
      <c r="X244" s="672">
        <v>43.53</v>
      </c>
      <c r="Y244" s="235" t="b">
        <f t="shared" si="60"/>
        <v>1</v>
      </c>
    </row>
    <row r="245" spans="1:25" s="55" customFormat="1" ht="52.5" customHeight="1">
      <c r="A245" s="139" t="s">
        <v>1957</v>
      </c>
      <c r="B245" s="136">
        <v>89698</v>
      </c>
      <c r="C245" s="16" t="s">
        <v>2126</v>
      </c>
      <c r="D245" s="137" t="s">
        <v>100</v>
      </c>
      <c r="E245" s="11" t="s">
        <v>797</v>
      </c>
      <c r="F245" s="11" t="e">
        <v>#REF!</v>
      </c>
      <c r="G245" s="143" t="s">
        <v>48</v>
      </c>
      <c r="H245" s="11">
        <v>0</v>
      </c>
      <c r="I245" s="11">
        <v>2</v>
      </c>
      <c r="J245" s="672">
        <v>130.32</v>
      </c>
      <c r="K245" s="11">
        <v>36.841500000000003</v>
      </c>
      <c r="L245" s="140">
        <v>167.16149999999999</v>
      </c>
      <c r="M245" s="244">
        <v>334.32299999999998</v>
      </c>
      <c r="N245" s="141">
        <v>6.5108853052448467E-4</v>
      </c>
      <c r="O245" s="711"/>
      <c r="P245" s="64"/>
      <c r="Q245" s="203">
        <f>IFERROR(IF(OR(B245="TÍTULO 1",B245="TÍTULO 2",B245="TÍTULO 3",B245="TÍTULO 4"),B245,IF(D245=0,"",IF(OR(D245="SINAPI",D245="SINAPI INSUMO",D245="ORSE INSUMO",D245="SEINFRA CE",D245="COMP. ELABORADA",D245="SABESP",D245="EMBASA-BA INSUMO",D245="COMPOSIÇÃO ELAB.",D245="COTAÇÃO INSUMO-BDI DIF.",D245="ORSE INSUMO-BDI DIFERENCIADO",D245="SINAPI INSUMO-BDI DIFERENCIADO"),B245,IF(MID(B245,1,5)="COMP.",VLOOKUP(B245,COMPOSIÇÕES!$K$1:$L$737090,2,FALSE))))),0)</f>
        <v>89698</v>
      </c>
      <c r="R245" s="212">
        <f>VLOOKUP(B245,'CURVA ABC'!$B$5:$N$262,9,FALSE)</f>
        <v>167.16149999999999</v>
      </c>
      <c r="S245" s="56" t="b">
        <f t="shared" si="58"/>
        <v>1</v>
      </c>
      <c r="T245" s="9" t="b">
        <f t="shared" si="59"/>
        <v>0</v>
      </c>
      <c r="V245" s="55">
        <v>89698</v>
      </c>
      <c r="W245" s="67" t="s">
        <v>797</v>
      </c>
      <c r="X245" s="672">
        <v>127.87</v>
      </c>
      <c r="Y245" s="235" t="b">
        <f t="shared" si="60"/>
        <v>1</v>
      </c>
    </row>
    <row r="246" spans="1:25" s="55" customFormat="1" ht="52.5" customHeight="1">
      <c r="A246" s="139" t="s">
        <v>1958</v>
      </c>
      <c r="B246" s="136">
        <v>89544</v>
      </c>
      <c r="C246" s="16" t="s">
        <v>2127</v>
      </c>
      <c r="D246" s="137" t="s">
        <v>100</v>
      </c>
      <c r="E246" s="11" t="s">
        <v>788</v>
      </c>
      <c r="F246" s="11" t="e">
        <v>#REF!</v>
      </c>
      <c r="G246" s="143" t="s">
        <v>48</v>
      </c>
      <c r="H246" s="11">
        <v>0</v>
      </c>
      <c r="I246" s="11">
        <v>12</v>
      </c>
      <c r="J246" s="672">
        <v>5.22</v>
      </c>
      <c r="K246" s="11">
        <v>1.4757</v>
      </c>
      <c r="L246" s="140">
        <v>6.6957000000000004</v>
      </c>
      <c r="M246" s="244">
        <v>80.348399999999998</v>
      </c>
      <c r="N246" s="141">
        <v>1.5647718429780033E-4</v>
      </c>
      <c r="O246" s="711"/>
      <c r="P246" s="64"/>
      <c r="Q246" s="203">
        <f>IFERROR(IF(OR(B246="TÍTULO 1",B246="TÍTULO 2",B246="TÍTULO 3",B246="TÍTULO 4"),B246,IF(D246=0,"",IF(OR(D246="SINAPI",D246="SINAPI INSUMO",D246="ORSE INSUMO",D246="SEINFRA CE",D246="COMP. ELABORADA",D246="SABESP",D246="EMBASA-BA INSUMO",D246="COMPOSIÇÃO ELAB.",D246="COTAÇÃO INSUMO-BDI DIF.",D246="ORSE INSUMO-BDI DIFERENCIADO",D246="SINAPI INSUMO-BDI DIFERENCIADO"),B246,IF(MID(B246,1,5)="COMP.",VLOOKUP(B246,COMPOSIÇÕES!$K$1:$L$737090,2,FALSE))))),0)</f>
        <v>89544</v>
      </c>
      <c r="R246" s="212">
        <f>VLOOKUP(B246,'CURVA ABC'!$B$5:$N$262,9,FALSE)</f>
        <v>6.6957000000000004</v>
      </c>
      <c r="S246" s="56" t="b">
        <f t="shared" si="58"/>
        <v>1</v>
      </c>
      <c r="T246" s="9" t="b">
        <f t="shared" si="59"/>
        <v>0</v>
      </c>
      <c r="V246" s="55">
        <v>89544</v>
      </c>
      <c r="W246" s="67" t="s">
        <v>788</v>
      </c>
      <c r="X246" s="672">
        <v>5.14</v>
      </c>
      <c r="Y246" s="235" t="b">
        <f t="shared" si="60"/>
        <v>1</v>
      </c>
    </row>
    <row r="247" spans="1:25" s="55" customFormat="1" ht="52.5" customHeight="1">
      <c r="A247" s="139" t="s">
        <v>1959</v>
      </c>
      <c r="B247" s="136" t="s">
        <v>237</v>
      </c>
      <c r="C247" s="16" t="s">
        <v>237</v>
      </c>
      <c r="D247" s="137" t="s">
        <v>928</v>
      </c>
      <c r="E247" s="11" t="s">
        <v>798</v>
      </c>
      <c r="F247" s="11" t="e">
        <v>#REF!</v>
      </c>
      <c r="G247" s="143" t="s">
        <v>96</v>
      </c>
      <c r="H247" s="11">
        <v>0</v>
      </c>
      <c r="I247" s="11">
        <v>4</v>
      </c>
      <c r="J247" s="672">
        <v>16.96</v>
      </c>
      <c r="K247" s="11">
        <v>4.7946</v>
      </c>
      <c r="L247" s="140">
        <v>21.7546</v>
      </c>
      <c r="M247" s="244">
        <v>87.0184</v>
      </c>
      <c r="N247" s="141">
        <v>1.6946689932966568E-4</v>
      </c>
      <c r="O247" s="711"/>
      <c r="P247" s="64"/>
      <c r="Q247" s="203" t="str">
        <f>IFERROR(IF(OR(B247="TÍTULO 1",B247="TÍTULO 2",B247="TÍTULO 3",B247="TÍTULO 4"),B247,IF(D247=0,"",IF(OR(D247="SINAPI",D247="SINAPI INSUMO",D247="ORSE INSUMO",D247="SEINFRA CE",D247="COMP. ELABORADA",D247="SABESP",D247="EMBASA-BA INSUMO",D247="COMPOSIÇÃO ELAB.",D247="COTAÇÃO INSUMO-BDI DIF.",D247="ORSE INSUMO-BDI DIFERENCIADO",D247="SINAPI INSUMO-BDI DIFERENCIADO"),B247,IF(MID(B247,1,5)="COMP.",VLOOKUP(B247,COMPOSIÇÕES!$K$1:$L$737090,2,FALSE))))),0)</f>
        <v>COMP. 74</v>
      </c>
      <c r="R247" s="212">
        <f>VLOOKUP(B247,'CURVA ABC'!$B$5:$N$262,9,FALSE)</f>
        <v>21.7546</v>
      </c>
      <c r="S247" s="56" t="b">
        <f t="shared" si="58"/>
        <v>1</v>
      </c>
      <c r="T247" s="9" t="b">
        <f t="shared" si="59"/>
        <v>0</v>
      </c>
      <c r="V247" s="55" t="s">
        <v>237</v>
      </c>
      <c r="W247" s="67" t="s">
        <v>798</v>
      </c>
      <c r="X247" s="672">
        <v>16.72</v>
      </c>
      <c r="Y247" s="235" t="b">
        <f t="shared" si="60"/>
        <v>1</v>
      </c>
    </row>
    <row r="248" spans="1:25" s="55" customFormat="1" ht="52.5" customHeight="1">
      <c r="A248" s="139" t="s">
        <v>1960</v>
      </c>
      <c r="B248" s="136">
        <v>89677</v>
      </c>
      <c r="C248" s="16" t="s">
        <v>2128</v>
      </c>
      <c r="D248" s="137" t="s">
        <v>100</v>
      </c>
      <c r="E248" s="11" t="s">
        <v>794</v>
      </c>
      <c r="F248" s="11" t="e">
        <v>#REF!</v>
      </c>
      <c r="G248" s="143" t="s">
        <v>48</v>
      </c>
      <c r="H248" s="11">
        <v>0</v>
      </c>
      <c r="I248" s="11">
        <v>3</v>
      </c>
      <c r="J248" s="672">
        <v>38.590000000000003</v>
      </c>
      <c r="K248" s="11">
        <v>10.9094</v>
      </c>
      <c r="L248" s="140">
        <v>49.499400000000001</v>
      </c>
      <c r="M248" s="244">
        <v>148.4982</v>
      </c>
      <c r="N248" s="141">
        <v>2.8919779621363478E-4</v>
      </c>
      <c r="O248" s="711"/>
      <c r="P248" s="64"/>
      <c r="Q248" s="203">
        <f>IFERROR(IF(OR(B248="TÍTULO 1",B248="TÍTULO 2",B248="TÍTULO 3",B248="TÍTULO 4"),B248,IF(D248=0,"",IF(OR(D248="SINAPI",D248="SINAPI INSUMO",D248="ORSE INSUMO",D248="SEINFRA CE",D248="COMP. ELABORADA",D248="SABESP",D248="EMBASA-BA INSUMO",D248="COMPOSIÇÃO ELAB.",D248="COTAÇÃO INSUMO-BDI DIF.",D248="ORSE INSUMO-BDI DIFERENCIADO",D248="SINAPI INSUMO-BDI DIFERENCIADO"),B248,IF(MID(B248,1,5)="COMP.",VLOOKUP(B248,COMPOSIÇÕES!$K$1:$L$737090,2,FALSE))))),0)</f>
        <v>89677</v>
      </c>
      <c r="R248" s="212">
        <f>VLOOKUP(B248,'CURVA ABC'!$B$5:$N$262,9,FALSE)</f>
        <v>49.499400000000001</v>
      </c>
      <c r="S248" s="56" t="b">
        <f t="shared" si="58"/>
        <v>1</v>
      </c>
      <c r="T248" s="9" t="b">
        <f t="shared" si="59"/>
        <v>0</v>
      </c>
      <c r="V248" s="55">
        <v>89677</v>
      </c>
      <c r="W248" s="67" t="s">
        <v>794</v>
      </c>
      <c r="X248" s="672">
        <v>37.97</v>
      </c>
      <c r="Y248" s="235" t="b">
        <f t="shared" si="60"/>
        <v>1</v>
      </c>
    </row>
    <row r="249" spans="1:25" s="55" customFormat="1" ht="52.5" customHeight="1">
      <c r="A249" s="139" t="s">
        <v>1961</v>
      </c>
      <c r="B249" s="136">
        <v>89561</v>
      </c>
      <c r="C249" s="16" t="s">
        <v>2129</v>
      </c>
      <c r="D249" s="137" t="s">
        <v>100</v>
      </c>
      <c r="E249" s="11" t="s">
        <v>789</v>
      </c>
      <c r="F249" s="11" t="e">
        <v>#REF!</v>
      </c>
      <c r="G249" s="143" t="s">
        <v>48</v>
      </c>
      <c r="H249" s="11">
        <v>0</v>
      </c>
      <c r="I249" s="11">
        <v>3</v>
      </c>
      <c r="J249" s="672">
        <v>7.77</v>
      </c>
      <c r="K249" s="11">
        <v>2.1966000000000001</v>
      </c>
      <c r="L249" s="140">
        <v>9.9665999999999997</v>
      </c>
      <c r="M249" s="244">
        <v>29.899799999999999</v>
      </c>
      <c r="N249" s="141">
        <v>5.8229367542693703E-5</v>
      </c>
      <c r="O249" s="711"/>
      <c r="P249" s="64"/>
      <c r="Q249" s="203">
        <f>IFERROR(IF(OR(B249="TÍTULO 1",B249="TÍTULO 2",B249="TÍTULO 3",B249="TÍTULO 4"),B249,IF(D249=0,"",IF(OR(D249="SINAPI",D249="SINAPI INSUMO",D249="ORSE INSUMO",D249="SEINFRA CE",D249="COMP. ELABORADA",D249="SABESP",D249="EMBASA-BA INSUMO",D249="COMPOSIÇÃO ELAB.",D249="COTAÇÃO INSUMO-BDI DIF.",D249="ORSE INSUMO-BDI DIFERENCIADO",D249="SINAPI INSUMO-BDI DIFERENCIADO"),B249,IF(MID(B249,1,5)="COMP.",VLOOKUP(B249,COMPOSIÇÕES!$K$1:$L$737090,2,FALSE))))),0)</f>
        <v>89561</v>
      </c>
      <c r="R249" s="212">
        <f>VLOOKUP(B249,'CURVA ABC'!$B$5:$N$262,9,FALSE)</f>
        <v>9.9665999999999997</v>
      </c>
      <c r="S249" s="56" t="b">
        <f t="shared" si="54"/>
        <v>1</v>
      </c>
      <c r="T249" s="9" t="b">
        <f t="shared" si="50"/>
        <v>0</v>
      </c>
      <c r="V249" s="55">
        <v>89561</v>
      </c>
      <c r="W249" s="67" t="s">
        <v>789</v>
      </c>
      <c r="X249" s="672">
        <v>7.65</v>
      </c>
      <c r="Y249" s="235" t="b">
        <f t="shared" si="51"/>
        <v>1</v>
      </c>
    </row>
    <row r="250" spans="1:25" s="55" customFormat="1" ht="52.5" customHeight="1">
      <c r="A250" s="139" t="s">
        <v>1962</v>
      </c>
      <c r="B250" s="136">
        <v>89681</v>
      </c>
      <c r="C250" s="16" t="s">
        <v>2130</v>
      </c>
      <c r="D250" s="137" t="s">
        <v>100</v>
      </c>
      <c r="E250" s="11" t="s">
        <v>795</v>
      </c>
      <c r="F250" s="11" t="e">
        <v>#REF!</v>
      </c>
      <c r="G250" s="143" t="s">
        <v>48</v>
      </c>
      <c r="H250" s="11">
        <v>0</v>
      </c>
      <c r="I250" s="11">
        <v>3</v>
      </c>
      <c r="J250" s="672">
        <v>42.81</v>
      </c>
      <c r="K250" s="11">
        <v>12.102399999999999</v>
      </c>
      <c r="L250" s="140">
        <v>54.912399999999998</v>
      </c>
      <c r="M250" s="244">
        <v>164.7372</v>
      </c>
      <c r="N250" s="141">
        <v>3.2082298098161995E-4</v>
      </c>
      <c r="O250" s="711"/>
      <c r="P250" s="64"/>
      <c r="Q250" s="203">
        <f>IFERROR(IF(OR(B250="TÍTULO 1",B250="TÍTULO 2",B250="TÍTULO 3",B250="TÍTULO 4"),B250,IF(D250=0,"",IF(OR(D250="SINAPI",D250="SINAPI INSUMO",D250="ORSE INSUMO",D250="SEINFRA CE",D250="COMP. ELABORADA",D250="SABESP",D250="EMBASA-BA INSUMO",D250="COMPOSIÇÃO ELAB.",D250="COTAÇÃO INSUMO-BDI DIF.",D250="ORSE INSUMO-BDI DIFERENCIADO",D250="SINAPI INSUMO-BDI DIFERENCIADO"),B250,IF(MID(B250,1,5)="COMP.",VLOOKUP(B250,COMPOSIÇÕES!$K$1:$L$737090,2,FALSE))))),0)</f>
        <v>89681</v>
      </c>
      <c r="R250" s="212">
        <f>VLOOKUP(B250,'CURVA ABC'!$B$5:$N$262,9,FALSE)</f>
        <v>54.912399999999998</v>
      </c>
      <c r="S250" s="56" t="b">
        <f t="shared" si="54"/>
        <v>1</v>
      </c>
      <c r="T250" s="9" t="b">
        <f t="shared" si="50"/>
        <v>0</v>
      </c>
      <c r="V250" s="55">
        <v>89681</v>
      </c>
      <c r="W250" s="67" t="s">
        <v>795</v>
      </c>
      <c r="X250" s="672">
        <v>42.09</v>
      </c>
      <c r="Y250" s="235" t="b">
        <f t="shared" si="51"/>
        <v>1</v>
      </c>
    </row>
    <row r="251" spans="1:25" s="239" customFormat="1" ht="43.5" customHeight="1">
      <c r="A251" s="919" t="s">
        <v>940</v>
      </c>
      <c r="B251" s="920" t="s">
        <v>540</v>
      </c>
      <c r="C251" s="247"/>
      <c r="D251" s="921"/>
      <c r="E251" s="922" t="s">
        <v>1320</v>
      </c>
      <c r="F251" s="249"/>
      <c r="G251" s="921"/>
      <c r="H251" s="248"/>
      <c r="I251" s="259"/>
      <c r="J251" s="259"/>
      <c r="K251" s="927"/>
      <c r="L251" s="259"/>
      <c r="M251" s="917">
        <v>21586.426600000003</v>
      </c>
      <c r="N251" s="916">
        <v>4.2039209908587352E-2</v>
      </c>
      <c r="O251" s="714"/>
      <c r="P251" s="262"/>
      <c r="Q251" s="203" t="str">
        <f>IFERROR(IF(OR(B251="TÍTULO 1",B251="TÍTULO 2",B251="TÍTULO 3",B251="TÍTULO 4"),B251,IF(D251=0,"",IF(OR(D251="SINAPI",D251="SINAPI INSUMO",D251="ORSE INSUMO",D251="SEINFRA CE",D251="COMP. ELABORADA",D251="SABESP",D251="EMBASA-BA INSUMO",D251="COMPOSIÇÃO ELAB.",D251="COTAÇÃO INSUMO-BDI DIF.",D251="ORSE INSUMO-BDI DIFERENCIADO",D251="SINAPI INSUMO-BDI DIFERENCIADO"),B251,IF(MID(B251,1,5)="COMP.",VLOOKUP(B251,COMPOSIÇÕES!$K$1:$L$737090,2,FALSE))))),0)</f>
        <v>Título 1</v>
      </c>
      <c r="R251" s="212" t="e">
        <f>VLOOKUP(B251,'CURVA ABC'!$B$5:$N$262,9,FALSE)</f>
        <v>#N/A</v>
      </c>
      <c r="S251" s="56" t="e">
        <f t="shared" si="54"/>
        <v>#N/A</v>
      </c>
      <c r="T251" s="238" t="e">
        <f t="shared" ref="T251:T293" si="61">S251=E251</f>
        <v>#N/A</v>
      </c>
      <c r="V251" s="239" t="s">
        <v>540</v>
      </c>
      <c r="W251" s="237" t="s">
        <v>1320</v>
      </c>
      <c r="X251" s="259"/>
      <c r="Y251" s="235" t="b">
        <f t="shared" si="51"/>
        <v>1</v>
      </c>
    </row>
    <row r="252" spans="1:25" s="235" customFormat="1" ht="33.75" customHeight="1">
      <c r="A252" s="929" t="s">
        <v>1150</v>
      </c>
      <c r="B252" s="930" t="s">
        <v>541</v>
      </c>
      <c r="C252" s="253"/>
      <c r="D252" s="931"/>
      <c r="E252" s="932" t="s">
        <v>1288</v>
      </c>
      <c r="F252" s="255"/>
      <c r="G252" s="931"/>
      <c r="H252" s="254"/>
      <c r="I252" s="935"/>
      <c r="J252" s="256"/>
      <c r="K252" s="935"/>
      <c r="L252" s="256"/>
      <c r="M252" s="257">
        <v>2903.6113999999998</v>
      </c>
      <c r="N252" s="258">
        <v>5.6547353297264676E-3</v>
      </c>
      <c r="O252" s="712"/>
      <c r="P252" s="233"/>
      <c r="Q252" s="203" t="str">
        <f>IFERROR(IF(OR(B252="TÍTULO 1",B252="TÍTULO 2",B252="TÍTULO 3",B252="TÍTULO 4"),B252,IF(D252=0,"",IF(OR(D252="SINAPI",D252="SINAPI INSUMO",D252="ORSE INSUMO",D252="SEINFRA CE",D252="COMP. ELABORADA",D252="SABESP",D252="EMBASA-BA INSUMO",D252="COMPOSIÇÃO ELAB.",D252="COTAÇÃO INSUMO-BDI DIF.",D252="ORSE INSUMO-BDI DIFERENCIADO",D252="SINAPI INSUMO-BDI DIFERENCIADO"),B252,IF(MID(B252,1,5)="COMP.",VLOOKUP(B252,COMPOSIÇÕES!$K$1:$L$737090,2,FALSE))))),0)</f>
        <v>Título 2</v>
      </c>
      <c r="R252" s="212" t="e">
        <f>VLOOKUP(B252,'CURVA ABC'!$B$5:$N$262,9,FALSE)</f>
        <v>#N/A</v>
      </c>
      <c r="S252" s="56" t="e">
        <f t="shared" si="54"/>
        <v>#N/A</v>
      </c>
      <c r="T252" s="232" t="e">
        <f t="shared" si="61"/>
        <v>#N/A</v>
      </c>
      <c r="V252" s="235" t="s">
        <v>541</v>
      </c>
      <c r="W252" s="234" t="s">
        <v>1288</v>
      </c>
      <c r="X252" s="256"/>
      <c r="Y252" s="235" t="b">
        <f t="shared" si="51"/>
        <v>1</v>
      </c>
    </row>
    <row r="253" spans="1:25" s="55" customFormat="1" ht="47.25" customHeight="1">
      <c r="A253" s="139" t="s">
        <v>1151</v>
      </c>
      <c r="B253" s="134">
        <v>91940</v>
      </c>
      <c r="C253" s="16" t="s">
        <v>2131</v>
      </c>
      <c r="D253" s="137" t="s">
        <v>100</v>
      </c>
      <c r="E253" s="11" t="s">
        <v>755</v>
      </c>
      <c r="F253" s="11" t="e">
        <v>#REF!</v>
      </c>
      <c r="G253" s="143" t="s">
        <v>48</v>
      </c>
      <c r="H253" s="11">
        <v>0</v>
      </c>
      <c r="I253" s="11">
        <v>95</v>
      </c>
      <c r="J253" s="672">
        <v>10.77</v>
      </c>
      <c r="K253" s="11">
        <v>3.0447000000000002</v>
      </c>
      <c r="L253" s="140">
        <v>13.8147</v>
      </c>
      <c r="M253" s="244">
        <v>1312.3965000000001</v>
      </c>
      <c r="N253" s="141">
        <v>2.5558705462994675E-3</v>
      </c>
      <c r="O253" s="711"/>
      <c r="P253" s="64"/>
      <c r="Q253" s="203">
        <f>IFERROR(IF(OR(B253="TÍTULO 1",B253="TÍTULO 2",B253="TÍTULO 3",B253="TÍTULO 4"),B253,IF(D253=0,"",IF(OR(D253="SINAPI",D253="SINAPI INSUMO",D253="ORSE INSUMO",D253="SEINFRA CE",D253="COMP. ELABORADA",D253="SABESP",D253="EMBASA-BA INSUMO",D253="COMPOSIÇÃO ELAB.",D253="COTAÇÃO INSUMO-BDI DIF.",D253="ORSE INSUMO-BDI DIFERENCIADO",D253="SINAPI INSUMO-BDI DIFERENCIADO"),B253,IF(MID(B253,1,5)="COMP.",VLOOKUP(B253,COMPOSIÇÕES!$K$1:$L$737090,2,FALSE))))),0)</f>
        <v>91940</v>
      </c>
      <c r="R253" s="212">
        <f>VLOOKUP(B253,'CURVA ABC'!$B$5:$N$262,9,FALSE)</f>
        <v>13.8147</v>
      </c>
      <c r="S253" s="56" t="b">
        <f t="shared" si="54"/>
        <v>1</v>
      </c>
      <c r="T253" s="9" t="b">
        <f t="shared" si="61"/>
        <v>0</v>
      </c>
      <c r="V253" s="55">
        <v>91940</v>
      </c>
      <c r="W253" s="131" t="s">
        <v>755</v>
      </c>
      <c r="X253" s="672">
        <v>10.38</v>
      </c>
      <c r="Y253" s="235" t="b">
        <f t="shared" si="51"/>
        <v>1</v>
      </c>
    </row>
    <row r="254" spans="1:25" s="55" customFormat="1" ht="48" customHeight="1">
      <c r="A254" s="139" t="s">
        <v>1152</v>
      </c>
      <c r="B254" s="136">
        <v>91936</v>
      </c>
      <c r="C254" s="16" t="s">
        <v>2132</v>
      </c>
      <c r="D254" s="137" t="s">
        <v>100</v>
      </c>
      <c r="E254" s="11" t="s">
        <v>754</v>
      </c>
      <c r="F254" s="11" t="e">
        <v>#REF!</v>
      </c>
      <c r="G254" s="143" t="s">
        <v>48</v>
      </c>
      <c r="H254" s="11">
        <v>0</v>
      </c>
      <c r="I254" s="11">
        <v>37</v>
      </c>
      <c r="J254" s="672">
        <v>9.6300000000000008</v>
      </c>
      <c r="K254" s="11">
        <v>2.7223999999999999</v>
      </c>
      <c r="L254" s="140">
        <v>12.352399999999999</v>
      </c>
      <c r="M254" s="244">
        <v>457.03879999999998</v>
      </c>
      <c r="N254" s="141">
        <v>8.9007552781194784E-4</v>
      </c>
      <c r="O254" s="711"/>
      <c r="P254" s="64"/>
      <c r="Q254" s="203">
        <f>IFERROR(IF(OR(B254="TÍTULO 1",B254="TÍTULO 2",B254="TÍTULO 3",B254="TÍTULO 4"),B254,IF(D254=0,"",IF(OR(D254="SINAPI",D254="SINAPI INSUMO",D254="ORSE INSUMO",D254="SEINFRA CE",D254="COMP. ELABORADA",D254="SABESP",D254="EMBASA-BA INSUMO",D254="COMPOSIÇÃO ELAB.",D254="COTAÇÃO INSUMO-BDI DIF.",D254="ORSE INSUMO-BDI DIFERENCIADO",D254="SINAPI INSUMO-BDI DIFERENCIADO"),B254,IF(MID(B254,1,5)="COMP.",VLOOKUP(B254,COMPOSIÇÕES!$K$1:$L$737090,2,FALSE))))),0)</f>
        <v>91936</v>
      </c>
      <c r="R254" s="212">
        <f>VLOOKUP(B254,'CURVA ABC'!$B$5:$N$262,9,FALSE)</f>
        <v>12.352399999999999</v>
      </c>
      <c r="S254" s="56" t="b">
        <f t="shared" si="54"/>
        <v>1</v>
      </c>
      <c r="T254" s="9" t="b">
        <f t="shared" si="61"/>
        <v>0</v>
      </c>
      <c r="V254" s="55">
        <v>91936</v>
      </c>
      <c r="W254" s="131" t="s">
        <v>754</v>
      </c>
      <c r="X254" s="672">
        <v>9.1199999999999992</v>
      </c>
      <c r="Y254" s="235" t="b">
        <f t="shared" si="51"/>
        <v>1</v>
      </c>
    </row>
    <row r="255" spans="1:25" s="55" customFormat="1" ht="38.25" customHeight="1">
      <c r="A255" s="139" t="s">
        <v>1153</v>
      </c>
      <c r="B255" s="134" t="s">
        <v>143</v>
      </c>
      <c r="C255" s="16" t="s">
        <v>143</v>
      </c>
      <c r="D255" s="137" t="s">
        <v>928</v>
      </c>
      <c r="E255" s="11" t="s">
        <v>1293</v>
      </c>
      <c r="F255" s="11" t="e">
        <v>#REF!</v>
      </c>
      <c r="G255" s="143" t="s">
        <v>955</v>
      </c>
      <c r="H255" s="11">
        <v>0</v>
      </c>
      <c r="I255" s="11">
        <v>1</v>
      </c>
      <c r="J255" s="672">
        <v>36.36</v>
      </c>
      <c r="K255" s="11">
        <v>10.279</v>
      </c>
      <c r="L255" s="140">
        <v>46.639000000000003</v>
      </c>
      <c r="M255" s="244">
        <v>46.639000000000003</v>
      </c>
      <c r="N255" s="141">
        <v>9.082868356389313E-5</v>
      </c>
      <c r="O255" s="711"/>
      <c r="P255" s="64"/>
      <c r="Q255" s="203" t="str">
        <f>IFERROR(IF(OR(B255="TÍTULO 1",B255="TÍTULO 2",B255="TÍTULO 3",B255="TÍTULO 4"),B255,IF(D255=0,"",IF(OR(D255="SINAPI",D255="SINAPI INSUMO",D255="ORSE INSUMO",D255="SEINFRA CE",D255="COMP. ELABORADA",D255="SABESP",D255="EMBASA-BA INSUMO",D255="COMPOSIÇÃO ELAB.",D255="COTAÇÃO INSUMO-BDI DIF.",D255="ORSE INSUMO-BDI DIFERENCIADO",D255="SINAPI INSUMO-BDI DIFERENCIADO"),B255,IF(MID(B255,1,5)="COMP.",VLOOKUP(B255,COMPOSIÇÕES!$K$1:$L$737090,2,FALSE))))),0)</f>
        <v>COMP. 51</v>
      </c>
      <c r="R255" s="212">
        <f>VLOOKUP(B255,'CURVA ABC'!$B$5:$N$262,9,FALSE)</f>
        <v>46.639000000000003</v>
      </c>
      <c r="S255" s="56" t="b">
        <f t="shared" si="54"/>
        <v>1</v>
      </c>
      <c r="T255" s="9" t="b">
        <f t="shared" si="61"/>
        <v>0</v>
      </c>
      <c r="V255" s="55" t="s">
        <v>143</v>
      </c>
      <c r="W255" s="131" t="s">
        <v>1293</v>
      </c>
      <c r="X255" s="672">
        <v>35.47</v>
      </c>
      <c r="Y255" s="235" t="b">
        <f t="shared" si="51"/>
        <v>1</v>
      </c>
    </row>
    <row r="256" spans="1:25" s="55" customFormat="1" ht="46.5" customHeight="1">
      <c r="A256" s="139" t="s">
        <v>1154</v>
      </c>
      <c r="B256" s="134" t="s">
        <v>156</v>
      </c>
      <c r="C256" s="16" t="s">
        <v>156</v>
      </c>
      <c r="D256" s="137" t="s">
        <v>928</v>
      </c>
      <c r="E256" s="11" t="s">
        <v>1350</v>
      </c>
      <c r="F256" s="11" t="e">
        <v>#REF!</v>
      </c>
      <c r="G256" s="143" t="s">
        <v>955</v>
      </c>
      <c r="H256" s="11">
        <v>0</v>
      </c>
      <c r="I256" s="205">
        <v>1</v>
      </c>
      <c r="J256" s="672">
        <v>85</v>
      </c>
      <c r="K256" s="11">
        <v>24.029499999999999</v>
      </c>
      <c r="L256" s="140">
        <v>109.0295</v>
      </c>
      <c r="M256" s="244">
        <v>109.0295</v>
      </c>
      <c r="N256" s="141">
        <v>2.1233315368317257E-4</v>
      </c>
      <c r="O256" s="711"/>
      <c r="P256" s="64"/>
      <c r="Q256" s="203" t="str">
        <f>IFERROR(IF(OR(B256="TÍTULO 1",B256="TÍTULO 2",B256="TÍTULO 3",B256="TÍTULO 4"),B256,IF(D256=0,"",IF(OR(D256="SINAPI",D256="SINAPI INSUMO",D256="ORSE INSUMO",D256="SEINFRA CE",D256="COMP. ELABORADA",D256="SABESP",D256="EMBASA-BA INSUMO",D256="COMPOSIÇÃO ELAB.",D256="COTAÇÃO INSUMO-BDI DIF.",D256="ORSE INSUMO-BDI DIFERENCIADO",D256="SINAPI INSUMO-BDI DIFERENCIADO"),B256,IF(MID(B256,1,5)="COMP.",VLOOKUP(B256,COMPOSIÇÕES!$K$1:$L$737090,2,FALSE))))),0)</f>
        <v>COMP. 58</v>
      </c>
      <c r="R256" s="212">
        <f>VLOOKUP(B256,'CURVA ABC'!$B$5:$N$262,9,FALSE)</f>
        <v>109.0295</v>
      </c>
      <c r="S256" s="56" t="b">
        <f t="shared" si="54"/>
        <v>1</v>
      </c>
      <c r="T256" s="9" t="b">
        <f t="shared" si="61"/>
        <v>0</v>
      </c>
      <c r="V256" s="55" t="s">
        <v>156</v>
      </c>
      <c r="W256" s="131" t="s">
        <v>1350</v>
      </c>
      <c r="X256" s="672">
        <v>80.400000000000006</v>
      </c>
      <c r="Y256" s="235" t="b">
        <f t="shared" si="51"/>
        <v>1</v>
      </c>
    </row>
    <row r="257" spans="1:25" s="55" customFormat="1" ht="48.75" customHeight="1">
      <c r="A257" s="139" t="s">
        <v>1155</v>
      </c>
      <c r="B257" s="134">
        <v>98111</v>
      </c>
      <c r="C257" s="16" t="s">
        <v>2133</v>
      </c>
      <c r="D257" s="137" t="s">
        <v>100</v>
      </c>
      <c r="E257" s="11" t="s">
        <v>812</v>
      </c>
      <c r="F257" s="11" t="e">
        <v>#REF!</v>
      </c>
      <c r="G257" s="143" t="s">
        <v>48</v>
      </c>
      <c r="H257" s="11">
        <v>0</v>
      </c>
      <c r="I257" s="205">
        <v>3</v>
      </c>
      <c r="J257" s="672">
        <v>16.309999999999999</v>
      </c>
      <c r="K257" s="11">
        <v>4.6108000000000002</v>
      </c>
      <c r="L257" s="140">
        <v>20.9208</v>
      </c>
      <c r="M257" s="244">
        <v>62.7624</v>
      </c>
      <c r="N257" s="141">
        <v>1.222287392377728E-4</v>
      </c>
      <c r="O257" s="711"/>
      <c r="P257" s="64"/>
      <c r="Q257" s="203">
        <f>IFERROR(IF(OR(B257="TÍTULO 1",B257="TÍTULO 2",B257="TÍTULO 3",B257="TÍTULO 4"),B257,IF(D257=0,"",IF(OR(D257="SINAPI",D257="SINAPI INSUMO",D257="ORSE INSUMO",D257="SEINFRA CE",D257="COMP. ELABORADA",D257="SABESP",D257="EMBASA-BA INSUMO",D257="COMPOSIÇÃO ELAB.",D257="COTAÇÃO INSUMO-BDI DIF.",D257="ORSE INSUMO-BDI DIFERENCIADO",D257="SINAPI INSUMO-BDI DIFERENCIADO"),B257,IF(MID(B257,1,5)="COMP.",VLOOKUP(B257,COMPOSIÇÕES!$K$1:$L$737090,2,FALSE))))),0)</f>
        <v>98111</v>
      </c>
      <c r="R257" s="212">
        <f>VLOOKUP(B257,'CURVA ABC'!$B$5:$N$262,9,FALSE)</f>
        <v>20.9208</v>
      </c>
      <c r="S257" s="56" t="b">
        <f t="shared" si="54"/>
        <v>1</v>
      </c>
      <c r="T257" s="9" t="b">
        <f t="shared" si="61"/>
        <v>0</v>
      </c>
      <c r="V257" s="55">
        <v>98111</v>
      </c>
      <c r="W257" s="131" t="s">
        <v>812</v>
      </c>
      <c r="X257" s="672">
        <v>16.059999999999999</v>
      </c>
      <c r="Y257" s="235" t="b">
        <f t="shared" si="51"/>
        <v>1</v>
      </c>
    </row>
    <row r="258" spans="1:25" s="55" customFormat="1" ht="30" customHeight="1">
      <c r="A258" s="139" t="s">
        <v>1156</v>
      </c>
      <c r="B258" s="134" t="s">
        <v>157</v>
      </c>
      <c r="C258" s="16" t="s">
        <v>157</v>
      </c>
      <c r="D258" s="137" t="s">
        <v>928</v>
      </c>
      <c r="E258" s="11" t="s">
        <v>1352</v>
      </c>
      <c r="F258" s="11" t="e">
        <v>#REF!</v>
      </c>
      <c r="G258" s="143" t="s">
        <v>955</v>
      </c>
      <c r="H258" s="11">
        <v>0</v>
      </c>
      <c r="I258" s="205">
        <v>1</v>
      </c>
      <c r="J258" s="672">
        <v>120.59</v>
      </c>
      <c r="K258" s="11">
        <v>34.090800000000002</v>
      </c>
      <c r="L258" s="140">
        <v>154.6808</v>
      </c>
      <c r="M258" s="244">
        <v>154.6808</v>
      </c>
      <c r="N258" s="141">
        <v>3.0123830778125258E-4</v>
      </c>
      <c r="O258" s="711"/>
      <c r="P258" s="64"/>
      <c r="Q258" s="203" t="str">
        <f>IFERROR(IF(OR(B258="TÍTULO 1",B258="TÍTULO 2",B258="TÍTULO 3",B258="TÍTULO 4"),B258,IF(D258=0,"",IF(OR(D258="SINAPI",D258="SINAPI INSUMO",D258="ORSE INSUMO",D258="SEINFRA CE",D258="COMP. ELABORADA",D258="SABESP",D258="EMBASA-BA INSUMO",D258="COMPOSIÇÃO ELAB.",D258="COTAÇÃO INSUMO-BDI DIF.",D258="ORSE INSUMO-BDI DIFERENCIADO",D258="SINAPI INSUMO-BDI DIFERENCIADO"),B258,IF(MID(B258,1,5)="COMP.",VLOOKUP(B258,COMPOSIÇÕES!$K$1:$L$737090,2,FALSE))))),0)</f>
        <v>COMP. 59</v>
      </c>
      <c r="R258" s="212">
        <f>VLOOKUP(B258,'CURVA ABC'!$B$5:$N$262,9,FALSE)</f>
        <v>154.6808</v>
      </c>
      <c r="S258" s="56" t="b">
        <f t="shared" si="54"/>
        <v>1</v>
      </c>
      <c r="T258" s="9" t="b">
        <f t="shared" si="61"/>
        <v>0</v>
      </c>
      <c r="V258" s="55" t="s">
        <v>157</v>
      </c>
      <c r="W258" s="131" t="s">
        <v>1352</v>
      </c>
      <c r="X258" s="672">
        <v>125.16</v>
      </c>
      <c r="Y258" s="235" t="b">
        <f t="shared" si="51"/>
        <v>1</v>
      </c>
    </row>
    <row r="259" spans="1:25" s="55" customFormat="1" ht="38.25" customHeight="1">
      <c r="A259" s="139" t="s">
        <v>1157</v>
      </c>
      <c r="B259" s="134" t="s">
        <v>757</v>
      </c>
      <c r="C259" s="16" t="s">
        <v>757</v>
      </c>
      <c r="D259" s="137" t="s">
        <v>100</v>
      </c>
      <c r="E259" s="11" t="s">
        <v>758</v>
      </c>
      <c r="F259" s="11" t="e">
        <v>#REF!</v>
      </c>
      <c r="G259" s="143" t="s">
        <v>48</v>
      </c>
      <c r="H259" s="11">
        <v>0</v>
      </c>
      <c r="I259" s="205">
        <v>1</v>
      </c>
      <c r="J259" s="672">
        <v>593.33000000000004</v>
      </c>
      <c r="K259" s="11">
        <v>167.73439999999999</v>
      </c>
      <c r="L259" s="140">
        <v>761.06439999999998</v>
      </c>
      <c r="M259" s="244">
        <v>761.06439999999998</v>
      </c>
      <c r="N259" s="141">
        <v>1.4821603713489606E-3</v>
      </c>
      <c r="O259" s="711"/>
      <c r="P259" s="64"/>
      <c r="Q259" s="203" t="str">
        <f>IFERROR(IF(OR(B259="TÍTULO 1",B259="TÍTULO 2",B259="TÍTULO 3",B259="TÍTULO 4"),B259,IF(D259=0,"",IF(OR(D259="SINAPI",D259="SINAPI INSUMO",D259="ORSE INSUMO",D259="SEINFRA CE",D259="COMP. ELABORADA",D259="SABESP",D259="EMBASA-BA INSUMO",D259="COMPOSIÇÃO ELAB.",D259="COTAÇÃO INSUMO-BDI DIF.",D259="ORSE INSUMO-BDI DIFERENCIADO",D259="SINAPI INSUMO-BDI DIFERENCIADO"),B259,IF(MID(B259,1,5)="COMP.",VLOOKUP(B259,COMPOSIÇÕES!$K$1:$L$737090,2,FALSE))))),0)</f>
        <v>74131/6</v>
      </c>
      <c r="R259" s="212">
        <f>VLOOKUP(B259,'CURVA ABC'!$B$5:$N$262,9,FALSE)</f>
        <v>761.06439999999998</v>
      </c>
      <c r="S259" s="56" t="b">
        <f t="shared" si="54"/>
        <v>1</v>
      </c>
      <c r="T259" s="9" t="b">
        <f t="shared" si="61"/>
        <v>0</v>
      </c>
      <c r="V259" s="55" t="s">
        <v>757</v>
      </c>
      <c r="W259" s="131" t="s">
        <v>758</v>
      </c>
      <c r="X259" s="672">
        <v>620.41999999999996</v>
      </c>
      <c r="Y259" s="235" t="b">
        <f t="shared" si="51"/>
        <v>1</v>
      </c>
    </row>
    <row r="260" spans="1:25" s="235" customFormat="1" ht="33.75" customHeight="1">
      <c r="A260" s="929" t="s">
        <v>1322</v>
      </c>
      <c r="B260" s="930" t="s">
        <v>541</v>
      </c>
      <c r="C260" s="253"/>
      <c r="D260" s="931"/>
      <c r="E260" s="932" t="s">
        <v>1321</v>
      </c>
      <c r="F260" s="255"/>
      <c r="G260" s="931"/>
      <c r="H260" s="254"/>
      <c r="I260" s="935"/>
      <c r="J260" s="256"/>
      <c r="K260" s="935"/>
      <c r="L260" s="256"/>
      <c r="M260" s="257">
        <v>1372.9250999999999</v>
      </c>
      <c r="N260" s="258">
        <v>2.6737489968658486E-3</v>
      </c>
      <c r="O260" s="712"/>
      <c r="P260" s="233"/>
      <c r="Q260" s="203" t="str">
        <f>IFERROR(IF(OR(B260="TÍTULO 1",B260="TÍTULO 2",B260="TÍTULO 3",B260="TÍTULO 4"),B260,IF(D260=0,"",IF(OR(D260="SINAPI",D260="SINAPI INSUMO",D260="ORSE INSUMO",D260="SEINFRA CE",D260="COMP. ELABORADA",D260="SABESP",D260="EMBASA-BA INSUMO",D260="COMPOSIÇÃO ELAB.",D260="COTAÇÃO INSUMO-BDI DIF.",D260="ORSE INSUMO-BDI DIFERENCIADO",D260="SINAPI INSUMO-BDI DIFERENCIADO"),B260,IF(MID(B260,1,5)="COMP.",VLOOKUP(B260,COMPOSIÇÕES!$K$1:$L$737090,2,FALSE))))),0)</f>
        <v>Título 2</v>
      </c>
      <c r="R260" s="212" t="e">
        <f>VLOOKUP(B260,'CURVA ABC'!$B$5:$N$262,9,FALSE)</f>
        <v>#N/A</v>
      </c>
      <c r="S260" s="56" t="e">
        <f t="shared" si="54"/>
        <v>#N/A</v>
      </c>
      <c r="T260" s="232" t="e">
        <f>S260=E260</f>
        <v>#N/A</v>
      </c>
      <c r="V260" s="235" t="s">
        <v>541</v>
      </c>
      <c r="W260" s="234" t="s">
        <v>1321</v>
      </c>
      <c r="X260" s="256"/>
      <c r="Y260" s="235" t="b">
        <f t="shared" si="51"/>
        <v>1</v>
      </c>
    </row>
    <row r="261" spans="1:25" s="55" customFormat="1" ht="47.25" customHeight="1">
      <c r="A261" s="139" t="s">
        <v>1323</v>
      </c>
      <c r="B261" s="134" t="s">
        <v>158</v>
      </c>
      <c r="C261" s="16" t="s">
        <v>158</v>
      </c>
      <c r="D261" s="137" t="s">
        <v>928</v>
      </c>
      <c r="E261" s="11" t="s">
        <v>1354</v>
      </c>
      <c r="F261" s="11" t="e">
        <v>#REF!</v>
      </c>
      <c r="G261" s="143" t="s">
        <v>955</v>
      </c>
      <c r="H261" s="11">
        <v>0</v>
      </c>
      <c r="I261" s="11">
        <v>3</v>
      </c>
      <c r="J261" s="672">
        <v>356.78</v>
      </c>
      <c r="K261" s="11">
        <v>100.8617</v>
      </c>
      <c r="L261" s="140">
        <v>457.64170000000001</v>
      </c>
      <c r="M261" s="244">
        <v>1372.9250999999999</v>
      </c>
      <c r="N261" s="141">
        <v>2.6737489968658486E-3</v>
      </c>
      <c r="O261" s="711"/>
      <c r="P261" s="64"/>
      <c r="Q261" s="203" t="str">
        <f>IFERROR(IF(OR(B261="TÍTULO 1",B261="TÍTULO 2",B261="TÍTULO 3",B261="TÍTULO 4"),B261,IF(D261=0,"",IF(OR(D261="SINAPI",D261="SINAPI INSUMO",D261="ORSE INSUMO",D261="SEINFRA CE",D261="COMP. ELABORADA",D261="SABESP",D261="EMBASA-BA INSUMO",D261="COMPOSIÇÃO ELAB.",D261="COTAÇÃO INSUMO-BDI DIF.",D261="ORSE INSUMO-BDI DIFERENCIADO",D261="SINAPI INSUMO-BDI DIFERENCIADO"),B261,IF(MID(B261,1,5)="COMP.",VLOOKUP(B261,COMPOSIÇÕES!$K$1:$L$737090,2,FALSE))))),0)</f>
        <v>COMP. 60</v>
      </c>
      <c r="R261" s="212">
        <f>VLOOKUP(B261,'CURVA ABC'!$B$5:$N$262,9,FALSE)</f>
        <v>457.64170000000001</v>
      </c>
      <c r="S261" s="56" t="b">
        <f t="shared" si="54"/>
        <v>1</v>
      </c>
      <c r="T261" s="9" t="b">
        <f>S261=E261</f>
        <v>0</v>
      </c>
      <c r="V261" s="55" t="s">
        <v>158</v>
      </c>
      <c r="W261" s="131" t="s">
        <v>1354</v>
      </c>
      <c r="X261" s="672">
        <v>300</v>
      </c>
      <c r="Y261" s="235" t="b">
        <f t="shared" si="51"/>
        <v>1</v>
      </c>
    </row>
    <row r="262" spans="1:25" s="235" customFormat="1" ht="33.75" customHeight="1">
      <c r="A262" s="929" t="s">
        <v>1324</v>
      </c>
      <c r="B262" s="930" t="s">
        <v>541</v>
      </c>
      <c r="C262" s="253"/>
      <c r="D262" s="931"/>
      <c r="E262" s="932" t="s">
        <v>1289</v>
      </c>
      <c r="F262" s="255"/>
      <c r="G262" s="931"/>
      <c r="H262" s="254"/>
      <c r="I262" s="935"/>
      <c r="J262" s="256"/>
      <c r="K262" s="935"/>
      <c r="L262" s="256"/>
      <c r="M262" s="257">
        <v>3385.1830000000004</v>
      </c>
      <c r="N262" s="258">
        <v>6.5925880810667123E-3</v>
      </c>
      <c r="O262" s="712"/>
      <c r="P262" s="233"/>
      <c r="Q262" s="203" t="str">
        <f>IFERROR(IF(OR(B262="TÍTULO 1",B262="TÍTULO 2",B262="TÍTULO 3",B262="TÍTULO 4"),B262,IF(D262=0,"",IF(OR(D262="SINAPI",D262="SINAPI INSUMO",D262="ORSE INSUMO",D262="SEINFRA CE",D262="COMP. ELABORADA",D262="SABESP",D262="EMBASA-BA INSUMO",D262="COMPOSIÇÃO ELAB.",D262="COTAÇÃO INSUMO-BDI DIF.",D262="ORSE INSUMO-BDI DIFERENCIADO",D262="SINAPI INSUMO-BDI DIFERENCIADO"),B262,IF(MID(B262,1,5)="COMP.",VLOOKUP(B262,COMPOSIÇÕES!$K$1:$L$737090,2,FALSE))))),0)</f>
        <v>Título 2</v>
      </c>
      <c r="R262" s="212" t="e">
        <f>VLOOKUP(B262,'CURVA ABC'!$B$5:$N$262,9,FALSE)</f>
        <v>#N/A</v>
      </c>
      <c r="S262" s="56" t="e">
        <f t="shared" si="54"/>
        <v>#N/A</v>
      </c>
      <c r="T262" s="232" t="e">
        <f t="shared" si="61"/>
        <v>#N/A</v>
      </c>
      <c r="V262" s="235" t="s">
        <v>541</v>
      </c>
      <c r="W262" s="234" t="s">
        <v>1289</v>
      </c>
      <c r="X262" s="256"/>
      <c r="Y262" s="235" t="b">
        <f t="shared" si="51"/>
        <v>1</v>
      </c>
    </row>
    <row r="263" spans="1:25" s="55" customFormat="1" ht="47.25" customHeight="1">
      <c r="A263" s="139" t="s">
        <v>1325</v>
      </c>
      <c r="B263" s="134">
        <v>91852</v>
      </c>
      <c r="C263" s="16" t="s">
        <v>2134</v>
      </c>
      <c r="D263" s="137" t="s">
        <v>100</v>
      </c>
      <c r="E263" s="11" t="s">
        <v>744</v>
      </c>
      <c r="F263" s="11" t="e">
        <v>#REF!</v>
      </c>
      <c r="G263" s="143" t="s">
        <v>47</v>
      </c>
      <c r="H263" s="11">
        <v>0</v>
      </c>
      <c r="I263" s="205">
        <v>225</v>
      </c>
      <c r="J263" s="672">
        <v>5.73</v>
      </c>
      <c r="K263" s="11">
        <v>1.6198999999999999</v>
      </c>
      <c r="L263" s="140">
        <v>7.3498999999999999</v>
      </c>
      <c r="M263" s="244">
        <v>1653.7275</v>
      </c>
      <c r="N263" s="141">
        <v>3.2206070412832189E-3</v>
      </c>
      <c r="O263" s="711"/>
      <c r="P263" s="64"/>
      <c r="Q263" s="203">
        <f>IFERROR(IF(OR(B263="TÍTULO 1",B263="TÍTULO 2",B263="TÍTULO 3",B263="TÍTULO 4"),B263,IF(D263=0,"",IF(OR(D263="SINAPI",D263="SINAPI INSUMO",D263="ORSE INSUMO",D263="SEINFRA CE",D263="COMP. ELABORADA",D263="SABESP",D263="EMBASA-BA INSUMO",D263="COMPOSIÇÃO ELAB.",D263="COTAÇÃO INSUMO-BDI DIF.",D263="ORSE INSUMO-BDI DIFERENCIADO",D263="SINAPI INSUMO-BDI DIFERENCIADO"),B263,IF(MID(B263,1,5)="COMP.",VLOOKUP(B263,COMPOSIÇÕES!$K$1:$L$737090,2,FALSE))))),0)</f>
        <v>91852</v>
      </c>
      <c r="R263" s="212">
        <f>VLOOKUP(B263,'CURVA ABC'!$B$5:$N$262,9,FALSE)</f>
        <v>7.3498999999999999</v>
      </c>
      <c r="S263" s="56" t="b">
        <f t="shared" si="54"/>
        <v>1</v>
      </c>
      <c r="T263" s="9" t="b">
        <f t="shared" si="61"/>
        <v>0</v>
      </c>
      <c r="V263" s="55">
        <v>91852</v>
      </c>
      <c r="W263" s="131" t="s">
        <v>744</v>
      </c>
      <c r="X263" s="672">
        <v>5.57</v>
      </c>
      <c r="Y263" s="235" t="b">
        <f t="shared" si="51"/>
        <v>1</v>
      </c>
    </row>
    <row r="264" spans="1:25" s="55" customFormat="1" ht="42.75" customHeight="1">
      <c r="A264" s="139" t="s">
        <v>1326</v>
      </c>
      <c r="B264" s="134">
        <v>91834</v>
      </c>
      <c r="C264" s="16" t="s">
        <v>2135</v>
      </c>
      <c r="D264" s="137" t="s">
        <v>100</v>
      </c>
      <c r="E264" s="11" t="s">
        <v>742</v>
      </c>
      <c r="F264" s="11" t="e">
        <v>#REF!</v>
      </c>
      <c r="G264" s="143" t="s">
        <v>47</v>
      </c>
      <c r="H264" s="11">
        <v>0</v>
      </c>
      <c r="I264" s="205">
        <v>110</v>
      </c>
      <c r="J264" s="672">
        <v>5.92</v>
      </c>
      <c r="K264" s="11">
        <v>1.6736</v>
      </c>
      <c r="L264" s="140">
        <v>7.5936000000000003</v>
      </c>
      <c r="M264" s="244">
        <v>835.29600000000005</v>
      </c>
      <c r="N264" s="141">
        <v>1.6267251884943003E-3</v>
      </c>
      <c r="O264" s="711"/>
      <c r="P264" s="64"/>
      <c r="Q264" s="203">
        <f>IFERROR(IF(OR(B264="TÍTULO 1",B264="TÍTULO 2",B264="TÍTULO 3",B264="TÍTULO 4"),B264,IF(D264=0,"",IF(OR(D264="SINAPI",D264="SINAPI INSUMO",D264="ORSE INSUMO",D264="SEINFRA CE",D264="COMP. ELABORADA",D264="SABESP",D264="EMBASA-BA INSUMO",D264="COMPOSIÇÃO ELAB.",D264="COTAÇÃO INSUMO-BDI DIF.",D264="ORSE INSUMO-BDI DIFERENCIADO",D264="SINAPI INSUMO-BDI DIFERENCIADO"),B264,IF(MID(B264,1,5)="COMP.",VLOOKUP(B264,COMPOSIÇÕES!$K$1:$L$737090,2,FALSE))))),0)</f>
        <v>91834</v>
      </c>
      <c r="R264" s="212">
        <f>VLOOKUP(B264,'CURVA ABC'!$B$5:$N$262,9,FALSE)</f>
        <v>7.5936000000000003</v>
      </c>
      <c r="S264" s="56" t="b">
        <f t="shared" si="54"/>
        <v>1</v>
      </c>
      <c r="T264" s="9" t="b">
        <f t="shared" si="61"/>
        <v>0</v>
      </c>
      <c r="V264" s="55">
        <v>91834</v>
      </c>
      <c r="W264" s="131" t="s">
        <v>742</v>
      </c>
      <c r="X264" s="672">
        <v>5.82</v>
      </c>
      <c r="Y264" s="235" t="b">
        <f t="shared" si="51"/>
        <v>1</v>
      </c>
    </row>
    <row r="265" spans="1:25" s="55" customFormat="1" ht="49.5" customHeight="1">
      <c r="A265" s="139" t="s">
        <v>1327</v>
      </c>
      <c r="B265" s="134" t="s">
        <v>144</v>
      </c>
      <c r="C265" s="16" t="s">
        <v>144</v>
      </c>
      <c r="D265" s="137" t="s">
        <v>928</v>
      </c>
      <c r="E265" s="11" t="s">
        <v>1295</v>
      </c>
      <c r="F265" s="11" t="e">
        <v>#REF!</v>
      </c>
      <c r="G265" s="143" t="s">
        <v>47</v>
      </c>
      <c r="H265" s="11">
        <v>0</v>
      </c>
      <c r="I265" s="205">
        <v>10</v>
      </c>
      <c r="J265" s="672">
        <v>13.13</v>
      </c>
      <c r="K265" s="11">
        <v>3.7119</v>
      </c>
      <c r="L265" s="140">
        <v>16.841899999999999</v>
      </c>
      <c r="M265" s="244">
        <v>168.41900000000001</v>
      </c>
      <c r="N265" s="141">
        <v>3.2799322577986914E-4</v>
      </c>
      <c r="O265" s="711"/>
      <c r="P265" s="64"/>
      <c r="Q265" s="203" t="str">
        <f>IFERROR(IF(OR(B265="TÍTULO 1",B265="TÍTULO 2",B265="TÍTULO 3",B265="TÍTULO 4"),B265,IF(D265=0,"",IF(OR(D265="SINAPI",D265="SINAPI INSUMO",D265="ORSE INSUMO",D265="SEINFRA CE",D265="COMP. ELABORADA",D265="SABESP",D265="EMBASA-BA INSUMO",D265="COMPOSIÇÃO ELAB.",D265="COTAÇÃO INSUMO-BDI DIF.",D265="ORSE INSUMO-BDI DIFERENCIADO",D265="SINAPI INSUMO-BDI DIFERENCIADO"),B265,IF(MID(B265,1,5)="COMP.",VLOOKUP(B265,COMPOSIÇÕES!$K$1:$L$737090,2,FALSE))))),0)</f>
        <v>COMP. 52</v>
      </c>
      <c r="R265" s="212">
        <f>VLOOKUP(B265,'CURVA ABC'!$B$5:$N$262,9,FALSE)</f>
        <v>16.841899999999999</v>
      </c>
      <c r="S265" s="56" t="b">
        <f>R265=L265</f>
        <v>1</v>
      </c>
      <c r="T265" s="9" t="b">
        <f>S265=E265</f>
        <v>0</v>
      </c>
      <c r="V265" s="55" t="s">
        <v>144</v>
      </c>
      <c r="W265" s="131" t="s">
        <v>1295</v>
      </c>
      <c r="X265" s="672">
        <v>12.92</v>
      </c>
      <c r="Y265" s="235" t="b">
        <f>W265=E265</f>
        <v>1</v>
      </c>
    </row>
    <row r="266" spans="1:25" s="55" customFormat="1" ht="49.5" customHeight="1">
      <c r="A266" s="139" t="s">
        <v>1328</v>
      </c>
      <c r="B266" s="134" t="s">
        <v>740</v>
      </c>
      <c r="C266" s="16" t="s">
        <v>740</v>
      </c>
      <c r="D266" s="137" t="s">
        <v>100</v>
      </c>
      <c r="E266" s="11" t="s">
        <v>741</v>
      </c>
      <c r="F266" s="11" t="e">
        <v>#REF!</v>
      </c>
      <c r="G266" s="143" t="s">
        <v>47</v>
      </c>
      <c r="H266" s="11">
        <v>0</v>
      </c>
      <c r="I266" s="205">
        <v>20</v>
      </c>
      <c r="J266" s="672">
        <v>22.63</v>
      </c>
      <c r="K266" s="11">
        <v>6.3975</v>
      </c>
      <c r="L266" s="140">
        <v>29.0275</v>
      </c>
      <c r="M266" s="244">
        <v>580.54999999999995</v>
      </c>
      <c r="N266" s="141">
        <v>1.1306115534856697E-3</v>
      </c>
      <c r="O266" s="711"/>
      <c r="P266" s="64"/>
      <c r="Q266" s="203" t="str">
        <f>IFERROR(IF(OR(B266="TÍTULO 1",B266="TÍTULO 2",B266="TÍTULO 3",B266="TÍTULO 4"),B266,IF(D266=0,"",IF(OR(D266="SINAPI",D266="SINAPI INSUMO",D266="ORSE INSUMO",D266="SEINFRA CE",D266="COMP. ELABORADA",D266="SABESP",D266="EMBASA-BA INSUMO",D266="COMPOSIÇÃO ELAB.",D266="COTAÇÃO INSUMO-BDI DIF.",D266="ORSE INSUMO-BDI DIFERENCIADO",D266="SINAPI INSUMO-BDI DIFERENCIADO"),B266,IF(MID(B266,1,5)="COMP.",VLOOKUP(B266,COMPOSIÇÕES!$K$1:$L$737090,2,FALSE))))),0)</f>
        <v>73798/1</v>
      </c>
      <c r="R266" s="212">
        <f>VLOOKUP(B266,'CURVA ABC'!$B$5:$N$262,9,FALSE)</f>
        <v>29.0275</v>
      </c>
      <c r="S266" s="56" t="b">
        <f t="shared" si="54"/>
        <v>1</v>
      </c>
      <c r="T266" s="9" t="b">
        <f t="shared" si="61"/>
        <v>0</v>
      </c>
      <c r="V266" s="55" t="s">
        <v>740</v>
      </c>
      <c r="W266" s="131" t="s">
        <v>741</v>
      </c>
      <c r="X266" s="672">
        <v>21.11</v>
      </c>
      <c r="Y266" s="235" t="b">
        <f t="shared" si="51"/>
        <v>1</v>
      </c>
    </row>
    <row r="267" spans="1:25" s="55" customFormat="1" ht="49.5" customHeight="1">
      <c r="A267" s="139" t="s">
        <v>1329</v>
      </c>
      <c r="B267" s="134">
        <v>91836</v>
      </c>
      <c r="C267" s="16" t="s">
        <v>2136</v>
      </c>
      <c r="D267" s="137" t="s">
        <v>100</v>
      </c>
      <c r="E267" s="11" t="s">
        <v>743</v>
      </c>
      <c r="F267" s="11" t="e">
        <v>#REF!</v>
      </c>
      <c r="G267" s="143" t="s">
        <v>47</v>
      </c>
      <c r="H267" s="11">
        <v>0</v>
      </c>
      <c r="I267" s="205">
        <v>15</v>
      </c>
      <c r="J267" s="672">
        <v>7.65</v>
      </c>
      <c r="K267" s="11">
        <v>2.1627000000000001</v>
      </c>
      <c r="L267" s="140">
        <v>9.8126999999999995</v>
      </c>
      <c r="M267" s="244">
        <v>147.19049999999999</v>
      </c>
      <c r="N267" s="141">
        <v>2.866510720236542E-4</v>
      </c>
      <c r="O267" s="711"/>
      <c r="P267" s="64"/>
      <c r="Q267" s="203">
        <f>IFERROR(IF(OR(B267="TÍTULO 1",B267="TÍTULO 2",B267="TÍTULO 3",B267="TÍTULO 4"),B267,IF(D267=0,"",IF(OR(D267="SINAPI",D267="SINAPI INSUMO",D267="ORSE INSUMO",D267="SEINFRA CE",D267="COMP. ELABORADA",D267="SABESP",D267="EMBASA-BA INSUMO",D267="COMPOSIÇÃO ELAB.",D267="COTAÇÃO INSUMO-BDI DIF.",D267="ORSE INSUMO-BDI DIFERENCIADO",D267="SINAPI INSUMO-BDI DIFERENCIADO"),B267,IF(MID(B267,1,5)="COMP.",VLOOKUP(B267,COMPOSIÇÕES!$K$1:$L$737090,2,FALSE))))),0)</f>
        <v>91836</v>
      </c>
      <c r="R267" s="212">
        <f>VLOOKUP(B267,'CURVA ABC'!$B$5:$N$262,9,FALSE)</f>
        <v>9.8126999999999995</v>
      </c>
      <c r="S267" s="56" t="b">
        <f t="shared" ref="S267" si="62">R267=L267</f>
        <v>1</v>
      </c>
      <c r="T267" s="9" t="b">
        <f t="shared" ref="T267" si="63">S267=E267</f>
        <v>0</v>
      </c>
      <c r="V267" s="55">
        <v>91836</v>
      </c>
      <c r="W267" s="131" t="s">
        <v>743</v>
      </c>
      <c r="X267" s="672">
        <v>7.51</v>
      </c>
      <c r="Y267" s="235" t="b">
        <f t="shared" ref="Y267" si="64">W267=E267</f>
        <v>1</v>
      </c>
    </row>
    <row r="268" spans="1:25" s="235" customFormat="1" ht="33.75" customHeight="1">
      <c r="A268" s="929" t="s">
        <v>1330</v>
      </c>
      <c r="B268" s="930" t="s">
        <v>541</v>
      </c>
      <c r="C268" s="253"/>
      <c r="D268" s="931"/>
      <c r="E268" s="932" t="s">
        <v>1331</v>
      </c>
      <c r="F268" s="255"/>
      <c r="G268" s="931"/>
      <c r="H268" s="254"/>
      <c r="I268" s="935"/>
      <c r="J268" s="256"/>
      <c r="K268" s="935"/>
      <c r="L268" s="256"/>
      <c r="M268" s="257">
        <v>5920.6984999999995</v>
      </c>
      <c r="N268" s="258">
        <v>1.1530462714331712E-2</v>
      </c>
      <c r="O268" s="712"/>
      <c r="P268" s="233"/>
      <c r="Q268" s="203" t="str">
        <f>IFERROR(IF(OR(B268="TÍTULO 1",B268="TÍTULO 2",B268="TÍTULO 3",B268="TÍTULO 4"),B268,IF(D268=0,"",IF(OR(D268="SINAPI",D268="SINAPI INSUMO",D268="ORSE INSUMO",D268="SEINFRA CE",D268="COMP. ELABORADA",D268="SABESP",D268="EMBASA-BA INSUMO",D268="COMPOSIÇÃO ELAB.",D268="COTAÇÃO INSUMO-BDI DIF.",D268="ORSE INSUMO-BDI DIFERENCIADO",D268="SINAPI INSUMO-BDI DIFERENCIADO"),B268,IF(MID(B268,1,5)="COMP.",VLOOKUP(B268,COMPOSIÇÕES!$K$1:$L$737090,2,FALSE))))),0)</f>
        <v>Título 2</v>
      </c>
      <c r="R268" s="212" t="e">
        <f>VLOOKUP(B268,'CURVA ABC'!$B$5:$N$262,9,FALSE)</f>
        <v>#N/A</v>
      </c>
      <c r="S268" s="56" t="e">
        <f t="shared" si="54"/>
        <v>#N/A</v>
      </c>
      <c r="T268" s="232" t="e">
        <f>S268=E268</f>
        <v>#N/A</v>
      </c>
      <c r="V268" s="235" t="s">
        <v>541</v>
      </c>
      <c r="W268" s="234" t="s">
        <v>1331</v>
      </c>
      <c r="X268" s="256"/>
      <c r="Y268" s="235" t="b">
        <f t="shared" si="51"/>
        <v>1</v>
      </c>
    </row>
    <row r="269" spans="1:25" s="55" customFormat="1" ht="35.25" customHeight="1">
      <c r="A269" s="139" t="s">
        <v>917</v>
      </c>
      <c r="B269" s="134">
        <v>91924</v>
      </c>
      <c r="C269" s="16" t="s">
        <v>2137</v>
      </c>
      <c r="D269" s="137" t="s">
        <v>100</v>
      </c>
      <c r="E269" s="11" t="s">
        <v>750</v>
      </c>
      <c r="F269" s="11" t="e">
        <v>#REF!</v>
      </c>
      <c r="G269" s="143" t="s">
        <v>47</v>
      </c>
      <c r="H269" s="11">
        <v>0</v>
      </c>
      <c r="I269" s="205">
        <v>450</v>
      </c>
      <c r="J269" s="672">
        <v>1.82</v>
      </c>
      <c r="K269" s="11">
        <v>0.51449999999999996</v>
      </c>
      <c r="L269" s="140">
        <v>2.3344999999999998</v>
      </c>
      <c r="M269" s="244">
        <v>1050.5250000000001</v>
      </c>
      <c r="N269" s="141">
        <v>2.0458801175187898E-3</v>
      </c>
      <c r="O269" s="711"/>
      <c r="P269" s="64"/>
      <c r="Q269" s="203">
        <f>IFERROR(IF(OR(B269="TÍTULO 1",B269="TÍTULO 2",B269="TÍTULO 3",B269="TÍTULO 4"),B269,IF(D269=0,"",IF(OR(D269="SINAPI",D269="SINAPI INSUMO",D269="ORSE INSUMO",D269="SEINFRA CE",D269="COMP. ELABORADA",D269="SABESP",D269="EMBASA-BA INSUMO",D269="COMPOSIÇÃO ELAB.",D269="COTAÇÃO INSUMO-BDI DIF.",D269="ORSE INSUMO-BDI DIFERENCIADO",D269="SINAPI INSUMO-BDI DIFERENCIADO"),B269,IF(MID(B269,1,5)="COMP.",VLOOKUP(B269,COMPOSIÇÕES!$K$1:$L$737090,2,FALSE))))),0)</f>
        <v>91924</v>
      </c>
      <c r="R269" s="212">
        <f>VLOOKUP(B269,'CURVA ABC'!$B$5:$N$262,9,FALSE)</f>
        <v>2.3344999999999998</v>
      </c>
      <c r="S269" s="56" t="b">
        <f t="shared" si="54"/>
        <v>1</v>
      </c>
      <c r="T269" s="9" t="b">
        <f t="shared" si="61"/>
        <v>0</v>
      </c>
      <c r="V269" s="55">
        <v>91924</v>
      </c>
      <c r="W269" s="131" t="s">
        <v>750</v>
      </c>
      <c r="X269" s="672">
        <v>1.64</v>
      </c>
      <c r="Y269" s="235" t="b">
        <f t="shared" si="51"/>
        <v>1</v>
      </c>
    </row>
    <row r="270" spans="1:25" s="55" customFormat="1" ht="35.25" customHeight="1">
      <c r="A270" s="139" t="s">
        <v>1332</v>
      </c>
      <c r="B270" s="134">
        <v>91926</v>
      </c>
      <c r="C270" s="16" t="s">
        <v>2138</v>
      </c>
      <c r="D270" s="137" t="s">
        <v>100</v>
      </c>
      <c r="E270" s="11" t="s">
        <v>751</v>
      </c>
      <c r="F270" s="11" t="e">
        <v>#REF!</v>
      </c>
      <c r="G270" s="143" t="s">
        <v>47</v>
      </c>
      <c r="H270" s="11">
        <v>0</v>
      </c>
      <c r="I270" s="205">
        <v>820</v>
      </c>
      <c r="J270" s="672">
        <v>2.6</v>
      </c>
      <c r="K270" s="11">
        <v>0.73499999999999999</v>
      </c>
      <c r="L270" s="140">
        <v>3.335</v>
      </c>
      <c r="M270" s="244">
        <v>2734.7</v>
      </c>
      <c r="N270" s="141">
        <v>5.3257831630647845E-3</v>
      </c>
      <c r="O270" s="711"/>
      <c r="P270" s="64"/>
      <c r="Q270" s="203">
        <f>IFERROR(IF(OR(B270="TÍTULO 1",B270="TÍTULO 2",B270="TÍTULO 3",B270="TÍTULO 4"),B270,IF(D270=0,"",IF(OR(D270="SINAPI",D270="SINAPI INSUMO",D270="ORSE INSUMO",D270="SEINFRA CE",D270="COMP. ELABORADA",D270="SABESP",D270="EMBASA-BA INSUMO",D270="COMPOSIÇÃO ELAB.",D270="COTAÇÃO INSUMO-BDI DIF.",D270="ORSE INSUMO-BDI DIFERENCIADO",D270="SINAPI INSUMO-BDI DIFERENCIADO"),B270,IF(MID(B270,1,5)="COMP.",VLOOKUP(B270,COMPOSIÇÕES!$K$1:$L$737090,2,FALSE))))),0)</f>
        <v>91926</v>
      </c>
      <c r="R270" s="212">
        <f>VLOOKUP(B270,'CURVA ABC'!$B$5:$N$262,9,FALSE)</f>
        <v>3.335</v>
      </c>
      <c r="S270" s="56" t="b">
        <f t="shared" si="54"/>
        <v>1</v>
      </c>
      <c r="T270" s="9" t="b">
        <f t="shared" si="61"/>
        <v>0</v>
      </c>
      <c r="V270" s="55">
        <v>91926</v>
      </c>
      <c r="W270" s="131" t="s">
        <v>751</v>
      </c>
      <c r="X270" s="672">
        <v>2.38</v>
      </c>
      <c r="Y270" s="235" t="b">
        <f t="shared" si="51"/>
        <v>1</v>
      </c>
    </row>
    <row r="271" spans="1:25" s="55" customFormat="1" ht="35.25" customHeight="1">
      <c r="A271" s="139" t="s">
        <v>1333</v>
      </c>
      <c r="B271" s="134">
        <v>91928</v>
      </c>
      <c r="C271" s="16" t="s">
        <v>2139</v>
      </c>
      <c r="D271" s="137" t="s">
        <v>100</v>
      </c>
      <c r="E271" s="11" t="s">
        <v>752</v>
      </c>
      <c r="F271" s="11" t="e">
        <v>#REF!</v>
      </c>
      <c r="G271" s="143" t="s">
        <v>47</v>
      </c>
      <c r="H271" s="11">
        <v>0</v>
      </c>
      <c r="I271" s="205">
        <v>200</v>
      </c>
      <c r="J271" s="672">
        <v>4.18</v>
      </c>
      <c r="K271" s="11">
        <v>1.1817</v>
      </c>
      <c r="L271" s="140">
        <v>5.3616999999999999</v>
      </c>
      <c r="M271" s="244">
        <v>1072.3399999999999</v>
      </c>
      <c r="N271" s="141">
        <v>2.0883644703553923E-3</v>
      </c>
      <c r="O271" s="711"/>
      <c r="P271" s="64"/>
      <c r="Q271" s="203">
        <f>IFERROR(IF(OR(B271="TÍTULO 1",B271="TÍTULO 2",B271="TÍTULO 3",B271="TÍTULO 4"),B271,IF(D271=0,"",IF(OR(D271="SINAPI",D271="SINAPI INSUMO",D271="ORSE INSUMO",D271="SEINFRA CE",D271="COMP. ELABORADA",D271="SABESP",D271="EMBASA-BA INSUMO",D271="COMPOSIÇÃO ELAB.",D271="COTAÇÃO INSUMO-BDI DIF.",D271="ORSE INSUMO-BDI DIFERENCIADO",D271="SINAPI INSUMO-BDI DIFERENCIADO"),B271,IF(MID(B271,1,5)="COMP.",VLOOKUP(B271,COMPOSIÇÕES!$K$1:$L$737090,2,FALSE))))),0)</f>
        <v>91928</v>
      </c>
      <c r="R271" s="212">
        <f>VLOOKUP(B271,'CURVA ABC'!$B$5:$N$262,9,FALSE)</f>
        <v>5.3616999999999999</v>
      </c>
      <c r="S271" s="56" t="b">
        <f>R271=L271</f>
        <v>1</v>
      </c>
      <c r="T271" s="9" t="b">
        <f>S271=E271</f>
        <v>0</v>
      </c>
      <c r="V271" s="55">
        <v>91928</v>
      </c>
      <c r="W271" s="131" t="s">
        <v>752</v>
      </c>
      <c r="X271" s="672">
        <v>3.78</v>
      </c>
      <c r="Y271" s="235" t="b">
        <f>W271=E271</f>
        <v>1</v>
      </c>
    </row>
    <row r="272" spans="1:25" s="55" customFormat="1" ht="35.25" customHeight="1">
      <c r="A272" s="139" t="s">
        <v>1335</v>
      </c>
      <c r="B272" s="134">
        <v>92979</v>
      </c>
      <c r="C272" s="16" t="s">
        <v>2140</v>
      </c>
      <c r="D272" s="137" t="s">
        <v>100</v>
      </c>
      <c r="E272" s="11" t="s">
        <v>753</v>
      </c>
      <c r="F272" s="11" t="e">
        <v>#REF!</v>
      </c>
      <c r="G272" s="143" t="s">
        <v>47</v>
      </c>
      <c r="H272" s="11">
        <v>0</v>
      </c>
      <c r="I272" s="205">
        <v>120</v>
      </c>
      <c r="J272" s="672">
        <v>6.04</v>
      </c>
      <c r="K272" s="11">
        <v>1.7075</v>
      </c>
      <c r="L272" s="140">
        <v>7.7474999999999996</v>
      </c>
      <c r="M272" s="244">
        <v>929.7</v>
      </c>
      <c r="N272" s="141">
        <v>1.8105754220577508E-3</v>
      </c>
      <c r="O272" s="711"/>
      <c r="P272" s="64"/>
      <c r="Q272" s="203">
        <f>IFERROR(IF(OR(B272="TÍTULO 1",B272="TÍTULO 2",B272="TÍTULO 3",B272="TÍTULO 4"),B272,IF(D272=0,"",IF(OR(D272="SINAPI",D272="SINAPI INSUMO",D272="ORSE INSUMO",D272="SEINFRA CE",D272="COMP. ELABORADA",D272="SABESP",D272="EMBASA-BA INSUMO",D272="COMPOSIÇÃO ELAB.",D272="COTAÇÃO INSUMO-BDI DIF.",D272="ORSE INSUMO-BDI DIFERENCIADO",D272="SINAPI INSUMO-BDI DIFERENCIADO"),B272,IF(MID(B272,1,5)="COMP.",VLOOKUP(B272,COMPOSIÇÕES!$K$1:$L$737090,2,FALSE))))),0)</f>
        <v>92979</v>
      </c>
      <c r="R272" s="212">
        <f>VLOOKUP(B272,'CURVA ABC'!$B$5:$N$262,9,FALSE)</f>
        <v>7.7474999999999996</v>
      </c>
      <c r="S272" s="56" t="b">
        <f>R272=L272</f>
        <v>1</v>
      </c>
      <c r="T272" s="9" t="b">
        <f>S272=E272</f>
        <v>0</v>
      </c>
      <c r="V272" s="55">
        <v>92979</v>
      </c>
      <c r="W272" s="131" t="s">
        <v>753</v>
      </c>
      <c r="X272" s="672">
        <v>5.34</v>
      </c>
      <c r="Y272" s="235" t="b">
        <f>W272=E272</f>
        <v>1</v>
      </c>
    </row>
    <row r="273" spans="1:25" s="55" customFormat="1" ht="46.5" customHeight="1">
      <c r="A273" s="139" t="s">
        <v>1555</v>
      </c>
      <c r="B273" s="134" t="s">
        <v>160</v>
      </c>
      <c r="C273" s="16" t="s">
        <v>160</v>
      </c>
      <c r="D273" s="137" t="s">
        <v>928</v>
      </c>
      <c r="E273" s="11" t="s">
        <v>1358</v>
      </c>
      <c r="F273" s="11" t="e">
        <v>#REF!</v>
      </c>
      <c r="G273" s="143" t="s">
        <v>49</v>
      </c>
      <c r="H273" s="11">
        <v>0</v>
      </c>
      <c r="I273" s="205">
        <v>1.9886363636363635</v>
      </c>
      <c r="J273" s="672">
        <v>52.31</v>
      </c>
      <c r="K273" s="11">
        <v>14.788</v>
      </c>
      <c r="L273" s="140">
        <v>67.097999999999999</v>
      </c>
      <c r="M273" s="244">
        <v>133.43350000000001</v>
      </c>
      <c r="N273" s="141">
        <v>2.5985954133499287E-4</v>
      </c>
      <c r="O273" s="711"/>
      <c r="P273" s="64"/>
      <c r="Q273" s="203" t="str">
        <f>IFERROR(IF(OR(B273="TÍTULO 1",B273="TÍTULO 2",B273="TÍTULO 3",B273="TÍTULO 4"),B273,IF(D273=0,"",IF(OR(D273="SINAPI",D273="SINAPI INSUMO",D273="ORSE INSUMO",D273="SEINFRA CE",D273="COMP. ELABORADA",D273="SABESP",D273="EMBASA-BA INSUMO",D273="COMPOSIÇÃO ELAB.",D273="COTAÇÃO INSUMO-BDI DIF.",D273="ORSE INSUMO-BDI DIFERENCIADO",D273="SINAPI INSUMO-BDI DIFERENCIADO"),B273,IF(MID(B273,1,5)="COMP.",VLOOKUP(B273,COMPOSIÇÕES!$K$1:$L$737090,2,FALSE))))),0)</f>
        <v>COMP. 62</v>
      </c>
      <c r="R273" s="212">
        <f>VLOOKUP(B273,'CURVA ABC'!$B$5:$N$262,9,FALSE)</f>
        <v>67.097999999999999</v>
      </c>
      <c r="S273" s="56" t="b">
        <f t="shared" si="54"/>
        <v>1</v>
      </c>
      <c r="T273" s="9" t="b">
        <f t="shared" si="61"/>
        <v>0</v>
      </c>
      <c r="V273" s="55" t="s">
        <v>160</v>
      </c>
      <c r="W273" s="131" t="s">
        <v>1358</v>
      </c>
      <c r="X273" s="672">
        <v>54.28</v>
      </c>
      <c r="Y273" s="235" t="b">
        <f t="shared" si="51"/>
        <v>1</v>
      </c>
    </row>
    <row r="274" spans="1:25" s="235" customFormat="1" ht="33.75" customHeight="1">
      <c r="A274" s="929" t="s">
        <v>1330</v>
      </c>
      <c r="B274" s="930" t="s">
        <v>541</v>
      </c>
      <c r="C274" s="253"/>
      <c r="D274" s="931"/>
      <c r="E274" s="932" t="s">
        <v>1334</v>
      </c>
      <c r="F274" s="255"/>
      <c r="G274" s="931"/>
      <c r="H274" s="254"/>
      <c r="I274" s="935"/>
      <c r="J274" s="256"/>
      <c r="K274" s="935"/>
      <c r="L274" s="256"/>
      <c r="M274" s="257">
        <v>1682.5053</v>
      </c>
      <c r="N274" s="258">
        <v>3.2766513323243002E-3</v>
      </c>
      <c r="O274" s="712"/>
      <c r="P274" s="233"/>
      <c r="Q274" s="203" t="str">
        <f>IFERROR(IF(OR(B274="TÍTULO 1",B274="TÍTULO 2",B274="TÍTULO 3",B274="TÍTULO 4"),B274,IF(D274=0,"",IF(OR(D274="SINAPI",D274="SINAPI INSUMO",D274="ORSE INSUMO",D274="SEINFRA CE",D274="COMP. ELABORADA",D274="SABESP",D274="EMBASA-BA INSUMO",D274="COMPOSIÇÃO ELAB.",D274="COTAÇÃO INSUMO-BDI DIF.",D274="ORSE INSUMO-BDI DIFERENCIADO",D274="SINAPI INSUMO-BDI DIFERENCIADO"),B274,IF(MID(B274,1,5)="COMP.",VLOOKUP(B274,COMPOSIÇÕES!$K$1:$L$737090,2,FALSE))))),0)</f>
        <v>Título 2</v>
      </c>
      <c r="R274" s="212" t="e">
        <f>VLOOKUP(B274,'CURVA ABC'!$B$5:$N$262,9,FALSE)</f>
        <v>#N/A</v>
      </c>
      <c r="S274" s="56" t="e">
        <f t="shared" si="54"/>
        <v>#N/A</v>
      </c>
      <c r="T274" s="232" t="e">
        <f t="shared" si="61"/>
        <v>#N/A</v>
      </c>
      <c r="V274" s="235" t="s">
        <v>541</v>
      </c>
      <c r="W274" s="234" t="s">
        <v>1334</v>
      </c>
      <c r="X274" s="256"/>
      <c r="Y274" s="235" t="b">
        <f t="shared" si="51"/>
        <v>1</v>
      </c>
    </row>
    <row r="275" spans="1:25" s="55" customFormat="1" ht="38.25" customHeight="1">
      <c r="A275" s="139" t="s">
        <v>917</v>
      </c>
      <c r="B275" s="134">
        <v>93672</v>
      </c>
      <c r="C275" s="16" t="s">
        <v>2141</v>
      </c>
      <c r="D275" s="137" t="s">
        <v>100</v>
      </c>
      <c r="E275" s="11" t="s">
        <v>762</v>
      </c>
      <c r="F275" s="11" t="e">
        <v>#REF!</v>
      </c>
      <c r="G275" s="143" t="s">
        <v>48</v>
      </c>
      <c r="H275" s="11">
        <v>0</v>
      </c>
      <c r="I275" s="11">
        <v>1</v>
      </c>
      <c r="J275" s="672">
        <v>76.44</v>
      </c>
      <c r="K275" s="11">
        <v>21.6096</v>
      </c>
      <c r="L275" s="140">
        <v>98.049599999999998</v>
      </c>
      <c r="M275" s="244">
        <v>98.049599999999998</v>
      </c>
      <c r="N275" s="141">
        <v>1.9094997945852816E-4</v>
      </c>
      <c r="O275" s="711"/>
      <c r="P275" s="64"/>
      <c r="Q275" s="203">
        <f>IFERROR(IF(OR(B275="TÍTULO 1",B275="TÍTULO 2",B275="TÍTULO 3",B275="TÍTULO 4"),B275,IF(D275=0,"",IF(OR(D275="SINAPI",D275="SINAPI INSUMO",D275="ORSE INSUMO",D275="SEINFRA CE",D275="COMP. ELABORADA",D275="SABESP",D275="EMBASA-BA INSUMO",D275="COMPOSIÇÃO ELAB.",D275="COTAÇÃO INSUMO-BDI DIF.",D275="ORSE INSUMO-BDI DIFERENCIADO",D275="SINAPI INSUMO-BDI DIFERENCIADO"),B275,IF(MID(B275,1,5)="COMP.",VLOOKUP(B275,COMPOSIÇÕES!$K$1:$L$737090,2,FALSE))))),0)</f>
        <v>93672</v>
      </c>
      <c r="R275" s="212">
        <f>VLOOKUP(B275,'CURVA ABC'!$B$5:$N$262,9,FALSE)</f>
        <v>98.049599999999998</v>
      </c>
      <c r="S275" s="56" t="b">
        <f t="shared" si="54"/>
        <v>1</v>
      </c>
      <c r="T275" s="9" t="b">
        <f t="shared" si="61"/>
        <v>0</v>
      </c>
      <c r="V275" s="55">
        <v>93672</v>
      </c>
      <c r="W275" s="131" t="s">
        <v>762</v>
      </c>
      <c r="X275" s="672">
        <v>75.989999999999995</v>
      </c>
      <c r="Y275" s="235" t="b">
        <f t="shared" si="51"/>
        <v>1</v>
      </c>
    </row>
    <row r="276" spans="1:25" s="55" customFormat="1" ht="36" customHeight="1">
      <c r="A276" s="139" t="s">
        <v>1332</v>
      </c>
      <c r="B276" s="134">
        <v>93661</v>
      </c>
      <c r="C276" s="16" t="s">
        <v>2142</v>
      </c>
      <c r="D276" s="137" t="s">
        <v>100</v>
      </c>
      <c r="E276" s="11" t="s">
        <v>759</v>
      </c>
      <c r="F276" s="11" t="e">
        <v>#REF!</v>
      </c>
      <c r="G276" s="143" t="s">
        <v>48</v>
      </c>
      <c r="H276" s="11">
        <v>0</v>
      </c>
      <c r="I276" s="11">
        <v>3</v>
      </c>
      <c r="J276" s="672">
        <v>53.05</v>
      </c>
      <c r="K276" s="11">
        <v>14.997199999999999</v>
      </c>
      <c r="L276" s="140">
        <v>68.047200000000004</v>
      </c>
      <c r="M276" s="244">
        <v>204.14160000000001</v>
      </c>
      <c r="N276" s="141">
        <v>3.9756240032219484E-4</v>
      </c>
      <c r="O276" s="711"/>
      <c r="P276" s="64"/>
      <c r="Q276" s="203">
        <f>IFERROR(IF(OR(B276="TÍTULO 1",B276="TÍTULO 2",B276="TÍTULO 3",B276="TÍTULO 4"),B276,IF(D276=0,"",IF(OR(D276="SINAPI",D276="SINAPI INSUMO",D276="ORSE INSUMO",D276="SEINFRA CE",D276="COMP. ELABORADA",D276="SABESP",D276="EMBASA-BA INSUMO",D276="COMPOSIÇÃO ELAB.",D276="COTAÇÃO INSUMO-BDI DIF.",D276="ORSE INSUMO-BDI DIFERENCIADO",D276="SINAPI INSUMO-BDI DIFERENCIADO"),B276,IF(MID(B276,1,5)="COMP.",VLOOKUP(B276,COMPOSIÇÕES!$K$1:$L$737090,2,FALSE))))),0)</f>
        <v>93661</v>
      </c>
      <c r="R276" s="212">
        <f>VLOOKUP(B276,'CURVA ABC'!$B$5:$N$262,9,FALSE)</f>
        <v>68.047200000000004</v>
      </c>
      <c r="S276" s="56" t="b">
        <f t="shared" si="54"/>
        <v>1</v>
      </c>
      <c r="T276" s="9" t="b">
        <f t="shared" si="61"/>
        <v>0</v>
      </c>
      <c r="V276" s="55">
        <v>93661</v>
      </c>
      <c r="W276" s="131" t="s">
        <v>759</v>
      </c>
      <c r="X276" s="672">
        <v>52.93</v>
      </c>
      <c r="Y276" s="235" t="b">
        <f t="shared" si="51"/>
        <v>1</v>
      </c>
    </row>
    <row r="277" spans="1:25" s="55" customFormat="1" ht="44.25" customHeight="1">
      <c r="A277" s="139" t="s">
        <v>1333</v>
      </c>
      <c r="B277" s="134">
        <v>93662</v>
      </c>
      <c r="C277" s="16" t="s">
        <v>2143</v>
      </c>
      <c r="D277" s="137" t="s">
        <v>100</v>
      </c>
      <c r="E277" s="11" t="s">
        <v>760</v>
      </c>
      <c r="F277" s="11" t="e">
        <v>#REF!</v>
      </c>
      <c r="G277" s="143" t="s">
        <v>48</v>
      </c>
      <c r="H277" s="11">
        <v>0</v>
      </c>
      <c r="I277" s="11">
        <v>16</v>
      </c>
      <c r="J277" s="672">
        <v>54.69</v>
      </c>
      <c r="K277" s="11">
        <v>15.460900000000001</v>
      </c>
      <c r="L277" s="140">
        <v>70.150899999999993</v>
      </c>
      <c r="M277" s="244">
        <v>1122.4143999999999</v>
      </c>
      <c r="N277" s="141">
        <v>2.1858835387799256E-3</v>
      </c>
      <c r="O277" s="711"/>
      <c r="P277" s="64"/>
      <c r="Q277" s="203">
        <f>IFERROR(IF(OR(B277="TÍTULO 1",B277="TÍTULO 2",B277="TÍTULO 3",B277="TÍTULO 4"),B277,IF(D277=0,"",IF(OR(D277="SINAPI",D277="SINAPI INSUMO",D277="ORSE INSUMO",D277="SEINFRA CE",D277="COMP. ELABORADA",D277="SABESP",D277="EMBASA-BA INSUMO",D277="COMPOSIÇÃO ELAB.",D277="COTAÇÃO INSUMO-BDI DIF.",D277="ORSE INSUMO-BDI DIFERENCIADO",D277="SINAPI INSUMO-BDI DIFERENCIADO"),B277,IF(MID(B277,1,5)="COMP.",VLOOKUP(B277,COMPOSIÇÕES!$K$1:$L$737090,2,FALSE))))),0)</f>
        <v>93662</v>
      </c>
      <c r="R277" s="212">
        <f>VLOOKUP(B277,'CURVA ABC'!$B$5:$N$262,9,FALSE)</f>
        <v>70.150899999999993</v>
      </c>
      <c r="S277" s="56" t="b">
        <f t="shared" si="54"/>
        <v>1</v>
      </c>
      <c r="T277" s="9" t="b">
        <f t="shared" si="61"/>
        <v>0</v>
      </c>
      <c r="V277" s="55">
        <v>93662</v>
      </c>
      <c r="W277" s="131" t="s">
        <v>760</v>
      </c>
      <c r="X277" s="672">
        <v>54.51</v>
      </c>
      <c r="Y277" s="235" t="b">
        <f t="shared" si="51"/>
        <v>1</v>
      </c>
    </row>
    <row r="278" spans="1:25" s="55" customFormat="1" ht="44.25" customHeight="1">
      <c r="A278" s="139" t="s">
        <v>1335</v>
      </c>
      <c r="B278" s="134">
        <v>93663</v>
      </c>
      <c r="C278" s="16" t="s">
        <v>2144</v>
      </c>
      <c r="D278" s="137" t="s">
        <v>100</v>
      </c>
      <c r="E278" s="11" t="s">
        <v>761</v>
      </c>
      <c r="F278" s="11" t="e">
        <v>#REF!</v>
      </c>
      <c r="G278" s="143" t="s">
        <v>48</v>
      </c>
      <c r="H278" s="11">
        <v>0</v>
      </c>
      <c r="I278" s="205">
        <v>1</v>
      </c>
      <c r="J278" s="672">
        <v>54.69</v>
      </c>
      <c r="K278" s="11">
        <v>15.460900000000001</v>
      </c>
      <c r="L278" s="140">
        <v>70.150899999999993</v>
      </c>
      <c r="M278" s="244">
        <v>70.150899999999993</v>
      </c>
      <c r="N278" s="141">
        <v>1.3661772117374535E-4</v>
      </c>
      <c r="O278" s="711"/>
      <c r="P278" s="64"/>
      <c r="Q278" s="203">
        <f>IFERROR(IF(OR(B278="TÍTULO 1",B278="TÍTULO 2",B278="TÍTULO 3",B278="TÍTULO 4"),B278,IF(D278=0,"",IF(OR(D278="SINAPI",D278="SINAPI INSUMO",D278="ORSE INSUMO",D278="SEINFRA CE",D278="COMP. ELABORADA",D278="SABESP",D278="EMBASA-BA INSUMO",D278="COMPOSIÇÃO ELAB.",D278="COTAÇÃO INSUMO-BDI DIF.",D278="ORSE INSUMO-BDI DIFERENCIADO",D278="SINAPI INSUMO-BDI DIFERENCIADO"),B278,IF(MID(B278,1,5)="COMP.",VLOOKUP(B278,COMPOSIÇÕES!$K$1:$L$737090,2,FALSE))))),0)</f>
        <v>93663</v>
      </c>
      <c r="R278" s="212">
        <f>VLOOKUP(B278,'CURVA ABC'!$B$5:$N$262,9,FALSE)</f>
        <v>70.150899999999993</v>
      </c>
      <c r="S278" s="56" t="b">
        <f t="shared" ref="S278" si="65">R278=L278</f>
        <v>1</v>
      </c>
      <c r="T278" s="9" t="b">
        <f t="shared" ref="T278" si="66">S278=E278</f>
        <v>0</v>
      </c>
      <c r="V278" s="55">
        <v>93663</v>
      </c>
      <c r="W278" s="131" t="s">
        <v>761</v>
      </c>
      <c r="X278" s="672">
        <v>54.51</v>
      </c>
      <c r="Y278" s="235" t="b">
        <f t="shared" ref="Y278" si="67">W278=E278</f>
        <v>1</v>
      </c>
    </row>
    <row r="279" spans="1:25" s="55" customFormat="1" ht="44.25" customHeight="1">
      <c r="A279" s="139" t="s">
        <v>1555</v>
      </c>
      <c r="B279" s="134" t="s">
        <v>643</v>
      </c>
      <c r="C279" s="16" t="s">
        <v>643</v>
      </c>
      <c r="D279" s="137" t="s">
        <v>928</v>
      </c>
      <c r="E279" s="11" t="s">
        <v>1611</v>
      </c>
      <c r="F279" s="11" t="e">
        <v>#REF!</v>
      </c>
      <c r="G279" s="143" t="s">
        <v>955</v>
      </c>
      <c r="H279" s="11">
        <v>0</v>
      </c>
      <c r="I279" s="11">
        <v>1</v>
      </c>
      <c r="J279" s="672">
        <v>146.37</v>
      </c>
      <c r="K279" s="11">
        <v>41.378799999999998</v>
      </c>
      <c r="L279" s="140">
        <v>187.74879999999999</v>
      </c>
      <c r="M279" s="244">
        <v>187.74879999999999</v>
      </c>
      <c r="N279" s="141">
        <v>3.6563769258990663E-4</v>
      </c>
      <c r="O279" s="711"/>
      <c r="P279" s="64"/>
      <c r="Q279" s="203" t="str">
        <f>IFERROR(IF(OR(B279="TÍTULO 1",B279="TÍTULO 2",B279="TÍTULO 3",B279="TÍTULO 4"),B279,IF(D279=0,"",IF(OR(D279="SINAPI",D279="SINAPI INSUMO",D279="ORSE INSUMO",D279="SEINFRA CE",D279="COMP. ELABORADA",D279="SABESP",D279="EMBASA-BA INSUMO",D279="COMPOSIÇÃO ELAB.",D279="COTAÇÃO INSUMO-BDI DIF.",D279="ORSE INSUMO-BDI DIFERENCIADO",D279="SINAPI INSUMO-BDI DIFERENCIADO"),B279,IF(MID(B279,1,5)="COMP.",VLOOKUP(B279,COMPOSIÇÕES!$K$1:$L$737090,2,FALSE))))),0)</f>
        <v>COMP. 97</v>
      </c>
      <c r="R279" s="212">
        <f>VLOOKUP(B279,'CURVA ABC'!$B$5:$N$262,9,FALSE)</f>
        <v>187.74879999999999</v>
      </c>
      <c r="S279" s="56" t="b">
        <f t="shared" si="54"/>
        <v>1</v>
      </c>
      <c r="T279" s="9" t="b">
        <f t="shared" si="61"/>
        <v>0</v>
      </c>
      <c r="V279" s="55" t="s">
        <v>643</v>
      </c>
      <c r="W279" s="131" t="s">
        <v>1611</v>
      </c>
      <c r="X279" s="672">
        <v>153.94</v>
      </c>
      <c r="Y279" s="235" t="b">
        <f t="shared" si="51"/>
        <v>1</v>
      </c>
    </row>
    <row r="280" spans="1:25" s="235" customFormat="1" ht="33.75" customHeight="1">
      <c r="A280" s="929" t="s">
        <v>1336</v>
      </c>
      <c r="B280" s="930" t="s">
        <v>541</v>
      </c>
      <c r="C280" s="253"/>
      <c r="D280" s="931"/>
      <c r="E280" s="932" t="s">
        <v>1360</v>
      </c>
      <c r="F280" s="255"/>
      <c r="G280" s="931"/>
      <c r="H280" s="254"/>
      <c r="I280" s="935"/>
      <c r="J280" s="256"/>
      <c r="K280" s="935"/>
      <c r="L280" s="256"/>
      <c r="M280" s="257">
        <v>3126.6963000000005</v>
      </c>
      <c r="N280" s="258">
        <v>6.0891894944809155E-3</v>
      </c>
      <c r="O280" s="712"/>
      <c r="P280" s="233"/>
      <c r="Q280" s="203" t="str">
        <f>IFERROR(IF(OR(B280="TÍTULO 1",B280="TÍTULO 2",B280="TÍTULO 3",B280="TÍTULO 4"),B280,IF(D280=0,"",IF(OR(D280="SINAPI",D280="SINAPI INSUMO",D280="ORSE INSUMO",D280="SEINFRA CE",D280="COMP. ELABORADA",D280="SABESP",D280="EMBASA-BA INSUMO",D280="COMPOSIÇÃO ELAB.",D280="COTAÇÃO INSUMO-BDI DIF.",D280="ORSE INSUMO-BDI DIFERENCIADO",D280="SINAPI INSUMO-BDI DIFERENCIADO"),B280,IF(MID(B280,1,5)="COMP.",VLOOKUP(B280,COMPOSIÇÕES!$K$1:$L$737090,2,FALSE))))),0)</f>
        <v>Título 2</v>
      </c>
      <c r="R280" s="212" t="e">
        <f>VLOOKUP(B280,'CURVA ABC'!$B$5:$N$262,9,FALSE)</f>
        <v>#N/A</v>
      </c>
      <c r="S280" s="56" t="e">
        <f t="shared" si="54"/>
        <v>#N/A</v>
      </c>
      <c r="T280" s="232" t="e">
        <f>S280=E280</f>
        <v>#N/A</v>
      </c>
      <c r="V280" s="235" t="s">
        <v>541</v>
      </c>
      <c r="W280" s="234" t="s">
        <v>1360</v>
      </c>
      <c r="X280" s="256"/>
      <c r="Y280" s="235" t="b">
        <f t="shared" si="51"/>
        <v>1</v>
      </c>
    </row>
    <row r="281" spans="1:25" s="55" customFormat="1" ht="39.75" customHeight="1">
      <c r="A281" s="139" t="s">
        <v>1337</v>
      </c>
      <c r="B281" s="134">
        <v>92000</v>
      </c>
      <c r="C281" s="16" t="s">
        <v>2145</v>
      </c>
      <c r="D281" s="137" t="s">
        <v>100</v>
      </c>
      <c r="E281" s="11" t="s">
        <v>769</v>
      </c>
      <c r="F281" s="11" t="e">
        <v>#REF!</v>
      </c>
      <c r="G281" s="143" t="s">
        <v>48</v>
      </c>
      <c r="H281" s="11">
        <v>0</v>
      </c>
      <c r="I281" s="11">
        <v>23</v>
      </c>
      <c r="J281" s="672">
        <v>22.62</v>
      </c>
      <c r="K281" s="11">
        <v>6.3947000000000003</v>
      </c>
      <c r="L281" s="140">
        <v>29.014700000000001</v>
      </c>
      <c r="M281" s="244">
        <v>667.33810000000005</v>
      </c>
      <c r="N281" s="141">
        <v>1.2996299473622863E-3</v>
      </c>
      <c r="O281" s="711"/>
      <c r="P281" s="64"/>
      <c r="Q281" s="203">
        <f>IFERROR(IF(OR(B281="TÍTULO 1",B281="TÍTULO 2",B281="TÍTULO 3",B281="TÍTULO 4"),B281,IF(D281=0,"",IF(OR(D281="SINAPI",D281="SINAPI INSUMO",D281="ORSE INSUMO",D281="SEINFRA CE",D281="COMP. ELABORADA",D281="SABESP",D281="EMBASA-BA INSUMO",D281="COMPOSIÇÃO ELAB.",D281="COTAÇÃO INSUMO-BDI DIF.",D281="ORSE INSUMO-BDI DIFERENCIADO",D281="SINAPI INSUMO-BDI DIFERENCIADO"),B281,IF(MID(B281,1,5)="COMP.",VLOOKUP(B281,COMPOSIÇÕES!$K$1:$L$737090,2,FALSE))))),0)</f>
        <v>92000</v>
      </c>
      <c r="R281" s="212">
        <f>VLOOKUP(B281,'CURVA ABC'!$B$5:$N$262,9,FALSE)</f>
        <v>29.014700000000001</v>
      </c>
      <c r="S281" s="56" t="b">
        <f t="shared" si="54"/>
        <v>1</v>
      </c>
      <c r="T281" s="9" t="b">
        <f t="shared" si="61"/>
        <v>0</v>
      </c>
      <c r="V281" s="55">
        <v>92000</v>
      </c>
      <c r="W281" s="131" t="s">
        <v>769</v>
      </c>
      <c r="X281" s="672">
        <v>20.97</v>
      </c>
      <c r="Y281" s="235" t="b">
        <f t="shared" si="51"/>
        <v>1</v>
      </c>
    </row>
    <row r="282" spans="1:25" s="55" customFormat="1" ht="39.75" customHeight="1">
      <c r="A282" s="139" t="s">
        <v>1338</v>
      </c>
      <c r="B282" s="134">
        <v>91996</v>
      </c>
      <c r="C282" s="16" t="s">
        <v>2146</v>
      </c>
      <c r="D282" s="137" t="s">
        <v>100</v>
      </c>
      <c r="E282" s="11" t="s">
        <v>767</v>
      </c>
      <c r="F282" s="11" t="e">
        <v>#REF!</v>
      </c>
      <c r="G282" s="143" t="s">
        <v>48</v>
      </c>
      <c r="H282" s="11">
        <v>0</v>
      </c>
      <c r="I282" s="11">
        <v>20</v>
      </c>
      <c r="J282" s="672">
        <v>25.16</v>
      </c>
      <c r="K282" s="11">
        <v>7.1127000000000002</v>
      </c>
      <c r="L282" s="140">
        <v>32.2727</v>
      </c>
      <c r="M282" s="244">
        <v>645.45399999999995</v>
      </c>
      <c r="N282" s="141">
        <v>1.2570110234149331E-3</v>
      </c>
      <c r="O282" s="711"/>
      <c r="P282" s="64"/>
      <c r="Q282" s="203">
        <f>IFERROR(IF(OR(B282="TÍTULO 1",B282="TÍTULO 2",B282="TÍTULO 3",B282="TÍTULO 4"),B282,IF(D282=0,"",IF(OR(D282="SINAPI",D282="SINAPI INSUMO",D282="ORSE INSUMO",D282="SEINFRA CE",D282="COMP. ELABORADA",D282="SABESP",D282="EMBASA-BA INSUMO",D282="COMPOSIÇÃO ELAB.",D282="COTAÇÃO INSUMO-BDI DIF.",D282="ORSE INSUMO-BDI DIFERENCIADO",D282="SINAPI INSUMO-BDI DIFERENCIADO"),B282,IF(MID(B282,1,5)="COMP.",VLOOKUP(B282,COMPOSIÇÕES!$K$1:$L$737090,2,FALSE))))),0)</f>
        <v>91996</v>
      </c>
      <c r="R282" s="212">
        <f>VLOOKUP(B282,'CURVA ABC'!$B$5:$N$262,9,FALSE)</f>
        <v>32.2727</v>
      </c>
      <c r="S282" s="56" t="b">
        <f t="shared" si="54"/>
        <v>1</v>
      </c>
      <c r="T282" s="9" t="b">
        <f t="shared" si="61"/>
        <v>0</v>
      </c>
      <c r="V282" s="55">
        <v>91996</v>
      </c>
      <c r="W282" s="132" t="s">
        <v>767</v>
      </c>
      <c r="X282" s="672">
        <v>23.44</v>
      </c>
      <c r="Y282" s="2"/>
    </row>
    <row r="283" spans="1:25" s="55" customFormat="1" ht="39.75" customHeight="1">
      <c r="A283" s="139" t="s">
        <v>1339</v>
      </c>
      <c r="B283" s="134">
        <v>91992</v>
      </c>
      <c r="C283" s="16" t="s">
        <v>2147</v>
      </c>
      <c r="D283" s="137" t="s">
        <v>100</v>
      </c>
      <c r="E283" s="11" t="s">
        <v>766</v>
      </c>
      <c r="F283" s="11" t="e">
        <v>#REF!</v>
      </c>
      <c r="G283" s="143" t="s">
        <v>48</v>
      </c>
      <c r="H283" s="11">
        <v>0</v>
      </c>
      <c r="I283" s="11">
        <v>4</v>
      </c>
      <c r="J283" s="672">
        <v>31.73</v>
      </c>
      <c r="K283" s="11">
        <v>8.9701000000000004</v>
      </c>
      <c r="L283" s="140">
        <v>40.700099999999999</v>
      </c>
      <c r="M283" s="244">
        <v>162.8004</v>
      </c>
      <c r="N283" s="141">
        <v>3.1705109491359646E-4</v>
      </c>
      <c r="O283" s="711"/>
      <c r="P283" s="64"/>
      <c r="Q283" s="203">
        <f>IFERROR(IF(OR(B283="TÍTULO 1",B283="TÍTULO 2",B283="TÍTULO 3",B283="TÍTULO 4"),B283,IF(D283=0,"",IF(OR(D283="SINAPI",D283="SINAPI INSUMO",D283="ORSE INSUMO",D283="SEINFRA CE",D283="COMP. ELABORADA",D283="SABESP",D283="EMBASA-BA INSUMO",D283="COMPOSIÇÃO ELAB.",D283="COTAÇÃO INSUMO-BDI DIF.",D283="ORSE INSUMO-BDI DIFERENCIADO",D283="SINAPI INSUMO-BDI DIFERENCIADO"),B283,IF(MID(B283,1,5)="COMP.",VLOOKUP(B283,COMPOSIÇÕES!$K$1:$L$737090,2,FALSE))))),0)</f>
        <v>91992</v>
      </c>
      <c r="R283" s="212">
        <f>VLOOKUP(B283,'CURVA ABC'!$B$5:$N$262,9,FALSE)</f>
        <v>40.700099999999999</v>
      </c>
      <c r="S283" s="56" t="b">
        <f t="shared" si="54"/>
        <v>1</v>
      </c>
      <c r="T283" s="9" t="b">
        <f t="shared" si="61"/>
        <v>0</v>
      </c>
      <c r="V283" s="55">
        <v>91992</v>
      </c>
      <c r="W283" s="131" t="s">
        <v>766</v>
      </c>
      <c r="X283" s="672">
        <v>29.81</v>
      </c>
      <c r="Y283" s="2" t="b">
        <f>W283=E283</f>
        <v>1</v>
      </c>
    </row>
    <row r="284" spans="1:25" s="55" customFormat="1" ht="39.75" customHeight="1">
      <c r="A284" s="139" t="s">
        <v>1340</v>
      </c>
      <c r="B284" s="134">
        <v>92008</v>
      </c>
      <c r="C284" s="16" t="s">
        <v>2148</v>
      </c>
      <c r="D284" s="137" t="s">
        <v>100</v>
      </c>
      <c r="E284" s="11" t="s">
        <v>771</v>
      </c>
      <c r="F284" s="11" t="e">
        <v>#REF!</v>
      </c>
      <c r="G284" s="143" t="s">
        <v>48</v>
      </c>
      <c r="H284" s="11">
        <v>0</v>
      </c>
      <c r="I284" s="11">
        <v>8</v>
      </c>
      <c r="J284" s="672">
        <v>36.340000000000003</v>
      </c>
      <c r="K284" s="11">
        <v>10.273300000000001</v>
      </c>
      <c r="L284" s="140">
        <v>46.613300000000002</v>
      </c>
      <c r="M284" s="244">
        <v>372.90640000000002</v>
      </c>
      <c r="N284" s="141">
        <v>7.2622906590086745E-4</v>
      </c>
      <c r="O284" s="711"/>
      <c r="P284" s="64"/>
      <c r="Q284" s="203">
        <f>IFERROR(IF(OR(B284="TÍTULO 1",B284="TÍTULO 2",B284="TÍTULO 3",B284="TÍTULO 4"),B284,IF(D284=0,"",IF(OR(D284="SINAPI",D284="SINAPI INSUMO",D284="ORSE INSUMO",D284="SEINFRA CE",D284="COMP. ELABORADA",D284="SABESP",D284="EMBASA-BA INSUMO",D284="COMPOSIÇÃO ELAB.",D284="COTAÇÃO INSUMO-BDI DIF.",D284="ORSE INSUMO-BDI DIFERENCIADO",D284="SINAPI INSUMO-BDI DIFERENCIADO"),B284,IF(MID(B284,1,5)="COMP.",VLOOKUP(B284,COMPOSIÇÕES!$K$1:$L$737090,2,FALSE))))),0)</f>
        <v>92008</v>
      </c>
      <c r="R284" s="212">
        <f>VLOOKUP(B284,'CURVA ABC'!$B$5:$N$262,9,FALSE)</f>
        <v>46.613300000000002</v>
      </c>
      <c r="S284" s="56" t="b">
        <f t="shared" si="54"/>
        <v>1</v>
      </c>
      <c r="T284" s="9" t="b">
        <f t="shared" si="61"/>
        <v>0</v>
      </c>
      <c r="V284" s="55">
        <v>92008</v>
      </c>
      <c r="W284" s="132" t="s">
        <v>771</v>
      </c>
      <c r="X284" s="672">
        <v>33.67</v>
      </c>
      <c r="Y284" s="2"/>
    </row>
    <row r="285" spans="1:25" s="55" customFormat="1" ht="39.75" customHeight="1">
      <c r="A285" s="139" t="s">
        <v>1341</v>
      </c>
      <c r="B285" s="134">
        <v>92004</v>
      </c>
      <c r="C285" s="16" t="s">
        <v>2149</v>
      </c>
      <c r="D285" s="137" t="s">
        <v>100</v>
      </c>
      <c r="E285" s="11" t="s">
        <v>770</v>
      </c>
      <c r="F285" s="11" t="e">
        <v>#REF!</v>
      </c>
      <c r="G285" s="143" t="s">
        <v>48</v>
      </c>
      <c r="H285" s="11">
        <v>0</v>
      </c>
      <c r="I285" s="11">
        <v>6</v>
      </c>
      <c r="J285" s="672">
        <v>41.43</v>
      </c>
      <c r="K285" s="11">
        <v>11.712300000000001</v>
      </c>
      <c r="L285" s="140">
        <v>53.142299999999999</v>
      </c>
      <c r="M285" s="244">
        <v>318.85379999999998</v>
      </c>
      <c r="N285" s="141">
        <v>6.2096251856482473E-4</v>
      </c>
      <c r="O285" s="711"/>
      <c r="P285" s="64"/>
      <c r="Q285" s="203">
        <f>IFERROR(IF(OR(B285="TÍTULO 1",B285="TÍTULO 2",B285="TÍTULO 3",B285="TÍTULO 4"),B285,IF(D285=0,"",IF(OR(D285="SINAPI",D285="SINAPI INSUMO",D285="ORSE INSUMO",D285="SEINFRA CE",D285="COMP. ELABORADA",D285="SABESP",D285="EMBASA-BA INSUMO",D285="COMPOSIÇÃO ELAB.",D285="COTAÇÃO INSUMO-BDI DIF.",D285="ORSE INSUMO-BDI DIFERENCIADO",D285="SINAPI INSUMO-BDI DIFERENCIADO"),B285,IF(MID(B285,1,5)="COMP.",VLOOKUP(B285,COMPOSIÇÕES!$K$1:$L$737090,2,FALSE))))),0)</f>
        <v>92004</v>
      </c>
      <c r="R285" s="212">
        <f>VLOOKUP(B285,'CURVA ABC'!$B$5:$N$262,9,FALSE)</f>
        <v>53.142299999999999</v>
      </c>
      <c r="S285" s="56" t="b">
        <f t="shared" si="54"/>
        <v>1</v>
      </c>
      <c r="T285" s="9" t="b">
        <f t="shared" si="61"/>
        <v>0</v>
      </c>
      <c r="V285" s="55">
        <v>92004</v>
      </c>
      <c r="W285" s="131" t="s">
        <v>770</v>
      </c>
      <c r="X285" s="672">
        <v>38.61</v>
      </c>
      <c r="Y285" s="2" t="b">
        <f t="shared" ref="Y285:Y293" si="68">W285=E285</f>
        <v>1</v>
      </c>
    </row>
    <row r="286" spans="1:25" s="55" customFormat="1" ht="44.25" customHeight="1">
      <c r="A286" s="139" t="s">
        <v>1342</v>
      </c>
      <c r="B286" s="134" t="s">
        <v>161</v>
      </c>
      <c r="C286" s="16" t="s">
        <v>161</v>
      </c>
      <c r="D286" s="137" t="s">
        <v>928</v>
      </c>
      <c r="E286" s="11" t="s">
        <v>1362</v>
      </c>
      <c r="F286" s="11" t="e">
        <v>#REF!</v>
      </c>
      <c r="G286" s="143" t="s">
        <v>955</v>
      </c>
      <c r="H286" s="11">
        <v>0</v>
      </c>
      <c r="I286" s="11">
        <v>1</v>
      </c>
      <c r="J286" s="672">
        <v>63.37</v>
      </c>
      <c r="K286" s="11">
        <v>17.9147</v>
      </c>
      <c r="L286" s="140">
        <v>81.284700000000001</v>
      </c>
      <c r="M286" s="244">
        <v>81.284700000000001</v>
      </c>
      <c r="N286" s="141">
        <v>1.5830061311104406E-4</v>
      </c>
      <c r="O286" s="711"/>
      <c r="P286" s="64"/>
      <c r="Q286" s="203" t="str">
        <f>IFERROR(IF(OR(B286="TÍTULO 1",B286="TÍTULO 2",B286="TÍTULO 3",B286="TÍTULO 4"),B286,IF(D286=0,"",IF(OR(D286="SINAPI",D286="SINAPI INSUMO",D286="ORSE INSUMO",D286="SEINFRA CE",D286="COMP. ELABORADA",D286="SABESP",D286="EMBASA-BA INSUMO",D286="COMPOSIÇÃO ELAB.",D286="COTAÇÃO INSUMO-BDI DIF.",D286="ORSE INSUMO-BDI DIFERENCIADO",D286="SINAPI INSUMO-BDI DIFERENCIADO"),B286,IF(MID(B286,1,5)="COMP.",VLOOKUP(B286,COMPOSIÇÕES!$K$1:$L$737090,2,FALSE))))),0)</f>
        <v>COMP. 63</v>
      </c>
      <c r="R286" s="212">
        <f>VLOOKUP(B286,'CURVA ABC'!$B$5:$N$262,9,FALSE)</f>
        <v>81.284700000000001</v>
      </c>
      <c r="S286" s="56" t="b">
        <f t="shared" si="54"/>
        <v>1</v>
      </c>
      <c r="T286" s="9" t="b">
        <f t="shared" si="61"/>
        <v>0</v>
      </c>
      <c r="V286" s="55" t="s">
        <v>161</v>
      </c>
      <c r="W286" s="131" t="s">
        <v>1362</v>
      </c>
      <c r="X286" s="672">
        <v>46.31</v>
      </c>
      <c r="Y286" s="2" t="b">
        <f t="shared" si="68"/>
        <v>1</v>
      </c>
    </row>
    <row r="287" spans="1:25" s="55" customFormat="1" ht="44.25" customHeight="1">
      <c r="A287" s="139" t="s">
        <v>1343</v>
      </c>
      <c r="B287" s="134">
        <v>91997</v>
      </c>
      <c r="C287" s="16" t="s">
        <v>2150</v>
      </c>
      <c r="D287" s="137" t="s">
        <v>100</v>
      </c>
      <c r="E287" s="11" t="s">
        <v>768</v>
      </c>
      <c r="F287" s="11" t="e">
        <v>#REF!</v>
      </c>
      <c r="G287" s="143" t="s">
        <v>48</v>
      </c>
      <c r="H287" s="11">
        <v>0</v>
      </c>
      <c r="I287" s="11">
        <v>1</v>
      </c>
      <c r="J287" s="672">
        <v>27.3</v>
      </c>
      <c r="K287" s="11">
        <v>7.7176999999999998</v>
      </c>
      <c r="L287" s="140">
        <v>35.017699999999998</v>
      </c>
      <c r="M287" s="244">
        <v>35.017699999999998</v>
      </c>
      <c r="N287" s="141">
        <v>6.8196393413995577E-5</v>
      </c>
      <c r="O287" s="711"/>
      <c r="P287" s="64"/>
      <c r="Q287" s="203">
        <f>IFERROR(IF(OR(B287="TÍTULO 1",B287="TÍTULO 2",B287="TÍTULO 3",B287="TÍTULO 4"),B287,IF(D287=0,"",IF(OR(D287="SINAPI",D287="SINAPI INSUMO",D287="ORSE INSUMO",D287="SEINFRA CE",D287="COMP. ELABORADA",D287="SABESP",D287="EMBASA-BA INSUMO",D287="COMPOSIÇÃO ELAB.",D287="COTAÇÃO INSUMO-BDI DIF.",D287="ORSE INSUMO-BDI DIFERENCIADO",D287="SINAPI INSUMO-BDI DIFERENCIADO"),B287,IF(MID(B287,1,5)="COMP.",VLOOKUP(B287,COMPOSIÇÕES!$K$1:$L$737090,2,FALSE))))),0)</f>
        <v>91997</v>
      </c>
      <c r="R287" s="212">
        <f>VLOOKUP(B287,'CURVA ABC'!$B$5:$N$262,9,FALSE)</f>
        <v>35.017699999999998</v>
      </c>
      <c r="S287" s="56" t="b">
        <f>R287=L287</f>
        <v>1</v>
      </c>
      <c r="T287" s="9" t="b">
        <f>S287=E287</f>
        <v>0</v>
      </c>
      <c r="V287" s="55">
        <v>91997</v>
      </c>
      <c r="W287" s="131" t="s">
        <v>768</v>
      </c>
      <c r="X287" s="672">
        <v>25.34</v>
      </c>
      <c r="Y287" s="2" t="b">
        <f>W287=E287</f>
        <v>1</v>
      </c>
    </row>
    <row r="288" spans="1:25" s="55" customFormat="1" ht="44.25" customHeight="1">
      <c r="A288" s="139" t="s">
        <v>1344</v>
      </c>
      <c r="B288" s="134">
        <v>91953</v>
      </c>
      <c r="C288" s="16" t="s">
        <v>2151</v>
      </c>
      <c r="D288" s="137" t="s">
        <v>100</v>
      </c>
      <c r="E288" s="11" t="s">
        <v>763</v>
      </c>
      <c r="F288" s="11" t="e">
        <v>#REF!</v>
      </c>
      <c r="G288" s="143" t="s">
        <v>48</v>
      </c>
      <c r="H288" s="11">
        <v>0</v>
      </c>
      <c r="I288" s="11">
        <v>24</v>
      </c>
      <c r="J288" s="672">
        <v>21.34</v>
      </c>
      <c r="K288" s="11">
        <v>6.0327999999999999</v>
      </c>
      <c r="L288" s="140">
        <v>27.372800000000002</v>
      </c>
      <c r="M288" s="244">
        <v>656.94719999999995</v>
      </c>
      <c r="N288" s="141">
        <v>1.2793938409268123E-3</v>
      </c>
      <c r="O288" s="711"/>
      <c r="P288" s="64"/>
      <c r="Q288" s="203">
        <f>IFERROR(IF(OR(B288="TÍTULO 1",B288="TÍTULO 2",B288="TÍTULO 3",B288="TÍTULO 4"),B288,IF(D288=0,"",IF(OR(D288="SINAPI",D288="SINAPI INSUMO",D288="ORSE INSUMO",D288="SEINFRA CE",D288="COMP. ELABORADA",D288="SABESP",D288="EMBASA-BA INSUMO",D288="COMPOSIÇÃO ELAB.",D288="COTAÇÃO INSUMO-BDI DIF.",D288="ORSE INSUMO-BDI DIFERENCIADO",D288="SINAPI INSUMO-BDI DIFERENCIADO"),B288,IF(MID(B288,1,5)="COMP.",VLOOKUP(B288,COMPOSIÇÕES!$K$1:$L$737090,2,FALSE))))),0)</f>
        <v>91953</v>
      </c>
      <c r="R288" s="212">
        <f>VLOOKUP(B288,'CURVA ABC'!$B$5:$N$262,9,FALSE)</f>
        <v>27.372800000000002</v>
      </c>
      <c r="S288" s="56" t="b">
        <f t="shared" si="54"/>
        <v>1</v>
      </c>
      <c r="T288" s="9" t="b">
        <f t="shared" si="61"/>
        <v>0</v>
      </c>
      <c r="V288" s="55">
        <v>91953</v>
      </c>
      <c r="W288" s="131" t="s">
        <v>763</v>
      </c>
      <c r="X288" s="672">
        <v>19.8</v>
      </c>
      <c r="Y288" s="2" t="b">
        <f t="shared" si="68"/>
        <v>1</v>
      </c>
    </row>
    <row r="289" spans="1:25" s="55" customFormat="1" ht="44.25" customHeight="1">
      <c r="A289" s="139" t="s">
        <v>1345</v>
      </c>
      <c r="B289" s="134">
        <v>91959</v>
      </c>
      <c r="C289" s="16" t="s">
        <v>2152</v>
      </c>
      <c r="D289" s="137" t="s">
        <v>100</v>
      </c>
      <c r="E289" s="11" t="s">
        <v>765</v>
      </c>
      <c r="F289" s="11" t="e">
        <v>#REF!</v>
      </c>
      <c r="G289" s="143" t="s">
        <v>48</v>
      </c>
      <c r="H289" s="11">
        <v>0</v>
      </c>
      <c r="I289" s="11">
        <v>2</v>
      </c>
      <c r="J289" s="672">
        <v>33.82</v>
      </c>
      <c r="K289" s="11">
        <v>9.5609000000000002</v>
      </c>
      <c r="L289" s="140">
        <v>43.380899999999997</v>
      </c>
      <c r="M289" s="244">
        <v>86.761799999999994</v>
      </c>
      <c r="N289" s="141">
        <v>1.6896717506022387E-4</v>
      </c>
      <c r="O289" s="711"/>
      <c r="P289" s="64"/>
      <c r="Q289" s="203">
        <f>IFERROR(IF(OR(B289="TÍTULO 1",B289="TÍTULO 2",B289="TÍTULO 3",B289="TÍTULO 4"),B289,IF(D289=0,"",IF(OR(D289="SINAPI",D289="SINAPI INSUMO",D289="ORSE INSUMO",D289="SEINFRA CE",D289="COMP. ELABORADA",D289="SABESP",D289="EMBASA-BA INSUMO",D289="COMPOSIÇÃO ELAB.",D289="COTAÇÃO INSUMO-BDI DIF.",D289="ORSE INSUMO-BDI DIFERENCIADO",D289="SINAPI INSUMO-BDI DIFERENCIADO"),B289,IF(MID(B289,1,5)="COMP.",VLOOKUP(B289,COMPOSIÇÕES!$K$1:$L$737090,2,FALSE))))),0)</f>
        <v>91959</v>
      </c>
      <c r="R289" s="212">
        <f>VLOOKUP(B289,'CURVA ABC'!$B$5:$N$262,9,FALSE)</f>
        <v>43.380899999999997</v>
      </c>
      <c r="S289" s="56" t="b">
        <f t="shared" si="54"/>
        <v>1</v>
      </c>
      <c r="T289" s="9" t="b">
        <f t="shared" si="61"/>
        <v>0</v>
      </c>
      <c r="V289" s="55">
        <v>91959</v>
      </c>
      <c r="W289" s="131" t="s">
        <v>765</v>
      </c>
      <c r="X289" s="672">
        <v>31.37</v>
      </c>
      <c r="Y289" s="2" t="b">
        <f t="shared" si="68"/>
        <v>1</v>
      </c>
    </row>
    <row r="290" spans="1:25" s="55" customFormat="1" ht="44.25" customHeight="1">
      <c r="A290" s="139" t="s">
        <v>1556</v>
      </c>
      <c r="B290" s="134">
        <v>91957</v>
      </c>
      <c r="C290" s="16" t="s">
        <v>2153</v>
      </c>
      <c r="D290" s="137" t="s">
        <v>100</v>
      </c>
      <c r="E290" s="11" t="s">
        <v>764</v>
      </c>
      <c r="F290" s="11" t="e">
        <v>#REF!</v>
      </c>
      <c r="G290" s="143" t="s">
        <v>48</v>
      </c>
      <c r="H290" s="11">
        <v>0</v>
      </c>
      <c r="I290" s="205">
        <v>2</v>
      </c>
      <c r="J290" s="672">
        <v>38.72</v>
      </c>
      <c r="K290" s="11">
        <v>10.946099999999999</v>
      </c>
      <c r="L290" s="140">
        <v>49.6661</v>
      </c>
      <c r="M290" s="244">
        <v>99.3322</v>
      </c>
      <c r="N290" s="141">
        <v>1.9344782181233183E-4</v>
      </c>
      <c r="O290" s="711"/>
      <c r="P290" s="64"/>
      <c r="Q290" s="203">
        <f>IFERROR(IF(OR(B290="TÍTULO 1",B290="TÍTULO 2",B290="TÍTULO 3",B290="TÍTULO 4"),B290,IF(D290=0,"",IF(OR(D290="SINAPI",D290="SINAPI INSUMO",D290="ORSE INSUMO",D290="SEINFRA CE",D290="COMP. ELABORADA",D290="SABESP",D290="EMBASA-BA INSUMO",D290="COMPOSIÇÃO ELAB.",D290="COTAÇÃO INSUMO-BDI DIF.",D290="ORSE INSUMO-BDI DIFERENCIADO",D290="SINAPI INSUMO-BDI DIFERENCIADO"),B290,IF(MID(B290,1,5)="COMP.",VLOOKUP(B290,COMPOSIÇÕES!$K$1:$L$737090,2,FALSE))))),0)</f>
        <v>91957</v>
      </c>
      <c r="R290" s="212">
        <f>VLOOKUP(B290,'CURVA ABC'!$B$5:$N$262,9,FALSE)</f>
        <v>49.6661</v>
      </c>
      <c r="S290" s="56" t="b">
        <f t="shared" si="54"/>
        <v>1</v>
      </c>
      <c r="T290" s="9" t="b">
        <f t="shared" si="61"/>
        <v>0</v>
      </c>
      <c r="V290" s="55">
        <v>91957</v>
      </c>
      <c r="W290" s="131" t="s">
        <v>764</v>
      </c>
      <c r="X290" s="672">
        <v>35.950000000000003</v>
      </c>
      <c r="Y290" s="2" t="b">
        <f t="shared" si="68"/>
        <v>1</v>
      </c>
    </row>
    <row r="291" spans="1:25" s="235" customFormat="1" ht="33.75" customHeight="1">
      <c r="A291" s="929" t="s">
        <v>1346</v>
      </c>
      <c r="B291" s="930" t="s">
        <v>541</v>
      </c>
      <c r="C291" s="253"/>
      <c r="D291" s="931"/>
      <c r="E291" s="932" t="s">
        <v>1347</v>
      </c>
      <c r="F291" s="255"/>
      <c r="G291" s="931"/>
      <c r="H291" s="254"/>
      <c r="I291" s="935"/>
      <c r="J291" s="256"/>
      <c r="K291" s="935"/>
      <c r="L291" s="256"/>
      <c r="M291" s="257">
        <v>3194.8070000000002</v>
      </c>
      <c r="N291" s="258">
        <v>6.2218339597913917E-3</v>
      </c>
      <c r="O291" s="712"/>
      <c r="P291" s="233"/>
      <c r="Q291" s="203" t="str">
        <f>IFERROR(IF(OR(B291="TÍTULO 1",B291="TÍTULO 2",B291="TÍTULO 3",B291="TÍTULO 4"),B291,IF(D291=0,"",IF(OR(D291="SINAPI",D291="SINAPI INSUMO",D291="ORSE INSUMO",D291="SEINFRA CE",D291="COMP. ELABORADA",D291="SABESP",D291="EMBASA-BA INSUMO",D291="COMPOSIÇÃO ELAB.",D291="COTAÇÃO INSUMO-BDI DIF.",D291="ORSE INSUMO-BDI DIFERENCIADO",D291="SINAPI INSUMO-BDI DIFERENCIADO"),B291,IF(MID(B291,1,5)="COMP.",VLOOKUP(B291,COMPOSIÇÕES!$K$1:$L$737090,2,FALSE))))),0)</f>
        <v>Título 2</v>
      </c>
      <c r="R291" s="212" t="e">
        <f>VLOOKUP(B291,'CURVA ABC'!$B$5:$N$262,9,FALSE)</f>
        <v>#N/A</v>
      </c>
      <c r="S291" s="56" t="e">
        <f t="shared" si="54"/>
        <v>#N/A</v>
      </c>
      <c r="T291" s="232" t="e">
        <f>S291=E291</f>
        <v>#N/A</v>
      </c>
      <c r="V291" s="235" t="s">
        <v>541</v>
      </c>
      <c r="W291" s="234" t="s">
        <v>1347</v>
      </c>
      <c r="X291" s="256"/>
      <c r="Y291" s="235" t="b">
        <f>W291=E291</f>
        <v>1</v>
      </c>
    </row>
    <row r="292" spans="1:25" s="55" customFormat="1" ht="44.25" customHeight="1">
      <c r="A292" s="139" t="s">
        <v>1348</v>
      </c>
      <c r="B292" s="134">
        <v>97590</v>
      </c>
      <c r="C292" s="16" t="s">
        <v>2154</v>
      </c>
      <c r="D292" s="137" t="s">
        <v>100</v>
      </c>
      <c r="E292" s="11" t="s">
        <v>772</v>
      </c>
      <c r="F292" s="11" t="e">
        <v>#REF!</v>
      </c>
      <c r="G292" s="143" t="s">
        <v>48</v>
      </c>
      <c r="H292" s="11">
        <v>0</v>
      </c>
      <c r="I292" s="205">
        <v>37</v>
      </c>
      <c r="J292" s="672">
        <v>62.53</v>
      </c>
      <c r="K292" s="11">
        <v>17.677199999999999</v>
      </c>
      <c r="L292" s="140">
        <v>80.2072</v>
      </c>
      <c r="M292" s="244">
        <v>2967.6664000000001</v>
      </c>
      <c r="N292" s="141">
        <v>5.779481386153174E-3</v>
      </c>
      <c r="O292" s="711"/>
      <c r="P292" s="64"/>
      <c r="Q292" s="203">
        <f>IFERROR(IF(OR(B292="TÍTULO 1",B292="TÍTULO 2",B292="TÍTULO 3",B292="TÍTULO 4"),B292,IF(D292=0,"",IF(OR(D292="SINAPI",D292="SINAPI INSUMO",D292="ORSE INSUMO",D292="SEINFRA CE",D292="COMP. ELABORADA",D292="SABESP",D292="EMBASA-BA INSUMO",D292="COMPOSIÇÃO ELAB.",D292="COTAÇÃO INSUMO-BDI DIF.",D292="ORSE INSUMO-BDI DIFERENCIADO",D292="SINAPI INSUMO-BDI DIFERENCIADO"),B292,IF(MID(B292,1,5)="COMP.",VLOOKUP(B292,COMPOSIÇÕES!$K$1:$L$737090,2,FALSE))))),0)</f>
        <v>97590</v>
      </c>
      <c r="R292" s="212">
        <f>VLOOKUP(B292,'CURVA ABC'!$B$5:$N$262,9,FALSE)</f>
        <v>80.2072</v>
      </c>
      <c r="S292" s="56" t="b">
        <f t="shared" ref="S292" si="69">R292=L292</f>
        <v>1</v>
      </c>
      <c r="T292" s="9" t="b">
        <f t="shared" ref="T292" si="70">S292=E292</f>
        <v>0</v>
      </c>
      <c r="V292" s="55">
        <v>97590</v>
      </c>
      <c r="W292" s="131" t="s">
        <v>772</v>
      </c>
      <c r="X292" s="672">
        <v>66.36</v>
      </c>
      <c r="Y292" s="2" t="b">
        <f t="shared" ref="Y292" si="71">W292=E292</f>
        <v>1</v>
      </c>
    </row>
    <row r="293" spans="1:25" s="55" customFormat="1" ht="44.25" customHeight="1">
      <c r="A293" s="139" t="s">
        <v>1349</v>
      </c>
      <c r="B293" s="134">
        <v>97607</v>
      </c>
      <c r="C293" s="592" t="s">
        <v>2155</v>
      </c>
      <c r="D293" s="138" t="s">
        <v>100</v>
      </c>
      <c r="E293" s="11" t="s">
        <v>774</v>
      </c>
      <c r="F293" s="11" t="e">
        <v>#REF!</v>
      </c>
      <c r="G293" s="143" t="s">
        <v>48</v>
      </c>
      <c r="H293" s="11">
        <v>0</v>
      </c>
      <c r="I293" s="205">
        <v>2</v>
      </c>
      <c r="J293" s="672">
        <v>88.54</v>
      </c>
      <c r="K293" s="11">
        <v>25.0303</v>
      </c>
      <c r="L293" s="140">
        <v>113.5703</v>
      </c>
      <c r="M293" s="244">
        <v>227.14060000000001</v>
      </c>
      <c r="N293" s="141">
        <v>4.4235257363821741E-4</v>
      </c>
      <c r="O293" s="711"/>
      <c r="P293" s="64"/>
      <c r="Q293" s="203">
        <f>IFERROR(IF(OR(B293="TÍTULO 1",B293="TÍTULO 2",B293="TÍTULO 3",B293="TÍTULO 4"),B293,IF(D293=0,"",IF(OR(D293="SINAPI",D293="SINAPI INSUMO",D293="ORSE INSUMO",D293="SEINFRA CE",D293="COMP. ELABORADA",D293="SABESP",D293="EMBASA-BA INSUMO",D293="COMPOSIÇÃO ELAB.",D293="COTAÇÃO INSUMO-BDI DIF.",D293="ORSE INSUMO-BDI DIFERENCIADO",D293="SINAPI INSUMO-BDI DIFERENCIADO"),B293,IF(MID(B293,1,5)="COMP.",VLOOKUP(B293,COMPOSIÇÕES!$K$1:$L$737090,2,FALSE))))),0)</f>
        <v>97607</v>
      </c>
      <c r="R293" s="212">
        <f>VLOOKUP(B293,'CURVA ABC'!$B$5:$N$262,9,FALSE)</f>
        <v>113.5703</v>
      </c>
      <c r="S293" s="56" t="b">
        <f t="shared" si="54"/>
        <v>1</v>
      </c>
      <c r="T293" s="9" t="b">
        <f t="shared" si="61"/>
        <v>0</v>
      </c>
      <c r="V293" s="55">
        <v>97607</v>
      </c>
      <c r="W293" s="131" t="s">
        <v>774</v>
      </c>
      <c r="X293" s="672">
        <v>118.16</v>
      </c>
      <c r="Y293" s="2" t="b">
        <f t="shared" si="68"/>
        <v>1</v>
      </c>
    </row>
    <row r="294" spans="1:25" s="239" customFormat="1" ht="43.5" customHeight="1">
      <c r="A294" s="914" t="s">
        <v>939</v>
      </c>
      <c r="B294" s="920" t="s">
        <v>540</v>
      </c>
      <c r="C294" s="247"/>
      <c r="D294" s="921"/>
      <c r="E294" s="914" t="s">
        <v>1266</v>
      </c>
      <c r="F294" s="249"/>
      <c r="G294" s="921"/>
      <c r="H294" s="248"/>
      <c r="I294" s="259"/>
      <c r="J294" s="259"/>
      <c r="K294" s="927"/>
      <c r="L294" s="915"/>
      <c r="M294" s="917">
        <v>6266.6959999999999</v>
      </c>
      <c r="N294" s="916">
        <v>1.2204287141128985E-2</v>
      </c>
      <c r="O294" s="714"/>
      <c r="P294" s="262"/>
      <c r="Q294" s="203" t="str">
        <f>IFERROR(IF(OR(B294="TÍTULO 1",B294="TÍTULO 2",B294="TÍTULO 3",B294="TÍTULO 4"),B294,IF(D294=0,"",IF(OR(D294="SINAPI",D294="SINAPI INSUMO",D294="ORSE INSUMO",D294="SEINFRA CE",D294="COMP. ELABORADA",D294="SABESP",D294="EMBASA-BA INSUMO",D294="COMPOSIÇÃO ELAB.",D294="COTAÇÃO INSUMO-BDI DIF.",D294="ORSE INSUMO-BDI DIFERENCIADO",D294="SINAPI INSUMO-BDI DIFERENCIADO"),B294,IF(MID(B294,1,5)="COMP.",VLOOKUP(B294,COMPOSIÇÕES!$K$1:$L$737090,2,FALSE))))),0)</f>
        <v>Título 1</v>
      </c>
      <c r="R294" s="212" t="e">
        <f>VLOOKUP(B294,'CURVA ABC'!$B$5:$N$262,9,FALSE)</f>
        <v>#N/A</v>
      </c>
      <c r="S294" s="56" t="e">
        <f t="shared" ref="S294:S335" si="72">R294=L294</f>
        <v>#N/A</v>
      </c>
      <c r="T294" s="238" t="e">
        <f t="shared" ref="T294:T306" si="73">S294=E294</f>
        <v>#N/A</v>
      </c>
      <c r="V294" s="239" t="s">
        <v>540</v>
      </c>
      <c r="W294" s="237" t="s">
        <v>1266</v>
      </c>
      <c r="X294" s="259"/>
      <c r="Y294" s="239" t="b">
        <f t="shared" ref="Y294:Y306" si="74">W294=E294</f>
        <v>1</v>
      </c>
    </row>
    <row r="295" spans="1:25" s="239" customFormat="1" ht="43.5" customHeight="1">
      <c r="A295" s="913" t="s">
        <v>1158</v>
      </c>
      <c r="B295" s="930" t="s">
        <v>541</v>
      </c>
      <c r="C295" s="253"/>
      <c r="D295" s="931"/>
      <c r="E295" s="913" t="s">
        <v>1288</v>
      </c>
      <c r="F295" s="255"/>
      <c r="G295" s="931"/>
      <c r="H295" s="254"/>
      <c r="I295" s="256"/>
      <c r="J295" s="256"/>
      <c r="K295" s="935"/>
      <c r="L295" s="256"/>
      <c r="M295" s="257">
        <v>268.50749999999999</v>
      </c>
      <c r="N295" s="258">
        <v>5.2291392937310046E-4</v>
      </c>
      <c r="O295" s="714"/>
      <c r="P295" s="262"/>
      <c r="Q295" s="203" t="str">
        <f>IFERROR(IF(OR(B295="TÍTULO 1",B295="TÍTULO 2",B295="TÍTULO 3",B295="TÍTULO 4"),B295,IF(D295=0,"",IF(OR(D295="SINAPI",D295="SINAPI INSUMO",D295="ORSE INSUMO",D295="SEINFRA CE",D295="COMP. ELABORADA",D295="SABESP",D295="EMBASA-BA INSUMO",D295="COMPOSIÇÃO ELAB.",D295="COTAÇÃO INSUMO-BDI DIF.",D295="ORSE INSUMO-BDI DIFERENCIADO",D295="SINAPI INSUMO-BDI DIFERENCIADO"),B295,IF(MID(B295,1,5)="COMP.",VLOOKUP(B295,COMPOSIÇÕES!$K$1:$L$737090,2,FALSE))))),0)</f>
        <v>Título 2</v>
      </c>
      <c r="R295" s="212" t="e">
        <f>VLOOKUP(B295,'CURVA ABC'!$B$5:$N$262,9,FALSE)</f>
        <v>#N/A</v>
      </c>
      <c r="S295" s="56" t="e">
        <f t="shared" si="72"/>
        <v>#N/A</v>
      </c>
      <c r="T295" s="238" t="e">
        <f t="shared" si="73"/>
        <v>#N/A</v>
      </c>
      <c r="V295" s="239" t="s">
        <v>541</v>
      </c>
      <c r="W295" s="237" t="s">
        <v>1288</v>
      </c>
      <c r="X295" s="256"/>
      <c r="Y295" s="239" t="b">
        <f t="shared" si="74"/>
        <v>1</v>
      </c>
    </row>
    <row r="296" spans="1:25" s="55" customFormat="1" ht="40.5" customHeight="1">
      <c r="A296" s="139" t="s">
        <v>1290</v>
      </c>
      <c r="B296" s="134">
        <v>91940</v>
      </c>
      <c r="C296" s="16" t="s">
        <v>2131</v>
      </c>
      <c r="D296" s="137" t="s">
        <v>100</v>
      </c>
      <c r="E296" s="11" t="s">
        <v>755</v>
      </c>
      <c r="F296" s="11" t="e">
        <v>#REF!</v>
      </c>
      <c r="G296" s="143" t="s">
        <v>48</v>
      </c>
      <c r="H296" s="11">
        <v>0</v>
      </c>
      <c r="I296" s="11">
        <v>7</v>
      </c>
      <c r="J296" s="672">
        <v>10.77</v>
      </c>
      <c r="K296" s="11">
        <v>3.0447000000000002</v>
      </c>
      <c r="L296" s="140">
        <v>13.8147</v>
      </c>
      <c r="M296" s="244">
        <v>96.7029</v>
      </c>
      <c r="N296" s="141">
        <v>1.883273034115397E-4</v>
      </c>
      <c r="O296" s="711"/>
      <c r="P296" s="64"/>
      <c r="Q296" s="203">
        <f>IFERROR(IF(OR(B296="TÍTULO 1",B296="TÍTULO 2",B296="TÍTULO 3",B296="TÍTULO 4"),B296,IF(D296=0,"",IF(OR(D296="SINAPI",D296="SINAPI INSUMO",D296="ORSE INSUMO",D296="SEINFRA CE",D296="COMP. ELABORADA",D296="SABESP",D296="EMBASA-BA INSUMO",D296="COMPOSIÇÃO ELAB.",D296="COTAÇÃO INSUMO-BDI DIF.",D296="ORSE INSUMO-BDI DIFERENCIADO",D296="SINAPI INSUMO-BDI DIFERENCIADO"),B296,IF(MID(B296,1,5)="COMP.",VLOOKUP(B296,COMPOSIÇÕES!$K$1:$L$737090,2,FALSE))))),0)</f>
        <v>91940</v>
      </c>
      <c r="R296" s="212">
        <f>VLOOKUP(B296,'CURVA ABC'!$B$5:$N$262,9,FALSE)</f>
        <v>13.8147</v>
      </c>
      <c r="S296" s="56" t="b">
        <f t="shared" si="72"/>
        <v>1</v>
      </c>
      <c r="T296" s="720" t="b">
        <f t="shared" si="73"/>
        <v>0</v>
      </c>
      <c r="V296" s="55">
        <v>91940</v>
      </c>
      <c r="W296" s="212" t="s">
        <v>755</v>
      </c>
      <c r="X296" s="672">
        <v>10.38</v>
      </c>
      <c r="Y296" s="55" t="b">
        <f t="shared" si="74"/>
        <v>1</v>
      </c>
    </row>
    <row r="297" spans="1:25" s="55" customFormat="1" ht="40.5" customHeight="1">
      <c r="A297" s="139" t="s">
        <v>1291</v>
      </c>
      <c r="B297" s="136">
        <v>91943</v>
      </c>
      <c r="C297" s="16" t="s">
        <v>2156</v>
      </c>
      <c r="D297" s="137" t="s">
        <v>100</v>
      </c>
      <c r="E297" s="11" t="s">
        <v>756</v>
      </c>
      <c r="F297" s="11" t="e">
        <v>#REF!</v>
      </c>
      <c r="G297" s="143" t="s">
        <v>48</v>
      </c>
      <c r="H297" s="11">
        <v>0</v>
      </c>
      <c r="I297" s="11">
        <v>7</v>
      </c>
      <c r="J297" s="672">
        <v>13.94</v>
      </c>
      <c r="K297" s="11">
        <v>3.9407999999999999</v>
      </c>
      <c r="L297" s="140">
        <v>17.880800000000001</v>
      </c>
      <c r="M297" s="244">
        <v>125.1656</v>
      </c>
      <c r="N297" s="141">
        <v>2.4375794239766762E-4</v>
      </c>
      <c r="O297" s="711"/>
      <c r="P297" s="64"/>
      <c r="Q297" s="203">
        <f>IFERROR(IF(OR(B297="TÍTULO 1",B297="TÍTULO 2",B297="TÍTULO 3",B297="TÍTULO 4"),B297,IF(D297=0,"",IF(OR(D297="SINAPI",D297="SINAPI INSUMO",D297="ORSE INSUMO",D297="SEINFRA CE",D297="COMP. ELABORADA",D297="SABESP",D297="EMBASA-BA INSUMO",D297="COMPOSIÇÃO ELAB.",D297="COTAÇÃO INSUMO-BDI DIF.",D297="ORSE INSUMO-BDI DIFERENCIADO",D297="SINAPI INSUMO-BDI DIFERENCIADO"),B297,IF(MID(B297,1,5)="COMP.",VLOOKUP(B297,COMPOSIÇÕES!$K$1:$L$737090,2,FALSE))))),0)</f>
        <v>91943</v>
      </c>
      <c r="R297" s="212">
        <f>VLOOKUP(B297,'CURVA ABC'!$B$5:$N$262,9,FALSE)</f>
        <v>17.880800000000001</v>
      </c>
      <c r="S297" s="56" t="b">
        <f t="shared" si="72"/>
        <v>1</v>
      </c>
      <c r="T297" s="720" t="b">
        <f t="shared" si="73"/>
        <v>0</v>
      </c>
      <c r="V297" s="55">
        <v>91943</v>
      </c>
      <c r="W297" s="212" t="s">
        <v>756</v>
      </c>
      <c r="X297" s="672">
        <v>13.36</v>
      </c>
      <c r="Y297" s="55" t="b">
        <f t="shared" si="74"/>
        <v>1</v>
      </c>
    </row>
    <row r="298" spans="1:25" s="55" customFormat="1" ht="45" customHeight="1">
      <c r="A298" s="139" t="s">
        <v>1292</v>
      </c>
      <c r="B298" s="134" t="s">
        <v>143</v>
      </c>
      <c r="C298" s="16" t="s">
        <v>143</v>
      </c>
      <c r="D298" s="137" t="s">
        <v>928</v>
      </c>
      <c r="E298" s="11" t="s">
        <v>1293</v>
      </c>
      <c r="F298" s="11" t="e">
        <v>#REF!</v>
      </c>
      <c r="G298" s="143" t="s">
        <v>955</v>
      </c>
      <c r="H298" s="11">
        <v>0</v>
      </c>
      <c r="I298" s="11">
        <v>1</v>
      </c>
      <c r="J298" s="672">
        <v>36.36</v>
      </c>
      <c r="K298" s="11">
        <v>10.279</v>
      </c>
      <c r="L298" s="140">
        <v>46.639000000000003</v>
      </c>
      <c r="M298" s="244">
        <v>46.639000000000003</v>
      </c>
      <c r="N298" s="141">
        <v>9.082868356389313E-5</v>
      </c>
      <c r="O298" s="711"/>
      <c r="P298" s="64"/>
      <c r="Q298" s="203" t="str">
        <f>IFERROR(IF(OR(B298="TÍTULO 1",B298="TÍTULO 2",B298="TÍTULO 3",B298="TÍTULO 4"),B298,IF(D298=0,"",IF(OR(D298="SINAPI",D298="SINAPI INSUMO",D298="ORSE INSUMO",D298="SEINFRA CE",D298="COMP. ELABORADA",D298="SABESP",D298="EMBASA-BA INSUMO",D298="COMPOSIÇÃO ELAB.",D298="COTAÇÃO INSUMO-BDI DIF.",D298="ORSE INSUMO-BDI DIFERENCIADO",D298="SINAPI INSUMO-BDI DIFERENCIADO"),B298,IF(MID(B298,1,5)="COMP.",VLOOKUP(B298,COMPOSIÇÕES!$K$1:$L$737090,2,FALSE))))),0)</f>
        <v>COMP. 51</v>
      </c>
      <c r="R298" s="212">
        <f>VLOOKUP(B298,'CURVA ABC'!$B$5:$N$262,9,FALSE)</f>
        <v>46.639000000000003</v>
      </c>
      <c r="S298" s="56" t="b">
        <f t="shared" si="72"/>
        <v>1</v>
      </c>
      <c r="T298" s="720" t="b">
        <f t="shared" si="73"/>
        <v>0</v>
      </c>
      <c r="V298" s="55" t="s">
        <v>143</v>
      </c>
      <c r="W298" s="212" t="s">
        <v>1293</v>
      </c>
      <c r="X298" s="672">
        <v>35.47</v>
      </c>
      <c r="Y298" s="55" t="b">
        <f t="shared" si="74"/>
        <v>1</v>
      </c>
    </row>
    <row r="299" spans="1:25" s="239" customFormat="1" ht="43.5" customHeight="1">
      <c r="A299" s="929" t="s">
        <v>1159</v>
      </c>
      <c r="B299" s="930" t="s">
        <v>541</v>
      </c>
      <c r="C299" s="253"/>
      <c r="D299" s="931"/>
      <c r="E299" s="932" t="s">
        <v>1289</v>
      </c>
      <c r="F299" s="255"/>
      <c r="G299" s="931"/>
      <c r="H299" s="254"/>
      <c r="I299" s="256"/>
      <c r="J299" s="256"/>
      <c r="K299" s="935"/>
      <c r="L299" s="256"/>
      <c r="M299" s="257">
        <v>1433.0346</v>
      </c>
      <c r="N299" s="258">
        <v>2.7908112570919218E-3</v>
      </c>
      <c r="O299" s="714"/>
      <c r="P299" s="262"/>
      <c r="Q299" s="203" t="str">
        <f>IFERROR(IF(OR(B299="TÍTULO 1",B299="TÍTULO 2",B299="TÍTULO 3",B299="TÍTULO 4"),B299,IF(D299=0,"",IF(OR(D299="SINAPI",D299="SINAPI INSUMO",D299="ORSE INSUMO",D299="SEINFRA CE",D299="COMP. ELABORADA",D299="SABESP",D299="EMBASA-BA INSUMO",D299="COMPOSIÇÃO ELAB.",D299="COTAÇÃO INSUMO-BDI DIF.",D299="ORSE INSUMO-BDI DIFERENCIADO",D299="SINAPI INSUMO-BDI DIFERENCIADO"),B299,IF(MID(B299,1,5)="COMP.",VLOOKUP(B299,COMPOSIÇÕES!$K$1:$L$737090,2,FALSE))))),0)</f>
        <v>Título 2</v>
      </c>
      <c r="R299" s="212" t="e">
        <f>VLOOKUP(B299,'CURVA ABC'!$B$5:$N$262,9,FALSE)</f>
        <v>#N/A</v>
      </c>
      <c r="S299" s="56" t="e">
        <f t="shared" si="72"/>
        <v>#N/A</v>
      </c>
      <c r="T299" s="238" t="e">
        <f t="shared" si="73"/>
        <v>#N/A</v>
      </c>
      <c r="V299" s="239" t="s">
        <v>541</v>
      </c>
      <c r="W299" s="237" t="s">
        <v>1289</v>
      </c>
      <c r="X299" s="256"/>
      <c r="Y299" s="239" t="b">
        <f t="shared" si="74"/>
        <v>1</v>
      </c>
    </row>
    <row r="300" spans="1:25" s="55" customFormat="1" ht="40.5" customHeight="1">
      <c r="A300" s="139" t="s">
        <v>1297</v>
      </c>
      <c r="B300" s="134">
        <v>91867</v>
      </c>
      <c r="C300" s="16" t="s">
        <v>2157</v>
      </c>
      <c r="D300" s="137" t="s">
        <v>100</v>
      </c>
      <c r="E300" s="11" t="s">
        <v>745</v>
      </c>
      <c r="F300" s="11" t="e">
        <v>#REF!</v>
      </c>
      <c r="G300" s="143" t="s">
        <v>47</v>
      </c>
      <c r="H300" s="11">
        <v>0</v>
      </c>
      <c r="I300" s="11">
        <v>13</v>
      </c>
      <c r="J300" s="672">
        <v>6.12</v>
      </c>
      <c r="K300" s="11">
        <v>1.7301</v>
      </c>
      <c r="L300" s="140">
        <v>7.8501000000000003</v>
      </c>
      <c r="M300" s="244">
        <v>102.0513</v>
      </c>
      <c r="N300" s="141">
        <v>1.9874322423259344E-4</v>
      </c>
      <c r="O300" s="711"/>
      <c r="P300" s="64"/>
      <c r="Q300" s="203">
        <f>IFERROR(IF(OR(B300="TÍTULO 1",B300="TÍTULO 2",B300="TÍTULO 3",B300="TÍTULO 4"),B300,IF(D300=0,"",IF(OR(D300="SINAPI",D300="SINAPI INSUMO",D300="ORSE INSUMO",D300="SEINFRA CE",D300="COMP. ELABORADA",D300="SABESP",D300="EMBASA-BA INSUMO",D300="COMPOSIÇÃO ELAB.",D300="COTAÇÃO INSUMO-BDI DIF.",D300="ORSE INSUMO-BDI DIFERENCIADO",D300="SINAPI INSUMO-BDI DIFERENCIADO"),B300,IF(MID(B300,1,5)="COMP.",VLOOKUP(B300,COMPOSIÇÕES!$K$1:$L$737090,2,FALSE))))),0)</f>
        <v>91867</v>
      </c>
      <c r="R300" s="212">
        <f>VLOOKUP(B300,'CURVA ABC'!$B$5:$N$262,9,FALSE)</f>
        <v>7.8501000000000003</v>
      </c>
      <c r="S300" s="56" t="b">
        <f>R300=L300</f>
        <v>1</v>
      </c>
      <c r="T300" s="9" t="b">
        <f t="shared" si="73"/>
        <v>0</v>
      </c>
      <c r="V300" s="55">
        <v>91867</v>
      </c>
      <c r="W300" s="67" t="s">
        <v>745</v>
      </c>
      <c r="X300" s="672">
        <v>5.95</v>
      </c>
      <c r="Y300" s="2" t="b">
        <f t="shared" si="74"/>
        <v>1</v>
      </c>
    </row>
    <row r="301" spans="1:25" s="55" customFormat="1" ht="40.5" customHeight="1">
      <c r="A301" s="139" t="s">
        <v>1298</v>
      </c>
      <c r="B301" s="134">
        <v>91834</v>
      </c>
      <c r="C301" s="16" t="s">
        <v>2135</v>
      </c>
      <c r="D301" s="137" t="s">
        <v>100</v>
      </c>
      <c r="E301" s="11" t="s">
        <v>742</v>
      </c>
      <c r="F301" s="11" t="e">
        <v>#REF!</v>
      </c>
      <c r="G301" s="143" t="s">
        <v>47</v>
      </c>
      <c r="H301" s="11">
        <v>0</v>
      </c>
      <c r="I301" s="11">
        <v>22</v>
      </c>
      <c r="J301" s="672">
        <v>5.92</v>
      </c>
      <c r="K301" s="11">
        <v>1.6736</v>
      </c>
      <c r="L301" s="140">
        <v>7.5936000000000003</v>
      </c>
      <c r="M301" s="244">
        <v>167.0592</v>
      </c>
      <c r="N301" s="141">
        <v>3.2534503769886003E-4</v>
      </c>
      <c r="O301" s="711"/>
      <c r="P301" s="64"/>
      <c r="Q301" s="203">
        <f>IFERROR(IF(OR(B301="TÍTULO 1",B301="TÍTULO 2",B301="TÍTULO 3",B301="TÍTULO 4"),B301,IF(D301=0,"",IF(OR(D301="SINAPI",D301="SINAPI INSUMO",D301="ORSE INSUMO",D301="SEINFRA CE",D301="COMP. ELABORADA",D301="SABESP",D301="EMBASA-BA INSUMO",D301="COMPOSIÇÃO ELAB.",D301="COTAÇÃO INSUMO-BDI DIF.",D301="ORSE INSUMO-BDI DIFERENCIADO",D301="SINAPI INSUMO-BDI DIFERENCIADO"),B301,IF(MID(B301,1,5)="COMP.",VLOOKUP(B301,COMPOSIÇÕES!$K$1:$L$737090,2,FALSE))))),0)</f>
        <v>91834</v>
      </c>
      <c r="R301" s="212">
        <f>VLOOKUP(B301,'CURVA ABC'!$B$5:$N$262,9,FALSE)</f>
        <v>7.5936000000000003</v>
      </c>
      <c r="S301" s="56" t="b">
        <f>R301=L301</f>
        <v>1</v>
      </c>
      <c r="T301" s="9" t="b">
        <f t="shared" si="73"/>
        <v>0</v>
      </c>
      <c r="V301" s="55">
        <v>91834</v>
      </c>
      <c r="W301" s="67" t="s">
        <v>742</v>
      </c>
      <c r="X301" s="672">
        <v>5.82</v>
      </c>
      <c r="Y301" s="2" t="b">
        <f t="shared" si="74"/>
        <v>1</v>
      </c>
    </row>
    <row r="302" spans="1:25" s="55" customFormat="1" ht="40.5" customHeight="1">
      <c r="A302" s="139" t="s">
        <v>1299</v>
      </c>
      <c r="B302" s="134">
        <v>93008</v>
      </c>
      <c r="C302" s="16" t="s">
        <v>2158</v>
      </c>
      <c r="D302" s="137" t="s">
        <v>100</v>
      </c>
      <c r="E302" s="11" t="s">
        <v>746</v>
      </c>
      <c r="F302" s="11" t="e">
        <v>#REF!</v>
      </c>
      <c r="G302" s="143" t="s">
        <v>47</v>
      </c>
      <c r="H302" s="11">
        <v>0</v>
      </c>
      <c r="I302" s="11">
        <v>70</v>
      </c>
      <c r="J302" s="672">
        <v>10.25</v>
      </c>
      <c r="K302" s="11">
        <v>2.8976999999999999</v>
      </c>
      <c r="L302" s="140">
        <v>13.1477</v>
      </c>
      <c r="M302" s="244">
        <v>920.33900000000006</v>
      </c>
      <c r="N302" s="141">
        <v>1.7923450288923398E-3</v>
      </c>
      <c r="O302" s="711"/>
      <c r="P302" s="64"/>
      <c r="Q302" s="203">
        <f>IFERROR(IF(OR(B302="TÍTULO 1",B302="TÍTULO 2",B302="TÍTULO 3",B302="TÍTULO 4"),B302,IF(D302=0,"",IF(OR(D302="SINAPI",D302="SINAPI INSUMO",D302="ORSE INSUMO",D302="SEINFRA CE",D302="COMP. ELABORADA",D302="SABESP",D302="EMBASA-BA INSUMO",D302="COMPOSIÇÃO ELAB.",D302="COTAÇÃO INSUMO-BDI DIF.",D302="ORSE INSUMO-BDI DIFERENCIADO",D302="SINAPI INSUMO-BDI DIFERENCIADO"),B302,IF(MID(B302,1,5)="COMP.",VLOOKUP(B302,COMPOSIÇÕES!$K$1:$L$737090,2,FALSE))))),0)</f>
        <v>93008</v>
      </c>
      <c r="R302" s="212">
        <f>VLOOKUP(B302,'CURVA ABC'!$B$5:$N$262,9,FALSE)</f>
        <v>13.1477</v>
      </c>
      <c r="S302" s="56" t="b">
        <f t="shared" si="72"/>
        <v>1</v>
      </c>
      <c r="T302" s="9" t="b">
        <f t="shared" si="73"/>
        <v>0</v>
      </c>
      <c r="V302" s="55">
        <v>93008</v>
      </c>
      <c r="W302" s="67" t="s">
        <v>746</v>
      </c>
      <c r="X302" s="672">
        <v>9.9499999999999993</v>
      </c>
      <c r="Y302" s="2" t="b">
        <f t="shared" si="74"/>
        <v>1</v>
      </c>
    </row>
    <row r="303" spans="1:25" s="55" customFormat="1" ht="45" customHeight="1">
      <c r="A303" s="139" t="s">
        <v>1300</v>
      </c>
      <c r="B303" s="134">
        <v>91884</v>
      </c>
      <c r="C303" s="16" t="s">
        <v>2159</v>
      </c>
      <c r="D303" s="137" t="s">
        <v>100</v>
      </c>
      <c r="E303" s="11" t="s">
        <v>747</v>
      </c>
      <c r="F303" s="11" t="e">
        <v>#REF!</v>
      </c>
      <c r="G303" s="143" t="s">
        <v>48</v>
      </c>
      <c r="H303" s="11">
        <v>0</v>
      </c>
      <c r="I303" s="11">
        <v>3</v>
      </c>
      <c r="J303" s="672">
        <v>6.43</v>
      </c>
      <c r="K303" s="11">
        <v>1.8178000000000001</v>
      </c>
      <c r="L303" s="140">
        <v>8.2477999999999998</v>
      </c>
      <c r="M303" s="244">
        <v>24.743400000000001</v>
      </c>
      <c r="N303" s="141">
        <v>4.8187363556140424E-5</v>
      </c>
      <c r="O303" s="711"/>
      <c r="P303" s="64"/>
      <c r="Q303" s="203">
        <f>IFERROR(IF(OR(B303="TÍTULO 1",B303="TÍTULO 2",B303="TÍTULO 3",B303="TÍTULO 4"),B303,IF(D303=0,"",IF(OR(D303="SINAPI",D303="SINAPI INSUMO",D303="ORSE INSUMO",D303="SEINFRA CE",D303="COMP. ELABORADA",D303="SABESP",D303="EMBASA-BA INSUMO",D303="COMPOSIÇÃO ELAB.",D303="COTAÇÃO INSUMO-BDI DIF.",D303="ORSE INSUMO-BDI DIFERENCIADO",D303="SINAPI INSUMO-BDI DIFERENCIADO"),B303,IF(MID(B303,1,5)="COMP.",VLOOKUP(B303,COMPOSIÇÕES!$K$1:$L$737090,2,FALSE))))),0)</f>
        <v>91884</v>
      </c>
      <c r="R303" s="212">
        <f>VLOOKUP(B303,'CURVA ABC'!$B$5:$N$262,9,FALSE)</f>
        <v>8.2477999999999998</v>
      </c>
      <c r="S303" s="56" t="b">
        <f>R303=L303</f>
        <v>1</v>
      </c>
      <c r="T303" s="9" t="b">
        <f t="shared" si="73"/>
        <v>0</v>
      </c>
      <c r="V303" s="55">
        <v>91884</v>
      </c>
      <c r="W303" s="67" t="s">
        <v>747</v>
      </c>
      <c r="X303" s="672">
        <v>6.2</v>
      </c>
      <c r="Y303" s="2" t="b">
        <f t="shared" si="74"/>
        <v>1</v>
      </c>
    </row>
    <row r="304" spans="1:25" s="55" customFormat="1" ht="54.75" customHeight="1">
      <c r="A304" s="139" t="s">
        <v>1557</v>
      </c>
      <c r="B304" s="136" t="s">
        <v>144</v>
      </c>
      <c r="C304" s="16" t="s">
        <v>144</v>
      </c>
      <c r="D304" s="137" t="s">
        <v>928</v>
      </c>
      <c r="E304" s="11" t="s">
        <v>1295</v>
      </c>
      <c r="F304" s="11" t="e">
        <v>#REF!</v>
      </c>
      <c r="G304" s="143" t="s">
        <v>47</v>
      </c>
      <c r="H304" s="11">
        <v>0</v>
      </c>
      <c r="I304" s="11">
        <v>5</v>
      </c>
      <c r="J304" s="672">
        <v>13.13</v>
      </c>
      <c r="K304" s="11">
        <v>3.7119</v>
      </c>
      <c r="L304" s="140">
        <v>16.841899999999999</v>
      </c>
      <c r="M304" s="244">
        <v>84.209500000000006</v>
      </c>
      <c r="N304" s="141">
        <v>1.6399661288993457E-4</v>
      </c>
      <c r="O304" s="711"/>
      <c r="P304" s="64"/>
      <c r="Q304" s="203" t="str">
        <f>IFERROR(IF(OR(B304="TÍTULO 1",B304="TÍTULO 2",B304="TÍTULO 3",B304="TÍTULO 4"),B304,IF(D304=0,"",IF(OR(D304="SINAPI",D304="SINAPI INSUMO",D304="ORSE INSUMO",D304="SEINFRA CE",D304="COMP. ELABORADA",D304="SABESP",D304="EMBASA-BA INSUMO",D304="COMPOSIÇÃO ELAB.",D304="COTAÇÃO INSUMO-BDI DIF.",D304="ORSE INSUMO-BDI DIFERENCIADO",D304="SINAPI INSUMO-BDI DIFERENCIADO"),B304,IF(MID(B304,1,5)="COMP.",VLOOKUP(B304,COMPOSIÇÕES!$K$1:$L$737090,2,FALSE))))),0)</f>
        <v>COMP. 52</v>
      </c>
      <c r="R304" s="212">
        <f>VLOOKUP(B304,'CURVA ABC'!$B$5:$N$262,9,FALSE)</f>
        <v>16.841899999999999</v>
      </c>
      <c r="S304" s="56" t="b">
        <f t="shared" si="72"/>
        <v>1</v>
      </c>
      <c r="T304" s="720" t="b">
        <f t="shared" si="73"/>
        <v>0</v>
      </c>
      <c r="V304" s="55" t="s">
        <v>144</v>
      </c>
      <c r="W304" s="212" t="s">
        <v>1295</v>
      </c>
      <c r="X304" s="672">
        <v>12.92</v>
      </c>
      <c r="Y304" s="55" t="b">
        <f t="shared" si="74"/>
        <v>1</v>
      </c>
    </row>
    <row r="305" spans="1:25" s="55" customFormat="1" ht="45" customHeight="1">
      <c r="A305" s="139" t="s">
        <v>1558</v>
      </c>
      <c r="B305" s="134">
        <v>91902</v>
      </c>
      <c r="C305" s="16" t="s">
        <v>2160</v>
      </c>
      <c r="D305" s="137" t="s">
        <v>100</v>
      </c>
      <c r="E305" s="11" t="s">
        <v>748</v>
      </c>
      <c r="F305" s="11" t="e">
        <v>#REF!</v>
      </c>
      <c r="G305" s="143" t="s">
        <v>48</v>
      </c>
      <c r="H305" s="11">
        <v>0</v>
      </c>
      <c r="I305" s="11">
        <v>8</v>
      </c>
      <c r="J305" s="672">
        <v>9.11</v>
      </c>
      <c r="K305" s="11">
        <v>2.5754000000000001</v>
      </c>
      <c r="L305" s="140">
        <v>11.6854</v>
      </c>
      <c r="M305" s="244">
        <v>93.483199999999997</v>
      </c>
      <c r="N305" s="141">
        <v>1.8205699074465862E-4</v>
      </c>
      <c r="O305" s="711"/>
      <c r="P305" s="64"/>
      <c r="Q305" s="203">
        <f>IFERROR(IF(OR(B305="TÍTULO 1",B305="TÍTULO 2",B305="TÍTULO 3",B305="TÍTULO 4"),B305,IF(D305=0,"",IF(OR(D305="SINAPI",D305="SINAPI INSUMO",D305="ORSE INSUMO",D305="SEINFRA CE",D305="COMP. ELABORADA",D305="SABESP",D305="EMBASA-BA INSUMO",D305="COMPOSIÇÃO ELAB.",D305="COTAÇÃO INSUMO-BDI DIF.",D305="ORSE INSUMO-BDI DIFERENCIADO",D305="SINAPI INSUMO-BDI DIFERENCIADO"),B305,IF(MID(B305,1,5)="COMP.",VLOOKUP(B305,COMPOSIÇÕES!$K$1:$L$737090,2,FALSE))))),0)</f>
        <v>91902</v>
      </c>
      <c r="R305" s="212">
        <f>VLOOKUP(B305,'CURVA ABC'!$B$5:$N$262,9,FALSE)</f>
        <v>11.6854</v>
      </c>
      <c r="S305" s="56" t="b">
        <f>R305=L305</f>
        <v>1</v>
      </c>
      <c r="T305" s="9" t="b">
        <f t="shared" si="73"/>
        <v>0</v>
      </c>
      <c r="V305" s="55">
        <v>91902</v>
      </c>
      <c r="W305" s="67" t="s">
        <v>748</v>
      </c>
      <c r="X305" s="672">
        <v>8.75</v>
      </c>
      <c r="Y305" s="2" t="b">
        <f t="shared" si="74"/>
        <v>1</v>
      </c>
    </row>
    <row r="306" spans="1:25" s="55" customFormat="1" ht="45" customHeight="1">
      <c r="A306" s="139" t="s">
        <v>1559</v>
      </c>
      <c r="B306" s="134">
        <v>93018</v>
      </c>
      <c r="C306" s="16" t="s">
        <v>2161</v>
      </c>
      <c r="D306" s="137" t="s">
        <v>100</v>
      </c>
      <c r="E306" s="11" t="s">
        <v>749</v>
      </c>
      <c r="F306" s="11" t="e">
        <v>#REF!</v>
      </c>
      <c r="G306" s="143" t="s">
        <v>48</v>
      </c>
      <c r="H306" s="11">
        <v>0</v>
      </c>
      <c r="I306" s="11">
        <v>2</v>
      </c>
      <c r="J306" s="672">
        <v>16.04</v>
      </c>
      <c r="K306" s="11">
        <v>4.5345000000000004</v>
      </c>
      <c r="L306" s="140">
        <v>20.5745</v>
      </c>
      <c r="M306" s="244">
        <v>41.149000000000001</v>
      </c>
      <c r="N306" s="141">
        <v>8.013699907739527E-5</v>
      </c>
      <c r="O306" s="711"/>
      <c r="P306" s="64"/>
      <c r="Q306" s="203">
        <f>IFERROR(IF(OR(B306="TÍTULO 1",B306="TÍTULO 2",B306="TÍTULO 3",B306="TÍTULO 4"),B306,IF(D306=0,"",IF(OR(D306="SINAPI",D306="SINAPI INSUMO",D306="ORSE INSUMO",D306="SEINFRA CE",D306="COMP. ELABORADA",D306="SABESP",D306="EMBASA-BA INSUMO",D306="COMPOSIÇÃO ELAB.",D306="COTAÇÃO INSUMO-BDI DIF.",D306="ORSE INSUMO-BDI DIFERENCIADO",D306="SINAPI INSUMO-BDI DIFERENCIADO"),B306,IF(MID(B306,1,5)="COMP.",VLOOKUP(B306,COMPOSIÇÕES!$K$1:$L$737090,2,FALSE))))),0)</f>
        <v>93018</v>
      </c>
      <c r="R306" s="212">
        <f>VLOOKUP(B306,'CURVA ABC'!$B$5:$N$262,9,FALSE)</f>
        <v>20.5745</v>
      </c>
      <c r="S306" s="56" t="b">
        <f t="shared" si="72"/>
        <v>1</v>
      </c>
      <c r="T306" s="9" t="b">
        <f t="shared" si="73"/>
        <v>0</v>
      </c>
      <c r="V306" s="55">
        <v>93018</v>
      </c>
      <c r="W306" s="67" t="s">
        <v>749</v>
      </c>
      <c r="X306" s="672">
        <v>15.34</v>
      </c>
      <c r="Y306" s="2" t="b">
        <f t="shared" si="74"/>
        <v>1</v>
      </c>
    </row>
    <row r="307" spans="1:25" s="239" customFormat="1" ht="43.5" customHeight="1">
      <c r="A307" s="929" t="s">
        <v>1160</v>
      </c>
      <c r="B307" s="930" t="s">
        <v>541</v>
      </c>
      <c r="C307" s="253"/>
      <c r="D307" s="931"/>
      <c r="E307" s="932" t="s">
        <v>1296</v>
      </c>
      <c r="F307" s="255"/>
      <c r="G307" s="931"/>
      <c r="H307" s="254"/>
      <c r="I307" s="256"/>
      <c r="J307" s="256"/>
      <c r="K307" s="935"/>
      <c r="L307" s="256"/>
      <c r="M307" s="257">
        <v>3929.2804999999998</v>
      </c>
      <c r="N307" s="258">
        <v>7.6522089917939011E-3</v>
      </c>
      <c r="O307" s="714"/>
      <c r="P307" s="262"/>
      <c r="Q307" s="203" t="str">
        <f>IFERROR(IF(OR(B307="TÍTULO 1",B307="TÍTULO 2",B307="TÍTULO 3",B307="TÍTULO 4"),B307,IF(D307=0,"",IF(OR(D307="SINAPI",D307="SINAPI INSUMO",D307="ORSE INSUMO",D307="SEINFRA CE",D307="COMP. ELABORADA",D307="SABESP",D307="EMBASA-BA INSUMO",D307="COMPOSIÇÃO ELAB.",D307="COTAÇÃO INSUMO-BDI DIF.",D307="ORSE INSUMO-BDI DIFERENCIADO",D307="SINAPI INSUMO-BDI DIFERENCIADO"),B307,IF(MID(B307,1,5)="COMP.",VLOOKUP(B307,COMPOSIÇÕES!$K$1:$L$737090,2,FALSE))))),0)</f>
        <v>Título 2</v>
      </c>
      <c r="R307" s="212" t="e">
        <f>VLOOKUP(B307,'CURVA ABC'!$B$5:$N$262,9,FALSE)</f>
        <v>#N/A</v>
      </c>
      <c r="S307" s="56" t="e">
        <f t="shared" si="72"/>
        <v>#N/A</v>
      </c>
      <c r="T307" s="238" t="e">
        <f t="shared" ref="T307:T312" si="75">S307=E307</f>
        <v>#N/A</v>
      </c>
      <c r="V307" s="239" t="s">
        <v>541</v>
      </c>
      <c r="W307" s="237" t="s">
        <v>1296</v>
      </c>
      <c r="X307" s="256"/>
      <c r="Y307" s="239" t="b">
        <f t="shared" ref="Y307:Y312" si="76">W307=E307</f>
        <v>1</v>
      </c>
    </row>
    <row r="308" spans="1:25" s="55" customFormat="1" ht="40.5" customHeight="1">
      <c r="A308" s="139" t="s">
        <v>1301</v>
      </c>
      <c r="B308" s="134" t="s">
        <v>151</v>
      </c>
      <c r="C308" s="16" t="s">
        <v>151</v>
      </c>
      <c r="D308" s="137" t="s">
        <v>928</v>
      </c>
      <c r="E308" s="11" t="s">
        <v>1305</v>
      </c>
      <c r="F308" s="11" t="e">
        <v>#REF!</v>
      </c>
      <c r="G308" s="143" t="s">
        <v>47</v>
      </c>
      <c r="H308" s="11">
        <v>0</v>
      </c>
      <c r="I308" s="11">
        <v>230</v>
      </c>
      <c r="J308" s="672">
        <v>6.93</v>
      </c>
      <c r="K308" s="11">
        <v>1.9591000000000001</v>
      </c>
      <c r="L308" s="140">
        <v>8.8890999999999991</v>
      </c>
      <c r="M308" s="244">
        <v>2044.4929999999999</v>
      </c>
      <c r="N308" s="141">
        <v>3.9816164099915211E-3</v>
      </c>
      <c r="O308" s="711"/>
      <c r="P308" s="64"/>
      <c r="Q308" s="203" t="str">
        <f>IFERROR(IF(OR(B308="TÍTULO 1",B308="TÍTULO 2",B308="TÍTULO 3",B308="TÍTULO 4"),B308,IF(D308=0,"",IF(OR(D308="SINAPI",D308="SINAPI INSUMO",D308="ORSE INSUMO",D308="SEINFRA CE",D308="COMP. ELABORADA",D308="SABESP",D308="EMBASA-BA INSUMO",D308="COMPOSIÇÃO ELAB.",D308="COTAÇÃO INSUMO-BDI DIF.",D308="ORSE INSUMO-BDI DIFERENCIADO",D308="SINAPI INSUMO-BDI DIFERENCIADO"),B308,IF(MID(B308,1,5)="COMP.",VLOOKUP(B308,COMPOSIÇÕES!$K$1:$L$737090,2,FALSE))))),0)</f>
        <v>COMP. 53</v>
      </c>
      <c r="R308" s="212">
        <f>VLOOKUP(B308,'CURVA ABC'!$B$5:$N$262,9,FALSE)</f>
        <v>8.8890999999999991</v>
      </c>
      <c r="S308" s="56" t="b">
        <f t="shared" si="72"/>
        <v>1</v>
      </c>
      <c r="T308" s="720" t="b">
        <f t="shared" si="75"/>
        <v>0</v>
      </c>
      <c r="V308" s="55" t="s">
        <v>151</v>
      </c>
      <c r="W308" s="212" t="s">
        <v>1305</v>
      </c>
      <c r="X308" s="672">
        <v>8.07</v>
      </c>
      <c r="Y308" s="55" t="b">
        <f t="shared" si="76"/>
        <v>1</v>
      </c>
    </row>
    <row r="309" spans="1:25" s="55" customFormat="1" ht="54.75" customHeight="1">
      <c r="A309" s="139" t="s">
        <v>920</v>
      </c>
      <c r="B309" s="134" t="s">
        <v>152</v>
      </c>
      <c r="C309" s="16" t="s">
        <v>152</v>
      </c>
      <c r="D309" s="137" t="s">
        <v>928</v>
      </c>
      <c r="E309" s="11" t="s">
        <v>1306</v>
      </c>
      <c r="F309" s="11" t="e">
        <v>#REF!</v>
      </c>
      <c r="G309" s="143" t="s">
        <v>955</v>
      </c>
      <c r="H309" s="11">
        <v>0</v>
      </c>
      <c r="I309" s="11">
        <v>7</v>
      </c>
      <c r="J309" s="672">
        <v>29.99</v>
      </c>
      <c r="K309" s="11">
        <v>8.4781999999999993</v>
      </c>
      <c r="L309" s="140">
        <v>38.468200000000003</v>
      </c>
      <c r="M309" s="244">
        <v>269.2774</v>
      </c>
      <c r="N309" s="141">
        <v>5.2441329692977704E-4</v>
      </c>
      <c r="O309" s="711"/>
      <c r="P309" s="64"/>
      <c r="Q309" s="203" t="str">
        <f>IFERROR(IF(OR(B309="TÍTULO 1",B309="TÍTULO 2",B309="TÍTULO 3",B309="TÍTULO 4"),B309,IF(D309=0,"",IF(OR(D309="SINAPI",D309="SINAPI INSUMO",D309="ORSE INSUMO",D309="SEINFRA CE",D309="COMP. ELABORADA",D309="SABESP",D309="EMBASA-BA INSUMO",D309="COMPOSIÇÃO ELAB.",D309="COTAÇÃO INSUMO-BDI DIF.",D309="ORSE INSUMO-BDI DIFERENCIADO",D309="SINAPI INSUMO-BDI DIFERENCIADO"),B309,IF(MID(B309,1,5)="COMP.",VLOOKUP(B309,COMPOSIÇÕES!$K$1:$L$737090,2,FALSE))))),0)</f>
        <v>COMP. 54</v>
      </c>
      <c r="R309" s="212">
        <f>VLOOKUP(B309,'CURVA ABC'!$B$5:$N$262,9,FALSE)</f>
        <v>38.468200000000003</v>
      </c>
      <c r="S309" s="56" t="b">
        <f t="shared" si="72"/>
        <v>1</v>
      </c>
      <c r="T309" s="720" t="b">
        <f t="shared" si="75"/>
        <v>0</v>
      </c>
      <c r="V309" s="55" t="s">
        <v>152</v>
      </c>
      <c r="W309" s="212" t="s">
        <v>1306</v>
      </c>
      <c r="X309" s="672">
        <v>29.85</v>
      </c>
      <c r="Y309" s="55" t="b">
        <f t="shared" si="76"/>
        <v>1</v>
      </c>
    </row>
    <row r="310" spans="1:25" s="55" customFormat="1" ht="45" customHeight="1">
      <c r="A310" s="139" t="s">
        <v>1302</v>
      </c>
      <c r="B310" s="134" t="s">
        <v>153</v>
      </c>
      <c r="C310" s="16" t="s">
        <v>153</v>
      </c>
      <c r="D310" s="137" t="s">
        <v>928</v>
      </c>
      <c r="E310" s="11" t="s">
        <v>1309</v>
      </c>
      <c r="F310" s="11" t="e">
        <v>#REF!</v>
      </c>
      <c r="G310" s="143" t="s">
        <v>955</v>
      </c>
      <c r="H310" s="11">
        <v>0</v>
      </c>
      <c r="I310" s="11">
        <v>2</v>
      </c>
      <c r="J310" s="672">
        <v>63.99</v>
      </c>
      <c r="K310" s="11">
        <v>18.09</v>
      </c>
      <c r="L310" s="140">
        <v>82.08</v>
      </c>
      <c r="M310" s="244">
        <v>164.16</v>
      </c>
      <c r="N310" s="141">
        <v>3.1969889349790293E-4</v>
      </c>
      <c r="O310" s="711"/>
      <c r="P310" s="64"/>
      <c r="Q310" s="203" t="str">
        <f>IFERROR(IF(OR(B310="TÍTULO 1",B310="TÍTULO 2",B310="TÍTULO 3",B310="TÍTULO 4"),B310,IF(D310=0,"",IF(OR(D310="SINAPI",D310="SINAPI INSUMO",D310="ORSE INSUMO",D310="SEINFRA CE",D310="COMP. ELABORADA",D310="SABESP",D310="EMBASA-BA INSUMO",D310="COMPOSIÇÃO ELAB.",D310="COTAÇÃO INSUMO-BDI DIF.",D310="ORSE INSUMO-BDI DIFERENCIADO",D310="SINAPI INSUMO-BDI DIFERENCIADO"),B310,IF(MID(B310,1,5)="COMP.",VLOOKUP(B310,COMPOSIÇÕES!$K$1:$L$737090,2,FALSE))))),0)</f>
        <v>COMP. 55</v>
      </c>
      <c r="R310" s="212">
        <f>VLOOKUP(B310,'CURVA ABC'!$B$5:$N$262,9,FALSE)</f>
        <v>82.08</v>
      </c>
      <c r="S310" s="56" t="b">
        <f t="shared" si="72"/>
        <v>1</v>
      </c>
      <c r="T310" s="720" t="b">
        <f t="shared" si="75"/>
        <v>0</v>
      </c>
      <c r="V310" s="55" t="s">
        <v>153</v>
      </c>
      <c r="W310" s="212" t="s">
        <v>1309</v>
      </c>
      <c r="X310" s="672">
        <v>66.069999999999993</v>
      </c>
      <c r="Y310" s="55" t="b">
        <f t="shared" si="76"/>
        <v>1</v>
      </c>
    </row>
    <row r="311" spans="1:25" s="55" customFormat="1" ht="54.75" customHeight="1">
      <c r="A311" s="139" t="s">
        <v>918</v>
      </c>
      <c r="B311" s="134" t="s">
        <v>154</v>
      </c>
      <c r="C311" s="16" t="s">
        <v>154</v>
      </c>
      <c r="D311" s="137" t="s">
        <v>928</v>
      </c>
      <c r="E311" s="11" t="s">
        <v>1310</v>
      </c>
      <c r="F311" s="11" t="e">
        <v>#REF!</v>
      </c>
      <c r="G311" s="143" t="s">
        <v>955</v>
      </c>
      <c r="H311" s="11">
        <v>0</v>
      </c>
      <c r="I311" s="11">
        <v>7</v>
      </c>
      <c r="J311" s="672">
        <v>46.25</v>
      </c>
      <c r="K311" s="11">
        <v>13.0749</v>
      </c>
      <c r="L311" s="140">
        <v>59.3249</v>
      </c>
      <c r="M311" s="244">
        <v>415.27429999999998</v>
      </c>
      <c r="N311" s="141">
        <v>8.0873985263228666E-4</v>
      </c>
      <c r="O311" s="711"/>
      <c r="P311" s="64"/>
      <c r="Q311" s="203" t="str">
        <f>IFERROR(IF(OR(B311="TÍTULO 1",B311="TÍTULO 2",B311="TÍTULO 3",B311="TÍTULO 4"),B311,IF(D311=0,"",IF(OR(D311="SINAPI",D311="SINAPI INSUMO",D311="ORSE INSUMO",D311="SEINFRA CE",D311="COMP. ELABORADA",D311="SABESP",D311="EMBASA-BA INSUMO",D311="COMPOSIÇÃO ELAB.",D311="COTAÇÃO INSUMO-BDI DIF.",D311="ORSE INSUMO-BDI DIFERENCIADO",D311="SINAPI INSUMO-BDI DIFERENCIADO"),B311,IF(MID(B311,1,5)="COMP.",VLOOKUP(B311,COMPOSIÇÕES!$K$1:$L$737090,2,FALSE))))),0)</f>
        <v>COMP. 56</v>
      </c>
      <c r="R311" s="212">
        <f>VLOOKUP(B311,'CURVA ABC'!$B$5:$N$262,9,FALSE)</f>
        <v>59.3249</v>
      </c>
      <c r="S311" s="56" t="b">
        <f t="shared" si="72"/>
        <v>1</v>
      </c>
      <c r="T311" s="720" t="b">
        <f>S311=E311</f>
        <v>0</v>
      </c>
      <c r="V311" s="55" t="s">
        <v>154</v>
      </c>
      <c r="W311" s="212" t="s">
        <v>1310</v>
      </c>
      <c r="X311" s="672">
        <v>45.78</v>
      </c>
      <c r="Y311" s="55" t="b">
        <f>W311=E311</f>
        <v>1</v>
      </c>
    </row>
    <row r="312" spans="1:25" s="55" customFormat="1" ht="54.75" customHeight="1">
      <c r="A312" s="139" t="s">
        <v>919</v>
      </c>
      <c r="B312" s="134" t="s">
        <v>238</v>
      </c>
      <c r="C312" s="16" t="s">
        <v>238</v>
      </c>
      <c r="D312" s="137" t="s">
        <v>928</v>
      </c>
      <c r="E312" s="11" t="s">
        <v>1535</v>
      </c>
      <c r="F312" s="11" t="e">
        <v>#REF!</v>
      </c>
      <c r="G312" s="143" t="s">
        <v>955</v>
      </c>
      <c r="H312" s="11">
        <v>0</v>
      </c>
      <c r="I312" s="11">
        <v>1</v>
      </c>
      <c r="J312" s="672">
        <v>648.47</v>
      </c>
      <c r="K312" s="11">
        <v>183.32249999999999</v>
      </c>
      <c r="L312" s="140">
        <v>831.79250000000002</v>
      </c>
      <c r="M312" s="244">
        <v>831.79250000000002</v>
      </c>
      <c r="N312" s="141">
        <v>1.6199021800064231E-3</v>
      </c>
      <c r="O312" s="711"/>
      <c r="P312" s="64"/>
      <c r="Q312" s="203" t="str">
        <f>IFERROR(IF(OR(B312="TÍTULO 1",B312="TÍTULO 2",B312="TÍTULO 3",B312="TÍTULO 4"),B312,IF(D312=0,"",IF(OR(D312="SINAPI",D312="SINAPI INSUMO",D312="ORSE INSUMO",D312="SEINFRA CE",D312="COMP. ELABORADA",D312="SABESP",D312="EMBASA-BA INSUMO",D312="COMPOSIÇÃO ELAB.",D312="COTAÇÃO INSUMO-BDI DIF.",D312="ORSE INSUMO-BDI DIFERENCIADO",D312="SINAPI INSUMO-BDI DIFERENCIADO"),B312,IF(MID(B312,1,5)="COMP.",VLOOKUP(B312,COMPOSIÇÕES!$K$1:$L$737090,2,FALSE))))),0)</f>
        <v>COMP. 88</v>
      </c>
      <c r="R312" s="212">
        <f>VLOOKUP(B312,'CURVA ABC'!$B$5:$N$262,9,FALSE)</f>
        <v>831.79250000000002</v>
      </c>
      <c r="S312" s="56" t="b">
        <f t="shared" si="72"/>
        <v>1</v>
      </c>
      <c r="T312" s="720" t="b">
        <f t="shared" si="75"/>
        <v>0</v>
      </c>
      <c r="V312" s="55" t="s">
        <v>238</v>
      </c>
      <c r="W312" s="212" t="s">
        <v>1535</v>
      </c>
      <c r="X312" s="672">
        <v>612.79</v>
      </c>
      <c r="Y312" s="55" t="b">
        <f t="shared" si="76"/>
        <v>1</v>
      </c>
    </row>
    <row r="313" spans="1:25" s="55" customFormat="1" ht="54.75" customHeight="1">
      <c r="A313" s="139" t="s">
        <v>1560</v>
      </c>
      <c r="B313" s="134" t="s">
        <v>159</v>
      </c>
      <c r="C313" s="16" t="s">
        <v>159</v>
      </c>
      <c r="D313" s="137" t="s">
        <v>928</v>
      </c>
      <c r="E313" s="11" t="s">
        <v>1356</v>
      </c>
      <c r="F313" s="11" t="e">
        <v>#REF!</v>
      </c>
      <c r="G313" s="143" t="s">
        <v>955</v>
      </c>
      <c r="H313" s="11">
        <v>0</v>
      </c>
      <c r="I313" s="11">
        <v>13</v>
      </c>
      <c r="J313" s="672">
        <v>4.0999999999999996</v>
      </c>
      <c r="K313" s="11">
        <v>1.1591</v>
      </c>
      <c r="L313" s="140">
        <v>5.2591000000000001</v>
      </c>
      <c r="M313" s="244">
        <v>68.368300000000005</v>
      </c>
      <c r="N313" s="141">
        <v>1.3314613706343005E-4</v>
      </c>
      <c r="O313" s="711"/>
      <c r="P313" s="64"/>
      <c r="Q313" s="203" t="str">
        <f>IFERROR(IF(OR(B313="TÍTULO 1",B313="TÍTULO 2",B313="TÍTULO 3",B313="TÍTULO 4"),B313,IF(D313=0,"",IF(OR(D313="SINAPI",D313="SINAPI INSUMO",D313="ORSE INSUMO",D313="SEINFRA CE",D313="COMP. ELABORADA",D313="SABESP",D313="EMBASA-BA INSUMO",D313="COMPOSIÇÃO ELAB.",D313="COTAÇÃO INSUMO-BDI DIF.",D313="ORSE INSUMO-BDI DIFERENCIADO",D313="SINAPI INSUMO-BDI DIFERENCIADO"),B313,IF(MID(B313,1,5)="COMP.",VLOOKUP(B313,COMPOSIÇÕES!$K$1:$L$737090,2,FALSE))))),0)</f>
        <v>COMP. 61</v>
      </c>
      <c r="R313" s="212">
        <f>VLOOKUP(B313,'CURVA ABC'!$B$5:$N$262,9,FALSE)</f>
        <v>5.2591000000000001</v>
      </c>
      <c r="S313" s="56" t="b">
        <f>R313=L313</f>
        <v>1</v>
      </c>
      <c r="T313" s="720" t="b">
        <f>S313=E313</f>
        <v>0</v>
      </c>
      <c r="V313" s="55" t="s">
        <v>159</v>
      </c>
      <c r="W313" s="212" t="s">
        <v>1356</v>
      </c>
      <c r="X313" s="672">
        <v>4.1399999999999997</v>
      </c>
      <c r="Y313" s="55" t="b">
        <f>W313=E313</f>
        <v>1</v>
      </c>
    </row>
    <row r="314" spans="1:25" s="55" customFormat="1" ht="54.75" customHeight="1">
      <c r="A314" s="139" t="s">
        <v>1560</v>
      </c>
      <c r="B314" s="134">
        <v>96562</v>
      </c>
      <c r="C314" s="16" t="s">
        <v>2162</v>
      </c>
      <c r="D314" s="137" t="s">
        <v>100</v>
      </c>
      <c r="E314" s="11" t="s">
        <v>824</v>
      </c>
      <c r="F314" s="11" t="e">
        <v>#REF!</v>
      </c>
      <c r="G314" s="143" t="s">
        <v>47</v>
      </c>
      <c r="H314" s="11">
        <v>0</v>
      </c>
      <c r="I314" s="11">
        <v>3</v>
      </c>
      <c r="J314" s="672">
        <v>35.32</v>
      </c>
      <c r="K314" s="11">
        <v>9.9849999999999994</v>
      </c>
      <c r="L314" s="140">
        <v>45.305</v>
      </c>
      <c r="M314" s="244">
        <v>135.91499999999999</v>
      </c>
      <c r="N314" s="141">
        <v>2.6469222167256016E-4</v>
      </c>
      <c r="O314" s="711"/>
      <c r="P314" s="64"/>
      <c r="Q314" s="203">
        <f>IFERROR(IF(OR(B314="TÍTULO 1",B314="TÍTULO 2",B314="TÍTULO 3",B314="TÍTULO 4"),B314,IF(D314=0,"",IF(OR(D314="SINAPI",D314="SINAPI INSUMO",D314="ORSE INSUMO",D314="SEINFRA CE",D314="COMP. ELABORADA",D314="SABESP",D314="EMBASA-BA INSUMO",D314="COMPOSIÇÃO ELAB.",D314="COTAÇÃO INSUMO-BDI DIF.",D314="ORSE INSUMO-BDI DIFERENCIADO",D314="SINAPI INSUMO-BDI DIFERENCIADO"),B314,IF(MID(B314,1,5)="COMP.",VLOOKUP(B314,COMPOSIÇÕES!$K$1:$L$737090,2,FALSE))))),0)</f>
        <v>96562</v>
      </c>
      <c r="R314" s="212">
        <f>VLOOKUP(B314,'CURVA ABC'!$B$5:$N$262,9,FALSE)</f>
        <v>45.305</v>
      </c>
      <c r="S314" s="56" t="b">
        <f>R314=L314</f>
        <v>1</v>
      </c>
      <c r="T314" s="720" t="b">
        <f>S314=E314</f>
        <v>0</v>
      </c>
      <c r="V314" s="55">
        <v>96562</v>
      </c>
      <c r="W314" s="212" t="s">
        <v>824</v>
      </c>
      <c r="X314" s="672">
        <v>35.86</v>
      </c>
      <c r="Y314" s="55" t="b">
        <f>W314=E314</f>
        <v>1</v>
      </c>
    </row>
    <row r="315" spans="1:25" s="239" customFormat="1" ht="43.5" customHeight="1">
      <c r="A315" s="929" t="s">
        <v>1161</v>
      </c>
      <c r="B315" s="930" t="s">
        <v>541</v>
      </c>
      <c r="C315" s="253"/>
      <c r="D315" s="931"/>
      <c r="E315" s="932" t="s">
        <v>1312</v>
      </c>
      <c r="F315" s="255"/>
      <c r="G315" s="931"/>
      <c r="H315" s="254"/>
      <c r="I315" s="256"/>
      <c r="J315" s="256"/>
      <c r="K315" s="935"/>
      <c r="L315" s="256"/>
      <c r="M315" s="257">
        <v>635.87339999999995</v>
      </c>
      <c r="N315" s="258">
        <v>1.2383529628700622E-3</v>
      </c>
      <c r="O315" s="714"/>
      <c r="P315" s="262"/>
      <c r="Q315" s="203" t="str">
        <f>IFERROR(IF(OR(B315="TÍTULO 1",B315="TÍTULO 2",B315="TÍTULO 3",B315="TÍTULO 4"),B315,IF(D315=0,"",IF(OR(D315="SINAPI",D315="SINAPI INSUMO",D315="ORSE INSUMO",D315="SEINFRA CE",D315="COMP. ELABORADA",D315="SABESP",D315="EMBASA-BA INSUMO",D315="COMPOSIÇÃO ELAB.",D315="COTAÇÃO INSUMO-BDI DIF.",D315="ORSE INSUMO-BDI DIFERENCIADO",D315="SINAPI INSUMO-BDI DIFERENCIADO"),B315,IF(MID(B315,1,5)="COMP.",VLOOKUP(B315,COMPOSIÇÕES!$K$1:$L$737090,2,FALSE))))),0)</f>
        <v>Título 2</v>
      </c>
      <c r="R315" s="212" t="e">
        <f>VLOOKUP(B315,'CURVA ABC'!$B$5:$N$262,9,FALSE)</f>
        <v>#N/A</v>
      </c>
      <c r="S315" s="56" t="e">
        <f t="shared" si="72"/>
        <v>#N/A</v>
      </c>
      <c r="T315" s="238" t="e">
        <f t="shared" ref="T315:T321" si="77">S315=E315</f>
        <v>#N/A</v>
      </c>
      <c r="V315" s="239" t="s">
        <v>541</v>
      </c>
      <c r="W315" s="237" t="s">
        <v>1312</v>
      </c>
      <c r="X315" s="256"/>
      <c r="Y315" s="239" t="b">
        <f t="shared" ref="Y315:Y321" si="78">W315=E315</f>
        <v>1</v>
      </c>
    </row>
    <row r="316" spans="1:25" s="55" customFormat="1" ht="40.5" customHeight="1">
      <c r="A316" s="139" t="s">
        <v>1313</v>
      </c>
      <c r="B316" s="134">
        <v>90461</v>
      </c>
      <c r="C316" s="16" t="s">
        <v>2163</v>
      </c>
      <c r="D316" s="137" t="s">
        <v>100</v>
      </c>
      <c r="E316" s="11" t="s">
        <v>820</v>
      </c>
      <c r="F316" s="11" t="e">
        <v>#REF!</v>
      </c>
      <c r="G316" s="143" t="s">
        <v>47</v>
      </c>
      <c r="H316" s="11">
        <v>0</v>
      </c>
      <c r="I316" s="11">
        <v>23</v>
      </c>
      <c r="J316" s="672">
        <v>13.21</v>
      </c>
      <c r="K316" s="11">
        <v>3.7345000000000002</v>
      </c>
      <c r="L316" s="140">
        <v>16.944500000000001</v>
      </c>
      <c r="M316" s="244">
        <v>389.7235</v>
      </c>
      <c r="N316" s="141">
        <v>7.5898009088773129E-4</v>
      </c>
      <c r="O316" s="711"/>
      <c r="P316" s="64"/>
      <c r="Q316" s="203">
        <f>IFERROR(IF(OR(B316="TÍTULO 1",B316="TÍTULO 2",B316="TÍTULO 3",B316="TÍTULO 4"),B316,IF(D316=0,"",IF(OR(D316="SINAPI",D316="SINAPI INSUMO",D316="ORSE INSUMO",D316="SEINFRA CE",D316="COMP. ELABORADA",D316="SABESP",D316="EMBASA-BA INSUMO",D316="COMPOSIÇÃO ELAB.",D316="COTAÇÃO INSUMO-BDI DIF.",D316="ORSE INSUMO-BDI DIFERENCIADO",D316="SINAPI INSUMO-BDI DIFERENCIADO"),B316,IF(MID(B316,1,5)="COMP.",VLOOKUP(B316,COMPOSIÇÕES!$K$1:$L$737090,2,FALSE))))),0)</f>
        <v>90461</v>
      </c>
      <c r="R316" s="212">
        <f>VLOOKUP(B316,'CURVA ABC'!$B$5:$N$262,9,FALSE)</f>
        <v>16.944500000000001</v>
      </c>
      <c r="S316" s="56" t="b">
        <f t="shared" si="72"/>
        <v>1</v>
      </c>
      <c r="T316" s="720" t="b">
        <f t="shared" si="77"/>
        <v>0</v>
      </c>
      <c r="V316" s="55">
        <v>90461</v>
      </c>
      <c r="W316" s="212" t="s">
        <v>820</v>
      </c>
      <c r="X316" s="672">
        <v>13.41</v>
      </c>
      <c r="Y316" s="55" t="b">
        <f t="shared" si="78"/>
        <v>1</v>
      </c>
    </row>
    <row r="317" spans="1:25" s="55" customFormat="1" ht="54.75" customHeight="1">
      <c r="A317" s="139" t="s">
        <v>1314</v>
      </c>
      <c r="B317" s="134" t="s">
        <v>235</v>
      </c>
      <c r="C317" s="16" t="s">
        <v>235</v>
      </c>
      <c r="D317" s="137" t="s">
        <v>928</v>
      </c>
      <c r="E317" s="11" t="s">
        <v>1537</v>
      </c>
      <c r="F317" s="11" t="e">
        <v>#REF!</v>
      </c>
      <c r="G317" s="143" t="s">
        <v>955</v>
      </c>
      <c r="H317" s="11">
        <v>0</v>
      </c>
      <c r="I317" s="11">
        <v>9</v>
      </c>
      <c r="J317" s="672">
        <v>7.96</v>
      </c>
      <c r="K317" s="11">
        <v>2.2503000000000002</v>
      </c>
      <c r="L317" s="140">
        <v>10.2103</v>
      </c>
      <c r="M317" s="244">
        <v>91.892700000000005</v>
      </c>
      <c r="N317" s="141">
        <v>1.7895951821719509E-4</v>
      </c>
      <c r="O317" s="711"/>
      <c r="P317" s="64"/>
      <c r="Q317" s="203" t="str">
        <f>IFERROR(IF(OR(B317="TÍTULO 1",B317="TÍTULO 2",B317="TÍTULO 3",B317="TÍTULO 4"),B317,IF(D317=0,"",IF(OR(D317="SINAPI",D317="SINAPI INSUMO",D317="ORSE INSUMO",D317="SEINFRA CE",D317="COMP. ELABORADA",D317="SABESP",D317="EMBASA-BA INSUMO",D317="COMPOSIÇÃO ELAB.",D317="COTAÇÃO INSUMO-BDI DIF.",D317="ORSE INSUMO-BDI DIFERENCIADO",D317="SINAPI INSUMO-BDI DIFERENCIADO"),B317,IF(MID(B317,1,5)="COMP.",VLOOKUP(B317,COMPOSIÇÕES!$K$1:$L$737090,2,FALSE))))),0)</f>
        <v>COMP. 89</v>
      </c>
      <c r="R317" s="212">
        <f>VLOOKUP(B317,'CURVA ABC'!$B$5:$N$262,9,FALSE)</f>
        <v>10.2103</v>
      </c>
      <c r="S317" s="56" t="b">
        <f t="shared" si="72"/>
        <v>1</v>
      </c>
      <c r="T317" s="720" t="b">
        <f>S317=E317</f>
        <v>0</v>
      </c>
      <c r="V317" s="55" t="s">
        <v>235</v>
      </c>
      <c r="W317" s="212" t="s">
        <v>1537</v>
      </c>
      <c r="X317" s="672">
        <v>7.73</v>
      </c>
      <c r="Y317" s="55" t="b">
        <f>W317=E317</f>
        <v>1</v>
      </c>
    </row>
    <row r="318" spans="1:25" s="55" customFormat="1" ht="54.75" customHeight="1">
      <c r="A318" s="139" t="s">
        <v>1315</v>
      </c>
      <c r="B318" s="134" t="s">
        <v>236</v>
      </c>
      <c r="C318" s="16" t="s">
        <v>236</v>
      </c>
      <c r="D318" s="137" t="s">
        <v>928</v>
      </c>
      <c r="E318" s="11" t="s">
        <v>1594</v>
      </c>
      <c r="F318" s="11" t="e">
        <v>#REF!</v>
      </c>
      <c r="G318" s="143" t="s">
        <v>955</v>
      </c>
      <c r="H318" s="11">
        <v>0</v>
      </c>
      <c r="I318" s="11">
        <v>2</v>
      </c>
      <c r="J318" s="672">
        <v>15.1</v>
      </c>
      <c r="K318" s="11">
        <v>4.2687999999999997</v>
      </c>
      <c r="L318" s="140">
        <v>19.3688</v>
      </c>
      <c r="M318" s="244">
        <v>38.7376</v>
      </c>
      <c r="N318" s="141">
        <v>7.5440837334090922E-5</v>
      </c>
      <c r="O318" s="711"/>
      <c r="P318" s="64"/>
      <c r="Q318" s="203" t="str">
        <f>IFERROR(IF(OR(B318="TÍTULO 1",B318="TÍTULO 2",B318="TÍTULO 3",B318="TÍTULO 4"),B318,IF(D318=0,"",IF(OR(D318="SINAPI",D318="SINAPI INSUMO",D318="ORSE INSUMO",D318="SEINFRA CE",D318="COMP. ELABORADA",D318="SABESP",D318="EMBASA-BA INSUMO",D318="COMPOSIÇÃO ELAB.",D318="COTAÇÃO INSUMO-BDI DIF.",D318="ORSE INSUMO-BDI DIFERENCIADO",D318="SINAPI INSUMO-BDI DIFERENCIADO"),B318,IF(MID(B318,1,5)="COMP.",VLOOKUP(B318,COMPOSIÇÕES!$K$1:$L$737090,2,FALSE))))),0)</f>
        <v>COMP. 93</v>
      </c>
      <c r="R318" s="212">
        <f>VLOOKUP(B318,'CURVA ABC'!$B$5:$N$262,9,FALSE)</f>
        <v>19.3688</v>
      </c>
      <c r="S318" s="56" t="b">
        <f t="shared" ref="S318:S319" si="79">R318=L318</f>
        <v>1</v>
      </c>
      <c r="T318" s="720" t="b">
        <f t="shared" ref="T318:T319" si="80">S318=E318</f>
        <v>0</v>
      </c>
      <c r="V318" s="55" t="s">
        <v>236</v>
      </c>
      <c r="W318" s="212" t="s">
        <v>1594</v>
      </c>
      <c r="X318" s="672">
        <v>14.38</v>
      </c>
      <c r="Y318" s="55" t="b">
        <f t="shared" ref="Y318:Y319" si="81">W318=E318</f>
        <v>1</v>
      </c>
    </row>
    <row r="319" spans="1:25" s="55" customFormat="1" ht="54.75" customHeight="1">
      <c r="A319" s="139" t="s">
        <v>1316</v>
      </c>
      <c r="B319" s="134" t="s">
        <v>232</v>
      </c>
      <c r="C319" s="16" t="s">
        <v>232</v>
      </c>
      <c r="D319" s="137" t="s">
        <v>928</v>
      </c>
      <c r="E319" s="11" t="s">
        <v>1597</v>
      </c>
      <c r="F319" s="11" t="e">
        <v>#REF!</v>
      </c>
      <c r="G319" s="143" t="s">
        <v>955</v>
      </c>
      <c r="H319" s="11">
        <v>0</v>
      </c>
      <c r="I319" s="11">
        <v>1</v>
      </c>
      <c r="J319" s="672">
        <v>42.33</v>
      </c>
      <c r="K319" s="11">
        <v>11.966699999999999</v>
      </c>
      <c r="L319" s="140">
        <v>54.296700000000001</v>
      </c>
      <c r="M319" s="244">
        <v>54.296700000000001</v>
      </c>
      <c r="N319" s="141">
        <v>1.0574192806157155E-4</v>
      </c>
      <c r="O319" s="711"/>
      <c r="P319" s="64"/>
      <c r="Q319" s="203" t="str">
        <f>IFERROR(IF(OR(B319="TÍTULO 1",B319="TÍTULO 2",B319="TÍTULO 3",B319="TÍTULO 4"),B319,IF(D319=0,"",IF(OR(D319="SINAPI",D319="SINAPI INSUMO",D319="ORSE INSUMO",D319="SEINFRA CE",D319="COMP. ELABORADA",D319="SABESP",D319="EMBASA-BA INSUMO",D319="COMPOSIÇÃO ELAB.",D319="COTAÇÃO INSUMO-BDI DIF.",D319="ORSE INSUMO-BDI DIFERENCIADO",D319="SINAPI INSUMO-BDI DIFERENCIADO"),B319,IF(MID(B319,1,5)="COMP.",VLOOKUP(B319,COMPOSIÇÕES!$K$1:$L$737090,2,FALSE))))),0)</f>
        <v>COMP. 94</v>
      </c>
      <c r="R319" s="212">
        <f>VLOOKUP(B319,'CURVA ABC'!$B$5:$N$262,9,FALSE)</f>
        <v>54.296700000000001</v>
      </c>
      <c r="S319" s="56" t="b">
        <f t="shared" si="79"/>
        <v>1</v>
      </c>
      <c r="T319" s="720" t="b">
        <f t="shared" si="80"/>
        <v>0</v>
      </c>
      <c r="V319" s="55" t="s">
        <v>232</v>
      </c>
      <c r="W319" s="212" t="s">
        <v>1597</v>
      </c>
      <c r="X319" s="672">
        <v>41.93</v>
      </c>
      <c r="Y319" s="55" t="b">
        <f t="shared" si="81"/>
        <v>1</v>
      </c>
    </row>
    <row r="320" spans="1:25" s="55" customFormat="1" ht="54.75" customHeight="1">
      <c r="A320" s="139" t="s">
        <v>1317</v>
      </c>
      <c r="B320" s="134" t="s">
        <v>247</v>
      </c>
      <c r="C320" s="16" t="s">
        <v>247</v>
      </c>
      <c r="D320" s="137" t="s">
        <v>928</v>
      </c>
      <c r="E320" s="11" t="s">
        <v>1598</v>
      </c>
      <c r="F320" s="11" t="e">
        <v>#REF!</v>
      </c>
      <c r="G320" s="143" t="s">
        <v>955</v>
      </c>
      <c r="H320" s="11">
        <v>0</v>
      </c>
      <c r="I320" s="11">
        <v>1</v>
      </c>
      <c r="J320" s="672">
        <v>8.4600000000000009</v>
      </c>
      <c r="K320" s="11">
        <v>2.3915999999999999</v>
      </c>
      <c r="L320" s="140">
        <v>10.851599999999999</v>
      </c>
      <c r="M320" s="244">
        <v>10.851599999999999</v>
      </c>
      <c r="N320" s="141">
        <v>2.1133312089923511E-5</v>
      </c>
      <c r="O320" s="711"/>
      <c r="P320" s="64"/>
      <c r="Q320" s="203" t="str">
        <f>IFERROR(IF(OR(B320="TÍTULO 1",B320="TÍTULO 2",B320="TÍTULO 3",B320="TÍTULO 4"),B320,IF(D320=0,"",IF(OR(D320="SINAPI",D320="SINAPI INSUMO",D320="ORSE INSUMO",D320="SEINFRA CE",D320="COMP. ELABORADA",D320="SABESP",D320="EMBASA-BA INSUMO",D320="COMPOSIÇÃO ELAB.",D320="COTAÇÃO INSUMO-BDI DIF.",D320="ORSE INSUMO-BDI DIFERENCIADO",D320="SINAPI INSUMO-BDI DIFERENCIADO"),B320,IF(MID(B320,1,5)="COMP.",VLOOKUP(B320,COMPOSIÇÕES!$K$1:$L$737090,2,FALSE))))),0)</f>
        <v>COMP. 95</v>
      </c>
      <c r="R320" s="212">
        <f>VLOOKUP(B320,'CURVA ABC'!$B$5:$N$262,9,FALSE)</f>
        <v>10.851599999999999</v>
      </c>
      <c r="S320" s="56" t="b">
        <f t="shared" si="72"/>
        <v>1</v>
      </c>
      <c r="T320" s="720" t="b">
        <f>S320=E320</f>
        <v>0</v>
      </c>
      <c r="V320" s="55" t="s">
        <v>247</v>
      </c>
      <c r="W320" s="212" t="s">
        <v>1598</v>
      </c>
      <c r="X320" s="672">
        <v>8.1999999999999993</v>
      </c>
      <c r="Y320" s="55" t="b">
        <f>W320=E320</f>
        <v>1</v>
      </c>
    </row>
    <row r="321" spans="1:25" s="55" customFormat="1" ht="54.75" customHeight="1">
      <c r="A321" s="139" t="s">
        <v>1600</v>
      </c>
      <c r="B321" s="134" t="s">
        <v>155</v>
      </c>
      <c r="C321" s="16" t="s">
        <v>155</v>
      </c>
      <c r="D321" s="137" t="s">
        <v>928</v>
      </c>
      <c r="E321" s="11" t="s">
        <v>1318</v>
      </c>
      <c r="F321" s="11" t="e">
        <v>#REF!</v>
      </c>
      <c r="G321" s="143" t="s">
        <v>955</v>
      </c>
      <c r="H321" s="11">
        <v>0</v>
      </c>
      <c r="I321" s="11">
        <v>7</v>
      </c>
      <c r="J321" s="672">
        <v>5.61</v>
      </c>
      <c r="K321" s="11">
        <v>1.5859000000000001</v>
      </c>
      <c r="L321" s="140">
        <v>7.1959</v>
      </c>
      <c r="M321" s="244">
        <v>50.371299999999998</v>
      </c>
      <c r="N321" s="141">
        <v>9.809727627954993E-5</v>
      </c>
      <c r="O321" s="711"/>
      <c r="P321" s="64"/>
      <c r="Q321" s="203" t="str">
        <f>IFERROR(IF(OR(B321="TÍTULO 1",B321="TÍTULO 2",B321="TÍTULO 3",B321="TÍTULO 4"),B321,IF(D321=0,"",IF(OR(D321="SINAPI",D321="SINAPI INSUMO",D321="ORSE INSUMO",D321="SEINFRA CE",D321="COMP. ELABORADA",D321="SABESP",D321="EMBASA-BA INSUMO",D321="COMPOSIÇÃO ELAB.",D321="COTAÇÃO INSUMO-BDI DIF.",D321="ORSE INSUMO-BDI DIFERENCIADO",D321="SINAPI INSUMO-BDI DIFERENCIADO"),B321,IF(MID(B321,1,5)="COMP.",VLOOKUP(B321,COMPOSIÇÕES!$K$1:$L$737090,2,FALSE))))),0)</f>
        <v>COMP. 57</v>
      </c>
      <c r="R321" s="212">
        <f>VLOOKUP(B321,'CURVA ABC'!$B$5:$N$262,9,FALSE)</f>
        <v>7.1959</v>
      </c>
      <c r="S321" s="56" t="b">
        <f t="shared" si="72"/>
        <v>1</v>
      </c>
      <c r="T321" s="720" t="b">
        <f t="shared" si="77"/>
        <v>0</v>
      </c>
      <c r="V321" s="55" t="s">
        <v>155</v>
      </c>
      <c r="W321" s="212" t="s">
        <v>1318</v>
      </c>
      <c r="X321" s="672">
        <v>5.49</v>
      </c>
      <c r="Y321" s="55" t="b">
        <f t="shared" si="78"/>
        <v>1</v>
      </c>
    </row>
    <row r="322" spans="1:25" s="239" customFormat="1" ht="43.5" customHeight="1">
      <c r="A322" s="914" t="s">
        <v>1267</v>
      </c>
      <c r="B322" s="920" t="s">
        <v>540</v>
      </c>
      <c r="C322" s="248"/>
      <c r="D322" s="914"/>
      <c r="E322" s="914" t="s">
        <v>1265</v>
      </c>
      <c r="F322" s="246"/>
      <c r="G322" s="921"/>
      <c r="H322" s="914"/>
      <c r="I322" s="259"/>
      <c r="J322" s="259"/>
      <c r="K322" s="927"/>
      <c r="L322" s="259"/>
      <c r="M322" s="917">
        <v>32088.052000000003</v>
      </c>
      <c r="N322" s="252">
        <v>6.2490952235033939E-2</v>
      </c>
      <c r="O322" s="714"/>
      <c r="P322" s="262"/>
      <c r="Q322" s="203" t="str">
        <f>IFERROR(IF(OR(B322="TÍTULO 1",B322="TÍTULO 2",B322="TÍTULO 3",B322="TÍTULO 4"),B322,IF(D322=0,"",IF(OR(D322="SINAPI",D322="SINAPI INSUMO",D322="ORSE INSUMO",D322="SEINFRA CE",D322="COMP. ELABORADA",D322="SABESP",D322="EMBASA-BA INSUMO",D322="COMPOSIÇÃO ELAB.",D322="COTAÇÃO INSUMO-BDI DIF.",D322="ORSE INSUMO-BDI DIFERENCIADO",D322="SINAPI INSUMO-BDI DIFERENCIADO"),B322,IF(MID(B322,1,5)="COMP.",VLOOKUP(B322,COMPOSIÇÕES!$K$1:$L$737090,2,FALSE))))),0)</f>
        <v>Título 1</v>
      </c>
      <c r="R322" s="212" t="e">
        <f>VLOOKUP(B322,'CURVA ABC'!$B$5:$N$262,9,FALSE)</f>
        <v>#N/A</v>
      </c>
      <c r="S322" s="56" t="e">
        <f t="shared" si="72"/>
        <v>#N/A</v>
      </c>
      <c r="T322" s="238" t="e">
        <f t="shared" ref="T322:T326" si="82">S322=E322</f>
        <v>#N/A</v>
      </c>
      <c r="V322" s="239" t="s">
        <v>540</v>
      </c>
      <c r="W322" s="237" t="s">
        <v>1265</v>
      </c>
      <c r="X322" s="259"/>
      <c r="Y322" s="239" t="b">
        <f t="shared" ref="Y322:Y326" si="83">W322=E322</f>
        <v>1</v>
      </c>
    </row>
    <row r="323" spans="1:25" s="239" customFormat="1" ht="43.5" customHeight="1">
      <c r="A323" s="913" t="s">
        <v>1274</v>
      </c>
      <c r="B323" s="930" t="s">
        <v>541</v>
      </c>
      <c r="C323" s="913"/>
      <c r="D323" s="913"/>
      <c r="E323" s="913" t="s">
        <v>1273</v>
      </c>
      <c r="F323" s="246"/>
      <c r="G323" s="931"/>
      <c r="H323" s="914"/>
      <c r="I323" s="256"/>
      <c r="J323" s="256"/>
      <c r="K323" s="935"/>
      <c r="L323" s="256"/>
      <c r="M323" s="257">
        <v>22797.067700000003</v>
      </c>
      <c r="N323" s="258">
        <v>4.4396913491025723E-2</v>
      </c>
      <c r="O323" s="714"/>
      <c r="P323" s="262"/>
      <c r="Q323" s="203" t="str">
        <f>IFERROR(IF(OR(B323="TÍTULO 1",B323="TÍTULO 2",B323="TÍTULO 3",B323="TÍTULO 4"),B323,IF(D323=0,"",IF(OR(D323="SINAPI",D323="SINAPI INSUMO",D323="ORSE INSUMO",D323="SEINFRA CE",D323="COMP. ELABORADA",D323="SABESP",D323="EMBASA-BA INSUMO",D323="COMPOSIÇÃO ELAB.",D323="COTAÇÃO INSUMO-BDI DIF.",D323="ORSE INSUMO-BDI DIFERENCIADO",D323="SINAPI INSUMO-BDI DIFERENCIADO"),B323,IF(MID(B323,1,5)="COMP.",VLOOKUP(B323,COMPOSIÇÕES!$K$1:$L$737090,2,FALSE))))),0)</f>
        <v>Título 2</v>
      </c>
      <c r="R323" s="212" t="e">
        <f>VLOOKUP(B323,'CURVA ABC'!$B$5:$N$262,9,FALSE)</f>
        <v>#N/A</v>
      </c>
      <c r="S323" s="56" t="e">
        <f t="shared" si="72"/>
        <v>#N/A</v>
      </c>
      <c r="T323" s="238" t="e">
        <f>S323=E323</f>
        <v>#N/A</v>
      </c>
      <c r="V323" s="239" t="s">
        <v>541</v>
      </c>
      <c r="W323" s="237" t="s">
        <v>1273</v>
      </c>
      <c r="X323" s="256"/>
      <c r="Y323" s="239" t="b">
        <f>W323=E323</f>
        <v>1</v>
      </c>
    </row>
    <row r="324" spans="1:25" s="55" customFormat="1" ht="29.25" customHeight="1">
      <c r="A324" s="139" t="s">
        <v>1277</v>
      </c>
      <c r="B324" s="134" t="s">
        <v>141</v>
      </c>
      <c r="C324" s="16" t="s">
        <v>141</v>
      </c>
      <c r="D324" s="137" t="s">
        <v>928</v>
      </c>
      <c r="E324" s="11" t="s">
        <v>1284</v>
      </c>
      <c r="F324" s="11" t="e">
        <v>#REF!</v>
      </c>
      <c r="G324" s="143" t="s">
        <v>955</v>
      </c>
      <c r="H324" s="11">
        <v>0</v>
      </c>
      <c r="I324" s="11">
        <v>9</v>
      </c>
      <c r="J324" s="672">
        <v>1758.01</v>
      </c>
      <c r="K324" s="11">
        <v>496.98939999999999</v>
      </c>
      <c r="L324" s="140">
        <v>2254.9994000000002</v>
      </c>
      <c r="M324" s="244">
        <v>20294.994600000002</v>
      </c>
      <c r="N324" s="141">
        <v>3.9524167380396658E-2</v>
      </c>
      <c r="O324" s="711"/>
      <c r="P324" s="64"/>
      <c r="Q324" s="203" t="str">
        <f>IFERROR(IF(OR(B324="TÍTULO 1",B324="TÍTULO 2",B324="TÍTULO 3",B324="TÍTULO 4"),B324,IF(D324=0,"",IF(OR(D324="SINAPI",D324="SINAPI INSUMO",D324="ORSE INSUMO",D324="SEINFRA CE",D324="COMP. ELABORADA",D324="SABESP",D324="EMBASA-BA INSUMO",D324="COMPOSIÇÃO ELAB.",D324="COTAÇÃO INSUMO-BDI DIF.",D324="ORSE INSUMO-BDI DIFERENCIADO",D324="SINAPI INSUMO-BDI DIFERENCIADO"),B324,IF(MID(B324,1,5)="COMP.",VLOOKUP(B324,COMPOSIÇÕES!$K$1:$L$737090,2,FALSE))))),0)</f>
        <v>COMP. 49</v>
      </c>
      <c r="R324" s="212">
        <f>VLOOKUP(B324,'CURVA ABC'!$B$5:$N$262,9,FALSE)</f>
        <v>2254.9994000000002</v>
      </c>
      <c r="S324" s="56" t="b">
        <f t="shared" si="72"/>
        <v>1</v>
      </c>
      <c r="T324" s="9" t="b">
        <f t="shared" si="82"/>
        <v>0</v>
      </c>
      <c r="V324" s="55" t="s">
        <v>141</v>
      </c>
      <c r="W324" s="67" t="s">
        <v>1284</v>
      </c>
      <c r="X324" s="672">
        <v>1771.85</v>
      </c>
      <c r="Y324" s="2" t="b">
        <f t="shared" si="83"/>
        <v>1</v>
      </c>
    </row>
    <row r="325" spans="1:25" s="55" customFormat="1" ht="29.25" customHeight="1">
      <c r="A325" s="139" t="s">
        <v>1278</v>
      </c>
      <c r="B325" s="134" t="s">
        <v>142</v>
      </c>
      <c r="C325" s="16" t="s">
        <v>142</v>
      </c>
      <c r="D325" s="137" t="s">
        <v>928</v>
      </c>
      <c r="E325" s="11" t="s">
        <v>1287</v>
      </c>
      <c r="F325" s="11" t="e">
        <v>#REF!</v>
      </c>
      <c r="G325" s="143" t="s">
        <v>955</v>
      </c>
      <c r="H325" s="11">
        <v>0</v>
      </c>
      <c r="I325" s="11">
        <v>1</v>
      </c>
      <c r="J325" s="672">
        <v>1950.63</v>
      </c>
      <c r="K325" s="11">
        <v>551.44309999999996</v>
      </c>
      <c r="L325" s="140">
        <v>2502.0731000000001</v>
      </c>
      <c r="M325" s="244">
        <v>2502.0731000000001</v>
      </c>
      <c r="N325" s="141">
        <v>4.8727461106290683E-3</v>
      </c>
      <c r="O325" s="711"/>
      <c r="P325" s="64"/>
      <c r="Q325" s="203" t="str">
        <f>IFERROR(IF(OR(B325="TÍTULO 1",B325="TÍTULO 2",B325="TÍTULO 3",B325="TÍTULO 4"),B325,IF(D325=0,"",IF(OR(D325="SINAPI",D325="SINAPI INSUMO",D325="ORSE INSUMO",D325="SEINFRA CE",D325="COMP. ELABORADA",D325="SABESP",D325="EMBASA-BA INSUMO",D325="COMPOSIÇÃO ELAB.",D325="COTAÇÃO INSUMO-BDI DIF.",D325="ORSE INSUMO-BDI DIFERENCIADO",D325="SINAPI INSUMO-BDI DIFERENCIADO"),B325,IF(MID(B325,1,5)="COMP.",VLOOKUP(B325,COMPOSIÇÕES!$K$1:$L$737090,2,FALSE))))),0)</f>
        <v>COMP. 50</v>
      </c>
      <c r="R325" s="212">
        <f>VLOOKUP(B325,'CURVA ABC'!$B$5:$N$262,9,FALSE)</f>
        <v>2502.0731000000001</v>
      </c>
      <c r="S325" s="56" t="b">
        <f t="shared" si="72"/>
        <v>1</v>
      </c>
      <c r="T325" s="9" t="b">
        <f t="shared" si="82"/>
        <v>0</v>
      </c>
      <c r="V325" s="55" t="s">
        <v>142</v>
      </c>
      <c r="W325" s="67" t="s">
        <v>1287</v>
      </c>
      <c r="X325" s="672">
        <v>1965.99</v>
      </c>
      <c r="Y325" s="2" t="b">
        <f t="shared" si="83"/>
        <v>1</v>
      </c>
    </row>
    <row r="326" spans="1:25" s="239" customFormat="1" ht="43.5" customHeight="1">
      <c r="A326" s="913" t="s">
        <v>1276</v>
      </c>
      <c r="B326" s="930" t="s">
        <v>541</v>
      </c>
      <c r="C326" s="913"/>
      <c r="D326" s="913"/>
      <c r="E326" s="913" t="s">
        <v>1275</v>
      </c>
      <c r="F326" s="246"/>
      <c r="G326" s="931"/>
      <c r="H326" s="914"/>
      <c r="I326" s="256"/>
      <c r="J326" s="256"/>
      <c r="K326" s="935"/>
      <c r="L326" s="256"/>
      <c r="M326" s="257">
        <v>9290.9843000000001</v>
      </c>
      <c r="N326" s="258">
        <v>1.8094038744008212E-2</v>
      </c>
      <c r="O326" s="714"/>
      <c r="P326" s="262"/>
      <c r="Q326" s="203" t="str">
        <f>IFERROR(IF(OR(B326="TÍTULO 1",B326="TÍTULO 2",B326="TÍTULO 3",B326="TÍTULO 4"),B326,IF(D326=0,"",IF(OR(D326="SINAPI",D326="SINAPI INSUMO",D326="ORSE INSUMO",D326="SEINFRA CE",D326="COMP. ELABORADA",D326="SABESP",D326="EMBASA-BA INSUMO",D326="COMPOSIÇÃO ELAB.",D326="COTAÇÃO INSUMO-BDI DIF.",D326="ORSE INSUMO-BDI DIFERENCIADO",D326="SINAPI INSUMO-BDI DIFERENCIADO"),B326,IF(MID(B326,1,5)="COMP.",VLOOKUP(B326,COMPOSIÇÕES!$K$1:$L$737090,2,FALSE))))),0)</f>
        <v>Título 2</v>
      </c>
      <c r="R326" s="212" t="e">
        <f>VLOOKUP(B326,'CURVA ABC'!$B$5:$N$262,9,FALSE)</f>
        <v>#N/A</v>
      </c>
      <c r="S326" s="56" t="e">
        <f t="shared" si="72"/>
        <v>#N/A</v>
      </c>
      <c r="T326" s="238" t="e">
        <f t="shared" si="82"/>
        <v>#N/A</v>
      </c>
      <c r="V326" s="239" t="s">
        <v>541</v>
      </c>
      <c r="W326" s="237" t="s">
        <v>1275</v>
      </c>
      <c r="X326" s="256"/>
      <c r="Y326" s="239" t="b">
        <f t="shared" si="83"/>
        <v>1</v>
      </c>
    </row>
    <row r="327" spans="1:25" s="55" customFormat="1" ht="29.25" customHeight="1">
      <c r="A327" s="139" t="s">
        <v>1279</v>
      </c>
      <c r="B327" s="134" t="s">
        <v>140</v>
      </c>
      <c r="C327" s="16" t="s">
        <v>140</v>
      </c>
      <c r="D327" s="137" t="s">
        <v>928</v>
      </c>
      <c r="E327" s="11" t="s">
        <v>1282</v>
      </c>
      <c r="F327" s="11" t="e">
        <v>#REF!</v>
      </c>
      <c r="G327" s="143" t="s">
        <v>47</v>
      </c>
      <c r="H327" s="11">
        <v>0</v>
      </c>
      <c r="I327" s="11">
        <v>113</v>
      </c>
      <c r="J327" s="672">
        <v>9.51</v>
      </c>
      <c r="K327" s="11">
        <v>2.6884999999999999</v>
      </c>
      <c r="L327" s="140">
        <v>12.198499999999999</v>
      </c>
      <c r="M327" s="244">
        <v>1378.4304999999999</v>
      </c>
      <c r="N327" s="141">
        <v>2.684470672598447E-3</v>
      </c>
      <c r="O327" s="711"/>
      <c r="P327" s="64"/>
      <c r="Q327" s="203" t="str">
        <f>IFERROR(IF(OR(B327="TÍTULO 1",B327="TÍTULO 2",B327="TÍTULO 3",B327="TÍTULO 4"),B327,IF(D327=0,"",IF(OR(D327="SINAPI",D327="SINAPI INSUMO",D327="ORSE INSUMO",D327="SEINFRA CE",D327="COMP. ELABORADA",D327="SABESP",D327="EMBASA-BA INSUMO",D327="COMPOSIÇÃO ELAB.",D327="COTAÇÃO INSUMO-BDI DIF.",D327="ORSE INSUMO-BDI DIFERENCIADO",D327="SINAPI INSUMO-BDI DIFERENCIADO"),B327,IF(MID(B327,1,5)="COMP.",VLOOKUP(B327,COMPOSIÇÕES!$K$1:$L$737090,2,FALSE))))),0)</f>
        <v>COMP. 48</v>
      </c>
      <c r="R327" s="212">
        <f>VLOOKUP(B327,'CURVA ABC'!$B$5:$N$262,9,FALSE)</f>
        <v>12.198499999999999</v>
      </c>
      <c r="S327" s="56" t="b">
        <f t="shared" si="72"/>
        <v>1</v>
      </c>
      <c r="T327" s="9" t="b">
        <f>S327=E327</f>
        <v>0</v>
      </c>
      <c r="V327" s="55" t="s">
        <v>140</v>
      </c>
      <c r="W327" s="67" t="s">
        <v>1282</v>
      </c>
      <c r="X327" s="672">
        <v>10</v>
      </c>
      <c r="Y327" s="2" t="b">
        <f t="shared" ref="Y327:Y334" si="84">W327=E327</f>
        <v>1</v>
      </c>
    </row>
    <row r="328" spans="1:25" s="55" customFormat="1" ht="49.5" customHeight="1">
      <c r="A328" s="139" t="s">
        <v>1280</v>
      </c>
      <c r="B328" s="134">
        <v>97333</v>
      </c>
      <c r="C328" s="16" t="s">
        <v>2164</v>
      </c>
      <c r="D328" s="137" t="s">
        <v>100</v>
      </c>
      <c r="E328" s="11" t="s">
        <v>780</v>
      </c>
      <c r="F328" s="11" t="e">
        <v>#REF!</v>
      </c>
      <c r="G328" s="143" t="s">
        <v>47</v>
      </c>
      <c r="H328" s="11">
        <v>0</v>
      </c>
      <c r="I328" s="11">
        <v>113</v>
      </c>
      <c r="J328" s="672">
        <v>37.409999999999997</v>
      </c>
      <c r="K328" s="11">
        <v>10.575799999999999</v>
      </c>
      <c r="L328" s="140">
        <v>47.985799999999998</v>
      </c>
      <c r="M328" s="244">
        <v>5422.3954000000003</v>
      </c>
      <c r="N328" s="141">
        <v>1.0560025642593316E-2</v>
      </c>
      <c r="O328" s="711"/>
      <c r="P328" s="64"/>
      <c r="Q328" s="203">
        <f>IFERROR(IF(OR(B328="TÍTULO 1",B328="TÍTULO 2",B328="TÍTULO 3",B328="TÍTULO 4"),B328,IF(D328=0,"",IF(OR(D328="SINAPI",D328="SINAPI INSUMO",D328="ORSE INSUMO",D328="SEINFRA CE",D328="COMP. ELABORADA",D328="SABESP",D328="EMBASA-BA INSUMO",D328="COMPOSIÇÃO ELAB.",D328="COTAÇÃO INSUMO-BDI DIF.",D328="ORSE INSUMO-BDI DIFERENCIADO",D328="SINAPI INSUMO-BDI DIFERENCIADO"),B328,IF(MID(B328,1,5)="COMP.",VLOOKUP(B328,COMPOSIÇÕES!$K$1:$L$737090,2,FALSE))))),0)</f>
        <v>97333</v>
      </c>
      <c r="R328" s="212">
        <f>VLOOKUP(B328,'CURVA ABC'!$B$5:$N$262,9,FALSE)</f>
        <v>47.985799999999998</v>
      </c>
      <c r="S328" s="56" t="b">
        <f t="shared" si="72"/>
        <v>1</v>
      </c>
      <c r="T328" s="9" t="b">
        <f>S328=E328</f>
        <v>0</v>
      </c>
      <c r="V328" s="55">
        <v>97333</v>
      </c>
      <c r="W328" s="67" t="s">
        <v>780</v>
      </c>
      <c r="X328" s="672">
        <v>36.69</v>
      </c>
      <c r="Y328" s="2" t="b">
        <f t="shared" si="84"/>
        <v>1</v>
      </c>
    </row>
    <row r="329" spans="1:25" s="55" customFormat="1" ht="49.5" customHeight="1">
      <c r="A329" s="139" t="s">
        <v>1281</v>
      </c>
      <c r="B329" s="134">
        <v>97327</v>
      </c>
      <c r="C329" s="16" t="s">
        <v>2165</v>
      </c>
      <c r="D329" s="137" t="s">
        <v>100</v>
      </c>
      <c r="E329" s="11" t="s">
        <v>779</v>
      </c>
      <c r="F329" s="11" t="e">
        <v>#REF!</v>
      </c>
      <c r="G329" s="143" t="s">
        <v>47</v>
      </c>
      <c r="H329" s="11">
        <v>0</v>
      </c>
      <c r="I329" s="11">
        <v>113</v>
      </c>
      <c r="J329" s="672">
        <v>17.18</v>
      </c>
      <c r="K329" s="11">
        <v>4.8567999999999998</v>
      </c>
      <c r="L329" s="140">
        <v>22.036799999999999</v>
      </c>
      <c r="M329" s="244">
        <v>2490.1583999999998</v>
      </c>
      <c r="N329" s="141">
        <v>4.8495424288164495E-3</v>
      </c>
      <c r="O329" s="711"/>
      <c r="P329" s="64"/>
      <c r="Q329" s="203">
        <f>IFERROR(IF(OR(B329="TÍTULO 1",B329="TÍTULO 2",B329="TÍTULO 3",B329="TÍTULO 4"),B329,IF(D329=0,"",IF(OR(D329="SINAPI",D329="SINAPI INSUMO",D329="ORSE INSUMO",D329="SEINFRA CE",D329="COMP. ELABORADA",D329="SABESP",D329="EMBASA-BA INSUMO",D329="COMPOSIÇÃO ELAB.",D329="COTAÇÃO INSUMO-BDI DIF.",D329="ORSE INSUMO-BDI DIFERENCIADO",D329="SINAPI INSUMO-BDI DIFERENCIADO"),B329,IF(MID(B329,1,5)="COMP.",VLOOKUP(B329,COMPOSIÇÕES!$K$1:$L$737090,2,FALSE))))),0)</f>
        <v>97327</v>
      </c>
      <c r="R329" s="212">
        <f>VLOOKUP(B329,'CURVA ABC'!$B$5:$N$262,9,FALSE)</f>
        <v>22.036799999999999</v>
      </c>
      <c r="S329" s="56" t="b">
        <f t="shared" si="72"/>
        <v>1</v>
      </c>
      <c r="T329" s="9" t="b">
        <f>S329=E329</f>
        <v>0</v>
      </c>
      <c r="V329" s="55">
        <v>97327</v>
      </c>
      <c r="W329" s="67" t="s">
        <v>779</v>
      </c>
      <c r="X329" s="672">
        <v>16.77</v>
      </c>
      <c r="Y329" s="2" t="b">
        <f t="shared" si="84"/>
        <v>1</v>
      </c>
    </row>
    <row r="330" spans="1:25" s="239" customFormat="1" ht="43.5" customHeight="1">
      <c r="A330" s="914" t="s">
        <v>1268</v>
      </c>
      <c r="B330" s="920" t="s">
        <v>540</v>
      </c>
      <c r="C330" s="248"/>
      <c r="D330" s="914"/>
      <c r="E330" s="914" t="s">
        <v>43</v>
      </c>
      <c r="F330" s="246"/>
      <c r="G330" s="921"/>
      <c r="H330" s="914"/>
      <c r="I330" s="259"/>
      <c r="J330" s="259"/>
      <c r="K330" s="927"/>
      <c r="L330" s="259"/>
      <c r="M330" s="261">
        <v>1417.1394</v>
      </c>
      <c r="N330" s="252">
        <v>2.7598556171557144E-3</v>
      </c>
      <c r="O330" s="714"/>
      <c r="P330" s="262"/>
      <c r="Q330" s="203" t="str">
        <f>IFERROR(IF(OR(B330="TÍTULO 1",B330="TÍTULO 2",B330="TÍTULO 3",B330="TÍTULO 4"),B330,IF(D330=0,"",IF(OR(D330="SINAPI",D330="SINAPI INSUMO",D330="ORSE INSUMO",D330="SEINFRA CE",D330="COMP. ELABORADA",D330="SABESP",D330="EMBASA-BA INSUMO",D330="COMPOSIÇÃO ELAB.",D330="COTAÇÃO INSUMO-BDI DIF.",D330="ORSE INSUMO-BDI DIFERENCIADO",D330="SINAPI INSUMO-BDI DIFERENCIADO"),B330,IF(MID(B330,1,5)="COMP.",VLOOKUP(B330,COMPOSIÇÕES!$K$1:$L$737090,2,FALSE))))),0)</f>
        <v>Título 1</v>
      </c>
      <c r="R330" s="212" t="e">
        <f>VLOOKUP(B330,'CURVA ABC'!$B$5:$N$262,9,FALSE)</f>
        <v>#N/A</v>
      </c>
      <c r="S330" s="56" t="e">
        <f t="shared" si="72"/>
        <v>#N/A</v>
      </c>
      <c r="T330" s="238" t="e">
        <f t="shared" ref="T330:T336" si="85">S330=E330</f>
        <v>#N/A</v>
      </c>
      <c r="V330" s="239" t="s">
        <v>540</v>
      </c>
      <c r="W330" s="237" t="s">
        <v>43</v>
      </c>
      <c r="X330" s="259"/>
      <c r="Y330" s="239" t="b">
        <f t="shared" si="84"/>
        <v>1</v>
      </c>
    </row>
    <row r="331" spans="1:25" s="55" customFormat="1" ht="29.25" customHeight="1">
      <c r="A331" s="139" t="s">
        <v>1269</v>
      </c>
      <c r="B331" s="134">
        <v>83635</v>
      </c>
      <c r="C331" s="16" t="s">
        <v>2166</v>
      </c>
      <c r="D331" s="137" t="s">
        <v>100</v>
      </c>
      <c r="E331" s="11" t="s">
        <v>56</v>
      </c>
      <c r="F331" s="11" t="e">
        <v>#REF!</v>
      </c>
      <c r="G331" s="143" t="s">
        <v>48</v>
      </c>
      <c r="H331" s="11">
        <v>0</v>
      </c>
      <c r="I331" s="11">
        <v>3</v>
      </c>
      <c r="J331" s="672">
        <v>194.53</v>
      </c>
      <c r="K331" s="11">
        <v>54.993600000000001</v>
      </c>
      <c r="L331" s="140">
        <v>249.52359999999999</v>
      </c>
      <c r="M331" s="244">
        <v>748.57079999999996</v>
      </c>
      <c r="N331" s="141">
        <v>1.4578292913306529E-3</v>
      </c>
      <c r="O331" s="711"/>
      <c r="P331" s="64"/>
      <c r="Q331" s="203">
        <f>IFERROR(IF(OR(B331="TÍTULO 1",B331="TÍTULO 2",B331="TÍTULO 3",B331="TÍTULO 4"),B331,IF(D331=0,"",IF(OR(D331="SINAPI",D331="SINAPI INSUMO",D331="ORSE INSUMO",D331="SEINFRA CE",D331="COMP. ELABORADA",D331="SABESP",D331="EMBASA-BA INSUMO",D331="COMPOSIÇÃO ELAB.",D331="COTAÇÃO INSUMO-BDI DIF.",D331="ORSE INSUMO-BDI DIFERENCIADO",D331="SINAPI INSUMO-BDI DIFERENCIADO"),B331,IF(MID(B331,1,5)="COMP.",VLOOKUP(B331,COMPOSIÇÕES!$K$1:$L$737090,2,FALSE))))),0)</f>
        <v>83635</v>
      </c>
      <c r="R331" s="212">
        <f>VLOOKUP(B331,'CURVA ABC'!$B$5:$N$262,9,FALSE)</f>
        <v>249.52359999999999</v>
      </c>
      <c r="S331" s="56" t="b">
        <f t="shared" si="72"/>
        <v>1</v>
      </c>
      <c r="T331" s="9" t="b">
        <f t="shared" si="85"/>
        <v>0</v>
      </c>
      <c r="V331" s="55">
        <v>83635</v>
      </c>
      <c r="W331" s="67" t="s">
        <v>56</v>
      </c>
      <c r="X331" s="672">
        <v>184.29</v>
      </c>
      <c r="Y331" s="2" t="b">
        <f t="shared" si="84"/>
        <v>1</v>
      </c>
    </row>
    <row r="332" spans="1:25" s="55" customFormat="1" ht="45" customHeight="1">
      <c r="A332" s="139" t="s">
        <v>1270</v>
      </c>
      <c r="B332" s="134" t="s">
        <v>138</v>
      </c>
      <c r="C332" s="16" t="s">
        <v>138</v>
      </c>
      <c r="D332" s="137" t="s">
        <v>928</v>
      </c>
      <c r="E332" s="11" t="s">
        <v>1264</v>
      </c>
      <c r="F332" s="11" t="e">
        <v>#REF!</v>
      </c>
      <c r="G332" s="143" t="s">
        <v>96</v>
      </c>
      <c r="H332" s="11">
        <v>0</v>
      </c>
      <c r="I332" s="11">
        <v>3</v>
      </c>
      <c r="J332" s="672">
        <v>70.819999999999993</v>
      </c>
      <c r="K332" s="11">
        <v>20.020800000000001</v>
      </c>
      <c r="L332" s="140">
        <v>90.840800000000002</v>
      </c>
      <c r="M332" s="244">
        <v>272.5224</v>
      </c>
      <c r="N332" s="141">
        <v>5.3073288092953766E-4</v>
      </c>
      <c r="O332" s="711"/>
      <c r="P332" s="64"/>
      <c r="Q332" s="203" t="str">
        <f>IFERROR(IF(OR(B332="TÍTULO 1",B332="TÍTULO 2",B332="TÍTULO 3",B332="TÍTULO 4"),B332,IF(D332=0,"",IF(OR(D332="SINAPI",D332="SINAPI INSUMO",D332="ORSE INSUMO",D332="SEINFRA CE",D332="COMP. ELABORADA",D332="SABESP",D332="EMBASA-BA INSUMO",D332="COMPOSIÇÃO ELAB.",D332="COTAÇÃO INSUMO-BDI DIF.",D332="ORSE INSUMO-BDI DIFERENCIADO",D332="SINAPI INSUMO-BDI DIFERENCIADO"),B332,IF(MID(B332,1,5)="COMP.",VLOOKUP(B332,COMPOSIÇÕES!$K$1:$L$737090,2,FALSE))))),0)</f>
        <v>COMP. 46</v>
      </c>
      <c r="R332" s="212">
        <f>VLOOKUP(B332,'CURVA ABC'!$B$5:$N$262,9,FALSE)</f>
        <v>90.840800000000002</v>
      </c>
      <c r="S332" s="56" t="b">
        <f t="shared" si="72"/>
        <v>1</v>
      </c>
      <c r="T332" s="9" t="b">
        <f t="shared" si="85"/>
        <v>0</v>
      </c>
      <c r="V332" s="55" t="s">
        <v>138</v>
      </c>
      <c r="W332" s="67" t="s">
        <v>1264</v>
      </c>
      <c r="X332" s="672">
        <v>70.83</v>
      </c>
      <c r="Y332" s="2" t="b">
        <f t="shared" si="84"/>
        <v>1</v>
      </c>
    </row>
    <row r="333" spans="1:25" s="55" customFormat="1" ht="30" customHeight="1">
      <c r="A333" s="139" t="s">
        <v>1271</v>
      </c>
      <c r="B333" s="136">
        <v>97599</v>
      </c>
      <c r="C333" s="16" t="s">
        <v>2167</v>
      </c>
      <c r="D333" s="137" t="s">
        <v>100</v>
      </c>
      <c r="E333" s="11" t="s">
        <v>773</v>
      </c>
      <c r="F333" s="11" t="e">
        <v>#REF!</v>
      </c>
      <c r="G333" s="143" t="s">
        <v>48</v>
      </c>
      <c r="H333" s="11">
        <v>0</v>
      </c>
      <c r="I333" s="11">
        <v>3</v>
      </c>
      <c r="J333" s="672">
        <v>43.24</v>
      </c>
      <c r="K333" s="11">
        <v>12.2239</v>
      </c>
      <c r="L333" s="140">
        <v>55.463900000000002</v>
      </c>
      <c r="M333" s="244">
        <v>166.39169999999999</v>
      </c>
      <c r="N333" s="141">
        <v>3.2404509245391699E-4</v>
      </c>
      <c r="O333" s="711"/>
      <c r="P333" s="64"/>
      <c r="Q333" s="203">
        <f>IFERROR(IF(OR(B333="TÍTULO 1",B333="TÍTULO 2",B333="TÍTULO 3",B333="TÍTULO 4"),B333,IF(D333=0,"",IF(OR(D333="SINAPI",D333="SINAPI INSUMO",D333="ORSE INSUMO",D333="SEINFRA CE",D333="COMP. ELABORADA",D333="SABESP",D333="EMBASA-BA INSUMO",D333="COMPOSIÇÃO ELAB.",D333="COTAÇÃO INSUMO-BDI DIF.",D333="ORSE INSUMO-BDI DIFERENCIADO",D333="SINAPI INSUMO-BDI DIFERENCIADO"),B333,IF(MID(B333,1,5)="COMP.",VLOOKUP(B333,COMPOSIÇÕES!$K$1:$L$737090,2,FALSE))))),0)</f>
        <v>97599</v>
      </c>
      <c r="R333" s="212">
        <f>VLOOKUP(B333,'CURVA ABC'!$B$5:$N$262,9,FALSE)</f>
        <v>55.463900000000002</v>
      </c>
      <c r="S333" s="56" t="b">
        <f t="shared" si="72"/>
        <v>1</v>
      </c>
      <c r="T333" s="9" t="b">
        <f t="shared" si="85"/>
        <v>0</v>
      </c>
      <c r="V333" s="55">
        <v>97599</v>
      </c>
      <c r="W333" s="67" t="s">
        <v>773</v>
      </c>
      <c r="X333" s="672">
        <v>48.55</v>
      </c>
      <c r="Y333" s="2" t="b">
        <f t="shared" si="84"/>
        <v>1</v>
      </c>
    </row>
    <row r="334" spans="1:25" s="55" customFormat="1" ht="45" customHeight="1" thickBot="1">
      <c r="A334" s="139" t="s">
        <v>1272</v>
      </c>
      <c r="B334" s="1087" t="s">
        <v>139</v>
      </c>
      <c r="C334" s="1088" t="s">
        <v>139</v>
      </c>
      <c r="D334" s="1089" t="s">
        <v>928</v>
      </c>
      <c r="E334" s="242" t="s">
        <v>646</v>
      </c>
      <c r="F334" s="242" t="e">
        <v>#REF!</v>
      </c>
      <c r="G334" s="1090" t="s">
        <v>96</v>
      </c>
      <c r="H334" s="242">
        <v>0</v>
      </c>
      <c r="I334" s="242">
        <v>3</v>
      </c>
      <c r="J334" s="1091">
        <v>59.68</v>
      </c>
      <c r="K334" s="242">
        <v>16.871500000000001</v>
      </c>
      <c r="L334" s="1092">
        <v>76.551500000000004</v>
      </c>
      <c r="M334" s="1093">
        <v>229.65450000000001</v>
      </c>
      <c r="N334" s="243">
        <v>4.4724835244160669E-4</v>
      </c>
      <c r="O334" s="711"/>
      <c r="P334" s="64"/>
      <c r="Q334" s="203" t="str">
        <f>IFERROR(IF(OR(B334="TÍTULO 1",B334="TÍTULO 2",B334="TÍTULO 3",B334="TÍTULO 4"),B334,IF(D334=0,"",IF(OR(D334="SINAPI",D334="SINAPI INSUMO",D334="ORSE INSUMO",D334="SEINFRA CE",D334="COMP. ELABORADA",D334="SABESP",D334="EMBASA-BA INSUMO",D334="COMPOSIÇÃO ELAB.",D334="COTAÇÃO INSUMO-BDI DIF.",D334="ORSE INSUMO-BDI DIFERENCIADO",D334="SINAPI INSUMO-BDI DIFERENCIADO"),B334,IF(MID(B334,1,5)="COMP.",VLOOKUP(B334,COMPOSIÇÕES!$K$1:$L$737090,2,FALSE))))),0)</f>
        <v>COMP. 47</v>
      </c>
      <c r="R334" s="212">
        <f>VLOOKUP(B334,'CURVA ABC'!$B$5:$N$262,9,FALSE)</f>
        <v>76.551500000000004</v>
      </c>
      <c r="S334" s="56" t="b">
        <f t="shared" si="72"/>
        <v>1</v>
      </c>
      <c r="T334" s="9" t="b">
        <f t="shared" si="85"/>
        <v>0</v>
      </c>
      <c r="V334" s="55" t="s">
        <v>139</v>
      </c>
      <c r="W334" s="67" t="s">
        <v>646</v>
      </c>
      <c r="X334" s="672">
        <v>59.69</v>
      </c>
      <c r="Y334" s="2" t="b">
        <f t="shared" si="84"/>
        <v>1</v>
      </c>
    </row>
    <row r="335" spans="1:25" ht="21.75" customHeight="1" thickBot="1">
      <c r="A335" s="1094"/>
      <c r="B335" s="1095"/>
      <c r="C335" s="1095"/>
      <c r="D335" s="1095"/>
      <c r="E335" s="1095"/>
      <c r="F335" s="1095"/>
      <c r="G335" s="1095"/>
      <c r="H335" s="1095"/>
      <c r="I335" s="1095"/>
      <c r="J335" s="1095"/>
      <c r="K335" s="1096"/>
      <c r="L335" s="1097" t="s">
        <v>293</v>
      </c>
      <c r="M335" s="1098">
        <v>513483.16599999997</v>
      </c>
      <c r="N335" s="1811">
        <v>1.0000000000000002</v>
      </c>
      <c r="O335" s="961">
        <v>517074.67060000007</v>
      </c>
      <c r="P335" s="63"/>
      <c r="Q335" s="203" t="str">
        <f>IFERROR(IF(OR(B335="TÍTULO 1",B335="TÍTULO 2",B335="TÍTULO 3",B335="TÍTULO 4"),B335,IF(D335=0,"",IF(OR(D335="SINAPI",D335="SINAPI INSUMO",D335="ORSE INSUMO",D335="SEINFRA CE",D335="COMP. ELABORADA",D335="SABESP",D335="EMBASA-BA INSUMO",D335="COMPOSIÇÃO ELAB.",D335="COTAÇÃO INSUMO-BDI DIF.",D335="ORSE INSUMO-BDI DIFERENCIADO",D335="SINAPI INSUMO-BDI DIFERENCIADO"),B335,IF(MID(B335,1,5)="COMP.",VLOOKUP(B335,COMPOSIÇÕES!$K$1:$L$737090,2,FALSE))))),0)</f>
        <v/>
      </c>
      <c r="R335" s="212" t="e">
        <f>VLOOKUP(B335,'CURVA ABC'!$B$5:$N$262,9,FALSE)</f>
        <v>#N/A</v>
      </c>
      <c r="S335" s="56" t="e">
        <f t="shared" si="72"/>
        <v>#N/A</v>
      </c>
      <c r="T335" s="9" t="e">
        <f t="shared" si="85"/>
        <v>#N/A</v>
      </c>
      <c r="W335" s="67"/>
      <c r="X335" s="126"/>
    </row>
    <row r="336" spans="1:25" ht="21.75" customHeight="1" thickBot="1">
      <c r="A336" s="1099"/>
      <c r="B336" s="1100"/>
      <c r="C336" s="1100"/>
      <c r="D336" s="1100"/>
      <c r="E336" s="1100"/>
      <c r="F336" s="1100"/>
      <c r="G336" s="1100"/>
      <c r="H336" s="1100"/>
      <c r="I336" s="1100"/>
      <c r="J336" s="1100"/>
      <c r="K336" s="1101"/>
      <c r="L336" s="1102" t="s">
        <v>1971</v>
      </c>
      <c r="M336" s="679">
        <v>2117.8799999999992</v>
      </c>
      <c r="N336" s="1812"/>
      <c r="O336" s="1735">
        <f>(O335/M335)-100%</f>
        <v>6.9943959954474888E-3</v>
      </c>
      <c r="P336" s="63"/>
      <c r="Q336" s="202"/>
      <c r="S336" s="8"/>
      <c r="T336" s="9" t="b">
        <f t="shared" si="85"/>
        <v>1</v>
      </c>
      <c r="W336" s="67"/>
      <c r="X336" s="127"/>
    </row>
    <row r="337" spans="1:24" ht="21.75" customHeight="1" thickBot="1">
      <c r="A337" s="1099"/>
      <c r="B337" s="1100"/>
      <c r="C337" s="1100"/>
      <c r="D337" s="1100"/>
      <c r="E337" s="1100"/>
      <c r="F337" s="1100"/>
      <c r="G337" s="1100"/>
      <c r="H337" s="1100"/>
      <c r="I337" s="1100"/>
      <c r="J337" s="1100"/>
      <c r="K337" s="1101"/>
      <c r="L337" s="1102" t="s">
        <v>1972</v>
      </c>
      <c r="M337" s="680">
        <v>113168.85556108208</v>
      </c>
      <c r="N337" s="1812"/>
      <c r="O337" s="715"/>
      <c r="P337" s="63"/>
      <c r="Q337" s="202"/>
      <c r="S337" s="8">
        <f>COUNTIF($B$16:$B$395,B337)</f>
        <v>0</v>
      </c>
      <c r="T337" s="9" t="str">
        <f>IF(D342="SINAPI","FORMULADO",IF(D342="sicro","FORMULADO",IF(D342="ORSE","SEM FÓRMULA",IF(D342="COMPOSIÇÃO","SEM FÓRMULA",IF(D342="","")))))</f>
        <v/>
      </c>
      <c r="X337" s="127"/>
    </row>
    <row r="338" spans="1:24" ht="21" customHeight="1" thickBot="1">
      <c r="A338" s="1099"/>
      <c r="B338" s="1100"/>
      <c r="C338" s="1100"/>
      <c r="D338" s="1100"/>
      <c r="E338" s="1100"/>
      <c r="F338" s="1100"/>
      <c r="G338" s="1100"/>
      <c r="H338" s="1100"/>
      <c r="I338" s="1100"/>
      <c r="J338" s="1100"/>
      <c r="K338" s="1101"/>
      <c r="L338" s="1103" t="s">
        <v>294</v>
      </c>
      <c r="M338" s="679">
        <v>398196.43043891789</v>
      </c>
      <c r="N338" s="1812"/>
      <c r="O338" s="715"/>
      <c r="P338" s="63"/>
      <c r="Q338" s="202"/>
      <c r="S338" s="8">
        <f>COUNTIF($B$16:$B$395,B338)</f>
        <v>0</v>
      </c>
      <c r="T338" s="9" t="str">
        <f>IF(D343="SINAPI","FORMULADO",IF(D343="sicro","FORMULADO",IF(D343="ORSE","SEM FÓRMULA",IF(D343="COMPOSIÇÃO","SEM FÓRMULA",IF(D343="","")))))</f>
        <v/>
      </c>
      <c r="X338" s="127"/>
    </row>
    <row r="339" spans="1:24" s="69" customFormat="1" ht="24" customHeight="1" thickBot="1">
      <c r="A339" s="1802" t="s">
        <v>277</v>
      </c>
      <c r="B339" s="1803"/>
      <c r="C339" s="1803"/>
      <c r="D339" s="1803"/>
      <c r="E339" s="1803"/>
      <c r="F339" s="1803"/>
      <c r="G339" s="1803"/>
      <c r="H339" s="1803"/>
      <c r="I339" s="1803"/>
      <c r="J339" s="1803"/>
      <c r="K339" s="1803"/>
      <c r="L339" s="1803"/>
      <c r="M339" s="1104"/>
      <c r="N339" s="1813"/>
      <c r="O339" s="715"/>
      <c r="R339" s="71">
        <f>COUNTIF($B$18:$B$252,B339)</f>
        <v>0</v>
      </c>
      <c r="S339" s="70" t="str">
        <f>IF(D340="SINAPI","FORMULADO",IF(D340="sicro","FORMULADO",IF(D340="ORSE","SEM FÓRMULA",IF(D340="COMPOSIÇÃO","SEM FÓRMULA",IF(D340="","")))))</f>
        <v/>
      </c>
    </row>
    <row r="340" spans="1:24">
      <c r="L340" s="128">
        <v>3505219.8779335395</v>
      </c>
      <c r="M340" s="125" t="b">
        <v>0</v>
      </c>
      <c r="N340" s="125"/>
      <c r="O340" s="716"/>
    </row>
    <row r="341" spans="1:24">
      <c r="M341" s="674"/>
      <c r="N341" s="675"/>
      <c r="O341" s="716">
        <f>SUM(O7:O334)</f>
        <v>6.2300000000000001E-2</v>
      </c>
      <c r="P341" s="128">
        <v>517343.10150000005</v>
      </c>
      <c r="T341" s="2">
        <v>6064976.9579269085</v>
      </c>
    </row>
    <row r="342" spans="1:24">
      <c r="J342" s="23"/>
      <c r="K342" s="67"/>
      <c r="L342" s="67">
        <v>-2991736.7119335392</v>
      </c>
      <c r="M342" s="674">
        <v>513483.16599999997</v>
      </c>
      <c r="N342" s="675" t="s">
        <v>930</v>
      </c>
      <c r="O342" s="716"/>
      <c r="X342" s="23"/>
    </row>
    <row r="343" spans="1:24">
      <c r="L343" s="67"/>
      <c r="M343" s="674">
        <v>12917.880000000001</v>
      </c>
      <c r="N343" s="675" t="s">
        <v>931</v>
      </c>
    </row>
    <row r="344" spans="1:24">
      <c r="M344" s="674">
        <v>500565.28599999996</v>
      </c>
      <c r="N344" s="675" t="s">
        <v>932</v>
      </c>
    </row>
    <row r="345" spans="1:24">
      <c r="M345" s="674">
        <v>10800.000000000002</v>
      </c>
      <c r="N345" s="675" t="s">
        <v>933</v>
      </c>
    </row>
    <row r="346" spans="1:24">
      <c r="L346" s="67"/>
      <c r="M346" s="676">
        <v>2117.8799999999992</v>
      </c>
      <c r="N346" s="677" t="s">
        <v>934</v>
      </c>
    </row>
    <row r="347" spans="1:24">
      <c r="L347" s="128"/>
      <c r="M347" s="674">
        <v>400314.31043891789</v>
      </c>
      <c r="N347" s="675" t="s">
        <v>935</v>
      </c>
    </row>
    <row r="348" spans="1:24">
      <c r="L348" s="67"/>
      <c r="M348" s="674">
        <v>513483.16599999997</v>
      </c>
      <c r="N348" s="675" t="s">
        <v>932</v>
      </c>
    </row>
    <row r="349" spans="1:24">
      <c r="M349" s="676">
        <v>113168.85556108208</v>
      </c>
      <c r="N349" s="677" t="s">
        <v>936</v>
      </c>
    </row>
    <row r="350" spans="1:24">
      <c r="M350" s="676">
        <v>398196.43043891789</v>
      </c>
      <c r="N350" s="678" t="s">
        <v>294</v>
      </c>
    </row>
    <row r="352" spans="1:24">
      <c r="B352" s="59"/>
      <c r="C352" s="15"/>
    </row>
    <row r="353" spans="2:15">
      <c r="B353" s="59"/>
      <c r="C353" s="15"/>
    </row>
    <row r="354" spans="2:15">
      <c r="B354" s="59"/>
      <c r="C354" s="15"/>
      <c r="D354" s="2"/>
      <c r="G354" s="2"/>
      <c r="O354" s="717"/>
    </row>
  </sheetData>
  <sheetProtection formatCells="0" formatColumns="0" formatRows="0" insertColumns="0" insertRows="0" insertHyperlinks="0" deleteColumns="0" deleteRows="0" sort="0" autoFilter="0" pivotTables="0"/>
  <autoFilter ref="A1:Y354"/>
  <mergeCells count="8">
    <mergeCell ref="A339:L339"/>
    <mergeCell ref="S2:S3"/>
    <mergeCell ref="T2:T3"/>
    <mergeCell ref="S4:S5"/>
    <mergeCell ref="T4:T5"/>
    <mergeCell ref="A2:N2"/>
    <mergeCell ref="P2:P5"/>
    <mergeCell ref="N335:N339"/>
  </mergeCells>
  <conditionalFormatting sqref="M342:N350 J71 J55 J160 J158 J11:J13 J63:J65 J23 J38 J34 J31:J32 J92:J94 J101:J103 J133 B177 J177:J178 J331:J334 J123 J67:J69 J125 J127 J85:J87 X85:X87 J16:J17 X16:X17 J185:J192 X185:X192 J233:J235 X233:X235 J275:J277 X275:X277 J288:J290 X288:X290 J300:J301 B300:B301 X300:X301 J98 J20 X20 J129 X129 J90 J108:J110 X108:X110 J305 X305 J313 B313 X313 B316:B317 J317 X317 X320 J320 B320:B321 X194:X198 J194:J198 X237 J237 J239:J242 X239:X242 J207:J228 X207:X228 J324:J325 B324:B325 X324:X325 J327:J329 B327:B329 X327:X329 J261 X261 X279 J279 J292:J293 X292:X293 J303 X303 J96 J77:J78 X77:X78 B170:B174 J167:J175 X167:X175">
    <cfRule type="expression" dxfId="1560" priority="2833">
      <formula>$B11="título grau 4"</formula>
    </cfRule>
    <cfRule type="expression" dxfId="1559" priority="2834">
      <formula>$B11="título grau 3"</formula>
    </cfRule>
    <cfRule type="expression" dxfId="1558" priority="2835">
      <formula>$B11="título grau 2"</formula>
    </cfRule>
    <cfRule type="expression" dxfId="1557" priority="2836">
      <formula>$B11="título grau 1"</formula>
    </cfRule>
  </conditionalFormatting>
  <conditionalFormatting sqref="L336:L337">
    <cfRule type="expression" dxfId="1556" priority="2841">
      <formula>$B336="título grau 4"</formula>
    </cfRule>
    <cfRule type="expression" dxfId="1555" priority="2842">
      <formula>$B336="título grau 3"</formula>
    </cfRule>
    <cfRule type="expression" dxfId="1554" priority="2843">
      <formula>$B336="título grau 2"</formula>
    </cfRule>
    <cfRule type="expression" dxfId="1553" priority="2844">
      <formula>$B336="título grau 1"</formula>
    </cfRule>
  </conditionalFormatting>
  <conditionalFormatting sqref="M336:M338">
    <cfRule type="expression" dxfId="1552" priority="2829">
      <formula>$B336="título grau 4"</formula>
    </cfRule>
    <cfRule type="expression" dxfId="1551" priority="2830">
      <formula>$B336="título grau 3"</formula>
    </cfRule>
    <cfRule type="expression" dxfId="1550" priority="2831">
      <formula>$B336="título grau 2"</formula>
    </cfRule>
    <cfRule type="expression" dxfId="1549" priority="2832">
      <formula>$B336="título grau 1"</formula>
    </cfRule>
  </conditionalFormatting>
  <conditionalFormatting sqref="M6">
    <cfRule type="expression" dxfId="1548" priority="2857">
      <formula>$B6="título grau 4"</formula>
    </cfRule>
    <cfRule type="expression" dxfId="1547" priority="2858">
      <formula>$B6="título grau 3"</formula>
    </cfRule>
    <cfRule type="expression" dxfId="1546" priority="2859">
      <formula>$B6="título grau 2"</formula>
    </cfRule>
    <cfRule type="expression" dxfId="1545" priority="2860">
      <formula>$B6="título grau 1"</formula>
    </cfRule>
  </conditionalFormatting>
  <conditionalFormatting sqref="J253:J259 J206 J156 J80:J84 J76 J8 J29 J21 J74 J107 J111 J104:J105 J269:J270 J281:J286 J250 J263:J264 J266 J273">
    <cfRule type="expression" dxfId="1544" priority="2861">
      <formula>$B8="título grau 4"</formula>
    </cfRule>
    <cfRule type="expression" dxfId="1543" priority="2862">
      <formula>$B8="título grau 3"</formula>
    </cfRule>
    <cfRule type="expression" dxfId="1542" priority="2863">
      <formula>$B8="título grau 2"</formula>
    </cfRule>
    <cfRule type="expression" dxfId="1541" priority="2864">
      <formula>$B8="título grau 1"</formula>
    </cfRule>
  </conditionalFormatting>
  <conditionalFormatting sqref="M60">
    <cfRule type="expression" dxfId="1540" priority="2853">
      <formula>$B60="título grau 4"</formula>
    </cfRule>
    <cfRule type="expression" dxfId="1539" priority="2854">
      <formula>$B60="título grau 3"</formula>
    </cfRule>
    <cfRule type="expression" dxfId="1538" priority="2855">
      <formula>$B60="título grau 2"</formula>
    </cfRule>
    <cfRule type="expression" dxfId="1537" priority="2856">
      <formula>$B60="título grau 1"</formula>
    </cfRule>
  </conditionalFormatting>
  <conditionalFormatting sqref="M154">
    <cfRule type="expression" dxfId="1536" priority="2849">
      <formula>$B154="título grau 4"</formula>
    </cfRule>
    <cfRule type="expression" dxfId="1535" priority="2850">
      <formula>$B154="título grau 3"</formula>
    </cfRule>
    <cfRule type="expression" dxfId="1534" priority="2851">
      <formula>$B154="título grau 2"</formula>
    </cfRule>
    <cfRule type="expression" dxfId="1533" priority="2852">
      <formula>$B154="título grau 1"</formula>
    </cfRule>
  </conditionalFormatting>
  <conditionalFormatting sqref="M183">
    <cfRule type="expression" dxfId="1532" priority="2845">
      <formula>$B183="título grau 4"</formula>
    </cfRule>
    <cfRule type="expression" dxfId="1531" priority="2846">
      <formula>$B183="título grau 3"</formula>
    </cfRule>
    <cfRule type="expression" dxfId="1530" priority="2847">
      <formula>$B183="título grau 2"</formula>
    </cfRule>
    <cfRule type="expression" dxfId="1529" priority="2848">
      <formula>$B183="título grau 1"</formula>
    </cfRule>
  </conditionalFormatting>
  <conditionalFormatting sqref="M341:N341">
    <cfRule type="expression" dxfId="1528" priority="2837">
      <formula>$B341="título grau 4"</formula>
    </cfRule>
    <cfRule type="expression" dxfId="1527" priority="2838">
      <formula>$B341="título grau 3"</formula>
    </cfRule>
    <cfRule type="expression" dxfId="1526" priority="2839">
      <formula>$B341="título grau 2"</formula>
    </cfRule>
    <cfRule type="expression" dxfId="1525" priority="2840">
      <formula>$B341="título grau 1"</formula>
    </cfRule>
  </conditionalFormatting>
  <conditionalFormatting sqref="M14">
    <cfRule type="expression" dxfId="1524" priority="2817">
      <formula>$B14="título grau 4"</formula>
    </cfRule>
    <cfRule type="expression" dxfId="1523" priority="2818">
      <formula>$B14="título grau 3"</formula>
    </cfRule>
    <cfRule type="expression" dxfId="1522" priority="2819">
      <formula>$B14="título grau 2"</formula>
    </cfRule>
    <cfRule type="expression" dxfId="1521" priority="2820">
      <formula>$B14="título grau 1"</formula>
    </cfRule>
  </conditionalFormatting>
  <conditionalFormatting sqref="J9">
    <cfRule type="expression" dxfId="1520" priority="2813">
      <formula>$B9="título grau 4"</formula>
    </cfRule>
    <cfRule type="expression" dxfId="1519" priority="2814">
      <formula>$B9="título grau 3"</formula>
    </cfRule>
    <cfRule type="expression" dxfId="1518" priority="2815">
      <formula>$B9="título grau 2"</formula>
    </cfRule>
    <cfRule type="expression" dxfId="1517" priority="2816">
      <formula>$B9="título grau 1"</formula>
    </cfRule>
  </conditionalFormatting>
  <conditionalFormatting sqref="B23 B119 B177 B300:B301 B313 B316:B317 B320:B321 B324:B325 B327:B329 B170:B174">
    <cfRule type="expression" dxfId="1516" priority="2789">
      <formula>$B23="título grau 3"</formula>
    </cfRule>
    <cfRule type="expression" dxfId="1515" priority="2793">
      <formula>$B23="título grau 4"</formula>
    </cfRule>
    <cfRule type="expression" dxfId="1514" priority="2794">
      <formula>$B23="título grau 2"</formula>
    </cfRule>
    <cfRule type="expression" dxfId="1513" priority="2795">
      <formula>$B23="título grau 1"</formula>
    </cfRule>
  </conditionalFormatting>
  <conditionalFormatting sqref="B23">
    <cfRule type="expression" dxfId="1512" priority="2790">
      <formula>$B23="título grau 4"</formula>
    </cfRule>
    <cfRule type="expression" dxfId="1511" priority="2791">
      <formula>$B23="título grau 3"</formula>
    </cfRule>
    <cfRule type="expression" dxfId="1510" priority="2792">
      <formula>$B23="título grau 2"</formula>
    </cfRule>
    <cfRule type="expression" dxfId="1509" priority="2796">
      <formula>$B23="título grau 1"</formula>
    </cfRule>
  </conditionalFormatting>
  <conditionalFormatting sqref="B69">
    <cfRule type="expression" dxfId="1508" priority="2761">
      <formula>$B69="título grau 3"</formula>
    </cfRule>
    <cfRule type="expression" dxfId="1507" priority="2762">
      <formula>$B69="título grau 4"</formula>
    </cfRule>
    <cfRule type="expression" dxfId="1506" priority="2763">
      <formula>$B69="título grau 2"</formula>
    </cfRule>
    <cfRule type="expression" dxfId="1505" priority="2764">
      <formula>$B69="título grau 1"</formula>
    </cfRule>
  </conditionalFormatting>
  <conditionalFormatting sqref="B63">
    <cfRule type="expression" dxfId="1504" priority="2713">
      <formula>$B63="título grau 3"</formula>
    </cfRule>
    <cfRule type="expression" dxfId="1503" priority="2717">
      <formula>$B63="título grau 4"</formula>
    </cfRule>
    <cfRule type="expression" dxfId="1502" priority="2718">
      <formula>$B63="título grau 2"</formula>
    </cfRule>
    <cfRule type="expression" dxfId="1501" priority="2719">
      <formula>$B63="título grau 1"</formula>
    </cfRule>
  </conditionalFormatting>
  <conditionalFormatting sqref="B63">
    <cfRule type="expression" dxfId="1500" priority="2714">
      <formula>$B63="título grau 4"</formula>
    </cfRule>
    <cfRule type="expression" dxfId="1499" priority="2715">
      <formula>$B63="título grau 3"</formula>
    </cfRule>
    <cfRule type="expression" dxfId="1498" priority="2716">
      <formula>$B63="título grau 2"</formula>
    </cfRule>
    <cfRule type="expression" dxfId="1497" priority="2720">
      <formula>$B63="título grau 1"</formula>
    </cfRule>
  </conditionalFormatting>
  <conditionalFormatting sqref="B78">
    <cfRule type="expression" dxfId="1496" priority="2729">
      <formula>$B78="título grau 3"</formula>
    </cfRule>
    <cfRule type="expression" dxfId="1495" priority="2733">
      <formula>$B78="título grau 4"</formula>
    </cfRule>
    <cfRule type="expression" dxfId="1494" priority="2734">
      <formula>$B78="título grau 2"</formula>
    </cfRule>
    <cfRule type="expression" dxfId="1493" priority="2735">
      <formula>$B78="título grau 1"</formula>
    </cfRule>
  </conditionalFormatting>
  <conditionalFormatting sqref="B78">
    <cfRule type="expression" dxfId="1492" priority="2730">
      <formula>$B78="título grau 4"</formula>
    </cfRule>
    <cfRule type="expression" dxfId="1491" priority="2731">
      <formula>$B78="título grau 3"</formula>
    </cfRule>
    <cfRule type="expression" dxfId="1490" priority="2732">
      <formula>$B78="título grau 2"</formula>
    </cfRule>
    <cfRule type="expression" dxfId="1489" priority="2736">
      <formula>$B78="título grau 1"</formula>
    </cfRule>
  </conditionalFormatting>
  <conditionalFormatting sqref="B64">
    <cfRule type="expression" dxfId="1488" priority="2705">
      <formula>$B64="título grau 3"</formula>
    </cfRule>
    <cfRule type="expression" dxfId="1487" priority="2709">
      <formula>$B64="título grau 4"</formula>
    </cfRule>
    <cfRule type="expression" dxfId="1486" priority="2710">
      <formula>$B64="título grau 2"</formula>
    </cfRule>
    <cfRule type="expression" dxfId="1485" priority="2711">
      <formula>$B64="título grau 1"</formula>
    </cfRule>
  </conditionalFormatting>
  <conditionalFormatting sqref="B64">
    <cfRule type="expression" dxfId="1484" priority="2706">
      <formula>$B64="título grau 4"</formula>
    </cfRule>
    <cfRule type="expression" dxfId="1483" priority="2707">
      <formula>$B64="título grau 3"</formula>
    </cfRule>
    <cfRule type="expression" dxfId="1482" priority="2708">
      <formula>$B64="título grau 2"</formula>
    </cfRule>
    <cfRule type="expression" dxfId="1481" priority="2712">
      <formula>$B64="título grau 1"</formula>
    </cfRule>
  </conditionalFormatting>
  <conditionalFormatting sqref="B65">
    <cfRule type="expression" dxfId="1480" priority="2697">
      <formula>$B65="título grau 3"</formula>
    </cfRule>
    <cfRule type="expression" dxfId="1479" priority="2698">
      <formula>$B65="título grau 4"</formula>
    </cfRule>
    <cfRule type="expression" dxfId="1478" priority="2699">
      <formula>$B65="título grau 2"</formula>
    </cfRule>
    <cfRule type="expression" dxfId="1477" priority="2700">
      <formula>$B65="título grau 1"</formula>
    </cfRule>
  </conditionalFormatting>
  <conditionalFormatting sqref="B68">
    <cfRule type="expression" dxfId="1476" priority="2689">
      <formula>$B68="título grau 3"</formula>
    </cfRule>
    <cfRule type="expression" dxfId="1475" priority="2693">
      <formula>$B68="título grau 4"</formula>
    </cfRule>
    <cfRule type="expression" dxfId="1474" priority="2694">
      <formula>$B68="título grau 2"</formula>
    </cfRule>
    <cfRule type="expression" dxfId="1473" priority="2695">
      <formula>$B68="título grau 1"</formula>
    </cfRule>
  </conditionalFormatting>
  <conditionalFormatting sqref="B68">
    <cfRule type="expression" dxfId="1472" priority="2690">
      <formula>$B68="título grau 4"</formula>
    </cfRule>
    <cfRule type="expression" dxfId="1471" priority="2691">
      <formula>$B68="título grau 3"</formula>
    </cfRule>
    <cfRule type="expression" dxfId="1470" priority="2692">
      <formula>$B68="título grau 2"</formula>
    </cfRule>
    <cfRule type="expression" dxfId="1469" priority="2696">
      <formula>$B68="título grau 1"</formula>
    </cfRule>
  </conditionalFormatting>
  <conditionalFormatting sqref="J70">
    <cfRule type="expression" dxfId="1468" priority="2685">
      <formula>$B70="título grau 4"</formula>
    </cfRule>
    <cfRule type="expression" dxfId="1467" priority="2686">
      <formula>$B70="título grau 3"</formula>
    </cfRule>
    <cfRule type="expression" dxfId="1466" priority="2687">
      <formula>$B70="título grau 2"</formula>
    </cfRule>
    <cfRule type="expression" dxfId="1465" priority="2688">
      <formula>$B70="título grau 1"</formula>
    </cfRule>
  </conditionalFormatting>
  <conditionalFormatting sqref="J24">
    <cfRule type="expression" dxfId="1464" priority="2677">
      <formula>$B24="título grau 4"</formula>
    </cfRule>
    <cfRule type="expression" dxfId="1463" priority="2678">
      <formula>$B24="título grau 3"</formula>
    </cfRule>
    <cfRule type="expression" dxfId="1462" priority="2679">
      <formula>$B24="título grau 2"</formula>
    </cfRule>
    <cfRule type="expression" dxfId="1461" priority="2680">
      <formula>$B24="título grau 1"</formula>
    </cfRule>
  </conditionalFormatting>
  <conditionalFormatting sqref="B76">
    <cfRule type="expression" dxfId="1460" priority="2665">
      <formula>$B76="título grau 3"</formula>
    </cfRule>
    <cfRule type="expression" dxfId="1459" priority="2669">
      <formula>$B76="título grau 4"</formula>
    </cfRule>
    <cfRule type="expression" dxfId="1458" priority="2670">
      <formula>$B76="título grau 2"</formula>
    </cfRule>
    <cfRule type="expression" dxfId="1457" priority="2671">
      <formula>$B76="título grau 1"</formula>
    </cfRule>
  </conditionalFormatting>
  <conditionalFormatting sqref="B76:D76">
    <cfRule type="expression" dxfId="1456" priority="2666">
      <formula>$B76="título grau 4"</formula>
    </cfRule>
    <cfRule type="expression" dxfId="1455" priority="2667">
      <formula>$B76="título grau 3"</formula>
    </cfRule>
    <cfRule type="expression" dxfId="1454" priority="2668">
      <formula>$B76="título grau 2"</formula>
    </cfRule>
    <cfRule type="expression" dxfId="1453" priority="2672">
      <formula>$B76="título grau 1"</formula>
    </cfRule>
  </conditionalFormatting>
  <conditionalFormatting sqref="D76 D172">
    <cfRule type="containsText" dxfId="1452" priority="2664" operator="containsText" text="ORSE">
      <formula>NOT(ISERROR(SEARCH("ORSE",D76)))</formula>
    </cfRule>
  </conditionalFormatting>
  <conditionalFormatting sqref="D76 D172">
    <cfRule type="containsText" dxfId="1451" priority="2663" operator="containsText" text="ORSE INSUMO">
      <formula>NOT(ISERROR(SEARCH("ORSE INSUMO",D76)))</formula>
    </cfRule>
  </conditionalFormatting>
  <conditionalFormatting sqref="C77">
    <cfRule type="expression" dxfId="1450" priority="2659">
      <formula>$B77="título grau 4"</formula>
    </cfRule>
    <cfRule type="expression" dxfId="1449" priority="2660">
      <formula>$B77="título grau 3"</formula>
    </cfRule>
    <cfRule type="expression" dxfId="1448" priority="2661">
      <formula>$B77="título grau 2"</formula>
    </cfRule>
    <cfRule type="expression" dxfId="1447" priority="2662">
      <formula>$B77="título grau 1"</formula>
    </cfRule>
  </conditionalFormatting>
  <conditionalFormatting sqref="B77">
    <cfRule type="expression" dxfId="1446" priority="2650">
      <formula>$B77="título grau 3"</formula>
    </cfRule>
    <cfRule type="expression" dxfId="1445" priority="2651">
      <formula>$B77="título grau 4"</formula>
    </cfRule>
    <cfRule type="expression" dxfId="1444" priority="2652">
      <formula>$B77="título grau 2"</formula>
    </cfRule>
    <cfRule type="expression" dxfId="1443" priority="2653">
      <formula>$B77="título grau 1"</formula>
    </cfRule>
  </conditionalFormatting>
  <conditionalFormatting sqref="D77">
    <cfRule type="containsText" dxfId="1442" priority="2658" operator="containsText" text="ORSE">
      <formula>NOT(ISERROR(SEARCH("ORSE",D77)))</formula>
    </cfRule>
  </conditionalFormatting>
  <conditionalFormatting sqref="D77">
    <cfRule type="expression" dxfId="1441" priority="2654">
      <formula>$B77="título grau 4"</formula>
    </cfRule>
    <cfRule type="expression" dxfId="1440" priority="2655">
      <formula>$B77="título grau 3"</formula>
    </cfRule>
    <cfRule type="expression" dxfId="1439" priority="2656">
      <formula>$B77="título grau 2"</formula>
    </cfRule>
    <cfRule type="expression" dxfId="1438" priority="2657">
      <formula>$B77="título grau 1"</formula>
    </cfRule>
  </conditionalFormatting>
  <conditionalFormatting sqref="D77">
    <cfRule type="containsText" dxfId="1437" priority="2649" operator="containsText" text="ORSE INSUMO">
      <formula>NOT(ISERROR(SEARCH("ORSE INSUMO",D77)))</formula>
    </cfRule>
  </conditionalFormatting>
  <conditionalFormatting sqref="J18">
    <cfRule type="expression" dxfId="1436" priority="2645">
      <formula>$B18="título grau 4"</formula>
    </cfRule>
    <cfRule type="expression" dxfId="1435" priority="2646">
      <formula>$B18="título grau 3"</formula>
    </cfRule>
    <cfRule type="expression" dxfId="1434" priority="2647">
      <formula>$B18="título grau 2"</formula>
    </cfRule>
    <cfRule type="expression" dxfId="1433" priority="2648">
      <formula>$B18="título grau 1"</formula>
    </cfRule>
  </conditionalFormatting>
  <conditionalFormatting sqref="B80">
    <cfRule type="expression" dxfId="1432" priority="2637">
      <formula>$B80="título grau 3"</formula>
    </cfRule>
    <cfRule type="expression" dxfId="1431" priority="2641">
      <formula>$B80="título grau 4"</formula>
    </cfRule>
    <cfRule type="expression" dxfId="1430" priority="2642">
      <formula>$B80="título grau 2"</formula>
    </cfRule>
    <cfRule type="expression" dxfId="1429" priority="2643">
      <formula>$B80="título grau 1"</formula>
    </cfRule>
  </conditionalFormatting>
  <conditionalFormatting sqref="B80">
    <cfRule type="expression" dxfId="1428" priority="2638">
      <formula>$B80="título grau 4"</formula>
    </cfRule>
    <cfRule type="expression" dxfId="1427" priority="2639">
      <formula>$B80="título grau 3"</formula>
    </cfRule>
    <cfRule type="expression" dxfId="1426" priority="2640">
      <formula>$B80="título grau 2"</formula>
    </cfRule>
    <cfRule type="expression" dxfId="1425" priority="2644">
      <formula>$B80="título grau 1"</formula>
    </cfRule>
  </conditionalFormatting>
  <conditionalFormatting sqref="B81">
    <cfRule type="expression" dxfId="1424" priority="2629">
      <formula>$B81="título grau 3"</formula>
    </cfRule>
    <cfRule type="expression" dxfId="1423" priority="2633">
      <formula>$B81="título grau 4"</formula>
    </cfRule>
    <cfRule type="expression" dxfId="1422" priority="2634">
      <formula>$B81="título grau 2"</formula>
    </cfRule>
    <cfRule type="expression" dxfId="1421" priority="2635">
      <formula>$B81="título grau 1"</formula>
    </cfRule>
  </conditionalFormatting>
  <conditionalFormatting sqref="B81">
    <cfRule type="expression" dxfId="1420" priority="2630">
      <formula>$B81="título grau 4"</formula>
    </cfRule>
    <cfRule type="expression" dxfId="1419" priority="2631">
      <formula>$B81="título grau 3"</formula>
    </cfRule>
    <cfRule type="expression" dxfId="1418" priority="2632">
      <formula>$B81="título grau 2"</formula>
    </cfRule>
    <cfRule type="expression" dxfId="1417" priority="2636">
      <formula>$B81="título grau 1"</formula>
    </cfRule>
  </conditionalFormatting>
  <conditionalFormatting sqref="B83">
    <cfRule type="expression" dxfId="1416" priority="2621">
      <formula>$B83="título grau 3"</formula>
    </cfRule>
    <cfRule type="expression" dxfId="1415" priority="2625">
      <formula>$B83="título grau 4"</formula>
    </cfRule>
    <cfRule type="expression" dxfId="1414" priority="2626">
      <formula>$B83="título grau 2"</formula>
    </cfRule>
    <cfRule type="expression" dxfId="1413" priority="2627">
      <formula>$B83="título grau 1"</formula>
    </cfRule>
  </conditionalFormatting>
  <conditionalFormatting sqref="B83">
    <cfRule type="expression" dxfId="1412" priority="2622">
      <formula>$B83="título grau 4"</formula>
    </cfRule>
    <cfRule type="expression" dxfId="1411" priority="2623">
      <formula>$B83="título grau 3"</formula>
    </cfRule>
    <cfRule type="expression" dxfId="1410" priority="2624">
      <formula>$B83="título grau 2"</formula>
    </cfRule>
    <cfRule type="expression" dxfId="1409" priority="2628">
      <formula>$B83="título grau 1"</formula>
    </cfRule>
  </conditionalFormatting>
  <conditionalFormatting sqref="B82">
    <cfRule type="expression" dxfId="1408" priority="2613">
      <formula>$B82="título grau 3"</formula>
    </cfRule>
    <cfRule type="expression" dxfId="1407" priority="2617">
      <formula>$B82="título grau 4"</formula>
    </cfRule>
    <cfRule type="expression" dxfId="1406" priority="2618">
      <formula>$B82="título grau 2"</formula>
    </cfRule>
    <cfRule type="expression" dxfId="1405" priority="2619">
      <formula>$B82="título grau 1"</formula>
    </cfRule>
  </conditionalFormatting>
  <conditionalFormatting sqref="B82">
    <cfRule type="expression" dxfId="1404" priority="2614">
      <formula>$B82="título grau 4"</formula>
    </cfRule>
    <cfRule type="expression" dxfId="1403" priority="2615">
      <formula>$B82="título grau 3"</formula>
    </cfRule>
    <cfRule type="expression" dxfId="1402" priority="2616">
      <formula>$B82="título grau 2"</formula>
    </cfRule>
    <cfRule type="expression" dxfId="1401" priority="2620">
      <formula>$B82="título grau 1"</formula>
    </cfRule>
  </conditionalFormatting>
  <conditionalFormatting sqref="J73">
    <cfRule type="expression" dxfId="1400" priority="2605">
      <formula>$B73="título grau 4"</formula>
    </cfRule>
    <cfRule type="expression" dxfId="1399" priority="2606">
      <formula>$B73="título grau 3"</formula>
    </cfRule>
    <cfRule type="expression" dxfId="1398" priority="2607">
      <formula>$B73="título grau 2"</formula>
    </cfRule>
    <cfRule type="expression" dxfId="1397" priority="2608">
      <formula>$B73="título grau 1"</formula>
    </cfRule>
  </conditionalFormatting>
  <conditionalFormatting sqref="J35:J36">
    <cfRule type="expression" dxfId="1396" priority="2587">
      <formula>$B35="título grau 4"</formula>
    </cfRule>
    <cfRule type="expression" dxfId="1395" priority="2588">
      <formula>$B35="título grau 3"</formula>
    </cfRule>
    <cfRule type="expression" dxfId="1394" priority="2589">
      <formula>$B35="título grau 2"</formula>
    </cfRule>
    <cfRule type="expression" dxfId="1393" priority="2590">
      <formula>$B35="título grau 1"</formula>
    </cfRule>
  </conditionalFormatting>
  <conditionalFormatting sqref="D35">
    <cfRule type="containsText" dxfId="1392" priority="2585" operator="containsText" text="ORSE">
      <formula>NOT(ISERROR(SEARCH("ORSE",D35)))</formula>
    </cfRule>
    <cfRule type="containsText" dxfId="1391" priority="2586" operator="containsText" text="ORSE">
      <formula>NOT(ISERROR(SEARCH("ORSE",D35)))</formula>
    </cfRule>
  </conditionalFormatting>
  <conditionalFormatting sqref="J37">
    <cfRule type="expression" dxfId="1390" priority="2581">
      <formula>$B37="título grau 4"</formula>
    </cfRule>
    <cfRule type="expression" dxfId="1389" priority="2582">
      <formula>$B37="título grau 3"</formula>
    </cfRule>
    <cfRule type="expression" dxfId="1388" priority="2583">
      <formula>$B37="título grau 2"</formula>
    </cfRule>
    <cfRule type="expression" dxfId="1387" priority="2584">
      <formula>$B37="título grau 1"</formula>
    </cfRule>
  </conditionalFormatting>
  <conditionalFormatting sqref="J54">
    <cfRule type="expression" dxfId="1386" priority="2573">
      <formula>$B54="título grau 4"</formula>
    </cfRule>
    <cfRule type="expression" dxfId="1385" priority="2574">
      <formula>$B54="título grau 3"</formula>
    </cfRule>
    <cfRule type="expression" dxfId="1384" priority="2575">
      <formula>$B54="título grau 2"</formula>
    </cfRule>
    <cfRule type="expression" dxfId="1383" priority="2576">
      <formula>$B54="título grau 1"</formula>
    </cfRule>
  </conditionalFormatting>
  <conditionalFormatting sqref="J42 J44">
    <cfRule type="expression" dxfId="1382" priority="2565">
      <formula>$B42="título grau 4"</formula>
    </cfRule>
    <cfRule type="expression" dxfId="1381" priority="2566">
      <formula>$B42="título grau 3"</formula>
    </cfRule>
    <cfRule type="expression" dxfId="1380" priority="2567">
      <formula>$B42="título grau 2"</formula>
    </cfRule>
    <cfRule type="expression" dxfId="1379" priority="2568">
      <formula>$B42="título grau 1"</formula>
    </cfRule>
  </conditionalFormatting>
  <conditionalFormatting sqref="J40">
    <cfRule type="expression" dxfId="1378" priority="2561">
      <formula>$B40="título grau 4"</formula>
    </cfRule>
    <cfRule type="expression" dxfId="1377" priority="2562">
      <formula>$B40="título grau 3"</formula>
    </cfRule>
    <cfRule type="expression" dxfId="1376" priority="2563">
      <formula>$B40="título grau 2"</formula>
    </cfRule>
    <cfRule type="expression" dxfId="1375" priority="2564">
      <formula>$B40="título grau 1"</formula>
    </cfRule>
  </conditionalFormatting>
  <conditionalFormatting sqref="J41">
    <cfRule type="expression" dxfId="1374" priority="2557">
      <formula>$B41="título grau 4"</formula>
    </cfRule>
    <cfRule type="expression" dxfId="1373" priority="2558">
      <formula>$B41="título grau 3"</formula>
    </cfRule>
    <cfRule type="expression" dxfId="1372" priority="2559">
      <formula>$B41="título grau 2"</formula>
    </cfRule>
    <cfRule type="expression" dxfId="1371" priority="2560">
      <formula>$B41="título grau 1"</formula>
    </cfRule>
  </conditionalFormatting>
  <conditionalFormatting sqref="B119 D172">
    <cfRule type="expression" dxfId="1370" priority="2491">
      <formula>$B119="título grau 4"</formula>
    </cfRule>
    <cfRule type="expression" dxfId="1369" priority="2492">
      <formula>$B119="título grau 3"</formula>
    </cfRule>
    <cfRule type="expression" dxfId="1368" priority="2493">
      <formula>$B119="título grau 2"</formula>
    </cfRule>
    <cfRule type="expression" dxfId="1367" priority="2494">
      <formula>$B119="título grau 1"</formula>
    </cfRule>
  </conditionalFormatting>
  <conditionalFormatting sqref="D160">
    <cfRule type="containsText" dxfId="1366" priority="2472" operator="containsText" text="ORSE">
      <formula>NOT(ISERROR(SEARCH("ORSE",D160)))</formula>
    </cfRule>
  </conditionalFormatting>
  <conditionalFormatting sqref="B160">
    <cfRule type="expression" dxfId="1365" priority="2464">
      <formula>$B160="título grau 3"</formula>
    </cfRule>
    <cfRule type="expression" dxfId="1364" priority="2468">
      <formula>$B160="título grau 4"</formula>
    </cfRule>
    <cfRule type="expression" dxfId="1363" priority="2469">
      <formula>$B160="título grau 2"</formula>
    </cfRule>
    <cfRule type="expression" dxfId="1362" priority="2470">
      <formula>$B160="título grau 1"</formula>
    </cfRule>
  </conditionalFormatting>
  <conditionalFormatting sqref="B160 D160">
    <cfRule type="expression" dxfId="1361" priority="2465">
      <formula>$B160="título grau 4"</formula>
    </cfRule>
    <cfRule type="expression" dxfId="1360" priority="2466">
      <formula>$B160="título grau 3"</formula>
    </cfRule>
    <cfRule type="expression" dxfId="1359" priority="2467">
      <formula>$B160="título grau 2"</formula>
    </cfRule>
    <cfRule type="expression" dxfId="1358" priority="2471">
      <formula>$B160="título grau 1"</formula>
    </cfRule>
  </conditionalFormatting>
  <conditionalFormatting sqref="D160">
    <cfRule type="containsText" dxfId="1357" priority="2463" operator="containsText" text="ORSE INSUMO">
      <formula>NOT(ISERROR(SEARCH("ORSE INSUMO",D160)))</formula>
    </cfRule>
  </conditionalFormatting>
  <conditionalFormatting sqref="D160">
    <cfRule type="containsText" dxfId="1356" priority="2462" operator="containsText" text="ORSE">
      <formula>NOT(ISERROR(SEARCH("ORSE",D160)))</formula>
    </cfRule>
  </conditionalFormatting>
  <conditionalFormatting sqref="D129">
    <cfRule type="containsText" dxfId="1355" priority="2411" operator="containsText" text="ORSE">
      <formula>NOT(ISERROR(SEARCH("ORSE",D129)))</formula>
    </cfRule>
  </conditionalFormatting>
  <conditionalFormatting sqref="D129">
    <cfRule type="expression" dxfId="1354" priority="2407">
      <formula>$B129="título grau 4"</formula>
    </cfRule>
    <cfRule type="expression" dxfId="1353" priority="2408">
      <formula>$B129="título grau 3"</formula>
    </cfRule>
    <cfRule type="expression" dxfId="1352" priority="2409">
      <formula>$B129="título grau 2"</formula>
    </cfRule>
    <cfRule type="expression" dxfId="1351" priority="2410">
      <formula>$B129="título grau 1"</formula>
    </cfRule>
  </conditionalFormatting>
  <conditionalFormatting sqref="D129">
    <cfRule type="containsText" dxfId="1350" priority="2406" operator="containsText" text="ORSE INSUMO">
      <formula>NOT(ISERROR(SEARCH("ORSE INSUMO",D129)))</formula>
    </cfRule>
  </conditionalFormatting>
  <conditionalFormatting sqref="B129">
    <cfRule type="expression" dxfId="1349" priority="2398">
      <formula>$B129="título grau 3"</formula>
    </cfRule>
    <cfRule type="expression" dxfId="1348" priority="2402">
      <formula>$B129="título grau 4"</formula>
    </cfRule>
    <cfRule type="expression" dxfId="1347" priority="2403">
      <formula>$B129="título grau 2"</formula>
    </cfRule>
    <cfRule type="expression" dxfId="1346" priority="2404">
      <formula>$B129="título grau 1"</formula>
    </cfRule>
  </conditionalFormatting>
  <conditionalFormatting sqref="B129">
    <cfRule type="expression" dxfId="1345" priority="2399">
      <formula>$B129="título grau 4"</formula>
    </cfRule>
    <cfRule type="expression" dxfId="1344" priority="2400">
      <formula>$B129="título grau 3"</formula>
    </cfRule>
    <cfRule type="expression" dxfId="1343" priority="2401">
      <formula>$B129="título grau 2"</formula>
    </cfRule>
    <cfRule type="expression" dxfId="1342" priority="2405">
      <formula>$B129="título grau 1"</formula>
    </cfRule>
  </conditionalFormatting>
  <conditionalFormatting sqref="J135">
    <cfRule type="expression" dxfId="1341" priority="2382">
      <formula>$B135="título grau 4"</formula>
    </cfRule>
    <cfRule type="expression" dxfId="1340" priority="2383">
      <formula>$B135="título grau 3"</formula>
    </cfRule>
    <cfRule type="expression" dxfId="1339" priority="2384">
      <formula>$B135="título grau 2"</formula>
    </cfRule>
    <cfRule type="expression" dxfId="1338" priority="2385">
      <formula>$B135="título grau 1"</formula>
    </cfRule>
  </conditionalFormatting>
  <conditionalFormatting sqref="J136:J137">
    <cfRule type="expression" dxfId="1337" priority="2386">
      <formula>$B136="título grau 4"</formula>
    </cfRule>
    <cfRule type="expression" dxfId="1336" priority="2387">
      <formula>$B136="título grau 3"</formula>
    </cfRule>
    <cfRule type="expression" dxfId="1335" priority="2388">
      <formula>$B136="título grau 2"</formula>
    </cfRule>
    <cfRule type="expression" dxfId="1334" priority="2389">
      <formula>$B136="título grau 1"</formula>
    </cfRule>
  </conditionalFormatting>
  <conditionalFormatting sqref="C94">
    <cfRule type="expression" dxfId="1333" priority="2374">
      <formula>$B94="título grau 4"</formula>
    </cfRule>
    <cfRule type="expression" dxfId="1332" priority="2375">
      <formula>$B94="título grau 3"</formula>
    </cfRule>
    <cfRule type="expression" dxfId="1331" priority="2376">
      <formula>$B94="título grau 2"</formula>
    </cfRule>
    <cfRule type="expression" dxfId="1330" priority="2377">
      <formula>$B94="título grau 1"</formula>
    </cfRule>
  </conditionalFormatting>
  <conditionalFormatting sqref="D94">
    <cfRule type="containsText" dxfId="1329" priority="2373" operator="containsText" text="ORSE">
      <formula>NOT(ISERROR(SEARCH("ORSE",D94)))</formula>
    </cfRule>
  </conditionalFormatting>
  <conditionalFormatting sqref="B94">
    <cfRule type="expression" dxfId="1328" priority="2365">
      <formula>$B94="título grau 3"</formula>
    </cfRule>
    <cfRule type="expression" dxfId="1327" priority="2369">
      <formula>$B94="título grau 4"</formula>
    </cfRule>
    <cfRule type="expression" dxfId="1326" priority="2370">
      <formula>$B94="título grau 2"</formula>
    </cfRule>
    <cfRule type="expression" dxfId="1325" priority="2371">
      <formula>$B94="título grau 1"</formula>
    </cfRule>
  </conditionalFormatting>
  <conditionalFormatting sqref="B94 D94">
    <cfRule type="expression" dxfId="1324" priority="2366">
      <formula>$B94="título grau 4"</formula>
    </cfRule>
    <cfRule type="expression" dxfId="1323" priority="2367">
      <formula>$B94="título grau 3"</formula>
    </cfRule>
    <cfRule type="expression" dxfId="1322" priority="2368">
      <formula>$B94="título grau 2"</formula>
    </cfRule>
    <cfRule type="expression" dxfId="1321" priority="2372">
      <formula>$B94="título grau 1"</formula>
    </cfRule>
  </conditionalFormatting>
  <conditionalFormatting sqref="C93">
    <cfRule type="expression" dxfId="1320" priority="2361">
      <formula>$B93="título grau 4"</formula>
    </cfRule>
    <cfRule type="expression" dxfId="1319" priority="2362">
      <formula>$B93="título grau 3"</formula>
    </cfRule>
    <cfRule type="expression" dxfId="1318" priority="2363">
      <formula>$B93="título grau 2"</formula>
    </cfRule>
    <cfRule type="expression" dxfId="1317" priority="2364">
      <formula>$B93="título grau 1"</formula>
    </cfRule>
  </conditionalFormatting>
  <conditionalFormatting sqref="B93">
    <cfRule type="expression" dxfId="1316" priority="2353">
      <formula>$B93="título grau 3"</formula>
    </cfRule>
    <cfRule type="expression" dxfId="1315" priority="2357">
      <formula>$B93="título grau 4"</formula>
    </cfRule>
    <cfRule type="expression" dxfId="1314" priority="2358">
      <formula>$B93="título grau 2"</formula>
    </cfRule>
    <cfRule type="expression" dxfId="1313" priority="2359">
      <formula>$B93="título grau 1"</formula>
    </cfRule>
  </conditionalFormatting>
  <conditionalFormatting sqref="B93">
    <cfRule type="expression" dxfId="1312" priority="2354">
      <formula>$B93="título grau 4"</formula>
    </cfRule>
    <cfRule type="expression" dxfId="1311" priority="2355">
      <formula>$B93="título grau 3"</formula>
    </cfRule>
    <cfRule type="expression" dxfId="1310" priority="2356">
      <formula>$B93="título grau 2"</formula>
    </cfRule>
    <cfRule type="expression" dxfId="1309" priority="2360">
      <formula>$B93="título grau 1"</formula>
    </cfRule>
  </conditionalFormatting>
  <conditionalFormatting sqref="D94">
    <cfRule type="containsText" dxfId="1308" priority="2352" operator="containsText" text="ORSE INSUMO">
      <formula>NOT(ISERROR(SEARCH("ORSE INSUMO",D94)))</formula>
    </cfRule>
  </conditionalFormatting>
  <conditionalFormatting sqref="D93">
    <cfRule type="containsText" dxfId="1307" priority="2346" operator="containsText" text="ORSE INSUMO">
      <formula>NOT(ISERROR(SEARCH("ORSE INSUMO",D93)))</formula>
    </cfRule>
  </conditionalFormatting>
  <conditionalFormatting sqref="D93">
    <cfRule type="containsText" dxfId="1306" priority="2351" operator="containsText" text="ORSE">
      <formula>NOT(ISERROR(SEARCH("ORSE",D93)))</formula>
    </cfRule>
  </conditionalFormatting>
  <conditionalFormatting sqref="D93">
    <cfRule type="expression" dxfId="1305" priority="2347">
      <formula>$B93="título grau 4"</formula>
    </cfRule>
    <cfRule type="expression" dxfId="1304" priority="2348">
      <formula>$B93="título grau 3"</formula>
    </cfRule>
    <cfRule type="expression" dxfId="1303" priority="2349">
      <formula>$B93="título grau 2"</formula>
    </cfRule>
    <cfRule type="expression" dxfId="1302" priority="2350">
      <formula>$B93="título grau 1"</formula>
    </cfRule>
  </conditionalFormatting>
  <conditionalFormatting sqref="C96">
    <cfRule type="expression" dxfId="1301" priority="2342">
      <formula>$B96="título grau 4"</formula>
    </cfRule>
    <cfRule type="expression" dxfId="1300" priority="2343">
      <formula>$B96="título grau 3"</formula>
    </cfRule>
    <cfRule type="expression" dxfId="1299" priority="2344">
      <formula>$B96="título grau 2"</formula>
    </cfRule>
    <cfRule type="expression" dxfId="1298" priority="2345">
      <formula>$B96="título grau 1"</formula>
    </cfRule>
  </conditionalFormatting>
  <conditionalFormatting sqref="D96">
    <cfRule type="containsText" dxfId="1297" priority="2341" operator="containsText" text="ORSE">
      <formula>NOT(ISERROR(SEARCH("ORSE",D96)))</formula>
    </cfRule>
  </conditionalFormatting>
  <conditionalFormatting sqref="B96">
    <cfRule type="expression" dxfId="1296" priority="2333">
      <formula>$B96="título grau 3"</formula>
    </cfRule>
    <cfRule type="expression" dxfId="1295" priority="2337">
      <formula>$B96="título grau 4"</formula>
    </cfRule>
    <cfRule type="expression" dxfId="1294" priority="2338">
      <formula>$B96="título grau 2"</formula>
    </cfRule>
    <cfRule type="expression" dxfId="1293" priority="2339">
      <formula>$B96="título grau 1"</formula>
    </cfRule>
  </conditionalFormatting>
  <conditionalFormatting sqref="B96 D96">
    <cfRule type="expression" dxfId="1292" priority="2334">
      <formula>$B96="título grau 4"</formula>
    </cfRule>
    <cfRule type="expression" dxfId="1291" priority="2335">
      <formula>$B96="título grau 3"</formula>
    </cfRule>
    <cfRule type="expression" dxfId="1290" priority="2336">
      <formula>$B96="título grau 2"</formula>
    </cfRule>
    <cfRule type="expression" dxfId="1289" priority="2340">
      <formula>$B96="título grau 1"</formula>
    </cfRule>
  </conditionalFormatting>
  <conditionalFormatting sqref="D96">
    <cfRule type="containsText" dxfId="1288" priority="2332" operator="containsText" text="ORSE INSUMO">
      <formula>NOT(ISERROR(SEARCH("ORSE INSUMO",D96)))</formula>
    </cfRule>
  </conditionalFormatting>
  <conditionalFormatting sqref="B98">
    <cfRule type="expression" dxfId="1287" priority="2310">
      <formula>$B98="título grau 3"</formula>
    </cfRule>
    <cfRule type="expression" dxfId="1286" priority="2314">
      <formula>$B98="título grau 4"</formula>
    </cfRule>
    <cfRule type="expression" dxfId="1285" priority="2315">
      <formula>$B98="título grau 2"</formula>
    </cfRule>
    <cfRule type="expression" dxfId="1284" priority="2316">
      <formula>$B98="título grau 1"</formula>
    </cfRule>
  </conditionalFormatting>
  <conditionalFormatting sqref="B98">
    <cfRule type="expression" dxfId="1283" priority="2311">
      <formula>$B98="título grau 4"</formula>
    </cfRule>
    <cfRule type="expression" dxfId="1282" priority="2312">
      <formula>$B98="título grau 3"</formula>
    </cfRule>
    <cfRule type="expression" dxfId="1281" priority="2313">
      <formula>$B98="título grau 2"</formula>
    </cfRule>
    <cfRule type="expression" dxfId="1280" priority="2317">
      <formula>$B98="título grau 1"</formula>
    </cfRule>
  </conditionalFormatting>
  <conditionalFormatting sqref="D168">
    <cfRule type="expression" dxfId="1279" priority="2294">
      <formula>$B168="título grau 4"</formula>
    </cfRule>
    <cfRule type="expression" dxfId="1278" priority="2295">
      <formula>$B168="título grau 3"</formula>
    </cfRule>
    <cfRule type="expression" dxfId="1277" priority="2296">
      <formula>$B168="título grau 2"</formula>
    </cfRule>
    <cfRule type="expression" dxfId="1276" priority="2297">
      <formula>$B168="título grau 1"</formula>
    </cfRule>
  </conditionalFormatting>
  <conditionalFormatting sqref="D168">
    <cfRule type="containsText" dxfId="1275" priority="2293" operator="containsText" text="ORSE">
      <formula>NOT(ISERROR(SEARCH("ORSE",D168)))</formula>
    </cfRule>
  </conditionalFormatting>
  <conditionalFormatting sqref="D168">
    <cfRule type="containsText" dxfId="1274" priority="2292" operator="containsText" text="ORSE INSUMO">
      <formula>NOT(ISERROR(SEARCH("ORSE INSUMO",D168)))</formula>
    </cfRule>
  </conditionalFormatting>
  <conditionalFormatting sqref="B168">
    <cfRule type="expression" dxfId="1273" priority="2280">
      <formula>$B168="título grau 3"</formula>
    </cfRule>
    <cfRule type="expression" dxfId="1272" priority="2284">
      <formula>$B168="título grau 4"</formula>
    </cfRule>
    <cfRule type="expression" dxfId="1271" priority="2285">
      <formula>$B168="título grau 2"</formula>
    </cfRule>
    <cfRule type="expression" dxfId="1270" priority="2286">
      <formula>$B168="título grau 1"</formula>
    </cfRule>
  </conditionalFormatting>
  <conditionalFormatting sqref="B168">
    <cfRule type="expression" dxfId="1269" priority="2281">
      <formula>$B168="título grau 4"</formula>
    </cfRule>
    <cfRule type="expression" dxfId="1268" priority="2282">
      <formula>$B168="título grau 3"</formula>
    </cfRule>
    <cfRule type="expression" dxfId="1267" priority="2283">
      <formula>$B168="título grau 2"</formula>
    </cfRule>
    <cfRule type="expression" dxfId="1266" priority="2287">
      <formula>$B168="título grau 1"</formula>
    </cfRule>
  </conditionalFormatting>
  <conditionalFormatting sqref="B169">
    <cfRule type="expression" dxfId="1265" priority="2240">
      <formula>$B169="título grau 3"</formula>
    </cfRule>
    <cfRule type="expression" dxfId="1264" priority="2244">
      <formula>$B169="título grau 4"</formula>
    </cfRule>
    <cfRule type="expression" dxfId="1263" priority="2245">
      <formula>$B169="título grau 2"</formula>
    </cfRule>
    <cfRule type="expression" dxfId="1262" priority="2246">
      <formula>$B169="título grau 1"</formula>
    </cfRule>
  </conditionalFormatting>
  <conditionalFormatting sqref="B169">
    <cfRule type="expression" dxfId="1261" priority="2241">
      <formula>$B169="título grau 4"</formula>
    </cfRule>
    <cfRule type="expression" dxfId="1260" priority="2242">
      <formula>$B169="título grau 3"</formula>
    </cfRule>
    <cfRule type="expression" dxfId="1259" priority="2243">
      <formula>$B169="título grau 2"</formula>
    </cfRule>
    <cfRule type="expression" dxfId="1258" priority="2247">
      <formula>$B169="título grau 1"</formula>
    </cfRule>
  </conditionalFormatting>
  <conditionalFormatting sqref="D169">
    <cfRule type="expression" dxfId="1257" priority="2232">
      <formula>$B169="título grau 4"</formula>
    </cfRule>
    <cfRule type="expression" dxfId="1256" priority="2233">
      <formula>$B169="título grau 3"</formula>
    </cfRule>
    <cfRule type="expression" dxfId="1255" priority="2234">
      <formula>$B169="título grau 2"</formula>
    </cfRule>
    <cfRule type="expression" dxfId="1254" priority="2235">
      <formula>$B169="título grau 1"</formula>
    </cfRule>
  </conditionalFormatting>
  <conditionalFormatting sqref="D169">
    <cfRule type="containsText" dxfId="1253" priority="2231" operator="containsText" text="ORSE">
      <formula>NOT(ISERROR(SEARCH("ORSE",D169)))</formula>
    </cfRule>
  </conditionalFormatting>
  <conditionalFormatting sqref="D169">
    <cfRule type="containsText" dxfId="1252" priority="2230" operator="containsText" text="ORSE INSUMO">
      <formula>NOT(ISERROR(SEARCH("ORSE INSUMO",D169)))</formula>
    </cfRule>
  </conditionalFormatting>
  <conditionalFormatting sqref="D168">
    <cfRule type="expression" dxfId="1251" priority="2208">
      <formula>$B168="título grau 4"</formula>
    </cfRule>
    <cfRule type="expression" dxfId="1250" priority="2209">
      <formula>$B168="título grau 3"</formula>
    </cfRule>
    <cfRule type="expression" dxfId="1249" priority="2210">
      <formula>$B168="título grau 2"</formula>
    </cfRule>
    <cfRule type="expression" dxfId="1248" priority="2211">
      <formula>$B168="título grau 1"</formula>
    </cfRule>
  </conditionalFormatting>
  <conditionalFormatting sqref="D168">
    <cfRule type="containsText" dxfId="1247" priority="2207" operator="containsText" text="ORSE">
      <formula>NOT(ISERROR(SEARCH("ORSE",D168)))</formula>
    </cfRule>
  </conditionalFormatting>
  <conditionalFormatting sqref="D168">
    <cfRule type="containsText" dxfId="1246" priority="2206" operator="containsText" text="ORSE INSUMO">
      <formula>NOT(ISERROR(SEARCH("ORSE INSUMO",D168)))</formula>
    </cfRule>
  </conditionalFormatting>
  <conditionalFormatting sqref="B168">
    <cfRule type="expression" dxfId="1245" priority="2194">
      <formula>$B168="título grau 3"</formula>
    </cfRule>
    <cfRule type="expression" dxfId="1244" priority="2198">
      <formula>$B168="título grau 4"</formula>
    </cfRule>
    <cfRule type="expression" dxfId="1243" priority="2199">
      <formula>$B168="título grau 2"</formula>
    </cfRule>
    <cfRule type="expression" dxfId="1242" priority="2200">
      <formula>$B168="título grau 1"</formula>
    </cfRule>
  </conditionalFormatting>
  <conditionalFormatting sqref="B168">
    <cfRule type="expression" dxfId="1241" priority="2195">
      <formula>$B168="título grau 4"</formula>
    </cfRule>
    <cfRule type="expression" dxfId="1240" priority="2196">
      <formula>$B168="título grau 3"</formula>
    </cfRule>
    <cfRule type="expression" dxfId="1239" priority="2197">
      <formula>$B168="título grau 2"</formula>
    </cfRule>
    <cfRule type="expression" dxfId="1238" priority="2201">
      <formula>$B168="título grau 1"</formula>
    </cfRule>
  </conditionalFormatting>
  <conditionalFormatting sqref="B169">
    <cfRule type="expression" dxfId="1237" priority="2186">
      <formula>$B169="título grau 3"</formula>
    </cfRule>
    <cfRule type="expression" dxfId="1236" priority="2190">
      <formula>$B169="título grau 4"</formula>
    </cfRule>
    <cfRule type="expression" dxfId="1235" priority="2191">
      <formula>$B169="título grau 2"</formula>
    </cfRule>
    <cfRule type="expression" dxfId="1234" priority="2192">
      <formula>$B169="título grau 1"</formula>
    </cfRule>
  </conditionalFormatting>
  <conditionalFormatting sqref="B169">
    <cfRule type="expression" dxfId="1233" priority="2187">
      <formula>$B169="título grau 4"</formula>
    </cfRule>
    <cfRule type="expression" dxfId="1232" priority="2188">
      <formula>$B169="título grau 3"</formula>
    </cfRule>
    <cfRule type="expression" dxfId="1231" priority="2189">
      <formula>$B169="título grau 2"</formula>
    </cfRule>
    <cfRule type="expression" dxfId="1230" priority="2193">
      <formula>$B169="título grau 1"</formula>
    </cfRule>
  </conditionalFormatting>
  <conditionalFormatting sqref="D169">
    <cfRule type="expression" dxfId="1229" priority="2182">
      <formula>$B169="título grau 4"</formula>
    </cfRule>
    <cfRule type="expression" dxfId="1228" priority="2183">
      <formula>$B169="título grau 3"</formula>
    </cfRule>
    <cfRule type="expression" dxfId="1227" priority="2184">
      <formula>$B169="título grau 2"</formula>
    </cfRule>
    <cfRule type="expression" dxfId="1226" priority="2185">
      <formula>$B169="título grau 1"</formula>
    </cfRule>
  </conditionalFormatting>
  <conditionalFormatting sqref="D169">
    <cfRule type="containsText" dxfId="1225" priority="2181" operator="containsText" text="ORSE">
      <formula>NOT(ISERROR(SEARCH("ORSE",D169)))</formula>
    </cfRule>
  </conditionalFormatting>
  <conditionalFormatting sqref="D169">
    <cfRule type="containsText" dxfId="1224" priority="2180" operator="containsText" text="ORSE INSUMO">
      <formula>NOT(ISERROR(SEARCH("ORSE INSUMO",D169)))</formula>
    </cfRule>
  </conditionalFormatting>
  <conditionalFormatting sqref="D173">
    <cfRule type="expression" dxfId="1223" priority="2122">
      <formula>$B173="título grau 4"</formula>
    </cfRule>
    <cfRule type="expression" dxfId="1222" priority="2123">
      <formula>$B173="título grau 3"</formula>
    </cfRule>
    <cfRule type="expression" dxfId="1221" priority="2124">
      <formula>$B173="título grau 2"</formula>
    </cfRule>
    <cfRule type="expression" dxfId="1220" priority="2125">
      <formula>$B173="título grau 1"</formula>
    </cfRule>
  </conditionalFormatting>
  <conditionalFormatting sqref="D173">
    <cfRule type="containsText" dxfId="1219" priority="2121" operator="containsText" text="ORSE">
      <formula>NOT(ISERROR(SEARCH("ORSE",D173)))</formula>
    </cfRule>
  </conditionalFormatting>
  <conditionalFormatting sqref="D173">
    <cfRule type="containsText" dxfId="1218" priority="2120" operator="containsText" text="ORSE INSUMO">
      <formula>NOT(ISERROR(SEARCH("ORSE INSUMO",D173)))</formula>
    </cfRule>
  </conditionalFormatting>
  <conditionalFormatting sqref="D174">
    <cfRule type="containsText" dxfId="1217" priority="2037" operator="containsText" text="ORSE">
      <formula>NOT(ISERROR(SEARCH("ORSE",D174)))</formula>
    </cfRule>
  </conditionalFormatting>
  <conditionalFormatting sqref="D174">
    <cfRule type="expression" dxfId="1216" priority="2025">
      <formula>$B174="título grau 4"</formula>
    </cfRule>
    <cfRule type="expression" dxfId="1215" priority="2026">
      <formula>$B174="título grau 3"</formula>
    </cfRule>
    <cfRule type="expression" dxfId="1214" priority="2027">
      <formula>$B174="título grau 2"</formula>
    </cfRule>
    <cfRule type="expression" dxfId="1213" priority="2028">
      <formula>$B174="título grau 1"</formula>
    </cfRule>
  </conditionalFormatting>
  <conditionalFormatting sqref="D174">
    <cfRule type="containsText" dxfId="1212" priority="2024" operator="containsText" text="ORSE INSUMO">
      <formula>NOT(ISERROR(SEARCH("ORSE INSUMO",D174)))</formula>
    </cfRule>
  </conditionalFormatting>
  <conditionalFormatting sqref="J179:J181">
    <cfRule type="expression" dxfId="1211" priority="2012">
      <formula>$B179="título grau 4"</formula>
    </cfRule>
    <cfRule type="expression" dxfId="1210" priority="2013">
      <formula>$B179="título grau 3"</formula>
    </cfRule>
    <cfRule type="expression" dxfId="1209" priority="2014">
      <formula>$B179="título grau 2"</formula>
    </cfRule>
    <cfRule type="expression" dxfId="1208" priority="2015">
      <formula>$B179="título grau 1"</formula>
    </cfRule>
  </conditionalFormatting>
  <conditionalFormatting sqref="B179">
    <cfRule type="expression" dxfId="1207" priority="1996">
      <formula>$B179="título grau 3"</formula>
    </cfRule>
    <cfRule type="expression" dxfId="1206" priority="2000">
      <formula>$B179="título grau 4"</formula>
    </cfRule>
    <cfRule type="expression" dxfId="1205" priority="2001">
      <formula>$B179="título grau 2"</formula>
    </cfRule>
    <cfRule type="expression" dxfId="1204" priority="2002">
      <formula>$B179="título grau 1"</formula>
    </cfRule>
  </conditionalFormatting>
  <conditionalFormatting sqref="B179">
    <cfRule type="expression" dxfId="1203" priority="1997">
      <formula>$B179="título grau 4"</formula>
    </cfRule>
    <cfRule type="expression" dxfId="1202" priority="1998">
      <formula>$B179="título grau 3"</formula>
    </cfRule>
    <cfRule type="expression" dxfId="1201" priority="1999">
      <formula>$B179="título grau 2"</formula>
    </cfRule>
    <cfRule type="expression" dxfId="1200" priority="2003">
      <formula>$B179="título grau 1"</formula>
    </cfRule>
  </conditionalFormatting>
  <conditionalFormatting sqref="B181">
    <cfRule type="expression" dxfId="1199" priority="1988">
      <formula>$B181="título grau 3"</formula>
    </cfRule>
    <cfRule type="expression" dxfId="1198" priority="1992">
      <formula>$B181="título grau 4"</formula>
    </cfRule>
    <cfRule type="expression" dxfId="1197" priority="1993">
      <formula>$B181="título grau 2"</formula>
    </cfRule>
    <cfRule type="expression" dxfId="1196" priority="1994">
      <formula>$B181="título grau 1"</formula>
    </cfRule>
  </conditionalFormatting>
  <conditionalFormatting sqref="B181">
    <cfRule type="expression" dxfId="1195" priority="1989">
      <formula>$B181="título grau 4"</formula>
    </cfRule>
    <cfRule type="expression" dxfId="1194" priority="1990">
      <formula>$B181="título grau 3"</formula>
    </cfRule>
    <cfRule type="expression" dxfId="1193" priority="1991">
      <formula>$B181="título grau 2"</formula>
    </cfRule>
    <cfRule type="expression" dxfId="1192" priority="1995">
      <formula>$B181="título grau 1"</formula>
    </cfRule>
  </conditionalFormatting>
  <conditionalFormatting sqref="J157">
    <cfRule type="expression" dxfId="1191" priority="1980">
      <formula>$B157="título grau 4"</formula>
    </cfRule>
    <cfRule type="expression" dxfId="1190" priority="1981">
      <formula>$B157="título grau 3"</formula>
    </cfRule>
    <cfRule type="expression" dxfId="1189" priority="1982">
      <formula>$B157="título grau 2"</formula>
    </cfRule>
    <cfRule type="expression" dxfId="1188" priority="1983">
      <formula>$B157="título grau 1"</formula>
    </cfRule>
  </conditionalFormatting>
  <conditionalFormatting sqref="J153">
    <cfRule type="expression" dxfId="1187" priority="1932">
      <formula>$B153="título grau 4"</formula>
    </cfRule>
    <cfRule type="expression" dxfId="1186" priority="1933">
      <formula>$B153="título grau 3"</formula>
    </cfRule>
    <cfRule type="expression" dxfId="1185" priority="1934">
      <formula>$B153="título grau 2"</formula>
    </cfRule>
    <cfRule type="expression" dxfId="1184" priority="1935">
      <formula>$B153="título grau 1"</formula>
    </cfRule>
  </conditionalFormatting>
  <conditionalFormatting sqref="J146">
    <cfRule type="expression" dxfId="1183" priority="1928">
      <formula>$B146="título grau 4"</formula>
    </cfRule>
    <cfRule type="expression" dxfId="1182" priority="1929">
      <formula>$B146="título grau 3"</formula>
    </cfRule>
    <cfRule type="expression" dxfId="1181" priority="1930">
      <formula>$B146="título grau 2"</formula>
    </cfRule>
    <cfRule type="expression" dxfId="1180" priority="1931">
      <formula>$B146="título grau 1"</formula>
    </cfRule>
  </conditionalFormatting>
  <conditionalFormatting sqref="J139">
    <cfRule type="expression" dxfId="1179" priority="1936">
      <formula>$B139="título grau 4"</formula>
    </cfRule>
    <cfRule type="expression" dxfId="1178" priority="1937">
      <formula>$B139="título grau 3"</formula>
    </cfRule>
    <cfRule type="expression" dxfId="1177" priority="1938">
      <formula>$B139="título grau 2"</formula>
    </cfRule>
    <cfRule type="expression" dxfId="1176" priority="1939">
      <formula>$B139="título grau 1"</formula>
    </cfRule>
  </conditionalFormatting>
  <conditionalFormatting sqref="J141">
    <cfRule type="expression" dxfId="1175" priority="1924">
      <formula>$B141="título grau 4"</formula>
    </cfRule>
    <cfRule type="expression" dxfId="1174" priority="1925">
      <formula>$B141="título grau 3"</formula>
    </cfRule>
    <cfRule type="expression" dxfId="1173" priority="1926">
      <formula>$B141="título grau 2"</formula>
    </cfRule>
    <cfRule type="expression" dxfId="1172" priority="1927">
      <formula>$B141="título grau 1"</formula>
    </cfRule>
  </conditionalFormatting>
  <conditionalFormatting sqref="J148">
    <cfRule type="expression" dxfId="1171" priority="1920">
      <formula>$B148="título grau 4"</formula>
    </cfRule>
    <cfRule type="expression" dxfId="1170" priority="1921">
      <formula>$B148="título grau 3"</formula>
    </cfRule>
    <cfRule type="expression" dxfId="1169" priority="1922">
      <formula>$B148="título grau 2"</formula>
    </cfRule>
    <cfRule type="expression" dxfId="1168" priority="1923">
      <formula>$B148="título grau 1"</formula>
    </cfRule>
  </conditionalFormatting>
  <conditionalFormatting sqref="J147">
    <cfRule type="expression" dxfId="1167" priority="1916">
      <formula>$B147="título grau 4"</formula>
    </cfRule>
    <cfRule type="expression" dxfId="1166" priority="1917">
      <formula>$B147="título grau 3"</formula>
    </cfRule>
    <cfRule type="expression" dxfId="1165" priority="1918">
      <formula>$B147="título grau 2"</formula>
    </cfRule>
    <cfRule type="expression" dxfId="1164" priority="1919">
      <formula>$B147="título grau 1"</formula>
    </cfRule>
  </conditionalFormatting>
  <conditionalFormatting sqref="J150">
    <cfRule type="expression" dxfId="1163" priority="1908">
      <formula>$B150="título grau 4"</formula>
    </cfRule>
    <cfRule type="expression" dxfId="1162" priority="1909">
      <formula>$B150="título grau 3"</formula>
    </cfRule>
    <cfRule type="expression" dxfId="1161" priority="1910">
      <formula>$B150="título grau 2"</formula>
    </cfRule>
    <cfRule type="expression" dxfId="1160" priority="1911">
      <formula>$B150="título grau 1"</formula>
    </cfRule>
  </conditionalFormatting>
  <conditionalFormatting sqref="J149">
    <cfRule type="expression" dxfId="1159" priority="1904">
      <formula>$B149="título grau 4"</formula>
    </cfRule>
    <cfRule type="expression" dxfId="1158" priority="1905">
      <formula>$B149="título grau 3"</formula>
    </cfRule>
    <cfRule type="expression" dxfId="1157" priority="1906">
      <formula>$B149="título grau 2"</formula>
    </cfRule>
    <cfRule type="expression" dxfId="1156" priority="1907">
      <formula>$B149="título grau 1"</formula>
    </cfRule>
  </conditionalFormatting>
  <conditionalFormatting sqref="J140">
    <cfRule type="expression" dxfId="1155" priority="1900">
      <formula>$B140="título grau 4"</formula>
    </cfRule>
    <cfRule type="expression" dxfId="1154" priority="1901">
      <formula>$B140="título grau 3"</formula>
    </cfRule>
    <cfRule type="expression" dxfId="1153" priority="1902">
      <formula>$B140="título grau 2"</formula>
    </cfRule>
    <cfRule type="expression" dxfId="1152" priority="1903">
      <formula>$B140="título grau 1"</formula>
    </cfRule>
  </conditionalFormatting>
  <conditionalFormatting sqref="J161:J162">
    <cfRule type="expression" dxfId="1151" priority="1892">
      <formula>$B161="título grau 4"</formula>
    </cfRule>
    <cfRule type="expression" dxfId="1150" priority="1893">
      <formula>$B161="título grau 3"</formula>
    </cfRule>
    <cfRule type="expression" dxfId="1149" priority="1894">
      <formula>$B161="título grau 2"</formula>
    </cfRule>
    <cfRule type="expression" dxfId="1148" priority="1895">
      <formula>$B161="título grau 1"</formula>
    </cfRule>
  </conditionalFormatting>
  <conditionalFormatting sqref="B161:B162">
    <cfRule type="expression" dxfId="1147" priority="1884">
      <formula>$B161="título grau 3"</formula>
    </cfRule>
    <cfRule type="expression" dxfId="1146" priority="1888">
      <formula>$B161="título grau 4"</formula>
    </cfRule>
    <cfRule type="expression" dxfId="1145" priority="1889">
      <formula>$B161="título grau 2"</formula>
    </cfRule>
    <cfRule type="expression" dxfId="1144" priority="1890">
      <formula>$B161="título grau 1"</formula>
    </cfRule>
  </conditionalFormatting>
  <conditionalFormatting sqref="B161:B162">
    <cfRule type="expression" dxfId="1143" priority="1885">
      <formula>$B161="título grau 4"</formula>
    </cfRule>
    <cfRule type="expression" dxfId="1142" priority="1886">
      <formula>$B161="título grau 3"</formula>
    </cfRule>
    <cfRule type="expression" dxfId="1141" priority="1887">
      <formula>$B161="título grau 2"</formula>
    </cfRule>
    <cfRule type="expression" dxfId="1140" priority="1891">
      <formula>$B161="título grau 1"</formula>
    </cfRule>
  </conditionalFormatting>
  <conditionalFormatting sqref="D161:D162">
    <cfRule type="containsText" dxfId="1139" priority="1883" operator="containsText" text="ORSE">
      <formula>NOT(ISERROR(SEARCH("ORSE",D161)))</formula>
    </cfRule>
  </conditionalFormatting>
  <conditionalFormatting sqref="D161:D162">
    <cfRule type="expression" dxfId="1138" priority="1879">
      <formula>$B161="título grau 4"</formula>
    </cfRule>
    <cfRule type="expression" dxfId="1137" priority="1880">
      <formula>$B161="título grau 3"</formula>
    </cfRule>
    <cfRule type="expression" dxfId="1136" priority="1881">
      <formula>$B161="título grau 2"</formula>
    </cfRule>
    <cfRule type="expression" dxfId="1135" priority="1882">
      <formula>$B161="título grau 1"</formula>
    </cfRule>
  </conditionalFormatting>
  <conditionalFormatting sqref="D161:D162">
    <cfRule type="containsText" dxfId="1134" priority="1878" operator="containsText" text="ORSE INSUMO">
      <formula>NOT(ISERROR(SEARCH("ORSE INSUMO",D161)))</formula>
    </cfRule>
  </conditionalFormatting>
  <conditionalFormatting sqref="J130">
    <cfRule type="expression" dxfId="1133" priority="1874">
      <formula>$B130="título grau 4"</formula>
    </cfRule>
    <cfRule type="expression" dxfId="1132" priority="1875">
      <formula>$B130="título grau 3"</formula>
    </cfRule>
    <cfRule type="expression" dxfId="1131" priority="1876">
      <formula>$B130="título grau 2"</formula>
    </cfRule>
    <cfRule type="expression" dxfId="1130" priority="1877">
      <formula>$B130="título grau 1"</formula>
    </cfRule>
  </conditionalFormatting>
  <conditionalFormatting sqref="D130">
    <cfRule type="containsText" dxfId="1129" priority="1860" operator="containsText" text="ORSE INSUMO">
      <formula>NOT(ISERROR(SEARCH("ORSE INSUMO",D130)))</formula>
    </cfRule>
  </conditionalFormatting>
  <conditionalFormatting sqref="B130">
    <cfRule type="expression" dxfId="1128" priority="1866">
      <formula>$B130="título grau 3"</formula>
    </cfRule>
    <cfRule type="expression" dxfId="1127" priority="1870">
      <formula>$B130="título grau 4"</formula>
    </cfRule>
    <cfRule type="expression" dxfId="1126" priority="1871">
      <formula>$B130="título grau 2"</formula>
    </cfRule>
    <cfRule type="expression" dxfId="1125" priority="1872">
      <formula>$B130="título grau 1"</formula>
    </cfRule>
  </conditionalFormatting>
  <conditionalFormatting sqref="B130">
    <cfRule type="expression" dxfId="1124" priority="1867">
      <formula>$B130="título grau 4"</formula>
    </cfRule>
    <cfRule type="expression" dxfId="1123" priority="1868">
      <formula>$B130="título grau 3"</formula>
    </cfRule>
    <cfRule type="expression" dxfId="1122" priority="1869">
      <formula>$B130="título grau 2"</formula>
    </cfRule>
    <cfRule type="expression" dxfId="1121" priority="1873">
      <formula>$B130="título grau 1"</formula>
    </cfRule>
  </conditionalFormatting>
  <conditionalFormatting sqref="D130">
    <cfRule type="expression" dxfId="1120" priority="1862">
      <formula>$B130="título grau 4"</formula>
    </cfRule>
    <cfRule type="expression" dxfId="1119" priority="1863">
      <formula>$B130="título grau 3"</formula>
    </cfRule>
    <cfRule type="expression" dxfId="1118" priority="1864">
      <formula>$B130="título grau 2"</formula>
    </cfRule>
    <cfRule type="expression" dxfId="1117" priority="1865">
      <formula>$B130="título grau 1"</formula>
    </cfRule>
  </conditionalFormatting>
  <conditionalFormatting sqref="D130">
    <cfRule type="containsText" dxfId="1116" priority="1861" operator="containsText" text="ORSE">
      <formula>NOT(ISERROR(SEARCH("ORSE",D130)))</formula>
    </cfRule>
  </conditionalFormatting>
  <conditionalFormatting sqref="J131">
    <cfRule type="expression" dxfId="1115" priority="1856">
      <formula>$B131="título grau 4"</formula>
    </cfRule>
    <cfRule type="expression" dxfId="1114" priority="1857">
      <formula>$B131="título grau 3"</formula>
    </cfRule>
    <cfRule type="expression" dxfId="1113" priority="1858">
      <formula>$B131="título grau 2"</formula>
    </cfRule>
    <cfRule type="expression" dxfId="1112" priority="1859">
      <formula>$B131="título grau 1"</formula>
    </cfRule>
  </conditionalFormatting>
  <conditionalFormatting sqref="D131">
    <cfRule type="containsText" dxfId="1111" priority="1842" operator="containsText" text="ORSE INSUMO">
      <formula>NOT(ISERROR(SEARCH("ORSE INSUMO",D131)))</formula>
    </cfRule>
  </conditionalFormatting>
  <conditionalFormatting sqref="B131">
    <cfRule type="expression" dxfId="1110" priority="1848">
      <formula>$B131="título grau 3"</formula>
    </cfRule>
    <cfRule type="expression" dxfId="1109" priority="1852">
      <formula>$B131="título grau 4"</formula>
    </cfRule>
    <cfRule type="expression" dxfId="1108" priority="1853">
      <formula>$B131="título grau 2"</formula>
    </cfRule>
    <cfRule type="expression" dxfId="1107" priority="1854">
      <formula>$B131="título grau 1"</formula>
    </cfRule>
  </conditionalFormatting>
  <conditionalFormatting sqref="B131">
    <cfRule type="expression" dxfId="1106" priority="1849">
      <formula>$B131="título grau 4"</formula>
    </cfRule>
    <cfRule type="expression" dxfId="1105" priority="1850">
      <formula>$B131="título grau 3"</formula>
    </cfRule>
    <cfRule type="expression" dxfId="1104" priority="1851">
      <formula>$B131="título grau 2"</formula>
    </cfRule>
    <cfRule type="expression" dxfId="1103" priority="1855">
      <formula>$B131="título grau 1"</formula>
    </cfRule>
  </conditionalFormatting>
  <conditionalFormatting sqref="D131">
    <cfRule type="expression" dxfId="1102" priority="1844">
      <formula>$B131="título grau 4"</formula>
    </cfRule>
    <cfRule type="expression" dxfId="1101" priority="1845">
      <formula>$B131="título grau 3"</formula>
    </cfRule>
    <cfRule type="expression" dxfId="1100" priority="1846">
      <formula>$B131="título grau 2"</formula>
    </cfRule>
    <cfRule type="expression" dxfId="1099" priority="1847">
      <formula>$B131="título grau 1"</formula>
    </cfRule>
  </conditionalFormatting>
  <conditionalFormatting sqref="D131">
    <cfRule type="containsText" dxfId="1098" priority="1843" operator="containsText" text="ORSE">
      <formula>NOT(ISERROR(SEARCH("ORSE",D131)))</formula>
    </cfRule>
  </conditionalFormatting>
  <conditionalFormatting sqref="J128">
    <cfRule type="expression" dxfId="1097" priority="1746">
      <formula>$B128="título grau 4"</formula>
    </cfRule>
    <cfRule type="expression" dxfId="1096" priority="1747">
      <formula>$B128="título grau 3"</formula>
    </cfRule>
    <cfRule type="expression" dxfId="1095" priority="1748">
      <formula>$B128="título grau 2"</formula>
    </cfRule>
    <cfRule type="expression" dxfId="1094" priority="1749">
      <formula>$B128="título grau 1"</formula>
    </cfRule>
  </conditionalFormatting>
  <conditionalFormatting sqref="J163">
    <cfRule type="expression" dxfId="1093" priority="1738">
      <formula>$B163="título grau 4"</formula>
    </cfRule>
    <cfRule type="expression" dxfId="1092" priority="1739">
      <formula>$B163="título grau 3"</formula>
    </cfRule>
    <cfRule type="expression" dxfId="1091" priority="1740">
      <formula>$B163="título grau 2"</formula>
    </cfRule>
    <cfRule type="expression" dxfId="1090" priority="1741">
      <formula>$B163="título grau 1"</formula>
    </cfRule>
  </conditionalFormatting>
  <conditionalFormatting sqref="B163">
    <cfRule type="expression" dxfId="1089" priority="1730">
      <formula>$B163="título grau 3"</formula>
    </cfRule>
    <cfRule type="expression" dxfId="1088" priority="1734">
      <formula>$B163="título grau 4"</formula>
    </cfRule>
    <cfRule type="expression" dxfId="1087" priority="1735">
      <formula>$B163="título grau 2"</formula>
    </cfRule>
    <cfRule type="expression" dxfId="1086" priority="1736">
      <formula>$B163="título grau 1"</formula>
    </cfRule>
  </conditionalFormatting>
  <conditionalFormatting sqref="B163">
    <cfRule type="expression" dxfId="1085" priority="1731">
      <formula>$B163="título grau 4"</formula>
    </cfRule>
    <cfRule type="expression" dxfId="1084" priority="1732">
      <formula>$B163="título grau 3"</formula>
    </cfRule>
    <cfRule type="expression" dxfId="1083" priority="1733">
      <formula>$B163="título grau 2"</formula>
    </cfRule>
    <cfRule type="expression" dxfId="1082" priority="1737">
      <formula>$B163="título grau 1"</formula>
    </cfRule>
  </conditionalFormatting>
  <conditionalFormatting sqref="D163">
    <cfRule type="containsText" dxfId="1081" priority="1723" operator="containsText" text="ORSE">
      <formula>NOT(ISERROR(SEARCH("ORSE",D163)))</formula>
    </cfRule>
  </conditionalFormatting>
  <conditionalFormatting sqref="D163">
    <cfRule type="expression" dxfId="1080" priority="1719">
      <formula>$B163="título grau 4"</formula>
    </cfRule>
    <cfRule type="expression" dxfId="1079" priority="1720">
      <formula>$B163="título grau 3"</formula>
    </cfRule>
    <cfRule type="expression" dxfId="1078" priority="1721">
      <formula>$B163="título grau 2"</formula>
    </cfRule>
    <cfRule type="expression" dxfId="1077" priority="1722">
      <formula>$B163="título grau 1"</formula>
    </cfRule>
  </conditionalFormatting>
  <conditionalFormatting sqref="D163">
    <cfRule type="containsText" dxfId="1076" priority="1718" operator="containsText" text="ORSE INSUMO">
      <formula>NOT(ISERROR(SEARCH("ORSE INSUMO",D163)))</formula>
    </cfRule>
  </conditionalFormatting>
  <conditionalFormatting sqref="D163">
    <cfRule type="containsText" dxfId="1075" priority="1717" operator="containsText" text="ORSE">
      <formula>NOT(ISERROR(SEARCH("ORSE",D163)))</formula>
    </cfRule>
  </conditionalFormatting>
  <conditionalFormatting sqref="J62">
    <cfRule type="expression" dxfId="1074" priority="1669">
      <formula>$B62="título grau 4"</formula>
    </cfRule>
    <cfRule type="expression" dxfId="1073" priority="1670">
      <formula>$B62="título grau 3"</formula>
    </cfRule>
    <cfRule type="expression" dxfId="1072" priority="1671">
      <formula>$B62="título grau 2"</formula>
    </cfRule>
    <cfRule type="expression" dxfId="1071" priority="1672">
      <formula>$B62="título grau 1"</formula>
    </cfRule>
  </conditionalFormatting>
  <conditionalFormatting sqref="B62">
    <cfRule type="expression" dxfId="1070" priority="1661">
      <formula>$B62="título grau 3"</formula>
    </cfRule>
    <cfRule type="expression" dxfId="1069" priority="1665">
      <formula>$B62="título grau 4"</formula>
    </cfRule>
    <cfRule type="expression" dxfId="1068" priority="1666">
      <formula>$B62="título grau 2"</formula>
    </cfRule>
    <cfRule type="expression" dxfId="1067" priority="1667">
      <formula>$B62="título grau 1"</formula>
    </cfRule>
  </conditionalFormatting>
  <conditionalFormatting sqref="B62">
    <cfRule type="expression" dxfId="1066" priority="1662">
      <formula>$B62="título grau 4"</formula>
    </cfRule>
    <cfRule type="expression" dxfId="1065" priority="1663">
      <formula>$B62="título grau 3"</formula>
    </cfRule>
    <cfRule type="expression" dxfId="1064" priority="1664">
      <formula>$B62="título grau 2"</formula>
    </cfRule>
    <cfRule type="expression" dxfId="1063" priority="1668">
      <formula>$B62="título grau 1"</formula>
    </cfRule>
  </conditionalFormatting>
  <conditionalFormatting sqref="J151">
    <cfRule type="expression" dxfId="1062" priority="1589">
      <formula>$B151="título grau 4"</formula>
    </cfRule>
    <cfRule type="expression" dxfId="1061" priority="1590">
      <formula>$B151="título grau 3"</formula>
    </cfRule>
    <cfRule type="expression" dxfId="1060" priority="1591">
      <formula>$B151="título grau 2"</formula>
    </cfRule>
    <cfRule type="expression" dxfId="1059" priority="1592">
      <formula>$B151="título grau 1"</formula>
    </cfRule>
  </conditionalFormatting>
  <conditionalFormatting sqref="J164">
    <cfRule type="expression" dxfId="1058" priority="1585">
      <formula>$B164="título grau 4"</formula>
    </cfRule>
    <cfRule type="expression" dxfId="1057" priority="1586">
      <formula>$B164="título grau 3"</formula>
    </cfRule>
    <cfRule type="expression" dxfId="1056" priority="1587">
      <formula>$B164="título grau 2"</formula>
    </cfRule>
    <cfRule type="expression" dxfId="1055" priority="1588">
      <formula>$B164="título grau 1"</formula>
    </cfRule>
  </conditionalFormatting>
  <conditionalFormatting sqref="B164">
    <cfRule type="expression" dxfId="1054" priority="1563">
      <formula>$B164="título grau 3"</formula>
    </cfRule>
    <cfRule type="expression" dxfId="1053" priority="1567">
      <formula>$B164="título grau 4"</formula>
    </cfRule>
    <cfRule type="expression" dxfId="1052" priority="1568">
      <formula>$B164="título grau 2"</formula>
    </cfRule>
    <cfRule type="expression" dxfId="1051" priority="1569">
      <formula>$B164="título grau 1"</formula>
    </cfRule>
  </conditionalFormatting>
  <conditionalFormatting sqref="B164">
    <cfRule type="expression" dxfId="1050" priority="1564">
      <formula>$B164="título grau 4"</formula>
    </cfRule>
    <cfRule type="expression" dxfId="1049" priority="1565">
      <formula>$B164="título grau 3"</formula>
    </cfRule>
    <cfRule type="expression" dxfId="1048" priority="1566">
      <formula>$B164="título grau 2"</formula>
    </cfRule>
    <cfRule type="expression" dxfId="1047" priority="1570">
      <formula>$B164="título grau 1"</formula>
    </cfRule>
  </conditionalFormatting>
  <conditionalFormatting sqref="D105">
    <cfRule type="expression" dxfId="1046" priority="1526">
      <formula>$B105="título grau 4"</formula>
    </cfRule>
    <cfRule type="expression" dxfId="1045" priority="1527">
      <formula>$B105="título grau 3"</formula>
    </cfRule>
    <cfRule type="expression" dxfId="1044" priority="1528">
      <formula>$B105="título grau 2"</formula>
    </cfRule>
    <cfRule type="expression" dxfId="1043" priority="1529">
      <formula>$B105="título grau 1"</formula>
    </cfRule>
  </conditionalFormatting>
  <conditionalFormatting sqref="D104">
    <cfRule type="containsText" dxfId="1042" priority="1555" operator="containsText" text="ORSE">
      <formula>NOT(ISERROR(SEARCH("ORSE",D104)))</formula>
    </cfRule>
  </conditionalFormatting>
  <conditionalFormatting sqref="B104">
    <cfRule type="expression" dxfId="1041" priority="1547">
      <formula>$B104="título grau 3"</formula>
    </cfRule>
    <cfRule type="expression" dxfId="1040" priority="1551">
      <formula>$B104="título grau 4"</formula>
    </cfRule>
    <cfRule type="expression" dxfId="1039" priority="1552">
      <formula>$B104="título grau 2"</formula>
    </cfRule>
    <cfRule type="expression" dxfId="1038" priority="1553">
      <formula>$B104="título grau 1"</formula>
    </cfRule>
  </conditionalFormatting>
  <conditionalFormatting sqref="D104 B104">
    <cfRule type="expression" dxfId="1037" priority="1548">
      <formula>$B104="título grau 4"</formula>
    </cfRule>
    <cfRule type="expression" dxfId="1036" priority="1549">
      <formula>$B104="título grau 3"</formula>
    </cfRule>
    <cfRule type="expression" dxfId="1035" priority="1550">
      <formula>$B104="título grau 2"</formula>
    </cfRule>
    <cfRule type="expression" dxfId="1034" priority="1554">
      <formula>$B104="título grau 1"</formula>
    </cfRule>
  </conditionalFormatting>
  <conditionalFormatting sqref="B105">
    <cfRule type="expression" dxfId="1033" priority="1535">
      <formula>$B105="título grau 3"</formula>
    </cfRule>
    <cfRule type="expression" dxfId="1032" priority="1539">
      <formula>$B105="título grau 4"</formula>
    </cfRule>
    <cfRule type="expression" dxfId="1031" priority="1540">
      <formula>$B105="título grau 2"</formula>
    </cfRule>
    <cfRule type="expression" dxfId="1030" priority="1541">
      <formula>$B105="título grau 1"</formula>
    </cfRule>
  </conditionalFormatting>
  <conditionalFormatting sqref="B105">
    <cfRule type="expression" dxfId="1029" priority="1536">
      <formula>$B105="título grau 4"</formula>
    </cfRule>
    <cfRule type="expression" dxfId="1028" priority="1537">
      <formula>$B105="título grau 3"</formula>
    </cfRule>
    <cfRule type="expression" dxfId="1027" priority="1538">
      <formula>$B105="título grau 2"</formula>
    </cfRule>
    <cfRule type="expression" dxfId="1026" priority="1542">
      <formula>$B105="título grau 1"</formula>
    </cfRule>
  </conditionalFormatting>
  <conditionalFormatting sqref="D105">
    <cfRule type="containsText" dxfId="1025" priority="1530" operator="containsText" text="ORSE">
      <formula>NOT(ISERROR(SEARCH("ORSE",D105)))</formula>
    </cfRule>
  </conditionalFormatting>
  <conditionalFormatting sqref="D104:D105">
    <cfRule type="containsText" dxfId="1024" priority="1525" operator="containsText" text="ORSE INSUMO">
      <formula>NOT(ISERROR(SEARCH("ORSE INSUMO",D104)))</formula>
    </cfRule>
  </conditionalFormatting>
  <conditionalFormatting sqref="D104:D105">
    <cfRule type="containsText" dxfId="1023" priority="1524" operator="containsText" text="ORSE">
      <formula>NOT(ISERROR(SEARCH("ORSE",D104)))</formula>
    </cfRule>
  </conditionalFormatting>
  <conditionalFormatting sqref="D104:D105">
    <cfRule type="expression" dxfId="1022" priority="1520">
      <formula>$B104="título grau 4"</formula>
    </cfRule>
    <cfRule type="expression" dxfId="1021" priority="1521">
      <formula>$B104="título grau 3"</formula>
    </cfRule>
    <cfRule type="expression" dxfId="1020" priority="1522">
      <formula>$B104="título grau 2"</formula>
    </cfRule>
    <cfRule type="expression" dxfId="1019" priority="1523">
      <formula>$B104="título grau 1"</formula>
    </cfRule>
  </conditionalFormatting>
  <conditionalFormatting sqref="M99">
    <cfRule type="expression" dxfId="1018" priority="1512">
      <formula>$B99="título grau 4"</formula>
    </cfRule>
    <cfRule type="expression" dxfId="1017" priority="1513">
      <formula>$B99="título grau 3"</formula>
    </cfRule>
    <cfRule type="expression" dxfId="1016" priority="1514">
      <formula>$B99="título grau 2"</formula>
    </cfRule>
    <cfRule type="expression" dxfId="1015" priority="1515">
      <formula>$B99="título grau 1"</formula>
    </cfRule>
  </conditionalFormatting>
  <conditionalFormatting sqref="J119">
    <cfRule type="expression" dxfId="1014" priority="1413">
      <formula>$B119="título grau 4"</formula>
    </cfRule>
    <cfRule type="expression" dxfId="1013" priority="1414">
      <formula>$B119="título grau 3"</formula>
    </cfRule>
    <cfRule type="expression" dxfId="1012" priority="1415">
      <formula>$B119="título grau 2"</formula>
    </cfRule>
    <cfRule type="expression" dxfId="1011" priority="1416">
      <formula>$B119="título grau 1"</formula>
    </cfRule>
  </conditionalFormatting>
  <conditionalFormatting sqref="D119">
    <cfRule type="containsText" dxfId="1010" priority="1400" operator="containsText" text="ORSE">
      <formula>NOT(ISERROR(SEARCH("ORSE",D119)))</formula>
    </cfRule>
  </conditionalFormatting>
  <conditionalFormatting sqref="D119">
    <cfRule type="expression" dxfId="1009" priority="1396">
      <formula>$B119="título grau 4"</formula>
    </cfRule>
    <cfRule type="expression" dxfId="1008" priority="1397">
      <formula>$B119="título grau 3"</formula>
    </cfRule>
    <cfRule type="expression" dxfId="1007" priority="1398">
      <formula>$B119="título grau 2"</formula>
    </cfRule>
    <cfRule type="expression" dxfId="1006" priority="1399">
      <formula>$B119="título grau 1"</formula>
    </cfRule>
  </conditionalFormatting>
  <conditionalFormatting sqref="D119">
    <cfRule type="containsText" dxfId="1005" priority="1395" operator="containsText" text="ORSE INSUMO">
      <formula>NOT(ISERROR(SEARCH("ORSE INSUMO",D119)))</formula>
    </cfRule>
  </conditionalFormatting>
  <conditionalFormatting sqref="J117">
    <cfRule type="expression" dxfId="1004" priority="1385">
      <formula>$B117="título grau 4"</formula>
    </cfRule>
    <cfRule type="expression" dxfId="1003" priority="1386">
      <formula>$B117="título grau 3"</formula>
    </cfRule>
    <cfRule type="expression" dxfId="1002" priority="1387">
      <formula>$B117="título grau 2"</formula>
    </cfRule>
    <cfRule type="expression" dxfId="1001" priority="1388">
      <formula>$B117="título grau 1"</formula>
    </cfRule>
  </conditionalFormatting>
  <conditionalFormatting sqref="J121">
    <cfRule type="expression" dxfId="1000" priority="1370">
      <formula>$B121="título grau 4"</formula>
    </cfRule>
    <cfRule type="expression" dxfId="999" priority="1371">
      <formula>$B121="título grau 3"</formula>
    </cfRule>
    <cfRule type="expression" dxfId="998" priority="1372">
      <formula>$B121="título grau 2"</formula>
    </cfRule>
    <cfRule type="expression" dxfId="997" priority="1373">
      <formula>$B121="título grau 1"</formula>
    </cfRule>
  </conditionalFormatting>
  <conditionalFormatting sqref="B121">
    <cfRule type="expression" dxfId="996" priority="1366">
      <formula>$B121="título grau 3"</formula>
    </cfRule>
    <cfRule type="expression" dxfId="995" priority="1367">
      <formula>$B121="título grau 4"</formula>
    </cfRule>
    <cfRule type="expression" dxfId="994" priority="1368">
      <formula>$B121="título grau 2"</formula>
    </cfRule>
    <cfRule type="expression" dxfId="993" priority="1369">
      <formula>$B121="título grau 1"</formula>
    </cfRule>
  </conditionalFormatting>
  <conditionalFormatting sqref="B121">
    <cfRule type="expression" dxfId="992" priority="1362">
      <formula>$B121="título grau 4"</formula>
    </cfRule>
    <cfRule type="expression" dxfId="991" priority="1363">
      <formula>$B121="título grau 3"</formula>
    </cfRule>
    <cfRule type="expression" dxfId="990" priority="1364">
      <formula>$B121="título grau 2"</formula>
    </cfRule>
    <cfRule type="expression" dxfId="989" priority="1365">
      <formula>$B121="título grau 1"</formula>
    </cfRule>
  </conditionalFormatting>
  <conditionalFormatting sqref="B176 J176">
    <cfRule type="expression" dxfId="988" priority="1358">
      <formula>$B176="título grau 4"</formula>
    </cfRule>
    <cfRule type="expression" dxfId="987" priority="1359">
      <formula>$B176="título grau 3"</formula>
    </cfRule>
    <cfRule type="expression" dxfId="986" priority="1360">
      <formula>$B176="título grau 2"</formula>
    </cfRule>
    <cfRule type="expression" dxfId="985" priority="1361">
      <formula>$B176="título grau 1"</formula>
    </cfRule>
  </conditionalFormatting>
  <conditionalFormatting sqref="B176">
    <cfRule type="expression" dxfId="984" priority="1354">
      <formula>$B176="título grau 3"</formula>
    </cfRule>
    <cfRule type="expression" dxfId="983" priority="1355">
      <formula>$B176="título grau 4"</formula>
    </cfRule>
    <cfRule type="expression" dxfId="982" priority="1356">
      <formula>$B176="título grau 2"</formula>
    </cfRule>
    <cfRule type="expression" dxfId="981" priority="1357">
      <formula>$B176="título grau 1"</formula>
    </cfRule>
  </conditionalFormatting>
  <conditionalFormatting sqref="B331">
    <cfRule type="expression" dxfId="980" priority="1346">
      <formula>$B331="título grau 3"</formula>
    </cfRule>
    <cfRule type="expression" dxfId="979" priority="1350">
      <formula>$B331="título grau 4"</formula>
    </cfRule>
    <cfRule type="expression" dxfId="978" priority="1351">
      <formula>$B331="título grau 2"</formula>
    </cfRule>
    <cfRule type="expression" dxfId="977" priority="1352">
      <formula>$B331="título grau 1"</formula>
    </cfRule>
  </conditionalFormatting>
  <conditionalFormatting sqref="B331">
    <cfRule type="expression" dxfId="976" priority="1347">
      <formula>$B331="título grau 4"</formula>
    </cfRule>
    <cfRule type="expression" dxfId="975" priority="1348">
      <formula>$B331="título grau 3"</formula>
    </cfRule>
    <cfRule type="expression" dxfId="974" priority="1349">
      <formula>$B331="título grau 2"</formula>
    </cfRule>
    <cfRule type="expression" dxfId="973" priority="1353">
      <formula>$B331="título grau 1"</formula>
    </cfRule>
  </conditionalFormatting>
  <conditionalFormatting sqref="B332">
    <cfRule type="expression" dxfId="972" priority="1338">
      <formula>$B332="título grau 3"</formula>
    </cfRule>
    <cfRule type="expression" dxfId="971" priority="1342">
      <formula>$B332="título grau 4"</formula>
    </cfRule>
    <cfRule type="expression" dxfId="970" priority="1343">
      <formula>$B332="título grau 2"</formula>
    </cfRule>
    <cfRule type="expression" dxfId="969" priority="1344">
      <formula>$B332="título grau 1"</formula>
    </cfRule>
  </conditionalFormatting>
  <conditionalFormatting sqref="B332">
    <cfRule type="expression" dxfId="968" priority="1339">
      <formula>$B332="título grau 4"</formula>
    </cfRule>
    <cfRule type="expression" dxfId="967" priority="1340">
      <formula>$B332="título grau 3"</formula>
    </cfRule>
    <cfRule type="expression" dxfId="966" priority="1341">
      <formula>$B332="título grau 2"</formula>
    </cfRule>
    <cfRule type="expression" dxfId="965" priority="1345">
      <formula>$B332="título grau 1"</formula>
    </cfRule>
  </conditionalFormatting>
  <conditionalFormatting sqref="J296:J298">
    <cfRule type="expression" dxfId="964" priority="1334">
      <formula>$B296="título grau 4"</formula>
    </cfRule>
    <cfRule type="expression" dxfId="963" priority="1335">
      <formula>$B296="título grau 3"</formula>
    </cfRule>
    <cfRule type="expression" dxfId="962" priority="1336">
      <formula>$B296="título grau 2"</formula>
    </cfRule>
    <cfRule type="expression" dxfId="961" priority="1337">
      <formula>$B296="título grau 1"</formula>
    </cfRule>
  </conditionalFormatting>
  <conditionalFormatting sqref="B296">
    <cfRule type="expression" dxfId="960" priority="1318">
      <formula>$B296="título grau 3"</formula>
    </cfRule>
    <cfRule type="expression" dxfId="959" priority="1322">
      <formula>$B296="título grau 4"</formula>
    </cfRule>
    <cfRule type="expression" dxfId="958" priority="1323">
      <formula>$B296="título grau 2"</formula>
    </cfRule>
    <cfRule type="expression" dxfId="957" priority="1324">
      <formula>$B296="título grau 1"</formula>
    </cfRule>
  </conditionalFormatting>
  <conditionalFormatting sqref="B296">
    <cfRule type="expression" dxfId="956" priority="1319">
      <formula>$B296="título grau 4"</formula>
    </cfRule>
    <cfRule type="expression" dxfId="955" priority="1320">
      <formula>$B296="título grau 3"</formula>
    </cfRule>
    <cfRule type="expression" dxfId="954" priority="1321">
      <formula>$B296="título grau 2"</formula>
    </cfRule>
    <cfRule type="expression" dxfId="953" priority="1325">
      <formula>$B296="título grau 1"</formula>
    </cfRule>
  </conditionalFormatting>
  <conditionalFormatting sqref="M322">
    <cfRule type="expression" dxfId="952" priority="1270">
      <formula>$B322="título grau 4"</formula>
    </cfRule>
    <cfRule type="expression" dxfId="951" priority="1271">
      <formula>$B322="título grau 3"</formula>
    </cfRule>
    <cfRule type="expression" dxfId="950" priority="1272">
      <formula>$B322="título grau 2"</formula>
    </cfRule>
    <cfRule type="expression" dxfId="949" priority="1273">
      <formula>$B322="título grau 1"</formula>
    </cfRule>
  </conditionalFormatting>
  <conditionalFormatting sqref="J308 J312">
    <cfRule type="expression" dxfId="948" priority="1250">
      <formula>$B308="título grau 4"</formula>
    </cfRule>
    <cfRule type="expression" dxfId="947" priority="1251">
      <formula>$B308="título grau 3"</formula>
    </cfRule>
    <cfRule type="expression" dxfId="946" priority="1252">
      <formula>$B308="título grau 2"</formula>
    </cfRule>
    <cfRule type="expression" dxfId="945" priority="1253">
      <formula>$B308="título grau 1"</formula>
    </cfRule>
  </conditionalFormatting>
  <conditionalFormatting sqref="J302 J304 J306">
    <cfRule type="expression" dxfId="944" priority="1266">
      <formula>$B302="título grau 4"</formula>
    </cfRule>
    <cfRule type="expression" dxfId="943" priority="1267">
      <formula>$B302="título grau 3"</formula>
    </cfRule>
    <cfRule type="expression" dxfId="942" priority="1268">
      <formula>$B302="título grau 2"</formula>
    </cfRule>
    <cfRule type="expression" dxfId="941" priority="1269">
      <formula>$B302="título grau 1"</formula>
    </cfRule>
  </conditionalFormatting>
  <conditionalFormatting sqref="B302">
    <cfRule type="expression" dxfId="940" priority="1258">
      <formula>$B302="título grau 3"</formula>
    </cfRule>
    <cfRule type="expression" dxfId="939" priority="1262">
      <formula>$B302="título grau 4"</formula>
    </cfRule>
    <cfRule type="expression" dxfId="938" priority="1263">
      <formula>$B302="título grau 2"</formula>
    </cfRule>
    <cfRule type="expression" dxfId="937" priority="1264">
      <formula>$B302="título grau 1"</formula>
    </cfRule>
  </conditionalFormatting>
  <conditionalFormatting sqref="B302">
    <cfRule type="expression" dxfId="936" priority="1259">
      <formula>$B302="título grau 4"</formula>
    </cfRule>
    <cfRule type="expression" dxfId="935" priority="1260">
      <formula>$B302="título grau 3"</formula>
    </cfRule>
    <cfRule type="expression" dxfId="934" priority="1261">
      <formula>$B302="título grau 2"</formula>
    </cfRule>
    <cfRule type="expression" dxfId="933" priority="1265">
      <formula>$B302="título grau 1"</formula>
    </cfRule>
  </conditionalFormatting>
  <conditionalFormatting sqref="B308:B310">
    <cfRule type="expression" dxfId="932" priority="1242">
      <formula>$B308="título grau 3"</formula>
    </cfRule>
    <cfRule type="expression" dxfId="931" priority="1246">
      <formula>$B308="título grau 4"</formula>
    </cfRule>
    <cfRule type="expression" dxfId="930" priority="1247">
      <formula>$B308="título grau 2"</formula>
    </cfRule>
    <cfRule type="expression" dxfId="929" priority="1248">
      <formula>$B308="título grau 1"</formula>
    </cfRule>
  </conditionalFormatting>
  <conditionalFormatting sqref="B308:B310">
    <cfRule type="expression" dxfId="928" priority="1243">
      <formula>$B308="título grau 4"</formula>
    </cfRule>
    <cfRule type="expression" dxfId="927" priority="1244">
      <formula>$B308="título grau 3"</formula>
    </cfRule>
    <cfRule type="expression" dxfId="926" priority="1245">
      <formula>$B308="título grau 2"</formula>
    </cfRule>
    <cfRule type="expression" dxfId="925" priority="1249">
      <formula>$B308="título grau 1"</formula>
    </cfRule>
  </conditionalFormatting>
  <conditionalFormatting sqref="J309:J310">
    <cfRule type="expression" dxfId="924" priority="1238">
      <formula>$B309="título grau 4"</formula>
    </cfRule>
    <cfRule type="expression" dxfId="923" priority="1239">
      <formula>$B309="título grau 3"</formula>
    </cfRule>
    <cfRule type="expression" dxfId="922" priority="1240">
      <formula>$B309="título grau 2"</formula>
    </cfRule>
    <cfRule type="expression" dxfId="921" priority="1241">
      <formula>$B309="título grau 1"</formula>
    </cfRule>
  </conditionalFormatting>
  <conditionalFormatting sqref="J311">
    <cfRule type="expression" dxfId="920" priority="1234">
      <formula>$B311="título grau 4"</formula>
    </cfRule>
    <cfRule type="expression" dxfId="919" priority="1235">
      <formula>$B311="título grau 3"</formula>
    </cfRule>
    <cfRule type="expression" dxfId="918" priority="1236">
      <formula>$B311="título grau 2"</formula>
    </cfRule>
    <cfRule type="expression" dxfId="917" priority="1237">
      <formula>$B311="título grau 1"</formula>
    </cfRule>
  </conditionalFormatting>
  <conditionalFormatting sqref="B311:B312">
    <cfRule type="expression" dxfId="916" priority="1226">
      <formula>$B311="título grau 3"</formula>
    </cfRule>
    <cfRule type="expression" dxfId="915" priority="1230">
      <formula>$B311="título grau 4"</formula>
    </cfRule>
    <cfRule type="expression" dxfId="914" priority="1231">
      <formula>$B311="título grau 2"</formula>
    </cfRule>
    <cfRule type="expression" dxfId="913" priority="1232">
      <formula>$B311="título grau 1"</formula>
    </cfRule>
  </conditionalFormatting>
  <conditionalFormatting sqref="B311:B312">
    <cfRule type="expression" dxfId="912" priority="1227">
      <formula>$B311="título grau 4"</formula>
    </cfRule>
    <cfRule type="expression" dxfId="911" priority="1228">
      <formula>$B311="título grau 3"</formula>
    </cfRule>
    <cfRule type="expression" dxfId="910" priority="1229">
      <formula>$B311="título grau 2"</formula>
    </cfRule>
    <cfRule type="expression" dxfId="909" priority="1233">
      <formula>$B311="título grau 1"</formula>
    </cfRule>
  </conditionalFormatting>
  <conditionalFormatting sqref="J316 J321">
    <cfRule type="expression" dxfId="908" priority="1222">
      <formula>$B316="título grau 4"</formula>
    </cfRule>
    <cfRule type="expression" dxfId="907" priority="1223">
      <formula>$B316="título grau 3"</formula>
    </cfRule>
    <cfRule type="expression" dxfId="906" priority="1224">
      <formula>$B316="título grau 2"</formula>
    </cfRule>
    <cfRule type="expression" dxfId="905" priority="1225">
      <formula>$B316="título grau 1"</formula>
    </cfRule>
  </conditionalFormatting>
  <conditionalFormatting sqref="M294">
    <cfRule type="expression" dxfId="904" priority="1182">
      <formula>$B294="título grau 4"</formula>
    </cfRule>
    <cfRule type="expression" dxfId="903" priority="1183">
      <formula>$B294="título grau 3"</formula>
    </cfRule>
    <cfRule type="expression" dxfId="902" priority="1184">
      <formula>$B294="título grau 2"</formula>
    </cfRule>
    <cfRule type="expression" dxfId="901" priority="1185">
      <formula>$B294="título grau 1"</formula>
    </cfRule>
  </conditionalFormatting>
  <conditionalFormatting sqref="B253">
    <cfRule type="expression" dxfId="900" priority="1170">
      <formula>$B253="título grau 3"</formula>
    </cfRule>
    <cfRule type="expression" dxfId="899" priority="1174">
      <formula>$B253="título grau 4"</formula>
    </cfRule>
    <cfRule type="expression" dxfId="898" priority="1175">
      <formula>$B253="título grau 2"</formula>
    </cfRule>
    <cfRule type="expression" dxfId="897" priority="1176">
      <formula>$B253="título grau 1"</formula>
    </cfRule>
  </conditionalFormatting>
  <conditionalFormatting sqref="B253">
    <cfRule type="expression" dxfId="896" priority="1171">
      <formula>$B253="título grau 4"</formula>
    </cfRule>
    <cfRule type="expression" dxfId="895" priority="1172">
      <formula>$B253="título grau 3"</formula>
    </cfRule>
    <cfRule type="expression" dxfId="894" priority="1173">
      <formula>$B253="título grau 2"</formula>
    </cfRule>
    <cfRule type="expression" dxfId="893" priority="1177">
      <formula>$B253="título grau 1"</formula>
    </cfRule>
  </conditionalFormatting>
  <conditionalFormatting sqref="M251">
    <cfRule type="expression" dxfId="892" priority="1166">
      <formula>$B251="título grau 4"</formula>
    </cfRule>
    <cfRule type="expression" dxfId="891" priority="1167">
      <formula>$B251="título grau 3"</formula>
    </cfRule>
    <cfRule type="expression" dxfId="890" priority="1168">
      <formula>$B251="título grau 2"</formula>
    </cfRule>
    <cfRule type="expression" dxfId="889" priority="1169">
      <formula>$B251="título grau 1"</formula>
    </cfRule>
  </conditionalFormatting>
  <conditionalFormatting sqref="J28">
    <cfRule type="expression" dxfId="888" priority="1162">
      <formula>$B28="título grau 4"</formula>
    </cfRule>
    <cfRule type="expression" dxfId="887" priority="1163">
      <formula>$B28="título grau 3"</formula>
    </cfRule>
    <cfRule type="expression" dxfId="886" priority="1164">
      <formula>$B28="título grau 2"</formula>
    </cfRule>
    <cfRule type="expression" dxfId="885" priority="1165">
      <formula>$B28="título grau 1"</formula>
    </cfRule>
  </conditionalFormatting>
  <conditionalFormatting sqref="J122">
    <cfRule type="expression" dxfId="884" priority="1158">
      <formula>$B122="título grau 4"</formula>
    </cfRule>
    <cfRule type="expression" dxfId="883" priority="1159">
      <formula>$B122="título grau 3"</formula>
    </cfRule>
    <cfRule type="expression" dxfId="882" priority="1160">
      <formula>$B122="título grau 2"</formula>
    </cfRule>
    <cfRule type="expression" dxfId="881" priority="1161">
      <formula>$B122="título grau 1"</formula>
    </cfRule>
  </conditionalFormatting>
  <conditionalFormatting sqref="J204">
    <cfRule type="expression" dxfId="880" priority="1154">
      <formula>$B204="título grau 4"</formula>
    </cfRule>
    <cfRule type="expression" dxfId="879" priority="1155">
      <formula>$B204="título grau 3"</formula>
    </cfRule>
    <cfRule type="expression" dxfId="878" priority="1156">
      <formula>$B204="título grau 2"</formula>
    </cfRule>
    <cfRule type="expression" dxfId="877" priority="1157">
      <formula>$B204="título grau 1"</formula>
    </cfRule>
  </conditionalFormatting>
  <conditionalFormatting sqref="J249">
    <cfRule type="expression" dxfId="876" priority="1146">
      <formula>$B249="título grau 4"</formula>
    </cfRule>
    <cfRule type="expression" dxfId="875" priority="1147">
      <formula>$B249="título grau 3"</formula>
    </cfRule>
    <cfRule type="expression" dxfId="874" priority="1148">
      <formula>$B249="título grau 2"</formula>
    </cfRule>
    <cfRule type="expression" dxfId="873" priority="1149">
      <formula>$B249="título grau 1"</formula>
    </cfRule>
  </conditionalFormatting>
  <conditionalFormatting sqref="J229">
    <cfRule type="expression" dxfId="872" priority="1142">
      <formula>$B229="título grau 4"</formula>
    </cfRule>
    <cfRule type="expression" dxfId="871" priority="1143">
      <formula>$B229="título grau 3"</formula>
    </cfRule>
    <cfRule type="expression" dxfId="870" priority="1144">
      <formula>$B229="título grau 2"</formula>
    </cfRule>
    <cfRule type="expression" dxfId="869" priority="1145">
      <formula>$B229="título grau 1"</formula>
    </cfRule>
  </conditionalFormatting>
  <conditionalFormatting sqref="J199 J201">
    <cfRule type="expression" dxfId="868" priority="1138">
      <formula>$B199="título grau 4"</formula>
    </cfRule>
    <cfRule type="expression" dxfId="867" priority="1139">
      <formula>$B199="título grau 3"</formula>
    </cfRule>
    <cfRule type="expression" dxfId="866" priority="1140">
      <formula>$B199="título grau 2"</formula>
    </cfRule>
    <cfRule type="expression" dxfId="865" priority="1141">
      <formula>$B199="título grau 1"</formula>
    </cfRule>
  </conditionalFormatting>
  <conditionalFormatting sqref="J230:J231">
    <cfRule type="expression" dxfId="864" priority="1134">
      <formula>$B230="título grau 4"</formula>
    </cfRule>
    <cfRule type="expression" dxfId="863" priority="1135">
      <formula>$B230="título grau 3"</formula>
    </cfRule>
    <cfRule type="expression" dxfId="862" priority="1136">
      <formula>$B230="título grau 2"</formula>
    </cfRule>
    <cfRule type="expression" dxfId="861" priority="1137">
      <formula>$B230="título grau 1"</formula>
    </cfRule>
  </conditionalFormatting>
  <conditionalFormatting sqref="J202">
    <cfRule type="expression" dxfId="860" priority="1126">
      <formula>$B202="título grau 4"</formula>
    </cfRule>
    <cfRule type="expression" dxfId="859" priority="1127">
      <formula>$B202="título grau 3"</formula>
    </cfRule>
    <cfRule type="expression" dxfId="858" priority="1128">
      <formula>$B202="título grau 2"</formula>
    </cfRule>
    <cfRule type="expression" dxfId="857" priority="1129">
      <formula>$B202="título grau 1"</formula>
    </cfRule>
  </conditionalFormatting>
  <conditionalFormatting sqref="J203">
    <cfRule type="expression" dxfId="856" priority="1122">
      <formula>$B203="título grau 4"</formula>
    </cfRule>
    <cfRule type="expression" dxfId="855" priority="1123">
      <formula>$B203="título grau 3"</formula>
    </cfRule>
    <cfRule type="expression" dxfId="854" priority="1124">
      <formula>$B203="título grau 2"</formula>
    </cfRule>
    <cfRule type="expression" dxfId="853" priority="1125">
      <formula>$B203="título grau 1"</formula>
    </cfRule>
  </conditionalFormatting>
  <conditionalFormatting sqref="X71 X55 X160 X158 X11:X13 X63:X65 X23 X38 X34 X31:X32 X90 X92:X94 X101:X103 X133 X177:X178 X331:X334 X123 X67:X69 X125 X127 X98 X96">
    <cfRule type="expression" dxfId="852" priority="1086">
      <formula>$B11="título grau 4"</formula>
    </cfRule>
    <cfRule type="expression" dxfId="851" priority="1087">
      <formula>$B11="título grau 3"</formula>
    </cfRule>
    <cfRule type="expression" dxfId="850" priority="1088">
      <formula>$B11="título grau 2"</formula>
    </cfRule>
    <cfRule type="expression" dxfId="849" priority="1089">
      <formula>$B11="título grau 1"</formula>
    </cfRule>
  </conditionalFormatting>
  <conditionalFormatting sqref="X253:X259 X206 X156 X80:X84 X76 X8 X29 X21 X74 X107 X111 X104:X105 X269:X270 X281:X286 X250 X263:X264 X266 X273">
    <cfRule type="expression" dxfId="848" priority="1090">
      <formula>$B8="título grau 4"</formula>
    </cfRule>
    <cfRule type="expression" dxfId="847" priority="1091">
      <formula>$B8="título grau 3"</formula>
    </cfRule>
    <cfRule type="expression" dxfId="846" priority="1092">
      <formula>$B8="título grau 2"</formula>
    </cfRule>
    <cfRule type="expression" dxfId="845" priority="1093">
      <formula>$B8="título grau 1"</formula>
    </cfRule>
  </conditionalFormatting>
  <conditionalFormatting sqref="X9">
    <cfRule type="expression" dxfId="844" priority="1082">
      <formula>$B9="título grau 4"</formula>
    </cfRule>
    <cfRule type="expression" dxfId="843" priority="1083">
      <formula>$B9="título grau 3"</formula>
    </cfRule>
    <cfRule type="expression" dxfId="842" priority="1084">
      <formula>$B9="título grau 2"</formula>
    </cfRule>
    <cfRule type="expression" dxfId="841" priority="1085">
      <formula>$B9="título grau 1"</formula>
    </cfRule>
  </conditionalFormatting>
  <conditionalFormatting sqref="X70">
    <cfRule type="expression" dxfId="840" priority="1078">
      <formula>$B70="título grau 4"</formula>
    </cfRule>
    <cfRule type="expression" dxfId="839" priority="1079">
      <formula>$B70="título grau 3"</formula>
    </cfRule>
    <cfRule type="expression" dxfId="838" priority="1080">
      <formula>$B70="título grau 2"</formula>
    </cfRule>
    <cfRule type="expression" dxfId="837" priority="1081">
      <formula>$B70="título grau 1"</formula>
    </cfRule>
  </conditionalFormatting>
  <conditionalFormatting sqref="X24">
    <cfRule type="expression" dxfId="836" priority="1074">
      <formula>$B24="título grau 4"</formula>
    </cfRule>
    <cfRule type="expression" dxfId="835" priority="1075">
      <formula>$B24="título grau 3"</formula>
    </cfRule>
    <cfRule type="expression" dxfId="834" priority="1076">
      <formula>$B24="título grau 2"</formula>
    </cfRule>
    <cfRule type="expression" dxfId="833" priority="1077">
      <formula>$B24="título grau 1"</formula>
    </cfRule>
  </conditionalFormatting>
  <conditionalFormatting sqref="X18">
    <cfRule type="expression" dxfId="832" priority="1070">
      <formula>$B18="título grau 4"</formula>
    </cfRule>
    <cfRule type="expression" dxfId="831" priority="1071">
      <formula>$B18="título grau 3"</formula>
    </cfRule>
    <cfRule type="expression" dxfId="830" priority="1072">
      <formula>$B18="título grau 2"</formula>
    </cfRule>
    <cfRule type="expression" dxfId="829" priority="1073">
      <formula>$B18="título grau 1"</formula>
    </cfRule>
  </conditionalFormatting>
  <conditionalFormatting sqref="X73">
    <cfRule type="expression" dxfId="828" priority="1062">
      <formula>$B73="título grau 4"</formula>
    </cfRule>
    <cfRule type="expression" dxfId="827" priority="1063">
      <formula>$B73="título grau 3"</formula>
    </cfRule>
    <cfRule type="expression" dxfId="826" priority="1064">
      <formula>$B73="título grau 2"</formula>
    </cfRule>
    <cfRule type="expression" dxfId="825" priority="1065">
      <formula>$B73="título grau 1"</formula>
    </cfRule>
  </conditionalFormatting>
  <conditionalFormatting sqref="X35:X36">
    <cfRule type="expression" dxfId="824" priority="1058">
      <formula>$B35="título grau 4"</formula>
    </cfRule>
    <cfRule type="expression" dxfId="823" priority="1059">
      <formula>$B35="título grau 3"</formula>
    </cfRule>
    <cfRule type="expression" dxfId="822" priority="1060">
      <formula>$B35="título grau 2"</formula>
    </cfRule>
    <cfRule type="expression" dxfId="821" priority="1061">
      <formula>$B35="título grau 1"</formula>
    </cfRule>
  </conditionalFormatting>
  <conditionalFormatting sqref="X37">
    <cfRule type="expression" dxfId="820" priority="1054">
      <formula>$B37="título grau 4"</formula>
    </cfRule>
    <cfRule type="expression" dxfId="819" priority="1055">
      <formula>$B37="título grau 3"</formula>
    </cfRule>
    <cfRule type="expression" dxfId="818" priority="1056">
      <formula>$B37="título grau 2"</formula>
    </cfRule>
    <cfRule type="expression" dxfId="817" priority="1057">
      <formula>$B37="título grau 1"</formula>
    </cfRule>
  </conditionalFormatting>
  <conditionalFormatting sqref="X54">
    <cfRule type="expression" dxfId="816" priority="1050">
      <formula>$B54="título grau 4"</formula>
    </cfRule>
    <cfRule type="expression" dxfId="815" priority="1051">
      <formula>$B54="título grau 3"</formula>
    </cfRule>
    <cfRule type="expression" dxfId="814" priority="1052">
      <formula>$B54="título grau 2"</formula>
    </cfRule>
    <cfRule type="expression" dxfId="813" priority="1053">
      <formula>$B54="título grau 1"</formula>
    </cfRule>
  </conditionalFormatting>
  <conditionalFormatting sqref="X42 X44">
    <cfRule type="expression" dxfId="812" priority="1042">
      <formula>$B42="título grau 4"</formula>
    </cfRule>
    <cfRule type="expression" dxfId="811" priority="1043">
      <formula>$B42="título grau 3"</formula>
    </cfRule>
    <cfRule type="expression" dxfId="810" priority="1044">
      <formula>$B42="título grau 2"</formula>
    </cfRule>
    <cfRule type="expression" dxfId="809" priority="1045">
      <formula>$B42="título grau 1"</formula>
    </cfRule>
  </conditionalFormatting>
  <conditionalFormatting sqref="X40">
    <cfRule type="expression" dxfId="808" priority="1038">
      <formula>$B40="título grau 4"</formula>
    </cfRule>
    <cfRule type="expression" dxfId="807" priority="1039">
      <formula>$B40="título grau 3"</formula>
    </cfRule>
    <cfRule type="expression" dxfId="806" priority="1040">
      <formula>$B40="título grau 2"</formula>
    </cfRule>
    <cfRule type="expression" dxfId="805" priority="1041">
      <formula>$B40="título grau 1"</formula>
    </cfRule>
  </conditionalFormatting>
  <conditionalFormatting sqref="X41">
    <cfRule type="expression" dxfId="804" priority="1034">
      <formula>$B41="título grau 4"</formula>
    </cfRule>
    <cfRule type="expression" dxfId="803" priority="1035">
      <formula>$B41="título grau 3"</formula>
    </cfRule>
    <cfRule type="expression" dxfId="802" priority="1036">
      <formula>$B41="título grau 2"</formula>
    </cfRule>
    <cfRule type="expression" dxfId="801" priority="1037">
      <formula>$B41="título grau 1"</formula>
    </cfRule>
  </conditionalFormatting>
  <conditionalFormatting sqref="X135">
    <cfRule type="expression" dxfId="800" priority="1022">
      <formula>$B135="título grau 4"</formula>
    </cfRule>
    <cfRule type="expression" dxfId="799" priority="1023">
      <formula>$B135="título grau 3"</formula>
    </cfRule>
    <cfRule type="expression" dxfId="798" priority="1024">
      <formula>$B135="título grau 2"</formula>
    </cfRule>
    <cfRule type="expression" dxfId="797" priority="1025">
      <formula>$B135="título grau 1"</formula>
    </cfRule>
  </conditionalFormatting>
  <conditionalFormatting sqref="X136:X137">
    <cfRule type="expression" dxfId="796" priority="1026">
      <formula>$B136="título grau 4"</formula>
    </cfRule>
    <cfRule type="expression" dxfId="795" priority="1027">
      <formula>$B136="título grau 3"</formula>
    </cfRule>
    <cfRule type="expression" dxfId="794" priority="1028">
      <formula>$B136="título grau 2"</formula>
    </cfRule>
    <cfRule type="expression" dxfId="793" priority="1029">
      <formula>$B136="título grau 1"</formula>
    </cfRule>
  </conditionalFormatting>
  <conditionalFormatting sqref="X179:X181">
    <cfRule type="expression" dxfId="792" priority="1018">
      <formula>$B179="título grau 4"</formula>
    </cfRule>
    <cfRule type="expression" dxfId="791" priority="1019">
      <formula>$B179="título grau 3"</formula>
    </cfRule>
    <cfRule type="expression" dxfId="790" priority="1020">
      <formula>$B179="título grau 2"</formula>
    </cfRule>
    <cfRule type="expression" dxfId="789" priority="1021">
      <formula>$B179="título grau 1"</formula>
    </cfRule>
  </conditionalFormatting>
  <conditionalFormatting sqref="X157">
    <cfRule type="expression" dxfId="788" priority="1014">
      <formula>$B157="título grau 4"</formula>
    </cfRule>
    <cfRule type="expression" dxfId="787" priority="1015">
      <formula>$B157="título grau 3"</formula>
    </cfRule>
    <cfRule type="expression" dxfId="786" priority="1016">
      <formula>$B157="título grau 2"</formula>
    </cfRule>
    <cfRule type="expression" dxfId="785" priority="1017">
      <formula>$B157="título grau 1"</formula>
    </cfRule>
  </conditionalFormatting>
  <conditionalFormatting sqref="X153">
    <cfRule type="expression" dxfId="784" priority="1006">
      <formula>$B153="título grau 4"</formula>
    </cfRule>
    <cfRule type="expression" dxfId="783" priority="1007">
      <formula>$B153="título grau 3"</formula>
    </cfRule>
    <cfRule type="expression" dxfId="782" priority="1008">
      <formula>$B153="título grau 2"</formula>
    </cfRule>
    <cfRule type="expression" dxfId="781" priority="1009">
      <formula>$B153="título grau 1"</formula>
    </cfRule>
  </conditionalFormatting>
  <conditionalFormatting sqref="X146">
    <cfRule type="expression" dxfId="780" priority="1002">
      <formula>$B146="título grau 4"</formula>
    </cfRule>
    <cfRule type="expression" dxfId="779" priority="1003">
      <formula>$B146="título grau 3"</formula>
    </cfRule>
    <cfRule type="expression" dxfId="778" priority="1004">
      <formula>$B146="título grau 2"</formula>
    </cfRule>
    <cfRule type="expression" dxfId="777" priority="1005">
      <formula>$B146="título grau 1"</formula>
    </cfRule>
  </conditionalFormatting>
  <conditionalFormatting sqref="X139">
    <cfRule type="expression" dxfId="776" priority="1010">
      <formula>$B139="título grau 4"</formula>
    </cfRule>
    <cfRule type="expression" dxfId="775" priority="1011">
      <formula>$B139="título grau 3"</formula>
    </cfRule>
    <cfRule type="expression" dxfId="774" priority="1012">
      <formula>$B139="título grau 2"</formula>
    </cfRule>
    <cfRule type="expression" dxfId="773" priority="1013">
      <formula>$B139="título grau 1"</formula>
    </cfRule>
  </conditionalFormatting>
  <conditionalFormatting sqref="X141">
    <cfRule type="expression" dxfId="772" priority="998">
      <formula>$B141="título grau 4"</formula>
    </cfRule>
    <cfRule type="expression" dxfId="771" priority="999">
      <formula>$B141="título grau 3"</formula>
    </cfRule>
    <cfRule type="expression" dxfId="770" priority="1000">
      <formula>$B141="título grau 2"</formula>
    </cfRule>
    <cfRule type="expression" dxfId="769" priority="1001">
      <formula>$B141="título grau 1"</formula>
    </cfRule>
  </conditionalFormatting>
  <conditionalFormatting sqref="X148">
    <cfRule type="expression" dxfId="768" priority="994">
      <formula>$B148="título grau 4"</formula>
    </cfRule>
    <cfRule type="expression" dxfId="767" priority="995">
      <formula>$B148="título grau 3"</formula>
    </cfRule>
    <cfRule type="expression" dxfId="766" priority="996">
      <formula>$B148="título grau 2"</formula>
    </cfRule>
    <cfRule type="expression" dxfId="765" priority="997">
      <formula>$B148="título grau 1"</formula>
    </cfRule>
  </conditionalFormatting>
  <conditionalFormatting sqref="X147">
    <cfRule type="expression" dxfId="764" priority="990">
      <formula>$B147="título grau 4"</formula>
    </cfRule>
    <cfRule type="expression" dxfId="763" priority="991">
      <formula>$B147="título grau 3"</formula>
    </cfRule>
    <cfRule type="expression" dxfId="762" priority="992">
      <formula>$B147="título grau 2"</formula>
    </cfRule>
    <cfRule type="expression" dxfId="761" priority="993">
      <formula>$B147="título grau 1"</formula>
    </cfRule>
  </conditionalFormatting>
  <conditionalFormatting sqref="X150">
    <cfRule type="expression" dxfId="760" priority="982">
      <formula>$B150="título grau 4"</formula>
    </cfRule>
    <cfRule type="expression" dxfId="759" priority="983">
      <formula>$B150="título grau 3"</formula>
    </cfRule>
    <cfRule type="expression" dxfId="758" priority="984">
      <formula>$B150="título grau 2"</formula>
    </cfRule>
    <cfRule type="expression" dxfId="757" priority="985">
      <formula>$B150="título grau 1"</formula>
    </cfRule>
  </conditionalFormatting>
  <conditionalFormatting sqref="X149">
    <cfRule type="expression" dxfId="756" priority="978">
      <formula>$B149="título grau 4"</formula>
    </cfRule>
    <cfRule type="expression" dxfId="755" priority="979">
      <formula>$B149="título grau 3"</formula>
    </cfRule>
    <cfRule type="expression" dxfId="754" priority="980">
      <formula>$B149="título grau 2"</formula>
    </cfRule>
    <cfRule type="expression" dxfId="753" priority="981">
      <formula>$B149="título grau 1"</formula>
    </cfRule>
  </conditionalFormatting>
  <conditionalFormatting sqref="X140">
    <cfRule type="expression" dxfId="752" priority="974">
      <formula>$B140="título grau 4"</formula>
    </cfRule>
    <cfRule type="expression" dxfId="751" priority="975">
      <formula>$B140="título grau 3"</formula>
    </cfRule>
    <cfRule type="expression" dxfId="750" priority="976">
      <formula>$B140="título grau 2"</formula>
    </cfRule>
    <cfRule type="expression" dxfId="749" priority="977">
      <formula>$B140="título grau 1"</formula>
    </cfRule>
  </conditionalFormatting>
  <conditionalFormatting sqref="X161:X162">
    <cfRule type="expression" dxfId="748" priority="970">
      <formula>$B161="título grau 4"</formula>
    </cfRule>
    <cfRule type="expression" dxfId="747" priority="971">
      <formula>$B161="título grau 3"</formula>
    </cfRule>
    <cfRule type="expression" dxfId="746" priority="972">
      <formula>$B161="título grau 2"</formula>
    </cfRule>
    <cfRule type="expression" dxfId="745" priority="973">
      <formula>$B161="título grau 1"</formula>
    </cfRule>
  </conditionalFormatting>
  <conditionalFormatting sqref="X130">
    <cfRule type="expression" dxfId="744" priority="966">
      <formula>$B130="título grau 4"</formula>
    </cfRule>
    <cfRule type="expression" dxfId="743" priority="967">
      <formula>$B130="título grau 3"</formula>
    </cfRule>
    <cfRule type="expression" dxfId="742" priority="968">
      <formula>$B130="título grau 2"</formula>
    </cfRule>
    <cfRule type="expression" dxfId="741" priority="969">
      <formula>$B130="título grau 1"</formula>
    </cfRule>
  </conditionalFormatting>
  <conditionalFormatting sqref="X131">
    <cfRule type="expression" dxfId="740" priority="962">
      <formula>$B131="título grau 4"</formula>
    </cfRule>
    <cfRule type="expression" dxfId="739" priority="963">
      <formula>$B131="título grau 3"</formula>
    </cfRule>
    <cfRule type="expression" dxfId="738" priority="964">
      <formula>$B131="título grau 2"</formula>
    </cfRule>
    <cfRule type="expression" dxfId="737" priority="965">
      <formula>$B131="título grau 1"</formula>
    </cfRule>
  </conditionalFormatting>
  <conditionalFormatting sqref="X128">
    <cfRule type="expression" dxfId="736" priority="946">
      <formula>$B128="título grau 4"</formula>
    </cfRule>
    <cfRule type="expression" dxfId="735" priority="947">
      <formula>$B128="título grau 3"</formula>
    </cfRule>
    <cfRule type="expression" dxfId="734" priority="948">
      <formula>$B128="título grau 2"</formula>
    </cfRule>
    <cfRule type="expression" dxfId="733" priority="949">
      <formula>$B128="título grau 1"</formula>
    </cfRule>
  </conditionalFormatting>
  <conditionalFormatting sqref="X163">
    <cfRule type="expression" dxfId="732" priority="942">
      <formula>$B163="título grau 4"</formula>
    </cfRule>
    <cfRule type="expression" dxfId="731" priority="943">
      <formula>$B163="título grau 3"</formula>
    </cfRule>
    <cfRule type="expression" dxfId="730" priority="944">
      <formula>$B163="título grau 2"</formula>
    </cfRule>
    <cfRule type="expression" dxfId="729" priority="945">
      <formula>$B163="título grau 1"</formula>
    </cfRule>
  </conditionalFormatting>
  <conditionalFormatting sqref="X62">
    <cfRule type="expression" dxfId="728" priority="934">
      <formula>$B62="título grau 4"</formula>
    </cfRule>
    <cfRule type="expression" dxfId="727" priority="935">
      <formula>$B62="título grau 3"</formula>
    </cfRule>
    <cfRule type="expression" dxfId="726" priority="936">
      <formula>$B62="título grau 2"</formula>
    </cfRule>
    <cfRule type="expression" dxfId="725" priority="937">
      <formula>$B62="título grau 1"</formula>
    </cfRule>
  </conditionalFormatting>
  <conditionalFormatting sqref="X151">
    <cfRule type="expression" dxfId="724" priority="922">
      <formula>$B151="título grau 4"</formula>
    </cfRule>
    <cfRule type="expression" dxfId="723" priority="923">
      <formula>$B151="título grau 3"</formula>
    </cfRule>
    <cfRule type="expression" dxfId="722" priority="924">
      <formula>$B151="título grau 2"</formula>
    </cfRule>
    <cfRule type="expression" dxfId="721" priority="925">
      <formula>$B151="título grau 1"</formula>
    </cfRule>
  </conditionalFormatting>
  <conditionalFormatting sqref="X164">
    <cfRule type="expression" dxfId="720" priority="918">
      <formula>$B164="título grau 4"</formula>
    </cfRule>
    <cfRule type="expression" dxfId="719" priority="919">
      <formula>$B164="título grau 3"</formula>
    </cfRule>
    <cfRule type="expression" dxfId="718" priority="920">
      <formula>$B164="título grau 2"</formula>
    </cfRule>
    <cfRule type="expression" dxfId="717" priority="921">
      <formula>$B164="título grau 1"</formula>
    </cfRule>
  </conditionalFormatting>
  <conditionalFormatting sqref="X119">
    <cfRule type="expression" dxfId="716" priority="902">
      <formula>$B119="título grau 4"</formula>
    </cfRule>
    <cfRule type="expression" dxfId="715" priority="903">
      <formula>$B119="título grau 3"</formula>
    </cfRule>
    <cfRule type="expression" dxfId="714" priority="904">
      <formula>$B119="título grau 2"</formula>
    </cfRule>
    <cfRule type="expression" dxfId="713" priority="905">
      <formula>$B119="título grau 1"</formula>
    </cfRule>
  </conditionalFormatting>
  <conditionalFormatting sqref="X117">
    <cfRule type="expression" dxfId="712" priority="898">
      <formula>$B117="título grau 4"</formula>
    </cfRule>
    <cfRule type="expression" dxfId="711" priority="899">
      <formula>$B117="título grau 3"</formula>
    </cfRule>
    <cfRule type="expression" dxfId="710" priority="900">
      <formula>$B117="título grau 2"</formula>
    </cfRule>
    <cfRule type="expression" dxfId="709" priority="901">
      <formula>$B117="título grau 1"</formula>
    </cfRule>
  </conditionalFormatting>
  <conditionalFormatting sqref="X121">
    <cfRule type="expression" dxfId="708" priority="894">
      <formula>$B121="título grau 4"</formula>
    </cfRule>
    <cfRule type="expression" dxfId="707" priority="895">
      <formula>$B121="título grau 3"</formula>
    </cfRule>
    <cfRule type="expression" dxfId="706" priority="896">
      <formula>$B121="título grau 2"</formula>
    </cfRule>
    <cfRule type="expression" dxfId="705" priority="897">
      <formula>$B121="título grau 1"</formula>
    </cfRule>
  </conditionalFormatting>
  <conditionalFormatting sqref="X176">
    <cfRule type="expression" dxfId="704" priority="890">
      <formula>$B176="título grau 4"</formula>
    </cfRule>
    <cfRule type="expression" dxfId="703" priority="891">
      <formula>$B176="título grau 3"</formula>
    </cfRule>
    <cfRule type="expression" dxfId="702" priority="892">
      <formula>$B176="título grau 2"</formula>
    </cfRule>
    <cfRule type="expression" dxfId="701" priority="893">
      <formula>$B176="título grau 1"</formula>
    </cfRule>
  </conditionalFormatting>
  <conditionalFormatting sqref="X296:X298">
    <cfRule type="expression" dxfId="700" priority="886">
      <formula>$B296="título grau 4"</formula>
    </cfRule>
    <cfRule type="expression" dxfId="699" priority="887">
      <formula>$B296="título grau 3"</formula>
    </cfRule>
    <cfRule type="expression" dxfId="698" priority="888">
      <formula>$B296="título grau 2"</formula>
    </cfRule>
    <cfRule type="expression" dxfId="697" priority="889">
      <formula>$B296="título grau 1"</formula>
    </cfRule>
  </conditionalFormatting>
  <conditionalFormatting sqref="X308 X312">
    <cfRule type="expression" dxfId="696" priority="874">
      <formula>$B308="título grau 4"</formula>
    </cfRule>
    <cfRule type="expression" dxfId="695" priority="875">
      <formula>$B308="título grau 3"</formula>
    </cfRule>
    <cfRule type="expression" dxfId="694" priority="876">
      <formula>$B308="título grau 2"</formula>
    </cfRule>
    <cfRule type="expression" dxfId="693" priority="877">
      <formula>$B308="título grau 1"</formula>
    </cfRule>
  </conditionalFormatting>
  <conditionalFormatting sqref="X302 X304 X306">
    <cfRule type="expression" dxfId="692" priority="882">
      <formula>$B302="título grau 4"</formula>
    </cfRule>
    <cfRule type="expression" dxfId="691" priority="883">
      <formula>$B302="título grau 3"</formula>
    </cfRule>
    <cfRule type="expression" dxfId="690" priority="884">
      <formula>$B302="título grau 2"</formula>
    </cfRule>
    <cfRule type="expression" dxfId="689" priority="885">
      <formula>$B302="título grau 1"</formula>
    </cfRule>
  </conditionalFormatting>
  <conditionalFormatting sqref="X309:X310">
    <cfRule type="expression" dxfId="688" priority="870">
      <formula>$B309="título grau 4"</formula>
    </cfRule>
    <cfRule type="expression" dxfId="687" priority="871">
      <formula>$B309="título grau 3"</formula>
    </cfRule>
    <cfRule type="expression" dxfId="686" priority="872">
      <formula>$B309="título grau 2"</formula>
    </cfRule>
    <cfRule type="expression" dxfId="685" priority="873">
      <formula>$B309="título grau 1"</formula>
    </cfRule>
  </conditionalFormatting>
  <conditionalFormatting sqref="X311">
    <cfRule type="expression" dxfId="684" priority="866">
      <formula>$B311="título grau 4"</formula>
    </cfRule>
    <cfRule type="expression" dxfId="683" priority="867">
      <formula>$B311="título grau 3"</formula>
    </cfRule>
    <cfRule type="expression" dxfId="682" priority="868">
      <formula>$B311="título grau 2"</formula>
    </cfRule>
    <cfRule type="expression" dxfId="681" priority="869">
      <formula>$B311="título grau 1"</formula>
    </cfRule>
  </conditionalFormatting>
  <conditionalFormatting sqref="X316 X321">
    <cfRule type="expression" dxfId="680" priority="862">
      <formula>$B316="título grau 4"</formula>
    </cfRule>
    <cfRule type="expression" dxfId="679" priority="863">
      <formula>$B316="título grau 3"</formula>
    </cfRule>
    <cfRule type="expression" dxfId="678" priority="864">
      <formula>$B316="título grau 2"</formula>
    </cfRule>
    <cfRule type="expression" dxfId="677" priority="865">
      <formula>$B316="título grau 1"</formula>
    </cfRule>
  </conditionalFormatting>
  <conditionalFormatting sqref="X28">
    <cfRule type="expression" dxfId="676" priority="842">
      <formula>$B28="título grau 4"</formula>
    </cfRule>
    <cfRule type="expression" dxfId="675" priority="843">
      <formula>$B28="título grau 3"</formula>
    </cfRule>
    <cfRule type="expression" dxfId="674" priority="844">
      <formula>$B28="título grau 2"</formula>
    </cfRule>
    <cfRule type="expression" dxfId="673" priority="845">
      <formula>$B28="título grau 1"</formula>
    </cfRule>
  </conditionalFormatting>
  <conditionalFormatting sqref="X122">
    <cfRule type="expression" dxfId="672" priority="838">
      <formula>$B122="título grau 4"</formula>
    </cfRule>
    <cfRule type="expression" dxfId="671" priority="839">
      <formula>$B122="título grau 3"</formula>
    </cfRule>
    <cfRule type="expression" dxfId="670" priority="840">
      <formula>$B122="título grau 2"</formula>
    </cfRule>
    <cfRule type="expression" dxfId="669" priority="841">
      <formula>$B122="título grau 1"</formula>
    </cfRule>
  </conditionalFormatting>
  <conditionalFormatting sqref="X204">
    <cfRule type="expression" dxfId="668" priority="834">
      <formula>$B204="título grau 4"</formula>
    </cfRule>
    <cfRule type="expression" dxfId="667" priority="835">
      <formula>$B204="título grau 3"</formula>
    </cfRule>
    <cfRule type="expression" dxfId="666" priority="836">
      <formula>$B204="título grau 2"</formula>
    </cfRule>
    <cfRule type="expression" dxfId="665" priority="837">
      <formula>$B204="título grau 1"</formula>
    </cfRule>
  </conditionalFormatting>
  <conditionalFormatting sqref="X249">
    <cfRule type="expression" dxfId="664" priority="826">
      <formula>$B249="título grau 4"</formula>
    </cfRule>
    <cfRule type="expression" dxfId="663" priority="827">
      <formula>$B249="título grau 3"</formula>
    </cfRule>
    <cfRule type="expression" dxfId="662" priority="828">
      <formula>$B249="título grau 2"</formula>
    </cfRule>
    <cfRule type="expression" dxfId="661" priority="829">
      <formula>$B249="título grau 1"</formula>
    </cfRule>
  </conditionalFormatting>
  <conditionalFormatting sqref="X229">
    <cfRule type="expression" dxfId="660" priority="822">
      <formula>$B229="título grau 4"</formula>
    </cfRule>
    <cfRule type="expression" dxfId="659" priority="823">
      <formula>$B229="título grau 3"</formula>
    </cfRule>
    <cfRule type="expression" dxfId="658" priority="824">
      <formula>$B229="título grau 2"</formula>
    </cfRule>
    <cfRule type="expression" dxfId="657" priority="825">
      <formula>$B229="título grau 1"</formula>
    </cfRule>
  </conditionalFormatting>
  <conditionalFormatting sqref="X199 X201">
    <cfRule type="expression" dxfId="656" priority="818">
      <formula>$B199="título grau 4"</formula>
    </cfRule>
    <cfRule type="expression" dxfId="655" priority="819">
      <formula>$B199="título grau 3"</formula>
    </cfRule>
    <cfRule type="expression" dxfId="654" priority="820">
      <formula>$B199="título grau 2"</formula>
    </cfRule>
    <cfRule type="expression" dxfId="653" priority="821">
      <formula>$B199="título grau 1"</formula>
    </cfRule>
  </conditionalFormatting>
  <conditionalFormatting sqref="X230:X231">
    <cfRule type="expression" dxfId="652" priority="814">
      <formula>$B230="título grau 4"</formula>
    </cfRule>
    <cfRule type="expression" dxfId="651" priority="815">
      <formula>$B230="título grau 3"</formula>
    </cfRule>
    <cfRule type="expression" dxfId="650" priority="816">
      <formula>$B230="título grau 2"</formula>
    </cfRule>
    <cfRule type="expression" dxfId="649" priority="817">
      <formula>$B230="título grau 1"</formula>
    </cfRule>
  </conditionalFormatting>
  <conditionalFormatting sqref="X202">
    <cfRule type="expression" dxfId="648" priority="810">
      <formula>$B202="título grau 4"</formula>
    </cfRule>
    <cfRule type="expression" dxfId="647" priority="811">
      <formula>$B202="título grau 3"</formula>
    </cfRule>
    <cfRule type="expression" dxfId="646" priority="812">
      <formula>$B202="título grau 2"</formula>
    </cfRule>
    <cfRule type="expression" dxfId="645" priority="813">
      <formula>$B202="título grau 1"</formula>
    </cfRule>
  </conditionalFormatting>
  <conditionalFormatting sqref="X203">
    <cfRule type="expression" dxfId="644" priority="806">
      <formula>$B203="título grau 4"</formula>
    </cfRule>
    <cfRule type="expression" dxfId="643" priority="807">
      <formula>$B203="título grau 3"</formula>
    </cfRule>
    <cfRule type="expression" dxfId="642" priority="808">
      <formula>$B203="título grau 2"</formula>
    </cfRule>
    <cfRule type="expression" dxfId="641" priority="809">
      <formula>$B203="título grau 1"</formula>
    </cfRule>
  </conditionalFormatting>
  <conditionalFormatting sqref="J66">
    <cfRule type="expression" dxfId="640" priority="790">
      <formula>$B66="título grau 4"</formula>
    </cfRule>
    <cfRule type="expression" dxfId="639" priority="791">
      <formula>$B66="título grau 3"</formula>
    </cfRule>
    <cfRule type="expression" dxfId="638" priority="792">
      <formula>$B66="título grau 2"</formula>
    </cfRule>
    <cfRule type="expression" dxfId="637" priority="793">
      <formula>$B66="título grau 1"</formula>
    </cfRule>
  </conditionalFormatting>
  <conditionalFormatting sqref="B66">
    <cfRule type="expression" dxfId="636" priority="786">
      <formula>$B66="título grau 3"</formula>
    </cfRule>
    <cfRule type="expression" dxfId="635" priority="787">
      <formula>$B66="título grau 4"</formula>
    </cfRule>
    <cfRule type="expression" dxfId="634" priority="788">
      <formula>$B66="título grau 2"</formula>
    </cfRule>
    <cfRule type="expression" dxfId="633" priority="789">
      <formula>$B66="título grau 1"</formula>
    </cfRule>
  </conditionalFormatting>
  <conditionalFormatting sqref="X66">
    <cfRule type="expression" dxfId="632" priority="782">
      <formula>$B66="título grau 4"</formula>
    </cfRule>
    <cfRule type="expression" dxfId="631" priority="783">
      <formula>$B66="título grau 3"</formula>
    </cfRule>
    <cfRule type="expression" dxfId="630" priority="784">
      <formula>$B66="título grau 2"</formula>
    </cfRule>
    <cfRule type="expression" dxfId="629" priority="785">
      <formula>$B66="título grau 1"</formula>
    </cfRule>
  </conditionalFormatting>
  <conditionalFormatting sqref="J10">
    <cfRule type="expression" dxfId="628" priority="778">
      <formula>$B10="título grau 4"</formula>
    </cfRule>
    <cfRule type="expression" dxfId="627" priority="779">
      <formula>$B10="título grau 3"</formula>
    </cfRule>
    <cfRule type="expression" dxfId="626" priority="780">
      <formula>$B10="título grau 2"</formula>
    </cfRule>
    <cfRule type="expression" dxfId="625" priority="781">
      <formula>$B10="título grau 1"</formula>
    </cfRule>
  </conditionalFormatting>
  <conditionalFormatting sqref="X10">
    <cfRule type="expression" dxfId="624" priority="774">
      <formula>$B10="título grau 4"</formula>
    </cfRule>
    <cfRule type="expression" dxfId="623" priority="775">
      <formula>$B10="título grau 3"</formula>
    </cfRule>
    <cfRule type="expression" dxfId="622" priority="776">
      <formula>$B10="título grau 2"</formula>
    </cfRule>
    <cfRule type="expression" dxfId="621" priority="777">
      <formula>$B10="título grau 1"</formula>
    </cfRule>
  </conditionalFormatting>
  <conditionalFormatting sqref="J124">
    <cfRule type="expression" dxfId="620" priority="770">
      <formula>$B124="título grau 4"</formula>
    </cfRule>
    <cfRule type="expression" dxfId="619" priority="771">
      <formula>$B124="título grau 3"</formula>
    </cfRule>
    <cfRule type="expression" dxfId="618" priority="772">
      <formula>$B124="título grau 2"</formula>
    </cfRule>
    <cfRule type="expression" dxfId="617" priority="773">
      <formula>$B124="título grau 1"</formula>
    </cfRule>
  </conditionalFormatting>
  <conditionalFormatting sqref="X124">
    <cfRule type="expression" dxfId="616" priority="766">
      <formula>$B124="título grau 4"</formula>
    </cfRule>
    <cfRule type="expression" dxfId="615" priority="767">
      <formula>$B124="título grau 3"</formula>
    </cfRule>
    <cfRule type="expression" dxfId="614" priority="768">
      <formula>$B124="título grau 2"</formula>
    </cfRule>
    <cfRule type="expression" dxfId="613" priority="769">
      <formula>$B124="título grau 1"</formula>
    </cfRule>
  </conditionalFormatting>
  <conditionalFormatting sqref="J126">
    <cfRule type="expression" dxfId="612" priority="762">
      <formula>$B126="título grau 4"</formula>
    </cfRule>
    <cfRule type="expression" dxfId="611" priority="763">
      <formula>$B126="título grau 3"</formula>
    </cfRule>
    <cfRule type="expression" dxfId="610" priority="764">
      <formula>$B126="título grau 2"</formula>
    </cfRule>
    <cfRule type="expression" dxfId="609" priority="765">
      <formula>$B126="título grau 1"</formula>
    </cfRule>
  </conditionalFormatting>
  <conditionalFormatting sqref="X126">
    <cfRule type="expression" dxfId="608" priority="758">
      <formula>$B126="título grau 4"</formula>
    </cfRule>
    <cfRule type="expression" dxfId="607" priority="759">
      <formula>$B126="título grau 3"</formula>
    </cfRule>
    <cfRule type="expression" dxfId="606" priority="760">
      <formula>$B126="título grau 2"</formula>
    </cfRule>
    <cfRule type="expression" dxfId="605" priority="761">
      <formula>$B126="título grau 1"</formula>
    </cfRule>
  </conditionalFormatting>
  <conditionalFormatting sqref="D164">
    <cfRule type="containsText" dxfId="604" priority="733" operator="containsText" text="ORSE">
      <formula>NOT(ISERROR(SEARCH("ORSE",D164)))</formula>
    </cfRule>
  </conditionalFormatting>
  <conditionalFormatting sqref="D164">
    <cfRule type="expression" dxfId="603" priority="729">
      <formula>$B164="título grau 4"</formula>
    </cfRule>
    <cfRule type="expression" dxfId="602" priority="730">
      <formula>$B164="título grau 3"</formula>
    </cfRule>
    <cfRule type="expression" dxfId="601" priority="731">
      <formula>$B164="título grau 2"</formula>
    </cfRule>
    <cfRule type="expression" dxfId="600" priority="732">
      <formula>$B164="título grau 1"</formula>
    </cfRule>
  </conditionalFormatting>
  <conditionalFormatting sqref="D164">
    <cfRule type="containsText" dxfId="599" priority="728" operator="containsText" text="ORSE INSUMO">
      <formula>NOT(ISERROR(SEARCH("ORSE INSUMO",D164)))</formula>
    </cfRule>
  </conditionalFormatting>
  <conditionalFormatting sqref="J52">
    <cfRule type="expression" dxfId="598" priority="724">
      <formula>$B52="título grau 4"</formula>
    </cfRule>
    <cfRule type="expression" dxfId="597" priority="725">
      <formula>$B52="título grau 3"</formula>
    </cfRule>
    <cfRule type="expression" dxfId="596" priority="726">
      <formula>$B52="título grau 2"</formula>
    </cfRule>
    <cfRule type="expression" dxfId="595" priority="727">
      <formula>$B52="título grau 1"</formula>
    </cfRule>
  </conditionalFormatting>
  <conditionalFormatting sqref="J46">
    <cfRule type="expression" dxfId="594" priority="720">
      <formula>$B46="título grau 4"</formula>
    </cfRule>
    <cfRule type="expression" dxfId="593" priority="721">
      <formula>$B46="título grau 3"</formula>
    </cfRule>
    <cfRule type="expression" dxfId="592" priority="722">
      <formula>$B46="título grau 2"</formula>
    </cfRule>
    <cfRule type="expression" dxfId="591" priority="723">
      <formula>$B46="título grau 1"</formula>
    </cfRule>
  </conditionalFormatting>
  <conditionalFormatting sqref="J48">
    <cfRule type="expression" dxfId="590" priority="716">
      <formula>$B48="título grau 4"</formula>
    </cfRule>
    <cfRule type="expression" dxfId="589" priority="717">
      <formula>$B48="título grau 3"</formula>
    </cfRule>
    <cfRule type="expression" dxfId="588" priority="718">
      <formula>$B48="título grau 2"</formula>
    </cfRule>
    <cfRule type="expression" dxfId="587" priority="719">
      <formula>$B48="título grau 1"</formula>
    </cfRule>
  </conditionalFormatting>
  <conditionalFormatting sqref="X52">
    <cfRule type="expression" dxfId="586" priority="712">
      <formula>$B52="título grau 4"</formula>
    </cfRule>
    <cfRule type="expression" dxfId="585" priority="713">
      <formula>$B52="título grau 3"</formula>
    </cfRule>
    <cfRule type="expression" dxfId="584" priority="714">
      <formula>$B52="título grau 2"</formula>
    </cfRule>
    <cfRule type="expression" dxfId="583" priority="715">
      <formula>$B52="título grau 1"</formula>
    </cfRule>
  </conditionalFormatting>
  <conditionalFormatting sqref="X46">
    <cfRule type="expression" dxfId="582" priority="708">
      <formula>$B46="título grau 4"</formula>
    </cfRule>
    <cfRule type="expression" dxfId="581" priority="709">
      <formula>$B46="título grau 3"</formula>
    </cfRule>
    <cfRule type="expression" dxfId="580" priority="710">
      <formula>$B46="título grau 2"</formula>
    </cfRule>
    <cfRule type="expression" dxfId="579" priority="711">
      <formula>$B46="título grau 1"</formula>
    </cfRule>
  </conditionalFormatting>
  <conditionalFormatting sqref="X48">
    <cfRule type="expression" dxfId="578" priority="704">
      <formula>$B48="título grau 4"</formula>
    </cfRule>
    <cfRule type="expression" dxfId="577" priority="705">
      <formula>$B48="título grau 3"</formula>
    </cfRule>
    <cfRule type="expression" dxfId="576" priority="706">
      <formula>$B48="título grau 2"</formula>
    </cfRule>
    <cfRule type="expression" dxfId="575" priority="707">
      <formula>$B48="título grau 1"</formula>
    </cfRule>
  </conditionalFormatting>
  <conditionalFormatting sqref="J47">
    <cfRule type="expression" dxfId="574" priority="700">
      <formula>$B47="título grau 4"</formula>
    </cfRule>
    <cfRule type="expression" dxfId="573" priority="701">
      <formula>$B47="título grau 3"</formula>
    </cfRule>
    <cfRule type="expression" dxfId="572" priority="702">
      <formula>$B47="título grau 2"</formula>
    </cfRule>
    <cfRule type="expression" dxfId="571" priority="703">
      <formula>$B47="título grau 1"</formula>
    </cfRule>
  </conditionalFormatting>
  <conditionalFormatting sqref="X47">
    <cfRule type="expression" dxfId="570" priority="696">
      <formula>$B47="título grau 4"</formula>
    </cfRule>
    <cfRule type="expression" dxfId="569" priority="697">
      <formula>$B47="título grau 3"</formula>
    </cfRule>
    <cfRule type="expression" dxfId="568" priority="698">
      <formula>$B47="título grau 2"</formula>
    </cfRule>
    <cfRule type="expression" dxfId="567" priority="699">
      <formula>$B47="título grau 1"</formula>
    </cfRule>
  </conditionalFormatting>
  <conditionalFormatting sqref="J50">
    <cfRule type="expression" dxfId="566" priority="692">
      <formula>$B50="título grau 4"</formula>
    </cfRule>
    <cfRule type="expression" dxfId="565" priority="693">
      <formula>$B50="título grau 3"</formula>
    </cfRule>
    <cfRule type="expression" dxfId="564" priority="694">
      <formula>$B50="título grau 2"</formula>
    </cfRule>
    <cfRule type="expression" dxfId="563" priority="695">
      <formula>$B50="título grau 1"</formula>
    </cfRule>
  </conditionalFormatting>
  <conditionalFormatting sqref="X50">
    <cfRule type="expression" dxfId="562" priority="688">
      <formula>$B50="título grau 4"</formula>
    </cfRule>
    <cfRule type="expression" dxfId="561" priority="689">
      <formula>$B50="título grau 3"</formula>
    </cfRule>
    <cfRule type="expression" dxfId="560" priority="690">
      <formula>$B50="título grau 2"</formula>
    </cfRule>
    <cfRule type="expression" dxfId="559" priority="691">
      <formula>$B50="título grau 1"</formula>
    </cfRule>
  </conditionalFormatting>
  <conditionalFormatting sqref="J142">
    <cfRule type="expression" dxfId="558" priority="684">
      <formula>$B142="título grau 4"</formula>
    </cfRule>
    <cfRule type="expression" dxfId="557" priority="685">
      <formula>$B142="título grau 3"</formula>
    </cfRule>
    <cfRule type="expression" dxfId="556" priority="686">
      <formula>$B142="título grau 2"</formula>
    </cfRule>
    <cfRule type="expression" dxfId="555" priority="687">
      <formula>$B142="título grau 1"</formula>
    </cfRule>
  </conditionalFormatting>
  <conditionalFormatting sqref="X142">
    <cfRule type="expression" dxfId="554" priority="680">
      <formula>$B142="título grau 4"</formula>
    </cfRule>
    <cfRule type="expression" dxfId="553" priority="681">
      <formula>$B142="título grau 3"</formula>
    </cfRule>
    <cfRule type="expression" dxfId="552" priority="682">
      <formula>$B142="título grau 2"</formula>
    </cfRule>
    <cfRule type="expression" dxfId="551" priority="683">
      <formula>$B142="título grau 1"</formula>
    </cfRule>
  </conditionalFormatting>
  <conditionalFormatting sqref="J144">
    <cfRule type="expression" dxfId="550" priority="676">
      <formula>$B144="título grau 4"</formula>
    </cfRule>
    <cfRule type="expression" dxfId="549" priority="677">
      <formula>$B144="título grau 3"</formula>
    </cfRule>
    <cfRule type="expression" dxfId="548" priority="678">
      <formula>$B144="título grau 2"</formula>
    </cfRule>
    <cfRule type="expression" dxfId="547" priority="679">
      <formula>$B144="título grau 1"</formula>
    </cfRule>
  </conditionalFormatting>
  <conditionalFormatting sqref="X144">
    <cfRule type="expression" dxfId="546" priority="672">
      <formula>$B144="título grau 4"</formula>
    </cfRule>
    <cfRule type="expression" dxfId="545" priority="673">
      <formula>$B144="título grau 3"</formula>
    </cfRule>
    <cfRule type="expression" dxfId="544" priority="674">
      <formula>$B144="título grau 2"</formula>
    </cfRule>
    <cfRule type="expression" dxfId="543" priority="675">
      <formula>$B144="título grau 1"</formula>
    </cfRule>
  </conditionalFormatting>
  <conditionalFormatting sqref="J43">
    <cfRule type="expression" dxfId="542" priority="652">
      <formula>$B43="título grau 4"</formula>
    </cfRule>
    <cfRule type="expression" dxfId="541" priority="653">
      <formula>$B43="título grau 3"</formula>
    </cfRule>
    <cfRule type="expression" dxfId="540" priority="654">
      <formula>$B43="título grau 2"</formula>
    </cfRule>
    <cfRule type="expression" dxfId="539" priority="655">
      <formula>$B43="título grau 1"</formula>
    </cfRule>
  </conditionalFormatting>
  <conditionalFormatting sqref="X43">
    <cfRule type="expression" dxfId="538" priority="648">
      <formula>$B43="título grau 4"</formula>
    </cfRule>
    <cfRule type="expression" dxfId="537" priority="649">
      <formula>$B43="título grau 3"</formula>
    </cfRule>
    <cfRule type="expression" dxfId="536" priority="650">
      <formula>$B43="título grau 2"</formula>
    </cfRule>
    <cfRule type="expression" dxfId="535" priority="651">
      <formula>$B43="título grau 1"</formula>
    </cfRule>
  </conditionalFormatting>
  <conditionalFormatting sqref="J118">
    <cfRule type="expression" dxfId="534" priority="598">
      <formula>$B118="título grau 4"</formula>
    </cfRule>
    <cfRule type="expression" dxfId="533" priority="599">
      <formula>$B118="título grau 3"</formula>
    </cfRule>
    <cfRule type="expression" dxfId="532" priority="600">
      <formula>$B118="título grau 2"</formula>
    </cfRule>
    <cfRule type="expression" dxfId="531" priority="601">
      <formula>$B118="título grau 1"</formula>
    </cfRule>
  </conditionalFormatting>
  <conditionalFormatting sqref="X118">
    <cfRule type="expression" dxfId="530" priority="594">
      <formula>$B118="título grau 4"</formula>
    </cfRule>
    <cfRule type="expression" dxfId="529" priority="595">
      <formula>$B118="título grau 3"</formula>
    </cfRule>
    <cfRule type="expression" dxfId="528" priority="596">
      <formula>$B118="título grau 2"</formula>
    </cfRule>
    <cfRule type="expression" dxfId="527" priority="597">
      <formula>$B118="título grau 1"</formula>
    </cfRule>
  </conditionalFormatting>
  <conditionalFormatting sqref="D118">
    <cfRule type="containsText" dxfId="526" priority="593" operator="containsText" text="ORSE">
      <formula>NOT(ISERROR(SEARCH("ORSE",D118)))</formula>
    </cfRule>
  </conditionalFormatting>
  <conditionalFormatting sqref="D118">
    <cfRule type="expression" dxfId="525" priority="589">
      <formula>$B118="título grau 4"</formula>
    </cfRule>
    <cfRule type="expression" dxfId="524" priority="590">
      <formula>$B118="título grau 3"</formula>
    </cfRule>
    <cfRule type="expression" dxfId="523" priority="591">
      <formula>$B118="título grau 2"</formula>
    </cfRule>
    <cfRule type="expression" dxfId="522" priority="592">
      <formula>$B118="título grau 1"</formula>
    </cfRule>
  </conditionalFormatting>
  <conditionalFormatting sqref="D118">
    <cfRule type="containsText" dxfId="521" priority="588" operator="containsText" text="ORSE INSUMO">
      <formula>NOT(ISERROR(SEARCH("ORSE INSUMO",D118)))</formula>
    </cfRule>
  </conditionalFormatting>
  <conditionalFormatting sqref="B118">
    <cfRule type="expression" dxfId="520" priority="540">
      <formula>$B118="título grau 3"</formula>
    </cfRule>
    <cfRule type="expression" dxfId="519" priority="541">
      <formula>$B118="título grau 4"</formula>
    </cfRule>
    <cfRule type="expression" dxfId="518" priority="542">
      <formula>$B118="título grau 2"</formula>
    </cfRule>
    <cfRule type="expression" dxfId="517" priority="543">
      <formula>$B118="título grau 1"</formula>
    </cfRule>
  </conditionalFormatting>
  <conditionalFormatting sqref="B118">
    <cfRule type="expression" dxfId="516" priority="536">
      <formula>$B118="título grau 4"</formula>
    </cfRule>
    <cfRule type="expression" dxfId="515" priority="537">
      <formula>$B118="título grau 3"</formula>
    </cfRule>
    <cfRule type="expression" dxfId="514" priority="538">
      <formula>$B118="título grau 2"</formula>
    </cfRule>
    <cfRule type="expression" dxfId="513" priority="539">
      <formula>$B118="título grau 1"</formula>
    </cfRule>
  </conditionalFormatting>
  <conditionalFormatting sqref="J265">
    <cfRule type="expression" dxfId="512" priority="508">
      <formula>$B265="título grau 4"</formula>
    </cfRule>
    <cfRule type="expression" dxfId="511" priority="509">
      <formula>$B265="título grau 3"</formula>
    </cfRule>
    <cfRule type="expression" dxfId="510" priority="510">
      <formula>$B265="título grau 2"</formula>
    </cfRule>
    <cfRule type="expression" dxfId="509" priority="511">
      <formula>$B265="título grau 1"</formula>
    </cfRule>
  </conditionalFormatting>
  <conditionalFormatting sqref="X265">
    <cfRule type="expression" dxfId="508" priority="504">
      <formula>$B265="título grau 4"</formula>
    </cfRule>
    <cfRule type="expression" dxfId="507" priority="505">
      <formula>$B265="título grau 3"</formula>
    </cfRule>
    <cfRule type="expression" dxfId="506" priority="506">
      <formula>$B265="título grau 2"</formula>
    </cfRule>
    <cfRule type="expression" dxfId="505" priority="507">
      <formula>$B265="título grau 1"</formula>
    </cfRule>
  </conditionalFormatting>
  <conditionalFormatting sqref="J271:J272">
    <cfRule type="expression" dxfId="504" priority="500">
      <formula>$B271="título grau 4"</formula>
    </cfRule>
    <cfRule type="expression" dxfId="503" priority="501">
      <formula>$B271="título grau 3"</formula>
    </cfRule>
    <cfRule type="expression" dxfId="502" priority="502">
      <formula>$B271="título grau 2"</formula>
    </cfRule>
    <cfRule type="expression" dxfId="501" priority="503">
      <formula>$B271="título grau 1"</formula>
    </cfRule>
  </conditionalFormatting>
  <conditionalFormatting sqref="X271:X272">
    <cfRule type="expression" dxfId="500" priority="496">
      <formula>$B271="título grau 4"</formula>
    </cfRule>
    <cfRule type="expression" dxfId="499" priority="497">
      <formula>$B271="título grau 3"</formula>
    </cfRule>
    <cfRule type="expression" dxfId="498" priority="498">
      <formula>$B271="título grau 2"</formula>
    </cfRule>
    <cfRule type="expression" dxfId="497" priority="499">
      <formula>$B271="título grau 1"</formula>
    </cfRule>
  </conditionalFormatting>
  <conditionalFormatting sqref="J287">
    <cfRule type="expression" dxfId="496" priority="492">
      <formula>$B287="título grau 4"</formula>
    </cfRule>
    <cfRule type="expression" dxfId="495" priority="493">
      <formula>$B287="título grau 3"</formula>
    </cfRule>
    <cfRule type="expression" dxfId="494" priority="494">
      <formula>$B287="título grau 2"</formula>
    </cfRule>
    <cfRule type="expression" dxfId="493" priority="495">
      <formula>$B287="título grau 1"</formula>
    </cfRule>
  </conditionalFormatting>
  <conditionalFormatting sqref="X287">
    <cfRule type="expression" dxfId="492" priority="488">
      <formula>$B287="título grau 4"</formula>
    </cfRule>
    <cfRule type="expression" dxfId="491" priority="489">
      <formula>$B287="título grau 3"</formula>
    </cfRule>
    <cfRule type="expression" dxfId="490" priority="490">
      <formula>$B287="título grau 2"</formula>
    </cfRule>
    <cfRule type="expression" dxfId="489" priority="491">
      <formula>$B287="título grau 1"</formula>
    </cfRule>
  </conditionalFormatting>
  <conditionalFormatting sqref="J182">
    <cfRule type="expression" dxfId="488" priority="404">
      <formula>$B182="título grau 4"</formula>
    </cfRule>
    <cfRule type="expression" dxfId="487" priority="405">
      <formula>$B182="título grau 3"</formula>
    </cfRule>
    <cfRule type="expression" dxfId="486" priority="406">
      <formula>$B182="título grau 2"</formula>
    </cfRule>
    <cfRule type="expression" dxfId="485" priority="407">
      <formula>$B182="título grau 1"</formula>
    </cfRule>
  </conditionalFormatting>
  <conditionalFormatting sqref="X182">
    <cfRule type="expression" dxfId="484" priority="400">
      <formula>$B182="título grau 4"</formula>
    </cfRule>
    <cfRule type="expression" dxfId="483" priority="401">
      <formula>$B182="título grau 3"</formula>
    </cfRule>
    <cfRule type="expression" dxfId="482" priority="402">
      <formula>$B182="título grau 2"</formula>
    </cfRule>
    <cfRule type="expression" dxfId="481" priority="403">
      <formula>$B182="título grau 1"</formula>
    </cfRule>
  </conditionalFormatting>
  <conditionalFormatting sqref="J59">
    <cfRule type="expression" dxfId="480" priority="380">
      <formula>$B59="título grau 4"</formula>
    </cfRule>
    <cfRule type="expression" dxfId="479" priority="381">
      <formula>$B59="título grau 3"</formula>
    </cfRule>
    <cfRule type="expression" dxfId="478" priority="382">
      <formula>$B59="título grau 2"</formula>
    </cfRule>
    <cfRule type="expression" dxfId="477" priority="383">
      <formula>$B59="título grau 1"</formula>
    </cfRule>
  </conditionalFormatting>
  <conditionalFormatting sqref="J58">
    <cfRule type="expression" dxfId="476" priority="376">
      <formula>$B58="título grau 4"</formula>
    </cfRule>
    <cfRule type="expression" dxfId="475" priority="377">
      <formula>$B58="título grau 3"</formula>
    </cfRule>
    <cfRule type="expression" dxfId="474" priority="378">
      <formula>$B58="título grau 2"</formula>
    </cfRule>
    <cfRule type="expression" dxfId="473" priority="379">
      <formula>$B58="título grau 1"</formula>
    </cfRule>
  </conditionalFormatting>
  <conditionalFormatting sqref="X59">
    <cfRule type="expression" dxfId="472" priority="372">
      <formula>$B59="título grau 4"</formula>
    </cfRule>
    <cfRule type="expression" dxfId="471" priority="373">
      <formula>$B59="título grau 3"</formula>
    </cfRule>
    <cfRule type="expression" dxfId="470" priority="374">
      <formula>$B59="título grau 2"</formula>
    </cfRule>
    <cfRule type="expression" dxfId="469" priority="375">
      <formula>$B59="título grau 1"</formula>
    </cfRule>
  </conditionalFormatting>
  <conditionalFormatting sqref="X58">
    <cfRule type="expression" dxfId="468" priority="368">
      <formula>$B58="título grau 4"</formula>
    </cfRule>
    <cfRule type="expression" dxfId="467" priority="369">
      <formula>$B58="título grau 3"</formula>
    </cfRule>
    <cfRule type="expression" dxfId="466" priority="370">
      <formula>$B58="título grau 2"</formula>
    </cfRule>
    <cfRule type="expression" dxfId="465" priority="371">
      <formula>$B58="título grau 1"</formula>
    </cfRule>
  </conditionalFormatting>
  <conditionalFormatting sqref="J57">
    <cfRule type="expression" dxfId="464" priority="364">
      <formula>$B57="título grau 4"</formula>
    </cfRule>
    <cfRule type="expression" dxfId="463" priority="365">
      <formula>$B57="título grau 3"</formula>
    </cfRule>
    <cfRule type="expression" dxfId="462" priority="366">
      <formula>$B57="título grau 2"</formula>
    </cfRule>
    <cfRule type="expression" dxfId="461" priority="367">
      <formula>$B57="título grau 1"</formula>
    </cfRule>
  </conditionalFormatting>
  <conditionalFormatting sqref="X57">
    <cfRule type="expression" dxfId="460" priority="360">
      <formula>$B57="título grau 4"</formula>
    </cfRule>
    <cfRule type="expression" dxfId="459" priority="361">
      <formula>$B57="título grau 3"</formula>
    </cfRule>
    <cfRule type="expression" dxfId="458" priority="362">
      <formula>$B57="título grau 2"</formula>
    </cfRule>
    <cfRule type="expression" dxfId="457" priority="363">
      <formula>$B57="título grau 1"</formula>
    </cfRule>
  </conditionalFormatting>
  <conditionalFormatting sqref="J97">
    <cfRule type="expression" dxfId="456" priority="356">
      <formula>$B97="título grau 4"</formula>
    </cfRule>
    <cfRule type="expression" dxfId="455" priority="357">
      <formula>$B97="título grau 3"</formula>
    </cfRule>
    <cfRule type="expression" dxfId="454" priority="358">
      <formula>$B97="título grau 2"</formula>
    </cfRule>
    <cfRule type="expression" dxfId="453" priority="359">
      <formula>$B97="título grau 1"</formula>
    </cfRule>
  </conditionalFormatting>
  <conditionalFormatting sqref="B97">
    <cfRule type="expression" dxfId="452" priority="348">
      <formula>$B97="título grau 3"</formula>
    </cfRule>
    <cfRule type="expression" dxfId="451" priority="352">
      <formula>$B97="título grau 4"</formula>
    </cfRule>
    <cfRule type="expression" dxfId="450" priority="353">
      <formula>$B97="título grau 2"</formula>
    </cfRule>
    <cfRule type="expression" dxfId="449" priority="354">
      <formula>$B97="título grau 1"</formula>
    </cfRule>
  </conditionalFormatting>
  <conditionalFormatting sqref="B97">
    <cfRule type="expression" dxfId="448" priority="349">
      <formula>$B97="título grau 4"</formula>
    </cfRule>
    <cfRule type="expression" dxfId="447" priority="350">
      <formula>$B97="título grau 3"</formula>
    </cfRule>
    <cfRule type="expression" dxfId="446" priority="351">
      <formula>$B97="título grau 2"</formula>
    </cfRule>
    <cfRule type="expression" dxfId="445" priority="355">
      <formula>$B97="título grau 1"</formula>
    </cfRule>
  </conditionalFormatting>
  <conditionalFormatting sqref="X97">
    <cfRule type="expression" dxfId="444" priority="344">
      <formula>$B97="título grau 4"</formula>
    </cfRule>
    <cfRule type="expression" dxfId="443" priority="345">
      <formula>$B97="título grau 3"</formula>
    </cfRule>
    <cfRule type="expression" dxfId="442" priority="346">
      <formula>$B97="título grau 2"</formula>
    </cfRule>
    <cfRule type="expression" dxfId="441" priority="347">
      <formula>$B97="título grau 1"</formula>
    </cfRule>
  </conditionalFormatting>
  <conditionalFormatting sqref="J89">
    <cfRule type="expression" dxfId="440" priority="332">
      <formula>$B89="título grau 4"</formula>
    </cfRule>
    <cfRule type="expression" dxfId="439" priority="333">
      <formula>$B89="título grau 3"</formula>
    </cfRule>
    <cfRule type="expression" dxfId="438" priority="334">
      <formula>$B89="título grau 2"</formula>
    </cfRule>
    <cfRule type="expression" dxfId="437" priority="335">
      <formula>$B89="título grau 1"</formula>
    </cfRule>
  </conditionalFormatting>
  <conditionalFormatting sqref="X89">
    <cfRule type="expression" dxfId="436" priority="328">
      <formula>$B89="título grau 4"</formula>
    </cfRule>
    <cfRule type="expression" dxfId="435" priority="329">
      <formula>$B89="título grau 3"</formula>
    </cfRule>
    <cfRule type="expression" dxfId="434" priority="330">
      <formula>$B89="título grau 2"</formula>
    </cfRule>
    <cfRule type="expression" dxfId="433" priority="331">
      <formula>$B89="título grau 1"</formula>
    </cfRule>
  </conditionalFormatting>
  <conditionalFormatting sqref="J200">
    <cfRule type="expression" dxfId="432" priority="324">
      <formula>$B200="título grau 4"</formula>
    </cfRule>
    <cfRule type="expression" dxfId="431" priority="325">
      <formula>$B200="título grau 3"</formula>
    </cfRule>
    <cfRule type="expression" dxfId="430" priority="326">
      <formula>$B200="título grau 2"</formula>
    </cfRule>
    <cfRule type="expression" dxfId="429" priority="327">
      <formula>$B200="título grau 1"</formula>
    </cfRule>
  </conditionalFormatting>
  <conditionalFormatting sqref="X200">
    <cfRule type="expression" dxfId="428" priority="320">
      <formula>$B200="título grau 4"</formula>
    </cfRule>
    <cfRule type="expression" dxfId="427" priority="321">
      <formula>$B200="título grau 3"</formula>
    </cfRule>
    <cfRule type="expression" dxfId="426" priority="322">
      <formula>$B200="título grau 2"</formula>
    </cfRule>
    <cfRule type="expression" dxfId="425" priority="323">
      <formula>$B200="título grau 1"</formula>
    </cfRule>
  </conditionalFormatting>
  <conditionalFormatting sqref="X278 J278">
    <cfRule type="expression" dxfId="424" priority="270">
      <formula>$B278="título grau 4"</formula>
    </cfRule>
    <cfRule type="expression" dxfId="423" priority="271">
      <formula>$B278="título grau 3"</formula>
    </cfRule>
    <cfRule type="expression" dxfId="422" priority="272">
      <formula>$B278="título grau 2"</formula>
    </cfRule>
    <cfRule type="expression" dxfId="421" priority="273">
      <formula>$B278="título grau 1"</formula>
    </cfRule>
  </conditionalFormatting>
  <conditionalFormatting sqref="J152">
    <cfRule type="expression" dxfId="420" priority="262">
      <formula>$B152="título grau 4"</formula>
    </cfRule>
    <cfRule type="expression" dxfId="419" priority="263">
      <formula>$B152="título grau 3"</formula>
    </cfRule>
    <cfRule type="expression" dxfId="418" priority="264">
      <formula>$B152="título grau 2"</formula>
    </cfRule>
    <cfRule type="expression" dxfId="417" priority="265">
      <formula>$B152="título grau 1"</formula>
    </cfRule>
  </conditionalFormatting>
  <conditionalFormatting sqref="X152">
    <cfRule type="expression" dxfId="416" priority="258">
      <formula>$B152="título grau 4"</formula>
    </cfRule>
    <cfRule type="expression" dxfId="415" priority="259">
      <formula>$B152="título grau 3"</formula>
    </cfRule>
    <cfRule type="expression" dxfId="414" priority="260">
      <formula>$B152="título grau 2"</formula>
    </cfRule>
    <cfRule type="expression" dxfId="413" priority="261">
      <formula>$B152="título grau 1"</formula>
    </cfRule>
  </conditionalFormatting>
  <conditionalFormatting sqref="X318:X319 J318:J319 B318:B319">
    <cfRule type="expression" dxfId="412" priority="254">
      <formula>$B318="título grau 4"</formula>
    </cfRule>
    <cfRule type="expression" dxfId="411" priority="255">
      <formula>$B318="título grau 3"</formula>
    </cfRule>
    <cfRule type="expression" dxfId="410" priority="256">
      <formula>$B318="título grau 2"</formula>
    </cfRule>
    <cfRule type="expression" dxfId="409" priority="257">
      <formula>$B318="título grau 1"</formula>
    </cfRule>
  </conditionalFormatting>
  <conditionalFormatting sqref="B318:B319">
    <cfRule type="expression" dxfId="408" priority="250">
      <formula>$B318="título grau 3"</formula>
    </cfRule>
    <cfRule type="expression" dxfId="407" priority="251">
      <formula>$B318="título grau 4"</formula>
    </cfRule>
    <cfRule type="expression" dxfId="406" priority="252">
      <formula>$B318="título grau 2"</formula>
    </cfRule>
    <cfRule type="expression" dxfId="405" priority="253">
      <formula>$B318="título grau 1"</formula>
    </cfRule>
  </conditionalFormatting>
  <conditionalFormatting sqref="J267">
    <cfRule type="expression" dxfId="404" priority="246">
      <formula>$B267="título grau 4"</formula>
    </cfRule>
    <cfRule type="expression" dxfId="403" priority="247">
      <formula>$B267="título grau 3"</formula>
    </cfRule>
    <cfRule type="expression" dxfId="402" priority="248">
      <formula>$B267="título grau 2"</formula>
    </cfRule>
    <cfRule type="expression" dxfId="401" priority="249">
      <formula>$B267="título grau 1"</formula>
    </cfRule>
  </conditionalFormatting>
  <conditionalFormatting sqref="X267">
    <cfRule type="expression" dxfId="400" priority="242">
      <formula>$B267="título grau 4"</formula>
    </cfRule>
    <cfRule type="expression" dxfId="399" priority="243">
      <formula>$B267="título grau 3"</formula>
    </cfRule>
    <cfRule type="expression" dxfId="398" priority="244">
      <formula>$B267="título grau 2"</formula>
    </cfRule>
    <cfRule type="expression" dxfId="397" priority="245">
      <formula>$B267="título grau 1"</formula>
    </cfRule>
  </conditionalFormatting>
  <conditionalFormatting sqref="X193 J193">
    <cfRule type="expression" dxfId="396" priority="238">
      <formula>$B193="título grau 4"</formula>
    </cfRule>
    <cfRule type="expression" dxfId="395" priority="239">
      <formula>$B193="título grau 3"</formula>
    </cfRule>
    <cfRule type="expression" dxfId="394" priority="240">
      <formula>$B193="título grau 2"</formula>
    </cfRule>
    <cfRule type="expression" dxfId="393" priority="241">
      <formula>$B193="título grau 1"</formula>
    </cfRule>
  </conditionalFormatting>
  <conditionalFormatting sqref="X236 J236">
    <cfRule type="expression" dxfId="392" priority="234">
      <formula>$B236="título grau 4"</formula>
    </cfRule>
    <cfRule type="expression" dxfId="391" priority="235">
      <formula>$B236="título grau 3"</formula>
    </cfRule>
    <cfRule type="expression" dxfId="390" priority="236">
      <formula>$B236="título grau 2"</formula>
    </cfRule>
    <cfRule type="expression" dxfId="389" priority="237">
      <formula>$B236="título grau 1"</formula>
    </cfRule>
  </conditionalFormatting>
  <conditionalFormatting sqref="J238 X238">
    <cfRule type="expression" dxfId="388" priority="230">
      <formula>$B238="título grau 4"</formula>
    </cfRule>
    <cfRule type="expression" dxfId="387" priority="231">
      <formula>$B238="título grau 3"</formula>
    </cfRule>
    <cfRule type="expression" dxfId="386" priority="232">
      <formula>$B238="título grau 2"</formula>
    </cfRule>
    <cfRule type="expression" dxfId="385" priority="233">
      <formula>$B238="título grau 1"</formula>
    </cfRule>
  </conditionalFormatting>
  <conditionalFormatting sqref="J243">
    <cfRule type="expression" dxfId="384" priority="226">
      <formula>$B243="título grau 4"</formula>
    </cfRule>
    <cfRule type="expression" dxfId="383" priority="227">
      <formula>$B243="título grau 3"</formula>
    </cfRule>
    <cfRule type="expression" dxfId="382" priority="228">
      <formula>$B243="título grau 2"</formula>
    </cfRule>
    <cfRule type="expression" dxfId="381" priority="229">
      <formula>$B243="título grau 1"</formula>
    </cfRule>
  </conditionalFormatting>
  <conditionalFormatting sqref="X243">
    <cfRule type="expression" dxfId="380" priority="222">
      <formula>$B243="título grau 4"</formula>
    </cfRule>
    <cfRule type="expression" dxfId="379" priority="223">
      <formula>$B243="título grau 3"</formula>
    </cfRule>
    <cfRule type="expression" dxfId="378" priority="224">
      <formula>$B243="título grau 2"</formula>
    </cfRule>
    <cfRule type="expression" dxfId="377" priority="225">
      <formula>$B243="título grau 1"</formula>
    </cfRule>
  </conditionalFormatting>
  <conditionalFormatting sqref="J244">
    <cfRule type="expression" dxfId="376" priority="218">
      <formula>$B244="título grau 4"</formula>
    </cfRule>
    <cfRule type="expression" dxfId="375" priority="219">
      <formula>$B244="título grau 3"</formula>
    </cfRule>
    <cfRule type="expression" dxfId="374" priority="220">
      <formula>$B244="título grau 2"</formula>
    </cfRule>
    <cfRule type="expression" dxfId="373" priority="221">
      <formula>$B244="título grau 1"</formula>
    </cfRule>
  </conditionalFormatting>
  <conditionalFormatting sqref="X244">
    <cfRule type="expression" dxfId="372" priority="214">
      <formula>$B244="título grau 4"</formula>
    </cfRule>
    <cfRule type="expression" dxfId="371" priority="215">
      <formula>$B244="título grau 3"</formula>
    </cfRule>
    <cfRule type="expression" dxfId="370" priority="216">
      <formula>$B244="título grau 2"</formula>
    </cfRule>
    <cfRule type="expression" dxfId="369" priority="217">
      <formula>$B244="título grau 1"</formula>
    </cfRule>
  </conditionalFormatting>
  <conditionalFormatting sqref="J245">
    <cfRule type="expression" dxfId="368" priority="210">
      <formula>$B245="título grau 4"</formula>
    </cfRule>
    <cfRule type="expression" dxfId="367" priority="211">
      <formula>$B245="título grau 3"</formula>
    </cfRule>
    <cfRule type="expression" dxfId="366" priority="212">
      <formula>$B245="título grau 2"</formula>
    </cfRule>
    <cfRule type="expression" dxfId="365" priority="213">
      <formula>$B245="título grau 1"</formula>
    </cfRule>
  </conditionalFormatting>
  <conditionalFormatting sqref="X245">
    <cfRule type="expression" dxfId="364" priority="206">
      <formula>$B245="título grau 4"</formula>
    </cfRule>
    <cfRule type="expression" dxfId="363" priority="207">
      <formula>$B245="título grau 3"</formula>
    </cfRule>
    <cfRule type="expression" dxfId="362" priority="208">
      <formula>$B245="título grau 2"</formula>
    </cfRule>
    <cfRule type="expression" dxfId="361" priority="209">
      <formula>$B245="título grau 1"</formula>
    </cfRule>
  </conditionalFormatting>
  <conditionalFormatting sqref="J246">
    <cfRule type="expression" dxfId="360" priority="202">
      <formula>$B246="título grau 4"</formula>
    </cfRule>
    <cfRule type="expression" dxfId="359" priority="203">
      <formula>$B246="título grau 3"</formula>
    </cfRule>
    <cfRule type="expression" dxfId="358" priority="204">
      <formula>$B246="título grau 2"</formula>
    </cfRule>
    <cfRule type="expression" dxfId="357" priority="205">
      <formula>$B246="título grau 1"</formula>
    </cfRule>
  </conditionalFormatting>
  <conditionalFormatting sqref="X246">
    <cfRule type="expression" dxfId="356" priority="198">
      <formula>$B246="título grau 4"</formula>
    </cfRule>
    <cfRule type="expression" dxfId="355" priority="199">
      <formula>$B246="título grau 3"</formula>
    </cfRule>
    <cfRule type="expression" dxfId="354" priority="200">
      <formula>$B246="título grau 2"</formula>
    </cfRule>
    <cfRule type="expression" dxfId="353" priority="201">
      <formula>$B246="título grau 1"</formula>
    </cfRule>
  </conditionalFormatting>
  <conditionalFormatting sqref="J247">
    <cfRule type="expression" dxfId="352" priority="194">
      <formula>$B247="título grau 4"</formula>
    </cfRule>
    <cfRule type="expression" dxfId="351" priority="195">
      <formula>$B247="título grau 3"</formula>
    </cfRule>
    <cfRule type="expression" dxfId="350" priority="196">
      <formula>$B247="título grau 2"</formula>
    </cfRule>
    <cfRule type="expression" dxfId="349" priority="197">
      <formula>$B247="título grau 1"</formula>
    </cfRule>
  </conditionalFormatting>
  <conditionalFormatting sqref="X247">
    <cfRule type="expression" dxfId="348" priority="190">
      <formula>$B247="título grau 4"</formula>
    </cfRule>
    <cfRule type="expression" dxfId="347" priority="191">
      <formula>$B247="título grau 3"</formula>
    </cfRule>
    <cfRule type="expression" dxfId="346" priority="192">
      <formula>$B247="título grau 2"</formula>
    </cfRule>
    <cfRule type="expression" dxfId="345" priority="193">
      <formula>$B247="título grau 1"</formula>
    </cfRule>
  </conditionalFormatting>
  <conditionalFormatting sqref="J248">
    <cfRule type="expression" dxfId="344" priority="186">
      <formula>$B248="título grau 4"</formula>
    </cfRule>
    <cfRule type="expression" dxfId="343" priority="187">
      <formula>$B248="título grau 3"</formula>
    </cfRule>
    <cfRule type="expression" dxfId="342" priority="188">
      <formula>$B248="título grau 2"</formula>
    </cfRule>
    <cfRule type="expression" dxfId="341" priority="189">
      <formula>$B248="título grau 1"</formula>
    </cfRule>
  </conditionalFormatting>
  <conditionalFormatting sqref="X248">
    <cfRule type="expression" dxfId="340" priority="182">
      <formula>$B248="título grau 4"</formula>
    </cfRule>
    <cfRule type="expression" dxfId="339" priority="183">
      <formula>$B248="título grau 3"</formula>
    </cfRule>
    <cfRule type="expression" dxfId="338" priority="184">
      <formula>$B248="título grau 2"</formula>
    </cfRule>
    <cfRule type="expression" dxfId="337" priority="185">
      <formula>$B248="título grau 1"</formula>
    </cfRule>
  </conditionalFormatting>
  <conditionalFormatting sqref="J314 B314 X314">
    <cfRule type="expression" dxfId="336" priority="178">
      <formula>$B314="título grau 4"</formula>
    </cfRule>
    <cfRule type="expression" dxfId="335" priority="179">
      <formula>$B314="título grau 3"</formula>
    </cfRule>
    <cfRule type="expression" dxfId="334" priority="180">
      <formula>$B314="título grau 2"</formula>
    </cfRule>
    <cfRule type="expression" dxfId="333" priority="181">
      <formula>$B314="título grau 1"</formula>
    </cfRule>
  </conditionalFormatting>
  <conditionalFormatting sqref="B314">
    <cfRule type="expression" dxfId="332" priority="174">
      <formula>$B314="título grau 3"</formula>
    </cfRule>
    <cfRule type="expression" dxfId="331" priority="175">
      <formula>$B314="título grau 4"</formula>
    </cfRule>
    <cfRule type="expression" dxfId="330" priority="176">
      <formula>$B314="título grau 2"</formula>
    </cfRule>
    <cfRule type="expression" dxfId="329" priority="177">
      <formula>$B314="título grau 1"</formula>
    </cfRule>
  </conditionalFormatting>
  <conditionalFormatting sqref="J19">
    <cfRule type="expression" dxfId="328" priority="170">
      <formula>$B19="título grau 4"</formula>
    </cfRule>
    <cfRule type="expression" dxfId="327" priority="171">
      <formula>$B19="título grau 3"</formula>
    </cfRule>
    <cfRule type="expression" dxfId="326" priority="172">
      <formula>$B19="título grau 2"</formula>
    </cfRule>
    <cfRule type="expression" dxfId="325" priority="173">
      <formula>$B19="título grau 1"</formula>
    </cfRule>
  </conditionalFormatting>
  <conditionalFormatting sqref="X19">
    <cfRule type="expression" dxfId="324" priority="166">
      <formula>$B19="título grau 4"</formula>
    </cfRule>
    <cfRule type="expression" dxfId="323" priority="167">
      <formula>$B19="título grau 3"</formula>
    </cfRule>
    <cfRule type="expression" dxfId="322" priority="168">
      <formula>$B19="título grau 2"</formula>
    </cfRule>
    <cfRule type="expression" dxfId="321" priority="169">
      <formula>$B19="título grau 1"</formula>
    </cfRule>
  </conditionalFormatting>
  <conditionalFormatting sqref="J25">
    <cfRule type="expression" dxfId="320" priority="162">
      <formula>$B25="título grau 4"</formula>
    </cfRule>
    <cfRule type="expression" dxfId="319" priority="163">
      <formula>$B25="título grau 3"</formula>
    </cfRule>
    <cfRule type="expression" dxfId="318" priority="164">
      <formula>$B25="título grau 2"</formula>
    </cfRule>
    <cfRule type="expression" dxfId="317" priority="165">
      <formula>$B25="título grau 1"</formula>
    </cfRule>
  </conditionalFormatting>
  <conditionalFormatting sqref="X25">
    <cfRule type="expression" dxfId="316" priority="158">
      <formula>$B25="título grau 4"</formula>
    </cfRule>
    <cfRule type="expression" dxfId="315" priority="159">
      <formula>$B25="título grau 3"</formula>
    </cfRule>
    <cfRule type="expression" dxfId="314" priority="160">
      <formula>$B25="título grau 2"</formula>
    </cfRule>
    <cfRule type="expression" dxfId="313" priority="161">
      <formula>$B25="título grau 1"</formula>
    </cfRule>
  </conditionalFormatting>
  <conditionalFormatting sqref="J26">
    <cfRule type="expression" dxfId="312" priority="154">
      <formula>$B26="título grau 4"</formula>
    </cfRule>
    <cfRule type="expression" dxfId="311" priority="155">
      <formula>$B26="título grau 3"</formula>
    </cfRule>
    <cfRule type="expression" dxfId="310" priority="156">
      <formula>$B26="título grau 2"</formula>
    </cfRule>
    <cfRule type="expression" dxfId="309" priority="157">
      <formula>$B26="título grau 1"</formula>
    </cfRule>
  </conditionalFormatting>
  <conditionalFormatting sqref="X26">
    <cfRule type="expression" dxfId="308" priority="150">
      <formula>$B26="título grau 4"</formula>
    </cfRule>
    <cfRule type="expression" dxfId="307" priority="151">
      <formula>$B26="título grau 3"</formula>
    </cfRule>
    <cfRule type="expression" dxfId="306" priority="152">
      <formula>$B26="título grau 2"</formula>
    </cfRule>
    <cfRule type="expression" dxfId="305" priority="153">
      <formula>$B26="título grau 1"</formula>
    </cfRule>
  </conditionalFormatting>
  <conditionalFormatting sqref="J27">
    <cfRule type="expression" dxfId="304" priority="146">
      <formula>$B27="título grau 4"</formula>
    </cfRule>
    <cfRule type="expression" dxfId="303" priority="147">
      <formula>$B27="título grau 3"</formula>
    </cfRule>
    <cfRule type="expression" dxfId="302" priority="148">
      <formula>$B27="título grau 2"</formula>
    </cfRule>
    <cfRule type="expression" dxfId="301" priority="149">
      <formula>$B27="título grau 1"</formula>
    </cfRule>
  </conditionalFormatting>
  <conditionalFormatting sqref="X27">
    <cfRule type="expression" dxfId="300" priority="142">
      <formula>$B27="título grau 4"</formula>
    </cfRule>
    <cfRule type="expression" dxfId="299" priority="143">
      <formula>$B27="título grau 3"</formula>
    </cfRule>
    <cfRule type="expression" dxfId="298" priority="144">
      <formula>$B27="título grau 2"</formula>
    </cfRule>
    <cfRule type="expression" dxfId="297" priority="145">
      <formula>$B27="título grau 1"</formula>
    </cfRule>
  </conditionalFormatting>
  <conditionalFormatting sqref="J51">
    <cfRule type="expression" dxfId="296" priority="138">
      <formula>$B51="título grau 4"</formula>
    </cfRule>
    <cfRule type="expression" dxfId="295" priority="139">
      <formula>$B51="título grau 3"</formula>
    </cfRule>
    <cfRule type="expression" dxfId="294" priority="140">
      <formula>$B51="título grau 2"</formula>
    </cfRule>
    <cfRule type="expression" dxfId="293" priority="141">
      <formula>$B51="título grau 1"</formula>
    </cfRule>
  </conditionalFormatting>
  <conditionalFormatting sqref="X51">
    <cfRule type="expression" dxfId="292" priority="134">
      <formula>$B51="título grau 4"</formula>
    </cfRule>
    <cfRule type="expression" dxfId="291" priority="135">
      <formula>$B51="título grau 3"</formula>
    </cfRule>
    <cfRule type="expression" dxfId="290" priority="136">
      <formula>$B51="título grau 2"</formula>
    </cfRule>
    <cfRule type="expression" dxfId="289" priority="137">
      <formula>$B51="título grau 1"</formula>
    </cfRule>
  </conditionalFormatting>
  <conditionalFormatting sqref="J88">
    <cfRule type="expression" dxfId="288" priority="130">
      <formula>$B88="título grau 4"</formula>
    </cfRule>
    <cfRule type="expression" dxfId="287" priority="131">
      <formula>$B88="título grau 3"</formula>
    </cfRule>
    <cfRule type="expression" dxfId="286" priority="132">
      <formula>$B88="título grau 2"</formula>
    </cfRule>
    <cfRule type="expression" dxfId="285" priority="133">
      <formula>$B88="título grau 1"</formula>
    </cfRule>
  </conditionalFormatting>
  <conditionalFormatting sqref="X88">
    <cfRule type="expression" dxfId="284" priority="126">
      <formula>$B88="título grau 4"</formula>
    </cfRule>
    <cfRule type="expression" dxfId="283" priority="127">
      <formula>$B88="título grau 3"</formula>
    </cfRule>
    <cfRule type="expression" dxfId="282" priority="128">
      <formula>$B88="título grau 2"</formula>
    </cfRule>
    <cfRule type="expression" dxfId="281" priority="129">
      <formula>$B88="título grau 1"</formula>
    </cfRule>
  </conditionalFormatting>
  <conditionalFormatting sqref="J95">
    <cfRule type="expression" dxfId="280" priority="122">
      <formula>$B95="título grau 4"</formula>
    </cfRule>
    <cfRule type="expression" dxfId="279" priority="123">
      <formula>$B95="título grau 3"</formula>
    </cfRule>
    <cfRule type="expression" dxfId="278" priority="124">
      <formula>$B95="título grau 2"</formula>
    </cfRule>
    <cfRule type="expression" dxfId="277" priority="125">
      <formula>$B95="título grau 1"</formula>
    </cfRule>
  </conditionalFormatting>
  <conditionalFormatting sqref="C95">
    <cfRule type="expression" dxfId="276" priority="118">
      <formula>$B95="título grau 4"</formula>
    </cfRule>
    <cfRule type="expression" dxfId="275" priority="119">
      <formula>$B95="título grau 3"</formula>
    </cfRule>
    <cfRule type="expression" dxfId="274" priority="120">
      <formula>$B95="título grau 2"</formula>
    </cfRule>
    <cfRule type="expression" dxfId="273" priority="121">
      <formula>$B95="título grau 1"</formula>
    </cfRule>
  </conditionalFormatting>
  <conditionalFormatting sqref="D95">
    <cfRule type="containsText" dxfId="272" priority="117" operator="containsText" text="ORSE">
      <formula>NOT(ISERROR(SEARCH("ORSE",D95)))</formula>
    </cfRule>
  </conditionalFormatting>
  <conditionalFormatting sqref="B95">
    <cfRule type="expression" dxfId="271" priority="109">
      <formula>$B95="título grau 3"</formula>
    </cfRule>
    <cfRule type="expression" dxfId="270" priority="113">
      <formula>$B95="título grau 4"</formula>
    </cfRule>
    <cfRule type="expression" dxfId="269" priority="114">
      <formula>$B95="título grau 2"</formula>
    </cfRule>
    <cfRule type="expression" dxfId="268" priority="115">
      <formula>$B95="título grau 1"</formula>
    </cfRule>
  </conditionalFormatting>
  <conditionalFormatting sqref="B95 D95">
    <cfRule type="expression" dxfId="267" priority="110">
      <formula>$B95="título grau 4"</formula>
    </cfRule>
    <cfRule type="expression" dxfId="266" priority="111">
      <formula>$B95="título grau 3"</formula>
    </cfRule>
    <cfRule type="expression" dxfId="265" priority="112">
      <formula>$B95="título grau 2"</formula>
    </cfRule>
    <cfRule type="expression" dxfId="264" priority="116">
      <formula>$B95="título grau 1"</formula>
    </cfRule>
  </conditionalFormatting>
  <conditionalFormatting sqref="D95">
    <cfRule type="containsText" dxfId="263" priority="108" operator="containsText" text="ORSE INSUMO">
      <formula>NOT(ISERROR(SEARCH("ORSE INSUMO",D95)))</formula>
    </cfRule>
  </conditionalFormatting>
  <conditionalFormatting sqref="X95">
    <cfRule type="expression" dxfId="262" priority="104">
      <formula>$B95="título grau 4"</formula>
    </cfRule>
    <cfRule type="expression" dxfId="261" priority="105">
      <formula>$B95="título grau 3"</formula>
    </cfRule>
    <cfRule type="expression" dxfId="260" priority="106">
      <formula>$B95="título grau 2"</formula>
    </cfRule>
    <cfRule type="expression" dxfId="259" priority="107">
      <formula>$B95="título grau 1"</formula>
    </cfRule>
  </conditionalFormatting>
  <conditionalFormatting sqref="J134">
    <cfRule type="expression" dxfId="258" priority="100">
      <formula>$B134="título grau 4"</formula>
    </cfRule>
    <cfRule type="expression" dxfId="257" priority="101">
      <formula>$B134="título grau 3"</formula>
    </cfRule>
    <cfRule type="expression" dxfId="256" priority="102">
      <formula>$B134="título grau 2"</formula>
    </cfRule>
    <cfRule type="expression" dxfId="255" priority="103">
      <formula>$B134="título grau 1"</formula>
    </cfRule>
  </conditionalFormatting>
  <conditionalFormatting sqref="X134">
    <cfRule type="expression" dxfId="254" priority="96">
      <formula>$B134="título grau 4"</formula>
    </cfRule>
    <cfRule type="expression" dxfId="253" priority="97">
      <formula>$B134="título grau 3"</formula>
    </cfRule>
    <cfRule type="expression" dxfId="252" priority="98">
      <formula>$B134="título grau 2"</formula>
    </cfRule>
    <cfRule type="expression" dxfId="251" priority="99">
      <formula>$B134="título grau 1"</formula>
    </cfRule>
  </conditionalFormatting>
  <conditionalFormatting sqref="J145">
    <cfRule type="expression" dxfId="250" priority="92">
      <formula>$B145="título grau 4"</formula>
    </cfRule>
    <cfRule type="expression" dxfId="249" priority="93">
      <formula>$B145="título grau 3"</formula>
    </cfRule>
    <cfRule type="expression" dxfId="248" priority="94">
      <formula>$B145="título grau 2"</formula>
    </cfRule>
    <cfRule type="expression" dxfId="247" priority="95">
      <formula>$B145="título grau 1"</formula>
    </cfRule>
  </conditionalFormatting>
  <conditionalFormatting sqref="X145">
    <cfRule type="expression" dxfId="246" priority="88">
      <formula>$B145="título grau 4"</formula>
    </cfRule>
    <cfRule type="expression" dxfId="245" priority="89">
      <formula>$B145="título grau 3"</formula>
    </cfRule>
    <cfRule type="expression" dxfId="244" priority="90">
      <formula>$B145="título grau 2"</formula>
    </cfRule>
    <cfRule type="expression" dxfId="243" priority="91">
      <formula>$B145="título grau 1"</formula>
    </cfRule>
  </conditionalFormatting>
  <conditionalFormatting sqref="J143">
    <cfRule type="expression" dxfId="242" priority="84">
      <formula>$B143="título grau 4"</formula>
    </cfRule>
    <cfRule type="expression" dxfId="241" priority="85">
      <formula>$B143="título grau 3"</formula>
    </cfRule>
    <cfRule type="expression" dxfId="240" priority="86">
      <formula>$B143="título grau 2"</formula>
    </cfRule>
    <cfRule type="expression" dxfId="239" priority="87">
      <formula>$B143="título grau 1"</formula>
    </cfRule>
  </conditionalFormatting>
  <conditionalFormatting sqref="X143">
    <cfRule type="expression" dxfId="238" priority="80">
      <formula>$B143="título grau 4"</formula>
    </cfRule>
    <cfRule type="expression" dxfId="237" priority="81">
      <formula>$B143="título grau 3"</formula>
    </cfRule>
    <cfRule type="expression" dxfId="236" priority="82">
      <formula>$B143="título grau 2"</formula>
    </cfRule>
    <cfRule type="expression" dxfId="235" priority="83">
      <formula>$B143="título grau 1"</formula>
    </cfRule>
  </conditionalFormatting>
  <conditionalFormatting sqref="J165 B165 X165">
    <cfRule type="expression" dxfId="234" priority="76">
      <formula>$B165="título grau 4"</formula>
    </cfRule>
    <cfRule type="expression" dxfId="233" priority="77">
      <formula>$B165="título grau 3"</formula>
    </cfRule>
    <cfRule type="expression" dxfId="232" priority="78">
      <formula>$B165="título grau 2"</formula>
    </cfRule>
    <cfRule type="expression" dxfId="231" priority="79">
      <formula>$B165="título grau 1"</formula>
    </cfRule>
  </conditionalFormatting>
  <conditionalFormatting sqref="B165">
    <cfRule type="expression" dxfId="230" priority="72">
      <formula>$B165="título grau 3"</formula>
    </cfRule>
    <cfRule type="expression" dxfId="229" priority="73">
      <formula>$B165="título grau 4"</formula>
    </cfRule>
    <cfRule type="expression" dxfId="228" priority="74">
      <formula>$B165="título grau 2"</formula>
    </cfRule>
    <cfRule type="expression" dxfId="227" priority="75">
      <formula>$B165="título grau 1"</formula>
    </cfRule>
  </conditionalFormatting>
  <conditionalFormatting sqref="D165">
    <cfRule type="containsText" dxfId="226" priority="71" operator="containsText" text="ORSE">
      <formula>NOT(ISERROR(SEARCH("ORSE",D165)))</formula>
    </cfRule>
  </conditionalFormatting>
  <conditionalFormatting sqref="D165">
    <cfRule type="expression" dxfId="225" priority="67">
      <formula>$B165="título grau 4"</formula>
    </cfRule>
    <cfRule type="expression" dxfId="224" priority="68">
      <formula>$B165="título grau 3"</formula>
    </cfRule>
    <cfRule type="expression" dxfId="223" priority="69">
      <formula>$B165="título grau 2"</formula>
    </cfRule>
    <cfRule type="expression" dxfId="222" priority="70">
      <formula>$B165="título grau 1"</formula>
    </cfRule>
  </conditionalFormatting>
  <conditionalFormatting sqref="D165">
    <cfRule type="containsText" dxfId="221" priority="66" operator="containsText" text="ORSE INSUMO">
      <formula>NOT(ISERROR(SEARCH("ORSE INSUMO",D165)))</formula>
    </cfRule>
  </conditionalFormatting>
  <conditionalFormatting sqref="D165">
    <cfRule type="containsText" dxfId="220" priority="65" operator="containsText" text="ORSE">
      <formula>NOT(ISERROR(SEARCH("ORSE",D165)))</formula>
    </cfRule>
  </conditionalFormatting>
  <conditionalFormatting sqref="J49">
    <cfRule type="expression" dxfId="219" priority="61">
      <formula>$B49="título grau 4"</formula>
    </cfRule>
    <cfRule type="expression" dxfId="218" priority="62">
      <formula>$B49="título grau 3"</formula>
    </cfRule>
    <cfRule type="expression" dxfId="217" priority="63">
      <formula>$B49="título grau 2"</formula>
    </cfRule>
    <cfRule type="expression" dxfId="216" priority="64">
      <formula>$B49="título grau 1"</formula>
    </cfRule>
  </conditionalFormatting>
  <conditionalFormatting sqref="X49">
    <cfRule type="expression" dxfId="215" priority="57">
      <formula>$B49="título grau 4"</formula>
    </cfRule>
    <cfRule type="expression" dxfId="214" priority="58">
      <formula>$B49="título grau 3"</formula>
    </cfRule>
    <cfRule type="expression" dxfId="213" priority="59">
      <formula>$B49="título grau 2"</formula>
    </cfRule>
    <cfRule type="expression" dxfId="212" priority="60">
      <formula>$B49="título grau 1"</formula>
    </cfRule>
  </conditionalFormatting>
  <conditionalFormatting sqref="J112:J115">
    <cfRule type="expression" dxfId="211" priority="53">
      <formula>$B112="título grau 4"</formula>
    </cfRule>
    <cfRule type="expression" dxfId="210" priority="54">
      <formula>$B112="título grau 3"</formula>
    </cfRule>
    <cfRule type="expression" dxfId="209" priority="55">
      <formula>$B112="título grau 2"</formula>
    </cfRule>
    <cfRule type="expression" dxfId="208" priority="56">
      <formula>$B112="título grau 1"</formula>
    </cfRule>
  </conditionalFormatting>
  <conditionalFormatting sqref="X112:X115">
    <cfRule type="expression" dxfId="207" priority="49">
      <formula>$B112="título grau 4"</formula>
    </cfRule>
    <cfRule type="expression" dxfId="206" priority="50">
      <formula>$B112="título grau 3"</formula>
    </cfRule>
    <cfRule type="expression" dxfId="205" priority="51">
      <formula>$B112="título grau 2"</formula>
    </cfRule>
    <cfRule type="expression" dxfId="204" priority="52">
      <formula>$B112="título grau 1"</formula>
    </cfRule>
  </conditionalFormatting>
  <conditionalFormatting sqref="D112">
    <cfRule type="containsText" dxfId="203" priority="48" operator="containsText" text="ORSE">
      <formula>NOT(ISERROR(SEARCH("ORSE",D112)))</formula>
    </cfRule>
  </conditionalFormatting>
  <conditionalFormatting sqref="D112">
    <cfRule type="expression" dxfId="202" priority="44">
      <formula>$B112="título grau 4"</formula>
    </cfRule>
    <cfRule type="expression" dxfId="201" priority="45">
      <formula>$B112="título grau 3"</formula>
    </cfRule>
    <cfRule type="expression" dxfId="200" priority="46">
      <formula>$B112="título grau 2"</formula>
    </cfRule>
    <cfRule type="expression" dxfId="199" priority="47">
      <formula>$B112="título grau 1"</formula>
    </cfRule>
  </conditionalFormatting>
  <conditionalFormatting sqref="D112">
    <cfRule type="containsText" dxfId="198" priority="43" operator="containsText" text="ORSE INSUMO">
      <formula>NOT(ISERROR(SEARCH("ORSE INSUMO",D112)))</formula>
    </cfRule>
  </conditionalFormatting>
  <conditionalFormatting sqref="B114:B115">
    <cfRule type="expression" dxfId="197" priority="39">
      <formula>$B114="título grau 3"</formula>
    </cfRule>
    <cfRule type="expression" dxfId="196" priority="40">
      <formula>$B114="título grau 4"</formula>
    </cfRule>
    <cfRule type="expression" dxfId="195" priority="41">
      <formula>$B114="título grau 2"</formula>
    </cfRule>
    <cfRule type="expression" dxfId="194" priority="42">
      <formula>$B114="título grau 1"</formula>
    </cfRule>
  </conditionalFormatting>
  <conditionalFormatting sqref="B114:B115">
    <cfRule type="expression" dxfId="193" priority="35">
      <formula>$B114="título grau 4"</formula>
    </cfRule>
    <cfRule type="expression" dxfId="192" priority="36">
      <formula>$B114="título grau 3"</formula>
    </cfRule>
    <cfRule type="expression" dxfId="191" priority="37">
      <formula>$B114="título grau 2"</formula>
    </cfRule>
    <cfRule type="expression" dxfId="190" priority="38">
      <formula>$B114="título grau 1"</formula>
    </cfRule>
  </conditionalFormatting>
  <conditionalFormatting sqref="D114:D115">
    <cfRule type="containsText" dxfId="189" priority="34" operator="containsText" text="ORSE">
      <formula>NOT(ISERROR(SEARCH("ORSE",D114)))</formula>
    </cfRule>
  </conditionalFormatting>
  <conditionalFormatting sqref="D114:D115">
    <cfRule type="expression" dxfId="188" priority="30">
      <formula>$B114="título grau 4"</formula>
    </cfRule>
    <cfRule type="expression" dxfId="187" priority="31">
      <formula>$B114="título grau 3"</formula>
    </cfRule>
    <cfRule type="expression" dxfId="186" priority="32">
      <formula>$B114="título grau 2"</formula>
    </cfRule>
    <cfRule type="expression" dxfId="185" priority="33">
      <formula>$B114="título grau 1"</formula>
    </cfRule>
  </conditionalFormatting>
  <conditionalFormatting sqref="D114:D115">
    <cfRule type="containsText" dxfId="184" priority="29" operator="containsText" text="ORSE INSUMO">
      <formula>NOT(ISERROR(SEARCH("ORSE INSUMO",D114)))</formula>
    </cfRule>
  </conditionalFormatting>
  <conditionalFormatting sqref="J116">
    <cfRule type="expression" dxfId="183" priority="19">
      <formula>$B116="título grau 4"</formula>
    </cfRule>
    <cfRule type="expression" dxfId="182" priority="20">
      <formula>$B116="título grau 3"</formula>
    </cfRule>
    <cfRule type="expression" dxfId="181" priority="21">
      <formula>$B116="título grau 2"</formula>
    </cfRule>
    <cfRule type="expression" dxfId="180" priority="22">
      <formula>$B116="título grau 1"</formula>
    </cfRule>
  </conditionalFormatting>
  <conditionalFormatting sqref="X116">
    <cfRule type="expression" dxfId="179" priority="15">
      <formula>$B116="título grau 4"</formula>
    </cfRule>
    <cfRule type="expression" dxfId="178" priority="16">
      <formula>$B116="título grau 3"</formula>
    </cfRule>
    <cfRule type="expression" dxfId="177" priority="17">
      <formula>$B116="título grau 2"</formula>
    </cfRule>
    <cfRule type="expression" dxfId="176" priority="18">
      <formula>$B116="título grau 1"</formula>
    </cfRule>
  </conditionalFormatting>
  <conditionalFormatting sqref="B116">
    <cfRule type="expression" dxfId="175" priority="11">
      <formula>$B116="título grau 3"</formula>
    </cfRule>
    <cfRule type="expression" dxfId="174" priority="12">
      <formula>$B116="título grau 4"</formula>
    </cfRule>
    <cfRule type="expression" dxfId="173" priority="13">
      <formula>$B116="título grau 2"</formula>
    </cfRule>
    <cfRule type="expression" dxfId="172" priority="14">
      <formula>$B116="título grau 1"</formula>
    </cfRule>
  </conditionalFormatting>
  <conditionalFormatting sqref="B116">
    <cfRule type="expression" dxfId="171" priority="7">
      <formula>$B116="título grau 4"</formula>
    </cfRule>
    <cfRule type="expression" dxfId="170" priority="8">
      <formula>$B116="título grau 3"</formula>
    </cfRule>
    <cfRule type="expression" dxfId="169" priority="9">
      <formula>$B116="título grau 2"</formula>
    </cfRule>
    <cfRule type="expression" dxfId="168" priority="10">
      <formula>$B116="título grau 1"</formula>
    </cfRule>
  </conditionalFormatting>
  <conditionalFormatting sqref="D116">
    <cfRule type="containsText" dxfId="167" priority="6" operator="containsText" text="ORSE">
      <formula>NOT(ISERROR(SEARCH("ORSE",D116)))</formula>
    </cfRule>
  </conditionalFormatting>
  <conditionalFormatting sqref="D116">
    <cfRule type="expression" dxfId="166" priority="2">
      <formula>$B116="título grau 4"</formula>
    </cfRule>
    <cfRule type="expression" dxfId="165" priority="3">
      <formula>$B116="título grau 3"</formula>
    </cfRule>
    <cfRule type="expression" dxfId="164" priority="4">
      <formula>$B116="título grau 2"</formula>
    </cfRule>
    <cfRule type="expression" dxfId="163" priority="5">
      <formula>$B116="título grau 1"</formula>
    </cfRule>
  </conditionalFormatting>
  <conditionalFormatting sqref="D116">
    <cfRule type="containsText" dxfId="162" priority="1" operator="containsText" text="ORSE INSUMO">
      <formula>NOT(ISERROR(SEARCH("ORSE INSUMO",D116)))</formula>
    </cfRule>
  </conditionalFormatting>
  <dataValidations disablePrompts="1" count="2">
    <dataValidation type="list" errorStyle="warning" allowBlank="1" showInputMessage="1" errorTitle="ERRO" error="Esta operação causará falhas para o setor de orçamento." promptTitle="GÊNERO OU CÓDIGO" prompt="Indique o gênero do título ou o código do sistema base." sqref="B68:B69 B176:B177 B76:B78 B80:B83 B181 B179 B93:B98 B23 B129:B131 B160:B165 B62:B66 B168:B174">
      <formula1>$U$2:$U$5</formula1>
    </dataValidation>
    <dataValidation type="list" errorStyle="warning" allowBlank="1" showInputMessage="1" errorTitle="ERRO" error="Esta operação causará falhas para o setor de orçamento." promptTitle="GÊNERO OU CÓDIGO" prompt="Indique o gênero do título ou o código do sistema base." sqref="B121 B253 B331:B332 B324:B325 B327:B328 B296 B316:B321 B300:B302 B118:B119 B308:B314 B114:B116 B104:B105">
      <formula1>$T$2:$T$5</formula1>
    </dataValidation>
  </dataValidations>
  <pageMargins left="0.39370078740157483" right="0.11811023622047245" top="0.39370078740157483" bottom="0.78740157480314965" header="0.31496062992125984" footer="0.31496062992125984"/>
  <pageSetup paperSize="9" scale="54" fitToHeight="0" orientation="landscape" r:id="rId1"/>
  <rowBreaks count="2" manualBreakCount="2">
    <brk id="71" max="13" man="1"/>
    <brk id="321" max="13" man="1"/>
  </rowBreaks>
  <cellWatches>
    <cellWatch r="L340"/>
  </cellWatches>
  <drawing r:id="rId2"/>
  <legacyDrawing r:id="rId3"/>
</worksheet>
</file>

<file path=xl/worksheets/sheet6.xml><?xml version="1.0" encoding="utf-8"?>
<worksheet xmlns="http://schemas.openxmlformats.org/spreadsheetml/2006/main" xmlns:r="http://schemas.openxmlformats.org/officeDocument/2006/relationships">
  <sheetPr>
    <pageSetUpPr fitToPage="1"/>
  </sheetPr>
  <dimension ref="A1:S32"/>
  <sheetViews>
    <sheetView view="pageBreakPreview" topLeftCell="B7" zoomScale="70" zoomScaleSheetLayoutView="70" workbookViewId="0">
      <selection activeCell="B7" sqref="B1:G1048576"/>
    </sheetView>
  </sheetViews>
  <sheetFormatPr defaultRowHeight="12.75"/>
  <cols>
    <col min="1" max="1" width="12" style="528" hidden="1" customWidth="1"/>
    <col min="2" max="2" width="66.140625" style="528" bestFit="1" customWidth="1"/>
    <col min="3" max="3" width="14.85546875" style="528" customWidth="1"/>
    <col min="4" max="4" width="17.85546875" style="528" customWidth="1"/>
    <col min="5" max="5" width="22.7109375" style="528" customWidth="1"/>
    <col min="6" max="6" width="20" style="528" customWidth="1"/>
    <col min="7" max="7" width="21.42578125" style="528" customWidth="1"/>
    <col min="8" max="9" width="17" style="528" customWidth="1"/>
    <col min="10" max="10" width="39.28515625" style="528" customWidth="1"/>
    <col min="11" max="11" width="13.28515625" style="528" bestFit="1" customWidth="1"/>
    <col min="12" max="12" width="12.5703125" style="528" customWidth="1"/>
    <col min="13" max="13" width="20.7109375" style="528" customWidth="1"/>
    <col min="14" max="14" width="10.85546875" style="528" bestFit="1" customWidth="1"/>
    <col min="15" max="18" width="9.140625" style="528"/>
    <col min="19" max="19" width="14.85546875" style="528" customWidth="1"/>
    <col min="20" max="157" width="9.140625" style="528"/>
    <col min="158" max="158" width="13.7109375" style="528" customWidth="1"/>
    <col min="159" max="159" width="15.28515625" style="528" customWidth="1"/>
    <col min="160" max="160" width="99.7109375" style="528" customWidth="1"/>
    <col min="161" max="161" width="5.140625" style="528" customWidth="1"/>
    <col min="162" max="162" width="17.85546875" style="528" customWidth="1"/>
    <col min="163" max="163" width="15.28515625" style="528" customWidth="1"/>
    <col min="164" max="164" width="20" style="528" customWidth="1"/>
    <col min="165" max="165" width="17.140625" style="528" customWidth="1"/>
    <col min="166" max="166" width="16.85546875" style="528" customWidth="1"/>
    <col min="167" max="413" width="9.140625" style="528"/>
    <col min="414" max="414" width="13.7109375" style="528" customWidth="1"/>
    <col min="415" max="415" width="15.28515625" style="528" customWidth="1"/>
    <col min="416" max="416" width="99.7109375" style="528" customWidth="1"/>
    <col min="417" max="417" width="5.140625" style="528" customWidth="1"/>
    <col min="418" max="418" width="17.85546875" style="528" customWidth="1"/>
    <col min="419" max="419" width="15.28515625" style="528" customWidth="1"/>
    <col min="420" max="420" width="20" style="528" customWidth="1"/>
    <col min="421" max="421" width="17.140625" style="528" customWidth="1"/>
    <col min="422" max="422" width="16.85546875" style="528" customWidth="1"/>
    <col min="423" max="669" width="9.140625" style="528"/>
    <col min="670" max="670" width="13.7109375" style="528" customWidth="1"/>
    <col min="671" max="671" width="15.28515625" style="528" customWidth="1"/>
    <col min="672" max="672" width="99.7109375" style="528" customWidth="1"/>
    <col min="673" max="673" width="5.140625" style="528" customWidth="1"/>
    <col min="674" max="674" width="17.85546875" style="528" customWidth="1"/>
    <col min="675" max="675" width="15.28515625" style="528" customWidth="1"/>
    <col min="676" max="676" width="20" style="528" customWidth="1"/>
    <col min="677" max="677" width="17.140625" style="528" customWidth="1"/>
    <col min="678" max="678" width="16.85546875" style="528" customWidth="1"/>
    <col min="679" max="925" width="9.140625" style="528"/>
    <col min="926" max="926" width="13.7109375" style="528" customWidth="1"/>
    <col min="927" max="927" width="15.28515625" style="528" customWidth="1"/>
    <col min="928" max="928" width="99.7109375" style="528" customWidth="1"/>
    <col min="929" max="929" width="5.140625" style="528" customWidth="1"/>
    <col min="930" max="930" width="17.85546875" style="528" customWidth="1"/>
    <col min="931" max="931" width="15.28515625" style="528" customWidth="1"/>
    <col min="932" max="932" width="20" style="528" customWidth="1"/>
    <col min="933" max="933" width="17.140625" style="528" customWidth="1"/>
    <col min="934" max="934" width="16.85546875" style="528" customWidth="1"/>
    <col min="935" max="1181" width="9.140625" style="528"/>
    <col min="1182" max="1182" width="13.7109375" style="528" customWidth="1"/>
    <col min="1183" max="1183" width="15.28515625" style="528" customWidth="1"/>
    <col min="1184" max="1184" width="99.7109375" style="528" customWidth="1"/>
    <col min="1185" max="1185" width="5.140625" style="528" customWidth="1"/>
    <col min="1186" max="1186" width="17.85546875" style="528" customWidth="1"/>
    <col min="1187" max="1187" width="15.28515625" style="528" customWidth="1"/>
    <col min="1188" max="1188" width="20" style="528" customWidth="1"/>
    <col min="1189" max="1189" width="17.140625" style="528" customWidth="1"/>
    <col min="1190" max="1190" width="16.85546875" style="528" customWidth="1"/>
    <col min="1191" max="1437" width="9.140625" style="528"/>
    <col min="1438" max="1438" width="13.7109375" style="528" customWidth="1"/>
    <col min="1439" max="1439" width="15.28515625" style="528" customWidth="1"/>
    <col min="1440" max="1440" width="99.7109375" style="528" customWidth="1"/>
    <col min="1441" max="1441" width="5.140625" style="528" customWidth="1"/>
    <col min="1442" max="1442" width="17.85546875" style="528" customWidth="1"/>
    <col min="1443" max="1443" width="15.28515625" style="528" customWidth="1"/>
    <col min="1444" max="1444" width="20" style="528" customWidth="1"/>
    <col min="1445" max="1445" width="17.140625" style="528" customWidth="1"/>
    <col min="1446" max="1446" width="16.85546875" style="528" customWidth="1"/>
    <col min="1447" max="1693" width="9.140625" style="528"/>
    <col min="1694" max="1694" width="13.7109375" style="528" customWidth="1"/>
    <col min="1695" max="1695" width="15.28515625" style="528" customWidth="1"/>
    <col min="1696" max="1696" width="99.7109375" style="528" customWidth="1"/>
    <col min="1697" max="1697" width="5.140625" style="528" customWidth="1"/>
    <col min="1698" max="1698" width="17.85546875" style="528" customWidth="1"/>
    <col min="1699" max="1699" width="15.28515625" style="528" customWidth="1"/>
    <col min="1700" max="1700" width="20" style="528" customWidth="1"/>
    <col min="1701" max="1701" width="17.140625" style="528" customWidth="1"/>
    <col min="1702" max="1702" width="16.85546875" style="528" customWidth="1"/>
    <col min="1703" max="1949" width="9.140625" style="528"/>
    <col min="1950" max="1950" width="13.7109375" style="528" customWidth="1"/>
    <col min="1951" max="1951" width="15.28515625" style="528" customWidth="1"/>
    <col min="1952" max="1952" width="99.7109375" style="528" customWidth="1"/>
    <col min="1953" max="1953" width="5.140625" style="528" customWidth="1"/>
    <col min="1954" max="1954" width="17.85546875" style="528" customWidth="1"/>
    <col min="1955" max="1955" width="15.28515625" style="528" customWidth="1"/>
    <col min="1956" max="1956" width="20" style="528" customWidth="1"/>
    <col min="1957" max="1957" width="17.140625" style="528" customWidth="1"/>
    <col min="1958" max="1958" width="16.85546875" style="528" customWidth="1"/>
    <col min="1959" max="2205" width="9.140625" style="528"/>
    <col min="2206" max="2206" width="13.7109375" style="528" customWidth="1"/>
    <col min="2207" max="2207" width="15.28515625" style="528" customWidth="1"/>
    <col min="2208" max="2208" width="99.7109375" style="528" customWidth="1"/>
    <col min="2209" max="2209" width="5.140625" style="528" customWidth="1"/>
    <col min="2210" max="2210" width="17.85546875" style="528" customWidth="1"/>
    <col min="2211" max="2211" width="15.28515625" style="528" customWidth="1"/>
    <col min="2212" max="2212" width="20" style="528" customWidth="1"/>
    <col min="2213" max="2213" width="17.140625" style="528" customWidth="1"/>
    <col min="2214" max="2214" width="16.85546875" style="528" customWidth="1"/>
    <col min="2215" max="2461" width="9.140625" style="528"/>
    <col min="2462" max="2462" width="13.7109375" style="528" customWidth="1"/>
    <col min="2463" max="2463" width="15.28515625" style="528" customWidth="1"/>
    <col min="2464" max="2464" width="99.7109375" style="528" customWidth="1"/>
    <col min="2465" max="2465" width="5.140625" style="528" customWidth="1"/>
    <col min="2466" max="2466" width="17.85546875" style="528" customWidth="1"/>
    <col min="2467" max="2467" width="15.28515625" style="528" customWidth="1"/>
    <col min="2468" max="2468" width="20" style="528" customWidth="1"/>
    <col min="2469" max="2469" width="17.140625" style="528" customWidth="1"/>
    <col min="2470" max="2470" width="16.85546875" style="528" customWidth="1"/>
    <col min="2471" max="2717" width="9.140625" style="528"/>
    <col min="2718" max="2718" width="13.7109375" style="528" customWidth="1"/>
    <col min="2719" max="2719" width="15.28515625" style="528" customWidth="1"/>
    <col min="2720" max="2720" width="99.7109375" style="528" customWidth="1"/>
    <col min="2721" max="2721" width="5.140625" style="528" customWidth="1"/>
    <col min="2722" max="2722" width="17.85546875" style="528" customWidth="1"/>
    <col min="2723" max="2723" width="15.28515625" style="528" customWidth="1"/>
    <col min="2724" max="2724" width="20" style="528" customWidth="1"/>
    <col min="2725" max="2725" width="17.140625" style="528" customWidth="1"/>
    <col min="2726" max="2726" width="16.85546875" style="528" customWidth="1"/>
    <col min="2727" max="2973" width="9.140625" style="528"/>
    <col min="2974" max="2974" width="13.7109375" style="528" customWidth="1"/>
    <col min="2975" max="2975" width="15.28515625" style="528" customWidth="1"/>
    <col min="2976" max="2976" width="99.7109375" style="528" customWidth="1"/>
    <col min="2977" max="2977" width="5.140625" style="528" customWidth="1"/>
    <col min="2978" max="2978" width="17.85546875" style="528" customWidth="1"/>
    <col min="2979" max="2979" width="15.28515625" style="528" customWidth="1"/>
    <col min="2980" max="2980" width="20" style="528" customWidth="1"/>
    <col min="2981" max="2981" width="17.140625" style="528" customWidth="1"/>
    <col min="2982" max="2982" width="16.85546875" style="528" customWidth="1"/>
    <col min="2983" max="3229" width="9.140625" style="528"/>
    <col min="3230" max="3230" width="13.7109375" style="528" customWidth="1"/>
    <col min="3231" max="3231" width="15.28515625" style="528" customWidth="1"/>
    <col min="3232" max="3232" width="99.7109375" style="528" customWidth="1"/>
    <col min="3233" max="3233" width="5.140625" style="528" customWidth="1"/>
    <col min="3234" max="3234" width="17.85546875" style="528" customWidth="1"/>
    <col min="3235" max="3235" width="15.28515625" style="528" customWidth="1"/>
    <col min="3236" max="3236" width="20" style="528" customWidth="1"/>
    <col min="3237" max="3237" width="17.140625" style="528" customWidth="1"/>
    <col min="3238" max="3238" width="16.85546875" style="528" customWidth="1"/>
    <col min="3239" max="3485" width="9.140625" style="528"/>
    <col min="3486" max="3486" width="13.7109375" style="528" customWidth="1"/>
    <col min="3487" max="3487" width="15.28515625" style="528" customWidth="1"/>
    <col min="3488" max="3488" width="99.7109375" style="528" customWidth="1"/>
    <col min="3489" max="3489" width="5.140625" style="528" customWidth="1"/>
    <col min="3490" max="3490" width="17.85546875" style="528" customWidth="1"/>
    <col min="3491" max="3491" width="15.28515625" style="528" customWidth="1"/>
    <col min="3492" max="3492" width="20" style="528" customWidth="1"/>
    <col min="3493" max="3493" width="17.140625" style="528" customWidth="1"/>
    <col min="3494" max="3494" width="16.85546875" style="528" customWidth="1"/>
    <col min="3495" max="3741" width="9.140625" style="528"/>
    <col min="3742" max="3742" width="13.7109375" style="528" customWidth="1"/>
    <col min="3743" max="3743" width="15.28515625" style="528" customWidth="1"/>
    <col min="3744" max="3744" width="99.7109375" style="528" customWidth="1"/>
    <col min="3745" max="3745" width="5.140625" style="528" customWidth="1"/>
    <col min="3746" max="3746" width="17.85546875" style="528" customWidth="1"/>
    <col min="3747" max="3747" width="15.28515625" style="528" customWidth="1"/>
    <col min="3748" max="3748" width="20" style="528" customWidth="1"/>
    <col min="3749" max="3749" width="17.140625" style="528" customWidth="1"/>
    <col min="3750" max="3750" width="16.85546875" style="528" customWidth="1"/>
    <col min="3751" max="3997" width="9.140625" style="528"/>
    <col min="3998" max="3998" width="13.7109375" style="528" customWidth="1"/>
    <col min="3999" max="3999" width="15.28515625" style="528" customWidth="1"/>
    <col min="4000" max="4000" width="99.7109375" style="528" customWidth="1"/>
    <col min="4001" max="4001" width="5.140625" style="528" customWidth="1"/>
    <col min="4002" max="4002" width="17.85546875" style="528" customWidth="1"/>
    <col min="4003" max="4003" width="15.28515625" style="528" customWidth="1"/>
    <col min="4004" max="4004" width="20" style="528" customWidth="1"/>
    <col min="4005" max="4005" width="17.140625" style="528" customWidth="1"/>
    <col min="4006" max="4006" width="16.85546875" style="528" customWidth="1"/>
    <col min="4007" max="4253" width="9.140625" style="528"/>
    <col min="4254" max="4254" width="13.7109375" style="528" customWidth="1"/>
    <col min="4255" max="4255" width="15.28515625" style="528" customWidth="1"/>
    <col min="4256" max="4256" width="99.7109375" style="528" customWidth="1"/>
    <col min="4257" max="4257" width="5.140625" style="528" customWidth="1"/>
    <col min="4258" max="4258" width="17.85546875" style="528" customWidth="1"/>
    <col min="4259" max="4259" width="15.28515625" style="528" customWidth="1"/>
    <col min="4260" max="4260" width="20" style="528" customWidth="1"/>
    <col min="4261" max="4261" width="17.140625" style="528" customWidth="1"/>
    <col min="4262" max="4262" width="16.85546875" style="528" customWidth="1"/>
    <col min="4263" max="4509" width="9.140625" style="528"/>
    <col min="4510" max="4510" width="13.7109375" style="528" customWidth="1"/>
    <col min="4511" max="4511" width="15.28515625" style="528" customWidth="1"/>
    <col min="4512" max="4512" width="99.7109375" style="528" customWidth="1"/>
    <col min="4513" max="4513" width="5.140625" style="528" customWidth="1"/>
    <col min="4514" max="4514" width="17.85546875" style="528" customWidth="1"/>
    <col min="4515" max="4515" width="15.28515625" style="528" customWidth="1"/>
    <col min="4516" max="4516" width="20" style="528" customWidth="1"/>
    <col min="4517" max="4517" width="17.140625" style="528" customWidth="1"/>
    <col min="4518" max="4518" width="16.85546875" style="528" customWidth="1"/>
    <col min="4519" max="4765" width="9.140625" style="528"/>
    <col min="4766" max="4766" width="13.7109375" style="528" customWidth="1"/>
    <col min="4767" max="4767" width="15.28515625" style="528" customWidth="1"/>
    <col min="4768" max="4768" width="99.7109375" style="528" customWidth="1"/>
    <col min="4769" max="4769" width="5.140625" style="528" customWidth="1"/>
    <col min="4770" max="4770" width="17.85546875" style="528" customWidth="1"/>
    <col min="4771" max="4771" width="15.28515625" style="528" customWidth="1"/>
    <col min="4772" max="4772" width="20" style="528" customWidth="1"/>
    <col min="4773" max="4773" width="17.140625" style="528" customWidth="1"/>
    <col min="4774" max="4774" width="16.85546875" style="528" customWidth="1"/>
    <col min="4775" max="5021" width="9.140625" style="528"/>
    <col min="5022" max="5022" width="13.7109375" style="528" customWidth="1"/>
    <col min="5023" max="5023" width="15.28515625" style="528" customWidth="1"/>
    <col min="5024" max="5024" width="99.7109375" style="528" customWidth="1"/>
    <col min="5025" max="5025" width="5.140625" style="528" customWidth="1"/>
    <col min="5026" max="5026" width="17.85546875" style="528" customWidth="1"/>
    <col min="5027" max="5027" width="15.28515625" style="528" customWidth="1"/>
    <col min="5028" max="5028" width="20" style="528" customWidth="1"/>
    <col min="5029" max="5029" width="17.140625" style="528" customWidth="1"/>
    <col min="5030" max="5030" width="16.85546875" style="528" customWidth="1"/>
    <col min="5031" max="5277" width="9.140625" style="528"/>
    <col min="5278" max="5278" width="13.7109375" style="528" customWidth="1"/>
    <col min="5279" max="5279" width="15.28515625" style="528" customWidth="1"/>
    <col min="5280" max="5280" width="99.7109375" style="528" customWidth="1"/>
    <col min="5281" max="5281" width="5.140625" style="528" customWidth="1"/>
    <col min="5282" max="5282" width="17.85546875" style="528" customWidth="1"/>
    <col min="5283" max="5283" width="15.28515625" style="528" customWidth="1"/>
    <col min="5284" max="5284" width="20" style="528" customWidth="1"/>
    <col min="5285" max="5285" width="17.140625" style="528" customWidth="1"/>
    <col min="5286" max="5286" width="16.85546875" style="528" customWidth="1"/>
    <col min="5287" max="5533" width="9.140625" style="528"/>
    <col min="5534" max="5534" width="13.7109375" style="528" customWidth="1"/>
    <col min="5535" max="5535" width="15.28515625" style="528" customWidth="1"/>
    <col min="5536" max="5536" width="99.7109375" style="528" customWidth="1"/>
    <col min="5537" max="5537" width="5.140625" style="528" customWidth="1"/>
    <col min="5538" max="5538" width="17.85546875" style="528" customWidth="1"/>
    <col min="5539" max="5539" width="15.28515625" style="528" customWidth="1"/>
    <col min="5540" max="5540" width="20" style="528" customWidth="1"/>
    <col min="5541" max="5541" width="17.140625" style="528" customWidth="1"/>
    <col min="5542" max="5542" width="16.85546875" style="528" customWidth="1"/>
    <col min="5543" max="5789" width="9.140625" style="528"/>
    <col min="5790" max="5790" width="13.7109375" style="528" customWidth="1"/>
    <col min="5791" max="5791" width="15.28515625" style="528" customWidth="1"/>
    <col min="5792" max="5792" width="99.7109375" style="528" customWidth="1"/>
    <col min="5793" max="5793" width="5.140625" style="528" customWidth="1"/>
    <col min="5794" max="5794" width="17.85546875" style="528" customWidth="1"/>
    <col min="5795" max="5795" width="15.28515625" style="528" customWidth="1"/>
    <col min="5796" max="5796" width="20" style="528" customWidth="1"/>
    <col min="5797" max="5797" width="17.140625" style="528" customWidth="1"/>
    <col min="5798" max="5798" width="16.85546875" style="528" customWidth="1"/>
    <col min="5799" max="6045" width="9.140625" style="528"/>
    <col min="6046" max="6046" width="13.7109375" style="528" customWidth="1"/>
    <col min="6047" max="6047" width="15.28515625" style="528" customWidth="1"/>
    <col min="6048" max="6048" width="99.7109375" style="528" customWidth="1"/>
    <col min="6049" max="6049" width="5.140625" style="528" customWidth="1"/>
    <col min="6050" max="6050" width="17.85546875" style="528" customWidth="1"/>
    <col min="6051" max="6051" width="15.28515625" style="528" customWidth="1"/>
    <col min="6052" max="6052" width="20" style="528" customWidth="1"/>
    <col min="6053" max="6053" width="17.140625" style="528" customWidth="1"/>
    <col min="6054" max="6054" width="16.85546875" style="528" customWidth="1"/>
    <col min="6055" max="6301" width="9.140625" style="528"/>
    <col min="6302" max="6302" width="13.7109375" style="528" customWidth="1"/>
    <col min="6303" max="6303" width="15.28515625" style="528" customWidth="1"/>
    <col min="6304" max="6304" width="99.7109375" style="528" customWidth="1"/>
    <col min="6305" max="6305" width="5.140625" style="528" customWidth="1"/>
    <col min="6306" max="6306" width="17.85546875" style="528" customWidth="1"/>
    <col min="6307" max="6307" width="15.28515625" style="528" customWidth="1"/>
    <col min="6308" max="6308" width="20" style="528" customWidth="1"/>
    <col min="6309" max="6309" width="17.140625" style="528" customWidth="1"/>
    <col min="6310" max="6310" width="16.85546875" style="528" customWidth="1"/>
    <col min="6311" max="6557" width="9.140625" style="528"/>
    <col min="6558" max="6558" width="13.7109375" style="528" customWidth="1"/>
    <col min="6559" max="6559" width="15.28515625" style="528" customWidth="1"/>
    <col min="6560" max="6560" width="99.7109375" style="528" customWidth="1"/>
    <col min="6561" max="6561" width="5.140625" style="528" customWidth="1"/>
    <col min="6562" max="6562" width="17.85546875" style="528" customWidth="1"/>
    <col min="6563" max="6563" width="15.28515625" style="528" customWidth="1"/>
    <col min="6564" max="6564" width="20" style="528" customWidth="1"/>
    <col min="6565" max="6565" width="17.140625" style="528" customWidth="1"/>
    <col min="6566" max="6566" width="16.85546875" style="528" customWidth="1"/>
    <col min="6567" max="6813" width="9.140625" style="528"/>
    <col min="6814" max="6814" width="13.7109375" style="528" customWidth="1"/>
    <col min="6815" max="6815" width="15.28515625" style="528" customWidth="1"/>
    <col min="6816" max="6816" width="99.7109375" style="528" customWidth="1"/>
    <col min="6817" max="6817" width="5.140625" style="528" customWidth="1"/>
    <col min="6818" max="6818" width="17.85546875" style="528" customWidth="1"/>
    <col min="6819" max="6819" width="15.28515625" style="528" customWidth="1"/>
    <col min="6820" max="6820" width="20" style="528" customWidth="1"/>
    <col min="6821" max="6821" width="17.140625" style="528" customWidth="1"/>
    <col min="6822" max="6822" width="16.85546875" style="528" customWidth="1"/>
    <col min="6823" max="7069" width="9.140625" style="528"/>
    <col min="7070" max="7070" width="13.7109375" style="528" customWidth="1"/>
    <col min="7071" max="7071" width="15.28515625" style="528" customWidth="1"/>
    <col min="7072" max="7072" width="99.7109375" style="528" customWidth="1"/>
    <col min="7073" max="7073" width="5.140625" style="528" customWidth="1"/>
    <col min="7074" max="7074" width="17.85546875" style="528" customWidth="1"/>
    <col min="7075" max="7075" width="15.28515625" style="528" customWidth="1"/>
    <col min="7076" max="7076" width="20" style="528" customWidth="1"/>
    <col min="7077" max="7077" width="17.140625" style="528" customWidth="1"/>
    <col min="7078" max="7078" width="16.85546875" style="528" customWidth="1"/>
    <col min="7079" max="7325" width="9.140625" style="528"/>
    <col min="7326" max="7326" width="13.7109375" style="528" customWidth="1"/>
    <col min="7327" max="7327" width="15.28515625" style="528" customWidth="1"/>
    <col min="7328" max="7328" width="99.7109375" style="528" customWidth="1"/>
    <col min="7329" max="7329" width="5.140625" style="528" customWidth="1"/>
    <col min="7330" max="7330" width="17.85546875" style="528" customWidth="1"/>
    <col min="7331" max="7331" width="15.28515625" style="528" customWidth="1"/>
    <col min="7332" max="7332" width="20" style="528" customWidth="1"/>
    <col min="7333" max="7333" width="17.140625" style="528" customWidth="1"/>
    <col min="7334" max="7334" width="16.85546875" style="528" customWidth="1"/>
    <col min="7335" max="7581" width="9.140625" style="528"/>
    <col min="7582" max="7582" width="13.7109375" style="528" customWidth="1"/>
    <col min="7583" max="7583" width="15.28515625" style="528" customWidth="1"/>
    <col min="7584" max="7584" width="99.7109375" style="528" customWidth="1"/>
    <col min="7585" max="7585" width="5.140625" style="528" customWidth="1"/>
    <col min="7586" max="7586" width="17.85546875" style="528" customWidth="1"/>
    <col min="7587" max="7587" width="15.28515625" style="528" customWidth="1"/>
    <col min="7588" max="7588" width="20" style="528" customWidth="1"/>
    <col min="7589" max="7589" width="17.140625" style="528" customWidth="1"/>
    <col min="7590" max="7590" width="16.85546875" style="528" customWidth="1"/>
    <col min="7591" max="7837" width="9.140625" style="528"/>
    <col min="7838" max="7838" width="13.7109375" style="528" customWidth="1"/>
    <col min="7839" max="7839" width="15.28515625" style="528" customWidth="1"/>
    <col min="7840" max="7840" width="99.7109375" style="528" customWidth="1"/>
    <col min="7841" max="7841" width="5.140625" style="528" customWidth="1"/>
    <col min="7842" max="7842" width="17.85546875" style="528" customWidth="1"/>
    <col min="7843" max="7843" width="15.28515625" style="528" customWidth="1"/>
    <col min="7844" max="7844" width="20" style="528" customWidth="1"/>
    <col min="7845" max="7845" width="17.140625" style="528" customWidth="1"/>
    <col min="7846" max="7846" width="16.85546875" style="528" customWidth="1"/>
    <col min="7847" max="8093" width="9.140625" style="528"/>
    <col min="8094" max="8094" width="13.7109375" style="528" customWidth="1"/>
    <col min="8095" max="8095" width="15.28515625" style="528" customWidth="1"/>
    <col min="8096" max="8096" width="99.7109375" style="528" customWidth="1"/>
    <col min="8097" max="8097" width="5.140625" style="528" customWidth="1"/>
    <col min="8098" max="8098" width="17.85546875" style="528" customWidth="1"/>
    <col min="8099" max="8099" width="15.28515625" style="528" customWidth="1"/>
    <col min="8100" max="8100" width="20" style="528" customWidth="1"/>
    <col min="8101" max="8101" width="17.140625" style="528" customWidth="1"/>
    <col min="8102" max="8102" width="16.85546875" style="528" customWidth="1"/>
    <col min="8103" max="8349" width="9.140625" style="528"/>
    <col min="8350" max="8350" width="13.7109375" style="528" customWidth="1"/>
    <col min="8351" max="8351" width="15.28515625" style="528" customWidth="1"/>
    <col min="8352" max="8352" width="99.7109375" style="528" customWidth="1"/>
    <col min="8353" max="8353" width="5.140625" style="528" customWidth="1"/>
    <col min="8354" max="8354" width="17.85546875" style="528" customWidth="1"/>
    <col min="8355" max="8355" width="15.28515625" style="528" customWidth="1"/>
    <col min="8356" max="8356" width="20" style="528" customWidth="1"/>
    <col min="8357" max="8357" width="17.140625" style="528" customWidth="1"/>
    <col min="8358" max="8358" width="16.85546875" style="528" customWidth="1"/>
    <col min="8359" max="8605" width="9.140625" style="528"/>
    <col min="8606" max="8606" width="13.7109375" style="528" customWidth="1"/>
    <col min="8607" max="8607" width="15.28515625" style="528" customWidth="1"/>
    <col min="8608" max="8608" width="99.7109375" style="528" customWidth="1"/>
    <col min="8609" max="8609" width="5.140625" style="528" customWidth="1"/>
    <col min="8610" max="8610" width="17.85546875" style="528" customWidth="1"/>
    <col min="8611" max="8611" width="15.28515625" style="528" customWidth="1"/>
    <col min="8612" max="8612" width="20" style="528" customWidth="1"/>
    <col min="8613" max="8613" width="17.140625" style="528" customWidth="1"/>
    <col min="8614" max="8614" width="16.85546875" style="528" customWidth="1"/>
    <col min="8615" max="8861" width="9.140625" style="528"/>
    <col min="8862" max="8862" width="13.7109375" style="528" customWidth="1"/>
    <col min="8863" max="8863" width="15.28515625" style="528" customWidth="1"/>
    <col min="8864" max="8864" width="99.7109375" style="528" customWidth="1"/>
    <col min="8865" max="8865" width="5.140625" style="528" customWidth="1"/>
    <col min="8866" max="8866" width="17.85546875" style="528" customWidth="1"/>
    <col min="8867" max="8867" width="15.28515625" style="528" customWidth="1"/>
    <col min="8868" max="8868" width="20" style="528" customWidth="1"/>
    <col min="8869" max="8869" width="17.140625" style="528" customWidth="1"/>
    <col min="8870" max="8870" width="16.85546875" style="528" customWidth="1"/>
    <col min="8871" max="9117" width="9.140625" style="528"/>
    <col min="9118" max="9118" width="13.7109375" style="528" customWidth="1"/>
    <col min="9119" max="9119" width="15.28515625" style="528" customWidth="1"/>
    <col min="9120" max="9120" width="99.7109375" style="528" customWidth="1"/>
    <col min="9121" max="9121" width="5.140625" style="528" customWidth="1"/>
    <col min="9122" max="9122" width="17.85546875" style="528" customWidth="1"/>
    <col min="9123" max="9123" width="15.28515625" style="528" customWidth="1"/>
    <col min="9124" max="9124" width="20" style="528" customWidth="1"/>
    <col min="9125" max="9125" width="17.140625" style="528" customWidth="1"/>
    <col min="9126" max="9126" width="16.85546875" style="528" customWidth="1"/>
    <col min="9127" max="9373" width="9.140625" style="528"/>
    <col min="9374" max="9374" width="13.7109375" style="528" customWidth="1"/>
    <col min="9375" max="9375" width="15.28515625" style="528" customWidth="1"/>
    <col min="9376" max="9376" width="99.7109375" style="528" customWidth="1"/>
    <col min="9377" max="9377" width="5.140625" style="528" customWidth="1"/>
    <col min="9378" max="9378" width="17.85546875" style="528" customWidth="1"/>
    <col min="9379" max="9379" width="15.28515625" style="528" customWidth="1"/>
    <col min="9380" max="9380" width="20" style="528" customWidth="1"/>
    <col min="9381" max="9381" width="17.140625" style="528" customWidth="1"/>
    <col min="9382" max="9382" width="16.85546875" style="528" customWidth="1"/>
    <col min="9383" max="9629" width="9.140625" style="528"/>
    <col min="9630" max="9630" width="13.7109375" style="528" customWidth="1"/>
    <col min="9631" max="9631" width="15.28515625" style="528" customWidth="1"/>
    <col min="9632" max="9632" width="99.7109375" style="528" customWidth="1"/>
    <col min="9633" max="9633" width="5.140625" style="528" customWidth="1"/>
    <col min="9634" max="9634" width="17.85546875" style="528" customWidth="1"/>
    <col min="9635" max="9635" width="15.28515625" style="528" customWidth="1"/>
    <col min="9636" max="9636" width="20" style="528" customWidth="1"/>
    <col min="9637" max="9637" width="17.140625" style="528" customWidth="1"/>
    <col min="9638" max="9638" width="16.85546875" style="528" customWidth="1"/>
    <col min="9639" max="9885" width="9.140625" style="528"/>
    <col min="9886" max="9886" width="13.7109375" style="528" customWidth="1"/>
    <col min="9887" max="9887" width="15.28515625" style="528" customWidth="1"/>
    <col min="9888" max="9888" width="99.7109375" style="528" customWidth="1"/>
    <col min="9889" max="9889" width="5.140625" style="528" customWidth="1"/>
    <col min="9890" max="9890" width="17.85546875" style="528" customWidth="1"/>
    <col min="9891" max="9891" width="15.28515625" style="528" customWidth="1"/>
    <col min="9892" max="9892" width="20" style="528" customWidth="1"/>
    <col min="9893" max="9893" width="17.140625" style="528" customWidth="1"/>
    <col min="9894" max="9894" width="16.85546875" style="528" customWidth="1"/>
    <col min="9895" max="10141" width="9.140625" style="528"/>
    <col min="10142" max="10142" width="13.7109375" style="528" customWidth="1"/>
    <col min="10143" max="10143" width="15.28515625" style="528" customWidth="1"/>
    <col min="10144" max="10144" width="99.7109375" style="528" customWidth="1"/>
    <col min="10145" max="10145" width="5.140625" style="528" customWidth="1"/>
    <col min="10146" max="10146" width="17.85546875" style="528" customWidth="1"/>
    <col min="10147" max="10147" width="15.28515625" style="528" customWidth="1"/>
    <col min="10148" max="10148" width="20" style="528" customWidth="1"/>
    <col min="10149" max="10149" width="17.140625" style="528" customWidth="1"/>
    <col min="10150" max="10150" width="16.85546875" style="528" customWidth="1"/>
    <col min="10151" max="10397" width="9.140625" style="528"/>
    <col min="10398" max="10398" width="13.7109375" style="528" customWidth="1"/>
    <col min="10399" max="10399" width="15.28515625" style="528" customWidth="1"/>
    <col min="10400" max="10400" width="99.7109375" style="528" customWidth="1"/>
    <col min="10401" max="10401" width="5.140625" style="528" customWidth="1"/>
    <col min="10402" max="10402" width="17.85546875" style="528" customWidth="1"/>
    <col min="10403" max="10403" width="15.28515625" style="528" customWidth="1"/>
    <col min="10404" max="10404" width="20" style="528" customWidth="1"/>
    <col min="10405" max="10405" width="17.140625" style="528" customWidth="1"/>
    <col min="10406" max="10406" width="16.85546875" style="528" customWidth="1"/>
    <col min="10407" max="10653" width="9.140625" style="528"/>
    <col min="10654" max="10654" width="13.7109375" style="528" customWidth="1"/>
    <col min="10655" max="10655" width="15.28515625" style="528" customWidth="1"/>
    <col min="10656" max="10656" width="99.7109375" style="528" customWidth="1"/>
    <col min="10657" max="10657" width="5.140625" style="528" customWidth="1"/>
    <col min="10658" max="10658" width="17.85546875" style="528" customWidth="1"/>
    <col min="10659" max="10659" width="15.28515625" style="528" customWidth="1"/>
    <col min="10660" max="10660" width="20" style="528" customWidth="1"/>
    <col min="10661" max="10661" width="17.140625" style="528" customWidth="1"/>
    <col min="10662" max="10662" width="16.85546875" style="528" customWidth="1"/>
    <col min="10663" max="10909" width="9.140625" style="528"/>
    <col min="10910" max="10910" width="13.7109375" style="528" customWidth="1"/>
    <col min="10911" max="10911" width="15.28515625" style="528" customWidth="1"/>
    <col min="10912" max="10912" width="99.7109375" style="528" customWidth="1"/>
    <col min="10913" max="10913" width="5.140625" style="528" customWidth="1"/>
    <col min="10914" max="10914" width="17.85546875" style="528" customWidth="1"/>
    <col min="10915" max="10915" width="15.28515625" style="528" customWidth="1"/>
    <col min="10916" max="10916" width="20" style="528" customWidth="1"/>
    <col min="10917" max="10917" width="17.140625" style="528" customWidth="1"/>
    <col min="10918" max="10918" width="16.85546875" style="528" customWidth="1"/>
    <col min="10919" max="11165" width="9.140625" style="528"/>
    <col min="11166" max="11166" width="13.7109375" style="528" customWidth="1"/>
    <col min="11167" max="11167" width="15.28515625" style="528" customWidth="1"/>
    <col min="11168" max="11168" width="99.7109375" style="528" customWidth="1"/>
    <col min="11169" max="11169" width="5.140625" style="528" customWidth="1"/>
    <col min="11170" max="11170" width="17.85546875" style="528" customWidth="1"/>
    <col min="11171" max="11171" width="15.28515625" style="528" customWidth="1"/>
    <col min="11172" max="11172" width="20" style="528" customWidth="1"/>
    <col min="11173" max="11173" width="17.140625" style="528" customWidth="1"/>
    <col min="11174" max="11174" width="16.85546875" style="528" customWidth="1"/>
    <col min="11175" max="11421" width="9.140625" style="528"/>
    <col min="11422" max="11422" width="13.7109375" style="528" customWidth="1"/>
    <col min="11423" max="11423" width="15.28515625" style="528" customWidth="1"/>
    <col min="11424" max="11424" width="99.7109375" style="528" customWidth="1"/>
    <col min="11425" max="11425" width="5.140625" style="528" customWidth="1"/>
    <col min="11426" max="11426" width="17.85546875" style="528" customWidth="1"/>
    <col min="11427" max="11427" width="15.28515625" style="528" customWidth="1"/>
    <col min="11428" max="11428" width="20" style="528" customWidth="1"/>
    <col min="11429" max="11429" width="17.140625" style="528" customWidth="1"/>
    <col min="11430" max="11430" width="16.85546875" style="528" customWidth="1"/>
    <col min="11431" max="11677" width="9.140625" style="528"/>
    <col min="11678" max="11678" width="13.7109375" style="528" customWidth="1"/>
    <col min="11679" max="11679" width="15.28515625" style="528" customWidth="1"/>
    <col min="11680" max="11680" width="99.7109375" style="528" customWidth="1"/>
    <col min="11681" max="11681" width="5.140625" style="528" customWidth="1"/>
    <col min="11682" max="11682" width="17.85546875" style="528" customWidth="1"/>
    <col min="11683" max="11683" width="15.28515625" style="528" customWidth="1"/>
    <col min="11684" max="11684" width="20" style="528" customWidth="1"/>
    <col min="11685" max="11685" width="17.140625" style="528" customWidth="1"/>
    <col min="11686" max="11686" width="16.85546875" style="528" customWidth="1"/>
    <col min="11687" max="11933" width="9.140625" style="528"/>
    <col min="11934" max="11934" width="13.7109375" style="528" customWidth="1"/>
    <col min="11935" max="11935" width="15.28515625" style="528" customWidth="1"/>
    <col min="11936" max="11936" width="99.7109375" style="528" customWidth="1"/>
    <col min="11937" max="11937" width="5.140625" style="528" customWidth="1"/>
    <col min="11938" max="11938" width="17.85546875" style="528" customWidth="1"/>
    <col min="11939" max="11939" width="15.28515625" style="528" customWidth="1"/>
    <col min="11940" max="11940" width="20" style="528" customWidth="1"/>
    <col min="11941" max="11941" width="17.140625" style="528" customWidth="1"/>
    <col min="11942" max="11942" width="16.85546875" style="528" customWidth="1"/>
    <col min="11943" max="12189" width="9.140625" style="528"/>
    <col min="12190" max="12190" width="13.7109375" style="528" customWidth="1"/>
    <col min="12191" max="12191" width="15.28515625" style="528" customWidth="1"/>
    <col min="12192" max="12192" width="99.7109375" style="528" customWidth="1"/>
    <col min="12193" max="12193" width="5.140625" style="528" customWidth="1"/>
    <col min="12194" max="12194" width="17.85546875" style="528" customWidth="1"/>
    <col min="12195" max="12195" width="15.28515625" style="528" customWidth="1"/>
    <col min="12196" max="12196" width="20" style="528" customWidth="1"/>
    <col min="12197" max="12197" width="17.140625" style="528" customWidth="1"/>
    <col min="12198" max="12198" width="16.85546875" style="528" customWidth="1"/>
    <col min="12199" max="12445" width="9.140625" style="528"/>
    <col min="12446" max="12446" width="13.7109375" style="528" customWidth="1"/>
    <col min="12447" max="12447" width="15.28515625" style="528" customWidth="1"/>
    <col min="12448" max="12448" width="99.7109375" style="528" customWidth="1"/>
    <col min="12449" max="12449" width="5.140625" style="528" customWidth="1"/>
    <col min="12450" max="12450" width="17.85546875" style="528" customWidth="1"/>
    <col min="12451" max="12451" width="15.28515625" style="528" customWidth="1"/>
    <col min="12452" max="12452" width="20" style="528" customWidth="1"/>
    <col min="12453" max="12453" width="17.140625" style="528" customWidth="1"/>
    <col min="12454" max="12454" width="16.85546875" style="528" customWidth="1"/>
    <col min="12455" max="12701" width="9.140625" style="528"/>
    <col min="12702" max="12702" width="13.7109375" style="528" customWidth="1"/>
    <col min="12703" max="12703" width="15.28515625" style="528" customWidth="1"/>
    <col min="12704" max="12704" width="99.7109375" style="528" customWidth="1"/>
    <col min="12705" max="12705" width="5.140625" style="528" customWidth="1"/>
    <col min="12706" max="12706" width="17.85546875" style="528" customWidth="1"/>
    <col min="12707" max="12707" width="15.28515625" style="528" customWidth="1"/>
    <col min="12708" max="12708" width="20" style="528" customWidth="1"/>
    <col min="12709" max="12709" width="17.140625" style="528" customWidth="1"/>
    <col min="12710" max="12710" width="16.85546875" style="528" customWidth="1"/>
    <col min="12711" max="12957" width="9.140625" style="528"/>
    <col min="12958" max="12958" width="13.7109375" style="528" customWidth="1"/>
    <col min="12959" max="12959" width="15.28515625" style="528" customWidth="1"/>
    <col min="12960" max="12960" width="99.7109375" style="528" customWidth="1"/>
    <col min="12961" max="12961" width="5.140625" style="528" customWidth="1"/>
    <col min="12962" max="12962" width="17.85546875" style="528" customWidth="1"/>
    <col min="12963" max="12963" width="15.28515625" style="528" customWidth="1"/>
    <col min="12964" max="12964" width="20" style="528" customWidth="1"/>
    <col min="12965" max="12965" width="17.140625" style="528" customWidth="1"/>
    <col min="12966" max="12966" width="16.85546875" style="528" customWidth="1"/>
    <col min="12967" max="13213" width="9.140625" style="528"/>
    <col min="13214" max="13214" width="13.7109375" style="528" customWidth="1"/>
    <col min="13215" max="13215" width="15.28515625" style="528" customWidth="1"/>
    <col min="13216" max="13216" width="99.7109375" style="528" customWidth="1"/>
    <col min="13217" max="13217" width="5.140625" style="528" customWidth="1"/>
    <col min="13218" max="13218" width="17.85546875" style="528" customWidth="1"/>
    <col min="13219" max="13219" width="15.28515625" style="528" customWidth="1"/>
    <col min="13220" max="13220" width="20" style="528" customWidth="1"/>
    <col min="13221" max="13221" width="17.140625" style="528" customWidth="1"/>
    <col min="13222" max="13222" width="16.85546875" style="528" customWidth="1"/>
    <col min="13223" max="13469" width="9.140625" style="528"/>
    <col min="13470" max="13470" width="13.7109375" style="528" customWidth="1"/>
    <col min="13471" max="13471" width="15.28515625" style="528" customWidth="1"/>
    <col min="13472" max="13472" width="99.7109375" style="528" customWidth="1"/>
    <col min="13473" max="13473" width="5.140625" style="528" customWidth="1"/>
    <col min="13474" max="13474" width="17.85546875" style="528" customWidth="1"/>
    <col min="13475" max="13475" width="15.28515625" style="528" customWidth="1"/>
    <col min="13476" max="13476" width="20" style="528" customWidth="1"/>
    <col min="13477" max="13477" width="17.140625" style="528" customWidth="1"/>
    <col min="13478" max="13478" width="16.85546875" style="528" customWidth="1"/>
    <col min="13479" max="13725" width="9.140625" style="528"/>
    <col min="13726" max="13726" width="13.7109375" style="528" customWidth="1"/>
    <col min="13727" max="13727" width="15.28515625" style="528" customWidth="1"/>
    <col min="13728" max="13728" width="99.7109375" style="528" customWidth="1"/>
    <col min="13729" max="13729" width="5.140625" style="528" customWidth="1"/>
    <col min="13730" max="13730" width="17.85546875" style="528" customWidth="1"/>
    <col min="13731" max="13731" width="15.28515625" style="528" customWidth="1"/>
    <col min="13732" max="13732" width="20" style="528" customWidth="1"/>
    <col min="13733" max="13733" width="17.140625" style="528" customWidth="1"/>
    <col min="13734" max="13734" width="16.85546875" style="528" customWidth="1"/>
    <col min="13735" max="13981" width="9.140625" style="528"/>
    <col min="13982" max="13982" width="13.7109375" style="528" customWidth="1"/>
    <col min="13983" max="13983" width="15.28515625" style="528" customWidth="1"/>
    <col min="13984" max="13984" width="99.7109375" style="528" customWidth="1"/>
    <col min="13985" max="13985" width="5.140625" style="528" customWidth="1"/>
    <col min="13986" max="13986" width="17.85546875" style="528" customWidth="1"/>
    <col min="13987" max="13987" width="15.28515625" style="528" customWidth="1"/>
    <col min="13988" max="13988" width="20" style="528" customWidth="1"/>
    <col min="13989" max="13989" width="17.140625" style="528" customWidth="1"/>
    <col min="13990" max="13990" width="16.85546875" style="528" customWidth="1"/>
    <col min="13991" max="14237" width="9.140625" style="528"/>
    <col min="14238" max="14238" width="13.7109375" style="528" customWidth="1"/>
    <col min="14239" max="14239" width="15.28515625" style="528" customWidth="1"/>
    <col min="14240" max="14240" width="99.7109375" style="528" customWidth="1"/>
    <col min="14241" max="14241" width="5.140625" style="528" customWidth="1"/>
    <col min="14242" max="14242" width="17.85546875" style="528" customWidth="1"/>
    <col min="14243" max="14243" width="15.28515625" style="528" customWidth="1"/>
    <col min="14244" max="14244" width="20" style="528" customWidth="1"/>
    <col min="14245" max="14245" width="17.140625" style="528" customWidth="1"/>
    <col min="14246" max="14246" width="16.85546875" style="528" customWidth="1"/>
    <col min="14247" max="14493" width="9.140625" style="528"/>
    <col min="14494" max="14494" width="13.7109375" style="528" customWidth="1"/>
    <col min="14495" max="14495" width="15.28515625" style="528" customWidth="1"/>
    <col min="14496" max="14496" width="99.7109375" style="528" customWidth="1"/>
    <col min="14497" max="14497" width="5.140625" style="528" customWidth="1"/>
    <col min="14498" max="14498" width="17.85546875" style="528" customWidth="1"/>
    <col min="14499" max="14499" width="15.28515625" style="528" customWidth="1"/>
    <col min="14500" max="14500" width="20" style="528" customWidth="1"/>
    <col min="14501" max="14501" width="17.140625" style="528" customWidth="1"/>
    <col min="14502" max="14502" width="16.85546875" style="528" customWidth="1"/>
    <col min="14503" max="14749" width="9.140625" style="528"/>
    <col min="14750" max="14750" width="13.7109375" style="528" customWidth="1"/>
    <col min="14751" max="14751" width="15.28515625" style="528" customWidth="1"/>
    <col min="14752" max="14752" width="99.7109375" style="528" customWidth="1"/>
    <col min="14753" max="14753" width="5.140625" style="528" customWidth="1"/>
    <col min="14754" max="14754" width="17.85546875" style="528" customWidth="1"/>
    <col min="14755" max="14755" width="15.28515625" style="528" customWidth="1"/>
    <col min="14756" max="14756" width="20" style="528" customWidth="1"/>
    <col min="14757" max="14757" width="17.140625" style="528" customWidth="1"/>
    <col min="14758" max="14758" width="16.85546875" style="528" customWidth="1"/>
    <col min="14759" max="15005" width="9.140625" style="528"/>
    <col min="15006" max="15006" width="13.7109375" style="528" customWidth="1"/>
    <col min="15007" max="15007" width="15.28515625" style="528" customWidth="1"/>
    <col min="15008" max="15008" width="99.7109375" style="528" customWidth="1"/>
    <col min="15009" max="15009" width="5.140625" style="528" customWidth="1"/>
    <col min="15010" max="15010" width="17.85546875" style="528" customWidth="1"/>
    <col min="15011" max="15011" width="15.28515625" style="528" customWidth="1"/>
    <col min="15012" max="15012" width="20" style="528" customWidth="1"/>
    <col min="15013" max="15013" width="17.140625" style="528" customWidth="1"/>
    <col min="15014" max="15014" width="16.85546875" style="528" customWidth="1"/>
    <col min="15015" max="15261" width="9.140625" style="528"/>
    <col min="15262" max="15262" width="13.7109375" style="528" customWidth="1"/>
    <col min="15263" max="15263" width="15.28515625" style="528" customWidth="1"/>
    <col min="15264" max="15264" width="99.7109375" style="528" customWidth="1"/>
    <col min="15265" max="15265" width="5.140625" style="528" customWidth="1"/>
    <col min="15266" max="15266" width="17.85546875" style="528" customWidth="1"/>
    <col min="15267" max="15267" width="15.28515625" style="528" customWidth="1"/>
    <col min="15268" max="15268" width="20" style="528" customWidth="1"/>
    <col min="15269" max="15269" width="17.140625" style="528" customWidth="1"/>
    <col min="15270" max="15270" width="16.85546875" style="528" customWidth="1"/>
    <col min="15271" max="15517" width="9.140625" style="528"/>
    <col min="15518" max="15518" width="13.7109375" style="528" customWidth="1"/>
    <col min="15519" max="15519" width="15.28515625" style="528" customWidth="1"/>
    <col min="15520" max="15520" width="99.7109375" style="528" customWidth="1"/>
    <col min="15521" max="15521" width="5.140625" style="528" customWidth="1"/>
    <col min="15522" max="15522" width="17.85546875" style="528" customWidth="1"/>
    <col min="15523" max="15523" width="15.28515625" style="528" customWidth="1"/>
    <col min="15524" max="15524" width="20" style="528" customWidth="1"/>
    <col min="15525" max="15525" width="17.140625" style="528" customWidth="1"/>
    <col min="15526" max="15526" width="16.85546875" style="528" customWidth="1"/>
    <col min="15527" max="15773" width="9.140625" style="528"/>
    <col min="15774" max="15774" width="13.7109375" style="528" customWidth="1"/>
    <col min="15775" max="15775" width="15.28515625" style="528" customWidth="1"/>
    <col min="15776" max="15776" width="99.7109375" style="528" customWidth="1"/>
    <col min="15777" max="15777" width="5.140625" style="528" customWidth="1"/>
    <col min="15778" max="15778" width="17.85546875" style="528" customWidth="1"/>
    <col min="15779" max="15779" width="15.28515625" style="528" customWidth="1"/>
    <col min="15780" max="15780" width="20" style="528" customWidth="1"/>
    <col min="15781" max="15781" width="17.140625" style="528" customWidth="1"/>
    <col min="15782" max="15782" width="16.85546875" style="528" customWidth="1"/>
    <col min="15783" max="16029" width="9.140625" style="528"/>
    <col min="16030" max="16030" width="13.7109375" style="528" customWidth="1"/>
    <col min="16031" max="16031" width="15.28515625" style="528" customWidth="1"/>
    <col min="16032" max="16032" width="99.7109375" style="528" customWidth="1"/>
    <col min="16033" max="16033" width="5.140625" style="528" customWidth="1"/>
    <col min="16034" max="16034" width="17.85546875" style="528" customWidth="1"/>
    <col min="16035" max="16035" width="15.28515625" style="528" customWidth="1"/>
    <col min="16036" max="16036" width="20" style="528" customWidth="1"/>
    <col min="16037" max="16037" width="17.140625" style="528" customWidth="1"/>
    <col min="16038" max="16038" width="16.85546875" style="528" customWidth="1"/>
    <col min="16039" max="16384" width="9.140625" style="528"/>
  </cols>
  <sheetData>
    <row r="1" spans="1:19">
      <c r="B1" s="529"/>
      <c r="C1" s="530"/>
      <c r="D1" s="530"/>
      <c r="E1" s="530"/>
      <c r="F1" s="530"/>
      <c r="G1" s="531"/>
    </row>
    <row r="2" spans="1:19">
      <c r="B2" s="532"/>
      <c r="C2" s="533"/>
      <c r="D2" s="533"/>
      <c r="E2" s="533"/>
      <c r="F2" s="533"/>
      <c r="G2" s="534"/>
    </row>
    <row r="3" spans="1:19" ht="12" customHeight="1">
      <c r="B3" s="532"/>
      <c r="C3" s="535"/>
      <c r="D3" s="535"/>
      <c r="E3" s="535"/>
      <c r="F3" s="536" t="s">
        <v>150</v>
      </c>
      <c r="G3" s="534"/>
    </row>
    <row r="4" spans="1:19" ht="21.75" customHeight="1">
      <c r="B4" s="532"/>
      <c r="C4" s="535"/>
      <c r="D4" s="535"/>
      <c r="E4" s="535"/>
      <c r="F4" s="533"/>
      <c r="G4" s="534"/>
    </row>
    <row r="5" spans="1:19" ht="18" customHeight="1">
      <c r="B5" s="537" t="s">
        <v>666</v>
      </c>
      <c r="C5" s="538"/>
      <c r="D5" s="538"/>
      <c r="E5" s="538"/>
      <c r="F5" s="538"/>
      <c r="G5" s="539"/>
      <c r="K5" s="540"/>
    </row>
    <row r="6" spans="1:19" ht="18" customHeight="1">
      <c r="B6" s="541" t="s">
        <v>667</v>
      </c>
      <c r="C6" s="538"/>
      <c r="D6" s="542"/>
      <c r="E6" s="538"/>
      <c r="F6" s="538"/>
      <c r="G6" s="534"/>
      <c r="K6" s="540"/>
    </row>
    <row r="7" spans="1:19" ht="18" customHeight="1">
      <c r="B7" s="537" t="s">
        <v>1973</v>
      </c>
      <c r="C7" s="538"/>
      <c r="D7" s="542"/>
      <c r="E7" s="538"/>
      <c r="F7" s="543"/>
      <c r="G7" s="539"/>
      <c r="K7" s="540"/>
    </row>
    <row r="8" spans="1:19" ht="18" customHeight="1">
      <c r="B8" s="541"/>
      <c r="C8" s="538"/>
      <c r="D8" s="542"/>
      <c r="E8" s="538"/>
      <c r="F8" s="543"/>
      <c r="G8" s="544"/>
      <c r="K8" s="545"/>
    </row>
    <row r="9" spans="1:19" ht="18" customHeight="1">
      <c r="B9" s="546" t="s">
        <v>1974</v>
      </c>
      <c r="C9" s="547"/>
      <c r="D9" s="548"/>
      <c r="E9" s="547"/>
      <c r="F9" s="549"/>
      <c r="G9" s="550"/>
    </row>
    <row r="10" spans="1:19" ht="20.100000000000001" customHeight="1">
      <c r="B10" s="1816" t="s">
        <v>681</v>
      </c>
      <c r="C10" s="1817"/>
      <c r="D10" s="1817"/>
      <c r="E10" s="1817"/>
      <c r="F10" s="1817"/>
      <c r="G10" s="1818"/>
    </row>
    <row r="11" spans="1:19" ht="18" customHeight="1">
      <c r="B11" s="1819"/>
      <c r="C11" s="1820"/>
      <c r="D11" s="1820"/>
      <c r="E11" s="1820"/>
      <c r="F11" s="1820"/>
      <c r="G11" s="551"/>
    </row>
    <row r="12" spans="1:19" ht="61.5" customHeight="1">
      <c r="B12" s="552" t="s">
        <v>308</v>
      </c>
      <c r="C12" s="552" t="s">
        <v>309</v>
      </c>
      <c r="D12" s="552" t="s">
        <v>682</v>
      </c>
      <c r="E12" s="553" t="s">
        <v>1956</v>
      </c>
      <c r="F12" s="552" t="s">
        <v>2</v>
      </c>
      <c r="G12" s="553" t="s">
        <v>683</v>
      </c>
    </row>
    <row r="13" spans="1:19" ht="20.25" customHeight="1">
      <c r="B13" s="554" t="s">
        <v>684</v>
      </c>
      <c r="C13" s="554"/>
      <c r="D13" s="555"/>
      <c r="E13" s="556"/>
      <c r="F13" s="554">
        <v>50</v>
      </c>
      <c r="G13" s="557"/>
      <c r="H13" s="558"/>
      <c r="I13" s="558"/>
      <c r="J13" s="558"/>
    </row>
    <row r="14" spans="1:19" s="533" customFormat="1" ht="20.100000000000001" customHeight="1">
      <c r="A14" s="532"/>
      <c r="B14" s="559"/>
      <c r="C14" s="560"/>
      <c r="D14" s="561"/>
      <c r="E14" s="561"/>
      <c r="F14" s="562"/>
      <c r="G14" s="557"/>
      <c r="H14" s="1821"/>
      <c r="I14" s="1821">
        <v>1.4706999999999999</v>
      </c>
      <c r="J14" s="1821"/>
      <c r="K14" s="563"/>
    </row>
    <row r="15" spans="1:19" s="533" customFormat="1" ht="20.100000000000001" customHeight="1">
      <c r="A15" s="532"/>
      <c r="B15" s="564" t="s">
        <v>685</v>
      </c>
      <c r="C15" s="560"/>
      <c r="D15" s="561"/>
      <c r="E15" s="561"/>
      <c r="F15" s="561"/>
      <c r="G15" s="557"/>
      <c r="H15" s="1821"/>
      <c r="I15" s="1821"/>
      <c r="J15" s="1821"/>
      <c r="K15" s="1814"/>
      <c r="L15" s="1815"/>
      <c r="M15" s="1815"/>
      <c r="S15" s="565"/>
    </row>
    <row r="16" spans="1:19" s="533" customFormat="1" ht="34.5" customHeight="1">
      <c r="A16" s="532"/>
      <c r="B16" s="559" t="s">
        <v>686</v>
      </c>
      <c r="C16" s="560" t="s">
        <v>687</v>
      </c>
      <c r="D16" s="561">
        <v>9955.1846059699474</v>
      </c>
      <c r="E16" s="561">
        <v>14641.09</v>
      </c>
      <c r="F16" s="561">
        <v>0.16</v>
      </c>
      <c r="G16" s="557">
        <v>2342.5700000000002</v>
      </c>
      <c r="H16" s="667">
        <v>93567</v>
      </c>
      <c r="I16" s="670" t="s">
        <v>100</v>
      </c>
      <c r="J16" s="669" t="e">
        <f>IF(I16="SINAPI",VLOOKUP(H16,#REF!,6,FALSE),IF(I16="SINAPI INSUMO",VLOOKUP(H16,#REF!,6,FALSE)))</f>
        <v>#REF!</v>
      </c>
      <c r="K16" s="668" t="e">
        <f>IF(I16="SINAPI",VLOOKUP(H16,#REF!,7,FALSE),IF(I16="SINAPI INSUMO",VLOOKUP(H16,#REF!,3,FALSE)))</f>
        <v>#REF!</v>
      </c>
      <c r="L16" s="668" t="e">
        <f>IF(I16="SINAPI",VLOOKUP(H16,#REF!,8,FALSE),IF(I16="SINAPI INSUMO",VLOOKUP(H16,#REF!,4,FALSE)))</f>
        <v>#REF!</v>
      </c>
      <c r="M16" s="668" t="s">
        <v>688</v>
      </c>
      <c r="N16" s="566"/>
    </row>
    <row r="17" spans="1:16" s="533" customFormat="1" ht="30" customHeight="1">
      <c r="A17" s="532"/>
      <c r="B17" s="559" t="s">
        <v>689</v>
      </c>
      <c r="C17" s="560" t="s">
        <v>687</v>
      </c>
      <c r="D17" s="561">
        <v>3503.09376487387</v>
      </c>
      <c r="E17" s="561">
        <v>5152</v>
      </c>
      <c r="F17" s="561">
        <v>0.37</v>
      </c>
      <c r="G17" s="557">
        <v>1906.24</v>
      </c>
      <c r="H17" s="667">
        <v>94295</v>
      </c>
      <c r="I17" s="670" t="s">
        <v>100</v>
      </c>
      <c r="J17" s="669" t="e">
        <f>IF(I17="SINAPI",VLOOKUP(H17,#REF!,6,FALSE),IF(I17="SINAPI INSUMO",VLOOKUP(H17,#REF!,6,FALSE)))</f>
        <v>#REF!</v>
      </c>
      <c r="K17" s="668" t="e">
        <f>IF(I17="SINAPI",VLOOKUP(H17,#REF!,7,FALSE),IF(I17="SINAPI INSUMO",VLOOKUP(H17,#REF!,3,FALSE)))</f>
        <v>#REF!</v>
      </c>
      <c r="L17" s="668" t="e">
        <f>IF(I17="SINAPI",VLOOKUP(H17,#REF!,8,FALSE),IF(I17="SINAPI INSUMO",VLOOKUP(H17,#REF!,4,FALSE)))</f>
        <v>#REF!</v>
      </c>
      <c r="M17" s="668" t="s">
        <v>688</v>
      </c>
      <c r="N17" s="567"/>
      <c r="O17" s="568"/>
      <c r="P17" s="568"/>
    </row>
    <row r="18" spans="1:16" s="533" customFormat="1" ht="37.5" customHeight="1">
      <c r="A18" s="532"/>
      <c r="B18" s="559" t="s">
        <v>690</v>
      </c>
      <c r="C18" s="560" t="s">
        <v>687</v>
      </c>
      <c r="D18" s="561">
        <v>1337.3223635003742</v>
      </c>
      <c r="E18" s="561">
        <v>1966.8000000000002</v>
      </c>
      <c r="F18" s="561">
        <v>0.8</v>
      </c>
      <c r="G18" s="557">
        <v>1573.44</v>
      </c>
      <c r="H18" s="671">
        <v>88252</v>
      </c>
      <c r="I18" s="670" t="s">
        <v>100</v>
      </c>
      <c r="J18" s="669" t="e">
        <f>IF(I18="SINAPI",VLOOKUP(H18,#REF!,6,FALSE),IF(I18="SINAPI INSUMO",VLOOKUP(H18,#REF!,6,FALSE)))</f>
        <v>#REF!</v>
      </c>
      <c r="K18" s="668" t="e">
        <f>IF(I18="SINAPI",VLOOKUP(H18,#REF!,7,FALSE),IF(I18="SINAPI INSUMO",VLOOKUP(H18,#REF!,3,FALSE)))</f>
        <v>#REF!</v>
      </c>
      <c r="L18" s="668" t="e">
        <f>IF(I18="SINAPI",VLOOKUP(H18,#REF!,8,FALSE),IF(I18="SINAPI INSUMO",VLOOKUP(H18,#REF!,4,FALSE)))</f>
        <v>#REF!</v>
      </c>
      <c r="M18" s="668" t="s">
        <v>688</v>
      </c>
    </row>
    <row r="19" spans="1:16" s="533" customFormat="1" ht="39" customHeight="1">
      <c r="A19" s="532"/>
      <c r="B19" s="559"/>
      <c r="C19" s="560"/>
      <c r="D19" s="561"/>
      <c r="E19" s="561"/>
      <c r="F19" s="562"/>
      <c r="G19" s="557"/>
      <c r="H19" s="671">
        <v>40944</v>
      </c>
      <c r="I19" s="670" t="s">
        <v>566</v>
      </c>
      <c r="J19" s="669" t="e">
        <f>IF(I19="SINAPI",VLOOKUP(H19,#REF!,6,FALSE),IF(I19="SINAPI INSUMO",VLOOKUP(H19,#REF!,6,FALSE)))</f>
        <v>#REF!</v>
      </c>
      <c r="K19" s="668" t="e">
        <f>IF(I19="SINAPI",VLOOKUP(H19,#REF!,7,FALSE),IF(I19="SINAPI INSUMO",VLOOKUP(H19,#REF!,3,FALSE)))</f>
        <v>#REF!</v>
      </c>
      <c r="L19" s="668" t="e">
        <f>IF(I19="SINAPI",VLOOKUP(H19,#REF!,8,FALSE),IF(I19="SINAPI INSUMO",VLOOKUP(H19,#REF!,4,FALSE)))</f>
        <v>#REF!</v>
      </c>
      <c r="M19" s="668" t="s">
        <v>688</v>
      </c>
    </row>
    <row r="20" spans="1:16" s="533" customFormat="1" ht="35.25" customHeight="1">
      <c r="A20" s="532"/>
      <c r="B20" s="559"/>
      <c r="C20" s="560"/>
      <c r="D20" s="561"/>
      <c r="E20" s="561"/>
      <c r="F20" s="562"/>
      <c r="G20" s="557"/>
      <c r="H20" s="671">
        <v>88326</v>
      </c>
      <c r="I20" s="670" t="s">
        <v>100</v>
      </c>
      <c r="J20" s="669" t="e">
        <f>IF(I20="SINAPI",VLOOKUP(H20,#REF!,6,FALSE),IF(I20="SINAPI INSUMO",VLOOKUP(H20,#REF!,6,FALSE)))</f>
        <v>#REF!</v>
      </c>
      <c r="K20" s="668" t="e">
        <f>IF(I20="SINAPI",VLOOKUP(H20,#REF!,7,FALSE),IF(I20="SINAPI INSUMO",VLOOKUP(H20,#REF!,3,FALSE)))</f>
        <v>#REF!</v>
      </c>
      <c r="L20" s="668" t="e">
        <f>IF(I20="SINAPI",VLOOKUP(H20,#REF!,8,FALSE),IF(I20="SINAPI INSUMO",VLOOKUP(H20,#REF!,4,FALSE)))</f>
        <v>#REF!</v>
      </c>
      <c r="M20" s="668" t="s">
        <v>688</v>
      </c>
      <c r="N20" s="569"/>
    </row>
    <row r="21" spans="1:16" s="533" customFormat="1" ht="20.100000000000001" customHeight="1">
      <c r="A21" s="532"/>
      <c r="B21" s="1825" t="s">
        <v>691</v>
      </c>
      <c r="C21" s="1825"/>
      <c r="D21" s="1825"/>
      <c r="E21" s="1825"/>
      <c r="F21" s="1825"/>
      <c r="G21" s="570">
        <v>5822.25</v>
      </c>
      <c r="H21" s="563"/>
      <c r="I21" s="563"/>
      <c r="J21" s="563"/>
    </row>
    <row r="22" spans="1:16" s="533" customFormat="1" ht="20.100000000000001" customHeight="1">
      <c r="A22" s="532"/>
      <c r="B22" s="1825" t="s">
        <v>692</v>
      </c>
      <c r="C22" s="1825"/>
      <c r="D22" s="1825"/>
      <c r="E22" s="1825"/>
      <c r="F22" s="1825"/>
      <c r="G22" s="570">
        <v>5822.25</v>
      </c>
      <c r="H22" s="563"/>
      <c r="I22" s="563"/>
      <c r="J22" s="571"/>
      <c r="K22" s="572"/>
    </row>
    <row r="23" spans="1:16" s="533" customFormat="1" ht="20.100000000000001" customHeight="1">
      <c r="A23" s="532"/>
      <c r="B23" s="573"/>
      <c r="C23" s="574"/>
      <c r="D23" s="574"/>
      <c r="E23" s="574"/>
      <c r="F23" s="574"/>
      <c r="G23" s="575"/>
      <c r="H23" s="563"/>
      <c r="I23" s="563"/>
      <c r="J23" s="563"/>
    </row>
    <row r="24" spans="1:16" s="533" customFormat="1" ht="20.100000000000001" customHeight="1">
      <c r="A24" s="532"/>
      <c r="B24" s="1822" t="s">
        <v>693</v>
      </c>
      <c r="C24" s="1823"/>
      <c r="D24" s="1823"/>
      <c r="E24" s="1823"/>
      <c r="F24" s="1823"/>
      <c r="G24" s="1824"/>
      <c r="H24" s="563"/>
      <c r="I24" s="563"/>
      <c r="J24" s="563"/>
    </row>
    <row r="25" spans="1:16" s="533" customFormat="1" ht="20.100000000000001" customHeight="1">
      <c r="A25" s="532"/>
      <c r="B25" s="1822" t="s">
        <v>694</v>
      </c>
      <c r="C25" s="1823"/>
      <c r="D25" s="1823"/>
      <c r="E25" s="1823"/>
      <c r="F25" s="1823"/>
      <c r="G25" s="1824"/>
      <c r="H25" s="563"/>
      <c r="I25" s="563"/>
      <c r="J25" s="563"/>
      <c r="K25" s="569"/>
    </row>
    <row r="26" spans="1:16" s="533" customFormat="1" ht="20.100000000000001" customHeight="1">
      <c r="A26" s="532"/>
      <c r="B26" s="1822" t="s">
        <v>695</v>
      </c>
      <c r="C26" s="1823"/>
      <c r="D26" s="1823"/>
      <c r="E26" s="1823"/>
      <c r="F26" s="1823"/>
      <c r="G26" s="1824"/>
      <c r="H26" s="563"/>
      <c r="I26" s="563"/>
      <c r="J26" s="563"/>
    </row>
    <row r="27" spans="1:16" s="533" customFormat="1" ht="20.100000000000001" customHeight="1">
      <c r="A27" s="532"/>
      <c r="B27" s="1822" t="s">
        <v>696</v>
      </c>
      <c r="C27" s="1823"/>
      <c r="D27" s="1823"/>
      <c r="E27" s="1823"/>
      <c r="F27" s="1823"/>
      <c r="G27" s="1824"/>
      <c r="H27" s="563"/>
      <c r="I27" s="563"/>
      <c r="J27" s="563"/>
    </row>
    <row r="28" spans="1:16" ht="19.5" customHeight="1">
      <c r="D28" s="576"/>
    </row>
    <row r="29" spans="1:16">
      <c r="D29" s="576"/>
      <c r="G29" s="577"/>
    </row>
    <row r="31" spans="1:16" ht="14.25">
      <c r="D31" s="578"/>
      <c r="K31" s="577"/>
    </row>
    <row r="32" spans="1:16" ht="14.25">
      <c r="D32" s="579"/>
    </row>
  </sheetData>
  <mergeCells count="12">
    <mergeCell ref="B26:G26"/>
    <mergeCell ref="B27:G27"/>
    <mergeCell ref="B21:F21"/>
    <mergeCell ref="B22:F22"/>
    <mergeCell ref="B24:G24"/>
    <mergeCell ref="B25:G25"/>
    <mergeCell ref="K15:M15"/>
    <mergeCell ref="B10:G10"/>
    <mergeCell ref="B11:F11"/>
    <mergeCell ref="H14:H15"/>
    <mergeCell ref="I14:I15"/>
    <mergeCell ref="J14:J15"/>
  </mergeCell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7.xml><?xml version="1.0" encoding="utf-8"?>
<worksheet xmlns="http://schemas.openxmlformats.org/spreadsheetml/2006/main" xmlns:r="http://schemas.openxmlformats.org/officeDocument/2006/relationships">
  <sheetPr codeName="Plan2">
    <pageSetUpPr fitToPage="1"/>
  </sheetPr>
  <dimension ref="A1:AI1729"/>
  <sheetViews>
    <sheetView view="pageBreakPreview" zoomScale="40" zoomScaleNormal="40" zoomScaleSheetLayoutView="40" workbookViewId="0">
      <pane ySplit="3" topLeftCell="A358" activePane="bottomLeft" state="frozen"/>
      <selection activeCell="A1176" sqref="A1176:XFD1178"/>
      <selection pane="bottomLeft" sqref="A1:N1048576"/>
    </sheetView>
  </sheetViews>
  <sheetFormatPr defaultRowHeight="23.25"/>
  <cols>
    <col min="1" max="1" width="33.140625" style="103" customWidth="1"/>
    <col min="2" max="2" width="27.42578125" style="681" customWidth="1"/>
    <col min="3" max="3" width="21.7109375" style="111" hidden="1" customWidth="1"/>
    <col min="4" max="4" width="39.42578125" style="682" customWidth="1"/>
    <col min="5" max="5" width="173.7109375" style="104" customWidth="1"/>
    <col min="6" max="6" width="17.28515625" style="100" customWidth="1"/>
    <col min="7" max="7" width="17.42578125" style="106" customWidth="1"/>
    <col min="8" max="8" width="16.85546875" style="105" customWidth="1"/>
    <col min="9" max="9" width="13.42578125" style="105" customWidth="1"/>
    <col min="10" max="10" width="13.85546875" style="105" customWidth="1"/>
    <col min="11" max="11" width="31.28515625" style="106" customWidth="1"/>
    <col min="12" max="12" width="32.140625" style="105" customWidth="1"/>
    <col min="13" max="13" width="34.85546875" style="105" customWidth="1"/>
    <col min="14" max="14" width="33.28515625" style="107" customWidth="1"/>
    <col min="15" max="15" width="16.85546875" style="68" hidden="1" customWidth="1"/>
    <col min="16" max="16" width="16.7109375" style="108" hidden="1" customWidth="1"/>
    <col min="17" max="17" width="24.42578125" style="109" customWidth="1"/>
    <col min="18" max="18" width="25.28515625" style="103" customWidth="1"/>
    <col min="19" max="19" width="29" style="103" customWidth="1"/>
    <col min="20" max="20" width="24.28515625" style="100" customWidth="1"/>
    <col min="21" max="21" width="20.85546875" style="100" customWidth="1"/>
    <col min="22" max="22" width="18.85546875" style="100" customWidth="1"/>
    <col min="23" max="23" width="19.5703125" style="100" customWidth="1"/>
    <col min="24" max="24" width="30.5703125" style="100" customWidth="1"/>
    <col min="25" max="25" width="18.28515625" style="103" customWidth="1"/>
    <col min="26" max="26" width="20.85546875" style="100" customWidth="1"/>
    <col min="27" max="27" width="11" style="100" bestFit="1" customWidth="1"/>
    <col min="28" max="224" width="9.140625" style="100"/>
    <col min="225" max="225" width="11.5703125" style="100" customWidth="1"/>
    <col min="226" max="226" width="27.42578125" style="100" customWidth="1"/>
    <col min="227" max="227" width="134.28515625" style="100" customWidth="1"/>
    <col min="228" max="228" width="11.140625" style="100" customWidth="1"/>
    <col min="229" max="229" width="21.42578125" style="100" customWidth="1"/>
    <col min="230" max="230" width="19.42578125" style="100" customWidth="1"/>
    <col min="231" max="231" width="14.140625" style="100" customWidth="1"/>
    <col min="232" max="232" width="12.7109375" style="100" customWidth="1"/>
    <col min="233" max="233" width="23.42578125" style="100" customWidth="1"/>
    <col min="234" max="234" width="25.85546875" style="100" customWidth="1"/>
    <col min="235" max="235" width="23.7109375" style="100" customWidth="1"/>
    <col min="236" max="236" width="20.28515625" style="100" customWidth="1"/>
    <col min="237" max="237" width="24.140625" style="100" customWidth="1"/>
    <col min="238" max="238" width="18.7109375" style="100" bestFit="1" customWidth="1"/>
    <col min="239" max="239" width="12.140625" style="100" bestFit="1" customWidth="1"/>
    <col min="240" max="240" width="19.85546875" style="100" bestFit="1" customWidth="1"/>
    <col min="241" max="241" width="3.7109375" style="100" customWidth="1"/>
    <col min="242" max="242" width="20.140625" style="100" bestFit="1" customWidth="1"/>
    <col min="243" max="243" width="15.7109375" style="100" customWidth="1"/>
    <col min="244" max="244" width="3.7109375" style="100" customWidth="1"/>
    <col min="245" max="245" width="10.42578125" style="100" customWidth="1"/>
    <col min="246" max="246" width="22.7109375" style="100" customWidth="1"/>
    <col min="247" max="247" width="17.28515625" style="100" bestFit="1" customWidth="1"/>
    <col min="248" max="248" width="11" style="100" bestFit="1" customWidth="1"/>
    <col min="249" max="249" width="19.85546875" style="100" bestFit="1" customWidth="1"/>
    <col min="250" max="252" width="9.140625" style="100" customWidth="1"/>
    <col min="253" max="253" width="16.7109375" style="100" customWidth="1"/>
    <col min="254" max="480" width="9.140625" style="100"/>
    <col min="481" max="481" width="11.5703125" style="100" customWidth="1"/>
    <col min="482" max="482" width="27.42578125" style="100" customWidth="1"/>
    <col min="483" max="483" width="134.28515625" style="100" customWidth="1"/>
    <col min="484" max="484" width="11.140625" style="100" customWidth="1"/>
    <col min="485" max="485" width="21.42578125" style="100" customWidth="1"/>
    <col min="486" max="486" width="19.42578125" style="100" customWidth="1"/>
    <col min="487" max="487" width="14.140625" style="100" customWidth="1"/>
    <col min="488" max="488" width="12.7109375" style="100" customWidth="1"/>
    <col min="489" max="489" width="23.42578125" style="100" customWidth="1"/>
    <col min="490" max="490" width="25.85546875" style="100" customWidth="1"/>
    <col min="491" max="491" width="23.7109375" style="100" customWidth="1"/>
    <col min="492" max="492" width="20.28515625" style="100" customWidth="1"/>
    <col min="493" max="493" width="24.140625" style="100" customWidth="1"/>
    <col min="494" max="494" width="18.7109375" style="100" bestFit="1" customWidth="1"/>
    <col min="495" max="495" width="12.140625" style="100" bestFit="1" customWidth="1"/>
    <col min="496" max="496" width="19.85546875" style="100" bestFit="1" customWidth="1"/>
    <col min="497" max="497" width="3.7109375" style="100" customWidth="1"/>
    <col min="498" max="498" width="20.140625" style="100" bestFit="1" customWidth="1"/>
    <col min="499" max="499" width="15.7109375" style="100" customWidth="1"/>
    <col min="500" max="500" width="3.7109375" style="100" customWidth="1"/>
    <col min="501" max="501" width="10.42578125" style="100" customWidth="1"/>
    <col min="502" max="502" width="22.7109375" style="100" customWidth="1"/>
    <col min="503" max="503" width="17.28515625" style="100" bestFit="1" customWidth="1"/>
    <col min="504" max="504" width="11" style="100" bestFit="1" customWidth="1"/>
    <col min="505" max="505" width="19.85546875" style="100" bestFit="1" customWidth="1"/>
    <col min="506" max="508" width="9.140625" style="100" customWidth="1"/>
    <col min="509" max="509" width="16.7109375" style="100" customWidth="1"/>
    <col min="510" max="736" width="9.140625" style="100"/>
    <col min="737" max="737" width="11.5703125" style="100" customWidth="1"/>
    <col min="738" max="738" width="27.42578125" style="100" customWidth="1"/>
    <col min="739" max="739" width="134.28515625" style="100" customWidth="1"/>
    <col min="740" max="740" width="11.140625" style="100" customWidth="1"/>
    <col min="741" max="741" width="21.42578125" style="100" customWidth="1"/>
    <col min="742" max="742" width="19.42578125" style="100" customWidth="1"/>
    <col min="743" max="743" width="14.140625" style="100" customWidth="1"/>
    <col min="744" max="744" width="12.7109375" style="100" customWidth="1"/>
    <col min="745" max="745" width="23.42578125" style="100" customWidth="1"/>
    <col min="746" max="746" width="25.85546875" style="100" customWidth="1"/>
    <col min="747" max="747" width="23.7109375" style="100" customWidth="1"/>
    <col min="748" max="748" width="20.28515625" style="100" customWidth="1"/>
    <col min="749" max="749" width="24.140625" style="100" customWidth="1"/>
    <col min="750" max="750" width="18.7109375" style="100" bestFit="1" customWidth="1"/>
    <col min="751" max="751" width="12.140625" style="100" bestFit="1" customWidth="1"/>
    <col min="752" max="752" width="19.85546875" style="100" bestFit="1" customWidth="1"/>
    <col min="753" max="753" width="3.7109375" style="100" customWidth="1"/>
    <col min="754" max="754" width="20.140625" style="100" bestFit="1" customWidth="1"/>
    <col min="755" max="755" width="15.7109375" style="100" customWidth="1"/>
    <col min="756" max="756" width="3.7109375" style="100" customWidth="1"/>
    <col min="757" max="757" width="10.42578125" style="100" customWidth="1"/>
    <col min="758" max="758" width="22.7109375" style="100" customWidth="1"/>
    <col min="759" max="759" width="17.28515625" style="100" bestFit="1" customWidth="1"/>
    <col min="760" max="760" width="11" style="100" bestFit="1" customWidth="1"/>
    <col min="761" max="761" width="19.85546875" style="100" bestFit="1" customWidth="1"/>
    <col min="762" max="764" width="9.140625" style="100" customWidth="1"/>
    <col min="765" max="765" width="16.7109375" style="100" customWidth="1"/>
    <col min="766" max="992" width="9.140625" style="100"/>
    <col min="993" max="993" width="11.5703125" style="100" customWidth="1"/>
    <col min="994" max="994" width="27.42578125" style="100" customWidth="1"/>
    <col min="995" max="995" width="134.28515625" style="100" customWidth="1"/>
    <col min="996" max="996" width="11.140625" style="100" customWidth="1"/>
    <col min="997" max="997" width="21.42578125" style="100" customWidth="1"/>
    <col min="998" max="998" width="19.42578125" style="100" customWidth="1"/>
    <col min="999" max="999" width="14.140625" style="100" customWidth="1"/>
    <col min="1000" max="1000" width="12.7109375" style="100" customWidth="1"/>
    <col min="1001" max="1001" width="23.42578125" style="100" customWidth="1"/>
    <col min="1002" max="1002" width="25.85546875" style="100" customWidth="1"/>
    <col min="1003" max="1003" width="23.7109375" style="100" customWidth="1"/>
    <col min="1004" max="1004" width="20.28515625" style="100" customWidth="1"/>
    <col min="1005" max="1005" width="24.140625" style="100" customWidth="1"/>
    <col min="1006" max="1006" width="18.7109375" style="100" bestFit="1" customWidth="1"/>
    <col min="1007" max="1007" width="12.140625" style="100" bestFit="1" customWidth="1"/>
    <col min="1008" max="1008" width="19.85546875" style="100" bestFit="1" customWidth="1"/>
    <col min="1009" max="1009" width="3.7109375" style="100" customWidth="1"/>
    <col min="1010" max="1010" width="20.140625" style="100" bestFit="1" customWidth="1"/>
    <col min="1011" max="1011" width="15.7109375" style="100" customWidth="1"/>
    <col min="1012" max="1012" width="3.7109375" style="100" customWidth="1"/>
    <col min="1013" max="1013" width="10.42578125" style="100" customWidth="1"/>
    <col min="1014" max="1014" width="22.7109375" style="100" customWidth="1"/>
    <col min="1015" max="1015" width="17.28515625" style="100" bestFit="1" customWidth="1"/>
    <col min="1016" max="1016" width="11" style="100" bestFit="1" customWidth="1"/>
    <col min="1017" max="1017" width="19.85546875" style="100" bestFit="1" customWidth="1"/>
    <col min="1018" max="1020" width="9.140625" style="100" customWidth="1"/>
    <col min="1021" max="1021" width="16.7109375" style="100" customWidth="1"/>
    <col min="1022" max="1248" width="9.140625" style="100"/>
    <col min="1249" max="1249" width="11.5703125" style="100" customWidth="1"/>
    <col min="1250" max="1250" width="27.42578125" style="100" customWidth="1"/>
    <col min="1251" max="1251" width="134.28515625" style="100" customWidth="1"/>
    <col min="1252" max="1252" width="11.140625" style="100" customWidth="1"/>
    <col min="1253" max="1253" width="21.42578125" style="100" customWidth="1"/>
    <col min="1254" max="1254" width="19.42578125" style="100" customWidth="1"/>
    <col min="1255" max="1255" width="14.140625" style="100" customWidth="1"/>
    <col min="1256" max="1256" width="12.7109375" style="100" customWidth="1"/>
    <col min="1257" max="1257" width="23.42578125" style="100" customWidth="1"/>
    <col min="1258" max="1258" width="25.85546875" style="100" customWidth="1"/>
    <col min="1259" max="1259" width="23.7109375" style="100" customWidth="1"/>
    <col min="1260" max="1260" width="20.28515625" style="100" customWidth="1"/>
    <col min="1261" max="1261" width="24.140625" style="100" customWidth="1"/>
    <col min="1262" max="1262" width="18.7109375" style="100" bestFit="1" customWidth="1"/>
    <col min="1263" max="1263" width="12.140625" style="100" bestFit="1" customWidth="1"/>
    <col min="1264" max="1264" width="19.85546875" style="100" bestFit="1" customWidth="1"/>
    <col min="1265" max="1265" width="3.7109375" style="100" customWidth="1"/>
    <col min="1266" max="1266" width="20.140625" style="100" bestFit="1" customWidth="1"/>
    <col min="1267" max="1267" width="15.7109375" style="100" customWidth="1"/>
    <col min="1268" max="1268" width="3.7109375" style="100" customWidth="1"/>
    <col min="1269" max="1269" width="10.42578125" style="100" customWidth="1"/>
    <col min="1270" max="1270" width="22.7109375" style="100" customWidth="1"/>
    <col min="1271" max="1271" width="17.28515625" style="100" bestFit="1" customWidth="1"/>
    <col min="1272" max="1272" width="11" style="100" bestFit="1" customWidth="1"/>
    <col min="1273" max="1273" width="19.85546875" style="100" bestFit="1" customWidth="1"/>
    <col min="1274" max="1276" width="9.140625" style="100" customWidth="1"/>
    <col min="1277" max="1277" width="16.7109375" style="100" customWidth="1"/>
    <col min="1278" max="1504" width="9.140625" style="100"/>
    <col min="1505" max="1505" width="11.5703125" style="100" customWidth="1"/>
    <col min="1506" max="1506" width="27.42578125" style="100" customWidth="1"/>
    <col min="1507" max="1507" width="134.28515625" style="100" customWidth="1"/>
    <col min="1508" max="1508" width="11.140625" style="100" customWidth="1"/>
    <col min="1509" max="1509" width="21.42578125" style="100" customWidth="1"/>
    <col min="1510" max="1510" width="19.42578125" style="100" customWidth="1"/>
    <col min="1511" max="1511" width="14.140625" style="100" customWidth="1"/>
    <col min="1512" max="1512" width="12.7109375" style="100" customWidth="1"/>
    <col min="1513" max="1513" width="23.42578125" style="100" customWidth="1"/>
    <col min="1514" max="1514" width="25.85546875" style="100" customWidth="1"/>
    <col min="1515" max="1515" width="23.7109375" style="100" customWidth="1"/>
    <col min="1516" max="1516" width="20.28515625" style="100" customWidth="1"/>
    <col min="1517" max="1517" width="24.140625" style="100" customWidth="1"/>
    <col min="1518" max="1518" width="18.7109375" style="100" bestFit="1" customWidth="1"/>
    <col min="1519" max="1519" width="12.140625" style="100" bestFit="1" customWidth="1"/>
    <col min="1520" max="1520" width="19.85546875" style="100" bestFit="1" customWidth="1"/>
    <col min="1521" max="1521" width="3.7109375" style="100" customWidth="1"/>
    <col min="1522" max="1522" width="20.140625" style="100" bestFit="1" customWidth="1"/>
    <col min="1523" max="1523" width="15.7109375" style="100" customWidth="1"/>
    <col min="1524" max="1524" width="3.7109375" style="100" customWidth="1"/>
    <col min="1525" max="1525" width="10.42578125" style="100" customWidth="1"/>
    <col min="1526" max="1526" width="22.7109375" style="100" customWidth="1"/>
    <col min="1527" max="1527" width="17.28515625" style="100" bestFit="1" customWidth="1"/>
    <col min="1528" max="1528" width="11" style="100" bestFit="1" customWidth="1"/>
    <col min="1529" max="1529" width="19.85546875" style="100" bestFit="1" customWidth="1"/>
    <col min="1530" max="1532" width="9.140625" style="100" customWidth="1"/>
    <col min="1533" max="1533" width="16.7109375" style="100" customWidth="1"/>
    <col min="1534" max="1760" width="9.140625" style="100"/>
    <col min="1761" max="1761" width="11.5703125" style="100" customWidth="1"/>
    <col min="1762" max="1762" width="27.42578125" style="100" customWidth="1"/>
    <col min="1763" max="1763" width="134.28515625" style="100" customWidth="1"/>
    <col min="1764" max="1764" width="11.140625" style="100" customWidth="1"/>
    <col min="1765" max="1765" width="21.42578125" style="100" customWidth="1"/>
    <col min="1766" max="1766" width="19.42578125" style="100" customWidth="1"/>
    <col min="1767" max="1767" width="14.140625" style="100" customWidth="1"/>
    <col min="1768" max="1768" width="12.7109375" style="100" customWidth="1"/>
    <col min="1769" max="1769" width="23.42578125" style="100" customWidth="1"/>
    <col min="1770" max="1770" width="25.85546875" style="100" customWidth="1"/>
    <col min="1771" max="1771" width="23.7109375" style="100" customWidth="1"/>
    <col min="1772" max="1772" width="20.28515625" style="100" customWidth="1"/>
    <col min="1773" max="1773" width="24.140625" style="100" customWidth="1"/>
    <col min="1774" max="1774" width="18.7109375" style="100" bestFit="1" customWidth="1"/>
    <col min="1775" max="1775" width="12.140625" style="100" bestFit="1" customWidth="1"/>
    <col min="1776" max="1776" width="19.85546875" style="100" bestFit="1" customWidth="1"/>
    <col min="1777" max="1777" width="3.7109375" style="100" customWidth="1"/>
    <col min="1778" max="1778" width="20.140625" style="100" bestFit="1" customWidth="1"/>
    <col min="1779" max="1779" width="15.7109375" style="100" customWidth="1"/>
    <col min="1780" max="1780" width="3.7109375" style="100" customWidth="1"/>
    <col min="1781" max="1781" width="10.42578125" style="100" customWidth="1"/>
    <col min="1782" max="1782" width="22.7109375" style="100" customWidth="1"/>
    <col min="1783" max="1783" width="17.28515625" style="100" bestFit="1" customWidth="1"/>
    <col min="1784" max="1784" width="11" style="100" bestFit="1" customWidth="1"/>
    <col min="1785" max="1785" width="19.85546875" style="100" bestFit="1" customWidth="1"/>
    <col min="1786" max="1788" width="9.140625" style="100" customWidth="1"/>
    <col min="1789" max="1789" width="16.7109375" style="100" customWidth="1"/>
    <col min="1790" max="2016" width="9.140625" style="100"/>
    <col min="2017" max="2017" width="11.5703125" style="100" customWidth="1"/>
    <col min="2018" max="2018" width="27.42578125" style="100" customWidth="1"/>
    <col min="2019" max="2019" width="134.28515625" style="100" customWidth="1"/>
    <col min="2020" max="2020" width="11.140625" style="100" customWidth="1"/>
    <col min="2021" max="2021" width="21.42578125" style="100" customWidth="1"/>
    <col min="2022" max="2022" width="19.42578125" style="100" customWidth="1"/>
    <col min="2023" max="2023" width="14.140625" style="100" customWidth="1"/>
    <col min="2024" max="2024" width="12.7109375" style="100" customWidth="1"/>
    <col min="2025" max="2025" width="23.42578125" style="100" customWidth="1"/>
    <col min="2026" max="2026" width="25.85546875" style="100" customWidth="1"/>
    <col min="2027" max="2027" width="23.7109375" style="100" customWidth="1"/>
    <col min="2028" max="2028" width="20.28515625" style="100" customWidth="1"/>
    <col min="2029" max="2029" width="24.140625" style="100" customWidth="1"/>
    <col min="2030" max="2030" width="18.7109375" style="100" bestFit="1" customWidth="1"/>
    <col min="2031" max="2031" width="12.140625" style="100" bestFit="1" customWidth="1"/>
    <col min="2032" max="2032" width="19.85546875" style="100" bestFit="1" customWidth="1"/>
    <col min="2033" max="2033" width="3.7109375" style="100" customWidth="1"/>
    <col min="2034" max="2034" width="20.140625" style="100" bestFit="1" customWidth="1"/>
    <col min="2035" max="2035" width="15.7109375" style="100" customWidth="1"/>
    <col min="2036" max="2036" width="3.7109375" style="100" customWidth="1"/>
    <col min="2037" max="2037" width="10.42578125" style="100" customWidth="1"/>
    <col min="2038" max="2038" width="22.7109375" style="100" customWidth="1"/>
    <col min="2039" max="2039" width="17.28515625" style="100" bestFit="1" customWidth="1"/>
    <col min="2040" max="2040" width="11" style="100" bestFit="1" customWidth="1"/>
    <col min="2041" max="2041" width="19.85546875" style="100" bestFit="1" customWidth="1"/>
    <col min="2042" max="2044" width="9.140625" style="100" customWidth="1"/>
    <col min="2045" max="2045" width="16.7109375" style="100" customWidth="1"/>
    <col min="2046" max="2272" width="9.140625" style="100"/>
    <col min="2273" max="2273" width="11.5703125" style="100" customWidth="1"/>
    <col min="2274" max="2274" width="27.42578125" style="100" customWidth="1"/>
    <col min="2275" max="2275" width="134.28515625" style="100" customWidth="1"/>
    <col min="2276" max="2276" width="11.140625" style="100" customWidth="1"/>
    <col min="2277" max="2277" width="21.42578125" style="100" customWidth="1"/>
    <col min="2278" max="2278" width="19.42578125" style="100" customWidth="1"/>
    <col min="2279" max="2279" width="14.140625" style="100" customWidth="1"/>
    <col min="2280" max="2280" width="12.7109375" style="100" customWidth="1"/>
    <col min="2281" max="2281" width="23.42578125" style="100" customWidth="1"/>
    <col min="2282" max="2282" width="25.85546875" style="100" customWidth="1"/>
    <col min="2283" max="2283" width="23.7109375" style="100" customWidth="1"/>
    <col min="2284" max="2284" width="20.28515625" style="100" customWidth="1"/>
    <col min="2285" max="2285" width="24.140625" style="100" customWidth="1"/>
    <col min="2286" max="2286" width="18.7109375" style="100" bestFit="1" customWidth="1"/>
    <col min="2287" max="2287" width="12.140625" style="100" bestFit="1" customWidth="1"/>
    <col min="2288" max="2288" width="19.85546875" style="100" bestFit="1" customWidth="1"/>
    <col min="2289" max="2289" width="3.7109375" style="100" customWidth="1"/>
    <col min="2290" max="2290" width="20.140625" style="100" bestFit="1" customWidth="1"/>
    <col min="2291" max="2291" width="15.7109375" style="100" customWidth="1"/>
    <col min="2292" max="2292" width="3.7109375" style="100" customWidth="1"/>
    <col min="2293" max="2293" width="10.42578125" style="100" customWidth="1"/>
    <col min="2294" max="2294" width="22.7109375" style="100" customWidth="1"/>
    <col min="2295" max="2295" width="17.28515625" style="100" bestFit="1" customWidth="1"/>
    <col min="2296" max="2296" width="11" style="100" bestFit="1" customWidth="1"/>
    <col min="2297" max="2297" width="19.85546875" style="100" bestFit="1" customWidth="1"/>
    <col min="2298" max="2300" width="9.140625" style="100" customWidth="1"/>
    <col min="2301" max="2301" width="16.7109375" style="100" customWidth="1"/>
    <col min="2302" max="2528" width="9.140625" style="100"/>
    <col min="2529" max="2529" width="11.5703125" style="100" customWidth="1"/>
    <col min="2530" max="2530" width="27.42578125" style="100" customWidth="1"/>
    <col min="2531" max="2531" width="134.28515625" style="100" customWidth="1"/>
    <col min="2532" max="2532" width="11.140625" style="100" customWidth="1"/>
    <col min="2533" max="2533" width="21.42578125" style="100" customWidth="1"/>
    <col min="2534" max="2534" width="19.42578125" style="100" customWidth="1"/>
    <col min="2535" max="2535" width="14.140625" style="100" customWidth="1"/>
    <col min="2536" max="2536" width="12.7109375" style="100" customWidth="1"/>
    <col min="2537" max="2537" width="23.42578125" style="100" customWidth="1"/>
    <col min="2538" max="2538" width="25.85546875" style="100" customWidth="1"/>
    <col min="2539" max="2539" width="23.7109375" style="100" customWidth="1"/>
    <col min="2540" max="2540" width="20.28515625" style="100" customWidth="1"/>
    <col min="2541" max="2541" width="24.140625" style="100" customWidth="1"/>
    <col min="2542" max="2542" width="18.7109375" style="100" bestFit="1" customWidth="1"/>
    <col min="2543" max="2543" width="12.140625" style="100" bestFit="1" customWidth="1"/>
    <col min="2544" max="2544" width="19.85546875" style="100" bestFit="1" customWidth="1"/>
    <col min="2545" max="2545" width="3.7109375" style="100" customWidth="1"/>
    <col min="2546" max="2546" width="20.140625" style="100" bestFit="1" customWidth="1"/>
    <col min="2547" max="2547" width="15.7109375" style="100" customWidth="1"/>
    <col min="2548" max="2548" width="3.7109375" style="100" customWidth="1"/>
    <col min="2549" max="2549" width="10.42578125" style="100" customWidth="1"/>
    <col min="2550" max="2550" width="22.7109375" style="100" customWidth="1"/>
    <col min="2551" max="2551" width="17.28515625" style="100" bestFit="1" customWidth="1"/>
    <col min="2552" max="2552" width="11" style="100" bestFit="1" customWidth="1"/>
    <col min="2553" max="2553" width="19.85546875" style="100" bestFit="1" customWidth="1"/>
    <col min="2554" max="2556" width="9.140625" style="100" customWidth="1"/>
    <col min="2557" max="2557" width="16.7109375" style="100" customWidth="1"/>
    <col min="2558" max="2784" width="9.140625" style="100"/>
    <col min="2785" max="2785" width="11.5703125" style="100" customWidth="1"/>
    <col min="2786" max="2786" width="27.42578125" style="100" customWidth="1"/>
    <col min="2787" max="2787" width="134.28515625" style="100" customWidth="1"/>
    <col min="2788" max="2788" width="11.140625" style="100" customWidth="1"/>
    <col min="2789" max="2789" width="21.42578125" style="100" customWidth="1"/>
    <col min="2790" max="2790" width="19.42578125" style="100" customWidth="1"/>
    <col min="2791" max="2791" width="14.140625" style="100" customWidth="1"/>
    <col min="2792" max="2792" width="12.7109375" style="100" customWidth="1"/>
    <col min="2793" max="2793" width="23.42578125" style="100" customWidth="1"/>
    <col min="2794" max="2794" width="25.85546875" style="100" customWidth="1"/>
    <col min="2795" max="2795" width="23.7109375" style="100" customWidth="1"/>
    <col min="2796" max="2796" width="20.28515625" style="100" customWidth="1"/>
    <col min="2797" max="2797" width="24.140625" style="100" customWidth="1"/>
    <col min="2798" max="2798" width="18.7109375" style="100" bestFit="1" customWidth="1"/>
    <col min="2799" max="2799" width="12.140625" style="100" bestFit="1" customWidth="1"/>
    <col min="2800" max="2800" width="19.85546875" style="100" bestFit="1" customWidth="1"/>
    <col min="2801" max="2801" width="3.7109375" style="100" customWidth="1"/>
    <col min="2802" max="2802" width="20.140625" style="100" bestFit="1" customWidth="1"/>
    <col min="2803" max="2803" width="15.7109375" style="100" customWidth="1"/>
    <col min="2804" max="2804" width="3.7109375" style="100" customWidth="1"/>
    <col min="2805" max="2805" width="10.42578125" style="100" customWidth="1"/>
    <col min="2806" max="2806" width="22.7109375" style="100" customWidth="1"/>
    <col min="2807" max="2807" width="17.28515625" style="100" bestFit="1" customWidth="1"/>
    <col min="2808" max="2808" width="11" style="100" bestFit="1" customWidth="1"/>
    <col min="2809" max="2809" width="19.85546875" style="100" bestFit="1" customWidth="1"/>
    <col min="2810" max="2812" width="9.140625" style="100" customWidth="1"/>
    <col min="2813" max="2813" width="16.7109375" style="100" customWidth="1"/>
    <col min="2814" max="3040" width="9.140625" style="100"/>
    <col min="3041" max="3041" width="11.5703125" style="100" customWidth="1"/>
    <col min="3042" max="3042" width="27.42578125" style="100" customWidth="1"/>
    <col min="3043" max="3043" width="134.28515625" style="100" customWidth="1"/>
    <col min="3044" max="3044" width="11.140625" style="100" customWidth="1"/>
    <col min="3045" max="3045" width="21.42578125" style="100" customWidth="1"/>
    <col min="3046" max="3046" width="19.42578125" style="100" customWidth="1"/>
    <col min="3047" max="3047" width="14.140625" style="100" customWidth="1"/>
    <col min="3048" max="3048" width="12.7109375" style="100" customWidth="1"/>
    <col min="3049" max="3049" width="23.42578125" style="100" customWidth="1"/>
    <col min="3050" max="3050" width="25.85546875" style="100" customWidth="1"/>
    <col min="3051" max="3051" width="23.7109375" style="100" customWidth="1"/>
    <col min="3052" max="3052" width="20.28515625" style="100" customWidth="1"/>
    <col min="3053" max="3053" width="24.140625" style="100" customWidth="1"/>
    <col min="3054" max="3054" width="18.7109375" style="100" bestFit="1" customWidth="1"/>
    <col min="3055" max="3055" width="12.140625" style="100" bestFit="1" customWidth="1"/>
    <col min="3056" max="3056" width="19.85546875" style="100" bestFit="1" customWidth="1"/>
    <col min="3057" max="3057" width="3.7109375" style="100" customWidth="1"/>
    <col min="3058" max="3058" width="20.140625" style="100" bestFit="1" customWidth="1"/>
    <col min="3059" max="3059" width="15.7109375" style="100" customWidth="1"/>
    <col min="3060" max="3060" width="3.7109375" style="100" customWidth="1"/>
    <col min="3061" max="3061" width="10.42578125" style="100" customWidth="1"/>
    <col min="3062" max="3062" width="22.7109375" style="100" customWidth="1"/>
    <col min="3063" max="3063" width="17.28515625" style="100" bestFit="1" customWidth="1"/>
    <col min="3064" max="3064" width="11" style="100" bestFit="1" customWidth="1"/>
    <col min="3065" max="3065" width="19.85546875" style="100" bestFit="1" customWidth="1"/>
    <col min="3066" max="3068" width="9.140625" style="100" customWidth="1"/>
    <col min="3069" max="3069" width="16.7109375" style="100" customWidth="1"/>
    <col min="3070" max="3296" width="9.140625" style="100"/>
    <col min="3297" max="3297" width="11.5703125" style="100" customWidth="1"/>
    <col min="3298" max="3298" width="27.42578125" style="100" customWidth="1"/>
    <col min="3299" max="3299" width="134.28515625" style="100" customWidth="1"/>
    <col min="3300" max="3300" width="11.140625" style="100" customWidth="1"/>
    <col min="3301" max="3301" width="21.42578125" style="100" customWidth="1"/>
    <col min="3302" max="3302" width="19.42578125" style="100" customWidth="1"/>
    <col min="3303" max="3303" width="14.140625" style="100" customWidth="1"/>
    <col min="3304" max="3304" width="12.7109375" style="100" customWidth="1"/>
    <col min="3305" max="3305" width="23.42578125" style="100" customWidth="1"/>
    <col min="3306" max="3306" width="25.85546875" style="100" customWidth="1"/>
    <col min="3307" max="3307" width="23.7109375" style="100" customWidth="1"/>
    <col min="3308" max="3308" width="20.28515625" style="100" customWidth="1"/>
    <col min="3309" max="3309" width="24.140625" style="100" customWidth="1"/>
    <col min="3310" max="3310" width="18.7109375" style="100" bestFit="1" customWidth="1"/>
    <col min="3311" max="3311" width="12.140625" style="100" bestFit="1" customWidth="1"/>
    <col min="3312" max="3312" width="19.85546875" style="100" bestFit="1" customWidth="1"/>
    <col min="3313" max="3313" width="3.7109375" style="100" customWidth="1"/>
    <col min="3314" max="3314" width="20.140625" style="100" bestFit="1" customWidth="1"/>
    <col min="3315" max="3315" width="15.7109375" style="100" customWidth="1"/>
    <col min="3316" max="3316" width="3.7109375" style="100" customWidth="1"/>
    <col min="3317" max="3317" width="10.42578125" style="100" customWidth="1"/>
    <col min="3318" max="3318" width="22.7109375" style="100" customWidth="1"/>
    <col min="3319" max="3319" width="17.28515625" style="100" bestFit="1" customWidth="1"/>
    <col min="3320" max="3320" width="11" style="100" bestFit="1" customWidth="1"/>
    <col min="3321" max="3321" width="19.85546875" style="100" bestFit="1" customWidth="1"/>
    <col min="3322" max="3324" width="9.140625" style="100" customWidth="1"/>
    <col min="3325" max="3325" width="16.7109375" style="100" customWidth="1"/>
    <col min="3326" max="3552" width="9.140625" style="100"/>
    <col min="3553" max="3553" width="11.5703125" style="100" customWidth="1"/>
    <col min="3554" max="3554" width="27.42578125" style="100" customWidth="1"/>
    <col min="3555" max="3555" width="134.28515625" style="100" customWidth="1"/>
    <col min="3556" max="3556" width="11.140625" style="100" customWidth="1"/>
    <col min="3557" max="3557" width="21.42578125" style="100" customWidth="1"/>
    <col min="3558" max="3558" width="19.42578125" style="100" customWidth="1"/>
    <col min="3559" max="3559" width="14.140625" style="100" customWidth="1"/>
    <col min="3560" max="3560" width="12.7109375" style="100" customWidth="1"/>
    <col min="3561" max="3561" width="23.42578125" style="100" customWidth="1"/>
    <col min="3562" max="3562" width="25.85546875" style="100" customWidth="1"/>
    <col min="3563" max="3563" width="23.7109375" style="100" customWidth="1"/>
    <col min="3564" max="3564" width="20.28515625" style="100" customWidth="1"/>
    <col min="3565" max="3565" width="24.140625" style="100" customWidth="1"/>
    <col min="3566" max="3566" width="18.7109375" style="100" bestFit="1" customWidth="1"/>
    <col min="3567" max="3567" width="12.140625" style="100" bestFit="1" customWidth="1"/>
    <col min="3568" max="3568" width="19.85546875" style="100" bestFit="1" customWidth="1"/>
    <col min="3569" max="3569" width="3.7109375" style="100" customWidth="1"/>
    <col min="3570" max="3570" width="20.140625" style="100" bestFit="1" customWidth="1"/>
    <col min="3571" max="3571" width="15.7109375" style="100" customWidth="1"/>
    <col min="3572" max="3572" width="3.7109375" style="100" customWidth="1"/>
    <col min="3573" max="3573" width="10.42578125" style="100" customWidth="1"/>
    <col min="3574" max="3574" width="22.7109375" style="100" customWidth="1"/>
    <col min="3575" max="3575" width="17.28515625" style="100" bestFit="1" customWidth="1"/>
    <col min="3576" max="3576" width="11" style="100" bestFit="1" customWidth="1"/>
    <col min="3577" max="3577" width="19.85546875" style="100" bestFit="1" customWidth="1"/>
    <col min="3578" max="3580" width="9.140625" style="100" customWidth="1"/>
    <col min="3581" max="3581" width="16.7109375" style="100" customWidth="1"/>
    <col min="3582" max="3808" width="9.140625" style="100"/>
    <col min="3809" max="3809" width="11.5703125" style="100" customWidth="1"/>
    <col min="3810" max="3810" width="27.42578125" style="100" customWidth="1"/>
    <col min="3811" max="3811" width="134.28515625" style="100" customWidth="1"/>
    <col min="3812" max="3812" width="11.140625" style="100" customWidth="1"/>
    <col min="3813" max="3813" width="21.42578125" style="100" customWidth="1"/>
    <col min="3814" max="3814" width="19.42578125" style="100" customWidth="1"/>
    <col min="3815" max="3815" width="14.140625" style="100" customWidth="1"/>
    <col min="3816" max="3816" width="12.7109375" style="100" customWidth="1"/>
    <col min="3817" max="3817" width="23.42578125" style="100" customWidth="1"/>
    <col min="3818" max="3818" width="25.85546875" style="100" customWidth="1"/>
    <col min="3819" max="3819" width="23.7109375" style="100" customWidth="1"/>
    <col min="3820" max="3820" width="20.28515625" style="100" customWidth="1"/>
    <col min="3821" max="3821" width="24.140625" style="100" customWidth="1"/>
    <col min="3822" max="3822" width="18.7109375" style="100" bestFit="1" customWidth="1"/>
    <col min="3823" max="3823" width="12.140625" style="100" bestFit="1" customWidth="1"/>
    <col min="3824" max="3824" width="19.85546875" style="100" bestFit="1" customWidth="1"/>
    <col min="3825" max="3825" width="3.7109375" style="100" customWidth="1"/>
    <col min="3826" max="3826" width="20.140625" style="100" bestFit="1" customWidth="1"/>
    <col min="3827" max="3827" width="15.7109375" style="100" customWidth="1"/>
    <col min="3828" max="3828" width="3.7109375" style="100" customWidth="1"/>
    <col min="3829" max="3829" width="10.42578125" style="100" customWidth="1"/>
    <col min="3830" max="3830" width="22.7109375" style="100" customWidth="1"/>
    <col min="3831" max="3831" width="17.28515625" style="100" bestFit="1" customWidth="1"/>
    <col min="3832" max="3832" width="11" style="100" bestFit="1" customWidth="1"/>
    <col min="3833" max="3833" width="19.85546875" style="100" bestFit="1" customWidth="1"/>
    <col min="3834" max="3836" width="9.140625" style="100" customWidth="1"/>
    <col min="3837" max="3837" width="16.7109375" style="100" customWidth="1"/>
    <col min="3838" max="4064" width="9.140625" style="100"/>
    <col min="4065" max="4065" width="11.5703125" style="100" customWidth="1"/>
    <col min="4066" max="4066" width="27.42578125" style="100" customWidth="1"/>
    <col min="4067" max="4067" width="134.28515625" style="100" customWidth="1"/>
    <col min="4068" max="4068" width="11.140625" style="100" customWidth="1"/>
    <col min="4069" max="4069" width="21.42578125" style="100" customWidth="1"/>
    <col min="4070" max="4070" width="19.42578125" style="100" customWidth="1"/>
    <col min="4071" max="4071" width="14.140625" style="100" customWidth="1"/>
    <col min="4072" max="4072" width="12.7109375" style="100" customWidth="1"/>
    <col min="4073" max="4073" width="23.42578125" style="100" customWidth="1"/>
    <col min="4074" max="4074" width="25.85546875" style="100" customWidth="1"/>
    <col min="4075" max="4075" width="23.7109375" style="100" customWidth="1"/>
    <col min="4076" max="4076" width="20.28515625" style="100" customWidth="1"/>
    <col min="4077" max="4077" width="24.140625" style="100" customWidth="1"/>
    <col min="4078" max="4078" width="18.7109375" style="100" bestFit="1" customWidth="1"/>
    <col min="4079" max="4079" width="12.140625" style="100" bestFit="1" customWidth="1"/>
    <col min="4080" max="4080" width="19.85546875" style="100" bestFit="1" customWidth="1"/>
    <col min="4081" max="4081" width="3.7109375" style="100" customWidth="1"/>
    <col min="4082" max="4082" width="20.140625" style="100" bestFit="1" customWidth="1"/>
    <col min="4083" max="4083" width="15.7109375" style="100" customWidth="1"/>
    <col min="4084" max="4084" width="3.7109375" style="100" customWidth="1"/>
    <col min="4085" max="4085" width="10.42578125" style="100" customWidth="1"/>
    <col min="4086" max="4086" width="22.7109375" style="100" customWidth="1"/>
    <col min="4087" max="4087" width="17.28515625" style="100" bestFit="1" customWidth="1"/>
    <col min="4088" max="4088" width="11" style="100" bestFit="1" customWidth="1"/>
    <col min="4089" max="4089" width="19.85546875" style="100" bestFit="1" customWidth="1"/>
    <col min="4090" max="4092" width="9.140625" style="100" customWidth="1"/>
    <col min="4093" max="4093" width="16.7109375" style="100" customWidth="1"/>
    <col min="4094" max="4320" width="9.140625" style="100"/>
    <col min="4321" max="4321" width="11.5703125" style="100" customWidth="1"/>
    <col min="4322" max="4322" width="27.42578125" style="100" customWidth="1"/>
    <col min="4323" max="4323" width="134.28515625" style="100" customWidth="1"/>
    <col min="4324" max="4324" width="11.140625" style="100" customWidth="1"/>
    <col min="4325" max="4325" width="21.42578125" style="100" customWidth="1"/>
    <col min="4326" max="4326" width="19.42578125" style="100" customWidth="1"/>
    <col min="4327" max="4327" width="14.140625" style="100" customWidth="1"/>
    <col min="4328" max="4328" width="12.7109375" style="100" customWidth="1"/>
    <col min="4329" max="4329" width="23.42578125" style="100" customWidth="1"/>
    <col min="4330" max="4330" width="25.85546875" style="100" customWidth="1"/>
    <col min="4331" max="4331" width="23.7109375" style="100" customWidth="1"/>
    <col min="4332" max="4332" width="20.28515625" style="100" customWidth="1"/>
    <col min="4333" max="4333" width="24.140625" style="100" customWidth="1"/>
    <col min="4334" max="4334" width="18.7109375" style="100" bestFit="1" customWidth="1"/>
    <col min="4335" max="4335" width="12.140625" style="100" bestFit="1" customWidth="1"/>
    <col min="4336" max="4336" width="19.85546875" style="100" bestFit="1" customWidth="1"/>
    <col min="4337" max="4337" width="3.7109375" style="100" customWidth="1"/>
    <col min="4338" max="4338" width="20.140625" style="100" bestFit="1" customWidth="1"/>
    <col min="4339" max="4339" width="15.7109375" style="100" customWidth="1"/>
    <col min="4340" max="4340" width="3.7109375" style="100" customWidth="1"/>
    <col min="4341" max="4341" width="10.42578125" style="100" customWidth="1"/>
    <col min="4342" max="4342" width="22.7109375" style="100" customWidth="1"/>
    <col min="4343" max="4343" width="17.28515625" style="100" bestFit="1" customWidth="1"/>
    <col min="4344" max="4344" width="11" style="100" bestFit="1" customWidth="1"/>
    <col min="4345" max="4345" width="19.85546875" style="100" bestFit="1" customWidth="1"/>
    <col min="4346" max="4348" width="9.140625" style="100" customWidth="1"/>
    <col min="4349" max="4349" width="16.7109375" style="100" customWidth="1"/>
    <col min="4350" max="4576" width="9.140625" style="100"/>
    <col min="4577" max="4577" width="11.5703125" style="100" customWidth="1"/>
    <col min="4578" max="4578" width="27.42578125" style="100" customWidth="1"/>
    <col min="4579" max="4579" width="134.28515625" style="100" customWidth="1"/>
    <col min="4580" max="4580" width="11.140625" style="100" customWidth="1"/>
    <col min="4581" max="4581" width="21.42578125" style="100" customWidth="1"/>
    <col min="4582" max="4582" width="19.42578125" style="100" customWidth="1"/>
    <col min="4583" max="4583" width="14.140625" style="100" customWidth="1"/>
    <col min="4584" max="4584" width="12.7109375" style="100" customWidth="1"/>
    <col min="4585" max="4585" width="23.42578125" style="100" customWidth="1"/>
    <col min="4586" max="4586" width="25.85546875" style="100" customWidth="1"/>
    <col min="4587" max="4587" width="23.7109375" style="100" customWidth="1"/>
    <col min="4588" max="4588" width="20.28515625" style="100" customWidth="1"/>
    <col min="4589" max="4589" width="24.140625" style="100" customWidth="1"/>
    <col min="4590" max="4590" width="18.7109375" style="100" bestFit="1" customWidth="1"/>
    <col min="4591" max="4591" width="12.140625" style="100" bestFit="1" customWidth="1"/>
    <col min="4592" max="4592" width="19.85546875" style="100" bestFit="1" customWidth="1"/>
    <col min="4593" max="4593" width="3.7109375" style="100" customWidth="1"/>
    <col min="4594" max="4594" width="20.140625" style="100" bestFit="1" customWidth="1"/>
    <col min="4595" max="4595" width="15.7109375" style="100" customWidth="1"/>
    <col min="4596" max="4596" width="3.7109375" style="100" customWidth="1"/>
    <col min="4597" max="4597" width="10.42578125" style="100" customWidth="1"/>
    <col min="4598" max="4598" width="22.7109375" style="100" customWidth="1"/>
    <col min="4599" max="4599" width="17.28515625" style="100" bestFit="1" customWidth="1"/>
    <col min="4600" max="4600" width="11" style="100" bestFit="1" customWidth="1"/>
    <col min="4601" max="4601" width="19.85546875" style="100" bestFit="1" customWidth="1"/>
    <col min="4602" max="4604" width="9.140625" style="100" customWidth="1"/>
    <col min="4605" max="4605" width="16.7109375" style="100" customWidth="1"/>
    <col min="4606" max="4832" width="9.140625" style="100"/>
    <col min="4833" max="4833" width="11.5703125" style="100" customWidth="1"/>
    <col min="4834" max="4834" width="27.42578125" style="100" customWidth="1"/>
    <col min="4835" max="4835" width="134.28515625" style="100" customWidth="1"/>
    <col min="4836" max="4836" width="11.140625" style="100" customWidth="1"/>
    <col min="4837" max="4837" width="21.42578125" style="100" customWidth="1"/>
    <col min="4838" max="4838" width="19.42578125" style="100" customWidth="1"/>
    <col min="4839" max="4839" width="14.140625" style="100" customWidth="1"/>
    <col min="4840" max="4840" width="12.7109375" style="100" customWidth="1"/>
    <col min="4841" max="4841" width="23.42578125" style="100" customWidth="1"/>
    <col min="4842" max="4842" width="25.85546875" style="100" customWidth="1"/>
    <col min="4843" max="4843" width="23.7109375" style="100" customWidth="1"/>
    <col min="4844" max="4844" width="20.28515625" style="100" customWidth="1"/>
    <col min="4845" max="4845" width="24.140625" style="100" customWidth="1"/>
    <col min="4846" max="4846" width="18.7109375" style="100" bestFit="1" customWidth="1"/>
    <col min="4847" max="4847" width="12.140625" style="100" bestFit="1" customWidth="1"/>
    <col min="4848" max="4848" width="19.85546875" style="100" bestFit="1" customWidth="1"/>
    <col min="4849" max="4849" width="3.7109375" style="100" customWidth="1"/>
    <col min="4850" max="4850" width="20.140625" style="100" bestFit="1" customWidth="1"/>
    <col min="4851" max="4851" width="15.7109375" style="100" customWidth="1"/>
    <col min="4852" max="4852" width="3.7109375" style="100" customWidth="1"/>
    <col min="4853" max="4853" width="10.42578125" style="100" customWidth="1"/>
    <col min="4854" max="4854" width="22.7109375" style="100" customWidth="1"/>
    <col min="4855" max="4855" width="17.28515625" style="100" bestFit="1" customWidth="1"/>
    <col min="4856" max="4856" width="11" style="100" bestFit="1" customWidth="1"/>
    <col min="4857" max="4857" width="19.85546875" style="100" bestFit="1" customWidth="1"/>
    <col min="4858" max="4860" width="9.140625" style="100" customWidth="1"/>
    <col min="4861" max="4861" width="16.7109375" style="100" customWidth="1"/>
    <col min="4862" max="5088" width="9.140625" style="100"/>
    <col min="5089" max="5089" width="11.5703125" style="100" customWidth="1"/>
    <col min="5090" max="5090" width="27.42578125" style="100" customWidth="1"/>
    <col min="5091" max="5091" width="134.28515625" style="100" customWidth="1"/>
    <col min="5092" max="5092" width="11.140625" style="100" customWidth="1"/>
    <col min="5093" max="5093" width="21.42578125" style="100" customWidth="1"/>
    <col min="5094" max="5094" width="19.42578125" style="100" customWidth="1"/>
    <col min="5095" max="5095" width="14.140625" style="100" customWidth="1"/>
    <col min="5096" max="5096" width="12.7109375" style="100" customWidth="1"/>
    <col min="5097" max="5097" width="23.42578125" style="100" customWidth="1"/>
    <col min="5098" max="5098" width="25.85546875" style="100" customWidth="1"/>
    <col min="5099" max="5099" width="23.7109375" style="100" customWidth="1"/>
    <col min="5100" max="5100" width="20.28515625" style="100" customWidth="1"/>
    <col min="5101" max="5101" width="24.140625" style="100" customWidth="1"/>
    <col min="5102" max="5102" width="18.7109375" style="100" bestFit="1" customWidth="1"/>
    <col min="5103" max="5103" width="12.140625" style="100" bestFit="1" customWidth="1"/>
    <col min="5104" max="5104" width="19.85546875" style="100" bestFit="1" customWidth="1"/>
    <col min="5105" max="5105" width="3.7109375" style="100" customWidth="1"/>
    <col min="5106" max="5106" width="20.140625" style="100" bestFit="1" customWidth="1"/>
    <col min="5107" max="5107" width="15.7109375" style="100" customWidth="1"/>
    <col min="5108" max="5108" width="3.7109375" style="100" customWidth="1"/>
    <col min="5109" max="5109" width="10.42578125" style="100" customWidth="1"/>
    <col min="5110" max="5110" width="22.7109375" style="100" customWidth="1"/>
    <col min="5111" max="5111" width="17.28515625" style="100" bestFit="1" customWidth="1"/>
    <col min="5112" max="5112" width="11" style="100" bestFit="1" customWidth="1"/>
    <col min="5113" max="5113" width="19.85546875" style="100" bestFit="1" customWidth="1"/>
    <col min="5114" max="5116" width="9.140625" style="100" customWidth="1"/>
    <col min="5117" max="5117" width="16.7109375" style="100" customWidth="1"/>
    <col min="5118" max="5344" width="9.140625" style="100"/>
    <col min="5345" max="5345" width="11.5703125" style="100" customWidth="1"/>
    <col min="5346" max="5346" width="27.42578125" style="100" customWidth="1"/>
    <col min="5347" max="5347" width="134.28515625" style="100" customWidth="1"/>
    <col min="5348" max="5348" width="11.140625" style="100" customWidth="1"/>
    <col min="5349" max="5349" width="21.42578125" style="100" customWidth="1"/>
    <col min="5350" max="5350" width="19.42578125" style="100" customWidth="1"/>
    <col min="5351" max="5351" width="14.140625" style="100" customWidth="1"/>
    <col min="5352" max="5352" width="12.7109375" style="100" customWidth="1"/>
    <col min="5353" max="5353" width="23.42578125" style="100" customWidth="1"/>
    <col min="5354" max="5354" width="25.85546875" style="100" customWidth="1"/>
    <col min="5355" max="5355" width="23.7109375" style="100" customWidth="1"/>
    <col min="5356" max="5356" width="20.28515625" style="100" customWidth="1"/>
    <col min="5357" max="5357" width="24.140625" style="100" customWidth="1"/>
    <col min="5358" max="5358" width="18.7109375" style="100" bestFit="1" customWidth="1"/>
    <col min="5359" max="5359" width="12.140625" style="100" bestFit="1" customWidth="1"/>
    <col min="5360" max="5360" width="19.85546875" style="100" bestFit="1" customWidth="1"/>
    <col min="5361" max="5361" width="3.7109375" style="100" customWidth="1"/>
    <col min="5362" max="5362" width="20.140625" style="100" bestFit="1" customWidth="1"/>
    <col min="5363" max="5363" width="15.7109375" style="100" customWidth="1"/>
    <col min="5364" max="5364" width="3.7109375" style="100" customWidth="1"/>
    <col min="5365" max="5365" width="10.42578125" style="100" customWidth="1"/>
    <col min="5366" max="5366" width="22.7109375" style="100" customWidth="1"/>
    <col min="5367" max="5367" width="17.28515625" style="100" bestFit="1" customWidth="1"/>
    <col min="5368" max="5368" width="11" style="100" bestFit="1" customWidth="1"/>
    <col min="5369" max="5369" width="19.85546875" style="100" bestFit="1" customWidth="1"/>
    <col min="5370" max="5372" width="9.140625" style="100" customWidth="1"/>
    <col min="5373" max="5373" width="16.7109375" style="100" customWidth="1"/>
    <col min="5374" max="5600" width="9.140625" style="100"/>
    <col min="5601" max="5601" width="11.5703125" style="100" customWidth="1"/>
    <col min="5602" max="5602" width="27.42578125" style="100" customWidth="1"/>
    <col min="5603" max="5603" width="134.28515625" style="100" customWidth="1"/>
    <col min="5604" max="5604" width="11.140625" style="100" customWidth="1"/>
    <col min="5605" max="5605" width="21.42578125" style="100" customWidth="1"/>
    <col min="5606" max="5606" width="19.42578125" style="100" customWidth="1"/>
    <col min="5607" max="5607" width="14.140625" style="100" customWidth="1"/>
    <col min="5608" max="5608" width="12.7109375" style="100" customWidth="1"/>
    <col min="5609" max="5609" width="23.42578125" style="100" customWidth="1"/>
    <col min="5610" max="5610" width="25.85546875" style="100" customWidth="1"/>
    <col min="5611" max="5611" width="23.7109375" style="100" customWidth="1"/>
    <col min="5612" max="5612" width="20.28515625" style="100" customWidth="1"/>
    <col min="5613" max="5613" width="24.140625" style="100" customWidth="1"/>
    <col min="5614" max="5614" width="18.7109375" style="100" bestFit="1" customWidth="1"/>
    <col min="5615" max="5615" width="12.140625" style="100" bestFit="1" customWidth="1"/>
    <col min="5616" max="5616" width="19.85546875" style="100" bestFit="1" customWidth="1"/>
    <col min="5617" max="5617" width="3.7109375" style="100" customWidth="1"/>
    <col min="5618" max="5618" width="20.140625" style="100" bestFit="1" customWidth="1"/>
    <col min="5619" max="5619" width="15.7109375" style="100" customWidth="1"/>
    <col min="5620" max="5620" width="3.7109375" style="100" customWidth="1"/>
    <col min="5621" max="5621" width="10.42578125" style="100" customWidth="1"/>
    <col min="5622" max="5622" width="22.7109375" style="100" customWidth="1"/>
    <col min="5623" max="5623" width="17.28515625" style="100" bestFit="1" customWidth="1"/>
    <col min="5624" max="5624" width="11" style="100" bestFit="1" customWidth="1"/>
    <col min="5625" max="5625" width="19.85546875" style="100" bestFit="1" customWidth="1"/>
    <col min="5626" max="5628" width="9.140625" style="100" customWidth="1"/>
    <col min="5629" max="5629" width="16.7109375" style="100" customWidth="1"/>
    <col min="5630" max="5856" width="9.140625" style="100"/>
    <col min="5857" max="5857" width="11.5703125" style="100" customWidth="1"/>
    <col min="5858" max="5858" width="27.42578125" style="100" customWidth="1"/>
    <col min="5859" max="5859" width="134.28515625" style="100" customWidth="1"/>
    <col min="5860" max="5860" width="11.140625" style="100" customWidth="1"/>
    <col min="5861" max="5861" width="21.42578125" style="100" customWidth="1"/>
    <col min="5862" max="5862" width="19.42578125" style="100" customWidth="1"/>
    <col min="5863" max="5863" width="14.140625" style="100" customWidth="1"/>
    <col min="5864" max="5864" width="12.7109375" style="100" customWidth="1"/>
    <col min="5865" max="5865" width="23.42578125" style="100" customWidth="1"/>
    <col min="5866" max="5866" width="25.85546875" style="100" customWidth="1"/>
    <col min="5867" max="5867" width="23.7109375" style="100" customWidth="1"/>
    <col min="5868" max="5868" width="20.28515625" style="100" customWidth="1"/>
    <col min="5869" max="5869" width="24.140625" style="100" customWidth="1"/>
    <col min="5870" max="5870" width="18.7109375" style="100" bestFit="1" customWidth="1"/>
    <col min="5871" max="5871" width="12.140625" style="100" bestFit="1" customWidth="1"/>
    <col min="5872" max="5872" width="19.85546875" style="100" bestFit="1" customWidth="1"/>
    <col min="5873" max="5873" width="3.7109375" style="100" customWidth="1"/>
    <col min="5874" max="5874" width="20.140625" style="100" bestFit="1" customWidth="1"/>
    <col min="5875" max="5875" width="15.7109375" style="100" customWidth="1"/>
    <col min="5876" max="5876" width="3.7109375" style="100" customWidth="1"/>
    <col min="5877" max="5877" width="10.42578125" style="100" customWidth="1"/>
    <col min="5878" max="5878" width="22.7109375" style="100" customWidth="1"/>
    <col min="5879" max="5879" width="17.28515625" style="100" bestFit="1" customWidth="1"/>
    <col min="5880" max="5880" width="11" style="100" bestFit="1" customWidth="1"/>
    <col min="5881" max="5881" width="19.85546875" style="100" bestFit="1" customWidth="1"/>
    <col min="5882" max="5884" width="9.140625" style="100" customWidth="1"/>
    <col min="5885" max="5885" width="16.7109375" style="100" customWidth="1"/>
    <col min="5886" max="6112" width="9.140625" style="100"/>
    <col min="6113" max="6113" width="11.5703125" style="100" customWidth="1"/>
    <col min="6114" max="6114" width="27.42578125" style="100" customWidth="1"/>
    <col min="6115" max="6115" width="134.28515625" style="100" customWidth="1"/>
    <col min="6116" max="6116" width="11.140625" style="100" customWidth="1"/>
    <col min="6117" max="6117" width="21.42578125" style="100" customWidth="1"/>
    <col min="6118" max="6118" width="19.42578125" style="100" customWidth="1"/>
    <col min="6119" max="6119" width="14.140625" style="100" customWidth="1"/>
    <col min="6120" max="6120" width="12.7109375" style="100" customWidth="1"/>
    <col min="6121" max="6121" width="23.42578125" style="100" customWidth="1"/>
    <col min="6122" max="6122" width="25.85546875" style="100" customWidth="1"/>
    <col min="6123" max="6123" width="23.7109375" style="100" customWidth="1"/>
    <col min="6124" max="6124" width="20.28515625" style="100" customWidth="1"/>
    <col min="6125" max="6125" width="24.140625" style="100" customWidth="1"/>
    <col min="6126" max="6126" width="18.7109375" style="100" bestFit="1" customWidth="1"/>
    <col min="6127" max="6127" width="12.140625" style="100" bestFit="1" customWidth="1"/>
    <col min="6128" max="6128" width="19.85546875" style="100" bestFit="1" customWidth="1"/>
    <col min="6129" max="6129" width="3.7109375" style="100" customWidth="1"/>
    <col min="6130" max="6130" width="20.140625" style="100" bestFit="1" customWidth="1"/>
    <col min="6131" max="6131" width="15.7109375" style="100" customWidth="1"/>
    <col min="6132" max="6132" width="3.7109375" style="100" customWidth="1"/>
    <col min="6133" max="6133" width="10.42578125" style="100" customWidth="1"/>
    <col min="6134" max="6134" width="22.7109375" style="100" customWidth="1"/>
    <col min="6135" max="6135" width="17.28515625" style="100" bestFit="1" customWidth="1"/>
    <col min="6136" max="6136" width="11" style="100" bestFit="1" customWidth="1"/>
    <col min="6137" max="6137" width="19.85546875" style="100" bestFit="1" customWidth="1"/>
    <col min="6138" max="6140" width="9.140625" style="100" customWidth="1"/>
    <col min="6141" max="6141" width="16.7109375" style="100" customWidth="1"/>
    <col min="6142" max="6368" width="9.140625" style="100"/>
    <col min="6369" max="6369" width="11.5703125" style="100" customWidth="1"/>
    <col min="6370" max="6370" width="27.42578125" style="100" customWidth="1"/>
    <col min="6371" max="6371" width="134.28515625" style="100" customWidth="1"/>
    <col min="6372" max="6372" width="11.140625" style="100" customWidth="1"/>
    <col min="6373" max="6373" width="21.42578125" style="100" customWidth="1"/>
    <col min="6374" max="6374" width="19.42578125" style="100" customWidth="1"/>
    <col min="6375" max="6375" width="14.140625" style="100" customWidth="1"/>
    <col min="6376" max="6376" width="12.7109375" style="100" customWidth="1"/>
    <col min="6377" max="6377" width="23.42578125" style="100" customWidth="1"/>
    <col min="6378" max="6378" width="25.85546875" style="100" customWidth="1"/>
    <col min="6379" max="6379" width="23.7109375" style="100" customWidth="1"/>
    <col min="6380" max="6380" width="20.28515625" style="100" customWidth="1"/>
    <col min="6381" max="6381" width="24.140625" style="100" customWidth="1"/>
    <col min="6382" max="6382" width="18.7109375" style="100" bestFit="1" customWidth="1"/>
    <col min="6383" max="6383" width="12.140625" style="100" bestFit="1" customWidth="1"/>
    <col min="6384" max="6384" width="19.85546875" style="100" bestFit="1" customWidth="1"/>
    <col min="6385" max="6385" width="3.7109375" style="100" customWidth="1"/>
    <col min="6386" max="6386" width="20.140625" style="100" bestFit="1" customWidth="1"/>
    <col min="6387" max="6387" width="15.7109375" style="100" customWidth="1"/>
    <col min="6388" max="6388" width="3.7109375" style="100" customWidth="1"/>
    <col min="6389" max="6389" width="10.42578125" style="100" customWidth="1"/>
    <col min="6390" max="6390" width="22.7109375" style="100" customWidth="1"/>
    <col min="6391" max="6391" width="17.28515625" style="100" bestFit="1" customWidth="1"/>
    <col min="6392" max="6392" width="11" style="100" bestFit="1" customWidth="1"/>
    <col min="6393" max="6393" width="19.85546875" style="100" bestFit="1" customWidth="1"/>
    <col min="6394" max="6396" width="9.140625" style="100" customWidth="1"/>
    <col min="6397" max="6397" width="16.7109375" style="100" customWidth="1"/>
    <col min="6398" max="6624" width="9.140625" style="100"/>
    <col min="6625" max="6625" width="11.5703125" style="100" customWidth="1"/>
    <col min="6626" max="6626" width="27.42578125" style="100" customWidth="1"/>
    <col min="6627" max="6627" width="134.28515625" style="100" customWidth="1"/>
    <col min="6628" max="6628" width="11.140625" style="100" customWidth="1"/>
    <col min="6629" max="6629" width="21.42578125" style="100" customWidth="1"/>
    <col min="6630" max="6630" width="19.42578125" style="100" customWidth="1"/>
    <col min="6631" max="6631" width="14.140625" style="100" customWidth="1"/>
    <col min="6632" max="6632" width="12.7109375" style="100" customWidth="1"/>
    <col min="6633" max="6633" width="23.42578125" style="100" customWidth="1"/>
    <col min="6634" max="6634" width="25.85546875" style="100" customWidth="1"/>
    <col min="6635" max="6635" width="23.7109375" style="100" customWidth="1"/>
    <col min="6636" max="6636" width="20.28515625" style="100" customWidth="1"/>
    <col min="6637" max="6637" width="24.140625" style="100" customWidth="1"/>
    <col min="6638" max="6638" width="18.7109375" style="100" bestFit="1" customWidth="1"/>
    <col min="6639" max="6639" width="12.140625" style="100" bestFit="1" customWidth="1"/>
    <col min="6640" max="6640" width="19.85546875" style="100" bestFit="1" customWidth="1"/>
    <col min="6641" max="6641" width="3.7109375" style="100" customWidth="1"/>
    <col min="6642" max="6642" width="20.140625" style="100" bestFit="1" customWidth="1"/>
    <col min="6643" max="6643" width="15.7109375" style="100" customWidth="1"/>
    <col min="6644" max="6644" width="3.7109375" style="100" customWidth="1"/>
    <col min="6645" max="6645" width="10.42578125" style="100" customWidth="1"/>
    <col min="6646" max="6646" width="22.7109375" style="100" customWidth="1"/>
    <col min="6647" max="6647" width="17.28515625" style="100" bestFit="1" customWidth="1"/>
    <col min="6648" max="6648" width="11" style="100" bestFit="1" customWidth="1"/>
    <col min="6649" max="6649" width="19.85546875" style="100" bestFit="1" customWidth="1"/>
    <col min="6650" max="6652" width="9.140625" style="100" customWidth="1"/>
    <col min="6653" max="6653" width="16.7109375" style="100" customWidth="1"/>
    <col min="6654" max="6880" width="9.140625" style="100"/>
    <col min="6881" max="6881" width="11.5703125" style="100" customWidth="1"/>
    <col min="6882" max="6882" width="27.42578125" style="100" customWidth="1"/>
    <col min="6883" max="6883" width="134.28515625" style="100" customWidth="1"/>
    <col min="6884" max="6884" width="11.140625" style="100" customWidth="1"/>
    <col min="6885" max="6885" width="21.42578125" style="100" customWidth="1"/>
    <col min="6886" max="6886" width="19.42578125" style="100" customWidth="1"/>
    <col min="6887" max="6887" width="14.140625" style="100" customWidth="1"/>
    <col min="6888" max="6888" width="12.7109375" style="100" customWidth="1"/>
    <col min="6889" max="6889" width="23.42578125" style="100" customWidth="1"/>
    <col min="6890" max="6890" width="25.85546875" style="100" customWidth="1"/>
    <col min="6891" max="6891" width="23.7109375" style="100" customWidth="1"/>
    <col min="6892" max="6892" width="20.28515625" style="100" customWidth="1"/>
    <col min="6893" max="6893" width="24.140625" style="100" customWidth="1"/>
    <col min="6894" max="6894" width="18.7109375" style="100" bestFit="1" customWidth="1"/>
    <col min="6895" max="6895" width="12.140625" style="100" bestFit="1" customWidth="1"/>
    <col min="6896" max="6896" width="19.85546875" style="100" bestFit="1" customWidth="1"/>
    <col min="6897" max="6897" width="3.7109375" style="100" customWidth="1"/>
    <col min="6898" max="6898" width="20.140625" style="100" bestFit="1" customWidth="1"/>
    <col min="6899" max="6899" width="15.7109375" style="100" customWidth="1"/>
    <col min="6900" max="6900" width="3.7109375" style="100" customWidth="1"/>
    <col min="6901" max="6901" width="10.42578125" style="100" customWidth="1"/>
    <col min="6902" max="6902" width="22.7109375" style="100" customWidth="1"/>
    <col min="6903" max="6903" width="17.28515625" style="100" bestFit="1" customWidth="1"/>
    <col min="6904" max="6904" width="11" style="100" bestFit="1" customWidth="1"/>
    <col min="6905" max="6905" width="19.85546875" style="100" bestFit="1" customWidth="1"/>
    <col min="6906" max="6908" width="9.140625" style="100" customWidth="1"/>
    <col min="6909" max="6909" width="16.7109375" style="100" customWidth="1"/>
    <col min="6910" max="7136" width="9.140625" style="100"/>
    <col min="7137" max="7137" width="11.5703125" style="100" customWidth="1"/>
    <col min="7138" max="7138" width="27.42578125" style="100" customWidth="1"/>
    <col min="7139" max="7139" width="134.28515625" style="100" customWidth="1"/>
    <col min="7140" max="7140" width="11.140625" style="100" customWidth="1"/>
    <col min="7141" max="7141" width="21.42578125" style="100" customWidth="1"/>
    <col min="7142" max="7142" width="19.42578125" style="100" customWidth="1"/>
    <col min="7143" max="7143" width="14.140625" style="100" customWidth="1"/>
    <col min="7144" max="7144" width="12.7109375" style="100" customWidth="1"/>
    <col min="7145" max="7145" width="23.42578125" style="100" customWidth="1"/>
    <col min="7146" max="7146" width="25.85546875" style="100" customWidth="1"/>
    <col min="7147" max="7147" width="23.7109375" style="100" customWidth="1"/>
    <col min="7148" max="7148" width="20.28515625" style="100" customWidth="1"/>
    <col min="7149" max="7149" width="24.140625" style="100" customWidth="1"/>
    <col min="7150" max="7150" width="18.7109375" style="100" bestFit="1" customWidth="1"/>
    <col min="7151" max="7151" width="12.140625" style="100" bestFit="1" customWidth="1"/>
    <col min="7152" max="7152" width="19.85546875" style="100" bestFit="1" customWidth="1"/>
    <col min="7153" max="7153" width="3.7109375" style="100" customWidth="1"/>
    <col min="7154" max="7154" width="20.140625" style="100" bestFit="1" customWidth="1"/>
    <col min="7155" max="7155" width="15.7109375" style="100" customWidth="1"/>
    <col min="7156" max="7156" width="3.7109375" style="100" customWidth="1"/>
    <col min="7157" max="7157" width="10.42578125" style="100" customWidth="1"/>
    <col min="7158" max="7158" width="22.7109375" style="100" customWidth="1"/>
    <col min="7159" max="7159" width="17.28515625" style="100" bestFit="1" customWidth="1"/>
    <col min="7160" max="7160" width="11" style="100" bestFit="1" customWidth="1"/>
    <col min="7161" max="7161" width="19.85546875" style="100" bestFit="1" customWidth="1"/>
    <col min="7162" max="7164" width="9.140625" style="100" customWidth="1"/>
    <col min="7165" max="7165" width="16.7109375" style="100" customWidth="1"/>
    <col min="7166" max="7392" width="9.140625" style="100"/>
    <col min="7393" max="7393" width="11.5703125" style="100" customWidth="1"/>
    <col min="7394" max="7394" width="27.42578125" style="100" customWidth="1"/>
    <col min="7395" max="7395" width="134.28515625" style="100" customWidth="1"/>
    <col min="7396" max="7396" width="11.140625" style="100" customWidth="1"/>
    <col min="7397" max="7397" width="21.42578125" style="100" customWidth="1"/>
    <col min="7398" max="7398" width="19.42578125" style="100" customWidth="1"/>
    <col min="7399" max="7399" width="14.140625" style="100" customWidth="1"/>
    <col min="7400" max="7400" width="12.7109375" style="100" customWidth="1"/>
    <col min="7401" max="7401" width="23.42578125" style="100" customWidth="1"/>
    <col min="7402" max="7402" width="25.85546875" style="100" customWidth="1"/>
    <col min="7403" max="7403" width="23.7109375" style="100" customWidth="1"/>
    <col min="7404" max="7404" width="20.28515625" style="100" customWidth="1"/>
    <col min="7405" max="7405" width="24.140625" style="100" customWidth="1"/>
    <col min="7406" max="7406" width="18.7109375" style="100" bestFit="1" customWidth="1"/>
    <col min="7407" max="7407" width="12.140625" style="100" bestFit="1" customWidth="1"/>
    <col min="7408" max="7408" width="19.85546875" style="100" bestFit="1" customWidth="1"/>
    <col min="7409" max="7409" width="3.7109375" style="100" customWidth="1"/>
    <col min="7410" max="7410" width="20.140625" style="100" bestFit="1" customWidth="1"/>
    <col min="7411" max="7411" width="15.7109375" style="100" customWidth="1"/>
    <col min="7412" max="7412" width="3.7109375" style="100" customWidth="1"/>
    <col min="7413" max="7413" width="10.42578125" style="100" customWidth="1"/>
    <col min="7414" max="7414" width="22.7109375" style="100" customWidth="1"/>
    <col min="7415" max="7415" width="17.28515625" style="100" bestFit="1" customWidth="1"/>
    <col min="7416" max="7416" width="11" style="100" bestFit="1" customWidth="1"/>
    <col min="7417" max="7417" width="19.85546875" style="100" bestFit="1" customWidth="1"/>
    <col min="7418" max="7420" width="9.140625" style="100" customWidth="1"/>
    <col min="7421" max="7421" width="16.7109375" style="100" customWidth="1"/>
    <col min="7422" max="7648" width="9.140625" style="100"/>
    <col min="7649" max="7649" width="11.5703125" style="100" customWidth="1"/>
    <col min="7650" max="7650" width="27.42578125" style="100" customWidth="1"/>
    <col min="7651" max="7651" width="134.28515625" style="100" customWidth="1"/>
    <col min="7652" max="7652" width="11.140625" style="100" customWidth="1"/>
    <col min="7653" max="7653" width="21.42578125" style="100" customWidth="1"/>
    <col min="7654" max="7654" width="19.42578125" style="100" customWidth="1"/>
    <col min="7655" max="7655" width="14.140625" style="100" customWidth="1"/>
    <col min="7656" max="7656" width="12.7109375" style="100" customWidth="1"/>
    <col min="7657" max="7657" width="23.42578125" style="100" customWidth="1"/>
    <col min="7658" max="7658" width="25.85546875" style="100" customWidth="1"/>
    <col min="7659" max="7659" width="23.7109375" style="100" customWidth="1"/>
    <col min="7660" max="7660" width="20.28515625" style="100" customWidth="1"/>
    <col min="7661" max="7661" width="24.140625" style="100" customWidth="1"/>
    <col min="7662" max="7662" width="18.7109375" style="100" bestFit="1" customWidth="1"/>
    <col min="7663" max="7663" width="12.140625" style="100" bestFit="1" customWidth="1"/>
    <col min="7664" max="7664" width="19.85546875" style="100" bestFit="1" customWidth="1"/>
    <col min="7665" max="7665" width="3.7109375" style="100" customWidth="1"/>
    <col min="7666" max="7666" width="20.140625" style="100" bestFit="1" customWidth="1"/>
    <col min="7667" max="7667" width="15.7109375" style="100" customWidth="1"/>
    <col min="7668" max="7668" width="3.7109375" style="100" customWidth="1"/>
    <col min="7669" max="7669" width="10.42578125" style="100" customWidth="1"/>
    <col min="7670" max="7670" width="22.7109375" style="100" customWidth="1"/>
    <col min="7671" max="7671" width="17.28515625" style="100" bestFit="1" customWidth="1"/>
    <col min="7672" max="7672" width="11" style="100" bestFit="1" customWidth="1"/>
    <col min="7673" max="7673" width="19.85546875" style="100" bestFit="1" customWidth="1"/>
    <col min="7674" max="7676" width="9.140625" style="100" customWidth="1"/>
    <col min="7677" max="7677" width="16.7109375" style="100" customWidth="1"/>
    <col min="7678" max="7904" width="9.140625" style="100"/>
    <col min="7905" max="7905" width="11.5703125" style="100" customWidth="1"/>
    <col min="7906" max="7906" width="27.42578125" style="100" customWidth="1"/>
    <col min="7907" max="7907" width="134.28515625" style="100" customWidth="1"/>
    <col min="7908" max="7908" width="11.140625" style="100" customWidth="1"/>
    <col min="7909" max="7909" width="21.42578125" style="100" customWidth="1"/>
    <col min="7910" max="7910" width="19.42578125" style="100" customWidth="1"/>
    <col min="7911" max="7911" width="14.140625" style="100" customWidth="1"/>
    <col min="7912" max="7912" width="12.7109375" style="100" customWidth="1"/>
    <col min="7913" max="7913" width="23.42578125" style="100" customWidth="1"/>
    <col min="7914" max="7914" width="25.85546875" style="100" customWidth="1"/>
    <col min="7915" max="7915" width="23.7109375" style="100" customWidth="1"/>
    <col min="7916" max="7916" width="20.28515625" style="100" customWidth="1"/>
    <col min="7917" max="7917" width="24.140625" style="100" customWidth="1"/>
    <col min="7918" max="7918" width="18.7109375" style="100" bestFit="1" customWidth="1"/>
    <col min="7919" max="7919" width="12.140625" style="100" bestFit="1" customWidth="1"/>
    <col min="7920" max="7920" width="19.85546875" style="100" bestFit="1" customWidth="1"/>
    <col min="7921" max="7921" width="3.7109375" style="100" customWidth="1"/>
    <col min="7922" max="7922" width="20.140625" style="100" bestFit="1" customWidth="1"/>
    <col min="7923" max="7923" width="15.7109375" style="100" customWidth="1"/>
    <col min="7924" max="7924" width="3.7109375" style="100" customWidth="1"/>
    <col min="7925" max="7925" width="10.42578125" style="100" customWidth="1"/>
    <col min="7926" max="7926" width="22.7109375" style="100" customWidth="1"/>
    <col min="7927" max="7927" width="17.28515625" style="100" bestFit="1" customWidth="1"/>
    <col min="7928" max="7928" width="11" style="100" bestFit="1" customWidth="1"/>
    <col min="7929" max="7929" width="19.85546875" style="100" bestFit="1" customWidth="1"/>
    <col min="7930" max="7932" width="9.140625" style="100" customWidth="1"/>
    <col min="7933" max="7933" width="16.7109375" style="100" customWidth="1"/>
    <col min="7934" max="8160" width="9.140625" style="100"/>
    <col min="8161" max="8161" width="11.5703125" style="100" customWidth="1"/>
    <col min="8162" max="8162" width="27.42578125" style="100" customWidth="1"/>
    <col min="8163" max="8163" width="134.28515625" style="100" customWidth="1"/>
    <col min="8164" max="8164" width="11.140625" style="100" customWidth="1"/>
    <col min="8165" max="8165" width="21.42578125" style="100" customWidth="1"/>
    <col min="8166" max="8166" width="19.42578125" style="100" customWidth="1"/>
    <col min="8167" max="8167" width="14.140625" style="100" customWidth="1"/>
    <col min="8168" max="8168" width="12.7109375" style="100" customWidth="1"/>
    <col min="8169" max="8169" width="23.42578125" style="100" customWidth="1"/>
    <col min="8170" max="8170" width="25.85546875" style="100" customWidth="1"/>
    <col min="8171" max="8171" width="23.7109375" style="100" customWidth="1"/>
    <col min="8172" max="8172" width="20.28515625" style="100" customWidth="1"/>
    <col min="8173" max="8173" width="24.140625" style="100" customWidth="1"/>
    <col min="8174" max="8174" width="18.7109375" style="100" bestFit="1" customWidth="1"/>
    <col min="8175" max="8175" width="12.140625" style="100" bestFit="1" customWidth="1"/>
    <col min="8176" max="8176" width="19.85546875" style="100" bestFit="1" customWidth="1"/>
    <col min="8177" max="8177" width="3.7109375" style="100" customWidth="1"/>
    <col min="8178" max="8178" width="20.140625" style="100" bestFit="1" customWidth="1"/>
    <col min="8179" max="8179" width="15.7109375" style="100" customWidth="1"/>
    <col min="8180" max="8180" width="3.7109375" style="100" customWidth="1"/>
    <col min="8181" max="8181" width="10.42578125" style="100" customWidth="1"/>
    <col min="8182" max="8182" width="22.7109375" style="100" customWidth="1"/>
    <col min="8183" max="8183" width="17.28515625" style="100" bestFit="1" customWidth="1"/>
    <col min="8184" max="8184" width="11" style="100" bestFit="1" customWidth="1"/>
    <col min="8185" max="8185" width="19.85546875" style="100" bestFit="1" customWidth="1"/>
    <col min="8186" max="8188" width="9.140625" style="100" customWidth="1"/>
    <col min="8189" max="8189" width="16.7109375" style="100" customWidth="1"/>
    <col min="8190" max="8416" width="9.140625" style="100"/>
    <col min="8417" max="8417" width="11.5703125" style="100" customWidth="1"/>
    <col min="8418" max="8418" width="27.42578125" style="100" customWidth="1"/>
    <col min="8419" max="8419" width="134.28515625" style="100" customWidth="1"/>
    <col min="8420" max="8420" width="11.140625" style="100" customWidth="1"/>
    <col min="8421" max="8421" width="21.42578125" style="100" customWidth="1"/>
    <col min="8422" max="8422" width="19.42578125" style="100" customWidth="1"/>
    <col min="8423" max="8423" width="14.140625" style="100" customWidth="1"/>
    <col min="8424" max="8424" width="12.7109375" style="100" customWidth="1"/>
    <col min="8425" max="8425" width="23.42578125" style="100" customWidth="1"/>
    <col min="8426" max="8426" width="25.85546875" style="100" customWidth="1"/>
    <col min="8427" max="8427" width="23.7109375" style="100" customWidth="1"/>
    <col min="8428" max="8428" width="20.28515625" style="100" customWidth="1"/>
    <col min="8429" max="8429" width="24.140625" style="100" customWidth="1"/>
    <col min="8430" max="8430" width="18.7109375" style="100" bestFit="1" customWidth="1"/>
    <col min="8431" max="8431" width="12.140625" style="100" bestFit="1" customWidth="1"/>
    <col min="8432" max="8432" width="19.85546875" style="100" bestFit="1" customWidth="1"/>
    <col min="8433" max="8433" width="3.7109375" style="100" customWidth="1"/>
    <col min="8434" max="8434" width="20.140625" style="100" bestFit="1" customWidth="1"/>
    <col min="8435" max="8435" width="15.7109375" style="100" customWidth="1"/>
    <col min="8436" max="8436" width="3.7109375" style="100" customWidth="1"/>
    <col min="8437" max="8437" width="10.42578125" style="100" customWidth="1"/>
    <col min="8438" max="8438" width="22.7109375" style="100" customWidth="1"/>
    <col min="8439" max="8439" width="17.28515625" style="100" bestFit="1" customWidth="1"/>
    <col min="8440" max="8440" width="11" style="100" bestFit="1" customWidth="1"/>
    <col min="8441" max="8441" width="19.85546875" style="100" bestFit="1" customWidth="1"/>
    <col min="8442" max="8444" width="9.140625" style="100" customWidth="1"/>
    <col min="8445" max="8445" width="16.7109375" style="100" customWidth="1"/>
    <col min="8446" max="8672" width="9.140625" style="100"/>
    <col min="8673" max="8673" width="11.5703125" style="100" customWidth="1"/>
    <col min="8674" max="8674" width="27.42578125" style="100" customWidth="1"/>
    <col min="8675" max="8675" width="134.28515625" style="100" customWidth="1"/>
    <col min="8676" max="8676" width="11.140625" style="100" customWidth="1"/>
    <col min="8677" max="8677" width="21.42578125" style="100" customWidth="1"/>
    <col min="8678" max="8678" width="19.42578125" style="100" customWidth="1"/>
    <col min="8679" max="8679" width="14.140625" style="100" customWidth="1"/>
    <col min="8680" max="8680" width="12.7109375" style="100" customWidth="1"/>
    <col min="8681" max="8681" width="23.42578125" style="100" customWidth="1"/>
    <col min="8682" max="8682" width="25.85546875" style="100" customWidth="1"/>
    <col min="8683" max="8683" width="23.7109375" style="100" customWidth="1"/>
    <col min="8684" max="8684" width="20.28515625" style="100" customWidth="1"/>
    <col min="8685" max="8685" width="24.140625" style="100" customWidth="1"/>
    <col min="8686" max="8686" width="18.7109375" style="100" bestFit="1" customWidth="1"/>
    <col min="8687" max="8687" width="12.140625" style="100" bestFit="1" customWidth="1"/>
    <col min="8688" max="8688" width="19.85546875" style="100" bestFit="1" customWidth="1"/>
    <col min="8689" max="8689" width="3.7109375" style="100" customWidth="1"/>
    <col min="8690" max="8690" width="20.140625" style="100" bestFit="1" customWidth="1"/>
    <col min="8691" max="8691" width="15.7109375" style="100" customWidth="1"/>
    <col min="8692" max="8692" width="3.7109375" style="100" customWidth="1"/>
    <col min="8693" max="8693" width="10.42578125" style="100" customWidth="1"/>
    <col min="8694" max="8694" width="22.7109375" style="100" customWidth="1"/>
    <col min="8695" max="8695" width="17.28515625" style="100" bestFit="1" customWidth="1"/>
    <col min="8696" max="8696" width="11" style="100" bestFit="1" customWidth="1"/>
    <col min="8697" max="8697" width="19.85546875" style="100" bestFit="1" customWidth="1"/>
    <col min="8698" max="8700" width="9.140625" style="100" customWidth="1"/>
    <col min="8701" max="8701" width="16.7109375" style="100" customWidth="1"/>
    <col min="8702" max="8928" width="9.140625" style="100"/>
    <col min="8929" max="8929" width="11.5703125" style="100" customWidth="1"/>
    <col min="8930" max="8930" width="27.42578125" style="100" customWidth="1"/>
    <col min="8931" max="8931" width="134.28515625" style="100" customWidth="1"/>
    <col min="8932" max="8932" width="11.140625" style="100" customWidth="1"/>
    <col min="8933" max="8933" width="21.42578125" style="100" customWidth="1"/>
    <col min="8934" max="8934" width="19.42578125" style="100" customWidth="1"/>
    <col min="8935" max="8935" width="14.140625" style="100" customWidth="1"/>
    <col min="8936" max="8936" width="12.7109375" style="100" customWidth="1"/>
    <col min="8937" max="8937" width="23.42578125" style="100" customWidth="1"/>
    <col min="8938" max="8938" width="25.85546875" style="100" customWidth="1"/>
    <col min="8939" max="8939" width="23.7109375" style="100" customWidth="1"/>
    <col min="8940" max="8940" width="20.28515625" style="100" customWidth="1"/>
    <col min="8941" max="8941" width="24.140625" style="100" customWidth="1"/>
    <col min="8942" max="8942" width="18.7109375" style="100" bestFit="1" customWidth="1"/>
    <col min="8943" max="8943" width="12.140625" style="100" bestFit="1" customWidth="1"/>
    <col min="8944" max="8944" width="19.85546875" style="100" bestFit="1" customWidth="1"/>
    <col min="8945" max="8945" width="3.7109375" style="100" customWidth="1"/>
    <col min="8946" max="8946" width="20.140625" style="100" bestFit="1" customWidth="1"/>
    <col min="8947" max="8947" width="15.7109375" style="100" customWidth="1"/>
    <col min="8948" max="8948" width="3.7109375" style="100" customWidth="1"/>
    <col min="8949" max="8949" width="10.42578125" style="100" customWidth="1"/>
    <col min="8950" max="8950" width="22.7109375" style="100" customWidth="1"/>
    <col min="8951" max="8951" width="17.28515625" style="100" bestFit="1" customWidth="1"/>
    <col min="8952" max="8952" width="11" style="100" bestFit="1" customWidth="1"/>
    <col min="8953" max="8953" width="19.85546875" style="100" bestFit="1" customWidth="1"/>
    <col min="8954" max="8956" width="9.140625" style="100" customWidth="1"/>
    <col min="8957" max="8957" width="16.7109375" style="100" customWidth="1"/>
    <col min="8958" max="9184" width="9.140625" style="100"/>
    <col min="9185" max="9185" width="11.5703125" style="100" customWidth="1"/>
    <col min="9186" max="9186" width="27.42578125" style="100" customWidth="1"/>
    <col min="9187" max="9187" width="134.28515625" style="100" customWidth="1"/>
    <col min="9188" max="9188" width="11.140625" style="100" customWidth="1"/>
    <col min="9189" max="9189" width="21.42578125" style="100" customWidth="1"/>
    <col min="9190" max="9190" width="19.42578125" style="100" customWidth="1"/>
    <col min="9191" max="9191" width="14.140625" style="100" customWidth="1"/>
    <col min="9192" max="9192" width="12.7109375" style="100" customWidth="1"/>
    <col min="9193" max="9193" width="23.42578125" style="100" customWidth="1"/>
    <col min="9194" max="9194" width="25.85546875" style="100" customWidth="1"/>
    <col min="9195" max="9195" width="23.7109375" style="100" customWidth="1"/>
    <col min="9196" max="9196" width="20.28515625" style="100" customWidth="1"/>
    <col min="9197" max="9197" width="24.140625" style="100" customWidth="1"/>
    <col min="9198" max="9198" width="18.7109375" style="100" bestFit="1" customWidth="1"/>
    <col min="9199" max="9199" width="12.140625" style="100" bestFit="1" customWidth="1"/>
    <col min="9200" max="9200" width="19.85546875" style="100" bestFit="1" customWidth="1"/>
    <col min="9201" max="9201" width="3.7109375" style="100" customWidth="1"/>
    <col min="9202" max="9202" width="20.140625" style="100" bestFit="1" customWidth="1"/>
    <col min="9203" max="9203" width="15.7109375" style="100" customWidth="1"/>
    <col min="9204" max="9204" width="3.7109375" style="100" customWidth="1"/>
    <col min="9205" max="9205" width="10.42578125" style="100" customWidth="1"/>
    <col min="9206" max="9206" width="22.7109375" style="100" customWidth="1"/>
    <col min="9207" max="9207" width="17.28515625" style="100" bestFit="1" customWidth="1"/>
    <col min="9208" max="9208" width="11" style="100" bestFit="1" customWidth="1"/>
    <col min="9209" max="9209" width="19.85546875" style="100" bestFit="1" customWidth="1"/>
    <col min="9210" max="9212" width="9.140625" style="100" customWidth="1"/>
    <col min="9213" max="9213" width="16.7109375" style="100" customWidth="1"/>
    <col min="9214" max="9440" width="9.140625" style="100"/>
    <col min="9441" max="9441" width="11.5703125" style="100" customWidth="1"/>
    <col min="9442" max="9442" width="27.42578125" style="100" customWidth="1"/>
    <col min="9443" max="9443" width="134.28515625" style="100" customWidth="1"/>
    <col min="9444" max="9444" width="11.140625" style="100" customWidth="1"/>
    <col min="9445" max="9445" width="21.42578125" style="100" customWidth="1"/>
    <col min="9446" max="9446" width="19.42578125" style="100" customWidth="1"/>
    <col min="9447" max="9447" width="14.140625" style="100" customWidth="1"/>
    <col min="9448" max="9448" width="12.7109375" style="100" customWidth="1"/>
    <col min="9449" max="9449" width="23.42578125" style="100" customWidth="1"/>
    <col min="9450" max="9450" width="25.85546875" style="100" customWidth="1"/>
    <col min="9451" max="9451" width="23.7109375" style="100" customWidth="1"/>
    <col min="9452" max="9452" width="20.28515625" style="100" customWidth="1"/>
    <col min="9453" max="9453" width="24.140625" style="100" customWidth="1"/>
    <col min="9454" max="9454" width="18.7109375" style="100" bestFit="1" customWidth="1"/>
    <col min="9455" max="9455" width="12.140625" style="100" bestFit="1" customWidth="1"/>
    <col min="9456" max="9456" width="19.85546875" style="100" bestFit="1" customWidth="1"/>
    <col min="9457" max="9457" width="3.7109375" style="100" customWidth="1"/>
    <col min="9458" max="9458" width="20.140625" style="100" bestFit="1" customWidth="1"/>
    <col min="9459" max="9459" width="15.7109375" style="100" customWidth="1"/>
    <col min="9460" max="9460" width="3.7109375" style="100" customWidth="1"/>
    <col min="9461" max="9461" width="10.42578125" style="100" customWidth="1"/>
    <col min="9462" max="9462" width="22.7109375" style="100" customWidth="1"/>
    <col min="9463" max="9463" width="17.28515625" style="100" bestFit="1" customWidth="1"/>
    <col min="9464" max="9464" width="11" style="100" bestFit="1" customWidth="1"/>
    <col min="9465" max="9465" width="19.85546875" style="100" bestFit="1" customWidth="1"/>
    <col min="9466" max="9468" width="9.140625" style="100" customWidth="1"/>
    <col min="9469" max="9469" width="16.7109375" style="100" customWidth="1"/>
    <col min="9470" max="9696" width="9.140625" style="100"/>
    <col min="9697" max="9697" width="11.5703125" style="100" customWidth="1"/>
    <col min="9698" max="9698" width="27.42578125" style="100" customWidth="1"/>
    <col min="9699" max="9699" width="134.28515625" style="100" customWidth="1"/>
    <col min="9700" max="9700" width="11.140625" style="100" customWidth="1"/>
    <col min="9701" max="9701" width="21.42578125" style="100" customWidth="1"/>
    <col min="9702" max="9702" width="19.42578125" style="100" customWidth="1"/>
    <col min="9703" max="9703" width="14.140625" style="100" customWidth="1"/>
    <col min="9704" max="9704" width="12.7109375" style="100" customWidth="1"/>
    <col min="9705" max="9705" width="23.42578125" style="100" customWidth="1"/>
    <col min="9706" max="9706" width="25.85546875" style="100" customWidth="1"/>
    <col min="9707" max="9707" width="23.7109375" style="100" customWidth="1"/>
    <col min="9708" max="9708" width="20.28515625" style="100" customWidth="1"/>
    <col min="9709" max="9709" width="24.140625" style="100" customWidth="1"/>
    <col min="9710" max="9710" width="18.7109375" style="100" bestFit="1" customWidth="1"/>
    <col min="9711" max="9711" width="12.140625" style="100" bestFit="1" customWidth="1"/>
    <col min="9712" max="9712" width="19.85546875" style="100" bestFit="1" customWidth="1"/>
    <col min="9713" max="9713" width="3.7109375" style="100" customWidth="1"/>
    <col min="9714" max="9714" width="20.140625" style="100" bestFit="1" customWidth="1"/>
    <col min="9715" max="9715" width="15.7109375" style="100" customWidth="1"/>
    <col min="9716" max="9716" width="3.7109375" style="100" customWidth="1"/>
    <col min="9717" max="9717" width="10.42578125" style="100" customWidth="1"/>
    <col min="9718" max="9718" width="22.7109375" style="100" customWidth="1"/>
    <col min="9719" max="9719" width="17.28515625" style="100" bestFit="1" customWidth="1"/>
    <col min="9720" max="9720" width="11" style="100" bestFit="1" customWidth="1"/>
    <col min="9721" max="9721" width="19.85546875" style="100" bestFit="1" customWidth="1"/>
    <col min="9722" max="9724" width="9.140625" style="100" customWidth="1"/>
    <col min="9725" max="9725" width="16.7109375" style="100" customWidth="1"/>
    <col min="9726" max="9952" width="9.140625" style="100"/>
    <col min="9953" max="9953" width="11.5703125" style="100" customWidth="1"/>
    <col min="9954" max="9954" width="27.42578125" style="100" customWidth="1"/>
    <col min="9955" max="9955" width="134.28515625" style="100" customWidth="1"/>
    <col min="9956" max="9956" width="11.140625" style="100" customWidth="1"/>
    <col min="9957" max="9957" width="21.42578125" style="100" customWidth="1"/>
    <col min="9958" max="9958" width="19.42578125" style="100" customWidth="1"/>
    <col min="9959" max="9959" width="14.140625" style="100" customWidth="1"/>
    <col min="9960" max="9960" width="12.7109375" style="100" customWidth="1"/>
    <col min="9961" max="9961" width="23.42578125" style="100" customWidth="1"/>
    <col min="9962" max="9962" width="25.85546875" style="100" customWidth="1"/>
    <col min="9963" max="9963" width="23.7109375" style="100" customWidth="1"/>
    <col min="9964" max="9964" width="20.28515625" style="100" customWidth="1"/>
    <col min="9965" max="9965" width="24.140625" style="100" customWidth="1"/>
    <col min="9966" max="9966" width="18.7109375" style="100" bestFit="1" customWidth="1"/>
    <col min="9967" max="9967" width="12.140625" style="100" bestFit="1" customWidth="1"/>
    <col min="9968" max="9968" width="19.85546875" style="100" bestFit="1" customWidth="1"/>
    <col min="9969" max="9969" width="3.7109375" style="100" customWidth="1"/>
    <col min="9970" max="9970" width="20.140625" style="100" bestFit="1" customWidth="1"/>
    <col min="9971" max="9971" width="15.7109375" style="100" customWidth="1"/>
    <col min="9972" max="9972" width="3.7109375" style="100" customWidth="1"/>
    <col min="9973" max="9973" width="10.42578125" style="100" customWidth="1"/>
    <col min="9974" max="9974" width="22.7109375" style="100" customWidth="1"/>
    <col min="9975" max="9975" width="17.28515625" style="100" bestFit="1" customWidth="1"/>
    <col min="9976" max="9976" width="11" style="100" bestFit="1" customWidth="1"/>
    <col min="9977" max="9977" width="19.85546875" style="100" bestFit="1" customWidth="1"/>
    <col min="9978" max="9980" width="9.140625" style="100" customWidth="1"/>
    <col min="9981" max="9981" width="16.7109375" style="100" customWidth="1"/>
    <col min="9982" max="10208" width="9.140625" style="100"/>
    <col min="10209" max="10209" width="11.5703125" style="100" customWidth="1"/>
    <col min="10210" max="10210" width="27.42578125" style="100" customWidth="1"/>
    <col min="10211" max="10211" width="134.28515625" style="100" customWidth="1"/>
    <col min="10212" max="10212" width="11.140625" style="100" customWidth="1"/>
    <col min="10213" max="10213" width="21.42578125" style="100" customWidth="1"/>
    <col min="10214" max="10214" width="19.42578125" style="100" customWidth="1"/>
    <col min="10215" max="10215" width="14.140625" style="100" customWidth="1"/>
    <col min="10216" max="10216" width="12.7109375" style="100" customWidth="1"/>
    <col min="10217" max="10217" width="23.42578125" style="100" customWidth="1"/>
    <col min="10218" max="10218" width="25.85546875" style="100" customWidth="1"/>
    <col min="10219" max="10219" width="23.7109375" style="100" customWidth="1"/>
    <col min="10220" max="10220" width="20.28515625" style="100" customWidth="1"/>
    <col min="10221" max="10221" width="24.140625" style="100" customWidth="1"/>
    <col min="10222" max="10222" width="18.7109375" style="100" bestFit="1" customWidth="1"/>
    <col min="10223" max="10223" width="12.140625" style="100" bestFit="1" customWidth="1"/>
    <col min="10224" max="10224" width="19.85546875" style="100" bestFit="1" customWidth="1"/>
    <col min="10225" max="10225" width="3.7109375" style="100" customWidth="1"/>
    <col min="10226" max="10226" width="20.140625" style="100" bestFit="1" customWidth="1"/>
    <col min="10227" max="10227" width="15.7109375" style="100" customWidth="1"/>
    <col min="10228" max="10228" width="3.7109375" style="100" customWidth="1"/>
    <col min="10229" max="10229" width="10.42578125" style="100" customWidth="1"/>
    <col min="10230" max="10230" width="22.7109375" style="100" customWidth="1"/>
    <col min="10231" max="10231" width="17.28515625" style="100" bestFit="1" customWidth="1"/>
    <col min="10232" max="10232" width="11" style="100" bestFit="1" customWidth="1"/>
    <col min="10233" max="10233" width="19.85546875" style="100" bestFit="1" customWidth="1"/>
    <col min="10234" max="10236" width="9.140625" style="100" customWidth="1"/>
    <col min="10237" max="10237" width="16.7109375" style="100" customWidth="1"/>
    <col min="10238" max="10464" width="9.140625" style="100"/>
    <col min="10465" max="10465" width="11.5703125" style="100" customWidth="1"/>
    <col min="10466" max="10466" width="27.42578125" style="100" customWidth="1"/>
    <col min="10467" max="10467" width="134.28515625" style="100" customWidth="1"/>
    <col min="10468" max="10468" width="11.140625" style="100" customWidth="1"/>
    <col min="10469" max="10469" width="21.42578125" style="100" customWidth="1"/>
    <col min="10470" max="10470" width="19.42578125" style="100" customWidth="1"/>
    <col min="10471" max="10471" width="14.140625" style="100" customWidth="1"/>
    <col min="10472" max="10472" width="12.7109375" style="100" customWidth="1"/>
    <col min="10473" max="10473" width="23.42578125" style="100" customWidth="1"/>
    <col min="10474" max="10474" width="25.85546875" style="100" customWidth="1"/>
    <col min="10475" max="10475" width="23.7109375" style="100" customWidth="1"/>
    <col min="10476" max="10476" width="20.28515625" style="100" customWidth="1"/>
    <col min="10477" max="10477" width="24.140625" style="100" customWidth="1"/>
    <col min="10478" max="10478" width="18.7109375" style="100" bestFit="1" customWidth="1"/>
    <col min="10479" max="10479" width="12.140625" style="100" bestFit="1" customWidth="1"/>
    <col min="10480" max="10480" width="19.85546875" style="100" bestFit="1" customWidth="1"/>
    <col min="10481" max="10481" width="3.7109375" style="100" customWidth="1"/>
    <col min="10482" max="10482" width="20.140625" style="100" bestFit="1" customWidth="1"/>
    <col min="10483" max="10483" width="15.7109375" style="100" customWidth="1"/>
    <col min="10484" max="10484" width="3.7109375" style="100" customWidth="1"/>
    <col min="10485" max="10485" width="10.42578125" style="100" customWidth="1"/>
    <col min="10486" max="10486" width="22.7109375" style="100" customWidth="1"/>
    <col min="10487" max="10487" width="17.28515625" style="100" bestFit="1" customWidth="1"/>
    <col min="10488" max="10488" width="11" style="100" bestFit="1" customWidth="1"/>
    <col min="10489" max="10489" width="19.85546875" style="100" bestFit="1" customWidth="1"/>
    <col min="10490" max="10492" width="9.140625" style="100" customWidth="1"/>
    <col min="10493" max="10493" width="16.7109375" style="100" customWidth="1"/>
    <col min="10494" max="10720" width="9.140625" style="100"/>
    <col min="10721" max="10721" width="11.5703125" style="100" customWidth="1"/>
    <col min="10722" max="10722" width="27.42578125" style="100" customWidth="1"/>
    <col min="10723" max="10723" width="134.28515625" style="100" customWidth="1"/>
    <col min="10724" max="10724" width="11.140625" style="100" customWidth="1"/>
    <col min="10725" max="10725" width="21.42578125" style="100" customWidth="1"/>
    <col min="10726" max="10726" width="19.42578125" style="100" customWidth="1"/>
    <col min="10727" max="10727" width="14.140625" style="100" customWidth="1"/>
    <col min="10728" max="10728" width="12.7109375" style="100" customWidth="1"/>
    <col min="10729" max="10729" width="23.42578125" style="100" customWidth="1"/>
    <col min="10730" max="10730" width="25.85546875" style="100" customWidth="1"/>
    <col min="10731" max="10731" width="23.7109375" style="100" customWidth="1"/>
    <col min="10732" max="10732" width="20.28515625" style="100" customWidth="1"/>
    <col min="10733" max="10733" width="24.140625" style="100" customWidth="1"/>
    <col min="10734" max="10734" width="18.7109375" style="100" bestFit="1" customWidth="1"/>
    <col min="10735" max="10735" width="12.140625" style="100" bestFit="1" customWidth="1"/>
    <col min="10736" max="10736" width="19.85546875" style="100" bestFit="1" customWidth="1"/>
    <col min="10737" max="10737" width="3.7109375" style="100" customWidth="1"/>
    <col min="10738" max="10738" width="20.140625" style="100" bestFit="1" customWidth="1"/>
    <col min="10739" max="10739" width="15.7109375" style="100" customWidth="1"/>
    <col min="10740" max="10740" width="3.7109375" style="100" customWidth="1"/>
    <col min="10741" max="10741" width="10.42578125" style="100" customWidth="1"/>
    <col min="10742" max="10742" width="22.7109375" style="100" customWidth="1"/>
    <col min="10743" max="10743" width="17.28515625" style="100" bestFit="1" customWidth="1"/>
    <col min="10744" max="10744" width="11" style="100" bestFit="1" customWidth="1"/>
    <col min="10745" max="10745" width="19.85546875" style="100" bestFit="1" customWidth="1"/>
    <col min="10746" max="10748" width="9.140625" style="100" customWidth="1"/>
    <col min="10749" max="10749" width="16.7109375" style="100" customWidth="1"/>
    <col min="10750" max="10976" width="9.140625" style="100"/>
    <col min="10977" max="10977" width="11.5703125" style="100" customWidth="1"/>
    <col min="10978" max="10978" width="27.42578125" style="100" customWidth="1"/>
    <col min="10979" max="10979" width="134.28515625" style="100" customWidth="1"/>
    <col min="10980" max="10980" width="11.140625" style="100" customWidth="1"/>
    <col min="10981" max="10981" width="21.42578125" style="100" customWidth="1"/>
    <col min="10982" max="10982" width="19.42578125" style="100" customWidth="1"/>
    <col min="10983" max="10983" width="14.140625" style="100" customWidth="1"/>
    <col min="10984" max="10984" width="12.7109375" style="100" customWidth="1"/>
    <col min="10985" max="10985" width="23.42578125" style="100" customWidth="1"/>
    <col min="10986" max="10986" width="25.85546875" style="100" customWidth="1"/>
    <col min="10987" max="10987" width="23.7109375" style="100" customWidth="1"/>
    <col min="10988" max="10988" width="20.28515625" style="100" customWidth="1"/>
    <col min="10989" max="10989" width="24.140625" style="100" customWidth="1"/>
    <col min="10990" max="10990" width="18.7109375" style="100" bestFit="1" customWidth="1"/>
    <col min="10991" max="10991" width="12.140625" style="100" bestFit="1" customWidth="1"/>
    <col min="10992" max="10992" width="19.85546875" style="100" bestFit="1" customWidth="1"/>
    <col min="10993" max="10993" width="3.7109375" style="100" customWidth="1"/>
    <col min="10994" max="10994" width="20.140625" style="100" bestFit="1" customWidth="1"/>
    <col min="10995" max="10995" width="15.7109375" style="100" customWidth="1"/>
    <col min="10996" max="10996" width="3.7109375" style="100" customWidth="1"/>
    <col min="10997" max="10997" width="10.42578125" style="100" customWidth="1"/>
    <col min="10998" max="10998" width="22.7109375" style="100" customWidth="1"/>
    <col min="10999" max="10999" width="17.28515625" style="100" bestFit="1" customWidth="1"/>
    <col min="11000" max="11000" width="11" style="100" bestFit="1" customWidth="1"/>
    <col min="11001" max="11001" width="19.85546875" style="100" bestFit="1" customWidth="1"/>
    <col min="11002" max="11004" width="9.140625" style="100" customWidth="1"/>
    <col min="11005" max="11005" width="16.7109375" style="100" customWidth="1"/>
    <col min="11006" max="11232" width="9.140625" style="100"/>
    <col min="11233" max="11233" width="11.5703125" style="100" customWidth="1"/>
    <col min="11234" max="11234" width="27.42578125" style="100" customWidth="1"/>
    <col min="11235" max="11235" width="134.28515625" style="100" customWidth="1"/>
    <col min="11236" max="11236" width="11.140625" style="100" customWidth="1"/>
    <col min="11237" max="11237" width="21.42578125" style="100" customWidth="1"/>
    <col min="11238" max="11238" width="19.42578125" style="100" customWidth="1"/>
    <col min="11239" max="11239" width="14.140625" style="100" customWidth="1"/>
    <col min="11240" max="11240" width="12.7109375" style="100" customWidth="1"/>
    <col min="11241" max="11241" width="23.42578125" style="100" customWidth="1"/>
    <col min="11242" max="11242" width="25.85546875" style="100" customWidth="1"/>
    <col min="11243" max="11243" width="23.7109375" style="100" customWidth="1"/>
    <col min="11244" max="11244" width="20.28515625" style="100" customWidth="1"/>
    <col min="11245" max="11245" width="24.140625" style="100" customWidth="1"/>
    <col min="11246" max="11246" width="18.7109375" style="100" bestFit="1" customWidth="1"/>
    <col min="11247" max="11247" width="12.140625" style="100" bestFit="1" customWidth="1"/>
    <col min="11248" max="11248" width="19.85546875" style="100" bestFit="1" customWidth="1"/>
    <col min="11249" max="11249" width="3.7109375" style="100" customWidth="1"/>
    <col min="11250" max="11250" width="20.140625" style="100" bestFit="1" customWidth="1"/>
    <col min="11251" max="11251" width="15.7109375" style="100" customWidth="1"/>
    <col min="11252" max="11252" width="3.7109375" style="100" customWidth="1"/>
    <col min="11253" max="11253" width="10.42578125" style="100" customWidth="1"/>
    <col min="11254" max="11254" width="22.7109375" style="100" customWidth="1"/>
    <col min="11255" max="11255" width="17.28515625" style="100" bestFit="1" customWidth="1"/>
    <col min="11256" max="11256" width="11" style="100" bestFit="1" customWidth="1"/>
    <col min="11257" max="11257" width="19.85546875" style="100" bestFit="1" customWidth="1"/>
    <col min="11258" max="11260" width="9.140625" style="100" customWidth="1"/>
    <col min="11261" max="11261" width="16.7109375" style="100" customWidth="1"/>
    <col min="11262" max="11488" width="9.140625" style="100"/>
    <col min="11489" max="11489" width="11.5703125" style="100" customWidth="1"/>
    <col min="11490" max="11490" width="27.42578125" style="100" customWidth="1"/>
    <col min="11491" max="11491" width="134.28515625" style="100" customWidth="1"/>
    <col min="11492" max="11492" width="11.140625" style="100" customWidth="1"/>
    <col min="11493" max="11493" width="21.42578125" style="100" customWidth="1"/>
    <col min="11494" max="11494" width="19.42578125" style="100" customWidth="1"/>
    <col min="11495" max="11495" width="14.140625" style="100" customWidth="1"/>
    <col min="11496" max="11496" width="12.7109375" style="100" customWidth="1"/>
    <col min="11497" max="11497" width="23.42578125" style="100" customWidth="1"/>
    <col min="11498" max="11498" width="25.85546875" style="100" customWidth="1"/>
    <col min="11499" max="11499" width="23.7109375" style="100" customWidth="1"/>
    <col min="11500" max="11500" width="20.28515625" style="100" customWidth="1"/>
    <col min="11501" max="11501" width="24.140625" style="100" customWidth="1"/>
    <col min="11502" max="11502" width="18.7109375" style="100" bestFit="1" customWidth="1"/>
    <col min="11503" max="11503" width="12.140625" style="100" bestFit="1" customWidth="1"/>
    <col min="11504" max="11504" width="19.85546875" style="100" bestFit="1" customWidth="1"/>
    <col min="11505" max="11505" width="3.7109375" style="100" customWidth="1"/>
    <col min="11506" max="11506" width="20.140625" style="100" bestFit="1" customWidth="1"/>
    <col min="11507" max="11507" width="15.7109375" style="100" customWidth="1"/>
    <col min="11508" max="11508" width="3.7109375" style="100" customWidth="1"/>
    <col min="11509" max="11509" width="10.42578125" style="100" customWidth="1"/>
    <col min="11510" max="11510" width="22.7109375" style="100" customWidth="1"/>
    <col min="11511" max="11511" width="17.28515625" style="100" bestFit="1" customWidth="1"/>
    <col min="11512" max="11512" width="11" style="100" bestFit="1" customWidth="1"/>
    <col min="11513" max="11513" width="19.85546875" style="100" bestFit="1" customWidth="1"/>
    <col min="11514" max="11516" width="9.140625" style="100" customWidth="1"/>
    <col min="11517" max="11517" width="16.7109375" style="100" customWidth="1"/>
    <col min="11518" max="11744" width="9.140625" style="100"/>
    <col min="11745" max="11745" width="11.5703125" style="100" customWidth="1"/>
    <col min="11746" max="11746" width="27.42578125" style="100" customWidth="1"/>
    <col min="11747" max="11747" width="134.28515625" style="100" customWidth="1"/>
    <col min="11748" max="11748" width="11.140625" style="100" customWidth="1"/>
    <col min="11749" max="11749" width="21.42578125" style="100" customWidth="1"/>
    <col min="11750" max="11750" width="19.42578125" style="100" customWidth="1"/>
    <col min="11751" max="11751" width="14.140625" style="100" customWidth="1"/>
    <col min="11752" max="11752" width="12.7109375" style="100" customWidth="1"/>
    <col min="11753" max="11753" width="23.42578125" style="100" customWidth="1"/>
    <col min="11754" max="11754" width="25.85546875" style="100" customWidth="1"/>
    <col min="11755" max="11755" width="23.7109375" style="100" customWidth="1"/>
    <col min="11756" max="11756" width="20.28515625" style="100" customWidth="1"/>
    <col min="11757" max="11757" width="24.140625" style="100" customWidth="1"/>
    <col min="11758" max="11758" width="18.7109375" style="100" bestFit="1" customWidth="1"/>
    <col min="11759" max="11759" width="12.140625" style="100" bestFit="1" customWidth="1"/>
    <col min="11760" max="11760" width="19.85546875" style="100" bestFit="1" customWidth="1"/>
    <col min="11761" max="11761" width="3.7109375" style="100" customWidth="1"/>
    <col min="11762" max="11762" width="20.140625" style="100" bestFit="1" customWidth="1"/>
    <col min="11763" max="11763" width="15.7109375" style="100" customWidth="1"/>
    <col min="11764" max="11764" width="3.7109375" style="100" customWidth="1"/>
    <col min="11765" max="11765" width="10.42578125" style="100" customWidth="1"/>
    <col min="11766" max="11766" width="22.7109375" style="100" customWidth="1"/>
    <col min="11767" max="11767" width="17.28515625" style="100" bestFit="1" customWidth="1"/>
    <col min="11768" max="11768" width="11" style="100" bestFit="1" customWidth="1"/>
    <col min="11769" max="11769" width="19.85546875" style="100" bestFit="1" customWidth="1"/>
    <col min="11770" max="11772" width="9.140625" style="100" customWidth="1"/>
    <col min="11773" max="11773" width="16.7109375" style="100" customWidth="1"/>
    <col min="11774" max="12000" width="9.140625" style="100"/>
    <col min="12001" max="12001" width="11.5703125" style="100" customWidth="1"/>
    <col min="12002" max="12002" width="27.42578125" style="100" customWidth="1"/>
    <col min="12003" max="12003" width="134.28515625" style="100" customWidth="1"/>
    <col min="12004" max="12004" width="11.140625" style="100" customWidth="1"/>
    <col min="12005" max="12005" width="21.42578125" style="100" customWidth="1"/>
    <col min="12006" max="12006" width="19.42578125" style="100" customWidth="1"/>
    <col min="12007" max="12007" width="14.140625" style="100" customWidth="1"/>
    <col min="12008" max="12008" width="12.7109375" style="100" customWidth="1"/>
    <col min="12009" max="12009" width="23.42578125" style="100" customWidth="1"/>
    <col min="12010" max="12010" width="25.85546875" style="100" customWidth="1"/>
    <col min="12011" max="12011" width="23.7109375" style="100" customWidth="1"/>
    <col min="12012" max="12012" width="20.28515625" style="100" customWidth="1"/>
    <col min="12013" max="12013" width="24.140625" style="100" customWidth="1"/>
    <col min="12014" max="12014" width="18.7109375" style="100" bestFit="1" customWidth="1"/>
    <col min="12015" max="12015" width="12.140625" style="100" bestFit="1" customWidth="1"/>
    <col min="12016" max="12016" width="19.85546875" style="100" bestFit="1" customWidth="1"/>
    <col min="12017" max="12017" width="3.7109375" style="100" customWidth="1"/>
    <col min="12018" max="12018" width="20.140625" style="100" bestFit="1" customWidth="1"/>
    <col min="12019" max="12019" width="15.7109375" style="100" customWidth="1"/>
    <col min="12020" max="12020" width="3.7109375" style="100" customWidth="1"/>
    <col min="12021" max="12021" width="10.42578125" style="100" customWidth="1"/>
    <col min="12022" max="12022" width="22.7109375" style="100" customWidth="1"/>
    <col min="12023" max="12023" width="17.28515625" style="100" bestFit="1" customWidth="1"/>
    <col min="12024" max="12024" width="11" style="100" bestFit="1" customWidth="1"/>
    <col min="12025" max="12025" width="19.85546875" style="100" bestFit="1" customWidth="1"/>
    <col min="12026" max="12028" width="9.140625" style="100" customWidth="1"/>
    <col min="12029" max="12029" width="16.7109375" style="100" customWidth="1"/>
    <col min="12030" max="12256" width="9.140625" style="100"/>
    <col min="12257" max="12257" width="11.5703125" style="100" customWidth="1"/>
    <col min="12258" max="12258" width="27.42578125" style="100" customWidth="1"/>
    <col min="12259" max="12259" width="134.28515625" style="100" customWidth="1"/>
    <col min="12260" max="12260" width="11.140625" style="100" customWidth="1"/>
    <col min="12261" max="12261" width="21.42578125" style="100" customWidth="1"/>
    <col min="12262" max="12262" width="19.42578125" style="100" customWidth="1"/>
    <col min="12263" max="12263" width="14.140625" style="100" customWidth="1"/>
    <col min="12264" max="12264" width="12.7109375" style="100" customWidth="1"/>
    <col min="12265" max="12265" width="23.42578125" style="100" customWidth="1"/>
    <col min="12266" max="12266" width="25.85546875" style="100" customWidth="1"/>
    <col min="12267" max="12267" width="23.7109375" style="100" customWidth="1"/>
    <col min="12268" max="12268" width="20.28515625" style="100" customWidth="1"/>
    <col min="12269" max="12269" width="24.140625" style="100" customWidth="1"/>
    <col min="12270" max="12270" width="18.7109375" style="100" bestFit="1" customWidth="1"/>
    <col min="12271" max="12271" width="12.140625" style="100" bestFit="1" customWidth="1"/>
    <col min="12272" max="12272" width="19.85546875" style="100" bestFit="1" customWidth="1"/>
    <col min="12273" max="12273" width="3.7109375" style="100" customWidth="1"/>
    <col min="12274" max="12274" width="20.140625" style="100" bestFit="1" customWidth="1"/>
    <col min="12275" max="12275" width="15.7109375" style="100" customWidth="1"/>
    <col min="12276" max="12276" width="3.7109375" style="100" customWidth="1"/>
    <col min="12277" max="12277" width="10.42578125" style="100" customWidth="1"/>
    <col min="12278" max="12278" width="22.7109375" style="100" customWidth="1"/>
    <col min="12279" max="12279" width="17.28515625" style="100" bestFit="1" customWidth="1"/>
    <col min="12280" max="12280" width="11" style="100" bestFit="1" customWidth="1"/>
    <col min="12281" max="12281" width="19.85546875" style="100" bestFit="1" customWidth="1"/>
    <col min="12282" max="12284" width="9.140625" style="100" customWidth="1"/>
    <col min="12285" max="12285" width="16.7109375" style="100" customWidth="1"/>
    <col min="12286" max="12512" width="9.140625" style="100"/>
    <col min="12513" max="12513" width="11.5703125" style="100" customWidth="1"/>
    <col min="12514" max="12514" width="27.42578125" style="100" customWidth="1"/>
    <col min="12515" max="12515" width="134.28515625" style="100" customWidth="1"/>
    <col min="12516" max="12516" width="11.140625" style="100" customWidth="1"/>
    <col min="12517" max="12517" width="21.42578125" style="100" customWidth="1"/>
    <col min="12518" max="12518" width="19.42578125" style="100" customWidth="1"/>
    <col min="12519" max="12519" width="14.140625" style="100" customWidth="1"/>
    <col min="12520" max="12520" width="12.7109375" style="100" customWidth="1"/>
    <col min="12521" max="12521" width="23.42578125" style="100" customWidth="1"/>
    <col min="12522" max="12522" width="25.85546875" style="100" customWidth="1"/>
    <col min="12523" max="12523" width="23.7109375" style="100" customWidth="1"/>
    <col min="12524" max="12524" width="20.28515625" style="100" customWidth="1"/>
    <col min="12525" max="12525" width="24.140625" style="100" customWidth="1"/>
    <col min="12526" max="12526" width="18.7109375" style="100" bestFit="1" customWidth="1"/>
    <col min="12527" max="12527" width="12.140625" style="100" bestFit="1" customWidth="1"/>
    <col min="12528" max="12528" width="19.85546875" style="100" bestFit="1" customWidth="1"/>
    <col min="12529" max="12529" width="3.7109375" style="100" customWidth="1"/>
    <col min="12530" max="12530" width="20.140625" style="100" bestFit="1" customWidth="1"/>
    <col min="12531" max="12531" width="15.7109375" style="100" customWidth="1"/>
    <col min="12532" max="12532" width="3.7109375" style="100" customWidth="1"/>
    <col min="12533" max="12533" width="10.42578125" style="100" customWidth="1"/>
    <col min="12534" max="12534" width="22.7109375" style="100" customWidth="1"/>
    <col min="12535" max="12535" width="17.28515625" style="100" bestFit="1" customWidth="1"/>
    <col min="12536" max="12536" width="11" style="100" bestFit="1" customWidth="1"/>
    <col min="12537" max="12537" width="19.85546875" style="100" bestFit="1" customWidth="1"/>
    <col min="12538" max="12540" width="9.140625" style="100" customWidth="1"/>
    <col min="12541" max="12541" width="16.7109375" style="100" customWidth="1"/>
    <col min="12542" max="12768" width="9.140625" style="100"/>
    <col min="12769" max="12769" width="11.5703125" style="100" customWidth="1"/>
    <col min="12770" max="12770" width="27.42578125" style="100" customWidth="1"/>
    <col min="12771" max="12771" width="134.28515625" style="100" customWidth="1"/>
    <col min="12772" max="12772" width="11.140625" style="100" customWidth="1"/>
    <col min="12773" max="12773" width="21.42578125" style="100" customWidth="1"/>
    <col min="12774" max="12774" width="19.42578125" style="100" customWidth="1"/>
    <col min="12775" max="12775" width="14.140625" style="100" customWidth="1"/>
    <col min="12776" max="12776" width="12.7109375" style="100" customWidth="1"/>
    <col min="12777" max="12777" width="23.42578125" style="100" customWidth="1"/>
    <col min="12778" max="12778" width="25.85546875" style="100" customWidth="1"/>
    <col min="12779" max="12779" width="23.7109375" style="100" customWidth="1"/>
    <col min="12780" max="12780" width="20.28515625" style="100" customWidth="1"/>
    <col min="12781" max="12781" width="24.140625" style="100" customWidth="1"/>
    <col min="12782" max="12782" width="18.7109375" style="100" bestFit="1" customWidth="1"/>
    <col min="12783" max="12783" width="12.140625" style="100" bestFit="1" customWidth="1"/>
    <col min="12784" max="12784" width="19.85546875" style="100" bestFit="1" customWidth="1"/>
    <col min="12785" max="12785" width="3.7109375" style="100" customWidth="1"/>
    <col min="12786" max="12786" width="20.140625" style="100" bestFit="1" customWidth="1"/>
    <col min="12787" max="12787" width="15.7109375" style="100" customWidth="1"/>
    <col min="12788" max="12788" width="3.7109375" style="100" customWidth="1"/>
    <col min="12789" max="12789" width="10.42578125" style="100" customWidth="1"/>
    <col min="12790" max="12790" width="22.7109375" style="100" customWidth="1"/>
    <col min="12791" max="12791" width="17.28515625" style="100" bestFit="1" customWidth="1"/>
    <col min="12792" max="12792" width="11" style="100" bestFit="1" customWidth="1"/>
    <col min="12793" max="12793" width="19.85546875" style="100" bestFit="1" customWidth="1"/>
    <col min="12794" max="12796" width="9.140625" style="100" customWidth="1"/>
    <col min="12797" max="12797" width="16.7109375" style="100" customWidth="1"/>
    <col min="12798" max="13024" width="9.140625" style="100"/>
    <col min="13025" max="13025" width="11.5703125" style="100" customWidth="1"/>
    <col min="13026" max="13026" width="27.42578125" style="100" customWidth="1"/>
    <col min="13027" max="13027" width="134.28515625" style="100" customWidth="1"/>
    <col min="13028" max="13028" width="11.140625" style="100" customWidth="1"/>
    <col min="13029" max="13029" width="21.42578125" style="100" customWidth="1"/>
    <col min="13030" max="13030" width="19.42578125" style="100" customWidth="1"/>
    <col min="13031" max="13031" width="14.140625" style="100" customWidth="1"/>
    <col min="13032" max="13032" width="12.7109375" style="100" customWidth="1"/>
    <col min="13033" max="13033" width="23.42578125" style="100" customWidth="1"/>
    <col min="13034" max="13034" width="25.85546875" style="100" customWidth="1"/>
    <col min="13035" max="13035" width="23.7109375" style="100" customWidth="1"/>
    <col min="13036" max="13036" width="20.28515625" style="100" customWidth="1"/>
    <col min="13037" max="13037" width="24.140625" style="100" customWidth="1"/>
    <col min="13038" max="13038" width="18.7109375" style="100" bestFit="1" customWidth="1"/>
    <col min="13039" max="13039" width="12.140625" style="100" bestFit="1" customWidth="1"/>
    <col min="13040" max="13040" width="19.85546875" style="100" bestFit="1" customWidth="1"/>
    <col min="13041" max="13041" width="3.7109375" style="100" customWidth="1"/>
    <col min="13042" max="13042" width="20.140625" style="100" bestFit="1" customWidth="1"/>
    <col min="13043" max="13043" width="15.7109375" style="100" customWidth="1"/>
    <col min="13044" max="13044" width="3.7109375" style="100" customWidth="1"/>
    <col min="13045" max="13045" width="10.42578125" style="100" customWidth="1"/>
    <col min="13046" max="13046" width="22.7109375" style="100" customWidth="1"/>
    <col min="13047" max="13047" width="17.28515625" style="100" bestFit="1" customWidth="1"/>
    <col min="13048" max="13048" width="11" style="100" bestFit="1" customWidth="1"/>
    <col min="13049" max="13049" width="19.85546875" style="100" bestFit="1" customWidth="1"/>
    <col min="13050" max="13052" width="9.140625" style="100" customWidth="1"/>
    <col min="13053" max="13053" width="16.7109375" style="100" customWidth="1"/>
    <col min="13054" max="13280" width="9.140625" style="100"/>
    <col min="13281" max="13281" width="11.5703125" style="100" customWidth="1"/>
    <col min="13282" max="13282" width="27.42578125" style="100" customWidth="1"/>
    <col min="13283" max="13283" width="134.28515625" style="100" customWidth="1"/>
    <col min="13284" max="13284" width="11.140625" style="100" customWidth="1"/>
    <col min="13285" max="13285" width="21.42578125" style="100" customWidth="1"/>
    <col min="13286" max="13286" width="19.42578125" style="100" customWidth="1"/>
    <col min="13287" max="13287" width="14.140625" style="100" customWidth="1"/>
    <col min="13288" max="13288" width="12.7109375" style="100" customWidth="1"/>
    <col min="13289" max="13289" width="23.42578125" style="100" customWidth="1"/>
    <col min="13290" max="13290" width="25.85546875" style="100" customWidth="1"/>
    <col min="13291" max="13291" width="23.7109375" style="100" customWidth="1"/>
    <col min="13292" max="13292" width="20.28515625" style="100" customWidth="1"/>
    <col min="13293" max="13293" width="24.140625" style="100" customWidth="1"/>
    <col min="13294" max="13294" width="18.7109375" style="100" bestFit="1" customWidth="1"/>
    <col min="13295" max="13295" width="12.140625" style="100" bestFit="1" customWidth="1"/>
    <col min="13296" max="13296" width="19.85546875" style="100" bestFit="1" customWidth="1"/>
    <col min="13297" max="13297" width="3.7109375" style="100" customWidth="1"/>
    <col min="13298" max="13298" width="20.140625" style="100" bestFit="1" customWidth="1"/>
    <col min="13299" max="13299" width="15.7109375" style="100" customWidth="1"/>
    <col min="13300" max="13300" width="3.7109375" style="100" customWidth="1"/>
    <col min="13301" max="13301" width="10.42578125" style="100" customWidth="1"/>
    <col min="13302" max="13302" width="22.7109375" style="100" customWidth="1"/>
    <col min="13303" max="13303" width="17.28515625" style="100" bestFit="1" customWidth="1"/>
    <col min="13304" max="13304" width="11" style="100" bestFit="1" customWidth="1"/>
    <col min="13305" max="13305" width="19.85546875" style="100" bestFit="1" customWidth="1"/>
    <col min="13306" max="13308" width="9.140625" style="100" customWidth="1"/>
    <col min="13309" max="13309" width="16.7109375" style="100" customWidth="1"/>
    <col min="13310" max="13536" width="9.140625" style="100"/>
    <col min="13537" max="13537" width="11.5703125" style="100" customWidth="1"/>
    <col min="13538" max="13538" width="27.42578125" style="100" customWidth="1"/>
    <col min="13539" max="13539" width="134.28515625" style="100" customWidth="1"/>
    <col min="13540" max="13540" width="11.140625" style="100" customWidth="1"/>
    <col min="13541" max="13541" width="21.42578125" style="100" customWidth="1"/>
    <col min="13542" max="13542" width="19.42578125" style="100" customWidth="1"/>
    <col min="13543" max="13543" width="14.140625" style="100" customWidth="1"/>
    <col min="13544" max="13544" width="12.7109375" style="100" customWidth="1"/>
    <col min="13545" max="13545" width="23.42578125" style="100" customWidth="1"/>
    <col min="13546" max="13546" width="25.85546875" style="100" customWidth="1"/>
    <col min="13547" max="13547" width="23.7109375" style="100" customWidth="1"/>
    <col min="13548" max="13548" width="20.28515625" style="100" customWidth="1"/>
    <col min="13549" max="13549" width="24.140625" style="100" customWidth="1"/>
    <col min="13550" max="13550" width="18.7109375" style="100" bestFit="1" customWidth="1"/>
    <col min="13551" max="13551" width="12.140625" style="100" bestFit="1" customWidth="1"/>
    <col min="13552" max="13552" width="19.85546875" style="100" bestFit="1" customWidth="1"/>
    <col min="13553" max="13553" width="3.7109375" style="100" customWidth="1"/>
    <col min="13554" max="13554" width="20.140625" style="100" bestFit="1" customWidth="1"/>
    <col min="13555" max="13555" width="15.7109375" style="100" customWidth="1"/>
    <col min="13556" max="13556" width="3.7109375" style="100" customWidth="1"/>
    <col min="13557" max="13557" width="10.42578125" style="100" customWidth="1"/>
    <col min="13558" max="13558" width="22.7109375" style="100" customWidth="1"/>
    <col min="13559" max="13559" width="17.28515625" style="100" bestFit="1" customWidth="1"/>
    <col min="13560" max="13560" width="11" style="100" bestFit="1" customWidth="1"/>
    <col min="13561" max="13561" width="19.85546875" style="100" bestFit="1" customWidth="1"/>
    <col min="13562" max="13564" width="9.140625" style="100" customWidth="1"/>
    <col min="13565" max="13565" width="16.7109375" style="100" customWidth="1"/>
    <col min="13566" max="13792" width="9.140625" style="100"/>
    <col min="13793" max="13793" width="11.5703125" style="100" customWidth="1"/>
    <col min="13794" max="13794" width="27.42578125" style="100" customWidth="1"/>
    <col min="13795" max="13795" width="134.28515625" style="100" customWidth="1"/>
    <col min="13796" max="13796" width="11.140625" style="100" customWidth="1"/>
    <col min="13797" max="13797" width="21.42578125" style="100" customWidth="1"/>
    <col min="13798" max="13798" width="19.42578125" style="100" customWidth="1"/>
    <col min="13799" max="13799" width="14.140625" style="100" customWidth="1"/>
    <col min="13800" max="13800" width="12.7109375" style="100" customWidth="1"/>
    <col min="13801" max="13801" width="23.42578125" style="100" customWidth="1"/>
    <col min="13802" max="13802" width="25.85546875" style="100" customWidth="1"/>
    <col min="13803" max="13803" width="23.7109375" style="100" customWidth="1"/>
    <col min="13804" max="13804" width="20.28515625" style="100" customWidth="1"/>
    <col min="13805" max="13805" width="24.140625" style="100" customWidth="1"/>
    <col min="13806" max="13806" width="18.7109375" style="100" bestFit="1" customWidth="1"/>
    <col min="13807" max="13807" width="12.140625" style="100" bestFit="1" customWidth="1"/>
    <col min="13808" max="13808" width="19.85546875" style="100" bestFit="1" customWidth="1"/>
    <col min="13809" max="13809" width="3.7109375" style="100" customWidth="1"/>
    <col min="13810" max="13810" width="20.140625" style="100" bestFit="1" customWidth="1"/>
    <col min="13811" max="13811" width="15.7109375" style="100" customWidth="1"/>
    <col min="13812" max="13812" width="3.7109375" style="100" customWidth="1"/>
    <col min="13813" max="13813" width="10.42578125" style="100" customWidth="1"/>
    <col min="13814" max="13814" width="22.7109375" style="100" customWidth="1"/>
    <col min="13815" max="13815" width="17.28515625" style="100" bestFit="1" customWidth="1"/>
    <col min="13816" max="13816" width="11" style="100" bestFit="1" customWidth="1"/>
    <col min="13817" max="13817" width="19.85546875" style="100" bestFit="1" customWidth="1"/>
    <col min="13818" max="13820" width="9.140625" style="100" customWidth="1"/>
    <col min="13821" max="13821" width="16.7109375" style="100" customWidth="1"/>
    <col min="13822" max="14048" width="9.140625" style="100"/>
    <col min="14049" max="14049" width="11.5703125" style="100" customWidth="1"/>
    <col min="14050" max="14050" width="27.42578125" style="100" customWidth="1"/>
    <col min="14051" max="14051" width="134.28515625" style="100" customWidth="1"/>
    <col min="14052" max="14052" width="11.140625" style="100" customWidth="1"/>
    <col min="14053" max="14053" width="21.42578125" style="100" customWidth="1"/>
    <col min="14054" max="14054" width="19.42578125" style="100" customWidth="1"/>
    <col min="14055" max="14055" width="14.140625" style="100" customWidth="1"/>
    <col min="14056" max="14056" width="12.7109375" style="100" customWidth="1"/>
    <col min="14057" max="14057" width="23.42578125" style="100" customWidth="1"/>
    <col min="14058" max="14058" width="25.85546875" style="100" customWidth="1"/>
    <col min="14059" max="14059" width="23.7109375" style="100" customWidth="1"/>
    <col min="14060" max="14060" width="20.28515625" style="100" customWidth="1"/>
    <col min="14061" max="14061" width="24.140625" style="100" customWidth="1"/>
    <col min="14062" max="14062" width="18.7109375" style="100" bestFit="1" customWidth="1"/>
    <col min="14063" max="14063" width="12.140625" style="100" bestFit="1" customWidth="1"/>
    <col min="14064" max="14064" width="19.85546875" style="100" bestFit="1" customWidth="1"/>
    <col min="14065" max="14065" width="3.7109375" style="100" customWidth="1"/>
    <col min="14066" max="14066" width="20.140625" style="100" bestFit="1" customWidth="1"/>
    <col min="14067" max="14067" width="15.7109375" style="100" customWidth="1"/>
    <col min="14068" max="14068" width="3.7109375" style="100" customWidth="1"/>
    <col min="14069" max="14069" width="10.42578125" style="100" customWidth="1"/>
    <col min="14070" max="14070" width="22.7109375" style="100" customWidth="1"/>
    <col min="14071" max="14071" width="17.28515625" style="100" bestFit="1" customWidth="1"/>
    <col min="14072" max="14072" width="11" style="100" bestFit="1" customWidth="1"/>
    <col min="14073" max="14073" width="19.85546875" style="100" bestFit="1" customWidth="1"/>
    <col min="14074" max="14076" width="9.140625" style="100" customWidth="1"/>
    <col min="14077" max="14077" width="16.7109375" style="100" customWidth="1"/>
    <col min="14078" max="14304" width="9.140625" style="100"/>
    <col min="14305" max="14305" width="11.5703125" style="100" customWidth="1"/>
    <col min="14306" max="14306" width="27.42578125" style="100" customWidth="1"/>
    <col min="14307" max="14307" width="134.28515625" style="100" customWidth="1"/>
    <col min="14308" max="14308" width="11.140625" style="100" customWidth="1"/>
    <col min="14309" max="14309" width="21.42578125" style="100" customWidth="1"/>
    <col min="14310" max="14310" width="19.42578125" style="100" customWidth="1"/>
    <col min="14311" max="14311" width="14.140625" style="100" customWidth="1"/>
    <col min="14312" max="14312" width="12.7109375" style="100" customWidth="1"/>
    <col min="14313" max="14313" width="23.42578125" style="100" customWidth="1"/>
    <col min="14314" max="14314" width="25.85546875" style="100" customWidth="1"/>
    <col min="14315" max="14315" width="23.7109375" style="100" customWidth="1"/>
    <col min="14316" max="14316" width="20.28515625" style="100" customWidth="1"/>
    <col min="14317" max="14317" width="24.140625" style="100" customWidth="1"/>
    <col min="14318" max="14318" width="18.7109375" style="100" bestFit="1" customWidth="1"/>
    <col min="14319" max="14319" width="12.140625" style="100" bestFit="1" customWidth="1"/>
    <col min="14320" max="14320" width="19.85546875" style="100" bestFit="1" customWidth="1"/>
    <col min="14321" max="14321" width="3.7109375" style="100" customWidth="1"/>
    <col min="14322" max="14322" width="20.140625" style="100" bestFit="1" customWidth="1"/>
    <col min="14323" max="14323" width="15.7109375" style="100" customWidth="1"/>
    <col min="14324" max="14324" width="3.7109375" style="100" customWidth="1"/>
    <col min="14325" max="14325" width="10.42578125" style="100" customWidth="1"/>
    <col min="14326" max="14326" width="22.7109375" style="100" customWidth="1"/>
    <col min="14327" max="14327" width="17.28515625" style="100" bestFit="1" customWidth="1"/>
    <col min="14328" max="14328" width="11" style="100" bestFit="1" customWidth="1"/>
    <col min="14329" max="14329" width="19.85546875" style="100" bestFit="1" customWidth="1"/>
    <col min="14330" max="14332" width="9.140625" style="100" customWidth="1"/>
    <col min="14333" max="14333" width="16.7109375" style="100" customWidth="1"/>
    <col min="14334" max="14560" width="9.140625" style="100"/>
    <col min="14561" max="14561" width="11.5703125" style="100" customWidth="1"/>
    <col min="14562" max="14562" width="27.42578125" style="100" customWidth="1"/>
    <col min="14563" max="14563" width="134.28515625" style="100" customWidth="1"/>
    <col min="14564" max="14564" width="11.140625" style="100" customWidth="1"/>
    <col min="14565" max="14565" width="21.42578125" style="100" customWidth="1"/>
    <col min="14566" max="14566" width="19.42578125" style="100" customWidth="1"/>
    <col min="14567" max="14567" width="14.140625" style="100" customWidth="1"/>
    <col min="14568" max="14568" width="12.7109375" style="100" customWidth="1"/>
    <col min="14569" max="14569" width="23.42578125" style="100" customWidth="1"/>
    <col min="14570" max="14570" width="25.85546875" style="100" customWidth="1"/>
    <col min="14571" max="14571" width="23.7109375" style="100" customWidth="1"/>
    <col min="14572" max="14572" width="20.28515625" style="100" customWidth="1"/>
    <col min="14573" max="14573" width="24.140625" style="100" customWidth="1"/>
    <col min="14574" max="14574" width="18.7109375" style="100" bestFit="1" customWidth="1"/>
    <col min="14575" max="14575" width="12.140625" style="100" bestFit="1" customWidth="1"/>
    <col min="14576" max="14576" width="19.85546875" style="100" bestFit="1" customWidth="1"/>
    <col min="14577" max="14577" width="3.7109375" style="100" customWidth="1"/>
    <col min="14578" max="14578" width="20.140625" style="100" bestFit="1" customWidth="1"/>
    <col min="14579" max="14579" width="15.7109375" style="100" customWidth="1"/>
    <col min="14580" max="14580" width="3.7109375" style="100" customWidth="1"/>
    <col min="14581" max="14581" width="10.42578125" style="100" customWidth="1"/>
    <col min="14582" max="14582" width="22.7109375" style="100" customWidth="1"/>
    <col min="14583" max="14583" width="17.28515625" style="100" bestFit="1" customWidth="1"/>
    <col min="14584" max="14584" width="11" style="100" bestFit="1" customWidth="1"/>
    <col min="14585" max="14585" width="19.85546875" style="100" bestFit="1" customWidth="1"/>
    <col min="14586" max="14588" width="9.140625" style="100" customWidth="1"/>
    <col min="14589" max="14589" width="16.7109375" style="100" customWidth="1"/>
    <col min="14590" max="14816" width="9.140625" style="100"/>
    <col min="14817" max="14817" width="11.5703125" style="100" customWidth="1"/>
    <col min="14818" max="14818" width="27.42578125" style="100" customWidth="1"/>
    <col min="14819" max="14819" width="134.28515625" style="100" customWidth="1"/>
    <col min="14820" max="14820" width="11.140625" style="100" customWidth="1"/>
    <col min="14821" max="14821" width="21.42578125" style="100" customWidth="1"/>
    <col min="14822" max="14822" width="19.42578125" style="100" customWidth="1"/>
    <col min="14823" max="14823" width="14.140625" style="100" customWidth="1"/>
    <col min="14824" max="14824" width="12.7109375" style="100" customWidth="1"/>
    <col min="14825" max="14825" width="23.42578125" style="100" customWidth="1"/>
    <col min="14826" max="14826" width="25.85546875" style="100" customWidth="1"/>
    <col min="14827" max="14827" width="23.7109375" style="100" customWidth="1"/>
    <col min="14828" max="14828" width="20.28515625" style="100" customWidth="1"/>
    <col min="14829" max="14829" width="24.140625" style="100" customWidth="1"/>
    <col min="14830" max="14830" width="18.7109375" style="100" bestFit="1" customWidth="1"/>
    <col min="14831" max="14831" width="12.140625" style="100" bestFit="1" customWidth="1"/>
    <col min="14832" max="14832" width="19.85546875" style="100" bestFit="1" customWidth="1"/>
    <col min="14833" max="14833" width="3.7109375" style="100" customWidth="1"/>
    <col min="14834" max="14834" width="20.140625" style="100" bestFit="1" customWidth="1"/>
    <col min="14835" max="14835" width="15.7109375" style="100" customWidth="1"/>
    <col min="14836" max="14836" width="3.7109375" style="100" customWidth="1"/>
    <col min="14837" max="14837" width="10.42578125" style="100" customWidth="1"/>
    <col min="14838" max="14838" width="22.7109375" style="100" customWidth="1"/>
    <col min="14839" max="14839" width="17.28515625" style="100" bestFit="1" customWidth="1"/>
    <col min="14840" max="14840" width="11" style="100" bestFit="1" customWidth="1"/>
    <col min="14841" max="14841" width="19.85546875" style="100" bestFit="1" customWidth="1"/>
    <col min="14842" max="14844" width="9.140625" style="100" customWidth="1"/>
    <col min="14845" max="14845" width="16.7109375" style="100" customWidth="1"/>
    <col min="14846" max="15072" width="9.140625" style="100"/>
    <col min="15073" max="15073" width="11.5703125" style="100" customWidth="1"/>
    <col min="15074" max="15074" width="27.42578125" style="100" customWidth="1"/>
    <col min="15075" max="15075" width="134.28515625" style="100" customWidth="1"/>
    <col min="15076" max="15076" width="11.140625" style="100" customWidth="1"/>
    <col min="15077" max="15077" width="21.42578125" style="100" customWidth="1"/>
    <col min="15078" max="15078" width="19.42578125" style="100" customWidth="1"/>
    <col min="15079" max="15079" width="14.140625" style="100" customWidth="1"/>
    <col min="15080" max="15080" width="12.7109375" style="100" customWidth="1"/>
    <col min="15081" max="15081" width="23.42578125" style="100" customWidth="1"/>
    <col min="15082" max="15082" width="25.85546875" style="100" customWidth="1"/>
    <col min="15083" max="15083" width="23.7109375" style="100" customWidth="1"/>
    <col min="15084" max="15084" width="20.28515625" style="100" customWidth="1"/>
    <col min="15085" max="15085" width="24.140625" style="100" customWidth="1"/>
    <col min="15086" max="15086" width="18.7109375" style="100" bestFit="1" customWidth="1"/>
    <col min="15087" max="15087" width="12.140625" style="100" bestFit="1" customWidth="1"/>
    <col min="15088" max="15088" width="19.85546875" style="100" bestFit="1" customWidth="1"/>
    <col min="15089" max="15089" width="3.7109375" style="100" customWidth="1"/>
    <col min="15090" max="15090" width="20.140625" style="100" bestFit="1" customWidth="1"/>
    <col min="15091" max="15091" width="15.7109375" style="100" customWidth="1"/>
    <col min="15092" max="15092" width="3.7109375" style="100" customWidth="1"/>
    <col min="15093" max="15093" width="10.42578125" style="100" customWidth="1"/>
    <col min="15094" max="15094" width="22.7109375" style="100" customWidth="1"/>
    <col min="15095" max="15095" width="17.28515625" style="100" bestFit="1" customWidth="1"/>
    <col min="15096" max="15096" width="11" style="100" bestFit="1" customWidth="1"/>
    <col min="15097" max="15097" width="19.85546875" style="100" bestFit="1" customWidth="1"/>
    <col min="15098" max="15100" width="9.140625" style="100" customWidth="1"/>
    <col min="15101" max="15101" width="16.7109375" style="100" customWidth="1"/>
    <col min="15102" max="15328" width="9.140625" style="100"/>
    <col min="15329" max="15329" width="11.5703125" style="100" customWidth="1"/>
    <col min="15330" max="15330" width="27.42578125" style="100" customWidth="1"/>
    <col min="15331" max="15331" width="134.28515625" style="100" customWidth="1"/>
    <col min="15332" max="15332" width="11.140625" style="100" customWidth="1"/>
    <col min="15333" max="15333" width="21.42578125" style="100" customWidth="1"/>
    <col min="15334" max="15334" width="19.42578125" style="100" customWidth="1"/>
    <col min="15335" max="15335" width="14.140625" style="100" customWidth="1"/>
    <col min="15336" max="15336" width="12.7109375" style="100" customWidth="1"/>
    <col min="15337" max="15337" width="23.42578125" style="100" customWidth="1"/>
    <col min="15338" max="15338" width="25.85546875" style="100" customWidth="1"/>
    <col min="15339" max="15339" width="23.7109375" style="100" customWidth="1"/>
    <col min="15340" max="15340" width="20.28515625" style="100" customWidth="1"/>
    <col min="15341" max="15341" width="24.140625" style="100" customWidth="1"/>
    <col min="15342" max="15342" width="18.7109375" style="100" bestFit="1" customWidth="1"/>
    <col min="15343" max="15343" width="12.140625" style="100" bestFit="1" customWidth="1"/>
    <col min="15344" max="15344" width="19.85546875" style="100" bestFit="1" customWidth="1"/>
    <col min="15345" max="15345" width="3.7109375" style="100" customWidth="1"/>
    <col min="15346" max="15346" width="20.140625" style="100" bestFit="1" customWidth="1"/>
    <col min="15347" max="15347" width="15.7109375" style="100" customWidth="1"/>
    <col min="15348" max="15348" width="3.7109375" style="100" customWidth="1"/>
    <col min="15349" max="15349" width="10.42578125" style="100" customWidth="1"/>
    <col min="15350" max="15350" width="22.7109375" style="100" customWidth="1"/>
    <col min="15351" max="15351" width="17.28515625" style="100" bestFit="1" customWidth="1"/>
    <col min="15352" max="15352" width="11" style="100" bestFit="1" customWidth="1"/>
    <col min="15353" max="15353" width="19.85546875" style="100" bestFit="1" customWidth="1"/>
    <col min="15354" max="15356" width="9.140625" style="100" customWidth="1"/>
    <col min="15357" max="15357" width="16.7109375" style="100" customWidth="1"/>
    <col min="15358" max="15584" width="9.140625" style="100"/>
    <col min="15585" max="15585" width="11.5703125" style="100" customWidth="1"/>
    <col min="15586" max="15586" width="27.42578125" style="100" customWidth="1"/>
    <col min="15587" max="15587" width="134.28515625" style="100" customWidth="1"/>
    <col min="15588" max="15588" width="11.140625" style="100" customWidth="1"/>
    <col min="15589" max="15589" width="21.42578125" style="100" customWidth="1"/>
    <col min="15590" max="15590" width="19.42578125" style="100" customWidth="1"/>
    <col min="15591" max="15591" width="14.140625" style="100" customWidth="1"/>
    <col min="15592" max="15592" width="12.7109375" style="100" customWidth="1"/>
    <col min="15593" max="15593" width="23.42578125" style="100" customWidth="1"/>
    <col min="15594" max="15594" width="25.85546875" style="100" customWidth="1"/>
    <col min="15595" max="15595" width="23.7109375" style="100" customWidth="1"/>
    <col min="15596" max="15596" width="20.28515625" style="100" customWidth="1"/>
    <col min="15597" max="15597" width="24.140625" style="100" customWidth="1"/>
    <col min="15598" max="15598" width="18.7109375" style="100" bestFit="1" customWidth="1"/>
    <col min="15599" max="15599" width="12.140625" style="100" bestFit="1" customWidth="1"/>
    <col min="15600" max="15600" width="19.85546875" style="100" bestFit="1" customWidth="1"/>
    <col min="15601" max="15601" width="3.7109375" style="100" customWidth="1"/>
    <col min="15602" max="15602" width="20.140625" style="100" bestFit="1" customWidth="1"/>
    <col min="15603" max="15603" width="15.7109375" style="100" customWidth="1"/>
    <col min="15604" max="15604" width="3.7109375" style="100" customWidth="1"/>
    <col min="15605" max="15605" width="10.42578125" style="100" customWidth="1"/>
    <col min="15606" max="15606" width="22.7109375" style="100" customWidth="1"/>
    <col min="15607" max="15607" width="17.28515625" style="100" bestFit="1" customWidth="1"/>
    <col min="15608" max="15608" width="11" style="100" bestFit="1" customWidth="1"/>
    <col min="15609" max="15609" width="19.85546875" style="100" bestFit="1" customWidth="1"/>
    <col min="15610" max="15612" width="9.140625" style="100" customWidth="1"/>
    <col min="15613" max="15613" width="16.7109375" style="100" customWidth="1"/>
    <col min="15614" max="15840" width="9.140625" style="100"/>
    <col min="15841" max="15841" width="11.5703125" style="100" customWidth="1"/>
    <col min="15842" max="15842" width="27.42578125" style="100" customWidth="1"/>
    <col min="15843" max="15843" width="134.28515625" style="100" customWidth="1"/>
    <col min="15844" max="15844" width="11.140625" style="100" customWidth="1"/>
    <col min="15845" max="15845" width="21.42578125" style="100" customWidth="1"/>
    <col min="15846" max="15846" width="19.42578125" style="100" customWidth="1"/>
    <col min="15847" max="15847" width="14.140625" style="100" customWidth="1"/>
    <col min="15848" max="15848" width="12.7109375" style="100" customWidth="1"/>
    <col min="15849" max="15849" width="23.42578125" style="100" customWidth="1"/>
    <col min="15850" max="15850" width="25.85546875" style="100" customWidth="1"/>
    <col min="15851" max="15851" width="23.7109375" style="100" customWidth="1"/>
    <col min="15852" max="15852" width="20.28515625" style="100" customWidth="1"/>
    <col min="15853" max="15853" width="24.140625" style="100" customWidth="1"/>
    <col min="15854" max="15854" width="18.7109375" style="100" bestFit="1" customWidth="1"/>
    <col min="15855" max="15855" width="12.140625" style="100" bestFit="1" customWidth="1"/>
    <col min="15856" max="15856" width="19.85546875" style="100" bestFit="1" customWidth="1"/>
    <col min="15857" max="15857" width="3.7109375" style="100" customWidth="1"/>
    <col min="15858" max="15858" width="20.140625" style="100" bestFit="1" customWidth="1"/>
    <col min="15859" max="15859" width="15.7109375" style="100" customWidth="1"/>
    <col min="15860" max="15860" width="3.7109375" style="100" customWidth="1"/>
    <col min="15861" max="15861" width="10.42578125" style="100" customWidth="1"/>
    <col min="15862" max="15862" width="22.7109375" style="100" customWidth="1"/>
    <col min="15863" max="15863" width="17.28515625" style="100" bestFit="1" customWidth="1"/>
    <col min="15864" max="15864" width="11" style="100" bestFit="1" customWidth="1"/>
    <col min="15865" max="15865" width="19.85546875" style="100" bestFit="1" customWidth="1"/>
    <col min="15866" max="15868" width="9.140625" style="100" customWidth="1"/>
    <col min="15869" max="15869" width="16.7109375" style="100" customWidth="1"/>
    <col min="15870" max="16096" width="9.140625" style="100"/>
    <col min="16097" max="16097" width="11.5703125" style="100" customWidth="1"/>
    <col min="16098" max="16098" width="27.42578125" style="100" customWidth="1"/>
    <col min="16099" max="16099" width="134.28515625" style="100" customWidth="1"/>
    <col min="16100" max="16100" width="11.140625" style="100" customWidth="1"/>
    <col min="16101" max="16101" width="21.42578125" style="100" customWidth="1"/>
    <col min="16102" max="16102" width="19.42578125" style="100" customWidth="1"/>
    <col min="16103" max="16103" width="14.140625" style="100" customWidth="1"/>
    <col min="16104" max="16104" width="12.7109375" style="100" customWidth="1"/>
    <col min="16105" max="16105" width="23.42578125" style="100" customWidth="1"/>
    <col min="16106" max="16106" width="25.85546875" style="100" customWidth="1"/>
    <col min="16107" max="16107" width="23.7109375" style="100" customWidth="1"/>
    <col min="16108" max="16108" width="20.28515625" style="100" customWidth="1"/>
    <col min="16109" max="16109" width="24.140625" style="100" customWidth="1"/>
    <col min="16110" max="16110" width="18.7109375" style="100" bestFit="1" customWidth="1"/>
    <col min="16111" max="16111" width="12.140625" style="100" bestFit="1" customWidth="1"/>
    <col min="16112" max="16112" width="19.85546875" style="100" bestFit="1" customWidth="1"/>
    <col min="16113" max="16113" width="3.7109375" style="100" customWidth="1"/>
    <col min="16114" max="16114" width="20.140625" style="100" bestFit="1" customWidth="1"/>
    <col min="16115" max="16115" width="15.7109375" style="100" customWidth="1"/>
    <col min="16116" max="16116" width="3.7109375" style="100" customWidth="1"/>
    <col min="16117" max="16117" width="10.42578125" style="100" customWidth="1"/>
    <col min="16118" max="16118" width="22.7109375" style="100" customWidth="1"/>
    <col min="16119" max="16119" width="17.28515625" style="100" bestFit="1" customWidth="1"/>
    <col min="16120" max="16120" width="11" style="100" bestFit="1" customWidth="1"/>
    <col min="16121" max="16121" width="19.85546875" style="100" bestFit="1" customWidth="1"/>
    <col min="16122" max="16124" width="9.140625" style="100" customWidth="1"/>
    <col min="16125" max="16125" width="16.7109375" style="100" customWidth="1"/>
    <col min="16126" max="16384" width="9.140625" style="100"/>
  </cols>
  <sheetData>
    <row r="1" spans="1:32" s="1515" customFormat="1" ht="123.75" customHeight="1">
      <c r="A1" s="1510"/>
      <c r="B1" s="1511"/>
      <c r="C1" s="1512"/>
      <c r="D1" s="1513"/>
      <c r="E1" s="1514"/>
      <c r="G1" s="1511"/>
      <c r="H1" s="1516"/>
      <c r="I1" s="1516"/>
      <c r="J1" s="1516"/>
      <c r="K1" s="1511"/>
      <c r="L1" s="1516"/>
      <c r="M1" s="1516"/>
      <c r="N1" s="1517"/>
      <c r="O1" s="1518"/>
      <c r="P1" s="1519"/>
      <c r="Q1" s="1520"/>
    </row>
    <row r="2" spans="1:32" s="103" customFormat="1" ht="59.25" customHeight="1">
      <c r="A2" s="1826" t="s">
        <v>2026</v>
      </c>
      <c r="B2" s="1827"/>
      <c r="C2" s="1827"/>
      <c r="D2" s="1827"/>
      <c r="E2" s="1827"/>
      <c r="F2" s="1827"/>
      <c r="G2" s="1827"/>
      <c r="H2" s="1827"/>
      <c r="I2" s="1827"/>
      <c r="J2" s="1827"/>
      <c r="K2" s="1827"/>
      <c r="L2" s="1827"/>
      <c r="M2" s="1827"/>
      <c r="N2" s="1828"/>
      <c r="O2" s="1521" t="s">
        <v>278</v>
      </c>
      <c r="P2" s="1522" t="s">
        <v>68</v>
      </c>
      <c r="Q2" s="1523"/>
      <c r="R2" s="1523"/>
      <c r="S2" s="1524"/>
      <c r="T2" s="1524"/>
      <c r="U2" s="1525"/>
      <c r="V2" s="1526"/>
      <c r="W2" s="1526"/>
      <c r="X2" s="1526"/>
      <c r="Y2" s="1526"/>
      <c r="Z2" s="1526"/>
      <c r="AA2" s="99"/>
    </row>
    <row r="3" spans="1:32" s="1533" customFormat="1" ht="66.75" customHeight="1">
      <c r="A3" s="1412" t="s">
        <v>0</v>
      </c>
      <c r="B3" s="1412" t="s">
        <v>170</v>
      </c>
      <c r="C3" s="1413"/>
      <c r="D3" s="1414" t="s">
        <v>171</v>
      </c>
      <c r="E3" s="1415" t="s">
        <v>172</v>
      </c>
      <c r="F3" s="1412" t="s">
        <v>173</v>
      </c>
      <c r="G3" s="1412" t="s">
        <v>174</v>
      </c>
      <c r="H3" s="1412" t="s">
        <v>175</v>
      </c>
      <c r="I3" s="1412" t="s">
        <v>176</v>
      </c>
      <c r="J3" s="1412" t="s">
        <v>177</v>
      </c>
      <c r="K3" s="1412" t="s">
        <v>178</v>
      </c>
      <c r="L3" s="1412" t="s">
        <v>179</v>
      </c>
      <c r="M3" s="1414" t="s">
        <v>937</v>
      </c>
      <c r="N3" s="1412" t="s">
        <v>180</v>
      </c>
      <c r="O3" s="1527" t="e">
        <f>P3-R3</f>
        <v>#REF!</v>
      </c>
      <c r="P3" s="1528" t="e">
        <f>#REF!</f>
        <v>#REF!</v>
      </c>
      <c r="Q3" s="1529" t="s">
        <v>270</v>
      </c>
      <c r="R3" s="1530"/>
      <c r="S3" s="1529"/>
      <c r="T3" s="1531"/>
      <c r="U3" s="1529"/>
      <c r="V3" s="1529"/>
      <c r="W3" s="1531"/>
      <c r="X3" s="1529"/>
      <c r="Y3" s="1531"/>
      <c r="Z3" s="1532"/>
    </row>
    <row r="4" spans="1:32" s="1534" customFormat="1" ht="44.25" customHeight="1">
      <c r="A4" s="1479" t="s">
        <v>10</v>
      </c>
      <c r="B4" s="1480" t="s">
        <v>540</v>
      </c>
      <c r="C4" s="1481"/>
      <c r="D4" s="1482"/>
      <c r="E4" s="1482" t="s">
        <v>39</v>
      </c>
      <c r="F4" s="1483"/>
      <c r="G4" s="1484"/>
      <c r="H4" s="1485"/>
      <c r="I4" s="1485"/>
      <c r="J4" s="1485"/>
      <c r="K4" s="1486"/>
      <c r="L4" s="1487"/>
      <c r="M4" s="1487"/>
      <c r="N4" s="1488"/>
      <c r="O4" s="82"/>
      <c r="Q4" s="110" t="s">
        <v>540</v>
      </c>
      <c r="R4" s="1535"/>
      <c r="S4" s="1535"/>
      <c r="T4" s="1535"/>
      <c r="U4" s="1535"/>
      <c r="V4" s="1535"/>
      <c r="W4" s="1535"/>
      <c r="X4" s="1535"/>
      <c r="Y4" s="1535"/>
      <c r="Z4" s="1535"/>
      <c r="AA4" s="1535"/>
    </row>
    <row r="5" spans="1:32" s="1541" customFormat="1" ht="36.75" customHeight="1">
      <c r="A5" s="1489" t="s">
        <v>11</v>
      </c>
      <c r="B5" s="1490" t="s">
        <v>541</v>
      </c>
      <c r="C5" s="1481">
        <v>0</v>
      </c>
      <c r="D5" s="1491"/>
      <c r="E5" s="1491" t="s">
        <v>50</v>
      </c>
      <c r="F5" s="1492"/>
      <c r="G5" s="1493"/>
      <c r="H5" s="1493"/>
      <c r="I5" s="1493"/>
      <c r="J5" s="1481"/>
      <c r="K5" s="1494"/>
      <c r="L5" s="1494"/>
      <c r="M5" s="1495"/>
      <c r="N5" s="1496"/>
      <c r="O5" s="683"/>
      <c r="P5" s="684"/>
      <c r="Q5" s="1536" t="s">
        <v>541</v>
      </c>
      <c r="R5" s="1536"/>
      <c r="S5" s="1537"/>
      <c r="T5" s="1538"/>
      <c r="U5" s="1538"/>
      <c r="V5" s="1538"/>
      <c r="W5" s="1536"/>
      <c r="X5" s="1539"/>
      <c r="Y5" s="1539"/>
      <c r="Z5" s="1540"/>
      <c r="AA5" s="1535"/>
    </row>
    <row r="6" spans="1:32" s="1541" customFormat="1" ht="61.5" customHeight="1">
      <c r="A6" s="1542" t="s">
        <v>31</v>
      </c>
      <c r="B6" s="1542">
        <v>1</v>
      </c>
      <c r="C6" s="1542" t="s">
        <v>2027</v>
      </c>
      <c r="D6" s="1543" t="s">
        <v>929</v>
      </c>
      <c r="E6" s="1543" t="s">
        <v>205</v>
      </c>
      <c r="F6" s="1544" t="s">
        <v>221</v>
      </c>
      <c r="G6" s="1545"/>
      <c r="H6" s="1545"/>
      <c r="I6" s="1545"/>
      <c r="J6" s="1542"/>
      <c r="K6" s="1546"/>
      <c r="L6" s="1546"/>
      <c r="M6" s="1547"/>
      <c r="N6" s="1548">
        <v>6</v>
      </c>
      <c r="O6" s="683"/>
      <c r="P6" s="684"/>
      <c r="Q6" s="102" t="s">
        <v>270</v>
      </c>
      <c r="R6" s="1536"/>
      <c r="S6" s="1537"/>
      <c r="T6" s="1538"/>
      <c r="U6" s="1538"/>
      <c r="V6" s="1538"/>
      <c r="W6" s="1536"/>
      <c r="X6" s="1539"/>
      <c r="Y6" s="1539"/>
      <c r="Z6" s="1540"/>
      <c r="AA6" s="1535"/>
    </row>
    <row r="7" spans="1:32" s="1561" customFormat="1">
      <c r="A7" s="1549"/>
      <c r="B7" s="1550"/>
      <c r="C7" s="807"/>
      <c r="D7" s="1551"/>
      <c r="E7" s="1552" t="s">
        <v>1191</v>
      </c>
      <c r="F7" s="1552"/>
      <c r="G7" s="1553">
        <v>6</v>
      </c>
      <c r="H7" s="1554"/>
      <c r="I7" s="1555"/>
      <c r="J7" s="1556"/>
      <c r="K7" s="1557"/>
      <c r="L7" s="1556"/>
      <c r="M7" s="1558"/>
      <c r="N7" s="1559"/>
      <c r="O7" s="970"/>
      <c r="P7" s="848"/>
      <c r="Q7" s="810"/>
      <c r="R7" s="855">
        <v>0</v>
      </c>
      <c r="S7" s="855">
        <v>1</v>
      </c>
      <c r="T7" s="855">
        <v>0</v>
      </c>
      <c r="U7" s="811"/>
      <c r="V7" s="1560"/>
      <c r="W7" s="811"/>
      <c r="X7" s="811"/>
      <c r="Y7" s="811"/>
      <c r="Z7" s="811"/>
      <c r="AA7" s="811"/>
      <c r="AB7" s="811"/>
      <c r="AC7" s="811"/>
      <c r="AD7" s="811"/>
      <c r="AF7" s="1560" t="s">
        <v>1166</v>
      </c>
    </row>
    <row r="8" spans="1:32" s="1541" customFormat="1" ht="50.25" customHeight="1">
      <c r="A8" s="981" t="s">
        <v>32</v>
      </c>
      <c r="B8" s="982">
        <v>2</v>
      </c>
      <c r="C8" s="1542" t="s">
        <v>2028</v>
      </c>
      <c r="D8" s="983" t="s">
        <v>929</v>
      </c>
      <c r="E8" s="983" t="s">
        <v>954</v>
      </c>
      <c r="F8" s="984" t="s">
        <v>955</v>
      </c>
      <c r="G8" s="985"/>
      <c r="H8" s="985"/>
      <c r="I8" s="985"/>
      <c r="J8" s="981"/>
      <c r="K8" s="986"/>
      <c r="L8" s="986"/>
      <c r="M8" s="987"/>
      <c r="N8" s="988">
        <v>1</v>
      </c>
      <c r="O8" s="683"/>
      <c r="P8" s="684"/>
      <c r="Q8" s="102" t="s">
        <v>270</v>
      </c>
      <c r="R8" s="1536"/>
      <c r="S8" s="1537"/>
      <c r="T8" s="1538"/>
      <c r="U8" s="1538"/>
      <c r="V8" s="1538"/>
      <c r="W8" s="1536"/>
      <c r="X8" s="1539"/>
      <c r="Y8" s="1539"/>
      <c r="Z8" s="1540"/>
      <c r="AA8" s="1535"/>
    </row>
    <row r="9" spans="1:32" s="1561" customFormat="1">
      <c r="A9" s="1549"/>
      <c r="B9" s="1550"/>
      <c r="C9" s="807"/>
      <c r="D9" s="1551"/>
      <c r="E9" s="1552" t="s">
        <v>1192</v>
      </c>
      <c r="F9" s="1552"/>
      <c r="G9" s="1553">
        <v>1</v>
      </c>
      <c r="H9" s="1554"/>
      <c r="I9" s="1555"/>
      <c r="J9" s="1556"/>
      <c r="K9" s="1557"/>
      <c r="L9" s="1556"/>
      <c r="M9" s="1558"/>
      <c r="N9" s="1562"/>
      <c r="O9" s="970"/>
      <c r="P9" s="848"/>
      <c r="Q9" s="810"/>
      <c r="R9" s="855">
        <v>0</v>
      </c>
      <c r="S9" s="855">
        <v>1</v>
      </c>
      <c r="T9" s="855">
        <v>0</v>
      </c>
      <c r="U9" s="811"/>
      <c r="V9" s="1560"/>
      <c r="W9" s="811"/>
      <c r="X9" s="811"/>
      <c r="Y9" s="811"/>
      <c r="Z9" s="811"/>
      <c r="AA9" s="811"/>
      <c r="AB9" s="811"/>
      <c r="AC9" s="811"/>
      <c r="AD9" s="811"/>
      <c r="AF9" s="1560" t="s">
        <v>1166</v>
      </c>
    </row>
    <row r="10" spans="1:32" s="1541" customFormat="1" ht="104.25" customHeight="1">
      <c r="A10" s="981" t="s">
        <v>33</v>
      </c>
      <c r="B10" s="981" t="s">
        <v>227</v>
      </c>
      <c r="C10" s="1542" t="s">
        <v>227</v>
      </c>
      <c r="D10" s="983" t="s">
        <v>928</v>
      </c>
      <c r="E10" s="989" t="s">
        <v>1925</v>
      </c>
      <c r="F10" s="984" t="s">
        <v>96</v>
      </c>
      <c r="G10" s="985"/>
      <c r="H10" s="985"/>
      <c r="I10" s="985"/>
      <c r="J10" s="981"/>
      <c r="K10" s="986"/>
      <c r="L10" s="986"/>
      <c r="M10" s="987"/>
      <c r="N10" s="988">
        <v>1</v>
      </c>
      <c r="O10" s="683"/>
      <c r="P10" s="684"/>
      <c r="Q10" s="102" t="s">
        <v>270</v>
      </c>
      <c r="R10" s="1536"/>
      <c r="S10" s="1537"/>
      <c r="T10" s="1538"/>
      <c r="U10" s="1538"/>
      <c r="V10" s="1538"/>
      <c r="W10" s="1536"/>
      <c r="X10" s="1539"/>
      <c r="Y10" s="1539"/>
      <c r="Z10" s="1540"/>
      <c r="AA10" s="1535"/>
    </row>
    <row r="11" spans="1:32" s="1561" customFormat="1">
      <c r="A11" s="1549"/>
      <c r="B11" s="1550"/>
      <c r="C11" s="807"/>
      <c r="D11" s="1551"/>
      <c r="E11" s="1552" t="s">
        <v>1494</v>
      </c>
      <c r="F11" s="1552"/>
      <c r="G11" s="1553">
        <v>1</v>
      </c>
      <c r="H11" s="1554"/>
      <c r="I11" s="1555"/>
      <c r="J11" s="1556"/>
      <c r="K11" s="1557"/>
      <c r="L11" s="1556"/>
      <c r="M11" s="1558"/>
      <c r="N11" s="1562"/>
      <c r="O11" s="970"/>
      <c r="P11" s="848"/>
      <c r="Q11" s="810"/>
      <c r="R11" s="855">
        <v>0</v>
      </c>
      <c r="S11" s="855">
        <v>1</v>
      </c>
      <c r="T11" s="855">
        <v>0</v>
      </c>
      <c r="U11" s="811"/>
      <c r="V11" s="1560"/>
      <c r="W11" s="811"/>
      <c r="X11" s="811"/>
      <c r="Y11" s="811"/>
      <c r="Z11" s="811"/>
      <c r="AA11" s="811"/>
      <c r="AB11" s="811"/>
      <c r="AC11" s="811"/>
      <c r="AD11" s="811"/>
      <c r="AF11" s="1560" t="s">
        <v>1166</v>
      </c>
    </row>
    <row r="12" spans="1:32" s="1541" customFormat="1" ht="36.75" customHeight="1">
      <c r="A12" s="981" t="s">
        <v>34</v>
      </c>
      <c r="B12" s="981" t="s">
        <v>716</v>
      </c>
      <c r="C12" s="1542" t="s">
        <v>716</v>
      </c>
      <c r="D12" s="983" t="s">
        <v>100</v>
      </c>
      <c r="E12" s="989" t="s">
        <v>52</v>
      </c>
      <c r="F12" s="984" t="s">
        <v>51</v>
      </c>
      <c r="G12" s="985"/>
      <c r="H12" s="985"/>
      <c r="I12" s="985"/>
      <c r="J12" s="981"/>
      <c r="K12" s="986"/>
      <c r="L12" s="986"/>
      <c r="M12" s="987"/>
      <c r="N12" s="990">
        <v>9</v>
      </c>
      <c r="O12" s="683"/>
      <c r="P12" s="684"/>
      <c r="Q12" s="102" t="s">
        <v>270</v>
      </c>
      <c r="R12" s="1536"/>
      <c r="S12" s="1537"/>
      <c r="T12" s="1538"/>
      <c r="U12" s="1538"/>
      <c r="V12" s="1538"/>
      <c r="W12" s="1536"/>
      <c r="X12" s="1539"/>
      <c r="Y12" s="1539"/>
      <c r="Z12" s="1540"/>
      <c r="AA12" s="1535"/>
    </row>
    <row r="13" spans="1:32" s="1561" customFormat="1">
      <c r="A13" s="819"/>
      <c r="B13" s="1000"/>
      <c r="C13" s="807"/>
      <c r="D13" s="1003"/>
      <c r="E13" s="820" t="s">
        <v>1185</v>
      </c>
      <c r="F13" s="864"/>
      <c r="G13" s="820"/>
      <c r="H13" s="838"/>
      <c r="I13" s="822"/>
      <c r="J13" s="823"/>
      <c r="K13" s="824"/>
      <c r="L13" s="823"/>
      <c r="M13" s="1004"/>
      <c r="N13" s="1005"/>
      <c r="O13" s="971"/>
      <c r="P13" s="848"/>
      <c r="Q13" s="810"/>
      <c r="R13" s="855">
        <v>0</v>
      </c>
      <c r="S13" s="855" t="s">
        <v>1176</v>
      </c>
      <c r="T13" s="855">
        <v>0</v>
      </c>
      <c r="U13" s="811"/>
      <c r="V13" s="1560"/>
      <c r="W13" s="811"/>
      <c r="X13" s="811"/>
      <c r="Y13" s="811"/>
      <c r="Z13" s="811"/>
      <c r="AA13" s="811"/>
      <c r="AB13" s="811"/>
      <c r="AC13" s="811"/>
      <c r="AD13" s="811"/>
      <c r="AF13" s="1560" t="s">
        <v>1166</v>
      </c>
    </row>
    <row r="14" spans="1:32" s="1561" customFormat="1">
      <c r="A14" s="827"/>
      <c r="B14" s="1001"/>
      <c r="C14" s="807"/>
      <c r="D14" s="1006"/>
      <c r="E14" s="828" t="s">
        <v>1193</v>
      </c>
      <c r="F14" s="828"/>
      <c r="G14" s="802">
        <v>1</v>
      </c>
      <c r="H14" s="797">
        <v>3</v>
      </c>
      <c r="I14" s="798"/>
      <c r="J14" s="799">
        <v>1.5</v>
      </c>
      <c r="K14" s="798">
        <v>4.5</v>
      </c>
      <c r="L14" s="798"/>
      <c r="M14" s="856"/>
      <c r="N14" s="1007"/>
      <c r="O14" s="971"/>
      <c r="P14" s="848"/>
      <c r="Q14" s="810"/>
      <c r="R14" s="855">
        <v>0</v>
      </c>
      <c r="S14" s="855">
        <v>1</v>
      </c>
      <c r="T14" s="855">
        <v>0</v>
      </c>
      <c r="U14" s="811"/>
      <c r="V14" s="1560"/>
      <c r="W14" s="811"/>
      <c r="X14" s="811"/>
      <c r="Y14" s="811"/>
      <c r="Z14" s="811"/>
      <c r="AA14" s="811"/>
      <c r="AB14" s="811"/>
      <c r="AC14" s="811"/>
      <c r="AD14" s="811"/>
      <c r="AF14" s="1560" t="s">
        <v>1166</v>
      </c>
    </row>
    <row r="15" spans="1:32" s="1561" customFormat="1">
      <c r="A15" s="829"/>
      <c r="B15" s="1002"/>
      <c r="C15" s="807"/>
      <c r="D15" s="1008"/>
      <c r="E15" s="830" t="s">
        <v>1194</v>
      </c>
      <c r="F15" s="830"/>
      <c r="G15" s="831">
        <v>1</v>
      </c>
      <c r="H15" s="832">
        <v>3</v>
      </c>
      <c r="I15" s="833"/>
      <c r="J15" s="834">
        <v>1.5</v>
      </c>
      <c r="K15" s="833">
        <v>4.5</v>
      </c>
      <c r="L15" s="833"/>
      <c r="M15" s="1009"/>
      <c r="N15" s="1010"/>
      <c r="O15" s="971"/>
      <c r="P15" s="848"/>
      <c r="Q15" s="810"/>
      <c r="R15" s="855">
        <v>0</v>
      </c>
      <c r="S15" s="855">
        <v>1</v>
      </c>
      <c r="T15" s="855">
        <v>0</v>
      </c>
      <c r="U15" s="811"/>
      <c r="V15" s="1560"/>
      <c r="W15" s="811"/>
      <c r="X15" s="811"/>
      <c r="Y15" s="811"/>
      <c r="Z15" s="811"/>
      <c r="AA15" s="811"/>
      <c r="AB15" s="811"/>
      <c r="AC15" s="811"/>
      <c r="AD15" s="811"/>
      <c r="AF15" s="1560" t="s">
        <v>1166</v>
      </c>
    </row>
    <row r="16" spans="1:32" s="1541" customFormat="1" ht="75" customHeight="1">
      <c r="A16" s="981" t="s">
        <v>942</v>
      </c>
      <c r="B16" s="981">
        <v>4298</v>
      </c>
      <c r="C16" s="1542" t="s">
        <v>2029</v>
      </c>
      <c r="D16" s="983" t="s">
        <v>956</v>
      </c>
      <c r="E16" s="989" t="s">
        <v>1430</v>
      </c>
      <c r="F16" s="984" t="s">
        <v>221</v>
      </c>
      <c r="G16" s="985"/>
      <c r="H16" s="985"/>
      <c r="I16" s="985"/>
      <c r="J16" s="981"/>
      <c r="K16" s="986"/>
      <c r="L16" s="986"/>
      <c r="M16" s="987"/>
      <c r="N16" s="988">
        <v>6</v>
      </c>
      <c r="O16" s="683"/>
      <c r="P16" s="684"/>
      <c r="Q16" s="102" t="s">
        <v>270</v>
      </c>
      <c r="R16" s="1536"/>
      <c r="S16" s="1537"/>
      <c r="T16" s="1538"/>
      <c r="U16" s="1538"/>
      <c r="V16" s="1538"/>
      <c r="W16" s="1536"/>
      <c r="X16" s="1539"/>
      <c r="Y16" s="1539"/>
      <c r="Z16" s="1540"/>
      <c r="AA16" s="1535"/>
    </row>
    <row r="17" spans="1:32" s="1561" customFormat="1" ht="56.25" customHeight="1">
      <c r="A17" s="1549"/>
      <c r="B17" s="1550"/>
      <c r="C17" s="807"/>
      <c r="D17" s="1551"/>
      <c r="E17" s="1552" t="s">
        <v>1195</v>
      </c>
      <c r="F17" s="1552"/>
      <c r="G17" s="1553">
        <v>6</v>
      </c>
      <c r="H17" s="1554"/>
      <c r="I17" s="1555"/>
      <c r="J17" s="1556"/>
      <c r="K17" s="1557"/>
      <c r="L17" s="1556"/>
      <c r="M17" s="1558"/>
      <c r="N17" s="1562"/>
      <c r="O17" s="972"/>
      <c r="P17" s="848"/>
      <c r="Q17" s="810"/>
      <c r="R17" s="855">
        <v>0</v>
      </c>
      <c r="S17" s="855" t="s">
        <v>1176</v>
      </c>
      <c r="T17" s="855">
        <v>0</v>
      </c>
      <c r="U17" s="811"/>
      <c r="V17" s="1560"/>
      <c r="W17" s="811"/>
      <c r="X17" s="811"/>
      <c r="Y17" s="811"/>
      <c r="Z17" s="811"/>
      <c r="AA17" s="811"/>
      <c r="AB17" s="811"/>
      <c r="AC17" s="811"/>
      <c r="AD17" s="811"/>
      <c r="AF17" s="1560" t="s">
        <v>1166</v>
      </c>
    </row>
    <row r="18" spans="1:32" s="1541" customFormat="1" ht="80.25" customHeight="1">
      <c r="A18" s="981" t="s">
        <v>1493</v>
      </c>
      <c r="B18" s="981">
        <v>4299</v>
      </c>
      <c r="C18" s="1542" t="s">
        <v>2030</v>
      </c>
      <c r="D18" s="983" t="s">
        <v>956</v>
      </c>
      <c r="E18" s="989" t="s">
        <v>1431</v>
      </c>
      <c r="F18" s="984" t="s">
        <v>221</v>
      </c>
      <c r="G18" s="985"/>
      <c r="H18" s="985"/>
      <c r="I18" s="985"/>
      <c r="J18" s="981"/>
      <c r="K18" s="986"/>
      <c r="L18" s="986"/>
      <c r="M18" s="987"/>
      <c r="N18" s="988">
        <v>6</v>
      </c>
      <c r="O18" s="683"/>
      <c r="P18" s="684"/>
      <c r="Q18" s="102" t="s">
        <v>270</v>
      </c>
      <c r="R18" s="1536"/>
      <c r="S18" s="1537"/>
      <c r="T18" s="1538"/>
      <c r="U18" s="1538"/>
      <c r="V18" s="1538"/>
      <c r="W18" s="1536"/>
      <c r="X18" s="1539"/>
      <c r="Y18" s="1539"/>
      <c r="Z18" s="1540"/>
      <c r="AA18" s="1535"/>
    </row>
    <row r="19" spans="1:32" s="1561" customFormat="1" ht="63" customHeight="1">
      <c r="A19" s="1416"/>
      <c r="B19" s="1417"/>
      <c r="C19" s="1418"/>
      <c r="D19" s="1419"/>
      <c r="E19" s="1420" t="s">
        <v>1196</v>
      </c>
      <c r="F19" s="1420"/>
      <c r="G19" s="1421">
        <v>6</v>
      </c>
      <c r="H19" s="1422"/>
      <c r="I19" s="1423"/>
      <c r="J19" s="1424"/>
      <c r="K19" s="1425"/>
      <c r="L19" s="1424"/>
      <c r="M19" s="1426"/>
      <c r="N19" s="1427"/>
      <c r="O19" s="972"/>
      <c r="P19" s="848"/>
      <c r="Q19" s="810"/>
      <c r="R19" s="855">
        <v>0</v>
      </c>
      <c r="S19" s="855" t="s">
        <v>1176</v>
      </c>
      <c r="T19" s="855">
        <v>0</v>
      </c>
      <c r="U19" s="811"/>
      <c r="V19" s="1560"/>
      <c r="W19" s="811"/>
      <c r="X19" s="811"/>
      <c r="Y19" s="811"/>
      <c r="Z19" s="811"/>
      <c r="AA19" s="811"/>
      <c r="AB19" s="811"/>
      <c r="AC19" s="811"/>
      <c r="AD19" s="811"/>
      <c r="AF19" s="1560" t="s">
        <v>1166</v>
      </c>
    </row>
    <row r="20" spans="1:32" s="1541" customFormat="1" ht="36.75" customHeight="1">
      <c r="A20" s="1489" t="s">
        <v>8</v>
      </c>
      <c r="B20" s="1490" t="s">
        <v>541</v>
      </c>
      <c r="C20" s="1481"/>
      <c r="D20" s="1491"/>
      <c r="E20" s="1491" t="s">
        <v>938</v>
      </c>
      <c r="F20" s="1492"/>
      <c r="G20" s="1493"/>
      <c r="H20" s="1493"/>
      <c r="I20" s="1493"/>
      <c r="J20" s="1481"/>
      <c r="K20" s="1481"/>
      <c r="L20" s="1494"/>
      <c r="M20" s="1495"/>
      <c r="N20" s="1496"/>
      <c r="O20" s="683"/>
      <c r="P20" s="684"/>
      <c r="Q20" s="1536" t="s">
        <v>541</v>
      </c>
      <c r="R20" s="1536"/>
      <c r="S20" s="1537"/>
      <c r="T20" s="1538"/>
      <c r="U20" s="1538"/>
      <c r="V20" s="1538"/>
      <c r="W20" s="1536"/>
      <c r="X20" s="1539"/>
      <c r="Y20" s="1539"/>
      <c r="Z20" s="1540"/>
      <c r="AA20" s="1535"/>
    </row>
    <row r="21" spans="1:32" s="1541" customFormat="1" ht="44.25" customHeight="1">
      <c r="A21" s="1497" t="s">
        <v>35</v>
      </c>
      <c r="B21" s="1498" t="s">
        <v>947</v>
      </c>
      <c r="C21" s="1499"/>
      <c r="D21" s="1500"/>
      <c r="E21" s="1500" t="s">
        <v>951</v>
      </c>
      <c r="F21" s="1501"/>
      <c r="G21" s="1502"/>
      <c r="H21" s="1502"/>
      <c r="I21" s="1502"/>
      <c r="J21" s="1499"/>
      <c r="K21" s="1499"/>
      <c r="L21" s="1503"/>
      <c r="M21" s="1504"/>
      <c r="N21" s="1505"/>
      <c r="O21" s="683"/>
      <c r="P21" s="684"/>
      <c r="Q21" s="1536" t="s">
        <v>947</v>
      </c>
      <c r="R21" s="1536"/>
      <c r="S21" s="1537"/>
      <c r="T21" s="1538"/>
      <c r="U21" s="1538"/>
      <c r="V21" s="1538"/>
      <c r="W21" s="1536"/>
      <c r="X21" s="1539"/>
      <c r="Y21" s="1539"/>
      <c r="Z21" s="1540"/>
      <c r="AA21" s="1535"/>
    </row>
    <row r="22" spans="1:32" s="1541" customFormat="1" ht="44.25" customHeight="1">
      <c r="A22" s="1542" t="s">
        <v>943</v>
      </c>
      <c r="B22" s="1542" t="s">
        <v>518</v>
      </c>
      <c r="C22" s="1563"/>
      <c r="D22" s="1543" t="s">
        <v>928</v>
      </c>
      <c r="E22" s="1564" t="s">
        <v>1049</v>
      </c>
      <c r="F22" s="1542" t="s">
        <v>51</v>
      </c>
      <c r="G22" s="1544"/>
      <c r="H22" s="1545"/>
      <c r="I22" s="1545"/>
      <c r="J22" s="1545"/>
      <c r="K22" s="1546"/>
      <c r="L22" s="1546"/>
      <c r="M22" s="1546"/>
      <c r="N22" s="1547">
        <v>87.581900000000033</v>
      </c>
      <c r="O22" s="72"/>
      <c r="P22" s="72"/>
      <c r="Q22" s="102" t="s">
        <v>270</v>
      </c>
      <c r="R22" s="1535"/>
      <c r="S22" s="1535"/>
      <c r="T22" s="1535"/>
      <c r="U22" s="1535"/>
      <c r="V22" s="1535"/>
      <c r="W22" s="1535"/>
      <c r="X22" s="1535"/>
      <c r="Y22" s="1535"/>
      <c r="Z22" s="1535"/>
      <c r="AA22" s="1535"/>
    </row>
    <row r="23" spans="1:32" s="1566" customFormat="1" ht="44.25" customHeight="1">
      <c r="A23" s="837"/>
      <c r="B23" s="1329"/>
      <c r="C23" s="1330"/>
      <c r="D23" s="1331"/>
      <c r="E23" s="820" t="s">
        <v>1164</v>
      </c>
      <c r="F23" s="820"/>
      <c r="G23" s="822"/>
      <c r="H23" s="822"/>
      <c r="I23" s="823"/>
      <c r="J23" s="824"/>
      <c r="K23" s="825"/>
      <c r="L23" s="839"/>
      <c r="M23" s="839"/>
      <c r="N23" s="865"/>
      <c r="O23" s="1162"/>
      <c r="P23" s="1162"/>
      <c r="Q23" s="1163"/>
      <c r="R23" s="1565"/>
      <c r="S23" s="1565"/>
      <c r="T23" s="1565"/>
      <c r="U23" s="1565"/>
      <c r="V23" s="1565"/>
      <c r="W23" s="1565"/>
      <c r="X23" s="1565"/>
      <c r="Y23" s="1565"/>
      <c r="Z23" s="1565"/>
      <c r="AA23" s="1565"/>
    </row>
    <row r="24" spans="1:32" s="1566" customFormat="1" ht="44.25" customHeight="1">
      <c r="A24" s="841"/>
      <c r="B24" s="1289"/>
      <c r="C24" s="1332"/>
      <c r="D24" s="1288"/>
      <c r="E24" s="828" t="s">
        <v>1619</v>
      </c>
      <c r="F24" s="828"/>
      <c r="G24" s="802"/>
      <c r="H24" s="797">
        <v>11.34</v>
      </c>
      <c r="I24" s="798"/>
      <c r="J24" s="797">
        <v>1.6</v>
      </c>
      <c r="K24" s="800">
        <v>18.144000000000002</v>
      </c>
      <c r="L24" s="842"/>
      <c r="M24" s="842"/>
      <c r="N24" s="810"/>
      <c r="O24" s="1162"/>
      <c r="P24" s="1162"/>
      <c r="Q24" s="1163"/>
      <c r="R24" s="1565"/>
      <c r="S24" s="1565"/>
      <c r="T24" s="1565"/>
      <c r="U24" s="1565"/>
      <c r="V24" s="1565"/>
      <c r="W24" s="1565"/>
      <c r="X24" s="1565"/>
      <c r="Y24" s="1565"/>
      <c r="Z24" s="1565"/>
      <c r="AA24" s="1565"/>
    </row>
    <row r="25" spans="1:32" s="1567" customFormat="1" ht="44.25" customHeight="1">
      <c r="A25" s="1229"/>
      <c r="B25" s="1333"/>
      <c r="C25" s="1334"/>
      <c r="D25" s="1335"/>
      <c r="E25" s="1238" t="s">
        <v>1189</v>
      </c>
      <c r="F25" s="1279"/>
      <c r="G25" s="1230"/>
      <c r="H25" s="849"/>
      <c r="I25" s="850"/>
      <c r="J25" s="849"/>
      <c r="K25" s="1231"/>
      <c r="L25" s="1232"/>
      <c r="M25" s="1232"/>
      <c r="N25" s="1233"/>
      <c r="O25" s="1166"/>
      <c r="P25" s="1166"/>
      <c r="Q25" s="1167"/>
    </row>
    <row r="26" spans="1:32" s="1567" customFormat="1" ht="44.25" customHeight="1">
      <c r="A26" s="1229"/>
      <c r="B26" s="1333"/>
      <c r="C26" s="1334"/>
      <c r="D26" s="1335"/>
      <c r="E26" s="1279" t="s">
        <v>1620</v>
      </c>
      <c r="F26" s="1279"/>
      <c r="G26" s="1230">
        <v>-1</v>
      </c>
      <c r="H26" s="849">
        <v>0.33</v>
      </c>
      <c r="I26" s="850"/>
      <c r="J26" s="849">
        <v>1.6</v>
      </c>
      <c r="K26" s="1231">
        <v>-0.52800000000000002</v>
      </c>
      <c r="L26" s="1232"/>
      <c r="M26" s="1232"/>
      <c r="N26" s="1233"/>
      <c r="O26" s="1166"/>
      <c r="P26" s="1166"/>
      <c r="Q26" s="1167"/>
    </row>
    <row r="27" spans="1:32" s="1566" customFormat="1" ht="44.25" customHeight="1">
      <c r="A27" s="841"/>
      <c r="B27" s="1289"/>
      <c r="C27" s="1332"/>
      <c r="D27" s="1288"/>
      <c r="E27" s="828" t="s">
        <v>1622</v>
      </c>
      <c r="F27" s="828"/>
      <c r="G27" s="802"/>
      <c r="H27" s="797">
        <v>11.34</v>
      </c>
      <c r="I27" s="798"/>
      <c r="J27" s="797">
        <v>1</v>
      </c>
      <c r="K27" s="800">
        <v>11.34</v>
      </c>
      <c r="L27" s="842"/>
      <c r="M27" s="842"/>
      <c r="N27" s="810"/>
      <c r="O27" s="1162"/>
      <c r="P27" s="1162"/>
      <c r="Q27" s="1163"/>
      <c r="R27" s="1565"/>
      <c r="S27" s="1565"/>
      <c r="T27" s="1565"/>
      <c r="U27" s="1565"/>
      <c r="V27" s="1565"/>
      <c r="W27" s="1565"/>
      <c r="X27" s="1565"/>
      <c r="Y27" s="1565"/>
      <c r="Z27" s="1565"/>
      <c r="AA27" s="1565"/>
    </row>
    <row r="28" spans="1:32" s="1567" customFormat="1" ht="44.25" customHeight="1">
      <c r="A28" s="1229"/>
      <c r="B28" s="1333"/>
      <c r="C28" s="1334"/>
      <c r="D28" s="1335"/>
      <c r="E28" s="1238" t="s">
        <v>1189</v>
      </c>
      <c r="F28" s="1279"/>
      <c r="G28" s="1230"/>
      <c r="H28" s="849"/>
      <c r="I28" s="850"/>
      <c r="J28" s="849"/>
      <c r="K28" s="1231"/>
      <c r="L28" s="1232"/>
      <c r="M28" s="1232"/>
      <c r="N28" s="1233"/>
      <c r="O28" s="1166"/>
      <c r="P28" s="1166"/>
      <c r="Q28" s="1167"/>
    </row>
    <row r="29" spans="1:32" s="1567" customFormat="1" ht="44.25" customHeight="1">
      <c r="A29" s="1229"/>
      <c r="B29" s="1333"/>
      <c r="C29" s="1334"/>
      <c r="D29" s="1335"/>
      <c r="E29" s="1279" t="s">
        <v>1623</v>
      </c>
      <c r="F29" s="1279"/>
      <c r="G29" s="1230">
        <v>-1</v>
      </c>
      <c r="H29" s="849">
        <v>0.33</v>
      </c>
      <c r="I29" s="850"/>
      <c r="J29" s="849">
        <v>1</v>
      </c>
      <c r="K29" s="1231">
        <v>-0.33</v>
      </c>
      <c r="L29" s="1232"/>
      <c r="M29" s="1232"/>
      <c r="N29" s="1233"/>
      <c r="O29" s="1166"/>
      <c r="P29" s="1166"/>
      <c r="Q29" s="1167"/>
    </row>
    <row r="30" spans="1:32" s="1566" customFormat="1" ht="44.25" customHeight="1">
      <c r="A30" s="841"/>
      <c r="B30" s="1289"/>
      <c r="C30" s="1332"/>
      <c r="D30" s="1288"/>
      <c r="E30" s="828" t="s">
        <v>1624</v>
      </c>
      <c r="F30" s="828"/>
      <c r="G30" s="802"/>
      <c r="H30" s="797">
        <v>4.7</v>
      </c>
      <c r="I30" s="798"/>
      <c r="J30" s="797">
        <v>1.6</v>
      </c>
      <c r="K30" s="800">
        <v>7.5200000000000005</v>
      </c>
      <c r="L30" s="842"/>
      <c r="M30" s="842"/>
      <c r="N30" s="810"/>
      <c r="O30" s="1162"/>
      <c r="P30" s="1162"/>
      <c r="Q30" s="1163"/>
      <c r="R30" s="1565"/>
      <c r="S30" s="1565"/>
      <c r="T30" s="1565"/>
      <c r="U30" s="1565"/>
      <c r="V30" s="1565"/>
      <c r="W30" s="1565"/>
      <c r="X30" s="1565"/>
      <c r="Y30" s="1565"/>
      <c r="Z30" s="1565"/>
      <c r="AA30" s="1565"/>
    </row>
    <row r="31" spans="1:32" s="1566" customFormat="1" ht="44.25" customHeight="1">
      <c r="A31" s="841"/>
      <c r="B31" s="1289"/>
      <c r="C31" s="1332"/>
      <c r="D31" s="1288"/>
      <c r="E31" s="828" t="s">
        <v>1625</v>
      </c>
      <c r="F31" s="828"/>
      <c r="G31" s="802"/>
      <c r="H31" s="797">
        <v>4.7</v>
      </c>
      <c r="I31" s="798"/>
      <c r="J31" s="797">
        <v>1</v>
      </c>
      <c r="K31" s="800">
        <v>4.7</v>
      </c>
      <c r="L31" s="842"/>
      <c r="M31" s="842"/>
      <c r="N31" s="810"/>
      <c r="O31" s="1162"/>
      <c r="P31" s="1162"/>
      <c r="Q31" s="1163"/>
      <c r="R31" s="1565"/>
      <c r="S31" s="1565"/>
      <c r="T31" s="1565"/>
      <c r="U31" s="1565"/>
      <c r="V31" s="1565"/>
      <c r="W31" s="1565"/>
      <c r="X31" s="1565"/>
      <c r="Y31" s="1565"/>
      <c r="Z31" s="1565"/>
      <c r="AA31" s="1565"/>
    </row>
    <row r="32" spans="1:32" s="1567" customFormat="1" ht="44.25" customHeight="1">
      <c r="A32" s="1229"/>
      <c r="B32" s="1333"/>
      <c r="C32" s="1334"/>
      <c r="D32" s="1335"/>
      <c r="E32" s="1238" t="s">
        <v>1189</v>
      </c>
      <c r="F32" s="1279"/>
      <c r="G32" s="1230"/>
      <c r="H32" s="849"/>
      <c r="I32" s="850"/>
      <c r="J32" s="849"/>
      <c r="K32" s="1231"/>
      <c r="L32" s="1232"/>
      <c r="M32" s="1232"/>
      <c r="N32" s="1233"/>
      <c r="O32" s="1166"/>
      <c r="P32" s="1166"/>
      <c r="Q32" s="1167"/>
    </row>
    <row r="33" spans="1:27" s="1567" customFormat="1" ht="44.25" customHeight="1">
      <c r="A33" s="1229"/>
      <c r="B33" s="1333"/>
      <c r="C33" s="1334"/>
      <c r="D33" s="1335"/>
      <c r="E33" s="1279" t="s">
        <v>1626</v>
      </c>
      <c r="F33" s="1279"/>
      <c r="G33" s="1230">
        <v>-1</v>
      </c>
      <c r="H33" s="849">
        <v>1</v>
      </c>
      <c r="I33" s="850"/>
      <c r="J33" s="849">
        <v>0.5</v>
      </c>
      <c r="K33" s="1231">
        <v>-0.5</v>
      </c>
      <c r="L33" s="1232"/>
      <c r="M33" s="1232"/>
      <c r="N33" s="1233"/>
      <c r="O33" s="1166"/>
      <c r="P33" s="1166"/>
      <c r="Q33" s="1167"/>
    </row>
    <row r="34" spans="1:27" s="1567" customFormat="1" ht="44.25" customHeight="1">
      <c r="A34" s="1229"/>
      <c r="B34" s="1333"/>
      <c r="C34" s="1334"/>
      <c r="D34" s="1335"/>
      <c r="E34" s="1279" t="s">
        <v>1627</v>
      </c>
      <c r="F34" s="1279"/>
      <c r="G34" s="1230">
        <v>1</v>
      </c>
      <c r="H34" s="849">
        <v>1</v>
      </c>
      <c r="I34" s="850"/>
      <c r="J34" s="849">
        <v>0.35</v>
      </c>
      <c r="K34" s="1231">
        <v>0.35</v>
      </c>
      <c r="L34" s="1232"/>
      <c r="M34" s="1232"/>
      <c r="N34" s="1233"/>
      <c r="O34" s="1166"/>
      <c r="P34" s="1166"/>
      <c r="Q34" s="1167"/>
    </row>
    <row r="35" spans="1:27" s="1567" customFormat="1" ht="44.25" customHeight="1">
      <c r="A35" s="1229"/>
      <c r="B35" s="1333"/>
      <c r="C35" s="1334"/>
      <c r="D35" s="1335"/>
      <c r="E35" s="1279" t="s">
        <v>1627</v>
      </c>
      <c r="F35" s="1279"/>
      <c r="G35" s="1230">
        <v>1</v>
      </c>
      <c r="H35" s="849">
        <v>1</v>
      </c>
      <c r="I35" s="850"/>
      <c r="J35" s="849">
        <v>0.35</v>
      </c>
      <c r="K35" s="1231">
        <v>0.35</v>
      </c>
      <c r="L35" s="1232"/>
      <c r="M35" s="1232"/>
      <c r="N35" s="1233"/>
      <c r="O35" s="1166"/>
      <c r="P35" s="1166"/>
      <c r="Q35" s="1167"/>
    </row>
    <row r="36" spans="1:27" s="1566" customFormat="1" ht="44.25" customHeight="1">
      <c r="A36" s="841"/>
      <c r="B36" s="1289"/>
      <c r="C36" s="1332"/>
      <c r="D36" s="1288"/>
      <c r="E36" s="828" t="s">
        <v>1628</v>
      </c>
      <c r="F36" s="828"/>
      <c r="G36" s="802"/>
      <c r="H36" s="797">
        <v>13.5</v>
      </c>
      <c r="I36" s="798"/>
      <c r="J36" s="797">
        <v>1.6</v>
      </c>
      <c r="K36" s="800">
        <v>21.6</v>
      </c>
      <c r="L36" s="842"/>
      <c r="M36" s="842"/>
      <c r="N36" s="810"/>
      <c r="O36" s="1162"/>
      <c r="P36" s="1162"/>
      <c r="Q36" s="1163"/>
      <c r="R36" s="1565"/>
      <c r="S36" s="1565"/>
      <c r="T36" s="1565"/>
      <c r="U36" s="1565"/>
      <c r="V36" s="1565"/>
      <c r="W36" s="1565"/>
      <c r="X36" s="1565"/>
      <c r="Y36" s="1565"/>
      <c r="Z36" s="1565"/>
      <c r="AA36" s="1565"/>
    </row>
    <row r="37" spans="1:27" s="1567" customFormat="1" ht="44.25" customHeight="1">
      <c r="A37" s="1229"/>
      <c r="B37" s="1333"/>
      <c r="C37" s="1334"/>
      <c r="D37" s="1335"/>
      <c r="E37" s="1238" t="s">
        <v>1189</v>
      </c>
      <c r="F37" s="1279"/>
      <c r="G37" s="1230"/>
      <c r="H37" s="849"/>
      <c r="I37" s="850"/>
      <c r="J37" s="849"/>
      <c r="K37" s="1231"/>
      <c r="L37" s="1232"/>
      <c r="M37" s="1232"/>
      <c r="N37" s="1233"/>
      <c r="O37" s="1166"/>
      <c r="P37" s="1166"/>
      <c r="Q37" s="1167"/>
    </row>
    <row r="38" spans="1:27" s="1567" customFormat="1" ht="44.25" customHeight="1">
      <c r="A38" s="1229"/>
      <c r="B38" s="1333"/>
      <c r="C38" s="1334"/>
      <c r="D38" s="1335"/>
      <c r="E38" s="1279" t="s">
        <v>1629</v>
      </c>
      <c r="F38" s="1279"/>
      <c r="G38" s="1230">
        <v>-1</v>
      </c>
      <c r="H38" s="849">
        <v>1.86</v>
      </c>
      <c r="I38" s="850"/>
      <c r="J38" s="849">
        <v>1.6</v>
      </c>
      <c r="K38" s="1231">
        <v>-2.9760000000000004</v>
      </c>
      <c r="L38" s="1232"/>
      <c r="M38" s="1232"/>
      <c r="N38" s="1233"/>
      <c r="O38" s="1166"/>
      <c r="P38" s="1166"/>
      <c r="Q38" s="1167"/>
    </row>
    <row r="39" spans="1:27" s="1566" customFormat="1" ht="44.25" customHeight="1">
      <c r="A39" s="841"/>
      <c r="B39" s="1289"/>
      <c r="C39" s="1332"/>
      <c r="D39" s="1288"/>
      <c r="E39" s="828" t="s">
        <v>1630</v>
      </c>
      <c r="F39" s="1264"/>
      <c r="G39" s="797"/>
      <c r="H39" s="797">
        <v>13.5</v>
      </c>
      <c r="I39" s="798"/>
      <c r="J39" s="799">
        <v>1</v>
      </c>
      <c r="K39" s="800">
        <v>13.5</v>
      </c>
      <c r="L39" s="842"/>
      <c r="M39" s="842"/>
      <c r="N39" s="810"/>
      <c r="O39" s="1162"/>
      <c r="P39" s="1162"/>
      <c r="Q39" s="1163"/>
      <c r="R39" s="1565"/>
      <c r="S39" s="1565"/>
      <c r="T39" s="1565"/>
      <c r="U39" s="1565"/>
      <c r="V39" s="1565"/>
      <c r="W39" s="1565"/>
      <c r="X39" s="1565"/>
      <c r="Y39" s="1565"/>
      <c r="Z39" s="1565"/>
      <c r="AA39" s="1565"/>
    </row>
    <row r="40" spans="1:27" s="1567" customFormat="1" ht="44.25" customHeight="1">
      <c r="A40" s="1229"/>
      <c r="B40" s="1333"/>
      <c r="C40" s="1334"/>
      <c r="D40" s="1335"/>
      <c r="E40" s="1238" t="s">
        <v>1189</v>
      </c>
      <c r="F40" s="1238"/>
      <c r="G40" s="1230"/>
      <c r="H40" s="849"/>
      <c r="I40" s="850"/>
      <c r="J40" s="849"/>
      <c r="K40" s="1234"/>
      <c r="L40" s="1232"/>
      <c r="M40" s="1232"/>
      <c r="N40" s="1233"/>
      <c r="O40" s="1166"/>
      <c r="P40" s="1166"/>
      <c r="Q40" s="1167"/>
    </row>
    <row r="41" spans="1:27" s="1567" customFormat="1" ht="44.25" customHeight="1">
      <c r="A41" s="1229"/>
      <c r="B41" s="1333"/>
      <c r="C41" s="1334"/>
      <c r="D41" s="1335"/>
      <c r="E41" s="1279" t="s">
        <v>1631</v>
      </c>
      <c r="F41" s="1238"/>
      <c r="G41" s="1230">
        <v>-1</v>
      </c>
      <c r="H41" s="849">
        <v>1.86</v>
      </c>
      <c r="I41" s="850"/>
      <c r="J41" s="849">
        <v>1</v>
      </c>
      <c r="K41" s="1234">
        <v>-1.86</v>
      </c>
      <c r="L41" s="1232"/>
      <c r="M41" s="1232"/>
      <c r="N41" s="1233"/>
      <c r="O41" s="1166"/>
      <c r="P41" s="1166"/>
      <c r="Q41" s="1167"/>
    </row>
    <row r="42" spans="1:27" s="1566" customFormat="1" ht="44.25" customHeight="1">
      <c r="A42" s="1006"/>
      <c r="B42" s="115"/>
      <c r="C42" s="1332"/>
      <c r="D42" s="1336"/>
      <c r="E42" s="828" t="s">
        <v>1627</v>
      </c>
      <c r="F42" s="828"/>
      <c r="G42" s="802">
        <v>1</v>
      </c>
      <c r="H42" s="797">
        <v>1.44</v>
      </c>
      <c r="I42" s="798"/>
      <c r="J42" s="797">
        <v>0.74</v>
      </c>
      <c r="K42" s="1235">
        <v>1.0655999999999999</v>
      </c>
      <c r="L42" s="114"/>
      <c r="M42" s="114"/>
      <c r="N42" s="859"/>
      <c r="O42" s="1170"/>
      <c r="P42" s="1170"/>
      <c r="Q42" s="1163"/>
      <c r="R42" s="1565"/>
      <c r="S42" s="1565"/>
      <c r="T42" s="1565"/>
      <c r="U42" s="1565"/>
      <c r="V42" s="1565"/>
      <c r="W42" s="1565"/>
      <c r="X42" s="1565"/>
      <c r="Y42" s="1565"/>
      <c r="Z42" s="1565"/>
      <c r="AA42" s="1565"/>
    </row>
    <row r="43" spans="1:27" s="1566" customFormat="1" ht="44.25" customHeight="1">
      <c r="A43" s="1006"/>
      <c r="B43" s="115"/>
      <c r="C43" s="1332"/>
      <c r="D43" s="1336"/>
      <c r="E43" s="828" t="s">
        <v>1627</v>
      </c>
      <c r="F43" s="828"/>
      <c r="G43" s="802">
        <v>1</v>
      </c>
      <c r="H43" s="797">
        <v>1.44</v>
      </c>
      <c r="I43" s="798"/>
      <c r="J43" s="797">
        <v>0.74</v>
      </c>
      <c r="K43" s="1235">
        <v>1.0655999999999999</v>
      </c>
      <c r="L43" s="114"/>
      <c r="M43" s="114"/>
      <c r="N43" s="859"/>
      <c r="O43" s="1170"/>
      <c r="P43" s="1170"/>
      <c r="Q43" s="1163"/>
      <c r="R43" s="1565"/>
      <c r="S43" s="1565"/>
      <c r="T43" s="1565"/>
      <c r="U43" s="1565"/>
      <c r="V43" s="1565"/>
      <c r="W43" s="1565"/>
      <c r="X43" s="1565"/>
      <c r="Y43" s="1565"/>
      <c r="Z43" s="1565"/>
      <c r="AA43" s="1565"/>
    </row>
    <row r="44" spans="1:27" s="1566" customFormat="1" ht="44.25" customHeight="1">
      <c r="A44" s="1006"/>
      <c r="B44" s="115"/>
      <c r="C44" s="1332"/>
      <c r="D44" s="1336"/>
      <c r="E44" s="828" t="s">
        <v>1627</v>
      </c>
      <c r="F44" s="828"/>
      <c r="G44" s="797">
        <v>1</v>
      </c>
      <c r="H44" s="797">
        <v>1.44</v>
      </c>
      <c r="I44" s="798"/>
      <c r="J44" s="797">
        <v>0.74</v>
      </c>
      <c r="K44" s="800">
        <v>1.0655999999999999</v>
      </c>
      <c r="L44" s="114"/>
      <c r="M44" s="114"/>
      <c r="N44" s="859"/>
      <c r="O44" s="1170"/>
      <c r="P44" s="1170"/>
      <c r="Q44" s="1163"/>
      <c r="R44" s="1565"/>
      <c r="S44" s="1565"/>
      <c r="T44" s="1565"/>
      <c r="U44" s="1565"/>
      <c r="V44" s="1565"/>
      <c r="W44" s="1565"/>
      <c r="X44" s="1565"/>
      <c r="Y44" s="1565"/>
      <c r="Z44" s="1565"/>
      <c r="AA44" s="1565"/>
    </row>
    <row r="45" spans="1:27" s="1566" customFormat="1" ht="44.25" customHeight="1">
      <c r="A45" s="1006"/>
      <c r="B45" s="115"/>
      <c r="C45" s="1332"/>
      <c r="D45" s="1336"/>
      <c r="E45" s="828" t="s">
        <v>1632</v>
      </c>
      <c r="F45" s="828"/>
      <c r="G45" s="797"/>
      <c r="H45" s="797">
        <v>6.1</v>
      </c>
      <c r="I45" s="798"/>
      <c r="J45" s="799">
        <v>2.4500000000000002</v>
      </c>
      <c r="K45" s="800">
        <v>14.945</v>
      </c>
      <c r="L45" s="114"/>
      <c r="M45" s="114"/>
      <c r="N45" s="859"/>
      <c r="O45" s="1170"/>
      <c r="P45" s="1170"/>
      <c r="Q45" s="1163"/>
      <c r="R45" s="1565"/>
      <c r="S45" s="1565"/>
      <c r="T45" s="1565"/>
      <c r="U45" s="1565"/>
      <c r="V45" s="1565"/>
      <c r="W45" s="1565"/>
      <c r="X45" s="1565"/>
      <c r="Y45" s="1565"/>
      <c r="Z45" s="1565"/>
      <c r="AA45" s="1565"/>
    </row>
    <row r="46" spans="1:27" s="1567" customFormat="1" ht="44.25" customHeight="1">
      <c r="A46" s="1229"/>
      <c r="B46" s="1333"/>
      <c r="C46" s="1334"/>
      <c r="D46" s="1335"/>
      <c r="E46" s="1238" t="s">
        <v>1189</v>
      </c>
      <c r="F46" s="1238"/>
      <c r="G46" s="1230"/>
      <c r="H46" s="849"/>
      <c r="I46" s="850"/>
      <c r="J46" s="849"/>
      <c r="K46" s="1234"/>
      <c r="L46" s="1232"/>
      <c r="M46" s="1232"/>
      <c r="N46" s="1233"/>
      <c r="O46" s="1166"/>
      <c r="P46" s="1166"/>
      <c r="Q46" s="1167"/>
    </row>
    <row r="47" spans="1:27" s="1567" customFormat="1" ht="44.25" customHeight="1">
      <c r="A47" s="1229"/>
      <c r="B47" s="1333"/>
      <c r="C47" s="1334"/>
      <c r="D47" s="1335"/>
      <c r="E47" s="1279" t="s">
        <v>1633</v>
      </c>
      <c r="F47" s="1279"/>
      <c r="G47" s="849">
        <v>-1</v>
      </c>
      <c r="H47" s="849">
        <v>1.59</v>
      </c>
      <c r="I47" s="850"/>
      <c r="J47" s="849">
        <v>2.4500000000000002</v>
      </c>
      <c r="K47" s="1231">
        <v>-3.8955000000000006</v>
      </c>
      <c r="L47" s="1232"/>
      <c r="M47" s="1232"/>
      <c r="N47" s="1233"/>
      <c r="O47" s="1166"/>
      <c r="P47" s="1166"/>
      <c r="Q47" s="1167"/>
    </row>
    <row r="48" spans="1:27" s="1566" customFormat="1" ht="44.25" customHeight="1">
      <c r="A48" s="841"/>
      <c r="B48" s="1289"/>
      <c r="C48" s="1332"/>
      <c r="D48" s="1288"/>
      <c r="E48" s="828" t="s">
        <v>1627</v>
      </c>
      <c r="F48" s="1264"/>
      <c r="G48" s="797">
        <v>1</v>
      </c>
      <c r="H48" s="797">
        <v>1.2</v>
      </c>
      <c r="I48" s="798"/>
      <c r="J48" s="799">
        <v>0.4</v>
      </c>
      <c r="K48" s="800">
        <v>0.48</v>
      </c>
      <c r="L48" s="842"/>
      <c r="M48" s="842"/>
      <c r="N48" s="810"/>
      <c r="O48" s="1162"/>
      <c r="P48" s="1162"/>
      <c r="Q48" s="1163"/>
      <c r="R48" s="1565"/>
      <c r="S48" s="1565"/>
      <c r="T48" s="1565"/>
      <c r="U48" s="1565"/>
      <c r="V48" s="1565"/>
      <c r="W48" s="1565"/>
      <c r="X48" s="1565"/>
      <c r="Y48" s="1565"/>
      <c r="Z48" s="1565"/>
      <c r="AA48" s="1565"/>
    </row>
    <row r="49" spans="1:34" s="1566" customFormat="1" ht="44.25" customHeight="1">
      <c r="A49" s="841"/>
      <c r="B49" s="1289"/>
      <c r="C49" s="1332"/>
      <c r="D49" s="1288"/>
      <c r="E49" s="828" t="s">
        <v>1627</v>
      </c>
      <c r="F49" s="1264"/>
      <c r="G49" s="802">
        <v>1</v>
      </c>
      <c r="H49" s="797">
        <v>1.2</v>
      </c>
      <c r="I49" s="798"/>
      <c r="J49" s="797">
        <v>0.4</v>
      </c>
      <c r="K49" s="1235">
        <v>0.48</v>
      </c>
      <c r="L49" s="842"/>
      <c r="M49" s="842"/>
      <c r="N49" s="810"/>
      <c r="O49" s="1162"/>
      <c r="P49" s="1162"/>
      <c r="Q49" s="1163"/>
      <c r="R49" s="1565"/>
      <c r="S49" s="1565"/>
      <c r="T49" s="1565"/>
      <c r="U49" s="1565"/>
      <c r="V49" s="1565"/>
      <c r="W49" s="1565"/>
      <c r="X49" s="1565"/>
      <c r="Y49" s="1565"/>
      <c r="Z49" s="1565"/>
      <c r="AA49" s="1565"/>
    </row>
    <row r="50" spans="1:34" s="1566" customFormat="1" ht="44.25" customHeight="1">
      <c r="A50" s="844"/>
      <c r="B50" s="1337"/>
      <c r="C50" s="1338"/>
      <c r="D50" s="1339"/>
      <c r="E50" s="830" t="s">
        <v>1627</v>
      </c>
      <c r="F50" s="1277"/>
      <c r="G50" s="831">
        <v>1</v>
      </c>
      <c r="H50" s="832">
        <v>1.44</v>
      </c>
      <c r="I50" s="833"/>
      <c r="J50" s="832">
        <v>0.74</v>
      </c>
      <c r="K50" s="1340">
        <v>1.0655999999999999</v>
      </c>
      <c r="L50" s="846"/>
      <c r="M50" s="846"/>
      <c r="N50" s="867"/>
      <c r="O50" s="1162"/>
      <c r="P50" s="1162"/>
      <c r="Q50" s="1163"/>
      <c r="R50" s="1565"/>
      <c r="S50" s="1565"/>
      <c r="T50" s="1565"/>
      <c r="U50" s="1565"/>
      <c r="V50" s="1565"/>
      <c r="W50" s="1565"/>
      <c r="X50" s="1565"/>
      <c r="Y50" s="1565"/>
      <c r="Z50" s="1565"/>
      <c r="AA50" s="1565"/>
    </row>
    <row r="51" spans="1:34" s="1541" customFormat="1" ht="65.25" customHeight="1">
      <c r="A51" s="981" t="s">
        <v>944</v>
      </c>
      <c r="B51" s="981">
        <v>90443</v>
      </c>
      <c r="C51" s="1124"/>
      <c r="D51" s="983" t="s">
        <v>100</v>
      </c>
      <c r="E51" s="989" t="s">
        <v>818</v>
      </c>
      <c r="F51" s="981" t="s">
        <v>47</v>
      </c>
      <c r="G51" s="984"/>
      <c r="H51" s="985"/>
      <c r="I51" s="985"/>
      <c r="J51" s="985"/>
      <c r="K51" s="986"/>
      <c r="L51" s="986"/>
      <c r="M51" s="986"/>
      <c r="N51" s="987">
        <v>344</v>
      </c>
      <c r="O51" s="72"/>
      <c r="P51" s="72"/>
      <c r="Q51" s="102" t="s">
        <v>270</v>
      </c>
      <c r="R51" s="1535"/>
      <c r="S51" s="1535"/>
      <c r="T51" s="1535"/>
      <c r="U51" s="1535"/>
      <c r="V51" s="1535"/>
      <c r="W51" s="1535"/>
      <c r="X51" s="1535"/>
      <c r="Y51" s="1535"/>
      <c r="Z51" s="1535"/>
      <c r="AA51" s="1535"/>
    </row>
    <row r="52" spans="1:34" s="1202" customFormat="1" ht="42.75" customHeight="1">
      <c r="A52" s="819"/>
      <c r="B52" s="1341"/>
      <c r="C52" s="1342"/>
      <c r="D52" s="1310"/>
      <c r="E52" s="864" t="s">
        <v>1363</v>
      </c>
      <c r="F52" s="820"/>
      <c r="G52" s="822"/>
      <c r="H52" s="822">
        <v>120</v>
      </c>
      <c r="I52" s="823"/>
      <c r="J52" s="824"/>
      <c r="K52" s="825"/>
      <c r="L52" s="826"/>
      <c r="M52" s="852"/>
      <c r="N52" s="840"/>
      <c r="O52" s="1171"/>
      <c r="P52" s="1164"/>
      <c r="Q52" s="1568"/>
      <c r="R52" s="1569"/>
      <c r="S52" s="1570" t="s">
        <v>1213</v>
      </c>
      <c r="T52" s="1571" t="s">
        <v>1213</v>
      </c>
      <c r="U52" s="1568"/>
      <c r="V52" s="1569"/>
      <c r="W52" s="1172"/>
      <c r="X52" s="1572"/>
      <c r="Y52" s="1172"/>
      <c r="Z52" s="1172"/>
      <c r="AA52" s="1172"/>
      <c r="AB52" s="1172"/>
      <c r="AC52" s="1172"/>
      <c r="AD52" s="1172"/>
      <c r="AE52" s="1172"/>
      <c r="AF52" s="1172"/>
      <c r="AH52" s="1572"/>
    </row>
    <row r="53" spans="1:34" s="1578" customFormat="1" ht="42.75" customHeight="1">
      <c r="A53" s="1236"/>
      <c r="B53" s="1343"/>
      <c r="C53" s="1344"/>
      <c r="D53" s="1345"/>
      <c r="E53" s="828" t="s">
        <v>1561</v>
      </c>
      <c r="F53" s="1238"/>
      <c r="G53" s="1230"/>
      <c r="H53" s="797">
        <v>50</v>
      </c>
      <c r="I53" s="850"/>
      <c r="J53" s="799"/>
      <c r="K53" s="800"/>
      <c r="L53" s="1239"/>
      <c r="M53" s="1240"/>
      <c r="N53" s="1241"/>
      <c r="O53" s="1173"/>
      <c r="P53" s="1165"/>
      <c r="Q53" s="1573"/>
      <c r="R53" s="1574"/>
      <c r="S53" s="1575"/>
      <c r="T53" s="1576"/>
      <c r="U53" s="1573"/>
      <c r="V53" s="1574"/>
      <c r="W53" s="1174"/>
      <c r="X53" s="1577"/>
      <c r="Y53" s="1174"/>
      <c r="Z53" s="1174"/>
      <c r="AA53" s="1174"/>
      <c r="AB53" s="1174"/>
      <c r="AC53" s="1174"/>
      <c r="AD53" s="1174"/>
      <c r="AE53" s="1174"/>
      <c r="AF53" s="1174"/>
      <c r="AH53" s="1577"/>
    </row>
    <row r="54" spans="1:34" s="1578" customFormat="1" ht="42.75" customHeight="1">
      <c r="A54" s="1236"/>
      <c r="B54" s="1343"/>
      <c r="C54" s="1344"/>
      <c r="D54" s="1345"/>
      <c r="E54" s="828" t="s">
        <v>1364</v>
      </c>
      <c r="F54" s="1238"/>
      <c r="G54" s="1230"/>
      <c r="H54" s="797">
        <v>22</v>
      </c>
      <c r="I54" s="850"/>
      <c r="J54" s="799"/>
      <c r="K54" s="800"/>
      <c r="L54" s="1239"/>
      <c r="M54" s="1240"/>
      <c r="N54" s="1241"/>
      <c r="O54" s="1173"/>
      <c r="P54" s="1165"/>
      <c r="Q54" s="1573"/>
      <c r="R54" s="1574"/>
      <c r="S54" s="1575"/>
      <c r="T54" s="1576"/>
      <c r="U54" s="1573"/>
      <c r="V54" s="1574"/>
      <c r="W54" s="1174"/>
      <c r="X54" s="1577"/>
      <c r="Y54" s="1174"/>
      <c r="Z54" s="1174"/>
      <c r="AA54" s="1174"/>
      <c r="AB54" s="1174"/>
      <c r="AC54" s="1174"/>
      <c r="AD54" s="1174"/>
      <c r="AE54" s="1174"/>
      <c r="AF54" s="1174"/>
      <c r="AH54" s="1577"/>
    </row>
    <row r="55" spans="1:34" s="1578" customFormat="1" ht="42.75" customHeight="1">
      <c r="A55" s="1236"/>
      <c r="B55" s="1343"/>
      <c r="C55" s="1344"/>
      <c r="D55" s="1345"/>
      <c r="E55" s="828" t="s">
        <v>1365</v>
      </c>
      <c r="F55" s="1238"/>
      <c r="G55" s="1230"/>
      <c r="H55" s="797">
        <v>112</v>
      </c>
      <c r="I55" s="850"/>
      <c r="J55" s="799"/>
      <c r="K55" s="800"/>
      <c r="L55" s="1239"/>
      <c r="M55" s="1240"/>
      <c r="N55" s="1241"/>
      <c r="O55" s="1173"/>
      <c r="P55" s="1165"/>
      <c r="Q55" s="1573"/>
      <c r="R55" s="1574"/>
      <c r="S55" s="1575"/>
      <c r="T55" s="1576"/>
      <c r="U55" s="1573"/>
      <c r="V55" s="1574"/>
      <c r="W55" s="1174"/>
      <c r="X55" s="1577"/>
      <c r="Y55" s="1174"/>
      <c r="Z55" s="1174"/>
      <c r="AA55" s="1174"/>
      <c r="AB55" s="1174"/>
      <c r="AC55" s="1174"/>
      <c r="AD55" s="1174"/>
      <c r="AE55" s="1174"/>
      <c r="AF55" s="1174"/>
      <c r="AH55" s="1577"/>
    </row>
    <row r="56" spans="1:34" s="1578" customFormat="1" ht="42.75" customHeight="1">
      <c r="A56" s="1242"/>
      <c r="B56" s="1346"/>
      <c r="C56" s="1347"/>
      <c r="D56" s="1348"/>
      <c r="E56" s="830" t="s">
        <v>1366</v>
      </c>
      <c r="F56" s="1243"/>
      <c r="G56" s="1244"/>
      <c r="H56" s="832">
        <v>40</v>
      </c>
      <c r="I56" s="1245"/>
      <c r="J56" s="834"/>
      <c r="K56" s="835"/>
      <c r="L56" s="1246"/>
      <c r="M56" s="1247"/>
      <c r="N56" s="1248"/>
      <c r="O56" s="1173"/>
      <c r="P56" s="1165"/>
      <c r="Q56" s="1573"/>
      <c r="R56" s="1574"/>
      <c r="S56" s="1575"/>
      <c r="T56" s="1576"/>
      <c r="U56" s="1573"/>
      <c r="V56" s="1574"/>
      <c r="W56" s="1174"/>
      <c r="X56" s="1577"/>
      <c r="Y56" s="1174"/>
      <c r="Z56" s="1174"/>
      <c r="AA56" s="1174"/>
      <c r="AB56" s="1174"/>
      <c r="AC56" s="1174"/>
      <c r="AD56" s="1174"/>
      <c r="AE56" s="1174"/>
      <c r="AF56" s="1174"/>
      <c r="AH56" s="1577"/>
    </row>
    <row r="57" spans="1:34" s="1541" customFormat="1" ht="76.5" customHeight="1">
      <c r="A57" s="981" t="s">
        <v>1573</v>
      </c>
      <c r="B57" s="981">
        <v>97622</v>
      </c>
      <c r="C57" s="1124"/>
      <c r="D57" s="983" t="s">
        <v>100</v>
      </c>
      <c r="E57" s="989" t="s">
        <v>855</v>
      </c>
      <c r="F57" s="981" t="s">
        <v>55</v>
      </c>
      <c r="G57" s="984"/>
      <c r="H57" s="985"/>
      <c r="I57" s="985"/>
      <c r="J57" s="985"/>
      <c r="K57" s="986"/>
      <c r="L57" s="986"/>
      <c r="M57" s="986"/>
      <c r="N57" s="987">
        <v>6.7101749999999996</v>
      </c>
      <c r="O57" s="72"/>
      <c r="P57" s="72"/>
      <c r="Q57" s="102" t="s">
        <v>270</v>
      </c>
      <c r="R57" s="1535"/>
      <c r="S57" s="1535"/>
      <c r="T57" s="1535"/>
      <c r="U57" s="1535"/>
      <c r="V57" s="1535"/>
      <c r="W57" s="1535"/>
      <c r="X57" s="1535"/>
      <c r="Y57" s="1535"/>
      <c r="Z57" s="1535"/>
      <c r="AA57" s="1535"/>
    </row>
    <row r="58" spans="1:34" s="1202" customFormat="1" ht="48" customHeight="1">
      <c r="A58" s="819"/>
      <c r="B58" s="1341"/>
      <c r="C58" s="1342"/>
      <c r="D58" s="1310"/>
      <c r="E58" s="820" t="s">
        <v>1186</v>
      </c>
      <c r="F58" s="820"/>
      <c r="G58" s="822"/>
      <c r="H58" s="822"/>
      <c r="I58" s="823"/>
      <c r="J58" s="824"/>
      <c r="K58" s="825"/>
      <c r="L58" s="826"/>
      <c r="M58" s="852"/>
      <c r="N58" s="840"/>
      <c r="O58" s="1171"/>
      <c r="P58" s="1164"/>
      <c r="Q58" s="1568"/>
      <c r="R58" s="1569"/>
      <c r="S58" s="1575"/>
      <c r="T58" s="1579"/>
      <c r="U58" s="1568"/>
      <c r="V58" s="1569"/>
      <c r="W58" s="1172"/>
      <c r="X58" s="1572"/>
      <c r="Y58" s="1172"/>
      <c r="Z58" s="1172"/>
      <c r="AA58" s="1172"/>
      <c r="AB58" s="1172"/>
      <c r="AC58" s="1172"/>
      <c r="AD58" s="1172"/>
      <c r="AE58" s="1172"/>
      <c r="AF58" s="1172"/>
      <c r="AH58" s="1572"/>
    </row>
    <row r="59" spans="1:34" s="1202" customFormat="1" ht="48" customHeight="1">
      <c r="A59" s="827"/>
      <c r="B59" s="1270"/>
      <c r="C59" s="1271"/>
      <c r="D59" s="115"/>
      <c r="E59" s="828" t="s">
        <v>1634</v>
      </c>
      <c r="F59" s="1264"/>
      <c r="G59" s="797"/>
      <c r="H59" s="797">
        <v>1</v>
      </c>
      <c r="I59" s="798">
        <v>0.15</v>
      </c>
      <c r="J59" s="799">
        <v>3.31</v>
      </c>
      <c r="K59" s="800">
        <v>3.31</v>
      </c>
      <c r="L59" s="808">
        <v>0.4965</v>
      </c>
      <c r="M59" s="809"/>
      <c r="N59" s="843"/>
      <c r="O59" s="1171"/>
      <c r="P59" s="1164"/>
      <c r="Q59" s="1580"/>
      <c r="R59" s="1581"/>
      <c r="S59" s="1575"/>
      <c r="T59" s="1576"/>
      <c r="U59" s="1580"/>
      <c r="V59" s="1581"/>
      <c r="W59" s="1172"/>
      <c r="X59" s="1572"/>
      <c r="Y59" s="1172"/>
      <c r="Z59" s="1172"/>
      <c r="AA59" s="1172"/>
      <c r="AB59" s="1172"/>
      <c r="AC59" s="1172"/>
      <c r="AD59" s="1172"/>
      <c r="AE59" s="1172"/>
      <c r="AF59" s="1172"/>
      <c r="AH59" s="1572"/>
    </row>
    <row r="60" spans="1:34" s="1202" customFormat="1" ht="48" customHeight="1">
      <c r="A60" s="827"/>
      <c r="B60" s="1270"/>
      <c r="C60" s="1271"/>
      <c r="D60" s="115"/>
      <c r="E60" s="828" t="s">
        <v>1635</v>
      </c>
      <c r="F60" s="1264"/>
      <c r="G60" s="797"/>
      <c r="H60" s="797">
        <v>0.17</v>
      </c>
      <c r="I60" s="798">
        <v>0.15</v>
      </c>
      <c r="J60" s="799">
        <v>2.13</v>
      </c>
      <c r="K60" s="800">
        <v>0.36210000000000003</v>
      </c>
      <c r="L60" s="808">
        <v>5.4315000000000002E-2</v>
      </c>
      <c r="M60" s="809"/>
      <c r="N60" s="843"/>
      <c r="O60" s="1171"/>
      <c r="P60" s="1164"/>
      <c r="Q60" s="1580"/>
      <c r="R60" s="1581"/>
      <c r="S60" s="1575"/>
      <c r="T60" s="1576"/>
      <c r="U60" s="1580"/>
      <c r="V60" s="1581"/>
      <c r="W60" s="1172"/>
      <c r="X60" s="1572"/>
      <c r="Y60" s="1172"/>
      <c r="Z60" s="1172"/>
      <c r="AA60" s="1172"/>
      <c r="AB60" s="1172"/>
      <c r="AC60" s="1172"/>
      <c r="AD60" s="1172"/>
      <c r="AE60" s="1172"/>
      <c r="AF60" s="1172"/>
      <c r="AH60" s="1572"/>
    </row>
    <row r="61" spans="1:34" s="1202" customFormat="1" ht="48" customHeight="1">
      <c r="A61" s="827"/>
      <c r="B61" s="1270"/>
      <c r="C61" s="1271"/>
      <c r="D61" s="115"/>
      <c r="E61" s="828" t="s">
        <v>1177</v>
      </c>
      <c r="F61" s="1264"/>
      <c r="G61" s="797"/>
      <c r="H61" s="797">
        <v>3.4</v>
      </c>
      <c r="I61" s="798">
        <v>0.15</v>
      </c>
      <c r="J61" s="799">
        <v>3.31</v>
      </c>
      <c r="K61" s="800">
        <v>11.254</v>
      </c>
      <c r="L61" s="808">
        <v>1.6880999999999999</v>
      </c>
      <c r="M61" s="809"/>
      <c r="N61" s="843"/>
      <c r="O61" s="1171"/>
      <c r="P61" s="1164"/>
      <c r="Q61" s="1580"/>
      <c r="R61" s="1581"/>
      <c r="S61" s="1575"/>
      <c r="T61" s="1576"/>
      <c r="U61" s="1580"/>
      <c r="V61" s="1581"/>
      <c r="W61" s="1172"/>
      <c r="X61" s="1572"/>
      <c r="Y61" s="1172"/>
      <c r="Z61" s="1172"/>
      <c r="AA61" s="1172"/>
      <c r="AB61" s="1172"/>
      <c r="AC61" s="1172"/>
      <c r="AD61" s="1172"/>
      <c r="AE61" s="1172"/>
      <c r="AF61" s="1172"/>
      <c r="AH61" s="1572"/>
    </row>
    <row r="62" spans="1:34" s="1202" customFormat="1" ht="48" customHeight="1">
      <c r="A62" s="827"/>
      <c r="B62" s="1270"/>
      <c r="C62" s="1271"/>
      <c r="D62" s="115"/>
      <c r="E62" s="828" t="s">
        <v>1636</v>
      </c>
      <c r="F62" s="1264"/>
      <c r="G62" s="797"/>
      <c r="H62" s="797">
        <v>1.26</v>
      </c>
      <c r="I62" s="798">
        <v>0.15</v>
      </c>
      <c r="J62" s="799">
        <v>2.2799999999999998</v>
      </c>
      <c r="K62" s="800">
        <v>2.8727999999999998</v>
      </c>
      <c r="L62" s="808">
        <v>0.43091999999999997</v>
      </c>
      <c r="M62" s="809"/>
      <c r="N62" s="843"/>
      <c r="O62" s="1171"/>
      <c r="P62" s="1164"/>
      <c r="Q62" s="1580"/>
      <c r="R62" s="1581"/>
      <c r="S62" s="1575"/>
      <c r="T62" s="1576"/>
      <c r="U62" s="1580"/>
      <c r="V62" s="1581"/>
      <c r="W62" s="1172"/>
      <c r="X62" s="1572"/>
      <c r="Y62" s="1172"/>
      <c r="Z62" s="1172"/>
      <c r="AA62" s="1172"/>
      <c r="AB62" s="1172"/>
      <c r="AC62" s="1172"/>
      <c r="AD62" s="1172"/>
      <c r="AE62" s="1172"/>
      <c r="AF62" s="1172"/>
      <c r="AH62" s="1572"/>
    </row>
    <row r="63" spans="1:34" s="1202" customFormat="1" ht="48" customHeight="1">
      <c r="A63" s="827"/>
      <c r="B63" s="1270"/>
      <c r="C63" s="1271"/>
      <c r="D63" s="115"/>
      <c r="E63" s="828" t="s">
        <v>1637</v>
      </c>
      <c r="F63" s="1264"/>
      <c r="G63" s="797"/>
      <c r="H63" s="797">
        <v>0.96</v>
      </c>
      <c r="I63" s="798">
        <v>0.15</v>
      </c>
      <c r="J63" s="799">
        <v>2.2799999999999998</v>
      </c>
      <c r="K63" s="800">
        <v>2.1887999999999996</v>
      </c>
      <c r="L63" s="808">
        <v>0.32831999999999995</v>
      </c>
      <c r="M63" s="809"/>
      <c r="N63" s="843"/>
      <c r="O63" s="1171"/>
      <c r="P63" s="1164"/>
      <c r="Q63" s="1580"/>
      <c r="R63" s="1581"/>
      <c r="S63" s="1575"/>
      <c r="T63" s="1576"/>
      <c r="U63" s="1580"/>
      <c r="V63" s="1581"/>
      <c r="W63" s="1172"/>
      <c r="X63" s="1572"/>
      <c r="Y63" s="1172"/>
      <c r="Z63" s="1172"/>
      <c r="AA63" s="1172"/>
      <c r="AB63" s="1172"/>
      <c r="AC63" s="1172"/>
      <c r="AD63" s="1172"/>
      <c r="AE63" s="1172"/>
      <c r="AF63" s="1172"/>
      <c r="AH63" s="1572"/>
    </row>
    <row r="64" spans="1:34" s="1202" customFormat="1" ht="48" customHeight="1">
      <c r="A64" s="827"/>
      <c r="B64" s="1270"/>
      <c r="C64" s="1271"/>
      <c r="D64" s="115"/>
      <c r="E64" s="828" t="s">
        <v>1638</v>
      </c>
      <c r="F64" s="1264"/>
      <c r="G64" s="797"/>
      <c r="H64" s="797">
        <v>1.4</v>
      </c>
      <c r="I64" s="798">
        <v>0.15</v>
      </c>
      <c r="J64" s="799">
        <v>2.4500000000000002</v>
      </c>
      <c r="K64" s="800">
        <v>3.43</v>
      </c>
      <c r="L64" s="808">
        <v>0.51449999999999996</v>
      </c>
      <c r="M64" s="809"/>
      <c r="N64" s="843"/>
      <c r="O64" s="1171"/>
      <c r="P64" s="1164"/>
      <c r="Q64" s="1580"/>
      <c r="R64" s="1581"/>
      <c r="S64" s="1575"/>
      <c r="T64" s="1576"/>
      <c r="U64" s="1580"/>
      <c r="V64" s="1581"/>
      <c r="W64" s="1172"/>
      <c r="X64" s="1572"/>
      <c r="Y64" s="1172"/>
      <c r="Z64" s="1172"/>
      <c r="AA64" s="1172"/>
      <c r="AB64" s="1172"/>
      <c r="AC64" s="1172"/>
      <c r="AD64" s="1172"/>
      <c r="AE64" s="1172"/>
      <c r="AF64" s="1172"/>
      <c r="AH64" s="1572"/>
    </row>
    <row r="65" spans="1:34" s="1578" customFormat="1" ht="48" customHeight="1">
      <c r="A65" s="1236"/>
      <c r="B65" s="1343"/>
      <c r="C65" s="1344"/>
      <c r="D65" s="1345"/>
      <c r="E65" s="828" t="s">
        <v>1639</v>
      </c>
      <c r="F65" s="1264"/>
      <c r="G65" s="797"/>
      <c r="H65" s="797">
        <v>1.4</v>
      </c>
      <c r="I65" s="798">
        <v>0.15</v>
      </c>
      <c r="J65" s="799">
        <v>2.2799999999999998</v>
      </c>
      <c r="K65" s="800">
        <v>3.1919999999999997</v>
      </c>
      <c r="L65" s="808">
        <v>0.47879999999999995</v>
      </c>
      <c r="M65" s="1240"/>
      <c r="N65" s="1241"/>
      <c r="O65" s="1173"/>
      <c r="P65" s="1165"/>
      <c r="Q65" s="1573"/>
      <c r="R65" s="1574"/>
      <c r="S65" s="1575"/>
      <c r="T65" s="1576"/>
      <c r="U65" s="1573"/>
      <c r="V65" s="1574"/>
      <c r="W65" s="1174"/>
      <c r="X65" s="1577"/>
      <c r="Y65" s="1174"/>
      <c r="Z65" s="1174"/>
      <c r="AA65" s="1174"/>
      <c r="AB65" s="1174"/>
      <c r="AC65" s="1174"/>
      <c r="AD65" s="1174"/>
      <c r="AE65" s="1174"/>
      <c r="AF65" s="1174"/>
      <c r="AH65" s="1577"/>
    </row>
    <row r="66" spans="1:34" s="1578" customFormat="1" ht="48" customHeight="1">
      <c r="A66" s="1236"/>
      <c r="B66" s="1343"/>
      <c r="C66" s="1344"/>
      <c r="D66" s="1345"/>
      <c r="E66" s="828" t="s">
        <v>1640</v>
      </c>
      <c r="F66" s="1264"/>
      <c r="G66" s="797"/>
      <c r="H66" s="797">
        <v>1.25</v>
      </c>
      <c r="I66" s="798">
        <v>0.15</v>
      </c>
      <c r="J66" s="799">
        <v>2.2799999999999998</v>
      </c>
      <c r="K66" s="800">
        <v>2.8499999999999996</v>
      </c>
      <c r="L66" s="808">
        <v>0.42749999999999994</v>
      </c>
      <c r="M66" s="1240"/>
      <c r="N66" s="1241"/>
      <c r="O66" s="1173"/>
      <c r="P66" s="1165"/>
      <c r="Q66" s="1573"/>
      <c r="R66" s="1574"/>
      <c r="S66" s="1575"/>
      <c r="T66" s="1576"/>
      <c r="U66" s="1573"/>
      <c r="V66" s="1574"/>
      <c r="W66" s="1174"/>
      <c r="X66" s="1577"/>
      <c r="Y66" s="1174"/>
      <c r="Z66" s="1174"/>
      <c r="AA66" s="1174"/>
      <c r="AB66" s="1174"/>
      <c r="AC66" s="1174"/>
      <c r="AD66" s="1174"/>
      <c r="AE66" s="1174"/>
      <c r="AF66" s="1174"/>
      <c r="AH66" s="1577"/>
    </row>
    <row r="67" spans="1:34" s="1578" customFormat="1" ht="48" customHeight="1">
      <c r="A67" s="1236"/>
      <c r="B67" s="1343"/>
      <c r="C67" s="1344"/>
      <c r="D67" s="1345"/>
      <c r="E67" s="828" t="s">
        <v>1641</v>
      </c>
      <c r="F67" s="1264"/>
      <c r="G67" s="797"/>
      <c r="H67" s="797">
        <v>0.17</v>
      </c>
      <c r="I67" s="798">
        <v>0.15</v>
      </c>
      <c r="J67" s="799">
        <v>2.13</v>
      </c>
      <c r="K67" s="800">
        <v>0.36210000000000003</v>
      </c>
      <c r="L67" s="808">
        <v>5.4315000000000002E-2</v>
      </c>
      <c r="M67" s="1240"/>
      <c r="N67" s="1241"/>
      <c r="O67" s="1173"/>
      <c r="P67" s="1165"/>
      <c r="Q67" s="1573"/>
      <c r="R67" s="1574"/>
      <c r="S67" s="1575"/>
      <c r="T67" s="1576"/>
      <c r="U67" s="1573"/>
      <c r="V67" s="1574"/>
      <c r="W67" s="1174"/>
      <c r="X67" s="1577"/>
      <c r="Y67" s="1174"/>
      <c r="Z67" s="1174"/>
      <c r="AA67" s="1174"/>
      <c r="AB67" s="1174"/>
      <c r="AC67" s="1174"/>
      <c r="AD67" s="1174"/>
      <c r="AE67" s="1174"/>
      <c r="AF67" s="1174"/>
      <c r="AH67" s="1577"/>
    </row>
    <row r="68" spans="1:34" s="1202" customFormat="1" ht="48" customHeight="1">
      <c r="A68" s="827"/>
      <c r="B68" s="1270"/>
      <c r="C68" s="1271"/>
      <c r="D68" s="115"/>
      <c r="E68" s="828" t="s">
        <v>1642</v>
      </c>
      <c r="F68" s="1264"/>
      <c r="G68" s="797"/>
      <c r="H68" s="797">
        <v>0.86</v>
      </c>
      <c r="I68" s="798">
        <v>0.15</v>
      </c>
      <c r="J68" s="799">
        <v>2.2799999999999998</v>
      </c>
      <c r="K68" s="800">
        <v>1.9607999999999999</v>
      </c>
      <c r="L68" s="808">
        <v>0.29411999999999999</v>
      </c>
      <c r="M68" s="809"/>
      <c r="N68" s="843"/>
      <c r="O68" s="1171"/>
      <c r="P68" s="1164"/>
      <c r="Q68" s="1582"/>
      <c r="R68" s="1579"/>
      <c r="S68" s="1582"/>
      <c r="T68" s="1579"/>
      <c r="U68" s="1582"/>
      <c r="V68" s="1579"/>
      <c r="W68" s="1172"/>
      <c r="X68" s="1572"/>
      <c r="Y68" s="1172"/>
      <c r="Z68" s="1172"/>
      <c r="AA68" s="1172"/>
      <c r="AB68" s="1172"/>
      <c r="AC68" s="1172"/>
      <c r="AD68" s="1172"/>
      <c r="AE68" s="1172"/>
      <c r="AF68" s="1172"/>
      <c r="AH68" s="1572" t="s">
        <v>1166</v>
      </c>
    </row>
    <row r="69" spans="1:34" s="1202" customFormat="1" ht="48" customHeight="1">
      <c r="A69" s="827"/>
      <c r="B69" s="1270"/>
      <c r="C69" s="1271"/>
      <c r="D69" s="115"/>
      <c r="E69" s="828" t="s">
        <v>1643</v>
      </c>
      <c r="F69" s="1264"/>
      <c r="G69" s="797"/>
      <c r="H69" s="797">
        <v>0.12</v>
      </c>
      <c r="I69" s="798">
        <v>0.15</v>
      </c>
      <c r="J69" s="799">
        <v>2.13</v>
      </c>
      <c r="K69" s="800">
        <v>0.25559999999999999</v>
      </c>
      <c r="L69" s="808">
        <v>3.8339999999999999E-2</v>
      </c>
      <c r="M69" s="809"/>
      <c r="N69" s="843"/>
      <c r="O69" s="1171"/>
      <c r="P69" s="1164"/>
      <c r="Q69" s="1580"/>
      <c r="R69" s="1581"/>
      <c r="S69" s="1575"/>
      <c r="T69" s="1579"/>
      <c r="U69" s="1580"/>
      <c r="V69" s="1581"/>
      <c r="W69" s="1172"/>
      <c r="X69" s="1572"/>
      <c r="Y69" s="1172"/>
      <c r="Z69" s="1172"/>
      <c r="AA69" s="1172"/>
      <c r="AB69" s="1172"/>
      <c r="AC69" s="1172"/>
      <c r="AD69" s="1172"/>
      <c r="AE69" s="1172"/>
      <c r="AF69" s="1172"/>
      <c r="AH69" s="1572"/>
    </row>
    <row r="70" spans="1:34" s="1202" customFormat="1" ht="48" customHeight="1">
      <c r="A70" s="827"/>
      <c r="B70" s="1270"/>
      <c r="C70" s="1271"/>
      <c r="D70" s="115"/>
      <c r="E70" s="828" t="s">
        <v>1644</v>
      </c>
      <c r="F70" s="1264"/>
      <c r="G70" s="802"/>
      <c r="H70" s="797">
        <v>0.86</v>
      </c>
      <c r="I70" s="798">
        <v>0.15</v>
      </c>
      <c r="J70" s="799">
        <v>2.2799999999999998</v>
      </c>
      <c r="K70" s="800">
        <v>1.9607999999999999</v>
      </c>
      <c r="L70" s="808">
        <v>0.29411999999999999</v>
      </c>
      <c r="M70" s="809"/>
      <c r="N70" s="843"/>
      <c r="O70" s="1171"/>
      <c r="P70" s="1164"/>
      <c r="Q70" s="1568"/>
      <c r="R70" s="1569"/>
      <c r="S70" s="1575"/>
      <c r="T70" s="1579"/>
      <c r="U70" s="1568"/>
      <c r="V70" s="1569"/>
      <c r="W70" s="1172"/>
      <c r="X70" s="1572"/>
      <c r="Y70" s="1172"/>
      <c r="Z70" s="1172"/>
      <c r="AA70" s="1172"/>
      <c r="AB70" s="1172"/>
      <c r="AC70" s="1172"/>
      <c r="AD70" s="1172"/>
      <c r="AE70" s="1172"/>
      <c r="AF70" s="1172"/>
      <c r="AH70" s="1572"/>
    </row>
    <row r="71" spans="1:34" s="1202" customFormat="1" ht="48" customHeight="1">
      <c r="A71" s="827"/>
      <c r="B71" s="1270"/>
      <c r="C71" s="1271"/>
      <c r="D71" s="115"/>
      <c r="E71" s="828" t="s">
        <v>181</v>
      </c>
      <c r="F71" s="1264"/>
      <c r="G71" s="797"/>
      <c r="H71" s="797">
        <v>1.8</v>
      </c>
      <c r="I71" s="798">
        <v>0.15</v>
      </c>
      <c r="J71" s="799">
        <v>3.31</v>
      </c>
      <c r="K71" s="800">
        <v>5.9580000000000002</v>
      </c>
      <c r="L71" s="808">
        <v>0.89370000000000005</v>
      </c>
      <c r="M71" s="809"/>
      <c r="N71" s="843"/>
      <c r="O71" s="1171"/>
      <c r="P71" s="1164"/>
      <c r="Q71" s="1580"/>
      <c r="R71" s="1581"/>
      <c r="S71" s="1575"/>
      <c r="T71" s="1576"/>
      <c r="U71" s="1580"/>
      <c r="V71" s="1581"/>
      <c r="W71" s="1172"/>
      <c r="X71" s="1572"/>
      <c r="Y71" s="1172"/>
      <c r="Z71" s="1172"/>
      <c r="AA71" s="1172"/>
      <c r="AB71" s="1172"/>
      <c r="AC71" s="1172"/>
      <c r="AD71" s="1172"/>
      <c r="AE71" s="1172"/>
      <c r="AF71" s="1172"/>
      <c r="AH71" s="1572"/>
    </row>
    <row r="72" spans="1:34" s="1578" customFormat="1" ht="48" customHeight="1">
      <c r="A72" s="1242"/>
      <c r="B72" s="1346"/>
      <c r="C72" s="1347"/>
      <c r="D72" s="1348"/>
      <c r="E72" s="830" t="s">
        <v>1645</v>
      </c>
      <c r="F72" s="1277"/>
      <c r="G72" s="832"/>
      <c r="H72" s="832">
        <v>1.95</v>
      </c>
      <c r="I72" s="833">
        <v>0.15</v>
      </c>
      <c r="J72" s="834">
        <v>2.4500000000000002</v>
      </c>
      <c r="K72" s="835">
        <v>4.7774999999999999</v>
      </c>
      <c r="L72" s="836">
        <v>0.71662499999999996</v>
      </c>
      <c r="M72" s="1247"/>
      <c r="N72" s="1248"/>
      <c r="O72" s="1173"/>
      <c r="P72" s="1165"/>
      <c r="Q72" s="1573"/>
      <c r="R72" s="1574"/>
      <c r="S72" s="1575"/>
      <c r="T72" s="1576"/>
      <c r="U72" s="1573"/>
      <c r="V72" s="1574"/>
      <c r="W72" s="1174"/>
      <c r="X72" s="1577"/>
      <c r="Y72" s="1174"/>
      <c r="Z72" s="1174"/>
      <c r="AA72" s="1174"/>
      <c r="AB72" s="1174"/>
      <c r="AC72" s="1174"/>
      <c r="AD72" s="1174"/>
      <c r="AE72" s="1174"/>
      <c r="AF72" s="1174"/>
      <c r="AH72" s="1577"/>
    </row>
    <row r="73" spans="1:34" s="1541" customFormat="1" ht="57.75" customHeight="1">
      <c r="A73" s="981" t="s">
        <v>945</v>
      </c>
      <c r="B73" s="981">
        <v>97638</v>
      </c>
      <c r="C73" s="981" t="s">
        <v>2031</v>
      </c>
      <c r="D73" s="981" t="s">
        <v>100</v>
      </c>
      <c r="E73" s="981" t="s">
        <v>857</v>
      </c>
      <c r="F73" s="981" t="s">
        <v>51</v>
      </c>
      <c r="G73" s="984"/>
      <c r="H73" s="985"/>
      <c r="I73" s="985"/>
      <c r="J73" s="985"/>
      <c r="K73" s="986"/>
      <c r="L73" s="986"/>
      <c r="M73" s="986"/>
      <c r="N73" s="987">
        <v>77.97999999999999</v>
      </c>
      <c r="O73" s="72"/>
      <c r="P73" s="72"/>
      <c r="Q73" s="102" t="s">
        <v>270</v>
      </c>
      <c r="R73" s="1535"/>
      <c r="S73" s="1535"/>
      <c r="T73" s="1535"/>
      <c r="U73" s="1535"/>
      <c r="V73" s="1535"/>
      <c r="W73" s="1535"/>
      <c r="X73" s="1535"/>
      <c r="Y73" s="1535"/>
      <c r="Z73" s="1535"/>
      <c r="AA73" s="1535"/>
    </row>
    <row r="74" spans="1:34" s="1172" customFormat="1" ht="48" customHeight="1">
      <c r="A74" s="819"/>
      <c r="B74" s="1341"/>
      <c r="C74" s="1342"/>
      <c r="D74" s="1310"/>
      <c r="E74" s="864" t="s">
        <v>1178</v>
      </c>
      <c r="F74" s="820"/>
      <c r="G74" s="822"/>
      <c r="H74" s="822">
        <v>1.51</v>
      </c>
      <c r="I74" s="823"/>
      <c r="J74" s="824">
        <v>2.8</v>
      </c>
      <c r="K74" s="825">
        <v>4.2279999999999998</v>
      </c>
      <c r="L74" s="826"/>
      <c r="M74" s="852"/>
      <c r="N74" s="840"/>
      <c r="O74" s="1175"/>
      <c r="P74" s="1169"/>
      <c r="Q74" s="1582"/>
      <c r="R74" s="1579"/>
      <c r="S74" s="1582"/>
      <c r="T74" s="1579"/>
      <c r="U74" s="1582"/>
      <c r="V74" s="1583"/>
      <c r="X74" s="1584"/>
      <c r="AH74" s="1584"/>
    </row>
    <row r="75" spans="1:34" s="1172" customFormat="1" ht="48" customHeight="1">
      <c r="A75" s="827"/>
      <c r="B75" s="1270"/>
      <c r="C75" s="1271"/>
      <c r="D75" s="115"/>
      <c r="E75" s="828" t="s">
        <v>1497</v>
      </c>
      <c r="F75" s="1264"/>
      <c r="G75" s="797"/>
      <c r="H75" s="797">
        <v>3.43</v>
      </c>
      <c r="I75" s="798"/>
      <c r="J75" s="799">
        <v>2.8</v>
      </c>
      <c r="K75" s="800">
        <v>9.6039999999999992</v>
      </c>
      <c r="L75" s="808"/>
      <c r="M75" s="809"/>
      <c r="N75" s="843"/>
      <c r="O75" s="1175"/>
      <c r="P75" s="1169"/>
      <c r="Q75" s="1582"/>
      <c r="R75" s="1579"/>
      <c r="S75" s="1582"/>
      <c r="T75" s="1579"/>
      <c r="U75" s="1582"/>
      <c r="V75" s="1583"/>
      <c r="X75" s="1584"/>
      <c r="AH75" s="1584"/>
    </row>
    <row r="76" spans="1:34" s="1172" customFormat="1" ht="48" customHeight="1">
      <c r="A76" s="827"/>
      <c r="B76" s="1270"/>
      <c r="C76" s="1271"/>
      <c r="D76" s="115"/>
      <c r="E76" s="828" t="s">
        <v>1219</v>
      </c>
      <c r="F76" s="1264"/>
      <c r="G76" s="797"/>
      <c r="H76" s="797">
        <v>3</v>
      </c>
      <c r="I76" s="798"/>
      <c r="J76" s="799">
        <v>2.8</v>
      </c>
      <c r="K76" s="800">
        <v>8.3999999999999986</v>
      </c>
      <c r="L76" s="808"/>
      <c r="M76" s="809"/>
      <c r="N76" s="843"/>
      <c r="O76" s="1175"/>
      <c r="P76" s="1169"/>
      <c r="Q76" s="1582"/>
      <c r="R76" s="1579"/>
      <c r="S76" s="1582"/>
      <c r="T76" s="1579"/>
      <c r="U76" s="1582"/>
      <c r="V76" s="1583"/>
      <c r="X76" s="1584"/>
      <c r="AH76" s="1584"/>
    </row>
    <row r="77" spans="1:34" s="1172" customFormat="1" ht="48" customHeight="1">
      <c r="A77" s="827"/>
      <c r="B77" s="1270"/>
      <c r="C77" s="1271"/>
      <c r="D77" s="115"/>
      <c r="E77" s="828" t="s">
        <v>1167</v>
      </c>
      <c r="F77" s="1264"/>
      <c r="G77" s="797"/>
      <c r="H77" s="797">
        <v>1.47</v>
      </c>
      <c r="I77" s="798"/>
      <c r="J77" s="799">
        <v>2.8</v>
      </c>
      <c r="K77" s="800">
        <v>4.1159999999999997</v>
      </c>
      <c r="L77" s="808"/>
      <c r="M77" s="809"/>
      <c r="N77" s="843"/>
      <c r="O77" s="1175"/>
      <c r="P77" s="1169"/>
      <c r="Q77" s="1582"/>
      <c r="R77" s="1579"/>
      <c r="S77" s="1582"/>
      <c r="T77" s="1579"/>
      <c r="U77" s="1582"/>
      <c r="V77" s="1583"/>
      <c r="X77" s="1584"/>
      <c r="AH77" s="1584"/>
    </row>
    <row r="78" spans="1:34" s="1172" customFormat="1" ht="48" customHeight="1">
      <c r="A78" s="827"/>
      <c r="B78" s="1270"/>
      <c r="C78" s="1271"/>
      <c r="D78" s="115"/>
      <c r="E78" s="828" t="s">
        <v>1522</v>
      </c>
      <c r="F78" s="1264"/>
      <c r="G78" s="797"/>
      <c r="H78" s="797">
        <v>4.43</v>
      </c>
      <c r="I78" s="798"/>
      <c r="J78" s="799">
        <v>2.8</v>
      </c>
      <c r="K78" s="800">
        <v>12.403999999999998</v>
      </c>
      <c r="L78" s="808"/>
      <c r="M78" s="809"/>
      <c r="N78" s="843"/>
      <c r="O78" s="1175"/>
      <c r="P78" s="1169"/>
      <c r="Q78" s="1582"/>
      <c r="R78" s="1579"/>
      <c r="S78" s="1582"/>
      <c r="T78" s="1579"/>
      <c r="U78" s="1582"/>
      <c r="V78" s="1583"/>
      <c r="X78" s="1584"/>
      <c r="AH78" s="1584"/>
    </row>
    <row r="79" spans="1:34" s="1172" customFormat="1" ht="48" customHeight="1">
      <c r="A79" s="827"/>
      <c r="B79" s="1270"/>
      <c r="C79" s="1271"/>
      <c r="D79" s="115"/>
      <c r="E79" s="828" t="s">
        <v>1667</v>
      </c>
      <c r="F79" s="1264"/>
      <c r="G79" s="797"/>
      <c r="H79" s="797">
        <v>2.75</v>
      </c>
      <c r="I79" s="798"/>
      <c r="J79" s="799">
        <v>2.8</v>
      </c>
      <c r="K79" s="800">
        <v>7.6999999999999993</v>
      </c>
      <c r="L79" s="808"/>
      <c r="M79" s="809"/>
      <c r="N79" s="843"/>
      <c r="O79" s="1175"/>
      <c r="P79" s="1169"/>
      <c r="Q79" s="1582"/>
      <c r="R79" s="1579"/>
      <c r="S79" s="1582"/>
      <c r="T79" s="1579"/>
      <c r="U79" s="1582"/>
      <c r="V79" s="1583"/>
      <c r="X79" s="1584"/>
      <c r="AH79" s="1584"/>
    </row>
    <row r="80" spans="1:34" s="1172" customFormat="1" ht="48" customHeight="1">
      <c r="A80" s="827"/>
      <c r="B80" s="1270"/>
      <c r="C80" s="1271"/>
      <c r="D80" s="115"/>
      <c r="E80" s="828" t="s">
        <v>1663</v>
      </c>
      <c r="F80" s="1264"/>
      <c r="G80" s="797"/>
      <c r="H80" s="797">
        <v>3.03</v>
      </c>
      <c r="I80" s="798"/>
      <c r="J80" s="799">
        <v>2.8</v>
      </c>
      <c r="K80" s="800">
        <v>8.4839999999999982</v>
      </c>
      <c r="L80" s="808"/>
      <c r="M80" s="809"/>
      <c r="N80" s="843"/>
      <c r="O80" s="1175"/>
      <c r="P80" s="1169"/>
      <c r="Q80" s="1582"/>
      <c r="R80" s="1579"/>
      <c r="S80" s="1582"/>
      <c r="T80" s="1579"/>
      <c r="U80" s="1582"/>
      <c r="V80" s="1583"/>
      <c r="X80" s="1584"/>
      <c r="AH80" s="1584"/>
    </row>
    <row r="81" spans="1:34" s="1172" customFormat="1" ht="48" customHeight="1">
      <c r="A81" s="827"/>
      <c r="B81" s="1270"/>
      <c r="C81" s="1271"/>
      <c r="D81" s="115"/>
      <c r="E81" s="828" t="s">
        <v>1668</v>
      </c>
      <c r="F81" s="1264"/>
      <c r="G81" s="797"/>
      <c r="H81" s="797">
        <v>5.85</v>
      </c>
      <c r="I81" s="798"/>
      <c r="J81" s="799">
        <v>2.8</v>
      </c>
      <c r="K81" s="800">
        <v>16.38</v>
      </c>
      <c r="L81" s="808"/>
      <c r="M81" s="809"/>
      <c r="N81" s="843"/>
      <c r="O81" s="1175"/>
      <c r="P81" s="1169"/>
      <c r="Q81" s="1582"/>
      <c r="R81" s="1579"/>
      <c r="S81" s="1582"/>
      <c r="T81" s="1579"/>
      <c r="U81" s="1582"/>
      <c r="V81" s="1583"/>
      <c r="X81" s="1584"/>
      <c r="AH81" s="1584"/>
    </row>
    <row r="82" spans="1:34" s="1172" customFormat="1" ht="48" customHeight="1">
      <c r="A82" s="829"/>
      <c r="B82" s="1349"/>
      <c r="C82" s="1350"/>
      <c r="D82" s="1351"/>
      <c r="E82" s="830" t="s">
        <v>1669</v>
      </c>
      <c r="F82" s="1277"/>
      <c r="G82" s="832"/>
      <c r="H82" s="832">
        <v>2.38</v>
      </c>
      <c r="I82" s="833"/>
      <c r="J82" s="834">
        <v>2.8</v>
      </c>
      <c r="K82" s="835">
        <v>6.6639999999999997</v>
      </c>
      <c r="L82" s="836"/>
      <c r="M82" s="854"/>
      <c r="N82" s="847"/>
      <c r="O82" s="1175"/>
      <c r="P82" s="1169"/>
      <c r="Q82" s="1582"/>
      <c r="R82" s="1579"/>
      <c r="S82" s="1582"/>
      <c r="T82" s="1579"/>
      <c r="U82" s="1582"/>
      <c r="V82" s="1583"/>
      <c r="X82" s="1584"/>
      <c r="AH82" s="1584"/>
    </row>
    <row r="83" spans="1:34" s="1541" customFormat="1" ht="57.75" customHeight="1">
      <c r="A83" s="981" t="s">
        <v>946</v>
      </c>
      <c r="B83" s="981" t="s">
        <v>233</v>
      </c>
      <c r="C83" s="981" t="s">
        <v>233</v>
      </c>
      <c r="D83" s="981" t="s">
        <v>928</v>
      </c>
      <c r="E83" s="981" t="s">
        <v>1563</v>
      </c>
      <c r="F83" s="981" t="s">
        <v>955</v>
      </c>
      <c r="G83" s="984"/>
      <c r="H83" s="985"/>
      <c r="I83" s="985"/>
      <c r="J83" s="985"/>
      <c r="K83" s="986"/>
      <c r="L83" s="986"/>
      <c r="M83" s="986"/>
      <c r="N83" s="987">
        <v>7</v>
      </c>
      <c r="O83" s="72"/>
      <c r="P83" s="72"/>
      <c r="Q83" s="102" t="s">
        <v>270</v>
      </c>
      <c r="R83" s="1535"/>
      <c r="S83" s="1535"/>
      <c r="T83" s="1535"/>
      <c r="U83" s="1535"/>
      <c r="V83" s="1535"/>
      <c r="W83" s="1535"/>
      <c r="X83" s="1535"/>
      <c r="Y83" s="1535"/>
      <c r="Z83" s="1535"/>
      <c r="AA83" s="1535"/>
    </row>
    <row r="84" spans="1:34" s="1172" customFormat="1" ht="48" customHeight="1">
      <c r="A84" s="819"/>
      <c r="B84" s="1341"/>
      <c r="C84" s="1342"/>
      <c r="D84" s="1310"/>
      <c r="E84" s="864" t="s">
        <v>1646</v>
      </c>
      <c r="F84" s="820"/>
      <c r="G84" s="822"/>
      <c r="H84" s="822"/>
      <c r="I84" s="823"/>
      <c r="J84" s="824"/>
      <c r="K84" s="825"/>
      <c r="L84" s="826"/>
      <c r="M84" s="852"/>
      <c r="N84" s="840"/>
      <c r="O84" s="1175"/>
      <c r="P84" s="1169"/>
      <c r="Q84" s="1582"/>
      <c r="R84" s="1579"/>
      <c r="S84" s="1582"/>
      <c r="T84" s="1579"/>
      <c r="U84" s="1582"/>
      <c r="V84" s="1583"/>
      <c r="X84" s="1584"/>
      <c r="AH84" s="1584"/>
    </row>
    <row r="85" spans="1:34" s="1172" customFormat="1" ht="48" customHeight="1">
      <c r="A85" s="827"/>
      <c r="B85" s="1270"/>
      <c r="C85" s="1271"/>
      <c r="D85" s="115"/>
      <c r="E85" s="828" t="s">
        <v>1647</v>
      </c>
      <c r="F85" s="1264"/>
      <c r="G85" s="797">
        <v>1</v>
      </c>
      <c r="H85" s="797"/>
      <c r="I85" s="798"/>
      <c r="J85" s="799"/>
      <c r="K85" s="800"/>
      <c r="L85" s="808"/>
      <c r="M85" s="809"/>
      <c r="N85" s="843"/>
      <c r="O85" s="1175"/>
      <c r="P85" s="1169"/>
      <c r="Q85" s="1582"/>
      <c r="R85" s="1579"/>
      <c r="S85" s="1582"/>
      <c r="T85" s="1579"/>
      <c r="U85" s="1582"/>
      <c r="V85" s="1583"/>
      <c r="X85" s="1584"/>
      <c r="AH85" s="1584"/>
    </row>
    <row r="86" spans="1:34" s="1172" customFormat="1" ht="48" customHeight="1">
      <c r="A86" s="827"/>
      <c r="B86" s="1270"/>
      <c r="C86" s="1271"/>
      <c r="D86" s="115"/>
      <c r="E86" s="828" t="s">
        <v>1648</v>
      </c>
      <c r="F86" s="1264"/>
      <c r="G86" s="797">
        <v>1</v>
      </c>
      <c r="H86" s="797"/>
      <c r="I86" s="798"/>
      <c r="J86" s="799"/>
      <c r="K86" s="800"/>
      <c r="L86" s="808"/>
      <c r="M86" s="809"/>
      <c r="N86" s="843"/>
      <c r="O86" s="1175"/>
      <c r="P86" s="1169"/>
      <c r="Q86" s="1582"/>
      <c r="R86" s="1579"/>
      <c r="S86" s="1582"/>
      <c r="T86" s="1579"/>
      <c r="U86" s="1582"/>
      <c r="V86" s="1583"/>
      <c r="X86" s="1584"/>
      <c r="AH86" s="1584"/>
    </row>
    <row r="87" spans="1:34" s="1172" customFormat="1" ht="48" customHeight="1">
      <c r="A87" s="827"/>
      <c r="B87" s="1270"/>
      <c r="C87" s="1271"/>
      <c r="D87" s="115"/>
      <c r="E87" s="828" t="s">
        <v>1649</v>
      </c>
      <c r="F87" s="1264"/>
      <c r="G87" s="797">
        <v>1</v>
      </c>
      <c r="H87" s="797"/>
      <c r="I87" s="798"/>
      <c r="J87" s="799"/>
      <c r="K87" s="800"/>
      <c r="L87" s="808"/>
      <c r="M87" s="809"/>
      <c r="N87" s="843"/>
      <c r="O87" s="1175"/>
      <c r="P87" s="1169"/>
      <c r="Q87" s="1582"/>
      <c r="R87" s="1579"/>
      <c r="S87" s="1582"/>
      <c r="T87" s="1579"/>
      <c r="U87" s="1582"/>
      <c r="V87" s="1583"/>
      <c r="X87" s="1584"/>
      <c r="AH87" s="1584"/>
    </row>
    <row r="88" spans="1:34" s="1172" customFormat="1" ht="48" customHeight="1">
      <c r="A88" s="827"/>
      <c r="B88" s="1270"/>
      <c r="C88" s="1271"/>
      <c r="D88" s="115"/>
      <c r="E88" s="828" t="s">
        <v>1650</v>
      </c>
      <c r="F88" s="1264"/>
      <c r="G88" s="797">
        <v>1</v>
      </c>
      <c r="H88" s="797"/>
      <c r="I88" s="798"/>
      <c r="J88" s="799"/>
      <c r="K88" s="800"/>
      <c r="L88" s="808"/>
      <c r="M88" s="809"/>
      <c r="N88" s="843"/>
      <c r="O88" s="1175"/>
      <c r="P88" s="1169"/>
      <c r="Q88" s="1582"/>
      <c r="R88" s="1579"/>
      <c r="S88" s="1582"/>
      <c r="T88" s="1579"/>
      <c r="U88" s="1582"/>
      <c r="V88" s="1583"/>
      <c r="X88" s="1584"/>
      <c r="AH88" s="1584"/>
    </row>
    <row r="89" spans="1:34" s="1172" customFormat="1" ht="48" customHeight="1">
      <c r="A89" s="827"/>
      <c r="B89" s="1270"/>
      <c r="C89" s="1271"/>
      <c r="D89" s="115"/>
      <c r="E89" s="828" t="s">
        <v>1651</v>
      </c>
      <c r="F89" s="1264"/>
      <c r="G89" s="797">
        <v>1</v>
      </c>
      <c r="H89" s="797"/>
      <c r="I89" s="798"/>
      <c r="J89" s="799"/>
      <c r="K89" s="800"/>
      <c r="L89" s="808"/>
      <c r="M89" s="809"/>
      <c r="N89" s="843"/>
      <c r="O89" s="1175"/>
      <c r="P89" s="1169"/>
      <c r="Q89" s="1582"/>
      <c r="R89" s="1579"/>
      <c r="S89" s="1582"/>
      <c r="T89" s="1579"/>
      <c r="U89" s="1582"/>
      <c r="V89" s="1583"/>
      <c r="X89" s="1584"/>
      <c r="AH89" s="1584"/>
    </row>
    <row r="90" spans="1:34" s="1172" customFormat="1" ht="48" customHeight="1">
      <c r="A90" s="827"/>
      <c r="B90" s="1270"/>
      <c r="C90" s="1271"/>
      <c r="D90" s="115"/>
      <c r="E90" s="828" t="s">
        <v>1652</v>
      </c>
      <c r="F90" s="1264"/>
      <c r="G90" s="797">
        <v>1</v>
      </c>
      <c r="H90" s="797"/>
      <c r="I90" s="798"/>
      <c r="J90" s="799"/>
      <c r="K90" s="800"/>
      <c r="L90" s="808"/>
      <c r="M90" s="809"/>
      <c r="N90" s="843"/>
      <c r="O90" s="1175"/>
      <c r="P90" s="1169"/>
      <c r="Q90" s="1582"/>
      <c r="R90" s="1579"/>
      <c r="S90" s="1582"/>
      <c r="T90" s="1579"/>
      <c r="U90" s="1582"/>
      <c r="V90" s="1583"/>
      <c r="X90" s="1584"/>
      <c r="AH90" s="1584"/>
    </row>
    <row r="91" spans="1:34" s="1172" customFormat="1" ht="48" customHeight="1">
      <c r="A91" s="829"/>
      <c r="B91" s="1349"/>
      <c r="C91" s="1350"/>
      <c r="D91" s="1351"/>
      <c r="E91" s="830" t="s">
        <v>1653</v>
      </c>
      <c r="F91" s="1277"/>
      <c r="G91" s="832">
        <v>1</v>
      </c>
      <c r="H91" s="832"/>
      <c r="I91" s="833"/>
      <c r="J91" s="834"/>
      <c r="K91" s="835"/>
      <c r="L91" s="836"/>
      <c r="M91" s="854"/>
      <c r="N91" s="847"/>
      <c r="O91" s="1175"/>
      <c r="P91" s="1169"/>
      <c r="Q91" s="1582"/>
      <c r="R91" s="1579"/>
      <c r="S91" s="1582"/>
      <c r="T91" s="1579"/>
      <c r="U91" s="1582"/>
      <c r="V91" s="1583"/>
      <c r="X91" s="1584"/>
      <c r="AH91" s="1584"/>
    </row>
    <row r="92" spans="1:34" s="1541" customFormat="1" ht="95.25" customHeight="1">
      <c r="A92" s="981" t="s">
        <v>1670</v>
      </c>
      <c r="B92" s="981">
        <v>7962</v>
      </c>
      <c r="C92" s="1124"/>
      <c r="D92" s="983" t="s">
        <v>956</v>
      </c>
      <c r="E92" s="989" t="s">
        <v>1432</v>
      </c>
      <c r="F92" s="981" t="s">
        <v>48</v>
      </c>
      <c r="G92" s="984"/>
      <c r="H92" s="985"/>
      <c r="I92" s="985"/>
      <c r="J92" s="985"/>
      <c r="K92" s="986"/>
      <c r="L92" s="986"/>
      <c r="M92" s="986"/>
      <c r="N92" s="987">
        <v>4</v>
      </c>
      <c r="O92" s="72"/>
      <c r="P92" s="72"/>
      <c r="Q92" s="102" t="s">
        <v>270</v>
      </c>
      <c r="R92" s="1535"/>
      <c r="S92" s="1535"/>
      <c r="T92" s="1535"/>
      <c r="U92" s="1535"/>
      <c r="V92" s="1535"/>
      <c r="W92" s="1535"/>
      <c r="X92" s="1535"/>
      <c r="Y92" s="1535"/>
      <c r="Z92" s="1535"/>
      <c r="AA92" s="1535"/>
    </row>
    <row r="93" spans="1:34" s="1172" customFormat="1" ht="48" customHeight="1">
      <c r="A93" s="819"/>
      <c r="B93" s="1341"/>
      <c r="C93" s="1342"/>
      <c r="D93" s="1310"/>
      <c r="E93" s="864" t="s">
        <v>1049</v>
      </c>
      <c r="F93" s="863"/>
      <c r="G93" s="822"/>
      <c r="H93" s="822"/>
      <c r="I93" s="823"/>
      <c r="J93" s="824">
        <v>0.03</v>
      </c>
      <c r="K93" s="825">
        <v>87.581900000000033</v>
      </c>
      <c r="L93" s="826">
        <v>2.627457000000001</v>
      </c>
      <c r="M93" s="852"/>
      <c r="N93" s="1352">
        <v>0.52549140000000016</v>
      </c>
      <c r="O93" s="1175"/>
      <c r="P93" s="1169"/>
      <c r="Q93" s="1582"/>
      <c r="R93" s="1579"/>
      <c r="S93" s="1582"/>
      <c r="T93" s="1579"/>
      <c r="U93" s="1582"/>
      <c r="V93" s="1583"/>
      <c r="X93" s="1584"/>
      <c r="AH93" s="1584"/>
    </row>
    <row r="94" spans="1:34" s="1172" customFormat="1" ht="48" customHeight="1">
      <c r="A94" s="827"/>
      <c r="B94" s="1270"/>
      <c r="C94" s="1271"/>
      <c r="D94" s="115"/>
      <c r="E94" s="828" t="s">
        <v>1095</v>
      </c>
      <c r="F94" s="1017"/>
      <c r="G94" s="797"/>
      <c r="H94" s="797">
        <v>344</v>
      </c>
      <c r="I94" s="798">
        <v>0.15</v>
      </c>
      <c r="J94" s="799">
        <v>0.1</v>
      </c>
      <c r="K94" s="800"/>
      <c r="L94" s="808">
        <v>5.16</v>
      </c>
      <c r="M94" s="809"/>
      <c r="N94" s="1353">
        <v>1.032</v>
      </c>
      <c r="O94" s="1175"/>
      <c r="P94" s="1169"/>
      <c r="Q94" s="1582"/>
      <c r="R94" s="1579"/>
      <c r="S94" s="1582"/>
      <c r="T94" s="1579"/>
      <c r="U94" s="1582"/>
      <c r="V94" s="1583"/>
      <c r="X94" s="1584"/>
      <c r="AH94" s="1584"/>
    </row>
    <row r="95" spans="1:34" s="1172" customFormat="1" ht="48" customHeight="1">
      <c r="A95" s="827"/>
      <c r="B95" s="1270"/>
      <c r="C95" s="1271"/>
      <c r="D95" s="115"/>
      <c r="E95" s="828" t="s">
        <v>1562</v>
      </c>
      <c r="F95" s="1017"/>
      <c r="G95" s="797">
        <v>7</v>
      </c>
      <c r="H95" s="797">
        <v>0.5</v>
      </c>
      <c r="I95" s="798">
        <v>0.5</v>
      </c>
      <c r="J95" s="799">
        <v>0.5</v>
      </c>
      <c r="K95" s="800">
        <v>1.75</v>
      </c>
      <c r="L95" s="808">
        <v>0.875</v>
      </c>
      <c r="M95" s="809"/>
      <c r="N95" s="1353">
        <v>0.17499999999999999</v>
      </c>
      <c r="O95" s="1175"/>
      <c r="P95" s="1169"/>
      <c r="Q95" s="1582"/>
      <c r="R95" s="1579"/>
      <c r="S95" s="1582"/>
      <c r="T95" s="1579"/>
      <c r="U95" s="1582"/>
      <c r="V95" s="1583"/>
      <c r="X95" s="1584"/>
      <c r="AH95" s="1584"/>
    </row>
    <row r="96" spans="1:34" s="1172" customFormat="1" ht="59.25" customHeight="1">
      <c r="A96" s="827"/>
      <c r="B96" s="1270"/>
      <c r="C96" s="1271"/>
      <c r="D96" s="115"/>
      <c r="E96" s="828" t="s">
        <v>855</v>
      </c>
      <c r="F96" s="1017"/>
      <c r="G96" s="797"/>
      <c r="H96" s="797"/>
      <c r="I96" s="798"/>
      <c r="J96" s="799"/>
      <c r="K96" s="800"/>
      <c r="L96" s="1249">
        <v>6.7101749999999996</v>
      </c>
      <c r="M96" s="809"/>
      <c r="N96" s="1353">
        <v>1.3420349999999999</v>
      </c>
      <c r="O96" s="1175"/>
      <c r="P96" s="1169"/>
      <c r="Q96" s="1582"/>
      <c r="R96" s="1579"/>
      <c r="S96" s="1582"/>
      <c r="T96" s="1579"/>
      <c r="U96" s="1582"/>
      <c r="V96" s="1583"/>
      <c r="X96" s="1584"/>
      <c r="AH96" s="1584"/>
    </row>
    <row r="97" spans="1:34" s="1172" customFormat="1" ht="59.25" customHeight="1">
      <c r="A97" s="1428"/>
      <c r="B97" s="1429"/>
      <c r="C97" s="1430"/>
      <c r="D97" s="1431"/>
      <c r="E97" s="1432" t="s">
        <v>1424</v>
      </c>
      <c r="F97" s="1433"/>
      <c r="G97" s="1306"/>
      <c r="H97" s="1306"/>
      <c r="I97" s="1307"/>
      <c r="J97" s="1308"/>
      <c r="K97" s="1309"/>
      <c r="L97" s="1434"/>
      <c r="M97" s="1435"/>
      <c r="N97" s="1436"/>
      <c r="O97" s="1175"/>
      <c r="P97" s="1169"/>
      <c r="Q97" s="1582"/>
      <c r="R97" s="1579"/>
      <c r="S97" s="1582"/>
      <c r="T97" s="1579"/>
      <c r="U97" s="1582"/>
      <c r="V97" s="1583"/>
      <c r="X97" s="1584"/>
      <c r="AH97" s="1584"/>
    </row>
    <row r="98" spans="1:34" s="1541" customFormat="1" ht="44.25" customHeight="1">
      <c r="A98" s="1497" t="s">
        <v>36</v>
      </c>
      <c r="B98" s="1498" t="s">
        <v>947</v>
      </c>
      <c r="C98" s="1499"/>
      <c r="D98" s="1500"/>
      <c r="E98" s="1500" t="s">
        <v>66</v>
      </c>
      <c r="F98" s="1501"/>
      <c r="G98" s="1502"/>
      <c r="H98" s="1502"/>
      <c r="I98" s="1502"/>
      <c r="J98" s="1499"/>
      <c r="K98" s="1499"/>
      <c r="L98" s="1503"/>
      <c r="M98" s="1504"/>
      <c r="N98" s="1505"/>
      <c r="O98" s="683"/>
      <c r="P98" s="684"/>
      <c r="Q98" s="1536" t="s">
        <v>947</v>
      </c>
      <c r="R98" s="1536"/>
      <c r="S98" s="1537"/>
      <c r="T98" s="1538"/>
      <c r="U98" s="1538"/>
      <c r="V98" s="1538"/>
      <c r="W98" s="1536"/>
      <c r="X98" s="1539"/>
      <c r="Y98" s="1539"/>
      <c r="Z98" s="1540"/>
      <c r="AA98" s="1535"/>
    </row>
    <row r="99" spans="1:34" s="1541" customFormat="1" ht="44.25" customHeight="1">
      <c r="A99" s="1542" t="s">
        <v>948</v>
      </c>
      <c r="B99" s="1542" t="s">
        <v>520</v>
      </c>
      <c r="C99" s="1563"/>
      <c r="D99" s="1543" t="s">
        <v>928</v>
      </c>
      <c r="E99" s="1564" t="s">
        <v>74</v>
      </c>
      <c r="F99" s="1542" t="s">
        <v>51</v>
      </c>
      <c r="G99" s="1544"/>
      <c r="H99" s="1545"/>
      <c r="I99" s="1545"/>
      <c r="J99" s="1545"/>
      <c r="K99" s="1546"/>
      <c r="L99" s="1546"/>
      <c r="M99" s="1546"/>
      <c r="N99" s="1547">
        <v>17.054000000000002</v>
      </c>
      <c r="O99" s="72"/>
      <c r="P99" s="72"/>
      <c r="Q99" s="102" t="s">
        <v>270</v>
      </c>
      <c r="R99" s="1535"/>
      <c r="S99" s="1535"/>
      <c r="T99" s="1535"/>
      <c r="U99" s="1535"/>
      <c r="V99" s="1535"/>
      <c r="W99" s="1535"/>
      <c r="X99" s="1535"/>
      <c r="Y99" s="1535"/>
      <c r="Z99" s="1535"/>
      <c r="AA99" s="1535"/>
    </row>
    <row r="100" spans="1:34" s="1566" customFormat="1" ht="30" customHeight="1">
      <c r="A100" s="837"/>
      <c r="B100" s="1329"/>
      <c r="C100" s="1330"/>
      <c r="D100" s="1331"/>
      <c r="E100" s="821" t="s">
        <v>1421</v>
      </c>
      <c r="F100" s="820"/>
      <c r="G100" s="838"/>
      <c r="H100" s="822"/>
      <c r="I100" s="823"/>
      <c r="J100" s="824"/>
      <c r="K100" s="825"/>
      <c r="L100" s="839"/>
      <c r="M100" s="839"/>
      <c r="N100" s="840"/>
      <c r="O100" s="1162"/>
      <c r="P100" s="1162"/>
      <c r="Q100" s="1163"/>
      <c r="R100" s="1565"/>
      <c r="S100" s="1565"/>
      <c r="T100" s="1565"/>
      <c r="U100" s="1565"/>
      <c r="V100" s="1565"/>
      <c r="W100" s="1565"/>
      <c r="X100" s="1565"/>
      <c r="Y100" s="1565"/>
      <c r="Z100" s="1565"/>
      <c r="AA100" s="1565"/>
    </row>
    <row r="101" spans="1:34" s="1566" customFormat="1" ht="30" customHeight="1">
      <c r="A101" s="841"/>
      <c r="B101" s="1289"/>
      <c r="C101" s="1332"/>
      <c r="D101" s="1288"/>
      <c r="E101" s="1264" t="s">
        <v>1164</v>
      </c>
      <c r="F101" s="1264"/>
      <c r="G101" s="797"/>
      <c r="H101" s="797"/>
      <c r="I101" s="798"/>
      <c r="J101" s="799"/>
      <c r="K101" s="800"/>
      <c r="L101" s="842"/>
      <c r="M101" s="842"/>
      <c r="N101" s="843"/>
      <c r="O101" s="1162"/>
      <c r="P101" s="1162"/>
      <c r="Q101" s="1163"/>
      <c r="R101" s="1565"/>
      <c r="S101" s="1565"/>
      <c r="T101" s="1565"/>
      <c r="U101" s="1565"/>
      <c r="V101" s="1565"/>
      <c r="W101" s="1565"/>
      <c r="X101" s="1565"/>
      <c r="Y101" s="1565"/>
      <c r="Z101" s="1565"/>
      <c r="AA101" s="1565"/>
    </row>
    <row r="102" spans="1:34" s="1566" customFormat="1" ht="30" customHeight="1">
      <c r="A102" s="841"/>
      <c r="B102" s="1289"/>
      <c r="C102" s="1332"/>
      <c r="D102" s="1288"/>
      <c r="E102" s="828" t="s">
        <v>1610</v>
      </c>
      <c r="F102" s="1264"/>
      <c r="G102" s="802"/>
      <c r="H102" s="797"/>
      <c r="I102" s="798"/>
      <c r="J102" s="799"/>
      <c r="K102" s="800">
        <v>5.22</v>
      </c>
      <c r="L102" s="842"/>
      <c r="M102" s="842"/>
      <c r="N102" s="843"/>
      <c r="O102" s="1162"/>
      <c r="P102" s="1162"/>
      <c r="Q102" s="1163"/>
      <c r="R102" s="1565"/>
      <c r="S102" s="1585"/>
      <c r="T102" s="1565"/>
      <c r="U102" s="1565"/>
      <c r="V102" s="1565"/>
      <c r="W102" s="1565"/>
      <c r="X102" s="1565"/>
      <c r="Y102" s="1565"/>
      <c r="Z102" s="1565"/>
      <c r="AA102" s="1565"/>
    </row>
    <row r="103" spans="1:34" s="1566" customFormat="1" ht="30" customHeight="1">
      <c r="A103" s="841"/>
      <c r="B103" s="1289"/>
      <c r="C103" s="1332"/>
      <c r="D103" s="1288"/>
      <c r="E103" s="828" t="s">
        <v>1654</v>
      </c>
      <c r="F103" s="1264"/>
      <c r="G103" s="802"/>
      <c r="H103" s="797"/>
      <c r="I103" s="798"/>
      <c r="J103" s="799"/>
      <c r="K103" s="800">
        <v>6.62</v>
      </c>
      <c r="L103" s="842"/>
      <c r="M103" s="842"/>
      <c r="N103" s="843"/>
      <c r="O103" s="1162"/>
      <c r="P103" s="1162"/>
      <c r="Q103" s="1163"/>
      <c r="R103" s="1565"/>
      <c r="S103" s="1585"/>
      <c r="T103" s="1565"/>
      <c r="U103" s="1565"/>
      <c r="V103" s="1565"/>
      <c r="W103" s="1565"/>
      <c r="X103" s="1565"/>
      <c r="Y103" s="1565"/>
      <c r="Z103" s="1565"/>
      <c r="AA103" s="1565"/>
    </row>
    <row r="104" spans="1:34" s="1566" customFormat="1" ht="30" customHeight="1">
      <c r="A104" s="841"/>
      <c r="B104" s="1289"/>
      <c r="C104" s="1332"/>
      <c r="D104" s="1288"/>
      <c r="E104" s="828" t="s">
        <v>1171</v>
      </c>
      <c r="F104" s="1264"/>
      <c r="G104" s="802"/>
      <c r="H104" s="797"/>
      <c r="I104" s="798"/>
      <c r="J104" s="799"/>
      <c r="K104" s="800">
        <v>2.88</v>
      </c>
      <c r="L104" s="842"/>
      <c r="M104" s="842"/>
      <c r="N104" s="843"/>
      <c r="O104" s="1162"/>
      <c r="P104" s="1162"/>
      <c r="Q104" s="1163"/>
      <c r="R104" s="1565"/>
      <c r="S104" s="1585"/>
      <c r="T104" s="1565"/>
      <c r="U104" s="1565"/>
      <c r="V104" s="1565"/>
      <c r="W104" s="1565"/>
      <c r="X104" s="1565"/>
      <c r="Y104" s="1565"/>
      <c r="Z104" s="1565"/>
      <c r="AA104" s="1565"/>
    </row>
    <row r="105" spans="1:34" s="1566" customFormat="1" ht="30" customHeight="1">
      <c r="A105" s="841"/>
      <c r="B105" s="1289"/>
      <c r="C105" s="1332"/>
      <c r="D105" s="1288"/>
      <c r="E105" s="828" t="s">
        <v>181</v>
      </c>
      <c r="F105" s="1264"/>
      <c r="G105" s="802"/>
      <c r="H105" s="797"/>
      <c r="I105" s="798"/>
      <c r="J105" s="799"/>
      <c r="K105" s="800">
        <v>2.0699999999999998</v>
      </c>
      <c r="L105" s="842"/>
      <c r="M105" s="842"/>
      <c r="N105" s="843"/>
      <c r="O105" s="1162"/>
      <c r="P105" s="1162"/>
      <c r="Q105" s="1163"/>
      <c r="R105" s="1565"/>
      <c r="S105" s="1585"/>
      <c r="T105" s="1565"/>
      <c r="U105" s="1565"/>
      <c r="V105" s="1565"/>
      <c r="W105" s="1565"/>
      <c r="X105" s="1565"/>
      <c r="Y105" s="1565"/>
      <c r="Z105" s="1565"/>
      <c r="AA105" s="1565"/>
    </row>
    <row r="106" spans="1:34" s="1566" customFormat="1" ht="30" customHeight="1">
      <c r="A106" s="841"/>
      <c r="B106" s="1289"/>
      <c r="C106" s="1332"/>
      <c r="D106" s="1288"/>
      <c r="E106" s="1266" t="s">
        <v>1175</v>
      </c>
      <c r="F106" s="1264"/>
      <c r="G106" s="797"/>
      <c r="H106" s="797"/>
      <c r="I106" s="798"/>
      <c r="J106" s="799"/>
      <c r="K106" s="800"/>
      <c r="L106" s="842"/>
      <c r="M106" s="842"/>
      <c r="N106" s="843"/>
      <c r="O106" s="1162"/>
      <c r="P106" s="1162"/>
      <c r="Q106" s="1163"/>
      <c r="R106" s="1565"/>
      <c r="S106" s="1565"/>
      <c r="T106" s="1565"/>
      <c r="U106" s="1565"/>
      <c r="V106" s="1565"/>
      <c r="W106" s="1565"/>
      <c r="X106" s="1565"/>
      <c r="Y106" s="1565"/>
      <c r="Z106" s="1565"/>
      <c r="AA106" s="1565"/>
    </row>
    <row r="107" spans="1:34" s="1566" customFormat="1" ht="30" customHeight="1">
      <c r="A107" s="841"/>
      <c r="B107" s="1289"/>
      <c r="C107" s="1332"/>
      <c r="D107" s="1288"/>
      <c r="E107" s="828" t="s">
        <v>1610</v>
      </c>
      <c r="F107" s="1264"/>
      <c r="G107" s="802"/>
      <c r="H107" s="797"/>
      <c r="I107" s="798"/>
      <c r="J107" s="799"/>
      <c r="K107" s="800"/>
      <c r="L107" s="842"/>
      <c r="M107" s="842"/>
      <c r="N107" s="843"/>
      <c r="O107" s="1162"/>
      <c r="P107" s="1162"/>
      <c r="Q107" s="1163"/>
      <c r="R107" s="1565"/>
      <c r="S107" s="1585"/>
      <c r="T107" s="1565"/>
      <c r="U107" s="1565"/>
      <c r="V107" s="1565"/>
      <c r="W107" s="1565"/>
      <c r="X107" s="1565"/>
      <c r="Y107" s="1565"/>
      <c r="Z107" s="1565"/>
      <c r="AA107" s="1565"/>
    </row>
    <row r="108" spans="1:34" s="1566" customFormat="1" ht="30" customHeight="1">
      <c r="A108" s="841"/>
      <c r="B108" s="1289"/>
      <c r="C108" s="1332"/>
      <c r="D108" s="1288"/>
      <c r="E108" s="828" t="s">
        <v>1527</v>
      </c>
      <c r="F108" s="828"/>
      <c r="G108" s="802">
        <v>1</v>
      </c>
      <c r="H108" s="797">
        <v>0.86</v>
      </c>
      <c r="I108" s="798">
        <v>0.15</v>
      </c>
      <c r="J108" s="799"/>
      <c r="K108" s="800">
        <v>0.129</v>
      </c>
      <c r="L108" s="842"/>
      <c r="M108" s="842"/>
      <c r="N108" s="843"/>
      <c r="O108" s="1162"/>
      <c r="P108" s="1162"/>
      <c r="Q108" s="1163"/>
      <c r="R108" s="1565"/>
      <c r="S108" s="1585"/>
      <c r="T108" s="1565"/>
      <c r="U108" s="1565"/>
      <c r="V108" s="1565"/>
      <c r="W108" s="1565"/>
      <c r="X108" s="1565"/>
      <c r="Y108" s="1565"/>
      <c r="Z108" s="1565"/>
      <c r="AA108" s="1565"/>
    </row>
    <row r="109" spans="1:34" s="1566" customFormat="1" ht="30" customHeight="1">
      <c r="A109" s="841"/>
      <c r="B109" s="1289"/>
      <c r="C109" s="1332"/>
      <c r="D109" s="1288"/>
      <c r="E109" s="828" t="s">
        <v>1654</v>
      </c>
      <c r="F109" s="1354"/>
      <c r="G109" s="802"/>
      <c r="H109" s="797"/>
      <c r="I109" s="798"/>
      <c r="J109" s="799"/>
      <c r="K109" s="800"/>
      <c r="L109" s="842"/>
      <c r="M109" s="842"/>
      <c r="N109" s="843"/>
      <c r="O109" s="1162"/>
      <c r="P109" s="1162"/>
      <c r="Q109" s="1163"/>
      <c r="R109" s="1565"/>
      <c r="S109" s="1585"/>
      <c r="T109" s="1565"/>
      <c r="U109" s="1565"/>
      <c r="V109" s="1565"/>
      <c r="W109" s="1565"/>
      <c r="X109" s="1565"/>
      <c r="Y109" s="1565"/>
      <c r="Z109" s="1565"/>
      <c r="AA109" s="1565"/>
    </row>
    <row r="110" spans="1:34" s="1566" customFormat="1" ht="30" customHeight="1">
      <c r="A110" s="844"/>
      <c r="B110" s="1337"/>
      <c r="C110" s="1338"/>
      <c r="D110" s="1339"/>
      <c r="E110" s="830" t="s">
        <v>1655</v>
      </c>
      <c r="F110" s="1355"/>
      <c r="G110" s="831">
        <v>1</v>
      </c>
      <c r="H110" s="832">
        <v>0.9</v>
      </c>
      <c r="I110" s="833">
        <v>0.15</v>
      </c>
      <c r="J110" s="834"/>
      <c r="K110" s="835">
        <v>0.13500000000000001</v>
      </c>
      <c r="L110" s="846"/>
      <c r="M110" s="846"/>
      <c r="N110" s="847"/>
      <c r="O110" s="1162"/>
      <c r="P110" s="1162"/>
      <c r="Q110" s="1163"/>
      <c r="R110" s="1565"/>
      <c r="S110" s="1585"/>
      <c r="T110" s="1565"/>
      <c r="U110" s="1565"/>
      <c r="V110" s="1565"/>
      <c r="W110" s="1565"/>
      <c r="X110" s="1565"/>
      <c r="Y110" s="1565"/>
      <c r="Z110" s="1565"/>
      <c r="AA110" s="1565"/>
    </row>
    <row r="111" spans="1:34" s="1541" customFormat="1" ht="54" customHeight="1">
      <c r="A111" s="981" t="s">
        <v>949</v>
      </c>
      <c r="B111" s="981" t="s">
        <v>117</v>
      </c>
      <c r="C111" s="1124"/>
      <c r="D111" s="983" t="s">
        <v>928</v>
      </c>
      <c r="E111" s="989" t="s">
        <v>985</v>
      </c>
      <c r="F111" s="981" t="s">
        <v>51</v>
      </c>
      <c r="G111" s="984"/>
      <c r="H111" s="985"/>
      <c r="I111" s="985"/>
      <c r="J111" s="985"/>
      <c r="K111" s="986"/>
      <c r="L111" s="986"/>
      <c r="M111" s="986"/>
      <c r="N111" s="987">
        <v>35.909999999999997</v>
      </c>
      <c r="O111" s="72"/>
      <c r="P111" s="72"/>
      <c r="Q111" s="102" t="s">
        <v>270</v>
      </c>
      <c r="R111" s="1535"/>
      <c r="S111" s="1535"/>
      <c r="T111" s="1535"/>
      <c r="U111" s="1535"/>
      <c r="V111" s="1535"/>
      <c r="W111" s="1535"/>
      <c r="X111" s="1535"/>
      <c r="Y111" s="1535"/>
      <c r="Z111" s="1535"/>
      <c r="AA111" s="1535"/>
    </row>
    <row r="112" spans="1:34" s="1566" customFormat="1" ht="30" customHeight="1">
      <c r="A112" s="837"/>
      <c r="B112" s="1329"/>
      <c r="C112" s="1330"/>
      <c r="D112" s="1331"/>
      <c r="E112" s="820" t="s">
        <v>1164</v>
      </c>
      <c r="F112" s="820"/>
      <c r="G112" s="822"/>
      <c r="H112" s="822"/>
      <c r="I112" s="823"/>
      <c r="J112" s="824"/>
      <c r="K112" s="825"/>
      <c r="L112" s="839"/>
      <c r="M112" s="839"/>
      <c r="N112" s="840"/>
      <c r="O112" s="1162"/>
      <c r="P112" s="1162"/>
      <c r="Q112" s="1163"/>
      <c r="R112" s="1586" t="s">
        <v>916</v>
      </c>
      <c r="S112" s="1586" t="s">
        <v>1422</v>
      </c>
      <c r="T112" s="1566" t="s">
        <v>1423</v>
      </c>
      <c r="U112" s="1565"/>
      <c r="V112" s="1565"/>
      <c r="W112" s="1565"/>
      <c r="X112" s="1565"/>
      <c r="Y112" s="1565"/>
      <c r="Z112" s="1565"/>
      <c r="AA112" s="1565"/>
    </row>
    <row r="113" spans="1:27" s="1566" customFormat="1" ht="30" customHeight="1">
      <c r="A113" s="841"/>
      <c r="B113" s="1289"/>
      <c r="C113" s="1332"/>
      <c r="D113" s="1288"/>
      <c r="E113" s="828" t="s">
        <v>1656</v>
      </c>
      <c r="F113" s="828"/>
      <c r="G113" s="797"/>
      <c r="H113" s="797"/>
      <c r="I113" s="798"/>
      <c r="J113" s="799"/>
      <c r="K113" s="800">
        <v>1.31</v>
      </c>
      <c r="L113" s="842"/>
      <c r="M113" s="842"/>
      <c r="N113" s="843"/>
      <c r="O113" s="1162"/>
      <c r="P113" s="1162"/>
      <c r="Q113" s="1163"/>
      <c r="R113" s="1587">
        <f>N113</f>
        <v>0</v>
      </c>
      <c r="S113" s="1566">
        <v>24.85</v>
      </c>
      <c r="T113" s="1588" t="e">
        <f>#REF!</f>
        <v>#REF!</v>
      </c>
      <c r="U113" s="1565"/>
      <c r="V113" s="1565"/>
      <c r="W113" s="1565"/>
      <c r="X113" s="1565"/>
      <c r="Y113" s="1565"/>
      <c r="Z113" s="1565"/>
      <c r="AA113" s="1565"/>
    </row>
    <row r="114" spans="1:27" s="1566" customFormat="1" ht="30" customHeight="1">
      <c r="A114" s="841"/>
      <c r="B114" s="1289"/>
      <c r="C114" s="1332"/>
      <c r="D114" s="1288"/>
      <c r="E114" s="1264" t="s">
        <v>1657</v>
      </c>
      <c r="F114" s="1264"/>
      <c r="G114" s="797"/>
      <c r="H114" s="797"/>
      <c r="I114" s="798"/>
      <c r="J114" s="799"/>
      <c r="K114" s="800">
        <v>1.47</v>
      </c>
      <c r="L114" s="842"/>
      <c r="M114" s="842"/>
      <c r="N114" s="843"/>
      <c r="O114" s="1162"/>
      <c r="P114" s="1162"/>
      <c r="Q114" s="1163"/>
      <c r="R114" s="1565"/>
      <c r="S114" s="1565"/>
      <c r="T114" s="1565"/>
      <c r="U114" s="1565"/>
      <c r="V114" s="1565"/>
      <c r="W114" s="1565"/>
      <c r="X114" s="1565"/>
      <c r="Y114" s="1565"/>
      <c r="Z114" s="1565"/>
      <c r="AA114" s="1565"/>
    </row>
    <row r="115" spans="1:27" s="1566" customFormat="1" ht="30" customHeight="1">
      <c r="A115" s="841"/>
      <c r="B115" s="1289"/>
      <c r="C115" s="1332"/>
      <c r="D115" s="1288"/>
      <c r="E115" s="828" t="s">
        <v>1174</v>
      </c>
      <c r="F115" s="828"/>
      <c r="G115" s="797"/>
      <c r="H115" s="797"/>
      <c r="I115" s="798"/>
      <c r="J115" s="799"/>
      <c r="K115" s="800">
        <v>1.08</v>
      </c>
      <c r="L115" s="842"/>
      <c r="M115" s="842"/>
      <c r="N115" s="843"/>
      <c r="O115" s="1162"/>
      <c r="P115" s="1162"/>
      <c r="Q115" s="1163"/>
      <c r="R115" s="1565"/>
      <c r="S115" s="1565"/>
      <c r="T115" s="1565"/>
      <c r="U115" s="1565"/>
      <c r="V115" s="1565"/>
      <c r="W115" s="1565"/>
      <c r="X115" s="1565"/>
      <c r="Y115" s="1565"/>
      <c r="Z115" s="1565"/>
      <c r="AA115" s="1565"/>
    </row>
    <row r="116" spans="1:27" s="1566" customFormat="1" ht="30" customHeight="1">
      <c r="A116" s="841"/>
      <c r="B116" s="1289"/>
      <c r="C116" s="1332"/>
      <c r="D116" s="1288"/>
      <c r="E116" s="828" t="s">
        <v>1578</v>
      </c>
      <c r="F116" s="828"/>
      <c r="G116" s="797"/>
      <c r="H116" s="797"/>
      <c r="I116" s="798"/>
      <c r="J116" s="799"/>
      <c r="K116" s="800"/>
      <c r="L116" s="842"/>
      <c r="M116" s="842"/>
      <c r="N116" s="843"/>
      <c r="O116" s="1162"/>
      <c r="P116" s="1162"/>
      <c r="Q116" s="1163"/>
      <c r="R116" s="1565"/>
      <c r="S116" s="1565"/>
      <c r="T116" s="1565"/>
      <c r="U116" s="1565"/>
      <c r="V116" s="1565"/>
      <c r="W116" s="1565"/>
      <c r="X116" s="1565"/>
      <c r="Y116" s="1565"/>
      <c r="Z116" s="1565"/>
      <c r="AA116" s="1565"/>
    </row>
    <row r="117" spans="1:27" s="1566" customFormat="1" ht="30" customHeight="1">
      <c r="A117" s="841"/>
      <c r="B117" s="1289"/>
      <c r="C117" s="1332"/>
      <c r="D117" s="1288"/>
      <c r="E117" s="828" t="s">
        <v>1658</v>
      </c>
      <c r="F117" s="828"/>
      <c r="G117" s="797"/>
      <c r="H117" s="797"/>
      <c r="I117" s="798"/>
      <c r="J117" s="799"/>
      <c r="K117" s="800">
        <v>14.23</v>
      </c>
      <c r="L117" s="842"/>
      <c r="M117" s="842"/>
      <c r="N117" s="843"/>
      <c r="O117" s="1162"/>
      <c r="P117" s="1162"/>
      <c r="Q117" s="1163"/>
      <c r="R117" s="1565"/>
      <c r="S117" s="1565"/>
      <c r="T117" s="1565"/>
      <c r="U117" s="1565"/>
      <c r="V117" s="1565"/>
      <c r="W117" s="1565"/>
      <c r="X117" s="1565"/>
      <c r="Y117" s="1565"/>
      <c r="Z117" s="1565"/>
      <c r="AA117" s="1565"/>
    </row>
    <row r="118" spans="1:27" s="1566" customFormat="1" ht="30" customHeight="1">
      <c r="A118" s="841"/>
      <c r="B118" s="1289"/>
      <c r="C118" s="1332"/>
      <c r="D118" s="1288"/>
      <c r="E118" s="828" t="s">
        <v>1659</v>
      </c>
      <c r="F118" s="828"/>
      <c r="G118" s="797"/>
      <c r="H118" s="797"/>
      <c r="I118" s="798"/>
      <c r="J118" s="799"/>
      <c r="K118" s="800">
        <v>3.73</v>
      </c>
      <c r="L118" s="842"/>
      <c r="M118" s="842"/>
      <c r="N118" s="843"/>
      <c r="O118" s="1162"/>
      <c r="P118" s="1162"/>
      <c r="Q118" s="1163"/>
      <c r="R118" s="1565"/>
      <c r="S118" s="1565"/>
      <c r="T118" s="1565"/>
      <c r="U118" s="1565"/>
      <c r="V118" s="1565"/>
      <c r="W118" s="1565"/>
      <c r="X118" s="1565"/>
      <c r="Y118" s="1565"/>
      <c r="Z118" s="1565"/>
      <c r="AA118" s="1565"/>
    </row>
    <row r="119" spans="1:27" s="1566" customFormat="1" ht="30" customHeight="1">
      <c r="A119" s="844"/>
      <c r="B119" s="1337"/>
      <c r="C119" s="1338"/>
      <c r="D119" s="1339"/>
      <c r="E119" s="830" t="s">
        <v>1659</v>
      </c>
      <c r="F119" s="830"/>
      <c r="G119" s="832"/>
      <c r="H119" s="832"/>
      <c r="I119" s="833"/>
      <c r="J119" s="834"/>
      <c r="K119" s="835">
        <v>14.09</v>
      </c>
      <c r="L119" s="846"/>
      <c r="M119" s="846"/>
      <c r="N119" s="847"/>
      <c r="O119" s="1162"/>
      <c r="P119" s="1162"/>
      <c r="Q119" s="1163"/>
      <c r="R119" s="1565"/>
      <c r="S119" s="1565"/>
      <c r="T119" s="1565"/>
      <c r="U119" s="1565"/>
      <c r="V119" s="1565"/>
      <c r="W119" s="1565"/>
      <c r="X119" s="1565"/>
      <c r="Y119" s="1565"/>
      <c r="Z119" s="1565"/>
      <c r="AA119" s="1565"/>
    </row>
    <row r="120" spans="1:27" s="1541" customFormat="1" ht="65.25" customHeight="1">
      <c r="A120" s="981" t="s">
        <v>950</v>
      </c>
      <c r="B120" s="981" t="s">
        <v>239</v>
      </c>
      <c r="C120" s="1124"/>
      <c r="D120" s="983" t="s">
        <v>928</v>
      </c>
      <c r="E120" s="989" t="s">
        <v>1672</v>
      </c>
      <c r="F120" s="981" t="s">
        <v>51</v>
      </c>
      <c r="G120" s="984"/>
      <c r="H120" s="985"/>
      <c r="I120" s="985"/>
      <c r="J120" s="985"/>
      <c r="K120" s="986"/>
      <c r="L120" s="986"/>
      <c r="M120" s="986"/>
      <c r="N120" s="987">
        <v>185.01600000000005</v>
      </c>
      <c r="O120" s="72"/>
      <c r="P120" s="72"/>
      <c r="Q120" s="102" t="s">
        <v>270</v>
      </c>
      <c r="R120" s="1535"/>
      <c r="S120" s="1535"/>
      <c r="T120" s="1535"/>
      <c r="U120" s="1535"/>
      <c r="V120" s="1535"/>
      <c r="W120" s="1535"/>
      <c r="X120" s="1535"/>
      <c r="Y120" s="1535"/>
      <c r="Z120" s="1535"/>
      <c r="AA120" s="1535"/>
    </row>
    <row r="121" spans="1:27" s="1566" customFormat="1" ht="30" customHeight="1">
      <c r="A121" s="837"/>
      <c r="B121" s="1329"/>
      <c r="C121" s="1330"/>
      <c r="D121" s="1331"/>
      <c r="E121" s="820" t="s">
        <v>1164</v>
      </c>
      <c r="F121" s="820"/>
      <c r="G121" s="822"/>
      <c r="H121" s="822"/>
      <c r="I121" s="823"/>
      <c r="J121" s="824"/>
      <c r="K121" s="825"/>
      <c r="L121" s="839"/>
      <c r="M121" s="839"/>
      <c r="N121" s="840"/>
      <c r="O121" s="1162"/>
      <c r="P121" s="1162"/>
      <c r="Q121" s="1163"/>
      <c r="R121" s="1586" t="s">
        <v>916</v>
      </c>
      <c r="S121" s="1586" t="s">
        <v>1422</v>
      </c>
      <c r="T121" s="1566" t="s">
        <v>1423</v>
      </c>
      <c r="U121" s="1565"/>
      <c r="V121" s="1565"/>
      <c r="W121" s="1565"/>
      <c r="X121" s="1565"/>
      <c r="Y121" s="1565"/>
      <c r="Z121" s="1565"/>
      <c r="AA121" s="1565"/>
    </row>
    <row r="122" spans="1:27" s="1566" customFormat="1" ht="30" customHeight="1">
      <c r="A122" s="841"/>
      <c r="B122" s="1289"/>
      <c r="C122" s="1332"/>
      <c r="D122" s="1288"/>
      <c r="E122" s="828" t="s">
        <v>1178</v>
      </c>
      <c r="F122" s="828"/>
      <c r="G122" s="797"/>
      <c r="H122" s="797"/>
      <c r="I122" s="798"/>
      <c r="J122" s="799"/>
      <c r="K122" s="800">
        <v>14</v>
      </c>
      <c r="L122" s="842"/>
      <c r="M122" s="842"/>
      <c r="N122" s="843"/>
      <c r="O122" s="1162"/>
      <c r="P122" s="1162"/>
      <c r="Q122" s="1163"/>
      <c r="R122" s="1587">
        <f>N122</f>
        <v>0</v>
      </c>
      <c r="S122" s="1566">
        <v>24.85</v>
      </c>
      <c r="T122" s="1588" t="e">
        <f>#REF!</f>
        <v>#REF!</v>
      </c>
      <c r="U122" s="1565"/>
      <c r="V122" s="1565"/>
      <c r="W122" s="1565"/>
      <c r="X122" s="1565"/>
      <c r="Y122" s="1565"/>
      <c r="Z122" s="1565"/>
      <c r="AA122" s="1565"/>
    </row>
    <row r="123" spans="1:27" s="1566" customFormat="1" ht="30" customHeight="1">
      <c r="A123" s="841"/>
      <c r="B123" s="1289"/>
      <c r="C123" s="1332"/>
      <c r="D123" s="1288"/>
      <c r="E123" s="828" t="s">
        <v>1634</v>
      </c>
      <c r="F123" s="828"/>
      <c r="G123" s="797"/>
      <c r="H123" s="797"/>
      <c r="I123" s="798"/>
      <c r="J123" s="799"/>
      <c r="K123" s="800">
        <v>1.35</v>
      </c>
      <c r="L123" s="842"/>
      <c r="M123" s="842"/>
      <c r="N123" s="843"/>
      <c r="O123" s="1162"/>
      <c r="P123" s="1162"/>
      <c r="Q123" s="1163"/>
      <c r="R123" s="1587">
        <f t="shared" ref="R123:R172" si="0">N123</f>
        <v>0</v>
      </c>
      <c r="S123" s="1566">
        <v>24.85</v>
      </c>
      <c r="T123" s="1588" t="e">
        <f>#REF!</f>
        <v>#REF!</v>
      </c>
      <c r="U123" s="1565"/>
      <c r="V123" s="1565"/>
      <c r="W123" s="1565"/>
      <c r="X123" s="1565"/>
      <c r="Y123" s="1565"/>
      <c r="Z123" s="1565"/>
      <c r="AA123" s="1565"/>
    </row>
    <row r="124" spans="1:27" s="1566" customFormat="1" ht="30" customHeight="1">
      <c r="A124" s="841"/>
      <c r="B124" s="1289"/>
      <c r="C124" s="1332"/>
      <c r="D124" s="1288"/>
      <c r="E124" s="828" t="s">
        <v>1497</v>
      </c>
      <c r="F124" s="828"/>
      <c r="G124" s="797"/>
      <c r="H124" s="797"/>
      <c r="I124" s="798"/>
      <c r="J124" s="799"/>
      <c r="K124" s="800">
        <v>7.15</v>
      </c>
      <c r="L124" s="842"/>
      <c r="M124" s="842"/>
      <c r="N124" s="843"/>
      <c r="O124" s="1162"/>
      <c r="P124" s="1162"/>
      <c r="Q124" s="1163"/>
      <c r="R124" s="1587">
        <f t="shared" si="0"/>
        <v>0</v>
      </c>
      <c r="S124" s="1566">
        <v>24.85</v>
      </c>
      <c r="T124" s="1588" t="e">
        <f>#REF!</f>
        <v>#REF!</v>
      </c>
      <c r="U124" s="1565"/>
      <c r="V124" s="1565"/>
      <c r="W124" s="1565"/>
      <c r="X124" s="1565"/>
      <c r="Y124" s="1565"/>
      <c r="Z124" s="1565"/>
      <c r="AA124" s="1565"/>
    </row>
    <row r="125" spans="1:27" s="1566" customFormat="1" ht="30" customHeight="1">
      <c r="A125" s="841"/>
      <c r="B125" s="1289"/>
      <c r="C125" s="1332"/>
      <c r="D125" s="1288"/>
      <c r="E125" s="828" t="s">
        <v>1219</v>
      </c>
      <c r="F125" s="828"/>
      <c r="G125" s="797"/>
      <c r="H125" s="797"/>
      <c r="I125" s="798"/>
      <c r="J125" s="799"/>
      <c r="K125" s="800">
        <v>8.1</v>
      </c>
      <c r="L125" s="842"/>
      <c r="M125" s="842"/>
      <c r="N125" s="843"/>
      <c r="O125" s="1162"/>
      <c r="P125" s="1162"/>
      <c r="Q125" s="1163"/>
      <c r="R125" s="1587">
        <f t="shared" si="0"/>
        <v>0</v>
      </c>
      <c r="S125" s="1566">
        <v>24.85</v>
      </c>
      <c r="T125" s="1588" t="e">
        <f>#REF!</f>
        <v>#REF!</v>
      </c>
      <c r="U125" s="1565"/>
      <c r="V125" s="1565"/>
      <c r="W125" s="1565"/>
      <c r="X125" s="1565"/>
      <c r="Y125" s="1565"/>
      <c r="Z125" s="1565"/>
      <c r="AA125" s="1565"/>
    </row>
    <row r="126" spans="1:27" s="1566" customFormat="1" ht="30" customHeight="1">
      <c r="A126" s="841"/>
      <c r="B126" s="1289"/>
      <c r="C126" s="1332"/>
      <c r="D126" s="1288"/>
      <c r="E126" s="828" t="s">
        <v>1177</v>
      </c>
      <c r="F126" s="828"/>
      <c r="G126" s="797"/>
      <c r="H126" s="797"/>
      <c r="I126" s="798"/>
      <c r="J126" s="799"/>
      <c r="K126" s="800">
        <v>8.98</v>
      </c>
      <c r="L126" s="842"/>
      <c r="M126" s="842"/>
      <c r="N126" s="843"/>
      <c r="O126" s="1162"/>
      <c r="P126" s="1162"/>
      <c r="Q126" s="1163"/>
      <c r="R126" s="1587">
        <f t="shared" si="0"/>
        <v>0</v>
      </c>
      <c r="S126" s="1566">
        <v>24.85</v>
      </c>
      <c r="T126" s="1588" t="e">
        <f>#REF!</f>
        <v>#REF!</v>
      </c>
      <c r="U126" s="1565"/>
      <c r="V126" s="1565"/>
      <c r="W126" s="1565"/>
      <c r="X126" s="1565"/>
      <c r="Y126" s="1565"/>
      <c r="Z126" s="1565"/>
      <c r="AA126" s="1565"/>
    </row>
    <row r="127" spans="1:27" s="1566" customFormat="1" ht="30" customHeight="1">
      <c r="A127" s="841"/>
      <c r="B127" s="1289"/>
      <c r="C127" s="1332"/>
      <c r="D127" s="1288"/>
      <c r="E127" s="828" t="s">
        <v>1495</v>
      </c>
      <c r="F127" s="828"/>
      <c r="G127" s="797"/>
      <c r="H127" s="797"/>
      <c r="I127" s="798"/>
      <c r="J127" s="799"/>
      <c r="K127" s="800">
        <v>37.47</v>
      </c>
      <c r="L127" s="842"/>
      <c r="M127" s="842"/>
      <c r="N127" s="843"/>
      <c r="O127" s="1162"/>
      <c r="P127" s="1162"/>
      <c r="Q127" s="1163"/>
      <c r="R127" s="1587">
        <f t="shared" si="0"/>
        <v>0</v>
      </c>
      <c r="S127" s="1566">
        <v>24.85</v>
      </c>
      <c r="T127" s="1588" t="e">
        <f>#REF!</f>
        <v>#REF!</v>
      </c>
      <c r="U127" s="1565"/>
      <c r="V127" s="1565"/>
      <c r="W127" s="1565"/>
      <c r="X127" s="1565"/>
      <c r="Y127" s="1565"/>
      <c r="Z127" s="1565"/>
      <c r="AA127" s="1565"/>
    </row>
    <row r="128" spans="1:27" s="1566" customFormat="1" ht="30" customHeight="1">
      <c r="A128" s="841"/>
      <c r="B128" s="1289"/>
      <c r="C128" s="1332"/>
      <c r="D128" s="1288"/>
      <c r="E128" s="828" t="s">
        <v>1673</v>
      </c>
      <c r="F128" s="828"/>
      <c r="G128" s="797"/>
      <c r="H128" s="797"/>
      <c r="I128" s="798"/>
      <c r="J128" s="799"/>
      <c r="K128" s="800">
        <v>1.8</v>
      </c>
      <c r="L128" s="842"/>
      <c r="M128" s="842"/>
      <c r="N128" s="843"/>
      <c r="O128" s="1162"/>
      <c r="P128" s="1162"/>
      <c r="Q128" s="1163"/>
      <c r="R128" s="1587">
        <f t="shared" si="0"/>
        <v>0</v>
      </c>
      <c r="S128" s="1566">
        <v>24.85</v>
      </c>
      <c r="T128" s="1588" t="e">
        <f>#REF!</f>
        <v>#REF!</v>
      </c>
      <c r="U128" s="1565"/>
      <c r="V128" s="1565"/>
      <c r="W128" s="1565"/>
      <c r="X128" s="1565"/>
      <c r="Y128" s="1565"/>
      <c r="Z128" s="1565"/>
      <c r="AA128" s="1565"/>
    </row>
    <row r="129" spans="1:27" s="1566" customFormat="1" ht="30" customHeight="1">
      <c r="A129" s="841"/>
      <c r="B129" s="1289"/>
      <c r="C129" s="1332"/>
      <c r="D129" s="1288"/>
      <c r="E129" s="828" t="s">
        <v>1674</v>
      </c>
      <c r="F129" s="828"/>
      <c r="G129" s="797"/>
      <c r="H129" s="797"/>
      <c r="I129" s="798"/>
      <c r="J129" s="799"/>
      <c r="K129" s="800">
        <v>2.35</v>
      </c>
      <c r="L129" s="842"/>
      <c r="M129" s="842"/>
      <c r="N129" s="843"/>
      <c r="O129" s="1162"/>
      <c r="P129" s="1162"/>
      <c r="Q129" s="1163"/>
      <c r="R129" s="1587">
        <f t="shared" si="0"/>
        <v>0</v>
      </c>
      <c r="S129" s="1566">
        <v>24.85</v>
      </c>
      <c r="T129" s="1588" t="e">
        <f>#REF!</f>
        <v>#REF!</v>
      </c>
      <c r="U129" s="1565"/>
      <c r="V129" s="1565"/>
      <c r="W129" s="1565"/>
      <c r="X129" s="1565"/>
      <c r="Y129" s="1565"/>
      <c r="Z129" s="1565"/>
      <c r="AA129" s="1565"/>
    </row>
    <row r="130" spans="1:27" s="1566" customFormat="1" ht="30" customHeight="1">
      <c r="A130" s="841"/>
      <c r="B130" s="1289"/>
      <c r="C130" s="1332"/>
      <c r="D130" s="1288"/>
      <c r="E130" s="828" t="s">
        <v>1167</v>
      </c>
      <c r="F130" s="828"/>
      <c r="G130" s="797"/>
      <c r="H130" s="797"/>
      <c r="I130" s="798"/>
      <c r="J130" s="799"/>
      <c r="K130" s="800">
        <v>10.18</v>
      </c>
      <c r="L130" s="842"/>
      <c r="M130" s="842"/>
      <c r="N130" s="843"/>
      <c r="O130" s="1162"/>
      <c r="P130" s="1162"/>
      <c r="Q130" s="1163"/>
      <c r="R130" s="1587">
        <f t="shared" si="0"/>
        <v>0</v>
      </c>
      <c r="S130" s="1566">
        <v>24.85</v>
      </c>
      <c r="T130" s="1588" t="e">
        <f>#REF!</f>
        <v>#REF!</v>
      </c>
      <c r="U130" s="1565"/>
      <c r="V130" s="1565"/>
      <c r="W130" s="1565"/>
      <c r="X130" s="1565"/>
      <c r="Y130" s="1565"/>
      <c r="Z130" s="1565"/>
      <c r="AA130" s="1565"/>
    </row>
    <row r="131" spans="1:27" s="1566" customFormat="1" ht="30" customHeight="1">
      <c r="A131" s="841"/>
      <c r="B131" s="1289"/>
      <c r="C131" s="1332"/>
      <c r="D131" s="1288"/>
      <c r="E131" s="828" t="s">
        <v>1522</v>
      </c>
      <c r="F131" s="828"/>
      <c r="G131" s="797"/>
      <c r="H131" s="797"/>
      <c r="I131" s="798"/>
      <c r="J131" s="799"/>
      <c r="K131" s="800">
        <v>3.49</v>
      </c>
      <c r="L131" s="842"/>
      <c r="M131" s="842"/>
      <c r="N131" s="843"/>
      <c r="O131" s="1162"/>
      <c r="P131" s="1162"/>
      <c r="Q131" s="1163"/>
      <c r="R131" s="1587">
        <f t="shared" si="0"/>
        <v>0</v>
      </c>
      <c r="S131" s="1566">
        <v>24.85</v>
      </c>
      <c r="T131" s="1588" t="e">
        <f>#REF!</f>
        <v>#REF!</v>
      </c>
      <c r="U131" s="1565"/>
      <c r="V131" s="1565"/>
      <c r="W131" s="1565"/>
      <c r="X131" s="1565"/>
      <c r="Y131" s="1565"/>
      <c r="Z131" s="1565"/>
      <c r="AA131" s="1565"/>
    </row>
    <row r="132" spans="1:27" s="1566" customFormat="1" ht="30" customHeight="1">
      <c r="A132" s="841"/>
      <c r="B132" s="1289"/>
      <c r="C132" s="1332"/>
      <c r="D132" s="1288"/>
      <c r="E132" s="828" t="s">
        <v>1660</v>
      </c>
      <c r="F132" s="828"/>
      <c r="G132" s="797"/>
      <c r="H132" s="797"/>
      <c r="I132" s="798"/>
      <c r="J132" s="799"/>
      <c r="K132" s="800">
        <v>3.61</v>
      </c>
      <c r="L132" s="842"/>
      <c r="M132" s="842"/>
      <c r="N132" s="843"/>
      <c r="O132" s="1162"/>
      <c r="P132" s="1162"/>
      <c r="Q132" s="1163"/>
      <c r="R132" s="1587">
        <f t="shared" si="0"/>
        <v>0</v>
      </c>
      <c r="S132" s="1566">
        <v>24.85</v>
      </c>
      <c r="T132" s="1588" t="e">
        <f>#REF!</f>
        <v>#REF!</v>
      </c>
      <c r="U132" s="1565"/>
      <c r="V132" s="1565"/>
      <c r="W132" s="1565"/>
      <c r="X132" s="1565"/>
      <c r="Y132" s="1565"/>
      <c r="Z132" s="1565"/>
      <c r="AA132" s="1565"/>
    </row>
    <row r="133" spans="1:27" s="1566" customFormat="1" ht="30" customHeight="1">
      <c r="A133" s="841"/>
      <c r="B133" s="1289"/>
      <c r="C133" s="1332"/>
      <c r="D133" s="1288"/>
      <c r="E133" s="828" t="s">
        <v>1661</v>
      </c>
      <c r="F133" s="828"/>
      <c r="G133" s="797"/>
      <c r="H133" s="797"/>
      <c r="I133" s="798"/>
      <c r="J133" s="799"/>
      <c r="K133" s="800">
        <v>4.8499999999999996</v>
      </c>
      <c r="L133" s="842"/>
      <c r="M133" s="842"/>
      <c r="N133" s="843"/>
      <c r="O133" s="1162"/>
      <c r="P133" s="1162"/>
      <c r="Q133" s="1163"/>
      <c r="R133" s="1587">
        <f t="shared" si="0"/>
        <v>0</v>
      </c>
      <c r="S133" s="1566">
        <v>24.85</v>
      </c>
      <c r="T133" s="1588" t="e">
        <f>#REF!</f>
        <v>#REF!</v>
      </c>
      <c r="U133" s="1565"/>
      <c r="V133" s="1565"/>
      <c r="W133" s="1565"/>
      <c r="X133" s="1565"/>
      <c r="Y133" s="1565"/>
      <c r="Z133" s="1565"/>
      <c r="AA133" s="1565"/>
    </row>
    <row r="134" spans="1:27" s="1566" customFormat="1" ht="30" customHeight="1">
      <c r="A134" s="841"/>
      <c r="B134" s="1289"/>
      <c r="C134" s="1332"/>
      <c r="D134" s="1288"/>
      <c r="E134" s="828" t="s">
        <v>1496</v>
      </c>
      <c r="F134" s="828"/>
      <c r="G134" s="797"/>
      <c r="H134" s="797"/>
      <c r="I134" s="798"/>
      <c r="J134" s="799"/>
      <c r="K134" s="800">
        <v>10.02</v>
      </c>
      <c r="L134" s="842"/>
      <c r="M134" s="842"/>
      <c r="N134" s="843"/>
      <c r="O134" s="1162"/>
      <c r="P134" s="1162"/>
      <c r="Q134" s="1163"/>
      <c r="R134" s="1587">
        <f t="shared" si="0"/>
        <v>0</v>
      </c>
      <c r="S134" s="1566">
        <v>24.85</v>
      </c>
      <c r="T134" s="1588" t="e">
        <f>#REF!</f>
        <v>#REF!</v>
      </c>
      <c r="U134" s="1565"/>
      <c r="V134" s="1565"/>
      <c r="W134" s="1565"/>
      <c r="X134" s="1565"/>
      <c r="Y134" s="1565"/>
      <c r="Z134" s="1565"/>
      <c r="AA134" s="1565"/>
    </row>
    <row r="135" spans="1:27" s="1566" customFormat="1" ht="30" customHeight="1">
      <c r="A135" s="841"/>
      <c r="B135" s="1289"/>
      <c r="C135" s="1332"/>
      <c r="D135" s="1288"/>
      <c r="E135" s="828" t="s">
        <v>1662</v>
      </c>
      <c r="F135" s="828"/>
      <c r="G135" s="797"/>
      <c r="H135" s="797"/>
      <c r="I135" s="798"/>
      <c r="J135" s="799"/>
      <c r="K135" s="800">
        <v>15.32</v>
      </c>
      <c r="L135" s="842"/>
      <c r="M135" s="842"/>
      <c r="N135" s="843"/>
      <c r="O135" s="1162"/>
      <c r="P135" s="1162"/>
      <c r="Q135" s="1163"/>
      <c r="R135" s="1587">
        <f t="shared" si="0"/>
        <v>0</v>
      </c>
      <c r="S135" s="1566">
        <v>24.85</v>
      </c>
      <c r="T135" s="1588" t="e">
        <f>#REF!</f>
        <v>#REF!</v>
      </c>
      <c r="U135" s="1565"/>
      <c r="V135" s="1565"/>
      <c r="W135" s="1565"/>
      <c r="X135" s="1565"/>
      <c r="Y135" s="1565"/>
      <c r="Z135" s="1565"/>
      <c r="AA135" s="1565"/>
    </row>
    <row r="136" spans="1:27" s="1566" customFormat="1" ht="30" customHeight="1">
      <c r="A136" s="841"/>
      <c r="B136" s="1289"/>
      <c r="C136" s="1332"/>
      <c r="D136" s="1288"/>
      <c r="E136" s="828" t="s">
        <v>1663</v>
      </c>
      <c r="F136" s="828"/>
      <c r="G136" s="797"/>
      <c r="H136" s="797"/>
      <c r="I136" s="798"/>
      <c r="J136" s="799"/>
      <c r="K136" s="800">
        <v>7.3</v>
      </c>
      <c r="L136" s="842"/>
      <c r="M136" s="842"/>
      <c r="N136" s="843"/>
      <c r="O136" s="1162"/>
      <c r="P136" s="1162"/>
      <c r="Q136" s="1163"/>
      <c r="R136" s="1587">
        <f t="shared" si="0"/>
        <v>0</v>
      </c>
      <c r="S136" s="1566">
        <v>24.85</v>
      </c>
      <c r="T136" s="1588" t="e">
        <f>#REF!</f>
        <v>#REF!</v>
      </c>
      <c r="U136" s="1565"/>
      <c r="V136" s="1565"/>
      <c r="W136" s="1565"/>
      <c r="X136" s="1565"/>
      <c r="Y136" s="1565"/>
      <c r="Z136" s="1565"/>
      <c r="AA136" s="1565"/>
    </row>
    <row r="137" spans="1:27" s="1566" customFormat="1" ht="30" customHeight="1">
      <c r="A137" s="841"/>
      <c r="B137" s="1289"/>
      <c r="C137" s="1332"/>
      <c r="D137" s="1288"/>
      <c r="E137" s="828" t="s">
        <v>1664</v>
      </c>
      <c r="F137" s="828"/>
      <c r="G137" s="797"/>
      <c r="H137" s="797"/>
      <c r="I137" s="798"/>
      <c r="J137" s="799"/>
      <c r="K137" s="800">
        <v>7.4</v>
      </c>
      <c r="L137" s="842"/>
      <c r="M137" s="842"/>
      <c r="N137" s="843"/>
      <c r="O137" s="1162"/>
      <c r="P137" s="1162"/>
      <c r="Q137" s="1163"/>
      <c r="R137" s="1587">
        <f t="shared" si="0"/>
        <v>0</v>
      </c>
      <c r="S137" s="1566">
        <v>24.85</v>
      </c>
      <c r="T137" s="1588" t="e">
        <f>#REF!</f>
        <v>#REF!</v>
      </c>
      <c r="U137" s="1565"/>
      <c r="V137" s="1565"/>
      <c r="W137" s="1565"/>
      <c r="X137" s="1565"/>
      <c r="Y137" s="1565"/>
      <c r="Z137" s="1565"/>
      <c r="AA137" s="1565"/>
    </row>
    <row r="138" spans="1:27" s="1566" customFormat="1" ht="30" customHeight="1">
      <c r="A138" s="841"/>
      <c r="B138" s="1289"/>
      <c r="C138" s="1332"/>
      <c r="D138" s="1288"/>
      <c r="E138" s="828" t="s">
        <v>1665</v>
      </c>
      <c r="F138" s="828"/>
      <c r="G138" s="797"/>
      <c r="H138" s="797"/>
      <c r="I138" s="798"/>
      <c r="J138" s="799"/>
      <c r="K138" s="800">
        <v>7.54</v>
      </c>
      <c r="L138" s="842"/>
      <c r="M138" s="842"/>
      <c r="N138" s="843"/>
      <c r="O138" s="1162"/>
      <c r="P138" s="1162"/>
      <c r="Q138" s="1163"/>
      <c r="R138" s="1587">
        <f t="shared" si="0"/>
        <v>0</v>
      </c>
      <c r="S138" s="1566">
        <v>24.85</v>
      </c>
      <c r="T138" s="1588" t="e">
        <f>#REF!</f>
        <v>#REF!</v>
      </c>
      <c r="U138" s="1565"/>
      <c r="V138" s="1565"/>
      <c r="W138" s="1565"/>
      <c r="X138" s="1565"/>
      <c r="Y138" s="1565"/>
      <c r="Z138" s="1565"/>
      <c r="AA138" s="1565"/>
    </row>
    <row r="139" spans="1:27" s="1566" customFormat="1" ht="30" customHeight="1">
      <c r="A139" s="841"/>
      <c r="B139" s="1289"/>
      <c r="C139" s="1332"/>
      <c r="D139" s="1288"/>
      <c r="E139" s="828" t="s">
        <v>1675</v>
      </c>
      <c r="F139" s="828"/>
      <c r="G139" s="797"/>
      <c r="H139" s="797"/>
      <c r="I139" s="798"/>
      <c r="J139" s="799"/>
      <c r="K139" s="800">
        <v>2.25</v>
      </c>
      <c r="L139" s="842"/>
      <c r="M139" s="842"/>
      <c r="N139" s="843"/>
      <c r="O139" s="1162"/>
      <c r="P139" s="1162"/>
      <c r="Q139" s="1163"/>
      <c r="R139" s="1587">
        <f t="shared" si="0"/>
        <v>0</v>
      </c>
      <c r="S139" s="1566">
        <v>24.85</v>
      </c>
      <c r="T139" s="1588" t="e">
        <f>#REF!</f>
        <v>#REF!</v>
      </c>
      <c r="U139" s="1565"/>
      <c r="V139" s="1565"/>
      <c r="W139" s="1565"/>
      <c r="X139" s="1565"/>
      <c r="Y139" s="1565"/>
      <c r="Z139" s="1565"/>
      <c r="AA139" s="1565"/>
    </row>
    <row r="140" spans="1:27" s="1566" customFormat="1" ht="30" customHeight="1">
      <c r="A140" s="841"/>
      <c r="B140" s="1289"/>
      <c r="C140" s="1332"/>
      <c r="D140" s="1288"/>
      <c r="E140" s="828" t="s">
        <v>1638</v>
      </c>
      <c r="F140" s="828"/>
      <c r="G140" s="797"/>
      <c r="H140" s="797"/>
      <c r="I140" s="798"/>
      <c r="J140" s="799"/>
      <c r="K140" s="800">
        <v>2.52</v>
      </c>
      <c r="L140" s="842"/>
      <c r="M140" s="842"/>
      <c r="N140" s="843"/>
      <c r="O140" s="1162"/>
      <c r="P140" s="1162"/>
      <c r="Q140" s="1163"/>
      <c r="R140" s="1587">
        <f t="shared" si="0"/>
        <v>0</v>
      </c>
      <c r="S140" s="1566">
        <v>24.85</v>
      </c>
      <c r="T140" s="1588" t="e">
        <f>#REF!</f>
        <v>#REF!</v>
      </c>
      <c r="U140" s="1565"/>
      <c r="V140" s="1565"/>
      <c r="W140" s="1565"/>
      <c r="X140" s="1565"/>
      <c r="Y140" s="1565"/>
      <c r="Z140" s="1565"/>
      <c r="AA140" s="1565"/>
    </row>
    <row r="141" spans="1:27" s="1566" customFormat="1" ht="30" customHeight="1">
      <c r="A141" s="841"/>
      <c r="B141" s="1289"/>
      <c r="C141" s="1332"/>
      <c r="D141" s="1288"/>
      <c r="E141" s="828" t="s">
        <v>1676</v>
      </c>
      <c r="F141" s="828"/>
      <c r="G141" s="797"/>
      <c r="H141" s="797"/>
      <c r="I141" s="798"/>
      <c r="J141" s="799"/>
      <c r="K141" s="800">
        <v>9.1199999999999992</v>
      </c>
      <c r="L141" s="842"/>
      <c r="M141" s="842"/>
      <c r="N141" s="843"/>
      <c r="O141" s="1162"/>
      <c r="P141" s="1162"/>
      <c r="Q141" s="1163"/>
      <c r="R141" s="1587">
        <f t="shared" si="0"/>
        <v>0</v>
      </c>
      <c r="S141" s="1566">
        <v>24.85</v>
      </c>
      <c r="T141" s="1588" t="e">
        <f>#REF!</f>
        <v>#REF!</v>
      </c>
      <c r="U141" s="1565"/>
      <c r="V141" s="1565"/>
      <c r="W141" s="1565"/>
      <c r="X141" s="1565"/>
      <c r="Y141" s="1565"/>
      <c r="Z141" s="1565"/>
      <c r="AA141" s="1565"/>
    </row>
    <row r="142" spans="1:27" s="1566" customFormat="1" ht="30" customHeight="1">
      <c r="A142" s="841"/>
      <c r="B142" s="1289"/>
      <c r="C142" s="1332"/>
      <c r="D142" s="1288"/>
      <c r="E142" s="828" t="s">
        <v>1570</v>
      </c>
      <c r="F142" s="828"/>
      <c r="G142" s="797"/>
      <c r="H142" s="797"/>
      <c r="I142" s="798"/>
      <c r="J142" s="799"/>
      <c r="K142" s="800">
        <v>4.8499999999999996</v>
      </c>
      <c r="L142" s="842"/>
      <c r="M142" s="842"/>
      <c r="N142" s="843"/>
      <c r="O142" s="1162"/>
      <c r="P142" s="1162"/>
      <c r="Q142" s="1163"/>
      <c r="R142" s="1587">
        <f t="shared" ref="R142:R163" si="1">N142</f>
        <v>0</v>
      </c>
      <c r="S142" s="1566">
        <v>24.85</v>
      </c>
      <c r="T142" s="1588" t="e">
        <f>#REF!</f>
        <v>#REF!</v>
      </c>
      <c r="U142" s="1565"/>
      <c r="V142" s="1565"/>
      <c r="W142" s="1565"/>
      <c r="X142" s="1565"/>
      <c r="Y142" s="1565"/>
      <c r="Z142" s="1565"/>
      <c r="AA142" s="1565"/>
    </row>
    <row r="143" spans="1:27" s="1566" customFormat="1" ht="30" customHeight="1">
      <c r="A143" s="841"/>
      <c r="B143" s="1289"/>
      <c r="C143" s="1332"/>
      <c r="D143" s="1288"/>
      <c r="E143" s="828" t="s">
        <v>1645</v>
      </c>
      <c r="F143" s="828"/>
      <c r="G143" s="797"/>
      <c r="H143" s="797"/>
      <c r="I143" s="798"/>
      <c r="J143" s="799"/>
      <c r="K143" s="800">
        <v>3.15</v>
      </c>
      <c r="L143" s="842"/>
      <c r="M143" s="842"/>
      <c r="N143" s="843"/>
      <c r="O143" s="1162"/>
      <c r="P143" s="1162"/>
      <c r="Q143" s="1163"/>
      <c r="R143" s="1587">
        <f t="shared" si="1"/>
        <v>0</v>
      </c>
      <c r="S143" s="1566">
        <v>24.85</v>
      </c>
      <c r="T143" s="1588" t="e">
        <f>#REF!</f>
        <v>#REF!</v>
      </c>
      <c r="U143" s="1565"/>
      <c r="V143" s="1565"/>
      <c r="W143" s="1565"/>
      <c r="X143" s="1565"/>
      <c r="Y143" s="1565"/>
      <c r="Z143" s="1565"/>
      <c r="AA143" s="1565"/>
    </row>
    <row r="144" spans="1:27" s="1566" customFormat="1" ht="30" customHeight="1">
      <c r="A144" s="841"/>
      <c r="B144" s="1289"/>
      <c r="C144" s="1332"/>
      <c r="D144" s="1288"/>
      <c r="E144" s="828" t="s">
        <v>1677</v>
      </c>
      <c r="F144" s="828"/>
      <c r="G144" s="797"/>
      <c r="H144" s="797"/>
      <c r="I144" s="798"/>
      <c r="J144" s="799"/>
      <c r="K144" s="800">
        <v>2.16</v>
      </c>
      <c r="L144" s="842"/>
      <c r="M144" s="842"/>
      <c r="N144" s="843"/>
      <c r="O144" s="1162"/>
      <c r="P144" s="1162"/>
      <c r="Q144" s="1163"/>
      <c r="R144" s="1587">
        <f t="shared" si="1"/>
        <v>0</v>
      </c>
      <c r="S144" s="1566">
        <v>24.85</v>
      </c>
      <c r="T144" s="1588" t="e">
        <f>#REF!</f>
        <v>#REF!</v>
      </c>
      <c r="U144" s="1565"/>
      <c r="V144" s="1565"/>
      <c r="W144" s="1565"/>
      <c r="X144" s="1565"/>
      <c r="Y144" s="1565"/>
      <c r="Z144" s="1565"/>
      <c r="AA144" s="1565"/>
    </row>
    <row r="145" spans="1:27" s="1566" customFormat="1" ht="30" customHeight="1">
      <c r="A145" s="841"/>
      <c r="B145" s="1289"/>
      <c r="C145" s="1332"/>
      <c r="D145" s="1288"/>
      <c r="E145" s="828" t="s">
        <v>1666</v>
      </c>
      <c r="F145" s="828"/>
      <c r="G145" s="797"/>
      <c r="H145" s="797"/>
      <c r="I145" s="798"/>
      <c r="J145" s="799"/>
      <c r="K145" s="800">
        <v>7.62</v>
      </c>
      <c r="L145" s="842"/>
      <c r="M145" s="842"/>
      <c r="N145" s="843"/>
      <c r="O145" s="1162"/>
      <c r="P145" s="1162"/>
      <c r="Q145" s="1163"/>
      <c r="R145" s="1587">
        <f t="shared" si="1"/>
        <v>0</v>
      </c>
      <c r="S145" s="1566">
        <v>24.85</v>
      </c>
      <c r="T145" s="1588" t="e">
        <f>#REF!</f>
        <v>#REF!</v>
      </c>
      <c r="U145" s="1565"/>
      <c r="V145" s="1565"/>
      <c r="W145" s="1565"/>
      <c r="X145" s="1565"/>
      <c r="Y145" s="1565"/>
      <c r="Z145" s="1565"/>
      <c r="AA145" s="1565"/>
    </row>
    <row r="146" spans="1:27" s="1566" customFormat="1" ht="30" customHeight="1">
      <c r="A146" s="841"/>
      <c r="B146" s="1289"/>
      <c r="C146" s="1332"/>
      <c r="D146" s="1288"/>
      <c r="E146" s="828" t="s">
        <v>1578</v>
      </c>
      <c r="F146" s="828"/>
      <c r="G146" s="797"/>
      <c r="H146" s="797"/>
      <c r="I146" s="798"/>
      <c r="J146" s="799"/>
      <c r="K146" s="800"/>
      <c r="L146" s="842"/>
      <c r="M146" s="842"/>
      <c r="N146" s="843"/>
      <c r="O146" s="1162"/>
      <c r="P146" s="1162"/>
      <c r="Q146" s="1163"/>
      <c r="R146" s="1587">
        <f t="shared" si="1"/>
        <v>0</v>
      </c>
      <c r="S146" s="1566">
        <v>24.85</v>
      </c>
      <c r="T146" s="1588" t="e">
        <f>#REF!</f>
        <v>#REF!</v>
      </c>
      <c r="U146" s="1565"/>
      <c r="V146" s="1565"/>
      <c r="W146" s="1565"/>
      <c r="X146" s="1565"/>
      <c r="Y146" s="1565"/>
      <c r="Z146" s="1565"/>
      <c r="AA146" s="1565"/>
    </row>
    <row r="147" spans="1:27" s="1566" customFormat="1" ht="30" customHeight="1">
      <c r="A147" s="841"/>
      <c r="B147" s="1289"/>
      <c r="C147" s="1332"/>
      <c r="D147" s="1288"/>
      <c r="E147" s="828" t="s">
        <v>1175</v>
      </c>
      <c r="F147" s="828"/>
      <c r="G147" s="797"/>
      <c r="H147" s="797"/>
      <c r="I147" s="798"/>
      <c r="J147" s="799"/>
      <c r="K147" s="800"/>
      <c r="L147" s="842"/>
      <c r="M147" s="842"/>
      <c r="N147" s="843"/>
      <c r="O147" s="1162"/>
      <c r="P147" s="1162"/>
      <c r="Q147" s="1163"/>
      <c r="R147" s="1587">
        <f t="shared" si="1"/>
        <v>0</v>
      </c>
      <c r="S147" s="1566">
        <v>24.85</v>
      </c>
      <c r="T147" s="1588" t="e">
        <f>#REF!</f>
        <v>#REF!</v>
      </c>
      <c r="U147" s="1565"/>
      <c r="V147" s="1565"/>
      <c r="W147" s="1565"/>
      <c r="X147" s="1565"/>
      <c r="Y147" s="1565"/>
      <c r="Z147" s="1565"/>
      <c r="AA147" s="1565"/>
    </row>
    <row r="148" spans="1:27" s="1566" customFormat="1" ht="30" customHeight="1">
      <c r="A148" s="841"/>
      <c r="B148" s="1289"/>
      <c r="C148" s="1332"/>
      <c r="D148" s="1288"/>
      <c r="E148" s="828" t="s">
        <v>1178</v>
      </c>
      <c r="F148" s="828"/>
      <c r="G148" s="797"/>
      <c r="H148" s="797"/>
      <c r="I148" s="798"/>
      <c r="J148" s="799"/>
      <c r="K148" s="800"/>
      <c r="L148" s="842"/>
      <c r="M148" s="842"/>
      <c r="N148" s="843"/>
      <c r="O148" s="1162"/>
      <c r="P148" s="1162"/>
      <c r="Q148" s="1163"/>
      <c r="R148" s="1587">
        <f t="shared" si="1"/>
        <v>0</v>
      </c>
      <c r="S148" s="1566">
        <v>24.85</v>
      </c>
      <c r="T148" s="1588" t="e">
        <f>#REF!</f>
        <v>#REF!</v>
      </c>
      <c r="U148" s="1565"/>
      <c r="V148" s="1565"/>
      <c r="W148" s="1565"/>
      <c r="X148" s="1565"/>
      <c r="Y148" s="1565"/>
      <c r="Z148" s="1565"/>
      <c r="AA148" s="1565"/>
    </row>
    <row r="149" spans="1:27" s="1566" customFormat="1" ht="30" customHeight="1">
      <c r="A149" s="841"/>
      <c r="B149" s="1289"/>
      <c r="C149" s="1332"/>
      <c r="D149" s="1288"/>
      <c r="E149" s="828" t="s">
        <v>1621</v>
      </c>
      <c r="F149" s="828"/>
      <c r="G149" s="797">
        <v>1</v>
      </c>
      <c r="H149" s="797">
        <v>0.96</v>
      </c>
      <c r="I149" s="798">
        <v>0.1</v>
      </c>
      <c r="J149" s="799"/>
      <c r="K149" s="800">
        <v>9.6000000000000002E-2</v>
      </c>
      <c r="L149" s="842"/>
      <c r="M149" s="842"/>
      <c r="N149" s="843"/>
      <c r="O149" s="1162"/>
      <c r="P149" s="1162"/>
      <c r="Q149" s="1163"/>
      <c r="R149" s="1587">
        <f t="shared" si="1"/>
        <v>0</v>
      </c>
      <c r="S149" s="1566">
        <v>24.85</v>
      </c>
      <c r="T149" s="1588" t="e">
        <f>#REF!</f>
        <v>#REF!</v>
      </c>
      <c r="U149" s="1565"/>
      <c r="V149" s="1565"/>
      <c r="W149" s="1565"/>
      <c r="X149" s="1565"/>
      <c r="Y149" s="1565"/>
      <c r="Z149" s="1565"/>
      <c r="AA149" s="1565"/>
    </row>
    <row r="150" spans="1:27" s="1566" customFormat="1" ht="30" customHeight="1">
      <c r="A150" s="841"/>
      <c r="B150" s="1289"/>
      <c r="C150" s="1332"/>
      <c r="D150" s="1288"/>
      <c r="E150" s="828" t="s">
        <v>1497</v>
      </c>
      <c r="F150" s="828"/>
      <c r="G150" s="797"/>
      <c r="H150" s="797"/>
      <c r="I150" s="798"/>
      <c r="J150" s="799"/>
      <c r="K150" s="800"/>
      <c r="L150" s="842"/>
      <c r="M150" s="842"/>
      <c r="N150" s="843"/>
      <c r="O150" s="1162"/>
      <c r="P150" s="1162"/>
      <c r="Q150" s="1163"/>
      <c r="R150" s="1587">
        <f t="shared" si="1"/>
        <v>0</v>
      </c>
      <c r="S150" s="1566">
        <v>24.85</v>
      </c>
      <c r="T150" s="1588" t="e">
        <f>#REF!</f>
        <v>#REF!</v>
      </c>
      <c r="U150" s="1565"/>
      <c r="V150" s="1565"/>
      <c r="W150" s="1565"/>
      <c r="X150" s="1565"/>
      <c r="Y150" s="1565"/>
      <c r="Z150" s="1565"/>
      <c r="AA150" s="1565"/>
    </row>
    <row r="151" spans="1:27" s="1566" customFormat="1" ht="30" customHeight="1">
      <c r="A151" s="841"/>
      <c r="B151" s="1289"/>
      <c r="C151" s="1332"/>
      <c r="D151" s="1288"/>
      <c r="E151" s="828" t="s">
        <v>1621</v>
      </c>
      <c r="F151" s="828"/>
      <c r="G151" s="797">
        <v>1</v>
      </c>
      <c r="H151" s="797">
        <v>0.96</v>
      </c>
      <c r="I151" s="798">
        <v>0.1</v>
      </c>
      <c r="J151" s="799"/>
      <c r="K151" s="800">
        <v>9.6000000000000002E-2</v>
      </c>
      <c r="L151" s="842"/>
      <c r="M151" s="842"/>
      <c r="N151" s="843"/>
      <c r="O151" s="1162"/>
      <c r="P151" s="1162"/>
      <c r="Q151" s="1163"/>
      <c r="R151" s="1587">
        <f t="shared" si="1"/>
        <v>0</v>
      </c>
      <c r="S151" s="1566">
        <v>24.85</v>
      </c>
      <c r="T151" s="1588" t="e">
        <f>#REF!</f>
        <v>#REF!</v>
      </c>
      <c r="U151" s="1565"/>
      <c r="V151" s="1565"/>
      <c r="W151" s="1565"/>
      <c r="X151" s="1565"/>
      <c r="Y151" s="1565"/>
      <c r="Z151" s="1565"/>
      <c r="AA151" s="1565"/>
    </row>
    <row r="152" spans="1:27" s="1566" customFormat="1" ht="30" customHeight="1">
      <c r="A152" s="841"/>
      <c r="B152" s="1289"/>
      <c r="C152" s="1332"/>
      <c r="D152" s="1288"/>
      <c r="E152" s="828" t="s">
        <v>1219</v>
      </c>
      <c r="F152" s="828"/>
      <c r="G152" s="797"/>
      <c r="H152" s="797"/>
      <c r="I152" s="798"/>
      <c r="J152" s="799"/>
      <c r="K152" s="800"/>
      <c r="L152" s="842"/>
      <c r="M152" s="842"/>
      <c r="N152" s="843"/>
      <c r="O152" s="1162"/>
      <c r="P152" s="1162"/>
      <c r="Q152" s="1163"/>
      <c r="R152" s="1587">
        <f t="shared" si="1"/>
        <v>0</v>
      </c>
      <c r="S152" s="1566">
        <v>24.85</v>
      </c>
      <c r="T152" s="1588" t="e">
        <f>#REF!</f>
        <v>#REF!</v>
      </c>
      <c r="U152" s="1565"/>
      <c r="V152" s="1565"/>
      <c r="W152" s="1565"/>
      <c r="X152" s="1565"/>
      <c r="Y152" s="1565"/>
      <c r="Z152" s="1565"/>
      <c r="AA152" s="1565"/>
    </row>
    <row r="153" spans="1:27" s="1566" customFormat="1" ht="30" customHeight="1">
      <c r="A153" s="841"/>
      <c r="B153" s="1289"/>
      <c r="C153" s="1332"/>
      <c r="D153" s="1288"/>
      <c r="E153" s="828" t="s">
        <v>1529</v>
      </c>
      <c r="F153" s="828"/>
      <c r="G153" s="797">
        <v>1</v>
      </c>
      <c r="H153" s="797">
        <v>0.96</v>
      </c>
      <c r="I153" s="798">
        <v>0.15</v>
      </c>
      <c r="J153" s="799"/>
      <c r="K153" s="800">
        <v>0.14399999999999999</v>
      </c>
      <c r="L153" s="842"/>
      <c r="M153" s="842"/>
      <c r="N153" s="843"/>
      <c r="O153" s="1162"/>
      <c r="P153" s="1162"/>
      <c r="Q153" s="1163"/>
      <c r="R153" s="1587">
        <f t="shared" si="1"/>
        <v>0</v>
      </c>
      <c r="S153" s="1566">
        <v>24.85</v>
      </c>
      <c r="T153" s="1588" t="e">
        <f>#REF!</f>
        <v>#REF!</v>
      </c>
      <c r="U153" s="1565"/>
      <c r="V153" s="1565"/>
      <c r="W153" s="1565"/>
      <c r="X153" s="1565"/>
      <c r="Y153" s="1565"/>
      <c r="Z153" s="1565"/>
      <c r="AA153" s="1565"/>
    </row>
    <row r="154" spans="1:27" s="1566" customFormat="1" ht="30" customHeight="1">
      <c r="A154" s="841"/>
      <c r="B154" s="1289"/>
      <c r="C154" s="1332"/>
      <c r="D154" s="1288"/>
      <c r="E154" s="828" t="s">
        <v>1177</v>
      </c>
      <c r="F154" s="828"/>
      <c r="G154" s="797"/>
      <c r="H154" s="797"/>
      <c r="I154" s="798"/>
      <c r="J154" s="799"/>
      <c r="K154" s="800"/>
      <c r="L154" s="842"/>
      <c r="M154" s="842"/>
      <c r="N154" s="843"/>
      <c r="O154" s="1162"/>
      <c r="P154" s="1162"/>
      <c r="Q154" s="1163"/>
      <c r="R154" s="1587">
        <f t="shared" si="1"/>
        <v>0</v>
      </c>
      <c r="S154" s="1566">
        <v>24.85</v>
      </c>
      <c r="T154" s="1588" t="e">
        <f>#REF!</f>
        <v>#REF!</v>
      </c>
      <c r="U154" s="1565"/>
      <c r="V154" s="1565"/>
      <c r="W154" s="1565"/>
      <c r="X154" s="1565"/>
      <c r="Y154" s="1565"/>
      <c r="Z154" s="1565"/>
      <c r="AA154" s="1565"/>
    </row>
    <row r="155" spans="1:27" s="1566" customFormat="1" ht="30" customHeight="1">
      <c r="A155" s="841"/>
      <c r="B155" s="1289"/>
      <c r="C155" s="1332"/>
      <c r="D155" s="1288"/>
      <c r="E155" s="828" t="s">
        <v>1678</v>
      </c>
      <c r="F155" s="828"/>
      <c r="G155" s="797">
        <v>1</v>
      </c>
      <c r="H155" s="797">
        <v>0.86</v>
      </c>
      <c r="I155" s="798">
        <v>0.1</v>
      </c>
      <c r="J155" s="799"/>
      <c r="K155" s="800">
        <v>8.6000000000000007E-2</v>
      </c>
      <c r="L155" s="842"/>
      <c r="M155" s="842"/>
      <c r="N155" s="843"/>
      <c r="O155" s="1162"/>
      <c r="P155" s="1162"/>
      <c r="Q155" s="1163"/>
      <c r="R155" s="1587">
        <f t="shared" si="1"/>
        <v>0</v>
      </c>
      <c r="S155" s="1566">
        <v>24.85</v>
      </c>
      <c r="T155" s="1588" t="e">
        <f>#REF!</f>
        <v>#REF!</v>
      </c>
      <c r="U155" s="1565"/>
      <c r="V155" s="1565"/>
      <c r="W155" s="1565"/>
      <c r="X155" s="1565"/>
      <c r="Y155" s="1565"/>
      <c r="Z155" s="1565"/>
      <c r="AA155" s="1565"/>
    </row>
    <row r="156" spans="1:27" s="1566" customFormat="1" ht="30" customHeight="1">
      <c r="A156" s="841"/>
      <c r="B156" s="1289"/>
      <c r="C156" s="1332"/>
      <c r="D156" s="1288"/>
      <c r="E156" s="828" t="s">
        <v>1495</v>
      </c>
      <c r="F156" s="828"/>
      <c r="G156" s="797"/>
      <c r="H156" s="797"/>
      <c r="I156" s="798"/>
      <c r="J156" s="799"/>
      <c r="K156" s="800"/>
      <c r="L156" s="842"/>
      <c r="M156" s="842"/>
      <c r="N156" s="843"/>
      <c r="O156" s="1162"/>
      <c r="P156" s="1162"/>
      <c r="Q156" s="1163"/>
      <c r="R156" s="1587">
        <f t="shared" si="1"/>
        <v>0</v>
      </c>
      <c r="S156" s="1566">
        <v>24.85</v>
      </c>
      <c r="T156" s="1588" t="e">
        <f>#REF!</f>
        <v>#REF!</v>
      </c>
      <c r="U156" s="1565"/>
      <c r="V156" s="1565"/>
      <c r="W156" s="1565"/>
      <c r="X156" s="1565"/>
      <c r="Y156" s="1565"/>
      <c r="Z156" s="1565"/>
      <c r="AA156" s="1565"/>
    </row>
    <row r="157" spans="1:27" s="1566" customFormat="1" ht="30" customHeight="1">
      <c r="A157" s="841"/>
      <c r="B157" s="1289"/>
      <c r="C157" s="1332"/>
      <c r="D157" s="1288"/>
      <c r="E157" s="828" t="s">
        <v>1679</v>
      </c>
      <c r="F157" s="828"/>
      <c r="G157" s="797">
        <v>1</v>
      </c>
      <c r="H157" s="797">
        <v>1.26</v>
      </c>
      <c r="I157" s="798">
        <v>0.15</v>
      </c>
      <c r="J157" s="799"/>
      <c r="K157" s="800">
        <v>0.189</v>
      </c>
      <c r="L157" s="842"/>
      <c r="M157" s="842"/>
      <c r="N157" s="843"/>
      <c r="O157" s="1162"/>
      <c r="P157" s="1162"/>
      <c r="Q157" s="1163"/>
      <c r="R157" s="1587">
        <f t="shared" si="1"/>
        <v>0</v>
      </c>
      <c r="S157" s="1566">
        <v>24.85</v>
      </c>
      <c r="T157" s="1588" t="e">
        <f>#REF!</f>
        <v>#REF!</v>
      </c>
      <c r="U157" s="1565"/>
      <c r="V157" s="1565"/>
      <c r="W157" s="1565"/>
      <c r="X157" s="1565"/>
      <c r="Y157" s="1565"/>
      <c r="Z157" s="1565"/>
      <c r="AA157" s="1565"/>
    </row>
    <row r="158" spans="1:27" s="1566" customFormat="1" ht="30" customHeight="1">
      <c r="A158" s="841"/>
      <c r="B158" s="1289"/>
      <c r="C158" s="1332"/>
      <c r="D158" s="1288"/>
      <c r="E158" s="828" t="s">
        <v>1680</v>
      </c>
      <c r="F158" s="828"/>
      <c r="G158" s="797">
        <v>1</v>
      </c>
      <c r="H158" s="797">
        <v>2.2599999999999998</v>
      </c>
      <c r="I158" s="798">
        <v>0.15</v>
      </c>
      <c r="J158" s="799"/>
      <c r="K158" s="800">
        <v>0.33899999999999997</v>
      </c>
      <c r="L158" s="842"/>
      <c r="M158" s="842"/>
      <c r="N158" s="843"/>
      <c r="O158" s="1162"/>
      <c r="P158" s="1162"/>
      <c r="Q158" s="1163"/>
      <c r="R158" s="1587">
        <f t="shared" si="1"/>
        <v>0</v>
      </c>
      <c r="S158" s="1566">
        <v>24.85</v>
      </c>
      <c r="T158" s="1588" t="e">
        <f>#REF!</f>
        <v>#REF!</v>
      </c>
      <c r="U158" s="1565"/>
      <c r="V158" s="1565"/>
      <c r="W158" s="1565"/>
      <c r="X158" s="1565"/>
      <c r="Y158" s="1565"/>
      <c r="Z158" s="1565"/>
      <c r="AA158" s="1565"/>
    </row>
    <row r="159" spans="1:27" s="1566" customFormat="1" ht="30" customHeight="1">
      <c r="A159" s="841"/>
      <c r="B159" s="1289"/>
      <c r="C159" s="1332"/>
      <c r="D159" s="1288"/>
      <c r="E159" s="828" t="s">
        <v>1167</v>
      </c>
      <c r="F159" s="828"/>
      <c r="G159" s="797"/>
      <c r="H159" s="797"/>
      <c r="I159" s="798"/>
      <c r="J159" s="799"/>
      <c r="K159" s="800"/>
      <c r="L159" s="842"/>
      <c r="M159" s="842"/>
      <c r="N159" s="843"/>
      <c r="O159" s="1162"/>
      <c r="P159" s="1162"/>
      <c r="Q159" s="1163"/>
      <c r="R159" s="1587">
        <f t="shared" si="1"/>
        <v>0</v>
      </c>
      <c r="S159" s="1566">
        <v>24.85</v>
      </c>
      <c r="T159" s="1588" t="e">
        <f>#REF!</f>
        <v>#REF!</v>
      </c>
      <c r="U159" s="1565"/>
      <c r="V159" s="1565"/>
      <c r="W159" s="1565"/>
      <c r="X159" s="1565"/>
      <c r="Y159" s="1565"/>
      <c r="Z159" s="1565"/>
      <c r="AA159" s="1565"/>
    </row>
    <row r="160" spans="1:27" s="1566" customFormat="1" ht="30" customHeight="1">
      <c r="A160" s="841"/>
      <c r="B160" s="1289"/>
      <c r="C160" s="1332"/>
      <c r="D160" s="1288"/>
      <c r="E160" s="828" t="s">
        <v>1529</v>
      </c>
      <c r="F160" s="828"/>
      <c r="G160" s="797">
        <v>1</v>
      </c>
      <c r="H160" s="797">
        <v>0.96</v>
      </c>
      <c r="I160" s="798">
        <v>0.15</v>
      </c>
      <c r="J160" s="799"/>
      <c r="K160" s="800">
        <v>0.14399999999999999</v>
      </c>
      <c r="L160" s="842"/>
      <c r="M160" s="842"/>
      <c r="N160" s="843"/>
      <c r="O160" s="1162"/>
      <c r="P160" s="1162"/>
      <c r="Q160" s="1163"/>
      <c r="R160" s="1587">
        <f t="shared" si="1"/>
        <v>0</v>
      </c>
      <c r="S160" s="1566">
        <v>24.85</v>
      </c>
      <c r="T160" s="1588" t="e">
        <f>#REF!</f>
        <v>#REF!</v>
      </c>
      <c r="U160" s="1565"/>
      <c r="V160" s="1565"/>
      <c r="W160" s="1565"/>
      <c r="X160" s="1565"/>
      <c r="Y160" s="1565"/>
      <c r="Z160" s="1565"/>
      <c r="AA160" s="1565"/>
    </row>
    <row r="161" spans="1:27" s="1566" customFormat="1" ht="30" customHeight="1">
      <c r="A161" s="841"/>
      <c r="B161" s="1289"/>
      <c r="C161" s="1332"/>
      <c r="D161" s="1288"/>
      <c r="E161" s="828" t="s">
        <v>1496</v>
      </c>
      <c r="F161" s="828"/>
      <c r="G161" s="797"/>
      <c r="H161" s="797"/>
      <c r="I161" s="798"/>
      <c r="J161" s="799"/>
      <c r="K161" s="800"/>
      <c r="L161" s="842"/>
      <c r="M161" s="842"/>
      <c r="N161" s="843"/>
      <c r="O161" s="1162"/>
      <c r="P161" s="1162"/>
      <c r="Q161" s="1163"/>
      <c r="R161" s="1587">
        <f t="shared" si="1"/>
        <v>0</v>
      </c>
      <c r="S161" s="1566">
        <v>24.85</v>
      </c>
      <c r="T161" s="1588" t="e">
        <f>#REF!</f>
        <v>#REF!</v>
      </c>
      <c r="U161" s="1565"/>
      <c r="V161" s="1565"/>
      <c r="W161" s="1565"/>
      <c r="X161" s="1565"/>
      <c r="Y161" s="1565"/>
      <c r="Z161" s="1565"/>
      <c r="AA161" s="1565"/>
    </row>
    <row r="162" spans="1:27" s="1566" customFormat="1" ht="30" customHeight="1">
      <c r="A162" s="841"/>
      <c r="B162" s="1289"/>
      <c r="C162" s="1332"/>
      <c r="D162" s="1288"/>
      <c r="E162" s="828" t="s">
        <v>1529</v>
      </c>
      <c r="F162" s="828"/>
      <c r="G162" s="797">
        <v>1</v>
      </c>
      <c r="H162" s="797">
        <v>0.96</v>
      </c>
      <c r="I162" s="798">
        <v>0.15</v>
      </c>
      <c r="J162" s="799"/>
      <c r="K162" s="800">
        <v>0.14399999999999999</v>
      </c>
      <c r="L162" s="842"/>
      <c r="M162" s="842"/>
      <c r="N162" s="843"/>
      <c r="O162" s="1162"/>
      <c r="P162" s="1162"/>
      <c r="Q162" s="1163"/>
      <c r="R162" s="1587">
        <f t="shared" si="1"/>
        <v>0</v>
      </c>
      <c r="S162" s="1566">
        <v>24.85</v>
      </c>
      <c r="T162" s="1588" t="e">
        <f>#REF!</f>
        <v>#REF!</v>
      </c>
      <c r="U162" s="1565"/>
      <c r="V162" s="1565"/>
      <c r="W162" s="1565"/>
      <c r="X162" s="1565"/>
      <c r="Y162" s="1565"/>
      <c r="Z162" s="1565"/>
      <c r="AA162" s="1565"/>
    </row>
    <row r="163" spans="1:27" s="1566" customFormat="1" ht="30" customHeight="1">
      <c r="A163" s="841"/>
      <c r="B163" s="1289"/>
      <c r="C163" s="1332"/>
      <c r="D163" s="1288"/>
      <c r="E163" s="828" t="s">
        <v>1663</v>
      </c>
      <c r="F163" s="828"/>
      <c r="G163" s="797"/>
      <c r="H163" s="797"/>
      <c r="I163" s="798"/>
      <c r="J163" s="799"/>
      <c r="K163" s="800"/>
      <c r="L163" s="842"/>
      <c r="M163" s="842"/>
      <c r="N163" s="843"/>
      <c r="O163" s="1162"/>
      <c r="P163" s="1162"/>
      <c r="Q163" s="1163"/>
      <c r="R163" s="1587">
        <f t="shared" si="1"/>
        <v>0</v>
      </c>
      <c r="S163" s="1566">
        <v>24.85</v>
      </c>
      <c r="T163" s="1588" t="e">
        <f>#REF!</f>
        <v>#REF!</v>
      </c>
      <c r="U163" s="1565"/>
      <c r="V163" s="1565"/>
      <c r="W163" s="1565"/>
      <c r="X163" s="1565"/>
      <c r="Y163" s="1565"/>
      <c r="Z163" s="1565"/>
      <c r="AA163" s="1565"/>
    </row>
    <row r="164" spans="1:27" s="1566" customFormat="1" ht="30" customHeight="1">
      <c r="A164" s="841"/>
      <c r="B164" s="1289"/>
      <c r="C164" s="1332"/>
      <c r="D164" s="1288"/>
      <c r="E164" s="828" t="s">
        <v>1678</v>
      </c>
      <c r="F164" s="828"/>
      <c r="G164" s="797">
        <v>1</v>
      </c>
      <c r="H164" s="797">
        <v>0.86</v>
      </c>
      <c r="I164" s="798">
        <v>0.1</v>
      </c>
      <c r="J164" s="799"/>
      <c r="K164" s="800">
        <v>8.6000000000000007E-2</v>
      </c>
      <c r="L164" s="842"/>
      <c r="M164" s="842"/>
      <c r="N164" s="843"/>
      <c r="O164" s="1162"/>
      <c r="P164" s="1162"/>
      <c r="Q164" s="1163"/>
      <c r="R164" s="1587">
        <f t="shared" si="0"/>
        <v>0</v>
      </c>
      <c r="S164" s="1566">
        <v>24.85</v>
      </c>
      <c r="T164" s="1588" t="e">
        <f>#REF!</f>
        <v>#REF!</v>
      </c>
      <c r="U164" s="1565"/>
      <c r="V164" s="1565"/>
      <c r="W164" s="1565"/>
      <c r="X164" s="1565"/>
      <c r="Y164" s="1565"/>
      <c r="Z164" s="1565"/>
      <c r="AA164" s="1565"/>
    </row>
    <row r="165" spans="1:27" s="1566" customFormat="1" ht="30" customHeight="1">
      <c r="A165" s="841"/>
      <c r="B165" s="1289"/>
      <c r="C165" s="1332"/>
      <c r="D165" s="1288"/>
      <c r="E165" s="828" t="s">
        <v>1668</v>
      </c>
      <c r="F165" s="828"/>
      <c r="G165" s="797"/>
      <c r="H165" s="797"/>
      <c r="I165" s="798"/>
      <c r="J165" s="799"/>
      <c r="K165" s="800"/>
      <c r="L165" s="842"/>
      <c r="M165" s="842"/>
      <c r="N165" s="843"/>
      <c r="O165" s="1162"/>
      <c r="P165" s="1162"/>
      <c r="Q165" s="1163"/>
      <c r="R165" s="1587">
        <f t="shared" si="0"/>
        <v>0</v>
      </c>
      <c r="S165" s="1566">
        <v>24.85</v>
      </c>
      <c r="T165" s="1588" t="e">
        <f>#REF!</f>
        <v>#REF!</v>
      </c>
      <c r="U165" s="1565"/>
      <c r="V165" s="1565"/>
      <c r="W165" s="1565"/>
      <c r="X165" s="1565"/>
      <c r="Y165" s="1565"/>
      <c r="Z165" s="1565"/>
      <c r="AA165" s="1565"/>
    </row>
    <row r="166" spans="1:27" s="1566" customFormat="1" ht="30" customHeight="1">
      <c r="A166" s="841"/>
      <c r="B166" s="1289"/>
      <c r="C166" s="1332"/>
      <c r="D166" s="1288"/>
      <c r="E166" s="828" t="s">
        <v>1678</v>
      </c>
      <c r="F166" s="828"/>
      <c r="G166" s="797">
        <v>1</v>
      </c>
      <c r="H166" s="797">
        <v>0.86</v>
      </c>
      <c r="I166" s="798">
        <v>0.1</v>
      </c>
      <c r="J166" s="799"/>
      <c r="K166" s="800">
        <v>8.6000000000000007E-2</v>
      </c>
      <c r="L166" s="842"/>
      <c r="M166" s="842"/>
      <c r="N166" s="843"/>
      <c r="O166" s="1162"/>
      <c r="P166" s="1162"/>
      <c r="Q166" s="1163"/>
      <c r="R166" s="1587">
        <f t="shared" si="0"/>
        <v>0</v>
      </c>
      <c r="S166" s="1566">
        <v>24.85</v>
      </c>
      <c r="T166" s="1588" t="e">
        <f>#REF!</f>
        <v>#REF!</v>
      </c>
      <c r="U166" s="1565"/>
      <c r="V166" s="1565"/>
      <c r="W166" s="1565"/>
      <c r="X166" s="1565"/>
      <c r="Y166" s="1565"/>
      <c r="Z166" s="1565"/>
      <c r="AA166" s="1565"/>
    </row>
    <row r="167" spans="1:27" s="1566" customFormat="1" ht="30" customHeight="1">
      <c r="A167" s="841"/>
      <c r="B167" s="1289"/>
      <c r="C167" s="1332"/>
      <c r="D167" s="1288"/>
      <c r="E167" s="828" t="s">
        <v>1669</v>
      </c>
      <c r="F167" s="828"/>
      <c r="G167" s="797"/>
      <c r="H167" s="797"/>
      <c r="I167" s="798"/>
      <c r="J167" s="799"/>
      <c r="K167" s="800"/>
      <c r="L167" s="842"/>
      <c r="M167" s="842"/>
      <c r="N167" s="843"/>
      <c r="O167" s="1162"/>
      <c r="P167" s="1162"/>
      <c r="Q167" s="1163"/>
      <c r="R167" s="1587">
        <f t="shared" si="0"/>
        <v>0</v>
      </c>
      <c r="S167" s="1566">
        <v>24.85</v>
      </c>
      <c r="T167" s="1588" t="e">
        <f>#REF!</f>
        <v>#REF!</v>
      </c>
      <c r="U167" s="1565"/>
      <c r="V167" s="1565"/>
      <c r="W167" s="1565"/>
      <c r="X167" s="1565"/>
      <c r="Y167" s="1565"/>
      <c r="Z167" s="1565"/>
      <c r="AA167" s="1565"/>
    </row>
    <row r="168" spans="1:27" s="1566" customFormat="1" ht="30" customHeight="1">
      <c r="A168" s="841"/>
      <c r="B168" s="1289"/>
      <c r="C168" s="1332"/>
      <c r="D168" s="1288"/>
      <c r="E168" s="828" t="s">
        <v>1621</v>
      </c>
      <c r="F168" s="828"/>
      <c r="G168" s="797">
        <v>1</v>
      </c>
      <c r="H168" s="797">
        <v>0.96</v>
      </c>
      <c r="I168" s="798">
        <v>0.1</v>
      </c>
      <c r="J168" s="799"/>
      <c r="K168" s="800">
        <v>9.6000000000000002E-2</v>
      </c>
      <c r="L168" s="842"/>
      <c r="M168" s="842"/>
      <c r="N168" s="843"/>
      <c r="O168" s="1162"/>
      <c r="P168" s="1162"/>
      <c r="Q168" s="1163"/>
      <c r="R168" s="1587">
        <f t="shared" si="0"/>
        <v>0</v>
      </c>
      <c r="S168" s="1566">
        <v>24.85</v>
      </c>
      <c r="T168" s="1588" t="e">
        <f>#REF!</f>
        <v>#REF!</v>
      </c>
      <c r="U168" s="1565"/>
      <c r="V168" s="1565"/>
      <c r="W168" s="1565"/>
      <c r="X168" s="1565"/>
      <c r="Y168" s="1565"/>
      <c r="Z168" s="1565"/>
      <c r="AA168" s="1565"/>
    </row>
    <row r="169" spans="1:27" s="1566" customFormat="1" ht="30" customHeight="1">
      <c r="A169" s="841"/>
      <c r="B169" s="1289"/>
      <c r="C169" s="1332"/>
      <c r="D169" s="1288"/>
      <c r="E169" s="828" t="s">
        <v>1676</v>
      </c>
      <c r="F169" s="828"/>
      <c r="G169" s="797"/>
      <c r="H169" s="797"/>
      <c r="I169" s="798"/>
      <c r="J169" s="799"/>
      <c r="K169" s="800"/>
      <c r="L169" s="842"/>
      <c r="M169" s="842"/>
      <c r="N169" s="843"/>
      <c r="O169" s="1162"/>
      <c r="P169" s="1162"/>
      <c r="Q169" s="1163"/>
      <c r="R169" s="1587">
        <f t="shared" ref="R169:R171" si="2">N169</f>
        <v>0</v>
      </c>
      <c r="S169" s="1566">
        <v>24.85</v>
      </c>
      <c r="T169" s="1588" t="e">
        <f>#REF!</f>
        <v>#REF!</v>
      </c>
      <c r="U169" s="1565"/>
      <c r="V169" s="1565"/>
      <c r="W169" s="1565"/>
      <c r="X169" s="1565"/>
      <c r="Y169" s="1565"/>
      <c r="Z169" s="1565"/>
      <c r="AA169" s="1565"/>
    </row>
    <row r="170" spans="1:27" s="1566" customFormat="1" ht="30" customHeight="1">
      <c r="A170" s="841"/>
      <c r="B170" s="1289"/>
      <c r="C170" s="1332"/>
      <c r="D170" s="1288"/>
      <c r="E170" s="828" t="s">
        <v>1529</v>
      </c>
      <c r="F170" s="828"/>
      <c r="G170" s="797">
        <v>1</v>
      </c>
      <c r="H170" s="797">
        <v>0.96</v>
      </c>
      <c r="I170" s="798">
        <v>0.15</v>
      </c>
      <c r="J170" s="799"/>
      <c r="K170" s="800">
        <v>0.14399999999999999</v>
      </c>
      <c r="L170" s="842"/>
      <c r="M170" s="842"/>
      <c r="N170" s="843"/>
      <c r="O170" s="1162"/>
      <c r="P170" s="1162"/>
      <c r="Q170" s="1163"/>
      <c r="R170" s="1587">
        <f t="shared" si="2"/>
        <v>0</v>
      </c>
      <c r="S170" s="1566">
        <v>24.85</v>
      </c>
      <c r="T170" s="1588" t="e">
        <f>#REF!</f>
        <v>#REF!</v>
      </c>
      <c r="U170" s="1565"/>
      <c r="V170" s="1565"/>
      <c r="W170" s="1565"/>
      <c r="X170" s="1565"/>
      <c r="Y170" s="1565"/>
      <c r="Z170" s="1565"/>
      <c r="AA170" s="1565"/>
    </row>
    <row r="171" spans="1:27" s="1566" customFormat="1" ht="30" customHeight="1">
      <c r="A171" s="841"/>
      <c r="B171" s="1289"/>
      <c r="C171" s="1332"/>
      <c r="D171" s="1288"/>
      <c r="E171" s="828" t="s">
        <v>1570</v>
      </c>
      <c r="F171" s="828"/>
      <c r="G171" s="797"/>
      <c r="H171" s="797"/>
      <c r="I171" s="798"/>
      <c r="J171" s="799"/>
      <c r="K171" s="800"/>
      <c r="L171" s="842"/>
      <c r="M171" s="842"/>
      <c r="N171" s="843"/>
      <c r="O171" s="1162"/>
      <c r="P171" s="1162"/>
      <c r="Q171" s="1163"/>
      <c r="R171" s="1587">
        <f t="shared" si="2"/>
        <v>0</v>
      </c>
      <c r="S171" s="1566">
        <v>24.85</v>
      </c>
      <c r="T171" s="1588" t="e">
        <f>#REF!</f>
        <v>#REF!</v>
      </c>
      <c r="U171" s="1565"/>
      <c r="V171" s="1565"/>
      <c r="W171" s="1565"/>
      <c r="X171" s="1565"/>
      <c r="Y171" s="1565"/>
      <c r="Z171" s="1565"/>
      <c r="AA171" s="1565"/>
    </row>
    <row r="172" spans="1:27" s="1566" customFormat="1" ht="30" customHeight="1">
      <c r="A172" s="841"/>
      <c r="B172" s="1289"/>
      <c r="C172" s="1332"/>
      <c r="D172" s="1288"/>
      <c r="E172" s="828" t="s">
        <v>1527</v>
      </c>
      <c r="F172" s="828"/>
      <c r="G172" s="797">
        <v>1</v>
      </c>
      <c r="H172" s="797">
        <v>0.86</v>
      </c>
      <c r="I172" s="798">
        <v>0.15</v>
      </c>
      <c r="J172" s="799"/>
      <c r="K172" s="800">
        <v>0.129</v>
      </c>
      <c r="L172" s="842"/>
      <c r="M172" s="842"/>
      <c r="N172" s="843"/>
      <c r="O172" s="1162"/>
      <c r="P172" s="1162"/>
      <c r="Q172" s="1163"/>
      <c r="R172" s="1587">
        <f t="shared" si="0"/>
        <v>0</v>
      </c>
      <c r="S172" s="1566">
        <v>24.85</v>
      </c>
      <c r="T172" s="1588" t="e">
        <f>#REF!</f>
        <v>#REF!</v>
      </c>
      <c r="U172" s="1565"/>
      <c r="V172" s="1565"/>
      <c r="W172" s="1565"/>
      <c r="X172" s="1565"/>
      <c r="Y172" s="1565"/>
      <c r="Z172" s="1565"/>
      <c r="AA172" s="1565"/>
    </row>
    <row r="173" spans="1:27" s="1566" customFormat="1" ht="30" customHeight="1">
      <c r="A173" s="841"/>
      <c r="B173" s="1289"/>
      <c r="C173" s="1332"/>
      <c r="D173" s="1288"/>
      <c r="E173" s="1264" t="s">
        <v>1681</v>
      </c>
      <c r="F173" s="1264"/>
      <c r="G173" s="797"/>
      <c r="H173" s="797"/>
      <c r="I173" s="798"/>
      <c r="J173" s="799"/>
      <c r="K173" s="800"/>
      <c r="L173" s="842"/>
      <c r="M173" s="842"/>
      <c r="N173" s="843"/>
      <c r="O173" s="1162"/>
      <c r="P173" s="1162"/>
      <c r="Q173" s="1163"/>
      <c r="R173" s="1565"/>
      <c r="S173" s="1565"/>
      <c r="T173" s="1565"/>
      <c r="U173" s="1565"/>
      <c r="V173" s="1565"/>
      <c r="W173" s="1565"/>
      <c r="X173" s="1565"/>
      <c r="Y173" s="1565"/>
      <c r="Z173" s="1565"/>
      <c r="AA173" s="1565"/>
    </row>
    <row r="174" spans="1:27" s="1566" customFormat="1" ht="30" customHeight="1">
      <c r="A174" s="841"/>
      <c r="B174" s="1289"/>
      <c r="C174" s="1332"/>
      <c r="D174" s="1288"/>
      <c r="E174" s="828" t="s">
        <v>1682</v>
      </c>
      <c r="F174" s="828"/>
      <c r="G174" s="797"/>
      <c r="H174" s="797">
        <v>0.96</v>
      </c>
      <c r="I174" s="798">
        <v>0.15</v>
      </c>
      <c r="J174" s="799"/>
      <c r="K174" s="800">
        <v>0.14399999999999999</v>
      </c>
      <c r="L174" s="842"/>
      <c r="M174" s="842"/>
      <c r="N174" s="843"/>
      <c r="O174" s="1162"/>
      <c r="P174" s="1162"/>
      <c r="Q174" s="1163"/>
      <c r="R174" s="1565"/>
      <c r="S174" s="1565"/>
      <c r="T174" s="1565"/>
      <c r="U174" s="1565"/>
      <c r="V174" s="1565"/>
      <c r="W174" s="1565"/>
      <c r="X174" s="1565"/>
      <c r="Y174" s="1565"/>
      <c r="Z174" s="1565"/>
      <c r="AA174" s="1565"/>
    </row>
    <row r="175" spans="1:27" s="1566" customFormat="1" ht="30" customHeight="1">
      <c r="A175" s="841"/>
      <c r="B175" s="1289"/>
      <c r="C175" s="1332"/>
      <c r="D175" s="1288"/>
      <c r="E175" s="828" t="s">
        <v>1683</v>
      </c>
      <c r="F175" s="828"/>
      <c r="G175" s="797"/>
      <c r="H175" s="797">
        <v>0.9</v>
      </c>
      <c r="I175" s="798">
        <v>0.15</v>
      </c>
      <c r="J175" s="799"/>
      <c r="K175" s="800">
        <v>0.13500000000000001</v>
      </c>
      <c r="L175" s="842"/>
      <c r="M175" s="842"/>
      <c r="N175" s="843"/>
      <c r="O175" s="1162"/>
      <c r="P175" s="1162"/>
      <c r="Q175" s="1163"/>
      <c r="R175" s="1565"/>
      <c r="S175" s="1565"/>
      <c r="T175" s="1565"/>
      <c r="U175" s="1565"/>
      <c r="V175" s="1565"/>
      <c r="W175" s="1565"/>
      <c r="X175" s="1565"/>
      <c r="Y175" s="1565"/>
      <c r="Z175" s="1565"/>
      <c r="AA175" s="1565"/>
    </row>
    <row r="176" spans="1:27" s="1566" customFormat="1" ht="30" customHeight="1">
      <c r="A176" s="841"/>
      <c r="B176" s="1289"/>
      <c r="C176" s="1332"/>
      <c r="D176" s="1288"/>
      <c r="E176" s="828" t="s">
        <v>1684</v>
      </c>
      <c r="F176" s="828"/>
      <c r="G176" s="797"/>
      <c r="H176" s="797">
        <v>0.8</v>
      </c>
      <c r="I176" s="798">
        <v>0.15</v>
      </c>
      <c r="J176" s="799"/>
      <c r="K176" s="800">
        <v>0.12</v>
      </c>
      <c r="L176" s="842"/>
      <c r="M176" s="842"/>
      <c r="N176" s="843"/>
      <c r="O176" s="1162"/>
      <c r="P176" s="1162"/>
      <c r="Q176" s="1163"/>
      <c r="R176" s="1565"/>
      <c r="S176" s="1565"/>
      <c r="T176" s="1565"/>
      <c r="U176" s="1565"/>
      <c r="V176" s="1565"/>
      <c r="W176" s="1565"/>
      <c r="X176" s="1565"/>
      <c r="Y176" s="1565"/>
      <c r="Z176" s="1565"/>
      <c r="AA176" s="1565"/>
    </row>
    <row r="177" spans="1:34" s="1566" customFormat="1" ht="30" customHeight="1">
      <c r="A177" s="841"/>
      <c r="B177" s="1289"/>
      <c r="C177" s="1332"/>
      <c r="D177" s="1288"/>
      <c r="E177" s="828" t="s">
        <v>1685</v>
      </c>
      <c r="F177" s="828"/>
      <c r="G177" s="797"/>
      <c r="H177" s="797">
        <v>0.86</v>
      </c>
      <c r="I177" s="798">
        <v>0.15</v>
      </c>
      <c r="J177" s="799"/>
      <c r="K177" s="800">
        <v>0.129</v>
      </c>
      <c r="L177" s="842"/>
      <c r="M177" s="842"/>
      <c r="N177" s="843"/>
      <c r="O177" s="1162"/>
      <c r="P177" s="1162"/>
      <c r="Q177" s="1163"/>
      <c r="R177" s="1565"/>
      <c r="S177" s="1565"/>
      <c r="T177" s="1565"/>
      <c r="U177" s="1565"/>
      <c r="V177" s="1565"/>
      <c r="W177" s="1565"/>
      <c r="X177" s="1565"/>
      <c r="Y177" s="1565"/>
      <c r="Z177" s="1565"/>
      <c r="AA177" s="1565"/>
    </row>
    <row r="178" spans="1:34" s="1566" customFormat="1" ht="30" customHeight="1">
      <c r="A178" s="844"/>
      <c r="B178" s="1337"/>
      <c r="C178" s="1338"/>
      <c r="D178" s="1339"/>
      <c r="E178" s="830" t="s">
        <v>1686</v>
      </c>
      <c r="F178" s="830"/>
      <c r="G178" s="832"/>
      <c r="H178" s="832">
        <v>0.86</v>
      </c>
      <c r="I178" s="833">
        <v>0.15</v>
      </c>
      <c r="J178" s="834"/>
      <c r="K178" s="835">
        <v>0.129</v>
      </c>
      <c r="L178" s="846"/>
      <c r="M178" s="846"/>
      <c r="N178" s="847"/>
      <c r="O178" s="1162"/>
      <c r="P178" s="1162"/>
      <c r="Q178" s="1163"/>
      <c r="R178" s="1565"/>
      <c r="S178" s="1565"/>
      <c r="T178" s="1565"/>
      <c r="U178" s="1565"/>
      <c r="V178" s="1565"/>
      <c r="W178" s="1565"/>
      <c r="X178" s="1565"/>
      <c r="Y178" s="1565"/>
      <c r="Z178" s="1565"/>
      <c r="AA178" s="1565"/>
    </row>
    <row r="179" spans="1:34" s="1541" customFormat="1" ht="65.25" customHeight="1">
      <c r="A179" s="981" t="s">
        <v>1367</v>
      </c>
      <c r="B179" s="981" t="s">
        <v>240</v>
      </c>
      <c r="C179" s="1124"/>
      <c r="D179" s="983" t="s">
        <v>928</v>
      </c>
      <c r="E179" s="989" t="s">
        <v>1688</v>
      </c>
      <c r="F179" s="981" t="s">
        <v>47</v>
      </c>
      <c r="G179" s="984"/>
      <c r="H179" s="985"/>
      <c r="I179" s="985"/>
      <c r="J179" s="985"/>
      <c r="K179" s="986"/>
      <c r="L179" s="986"/>
      <c r="M179" s="986"/>
      <c r="N179" s="987">
        <v>35.71</v>
      </c>
      <c r="O179" s="72"/>
      <c r="P179" s="72"/>
      <c r="Q179" s="102" t="s">
        <v>270</v>
      </c>
      <c r="R179" s="1535"/>
      <c r="S179" s="1535"/>
      <c r="T179" s="1535"/>
      <c r="U179" s="1535"/>
      <c r="V179" s="1535"/>
      <c r="W179" s="1535"/>
      <c r="X179" s="1535"/>
      <c r="Y179" s="1535"/>
      <c r="Z179" s="1535"/>
      <c r="AA179" s="1535"/>
    </row>
    <row r="180" spans="1:34" s="1202" customFormat="1" ht="42.75" customHeight="1">
      <c r="A180" s="819"/>
      <c r="B180" s="1341"/>
      <c r="C180" s="1342"/>
      <c r="D180" s="1310"/>
      <c r="E180" s="820" t="s">
        <v>1164</v>
      </c>
      <c r="F180" s="820"/>
      <c r="G180" s="822"/>
      <c r="H180" s="822"/>
      <c r="I180" s="823"/>
      <c r="J180" s="824"/>
      <c r="K180" s="825"/>
      <c r="L180" s="826"/>
      <c r="M180" s="852"/>
      <c r="N180" s="840"/>
      <c r="O180" s="1171"/>
      <c r="P180" s="1164"/>
      <c r="Q180" s="1569"/>
      <c r="R180" s="1569"/>
      <c r="S180" s="1571" t="s">
        <v>1213</v>
      </c>
      <c r="T180" s="1571" t="s">
        <v>1213</v>
      </c>
      <c r="U180" s="1569"/>
      <c r="V180" s="1569"/>
      <c r="W180" s="1172"/>
      <c r="X180" s="1572"/>
      <c r="Y180" s="1172"/>
      <c r="Z180" s="1172"/>
      <c r="AA180" s="1172"/>
      <c r="AB180" s="1172"/>
      <c r="AC180" s="1172"/>
      <c r="AD180" s="1172"/>
      <c r="AE180" s="1172"/>
      <c r="AF180" s="1172"/>
      <c r="AH180" s="1572"/>
    </row>
    <row r="181" spans="1:34" s="1591" customFormat="1" ht="42.75" customHeight="1">
      <c r="A181" s="1250"/>
      <c r="B181" s="1356"/>
      <c r="C181" s="1357"/>
      <c r="D181" s="1358"/>
      <c r="E181" s="828" t="s">
        <v>1610</v>
      </c>
      <c r="F181" s="1251"/>
      <c r="G181" s="1252"/>
      <c r="H181" s="797">
        <v>9.36</v>
      </c>
      <c r="I181" s="806"/>
      <c r="J181" s="799"/>
      <c r="K181" s="800"/>
      <c r="L181" s="1253"/>
      <c r="M181" s="1254"/>
      <c r="N181" s="1255"/>
      <c r="O181" s="1191"/>
      <c r="P181" s="1192"/>
      <c r="Q181" s="1589"/>
      <c r="R181" s="1589"/>
      <c r="S181" s="1579"/>
      <c r="T181" s="1579"/>
      <c r="U181" s="1589"/>
      <c r="V181" s="1589"/>
      <c r="W181" s="1193"/>
      <c r="X181" s="1590"/>
      <c r="Y181" s="1193"/>
      <c r="Z181" s="1193"/>
      <c r="AA181" s="1193"/>
      <c r="AB181" s="1193"/>
      <c r="AC181" s="1193"/>
      <c r="AD181" s="1193"/>
      <c r="AE181" s="1193"/>
      <c r="AF181" s="1193"/>
      <c r="AH181" s="1590"/>
    </row>
    <row r="182" spans="1:34" s="1591" customFormat="1" ht="42.75" customHeight="1">
      <c r="A182" s="1250"/>
      <c r="B182" s="1356"/>
      <c r="C182" s="1357"/>
      <c r="D182" s="1358"/>
      <c r="E182" s="828" t="s">
        <v>1654</v>
      </c>
      <c r="F182" s="1251"/>
      <c r="G182" s="1252"/>
      <c r="H182" s="797">
        <v>13.649999999999999</v>
      </c>
      <c r="I182" s="806"/>
      <c r="J182" s="799"/>
      <c r="K182" s="800"/>
      <c r="L182" s="1253"/>
      <c r="M182" s="1254"/>
      <c r="N182" s="1255"/>
      <c r="O182" s="1191"/>
      <c r="P182" s="1192"/>
      <c r="Q182" s="1589"/>
      <c r="R182" s="1589"/>
      <c r="S182" s="1579"/>
      <c r="T182" s="1579"/>
      <c r="U182" s="1589"/>
      <c r="V182" s="1589"/>
      <c r="W182" s="1193"/>
      <c r="X182" s="1590"/>
      <c r="Y182" s="1193"/>
      <c r="Z182" s="1193"/>
      <c r="AA182" s="1193"/>
      <c r="AB182" s="1193"/>
      <c r="AC182" s="1193"/>
      <c r="AD182" s="1193"/>
      <c r="AE182" s="1193"/>
      <c r="AF182" s="1193"/>
      <c r="AH182" s="1590"/>
    </row>
    <row r="183" spans="1:34" s="1591" customFormat="1" ht="42.75" customHeight="1">
      <c r="A183" s="1250"/>
      <c r="B183" s="1356"/>
      <c r="C183" s="1357"/>
      <c r="D183" s="1358"/>
      <c r="E183" s="828" t="s">
        <v>1171</v>
      </c>
      <c r="F183" s="1251"/>
      <c r="G183" s="1252"/>
      <c r="H183" s="797">
        <v>6.8</v>
      </c>
      <c r="I183" s="806"/>
      <c r="J183" s="799"/>
      <c r="K183" s="800"/>
      <c r="L183" s="1253"/>
      <c r="M183" s="1254"/>
      <c r="N183" s="1255"/>
      <c r="O183" s="1191"/>
      <c r="P183" s="1192"/>
      <c r="Q183" s="1589"/>
      <c r="R183" s="1589"/>
      <c r="S183" s="1579"/>
      <c r="T183" s="1579"/>
      <c r="U183" s="1589"/>
      <c r="V183" s="1589"/>
      <c r="W183" s="1193"/>
      <c r="X183" s="1590"/>
      <c r="Y183" s="1193"/>
      <c r="Z183" s="1193"/>
      <c r="AA183" s="1193"/>
      <c r="AB183" s="1193"/>
      <c r="AC183" s="1193"/>
      <c r="AD183" s="1193"/>
      <c r="AE183" s="1193"/>
      <c r="AF183" s="1193"/>
      <c r="AH183" s="1590"/>
    </row>
    <row r="184" spans="1:34" s="1591" customFormat="1" ht="42.75" customHeight="1">
      <c r="A184" s="1256"/>
      <c r="B184" s="1359"/>
      <c r="C184" s="1360"/>
      <c r="D184" s="1361"/>
      <c r="E184" s="830" t="s">
        <v>181</v>
      </c>
      <c r="F184" s="869"/>
      <c r="G184" s="1257"/>
      <c r="H184" s="832">
        <v>5.9</v>
      </c>
      <c r="I184" s="1258"/>
      <c r="J184" s="834"/>
      <c r="K184" s="835"/>
      <c r="L184" s="1259"/>
      <c r="M184" s="1260"/>
      <c r="N184" s="1261"/>
      <c r="O184" s="1191"/>
      <c r="P184" s="1192"/>
      <c r="Q184" s="1589"/>
      <c r="R184" s="1589"/>
      <c r="S184" s="1579"/>
      <c r="T184" s="1579"/>
      <c r="U184" s="1589"/>
      <c r="V184" s="1589"/>
      <c r="W184" s="1193"/>
      <c r="X184" s="1590"/>
      <c r="Y184" s="1193"/>
      <c r="Z184" s="1193"/>
      <c r="AA184" s="1193"/>
      <c r="AB184" s="1193"/>
      <c r="AC184" s="1193"/>
      <c r="AD184" s="1193"/>
      <c r="AE184" s="1193"/>
      <c r="AF184" s="1193"/>
      <c r="AH184" s="1590"/>
    </row>
    <row r="185" spans="1:34" s="1541" customFormat="1" ht="65.25" customHeight="1">
      <c r="A185" s="981" t="s">
        <v>1577</v>
      </c>
      <c r="B185" s="981">
        <v>97632</v>
      </c>
      <c r="C185" s="1124"/>
      <c r="D185" s="983" t="s">
        <v>100</v>
      </c>
      <c r="E185" s="989" t="s">
        <v>856</v>
      </c>
      <c r="F185" s="981" t="s">
        <v>47</v>
      </c>
      <c r="G185" s="984"/>
      <c r="H185" s="985"/>
      <c r="I185" s="985"/>
      <c r="J185" s="985"/>
      <c r="K185" s="986"/>
      <c r="L185" s="986"/>
      <c r="M185" s="986"/>
      <c r="N185" s="987">
        <v>239.63</v>
      </c>
      <c r="O185" s="72"/>
      <c r="P185" s="72"/>
      <c r="Q185" s="102" t="s">
        <v>270</v>
      </c>
      <c r="R185" s="1535"/>
      <c r="S185" s="1535"/>
      <c r="T185" s="1535"/>
      <c r="U185" s="1535"/>
      <c r="V185" s="1535"/>
      <c r="W185" s="1535"/>
      <c r="X185" s="1535"/>
      <c r="Y185" s="1535"/>
      <c r="Z185" s="1535"/>
      <c r="AA185" s="1535"/>
    </row>
    <row r="186" spans="1:34" s="1202" customFormat="1" ht="42.75" customHeight="1">
      <c r="A186" s="819"/>
      <c r="B186" s="1341"/>
      <c r="C186" s="1342"/>
      <c r="D186" s="1310"/>
      <c r="E186" s="820" t="s">
        <v>1164</v>
      </c>
      <c r="F186" s="820"/>
      <c r="G186" s="822"/>
      <c r="H186" s="822"/>
      <c r="I186" s="823"/>
      <c r="J186" s="824"/>
      <c r="K186" s="825"/>
      <c r="L186" s="826"/>
      <c r="M186" s="852"/>
      <c r="N186" s="840"/>
      <c r="O186" s="1171"/>
      <c r="P186" s="1164"/>
      <c r="Q186" s="1569"/>
      <c r="R186" s="1569"/>
      <c r="S186" s="1571" t="s">
        <v>1213</v>
      </c>
      <c r="T186" s="1571" t="s">
        <v>1213</v>
      </c>
      <c r="U186" s="1569"/>
      <c r="V186" s="1569"/>
      <c r="W186" s="1172"/>
      <c r="X186" s="1572"/>
      <c r="Y186" s="1172"/>
      <c r="Z186" s="1172"/>
      <c r="AA186" s="1172"/>
      <c r="AB186" s="1172"/>
      <c r="AC186" s="1172"/>
      <c r="AD186" s="1172"/>
      <c r="AE186" s="1172"/>
      <c r="AF186" s="1172"/>
      <c r="AH186" s="1572"/>
    </row>
    <row r="187" spans="1:34" s="1591" customFormat="1" ht="42.75" customHeight="1">
      <c r="A187" s="1250"/>
      <c r="B187" s="1356"/>
      <c r="C187" s="1357"/>
      <c r="D187" s="1358"/>
      <c r="E187" s="828" t="s">
        <v>1178</v>
      </c>
      <c r="F187" s="1251"/>
      <c r="G187" s="1252"/>
      <c r="H187" s="797">
        <v>11.34</v>
      </c>
      <c r="I187" s="806"/>
      <c r="J187" s="799"/>
      <c r="K187" s="800"/>
      <c r="L187" s="1253"/>
      <c r="M187" s="1254"/>
      <c r="N187" s="1255"/>
      <c r="O187" s="1191"/>
      <c r="P187" s="1192"/>
      <c r="Q187" s="1589"/>
      <c r="R187" s="1589"/>
      <c r="S187" s="1579"/>
      <c r="T187" s="1579"/>
      <c r="U187" s="1589"/>
      <c r="V187" s="1589"/>
      <c r="W187" s="1193"/>
      <c r="X187" s="1590"/>
      <c r="Y187" s="1193"/>
      <c r="Z187" s="1193"/>
      <c r="AA187" s="1193"/>
      <c r="AB187" s="1193"/>
      <c r="AC187" s="1193"/>
      <c r="AD187" s="1193"/>
      <c r="AE187" s="1193"/>
      <c r="AF187" s="1193"/>
      <c r="AH187" s="1590"/>
    </row>
    <row r="188" spans="1:34" s="1591" customFormat="1" ht="42.75" customHeight="1">
      <c r="A188" s="1250"/>
      <c r="B188" s="1356"/>
      <c r="C188" s="1357"/>
      <c r="D188" s="1358"/>
      <c r="E188" s="828" t="s">
        <v>1634</v>
      </c>
      <c r="F188" s="1251"/>
      <c r="G188" s="1252"/>
      <c r="H188" s="797">
        <v>4.7</v>
      </c>
      <c r="I188" s="806"/>
      <c r="J188" s="799"/>
      <c r="K188" s="800"/>
      <c r="L188" s="1253"/>
      <c r="M188" s="1254"/>
      <c r="N188" s="1255"/>
      <c r="O188" s="1191"/>
      <c r="P188" s="1192"/>
      <c r="Q188" s="1589"/>
      <c r="R188" s="1589"/>
      <c r="S188" s="1579"/>
      <c r="T188" s="1579"/>
      <c r="U188" s="1589"/>
      <c r="V188" s="1589"/>
      <c r="W188" s="1193"/>
      <c r="X188" s="1590"/>
      <c r="Y188" s="1193"/>
      <c r="Z188" s="1193"/>
      <c r="AA188" s="1193"/>
      <c r="AB188" s="1193"/>
      <c r="AC188" s="1193"/>
      <c r="AD188" s="1193"/>
      <c r="AE188" s="1193"/>
      <c r="AF188" s="1193"/>
      <c r="AH188" s="1590"/>
    </row>
    <row r="189" spans="1:34" s="1591" customFormat="1" ht="42.75" customHeight="1">
      <c r="A189" s="1250"/>
      <c r="B189" s="1356"/>
      <c r="C189" s="1357"/>
      <c r="D189" s="1358"/>
      <c r="E189" s="828" t="s">
        <v>1497</v>
      </c>
      <c r="F189" s="1251"/>
      <c r="G189" s="1252"/>
      <c r="H189" s="797">
        <v>10.76</v>
      </c>
      <c r="I189" s="806"/>
      <c r="J189" s="799"/>
      <c r="K189" s="800"/>
      <c r="L189" s="1253"/>
      <c r="M189" s="1254"/>
      <c r="N189" s="1255"/>
      <c r="O189" s="1191"/>
      <c r="P189" s="1192"/>
      <c r="Q189" s="1589"/>
      <c r="R189" s="1589"/>
      <c r="S189" s="1579"/>
      <c r="T189" s="1579"/>
      <c r="U189" s="1589"/>
      <c r="V189" s="1589"/>
      <c r="W189" s="1193"/>
      <c r="X189" s="1590"/>
      <c r="Y189" s="1193"/>
      <c r="Z189" s="1193"/>
      <c r="AA189" s="1193"/>
      <c r="AB189" s="1193"/>
      <c r="AC189" s="1193"/>
      <c r="AD189" s="1193"/>
      <c r="AE189" s="1193"/>
      <c r="AF189" s="1193"/>
      <c r="AH189" s="1590"/>
    </row>
    <row r="190" spans="1:34" s="1591" customFormat="1" ht="42.75" customHeight="1">
      <c r="A190" s="1250"/>
      <c r="B190" s="1356"/>
      <c r="C190" s="1357"/>
      <c r="D190" s="1358"/>
      <c r="E190" s="828" t="s">
        <v>1219</v>
      </c>
      <c r="F190" s="1251"/>
      <c r="G190" s="1252"/>
      <c r="H190" s="797">
        <v>11.4</v>
      </c>
      <c r="I190" s="806"/>
      <c r="J190" s="799"/>
      <c r="K190" s="800"/>
      <c r="L190" s="1253"/>
      <c r="M190" s="1254"/>
      <c r="N190" s="1255"/>
      <c r="O190" s="1191"/>
      <c r="P190" s="1192"/>
      <c r="Q190" s="1589"/>
      <c r="R190" s="1589"/>
      <c r="S190" s="1579"/>
      <c r="T190" s="1579"/>
      <c r="U190" s="1589"/>
      <c r="V190" s="1589"/>
      <c r="W190" s="1193"/>
      <c r="X190" s="1590"/>
      <c r="Y190" s="1193"/>
      <c r="Z190" s="1193"/>
      <c r="AA190" s="1193"/>
      <c r="AB190" s="1193"/>
      <c r="AC190" s="1193"/>
      <c r="AD190" s="1193"/>
      <c r="AE190" s="1193"/>
      <c r="AF190" s="1193"/>
      <c r="AH190" s="1590"/>
    </row>
    <row r="191" spans="1:34" s="1591" customFormat="1" ht="42.75" customHeight="1">
      <c r="A191" s="1250"/>
      <c r="B191" s="1356"/>
      <c r="C191" s="1357"/>
      <c r="D191" s="1358"/>
      <c r="E191" s="828" t="s">
        <v>1177</v>
      </c>
      <c r="F191" s="1251"/>
      <c r="G191" s="1252"/>
      <c r="H191" s="797">
        <v>13.2</v>
      </c>
      <c r="I191" s="806"/>
      <c r="J191" s="799"/>
      <c r="K191" s="800"/>
      <c r="L191" s="1253"/>
      <c r="M191" s="1254"/>
      <c r="N191" s="1255"/>
      <c r="O191" s="1191"/>
      <c r="P191" s="1192"/>
      <c r="Q191" s="1589"/>
      <c r="R191" s="1589"/>
      <c r="S191" s="1579"/>
      <c r="T191" s="1579"/>
      <c r="U191" s="1589"/>
      <c r="V191" s="1589"/>
      <c r="W191" s="1193"/>
      <c r="X191" s="1590"/>
      <c r="Y191" s="1193"/>
      <c r="Z191" s="1193"/>
      <c r="AA191" s="1193"/>
      <c r="AB191" s="1193"/>
      <c r="AC191" s="1193"/>
      <c r="AD191" s="1193"/>
      <c r="AE191" s="1193"/>
      <c r="AF191" s="1193"/>
      <c r="AH191" s="1590"/>
    </row>
    <row r="192" spans="1:34" s="1591" customFormat="1" ht="42.75" customHeight="1">
      <c r="A192" s="1250"/>
      <c r="B192" s="1356"/>
      <c r="C192" s="1357"/>
      <c r="D192" s="1358"/>
      <c r="E192" s="828" t="s">
        <v>1495</v>
      </c>
      <c r="F192" s="1251"/>
      <c r="G192" s="1252"/>
      <c r="H192" s="797">
        <v>19.809999999999999</v>
      </c>
      <c r="I192" s="806"/>
      <c r="J192" s="799"/>
      <c r="K192" s="800"/>
      <c r="L192" s="1253"/>
      <c r="M192" s="1254"/>
      <c r="N192" s="1255"/>
      <c r="O192" s="1191"/>
      <c r="P192" s="1192"/>
      <c r="Q192" s="1589"/>
      <c r="R192" s="1589"/>
      <c r="S192" s="1579"/>
      <c r="T192" s="1579"/>
      <c r="U192" s="1589"/>
      <c r="V192" s="1589"/>
      <c r="W192" s="1193"/>
      <c r="X192" s="1590"/>
      <c r="Y192" s="1193"/>
      <c r="Z192" s="1193"/>
      <c r="AA192" s="1193"/>
      <c r="AB192" s="1193"/>
      <c r="AC192" s="1193"/>
      <c r="AD192" s="1193"/>
      <c r="AE192" s="1193"/>
      <c r="AF192" s="1193"/>
      <c r="AH192" s="1590"/>
    </row>
    <row r="193" spans="1:34" s="1591" customFormat="1" ht="42.75" customHeight="1">
      <c r="A193" s="1250"/>
      <c r="B193" s="1356"/>
      <c r="C193" s="1357"/>
      <c r="D193" s="1358"/>
      <c r="E193" s="828" t="s">
        <v>1673</v>
      </c>
      <c r="F193" s="1251"/>
      <c r="G193" s="1252"/>
      <c r="H193" s="797">
        <v>1.2000000000000002</v>
      </c>
      <c r="I193" s="806"/>
      <c r="J193" s="799"/>
      <c r="K193" s="800"/>
      <c r="L193" s="1253"/>
      <c r="M193" s="1254"/>
      <c r="N193" s="1255"/>
      <c r="O193" s="1191"/>
      <c r="P193" s="1192"/>
      <c r="Q193" s="1589"/>
      <c r="R193" s="1589"/>
      <c r="S193" s="1579"/>
      <c r="T193" s="1579"/>
      <c r="U193" s="1589"/>
      <c r="V193" s="1589"/>
      <c r="W193" s="1193"/>
      <c r="X193" s="1590"/>
      <c r="Y193" s="1193"/>
      <c r="Z193" s="1193"/>
      <c r="AA193" s="1193"/>
      <c r="AB193" s="1193"/>
      <c r="AC193" s="1193"/>
      <c r="AD193" s="1193"/>
      <c r="AE193" s="1193"/>
      <c r="AF193" s="1193"/>
      <c r="AH193" s="1590"/>
    </row>
    <row r="194" spans="1:34" s="1591" customFormat="1" ht="42.75" customHeight="1">
      <c r="A194" s="1250"/>
      <c r="B194" s="1356"/>
      <c r="C194" s="1357"/>
      <c r="D194" s="1358"/>
      <c r="E194" s="828" t="s">
        <v>1674</v>
      </c>
      <c r="F194" s="1251"/>
      <c r="G194" s="1252"/>
      <c r="H194" s="797">
        <v>6.7</v>
      </c>
      <c r="I194" s="806"/>
      <c r="J194" s="799"/>
      <c r="K194" s="800"/>
      <c r="L194" s="1253"/>
      <c r="M194" s="1254"/>
      <c r="N194" s="1255"/>
      <c r="O194" s="1191"/>
      <c r="P194" s="1192"/>
      <c r="Q194" s="1589"/>
      <c r="R194" s="1589"/>
      <c r="S194" s="1579"/>
      <c r="T194" s="1579"/>
      <c r="U194" s="1589"/>
      <c r="V194" s="1589"/>
      <c r="W194" s="1193"/>
      <c r="X194" s="1590"/>
      <c r="Y194" s="1193"/>
      <c r="Z194" s="1193"/>
      <c r="AA194" s="1193"/>
      <c r="AB194" s="1193"/>
      <c r="AC194" s="1193"/>
      <c r="AD194" s="1193"/>
      <c r="AE194" s="1193"/>
      <c r="AF194" s="1193"/>
      <c r="AH194" s="1590"/>
    </row>
    <row r="195" spans="1:34" s="1591" customFormat="1" ht="42.75" customHeight="1">
      <c r="A195" s="1250"/>
      <c r="B195" s="1356"/>
      <c r="C195" s="1357"/>
      <c r="D195" s="1358"/>
      <c r="E195" s="828" t="s">
        <v>1167</v>
      </c>
      <c r="F195" s="1251"/>
      <c r="G195" s="1252"/>
      <c r="H195" s="797">
        <v>13.5</v>
      </c>
      <c r="I195" s="806"/>
      <c r="J195" s="799"/>
      <c r="K195" s="800"/>
      <c r="L195" s="1253"/>
      <c r="M195" s="1254"/>
      <c r="N195" s="1255"/>
      <c r="O195" s="1191"/>
      <c r="P195" s="1192"/>
      <c r="Q195" s="1589"/>
      <c r="R195" s="1589"/>
      <c r="S195" s="1579"/>
      <c r="T195" s="1579"/>
      <c r="U195" s="1589"/>
      <c r="V195" s="1589"/>
      <c r="W195" s="1193"/>
      <c r="X195" s="1590"/>
      <c r="Y195" s="1193"/>
      <c r="Z195" s="1193"/>
      <c r="AA195" s="1193"/>
      <c r="AB195" s="1193"/>
      <c r="AC195" s="1193"/>
      <c r="AD195" s="1193"/>
      <c r="AE195" s="1193"/>
      <c r="AF195" s="1193"/>
      <c r="AH195" s="1590"/>
    </row>
    <row r="196" spans="1:34" s="1591" customFormat="1" ht="42.75" customHeight="1">
      <c r="A196" s="1250"/>
      <c r="B196" s="1356"/>
      <c r="C196" s="1357"/>
      <c r="D196" s="1358"/>
      <c r="E196" s="828" t="s">
        <v>1522</v>
      </c>
      <c r="F196" s="1251"/>
      <c r="G196" s="1252"/>
      <c r="H196" s="797">
        <v>7.5</v>
      </c>
      <c r="I196" s="806"/>
      <c r="J196" s="799"/>
      <c r="K196" s="800"/>
      <c r="L196" s="1253"/>
      <c r="M196" s="1254"/>
      <c r="N196" s="1255"/>
      <c r="O196" s="1191"/>
      <c r="P196" s="1192"/>
      <c r="Q196" s="1589"/>
      <c r="R196" s="1589"/>
      <c r="S196" s="1579"/>
      <c r="T196" s="1579"/>
      <c r="U196" s="1589"/>
      <c r="V196" s="1589"/>
      <c r="W196" s="1193"/>
      <c r="X196" s="1590"/>
      <c r="Y196" s="1193"/>
      <c r="Z196" s="1193"/>
      <c r="AA196" s="1193"/>
      <c r="AB196" s="1193"/>
      <c r="AC196" s="1193"/>
      <c r="AD196" s="1193"/>
      <c r="AE196" s="1193"/>
      <c r="AF196" s="1193"/>
      <c r="AH196" s="1590"/>
    </row>
    <row r="197" spans="1:34" s="1591" customFormat="1" ht="42.75" customHeight="1">
      <c r="A197" s="1250"/>
      <c r="B197" s="1356"/>
      <c r="C197" s="1357"/>
      <c r="D197" s="1358"/>
      <c r="E197" s="828" t="s">
        <v>1660</v>
      </c>
      <c r="F197" s="1251"/>
      <c r="G197" s="1252"/>
      <c r="H197" s="797">
        <v>7.07</v>
      </c>
      <c r="I197" s="806"/>
      <c r="J197" s="799"/>
      <c r="K197" s="800"/>
      <c r="L197" s="1253"/>
      <c r="M197" s="1254"/>
      <c r="N197" s="1255"/>
      <c r="O197" s="1191"/>
      <c r="P197" s="1192"/>
      <c r="Q197" s="1589"/>
      <c r="R197" s="1589"/>
      <c r="S197" s="1579"/>
      <c r="T197" s="1579"/>
      <c r="U197" s="1589"/>
      <c r="V197" s="1589"/>
      <c r="W197" s="1193"/>
      <c r="X197" s="1590"/>
      <c r="Y197" s="1193"/>
      <c r="Z197" s="1193"/>
      <c r="AA197" s="1193"/>
      <c r="AB197" s="1193"/>
      <c r="AC197" s="1193"/>
      <c r="AD197" s="1193"/>
      <c r="AE197" s="1193"/>
      <c r="AF197" s="1193"/>
      <c r="AH197" s="1590"/>
    </row>
    <row r="198" spans="1:34" s="1591" customFormat="1" ht="42.75" customHeight="1">
      <c r="A198" s="1250"/>
      <c r="B198" s="1356"/>
      <c r="C198" s="1357"/>
      <c r="D198" s="1358"/>
      <c r="E198" s="828" t="s">
        <v>1661</v>
      </c>
      <c r="F198" s="1251"/>
      <c r="G198" s="1252"/>
      <c r="H198" s="797">
        <v>7.2399999999999993</v>
      </c>
      <c r="I198" s="806"/>
      <c r="J198" s="799"/>
      <c r="K198" s="800"/>
      <c r="L198" s="1253"/>
      <c r="M198" s="1254"/>
      <c r="N198" s="1255"/>
      <c r="O198" s="1191"/>
      <c r="P198" s="1192"/>
      <c r="Q198" s="1589"/>
      <c r="R198" s="1589"/>
      <c r="S198" s="1579"/>
      <c r="T198" s="1579"/>
      <c r="U198" s="1589"/>
      <c r="V198" s="1589"/>
      <c r="W198" s="1193"/>
      <c r="X198" s="1590"/>
      <c r="Y198" s="1193"/>
      <c r="Z198" s="1193"/>
      <c r="AA198" s="1193"/>
      <c r="AB198" s="1193"/>
      <c r="AC198" s="1193"/>
      <c r="AD198" s="1193"/>
      <c r="AE198" s="1193"/>
      <c r="AF198" s="1193"/>
      <c r="AH198" s="1590"/>
    </row>
    <row r="199" spans="1:34" s="1591" customFormat="1" ht="42.75" customHeight="1">
      <c r="A199" s="1250"/>
      <c r="B199" s="1356"/>
      <c r="C199" s="1357"/>
      <c r="D199" s="1358"/>
      <c r="E199" s="828" t="s">
        <v>1496</v>
      </c>
      <c r="F199" s="1251"/>
      <c r="G199" s="1252"/>
      <c r="H199" s="797">
        <v>13.26</v>
      </c>
      <c r="I199" s="806"/>
      <c r="J199" s="799"/>
      <c r="K199" s="800"/>
      <c r="L199" s="1253"/>
      <c r="M199" s="1254"/>
      <c r="N199" s="1255"/>
      <c r="O199" s="1191"/>
      <c r="P199" s="1192"/>
      <c r="Q199" s="1589"/>
      <c r="R199" s="1589"/>
      <c r="S199" s="1579"/>
      <c r="T199" s="1579"/>
      <c r="U199" s="1589"/>
      <c r="V199" s="1589"/>
      <c r="W199" s="1193"/>
      <c r="X199" s="1590"/>
      <c r="Y199" s="1193"/>
      <c r="Z199" s="1193"/>
      <c r="AA199" s="1193"/>
      <c r="AB199" s="1193"/>
      <c r="AC199" s="1193"/>
      <c r="AD199" s="1193"/>
      <c r="AE199" s="1193"/>
      <c r="AF199" s="1193"/>
      <c r="AH199" s="1590"/>
    </row>
    <row r="200" spans="1:34" s="1591" customFormat="1" ht="42.75" customHeight="1">
      <c r="A200" s="1250"/>
      <c r="B200" s="1356"/>
      <c r="C200" s="1357"/>
      <c r="D200" s="1358"/>
      <c r="E200" s="828" t="s">
        <v>1662</v>
      </c>
      <c r="F200" s="1251"/>
      <c r="G200" s="1252"/>
      <c r="H200" s="797">
        <v>19.889999999999997</v>
      </c>
      <c r="I200" s="806"/>
      <c r="J200" s="799"/>
      <c r="K200" s="800"/>
      <c r="L200" s="1253"/>
      <c r="M200" s="1254"/>
      <c r="N200" s="1255"/>
      <c r="O200" s="1191"/>
      <c r="P200" s="1192"/>
      <c r="Q200" s="1589"/>
      <c r="R200" s="1589"/>
      <c r="S200" s="1579"/>
      <c r="T200" s="1579"/>
      <c r="U200" s="1589"/>
      <c r="V200" s="1589"/>
      <c r="W200" s="1193"/>
      <c r="X200" s="1590"/>
      <c r="Y200" s="1193"/>
      <c r="Z200" s="1193"/>
      <c r="AA200" s="1193"/>
      <c r="AB200" s="1193"/>
      <c r="AC200" s="1193"/>
      <c r="AD200" s="1193"/>
      <c r="AE200" s="1193"/>
      <c r="AF200" s="1193"/>
      <c r="AH200" s="1590"/>
    </row>
    <row r="201" spans="1:34" s="1591" customFormat="1" ht="42.75" customHeight="1">
      <c r="A201" s="1250"/>
      <c r="B201" s="1356"/>
      <c r="C201" s="1357"/>
      <c r="D201" s="1358"/>
      <c r="E201" s="828" t="s">
        <v>1663</v>
      </c>
      <c r="F201" s="1251"/>
      <c r="G201" s="1252"/>
      <c r="H201" s="797">
        <v>11.9</v>
      </c>
      <c r="I201" s="806"/>
      <c r="J201" s="799"/>
      <c r="K201" s="800"/>
      <c r="L201" s="1253"/>
      <c r="M201" s="1254"/>
      <c r="N201" s="1255"/>
      <c r="O201" s="1191"/>
      <c r="P201" s="1192"/>
      <c r="Q201" s="1589"/>
      <c r="R201" s="1589"/>
      <c r="S201" s="1579"/>
      <c r="T201" s="1579"/>
      <c r="U201" s="1589"/>
      <c r="V201" s="1589"/>
      <c r="W201" s="1193"/>
      <c r="X201" s="1590"/>
      <c r="Y201" s="1193"/>
      <c r="Z201" s="1193"/>
      <c r="AA201" s="1193"/>
      <c r="AB201" s="1193"/>
      <c r="AC201" s="1193"/>
      <c r="AD201" s="1193"/>
      <c r="AE201" s="1193"/>
      <c r="AF201" s="1193"/>
      <c r="AH201" s="1590"/>
    </row>
    <row r="202" spans="1:34" s="1591" customFormat="1" ht="42.75" customHeight="1">
      <c r="A202" s="1250"/>
      <c r="B202" s="1356"/>
      <c r="C202" s="1357"/>
      <c r="D202" s="1358"/>
      <c r="E202" s="828" t="s">
        <v>1664</v>
      </c>
      <c r="F202" s="1251"/>
      <c r="G202" s="1252"/>
      <c r="H202" s="797">
        <v>10.9</v>
      </c>
      <c r="I202" s="806"/>
      <c r="J202" s="799"/>
      <c r="K202" s="800"/>
      <c r="L202" s="1253"/>
      <c r="M202" s="1254"/>
      <c r="N202" s="1255"/>
      <c r="O202" s="1191"/>
      <c r="P202" s="1192"/>
      <c r="Q202" s="1589"/>
      <c r="R202" s="1589"/>
      <c r="S202" s="1579"/>
      <c r="T202" s="1579"/>
      <c r="U202" s="1589"/>
      <c r="V202" s="1589"/>
      <c r="W202" s="1193"/>
      <c r="X202" s="1590"/>
      <c r="Y202" s="1193"/>
      <c r="Z202" s="1193"/>
      <c r="AA202" s="1193"/>
      <c r="AB202" s="1193"/>
      <c r="AC202" s="1193"/>
      <c r="AD202" s="1193"/>
      <c r="AE202" s="1193"/>
      <c r="AF202" s="1193"/>
      <c r="AH202" s="1590"/>
    </row>
    <row r="203" spans="1:34" s="1591" customFormat="1" ht="42.75" customHeight="1">
      <c r="A203" s="1250"/>
      <c r="B203" s="1356"/>
      <c r="C203" s="1357"/>
      <c r="D203" s="1358"/>
      <c r="E203" s="828" t="s">
        <v>1665</v>
      </c>
      <c r="F203" s="1251"/>
      <c r="G203" s="1252"/>
      <c r="H203" s="797">
        <v>11</v>
      </c>
      <c r="I203" s="806"/>
      <c r="J203" s="799"/>
      <c r="K203" s="800"/>
      <c r="L203" s="1253"/>
      <c r="M203" s="1254"/>
      <c r="N203" s="1255"/>
      <c r="O203" s="1191"/>
      <c r="P203" s="1192"/>
      <c r="Q203" s="1589"/>
      <c r="R203" s="1589"/>
      <c r="S203" s="1579"/>
      <c r="T203" s="1579"/>
      <c r="U203" s="1589"/>
      <c r="V203" s="1589"/>
      <c r="W203" s="1193"/>
      <c r="X203" s="1590"/>
      <c r="Y203" s="1193"/>
      <c r="Z203" s="1193"/>
      <c r="AA203" s="1193"/>
      <c r="AB203" s="1193"/>
      <c r="AC203" s="1193"/>
      <c r="AD203" s="1193"/>
      <c r="AE203" s="1193"/>
      <c r="AF203" s="1193"/>
      <c r="AH203" s="1590"/>
    </row>
    <row r="204" spans="1:34" s="1591" customFormat="1" ht="42.75" customHeight="1">
      <c r="A204" s="1250"/>
      <c r="B204" s="1356"/>
      <c r="C204" s="1357"/>
      <c r="D204" s="1358"/>
      <c r="E204" s="828" t="s">
        <v>1675</v>
      </c>
      <c r="F204" s="1251"/>
      <c r="G204" s="1252"/>
      <c r="H204" s="797">
        <v>6.1</v>
      </c>
      <c r="I204" s="806"/>
      <c r="J204" s="799"/>
      <c r="K204" s="800"/>
      <c r="L204" s="1253"/>
      <c r="M204" s="1254"/>
      <c r="N204" s="1255"/>
      <c r="O204" s="1191"/>
      <c r="P204" s="1192"/>
      <c r="Q204" s="1589"/>
      <c r="R204" s="1589"/>
      <c r="S204" s="1579"/>
      <c r="T204" s="1579"/>
      <c r="U204" s="1589"/>
      <c r="V204" s="1589"/>
      <c r="W204" s="1193"/>
      <c r="X204" s="1590"/>
      <c r="Y204" s="1193"/>
      <c r="Z204" s="1193"/>
      <c r="AA204" s="1193"/>
      <c r="AB204" s="1193"/>
      <c r="AC204" s="1193"/>
      <c r="AD204" s="1193"/>
      <c r="AE204" s="1193"/>
      <c r="AF204" s="1193"/>
      <c r="AH204" s="1590"/>
    </row>
    <row r="205" spans="1:34" s="1591" customFormat="1" ht="42.75" customHeight="1">
      <c r="A205" s="1250"/>
      <c r="B205" s="1356"/>
      <c r="C205" s="1357"/>
      <c r="D205" s="1358"/>
      <c r="E205" s="828" t="s">
        <v>1638</v>
      </c>
      <c r="F205" s="1251"/>
      <c r="G205" s="1252"/>
      <c r="H205" s="797">
        <v>6.4</v>
      </c>
      <c r="I205" s="806"/>
      <c r="J205" s="799"/>
      <c r="K205" s="800"/>
      <c r="L205" s="1253"/>
      <c r="M205" s="1254"/>
      <c r="N205" s="1255"/>
      <c r="O205" s="1191"/>
      <c r="P205" s="1192"/>
      <c r="Q205" s="1589"/>
      <c r="R205" s="1589"/>
      <c r="S205" s="1579"/>
      <c r="T205" s="1579"/>
      <c r="U205" s="1589"/>
      <c r="V205" s="1589"/>
      <c r="W205" s="1193"/>
      <c r="X205" s="1590"/>
      <c r="Y205" s="1193"/>
      <c r="Z205" s="1193"/>
      <c r="AA205" s="1193"/>
      <c r="AB205" s="1193"/>
      <c r="AC205" s="1193"/>
      <c r="AD205" s="1193"/>
      <c r="AE205" s="1193"/>
      <c r="AF205" s="1193"/>
      <c r="AH205" s="1590"/>
    </row>
    <row r="206" spans="1:34" s="1591" customFormat="1" ht="42.75" customHeight="1">
      <c r="A206" s="1250"/>
      <c r="B206" s="1356"/>
      <c r="C206" s="1357"/>
      <c r="D206" s="1358"/>
      <c r="E206" s="828" t="s">
        <v>1676</v>
      </c>
      <c r="F206" s="1251"/>
      <c r="G206" s="1252"/>
      <c r="H206" s="797">
        <v>12.1</v>
      </c>
      <c r="I206" s="806"/>
      <c r="J206" s="799"/>
      <c r="K206" s="800"/>
      <c r="L206" s="1253"/>
      <c r="M206" s="1254"/>
      <c r="N206" s="1255"/>
      <c r="O206" s="1191"/>
      <c r="P206" s="1192"/>
      <c r="Q206" s="1589"/>
      <c r="R206" s="1589"/>
      <c r="S206" s="1579"/>
      <c r="T206" s="1579"/>
      <c r="U206" s="1589"/>
      <c r="V206" s="1589"/>
      <c r="W206" s="1193"/>
      <c r="X206" s="1590"/>
      <c r="Y206" s="1193"/>
      <c r="Z206" s="1193"/>
      <c r="AA206" s="1193"/>
      <c r="AB206" s="1193"/>
      <c r="AC206" s="1193"/>
      <c r="AD206" s="1193"/>
      <c r="AE206" s="1193"/>
      <c r="AF206" s="1193"/>
      <c r="AH206" s="1590"/>
    </row>
    <row r="207" spans="1:34" s="1591" customFormat="1" ht="42.75" customHeight="1">
      <c r="A207" s="1250"/>
      <c r="B207" s="1356"/>
      <c r="C207" s="1357"/>
      <c r="D207" s="1358"/>
      <c r="E207" s="828" t="s">
        <v>1570</v>
      </c>
      <c r="F207" s="1251"/>
      <c r="G207" s="1252"/>
      <c r="H207" s="797">
        <v>9.1</v>
      </c>
      <c r="I207" s="806"/>
      <c r="J207" s="799"/>
      <c r="K207" s="800"/>
      <c r="L207" s="1253"/>
      <c r="M207" s="1254"/>
      <c r="N207" s="1255"/>
      <c r="O207" s="1191"/>
      <c r="P207" s="1192"/>
      <c r="Q207" s="1589"/>
      <c r="R207" s="1589"/>
      <c r="S207" s="1579"/>
      <c r="T207" s="1579"/>
      <c r="U207" s="1589"/>
      <c r="V207" s="1589"/>
      <c r="W207" s="1193"/>
      <c r="X207" s="1590"/>
      <c r="Y207" s="1193"/>
      <c r="Z207" s="1193"/>
      <c r="AA207" s="1193"/>
      <c r="AB207" s="1193"/>
      <c r="AC207" s="1193"/>
      <c r="AD207" s="1193"/>
      <c r="AE207" s="1193"/>
      <c r="AF207" s="1193"/>
      <c r="AH207" s="1590"/>
    </row>
    <row r="208" spans="1:34" s="1591" customFormat="1" ht="42.75" customHeight="1">
      <c r="A208" s="1250"/>
      <c r="B208" s="1356"/>
      <c r="C208" s="1357"/>
      <c r="D208" s="1358"/>
      <c r="E208" s="828" t="s">
        <v>1645</v>
      </c>
      <c r="F208" s="1251"/>
      <c r="G208" s="1252"/>
      <c r="H208" s="797">
        <v>7.1</v>
      </c>
      <c r="I208" s="806"/>
      <c r="J208" s="799"/>
      <c r="K208" s="800"/>
      <c r="L208" s="1253"/>
      <c r="M208" s="1254"/>
      <c r="N208" s="1255"/>
      <c r="O208" s="1191"/>
      <c r="P208" s="1192"/>
      <c r="Q208" s="1589"/>
      <c r="R208" s="1589"/>
      <c r="S208" s="1579"/>
      <c r="T208" s="1579"/>
      <c r="U208" s="1589"/>
      <c r="V208" s="1589"/>
      <c r="W208" s="1193"/>
      <c r="X208" s="1590"/>
      <c r="Y208" s="1193"/>
      <c r="Z208" s="1193"/>
      <c r="AA208" s="1193"/>
      <c r="AB208" s="1193"/>
      <c r="AC208" s="1193"/>
      <c r="AD208" s="1193"/>
      <c r="AE208" s="1193"/>
      <c r="AF208" s="1193"/>
      <c r="AH208" s="1590"/>
    </row>
    <row r="209" spans="1:34" s="1591" customFormat="1" ht="42.75" customHeight="1">
      <c r="A209" s="1250"/>
      <c r="B209" s="1356"/>
      <c r="C209" s="1357"/>
      <c r="D209" s="1358"/>
      <c r="E209" s="828" t="s">
        <v>1677</v>
      </c>
      <c r="F209" s="1251"/>
      <c r="G209" s="1252"/>
      <c r="H209" s="797">
        <v>6</v>
      </c>
      <c r="I209" s="806"/>
      <c r="J209" s="799"/>
      <c r="K209" s="800"/>
      <c r="L209" s="1253"/>
      <c r="M209" s="1254"/>
      <c r="N209" s="1255"/>
      <c r="O209" s="1191"/>
      <c r="P209" s="1192"/>
      <c r="Q209" s="1589"/>
      <c r="R209" s="1589"/>
      <c r="S209" s="1579"/>
      <c r="T209" s="1579"/>
      <c r="U209" s="1589"/>
      <c r="V209" s="1589"/>
      <c r="W209" s="1193"/>
      <c r="X209" s="1590"/>
      <c r="Y209" s="1193"/>
      <c r="Z209" s="1193"/>
      <c r="AA209" s="1193"/>
      <c r="AB209" s="1193"/>
      <c r="AC209" s="1193"/>
      <c r="AD209" s="1193"/>
      <c r="AE209" s="1193"/>
      <c r="AF209" s="1193"/>
      <c r="AH209" s="1590"/>
    </row>
    <row r="210" spans="1:34" s="1591" customFormat="1" ht="42.75" customHeight="1">
      <c r="A210" s="1256"/>
      <c r="B210" s="1359"/>
      <c r="C210" s="1360"/>
      <c r="D210" s="1361"/>
      <c r="E210" s="830" t="s">
        <v>1666</v>
      </c>
      <c r="F210" s="869"/>
      <c r="G210" s="1257"/>
      <c r="H210" s="832">
        <v>11.459999999999999</v>
      </c>
      <c r="I210" s="1258"/>
      <c r="J210" s="834"/>
      <c r="K210" s="835"/>
      <c r="L210" s="1259"/>
      <c r="M210" s="1260"/>
      <c r="N210" s="1261"/>
      <c r="O210" s="1191"/>
      <c r="P210" s="1192"/>
      <c r="Q210" s="1589"/>
      <c r="R210" s="1589"/>
      <c r="S210" s="1579"/>
      <c r="T210" s="1579"/>
      <c r="U210" s="1589"/>
      <c r="V210" s="1589"/>
      <c r="W210" s="1193"/>
      <c r="X210" s="1590"/>
      <c r="Y210" s="1193"/>
      <c r="Z210" s="1193"/>
      <c r="AA210" s="1193"/>
      <c r="AB210" s="1193"/>
      <c r="AC210" s="1193"/>
      <c r="AD210" s="1193"/>
      <c r="AE210" s="1193"/>
      <c r="AF210" s="1193"/>
      <c r="AH210" s="1590"/>
    </row>
    <row r="211" spans="1:34" s="1541" customFormat="1" ht="65.25" customHeight="1">
      <c r="A211" s="981" t="s">
        <v>1689</v>
      </c>
      <c r="B211" s="981">
        <v>90444</v>
      </c>
      <c r="C211" s="1124"/>
      <c r="D211" s="983" t="s">
        <v>100</v>
      </c>
      <c r="E211" s="989" t="s">
        <v>819</v>
      </c>
      <c r="F211" s="981" t="s">
        <v>47</v>
      </c>
      <c r="G211" s="984"/>
      <c r="H211" s="985"/>
      <c r="I211" s="985"/>
      <c r="J211" s="985"/>
      <c r="K211" s="986"/>
      <c r="L211" s="986"/>
      <c r="M211" s="986"/>
      <c r="N211" s="987">
        <v>85</v>
      </c>
      <c r="O211" s="72"/>
      <c r="P211" s="72"/>
      <c r="Q211" s="102" t="s">
        <v>270</v>
      </c>
      <c r="R211" s="1535"/>
      <c r="S211" s="1535"/>
      <c r="T211" s="1535"/>
      <c r="U211" s="1535"/>
      <c r="V211" s="1535"/>
      <c r="W211" s="1535"/>
      <c r="X211" s="1535"/>
      <c r="Y211" s="1535"/>
      <c r="Z211" s="1535"/>
      <c r="AA211" s="1535"/>
    </row>
    <row r="212" spans="1:34" s="1202" customFormat="1" ht="42.75" customHeight="1">
      <c r="A212" s="819"/>
      <c r="B212" s="1341"/>
      <c r="C212" s="1342"/>
      <c r="D212" s="1310"/>
      <c r="E212" s="864" t="s">
        <v>1368</v>
      </c>
      <c r="F212" s="820"/>
      <c r="G212" s="822"/>
      <c r="H212" s="822">
        <v>30</v>
      </c>
      <c r="I212" s="823"/>
      <c r="J212" s="824"/>
      <c r="K212" s="825"/>
      <c r="L212" s="826"/>
      <c r="M212" s="852"/>
      <c r="N212" s="840"/>
      <c r="O212" s="1171"/>
      <c r="P212" s="1164"/>
      <c r="Q212" s="1568"/>
      <c r="R212" s="1569"/>
      <c r="S212" s="1570" t="s">
        <v>1213</v>
      </c>
      <c r="T212" s="1571" t="s">
        <v>1213</v>
      </c>
      <c r="U212" s="1568"/>
      <c r="V212" s="1569"/>
      <c r="W212" s="1172"/>
      <c r="X212" s="1572"/>
      <c r="Y212" s="1172"/>
      <c r="Z212" s="1172"/>
      <c r="AA212" s="1172"/>
      <c r="AB212" s="1172"/>
      <c r="AC212" s="1172"/>
      <c r="AD212" s="1172"/>
      <c r="AE212" s="1172"/>
      <c r="AF212" s="1172"/>
      <c r="AH212" s="1572"/>
    </row>
    <row r="213" spans="1:34" s="1578" customFormat="1" ht="42.75" customHeight="1">
      <c r="A213" s="1236"/>
      <c r="B213" s="1343"/>
      <c r="C213" s="1344"/>
      <c r="D213" s="1345"/>
      <c r="E213" s="828" t="s">
        <v>1369</v>
      </c>
      <c r="F213" s="1238"/>
      <c r="G213" s="1230"/>
      <c r="H213" s="797">
        <v>5</v>
      </c>
      <c r="I213" s="850"/>
      <c r="J213" s="799"/>
      <c r="K213" s="800"/>
      <c r="L213" s="1239"/>
      <c r="M213" s="1240"/>
      <c r="N213" s="1241"/>
      <c r="O213" s="1173"/>
      <c r="P213" s="1165"/>
      <c r="Q213" s="1573"/>
      <c r="R213" s="1574"/>
      <c r="S213" s="1575"/>
      <c r="T213" s="1576"/>
      <c r="U213" s="1573"/>
      <c r="V213" s="1574"/>
      <c r="W213" s="1174"/>
      <c r="X213" s="1577"/>
      <c r="Y213" s="1174"/>
      <c r="Z213" s="1174"/>
      <c r="AA213" s="1174"/>
      <c r="AB213" s="1174"/>
      <c r="AC213" s="1174"/>
      <c r="AD213" s="1174"/>
      <c r="AE213" s="1174"/>
      <c r="AF213" s="1174"/>
      <c r="AH213" s="1577"/>
    </row>
    <row r="214" spans="1:34" s="1578" customFormat="1" ht="42.75" customHeight="1">
      <c r="A214" s="1236"/>
      <c r="B214" s="1343"/>
      <c r="C214" s="1344"/>
      <c r="D214" s="1345"/>
      <c r="E214" s="828" t="s">
        <v>1365</v>
      </c>
      <c r="F214" s="1238"/>
      <c r="G214" s="1230"/>
      <c r="H214" s="797">
        <v>30</v>
      </c>
      <c r="I214" s="850"/>
      <c r="J214" s="799"/>
      <c r="K214" s="800"/>
      <c r="L214" s="1239"/>
      <c r="M214" s="1240"/>
      <c r="N214" s="1241"/>
      <c r="O214" s="1173"/>
      <c r="P214" s="1165"/>
      <c r="Q214" s="1573"/>
      <c r="R214" s="1574"/>
      <c r="S214" s="1575"/>
      <c r="T214" s="1576"/>
      <c r="U214" s="1573"/>
      <c r="V214" s="1574"/>
      <c r="W214" s="1174"/>
      <c r="X214" s="1577"/>
      <c r="Y214" s="1174"/>
      <c r="Z214" s="1174"/>
      <c r="AA214" s="1174"/>
      <c r="AB214" s="1174"/>
      <c r="AC214" s="1174"/>
      <c r="AD214" s="1174"/>
      <c r="AE214" s="1174"/>
      <c r="AF214" s="1174"/>
      <c r="AH214" s="1577"/>
    </row>
    <row r="215" spans="1:34" s="1578" customFormat="1" ht="42.75" customHeight="1">
      <c r="A215" s="1242"/>
      <c r="B215" s="1346"/>
      <c r="C215" s="1347"/>
      <c r="D215" s="1348"/>
      <c r="E215" s="830" t="s">
        <v>1366</v>
      </c>
      <c r="F215" s="1243"/>
      <c r="G215" s="1244"/>
      <c r="H215" s="832">
        <v>20</v>
      </c>
      <c r="I215" s="1245"/>
      <c r="J215" s="834"/>
      <c r="K215" s="835"/>
      <c r="L215" s="1246"/>
      <c r="M215" s="1247"/>
      <c r="N215" s="1248"/>
      <c r="O215" s="1173"/>
      <c r="P215" s="1165"/>
      <c r="Q215" s="1573"/>
      <c r="R215" s="1574"/>
      <c r="S215" s="1575"/>
      <c r="T215" s="1576"/>
      <c r="U215" s="1573"/>
      <c r="V215" s="1574"/>
      <c r="W215" s="1174"/>
      <c r="X215" s="1577"/>
      <c r="Y215" s="1174"/>
      <c r="Z215" s="1174"/>
      <c r="AA215" s="1174"/>
      <c r="AB215" s="1174"/>
      <c r="AC215" s="1174"/>
      <c r="AD215" s="1174"/>
      <c r="AE215" s="1174"/>
      <c r="AF215" s="1174"/>
      <c r="AH215" s="1577"/>
    </row>
    <row r="216" spans="1:34" s="1541" customFormat="1" ht="66.75" customHeight="1">
      <c r="A216" s="981" t="s">
        <v>1690</v>
      </c>
      <c r="B216" s="981">
        <v>7962</v>
      </c>
      <c r="C216" s="1124"/>
      <c r="D216" s="983" t="s">
        <v>956</v>
      </c>
      <c r="E216" s="989" t="s">
        <v>1432</v>
      </c>
      <c r="F216" s="981" t="s">
        <v>48</v>
      </c>
      <c r="G216" s="984"/>
      <c r="H216" s="985"/>
      <c r="I216" s="985"/>
      <c r="J216" s="985"/>
      <c r="K216" s="986"/>
      <c r="L216" s="986"/>
      <c r="M216" s="986"/>
      <c r="N216" s="987">
        <v>1</v>
      </c>
      <c r="O216" s="72"/>
      <c r="P216" s="72"/>
      <c r="Q216" s="102" t="s">
        <v>270</v>
      </c>
      <c r="R216" s="1535"/>
      <c r="S216" s="1535"/>
      <c r="T216" s="1535"/>
      <c r="U216" s="1535"/>
      <c r="V216" s="1535"/>
      <c r="W216" s="1535"/>
      <c r="X216" s="1535"/>
      <c r="Y216" s="1535"/>
      <c r="Z216" s="1535"/>
      <c r="AA216" s="1535"/>
    </row>
    <row r="217" spans="1:34" s="1172" customFormat="1" ht="48" customHeight="1">
      <c r="A217" s="819"/>
      <c r="B217" s="1341"/>
      <c r="C217" s="1342"/>
      <c r="D217" s="1310"/>
      <c r="E217" s="864" t="s">
        <v>74</v>
      </c>
      <c r="F217" s="863"/>
      <c r="G217" s="822">
        <v>0.10232400000000001</v>
      </c>
      <c r="H217" s="822"/>
      <c r="I217" s="823"/>
      <c r="J217" s="824">
        <v>0.03</v>
      </c>
      <c r="K217" s="825">
        <v>17.054000000000002</v>
      </c>
      <c r="L217" s="826">
        <v>0.51162000000000007</v>
      </c>
      <c r="M217" s="852"/>
      <c r="N217" s="840"/>
      <c r="O217" s="1175"/>
      <c r="P217" s="1169"/>
      <c r="Q217" s="1582"/>
      <c r="R217" s="1579"/>
      <c r="S217" s="1582"/>
      <c r="T217" s="1579"/>
      <c r="U217" s="1582"/>
      <c r="V217" s="1583"/>
      <c r="X217" s="1584"/>
      <c r="AH217" s="1584"/>
    </row>
    <row r="218" spans="1:34" s="1172" customFormat="1" ht="48" customHeight="1">
      <c r="A218" s="827"/>
      <c r="B218" s="1270"/>
      <c r="C218" s="1271"/>
      <c r="D218" s="115"/>
      <c r="E218" s="828" t="s">
        <v>985</v>
      </c>
      <c r="F218" s="1017"/>
      <c r="G218" s="797">
        <v>0.35909999999999997</v>
      </c>
      <c r="H218" s="797"/>
      <c r="I218" s="799"/>
      <c r="J218" s="799">
        <v>0.05</v>
      </c>
      <c r="K218" s="800">
        <v>35.909999999999997</v>
      </c>
      <c r="L218" s="808">
        <v>1.7954999999999999</v>
      </c>
      <c r="M218" s="809"/>
      <c r="N218" s="843"/>
      <c r="O218" s="1175"/>
      <c r="P218" s="1169"/>
      <c r="Q218" s="1582"/>
      <c r="R218" s="1579"/>
      <c r="S218" s="1582"/>
      <c r="T218" s="1579"/>
      <c r="U218" s="1582"/>
      <c r="V218" s="1583"/>
      <c r="X218" s="1584"/>
      <c r="AH218" s="1584"/>
    </row>
    <row r="219" spans="1:34" s="1172" customFormat="1" ht="59.25" customHeight="1">
      <c r="A219" s="827"/>
      <c r="B219" s="1270"/>
      <c r="C219" s="1271"/>
      <c r="D219" s="115"/>
      <c r="E219" s="828" t="s">
        <v>989</v>
      </c>
      <c r="F219" s="1017"/>
      <c r="G219" s="797">
        <v>0.255</v>
      </c>
      <c r="H219" s="797">
        <v>85</v>
      </c>
      <c r="I219" s="798">
        <v>0.15</v>
      </c>
      <c r="J219" s="799">
        <v>0.1</v>
      </c>
      <c r="K219" s="800"/>
      <c r="L219" s="808">
        <v>1.2750000000000001</v>
      </c>
      <c r="M219" s="809"/>
      <c r="N219" s="843"/>
      <c r="O219" s="1175"/>
      <c r="P219" s="1169"/>
      <c r="Q219" s="1582"/>
      <c r="R219" s="1579"/>
      <c r="S219" s="1582"/>
      <c r="T219" s="1579"/>
      <c r="U219" s="1582"/>
      <c r="V219" s="1583"/>
      <c r="X219" s="1584"/>
      <c r="AH219" s="1584"/>
    </row>
    <row r="220" spans="1:34" s="1172" customFormat="1" ht="59.25" customHeight="1">
      <c r="A220" s="1428"/>
      <c r="B220" s="1429"/>
      <c r="C220" s="1430"/>
      <c r="D220" s="1431"/>
      <c r="E220" s="1432" t="s">
        <v>1424</v>
      </c>
      <c r="F220" s="1433"/>
      <c r="G220" s="1306"/>
      <c r="H220" s="1306"/>
      <c r="I220" s="1307"/>
      <c r="J220" s="1308"/>
      <c r="K220" s="1309"/>
      <c r="L220" s="1434"/>
      <c r="M220" s="1435"/>
      <c r="N220" s="1436"/>
      <c r="O220" s="1175"/>
      <c r="P220" s="1169"/>
      <c r="Q220" s="1582"/>
      <c r="R220" s="1579"/>
      <c r="S220" s="1582"/>
      <c r="T220" s="1579"/>
      <c r="U220" s="1582"/>
      <c r="V220" s="1583"/>
      <c r="X220" s="1584"/>
      <c r="AH220" s="1584"/>
    </row>
    <row r="221" spans="1:34" s="1541" customFormat="1" ht="44.25" customHeight="1">
      <c r="A221" s="1497" t="s">
        <v>37</v>
      </c>
      <c r="B221" s="1498" t="s">
        <v>947</v>
      </c>
      <c r="C221" s="1499"/>
      <c r="D221" s="1500"/>
      <c r="E221" s="1500" t="s">
        <v>546</v>
      </c>
      <c r="F221" s="1501"/>
      <c r="G221" s="1502"/>
      <c r="H221" s="1502"/>
      <c r="I221" s="1502"/>
      <c r="J221" s="1499"/>
      <c r="K221" s="1499"/>
      <c r="L221" s="1503"/>
      <c r="M221" s="1504"/>
      <c r="N221" s="1505"/>
      <c r="O221" s="683"/>
      <c r="P221" s="684"/>
      <c r="Q221" s="1536" t="s">
        <v>947</v>
      </c>
      <c r="R221" s="1536"/>
      <c r="S221" s="1537"/>
      <c r="T221" s="1538"/>
      <c r="U221" s="1538"/>
      <c r="V221" s="1538"/>
      <c r="W221" s="1536"/>
      <c r="X221" s="1539"/>
      <c r="Y221" s="1539"/>
      <c r="Z221" s="1540"/>
      <c r="AA221" s="1535"/>
    </row>
    <row r="222" spans="1:34" s="1541" customFormat="1" ht="53.25" customHeight="1">
      <c r="A222" s="1542" t="s">
        <v>952</v>
      </c>
      <c r="B222" s="1542">
        <v>97640</v>
      </c>
      <c r="C222" s="1563"/>
      <c r="D222" s="1543" t="s">
        <v>100</v>
      </c>
      <c r="E222" s="1564" t="s">
        <v>858</v>
      </c>
      <c r="F222" s="1542" t="s">
        <v>51</v>
      </c>
      <c r="G222" s="1544"/>
      <c r="H222" s="1545"/>
      <c r="I222" s="1545"/>
      <c r="J222" s="1545"/>
      <c r="K222" s="1546"/>
      <c r="L222" s="1546"/>
      <c r="M222" s="1546"/>
      <c r="N222" s="1547">
        <v>132.35000000000002</v>
      </c>
      <c r="O222" s="72"/>
      <c r="P222" s="72"/>
      <c r="Q222" s="102" t="s">
        <v>270</v>
      </c>
      <c r="R222" s="1535"/>
      <c r="S222" s="1535"/>
      <c r="T222" s="1535"/>
      <c r="U222" s="1535"/>
      <c r="V222" s="1535"/>
      <c r="W222" s="1535"/>
      <c r="X222" s="1535"/>
      <c r="Y222" s="1535"/>
      <c r="Z222" s="1535"/>
      <c r="AA222" s="1535"/>
    </row>
    <row r="223" spans="1:34" s="1202" customFormat="1" ht="56.25" customHeight="1">
      <c r="A223" s="819"/>
      <c r="B223" s="1341"/>
      <c r="C223" s="1342"/>
      <c r="D223" s="1310"/>
      <c r="E223" s="820" t="s">
        <v>1164</v>
      </c>
      <c r="F223" s="820"/>
      <c r="G223" s="822"/>
      <c r="H223" s="822"/>
      <c r="I223" s="823"/>
      <c r="J223" s="824"/>
      <c r="K223" s="825"/>
      <c r="L223" s="826"/>
      <c r="M223" s="852"/>
      <c r="N223" s="840"/>
      <c r="O223" s="1171"/>
      <c r="P223" s="1164"/>
      <c r="Q223" s="1568"/>
      <c r="R223" s="1569"/>
      <c r="S223" s="1570" t="s">
        <v>1213</v>
      </c>
      <c r="T223" s="1571" t="s">
        <v>1213</v>
      </c>
      <c r="U223" s="1568"/>
      <c r="V223" s="1569"/>
      <c r="W223" s="1172"/>
      <c r="X223" s="1572"/>
      <c r="Y223" s="1172"/>
      <c r="Z223" s="1172"/>
      <c r="AA223" s="1172"/>
      <c r="AB223" s="1172"/>
      <c r="AC223" s="1172"/>
      <c r="AD223" s="1172"/>
      <c r="AE223" s="1172"/>
      <c r="AF223" s="1172"/>
      <c r="AH223" s="1572"/>
    </row>
    <row r="224" spans="1:34" s="1202" customFormat="1" ht="56.25" customHeight="1">
      <c r="A224" s="827"/>
      <c r="B224" s="1270"/>
      <c r="C224" s="1271"/>
      <c r="D224" s="115"/>
      <c r="E224" s="828" t="s">
        <v>1178</v>
      </c>
      <c r="F224" s="1264"/>
      <c r="G224" s="797"/>
      <c r="H224" s="797"/>
      <c r="I224" s="798"/>
      <c r="J224" s="799"/>
      <c r="K224" s="800">
        <v>14</v>
      </c>
      <c r="L224" s="808"/>
      <c r="M224" s="809"/>
      <c r="N224" s="843"/>
      <c r="O224" s="1171"/>
      <c r="P224" s="1164"/>
      <c r="Q224" s="1568"/>
      <c r="R224" s="1569"/>
      <c r="S224" s="1570" t="s">
        <v>1213</v>
      </c>
      <c r="T224" s="1571" t="s">
        <v>1213</v>
      </c>
      <c r="U224" s="1568"/>
      <c r="V224" s="1569"/>
      <c r="W224" s="1172"/>
      <c r="X224" s="1572"/>
      <c r="Y224" s="1172"/>
      <c r="Z224" s="1172"/>
      <c r="AA224" s="1172"/>
      <c r="AB224" s="1172"/>
      <c r="AC224" s="1172"/>
      <c r="AD224" s="1172"/>
      <c r="AE224" s="1172"/>
      <c r="AF224" s="1172"/>
      <c r="AH224" s="1572"/>
    </row>
    <row r="225" spans="1:34" s="1202" customFormat="1" ht="56.25" customHeight="1">
      <c r="A225" s="827"/>
      <c r="B225" s="1270"/>
      <c r="C225" s="1271"/>
      <c r="D225" s="115"/>
      <c r="E225" s="828" t="s">
        <v>1497</v>
      </c>
      <c r="F225" s="1264"/>
      <c r="G225" s="797"/>
      <c r="H225" s="797"/>
      <c r="I225" s="798"/>
      <c r="J225" s="799"/>
      <c r="K225" s="800">
        <v>7.15</v>
      </c>
      <c r="L225" s="808"/>
      <c r="M225" s="809"/>
      <c r="N225" s="843"/>
      <c r="O225" s="1171"/>
      <c r="P225" s="1164"/>
      <c r="Q225" s="1568"/>
      <c r="R225" s="1569"/>
      <c r="S225" s="1570" t="s">
        <v>1213</v>
      </c>
      <c r="T225" s="1571" t="s">
        <v>1213</v>
      </c>
      <c r="U225" s="1568"/>
      <c r="V225" s="1569"/>
      <c r="W225" s="1172"/>
      <c r="X225" s="1572"/>
      <c r="Y225" s="1172"/>
      <c r="Z225" s="1172"/>
      <c r="AA225" s="1172"/>
      <c r="AB225" s="1172"/>
      <c r="AC225" s="1172"/>
      <c r="AD225" s="1172"/>
      <c r="AE225" s="1172"/>
      <c r="AF225" s="1172"/>
      <c r="AH225" s="1572"/>
    </row>
    <row r="226" spans="1:34" s="1202" customFormat="1" ht="56.25" customHeight="1">
      <c r="A226" s="827"/>
      <c r="B226" s="1270"/>
      <c r="C226" s="1271"/>
      <c r="D226" s="115"/>
      <c r="E226" s="828" t="s">
        <v>1219</v>
      </c>
      <c r="F226" s="1264"/>
      <c r="G226" s="797"/>
      <c r="H226" s="797"/>
      <c r="I226" s="798"/>
      <c r="J226" s="799"/>
      <c r="K226" s="800">
        <v>8.1</v>
      </c>
      <c r="L226" s="808"/>
      <c r="M226" s="809"/>
      <c r="N226" s="843"/>
      <c r="O226" s="1171"/>
      <c r="P226" s="1164"/>
      <c r="Q226" s="1568"/>
      <c r="R226" s="1569"/>
      <c r="S226" s="1570" t="s">
        <v>1213</v>
      </c>
      <c r="T226" s="1571" t="s">
        <v>1213</v>
      </c>
      <c r="U226" s="1568"/>
      <c r="V226" s="1569"/>
      <c r="W226" s="1172"/>
      <c r="X226" s="1572"/>
      <c r="Y226" s="1172"/>
      <c r="Z226" s="1172"/>
      <c r="AA226" s="1172"/>
      <c r="AB226" s="1172"/>
      <c r="AC226" s="1172"/>
      <c r="AD226" s="1172"/>
      <c r="AE226" s="1172"/>
      <c r="AF226" s="1172"/>
      <c r="AH226" s="1572"/>
    </row>
    <row r="227" spans="1:34" s="1202" customFormat="1" ht="56.25" customHeight="1">
      <c r="A227" s="827"/>
      <c r="B227" s="1270"/>
      <c r="C227" s="1271"/>
      <c r="D227" s="115"/>
      <c r="E227" s="828" t="s">
        <v>1177</v>
      </c>
      <c r="F227" s="1264"/>
      <c r="G227" s="797"/>
      <c r="H227" s="797"/>
      <c r="I227" s="798"/>
      <c r="J227" s="799"/>
      <c r="K227" s="800">
        <v>8.98</v>
      </c>
      <c r="L227" s="808"/>
      <c r="M227" s="809"/>
      <c r="N227" s="843"/>
      <c r="O227" s="1171"/>
      <c r="P227" s="1164"/>
      <c r="Q227" s="1568"/>
      <c r="R227" s="1569"/>
      <c r="S227" s="1570" t="s">
        <v>1213</v>
      </c>
      <c r="T227" s="1571" t="s">
        <v>1213</v>
      </c>
      <c r="U227" s="1568"/>
      <c r="V227" s="1569"/>
      <c r="W227" s="1172"/>
      <c r="X227" s="1572"/>
      <c r="Y227" s="1172"/>
      <c r="Z227" s="1172"/>
      <c r="AA227" s="1172"/>
      <c r="AB227" s="1172"/>
      <c r="AC227" s="1172"/>
      <c r="AD227" s="1172"/>
      <c r="AE227" s="1172"/>
      <c r="AF227" s="1172"/>
      <c r="AH227" s="1572"/>
    </row>
    <row r="228" spans="1:34" s="1202" customFormat="1" ht="56.25" customHeight="1">
      <c r="A228" s="827"/>
      <c r="B228" s="1270"/>
      <c r="C228" s="1271"/>
      <c r="D228" s="115"/>
      <c r="E228" s="828" t="s">
        <v>1167</v>
      </c>
      <c r="F228" s="1264"/>
      <c r="G228" s="797"/>
      <c r="H228" s="797"/>
      <c r="I228" s="798"/>
      <c r="J228" s="799"/>
      <c r="K228" s="800">
        <v>10.18</v>
      </c>
      <c r="L228" s="808"/>
      <c r="M228" s="809"/>
      <c r="N228" s="843"/>
      <c r="O228" s="1171"/>
      <c r="P228" s="1164"/>
      <c r="Q228" s="1568"/>
      <c r="R228" s="1569"/>
      <c r="S228" s="1570" t="s">
        <v>1213</v>
      </c>
      <c r="T228" s="1571" t="s">
        <v>1213</v>
      </c>
      <c r="U228" s="1568"/>
      <c r="V228" s="1569"/>
      <c r="W228" s="1172"/>
      <c r="X228" s="1572"/>
      <c r="Y228" s="1172"/>
      <c r="Z228" s="1172"/>
      <c r="AA228" s="1172"/>
      <c r="AB228" s="1172"/>
      <c r="AC228" s="1172"/>
      <c r="AD228" s="1172"/>
      <c r="AE228" s="1172"/>
      <c r="AF228" s="1172"/>
      <c r="AH228" s="1572"/>
    </row>
    <row r="229" spans="1:34" s="1202" customFormat="1" ht="56.25" customHeight="1">
      <c r="A229" s="827"/>
      <c r="B229" s="1270"/>
      <c r="C229" s="1271"/>
      <c r="D229" s="115"/>
      <c r="E229" s="828" t="s">
        <v>1522</v>
      </c>
      <c r="F229" s="1264"/>
      <c r="G229" s="797"/>
      <c r="H229" s="797"/>
      <c r="I229" s="798"/>
      <c r="J229" s="799"/>
      <c r="K229" s="800">
        <v>3.49</v>
      </c>
      <c r="L229" s="808"/>
      <c r="M229" s="809"/>
      <c r="N229" s="843"/>
      <c r="O229" s="1171"/>
      <c r="P229" s="1164"/>
      <c r="Q229" s="1568"/>
      <c r="R229" s="1569"/>
      <c r="S229" s="1570" t="s">
        <v>1213</v>
      </c>
      <c r="T229" s="1571" t="s">
        <v>1213</v>
      </c>
      <c r="U229" s="1568"/>
      <c r="V229" s="1569"/>
      <c r="W229" s="1172"/>
      <c r="X229" s="1572"/>
      <c r="Y229" s="1172"/>
      <c r="Z229" s="1172"/>
      <c r="AA229" s="1172"/>
      <c r="AB229" s="1172"/>
      <c r="AC229" s="1172"/>
      <c r="AD229" s="1172"/>
      <c r="AE229" s="1172"/>
      <c r="AF229" s="1172"/>
      <c r="AH229" s="1572"/>
    </row>
    <row r="230" spans="1:34" s="1202" customFormat="1" ht="56.25" customHeight="1">
      <c r="A230" s="827"/>
      <c r="B230" s="1270"/>
      <c r="C230" s="1271"/>
      <c r="D230" s="115"/>
      <c r="E230" s="828" t="s">
        <v>1660</v>
      </c>
      <c r="F230" s="1264"/>
      <c r="G230" s="797"/>
      <c r="H230" s="797"/>
      <c r="I230" s="798"/>
      <c r="J230" s="799"/>
      <c r="K230" s="800">
        <v>3.61</v>
      </c>
      <c r="L230" s="808"/>
      <c r="M230" s="809"/>
      <c r="N230" s="843"/>
      <c r="O230" s="1171"/>
      <c r="P230" s="1164"/>
      <c r="Q230" s="1568"/>
      <c r="R230" s="1569"/>
      <c r="S230" s="1570" t="s">
        <v>1213</v>
      </c>
      <c r="T230" s="1571" t="s">
        <v>1213</v>
      </c>
      <c r="U230" s="1568"/>
      <c r="V230" s="1569"/>
      <c r="W230" s="1172"/>
      <c r="X230" s="1572"/>
      <c r="Y230" s="1172"/>
      <c r="Z230" s="1172"/>
      <c r="AA230" s="1172"/>
      <c r="AB230" s="1172"/>
      <c r="AC230" s="1172"/>
      <c r="AD230" s="1172"/>
      <c r="AE230" s="1172"/>
      <c r="AF230" s="1172"/>
      <c r="AH230" s="1572"/>
    </row>
    <row r="231" spans="1:34" s="1202" customFormat="1" ht="56.25" customHeight="1">
      <c r="A231" s="827"/>
      <c r="B231" s="1270"/>
      <c r="C231" s="1271"/>
      <c r="D231" s="115"/>
      <c r="E231" s="828" t="s">
        <v>1661</v>
      </c>
      <c r="F231" s="1264"/>
      <c r="G231" s="797"/>
      <c r="H231" s="797"/>
      <c r="I231" s="798"/>
      <c r="J231" s="799"/>
      <c r="K231" s="800">
        <v>4.8499999999999996</v>
      </c>
      <c r="L231" s="808"/>
      <c r="M231" s="809"/>
      <c r="N231" s="843"/>
      <c r="O231" s="1171"/>
      <c r="P231" s="1164"/>
      <c r="Q231" s="1568"/>
      <c r="R231" s="1569"/>
      <c r="S231" s="1570" t="s">
        <v>1213</v>
      </c>
      <c r="T231" s="1571" t="s">
        <v>1213</v>
      </c>
      <c r="U231" s="1568"/>
      <c r="V231" s="1569"/>
      <c r="W231" s="1172"/>
      <c r="X231" s="1572"/>
      <c r="Y231" s="1172"/>
      <c r="Z231" s="1172"/>
      <c r="AA231" s="1172"/>
      <c r="AB231" s="1172"/>
      <c r="AC231" s="1172"/>
      <c r="AD231" s="1172"/>
      <c r="AE231" s="1172"/>
      <c r="AF231" s="1172"/>
      <c r="AH231" s="1572"/>
    </row>
    <row r="232" spans="1:34" s="1202" customFormat="1" ht="56.25" customHeight="1">
      <c r="A232" s="827"/>
      <c r="B232" s="1270"/>
      <c r="C232" s="1271"/>
      <c r="D232" s="115"/>
      <c r="E232" s="828" t="s">
        <v>1496</v>
      </c>
      <c r="F232" s="1264"/>
      <c r="G232" s="797"/>
      <c r="H232" s="797"/>
      <c r="I232" s="798"/>
      <c r="J232" s="799"/>
      <c r="K232" s="800">
        <v>10.02</v>
      </c>
      <c r="L232" s="808"/>
      <c r="M232" s="809"/>
      <c r="N232" s="843"/>
      <c r="O232" s="1171"/>
      <c r="P232" s="1164"/>
      <c r="Q232" s="1568"/>
      <c r="R232" s="1569"/>
      <c r="S232" s="1570" t="s">
        <v>1213</v>
      </c>
      <c r="T232" s="1571" t="s">
        <v>1213</v>
      </c>
      <c r="U232" s="1568"/>
      <c r="V232" s="1569"/>
      <c r="W232" s="1172"/>
      <c r="X232" s="1572"/>
      <c r="Y232" s="1172"/>
      <c r="Z232" s="1172"/>
      <c r="AA232" s="1172"/>
      <c r="AB232" s="1172"/>
      <c r="AC232" s="1172"/>
      <c r="AD232" s="1172"/>
      <c r="AE232" s="1172"/>
      <c r="AF232" s="1172"/>
      <c r="AH232" s="1572"/>
    </row>
    <row r="233" spans="1:34" s="1202" customFormat="1" ht="56.25" customHeight="1">
      <c r="A233" s="827"/>
      <c r="B233" s="1270"/>
      <c r="C233" s="1271"/>
      <c r="D233" s="115"/>
      <c r="E233" s="828" t="s">
        <v>1662</v>
      </c>
      <c r="F233" s="1264"/>
      <c r="G233" s="797"/>
      <c r="H233" s="797"/>
      <c r="I233" s="798"/>
      <c r="J233" s="799"/>
      <c r="K233" s="800">
        <v>15.32</v>
      </c>
      <c r="L233" s="808"/>
      <c r="M233" s="809"/>
      <c r="N233" s="843"/>
      <c r="O233" s="1171"/>
      <c r="P233" s="1164"/>
      <c r="Q233" s="1568"/>
      <c r="R233" s="1569"/>
      <c r="S233" s="1570" t="s">
        <v>1213</v>
      </c>
      <c r="T233" s="1571" t="s">
        <v>1213</v>
      </c>
      <c r="U233" s="1568"/>
      <c r="V233" s="1569"/>
      <c r="W233" s="1172"/>
      <c r="X233" s="1572"/>
      <c r="Y233" s="1172"/>
      <c r="Z233" s="1172"/>
      <c r="AA233" s="1172"/>
      <c r="AB233" s="1172"/>
      <c r="AC233" s="1172"/>
      <c r="AD233" s="1172"/>
      <c r="AE233" s="1172"/>
      <c r="AF233" s="1172"/>
      <c r="AH233" s="1572"/>
    </row>
    <row r="234" spans="1:34" s="1202" customFormat="1" ht="56.25" customHeight="1">
      <c r="A234" s="827"/>
      <c r="B234" s="1270"/>
      <c r="C234" s="1271"/>
      <c r="D234" s="115"/>
      <c r="E234" s="828" t="s">
        <v>1663</v>
      </c>
      <c r="F234" s="1264"/>
      <c r="G234" s="797"/>
      <c r="H234" s="797"/>
      <c r="I234" s="798"/>
      <c r="J234" s="799"/>
      <c r="K234" s="800">
        <v>7.3</v>
      </c>
      <c r="L234" s="808"/>
      <c r="M234" s="809"/>
      <c r="N234" s="843"/>
      <c r="O234" s="1171"/>
      <c r="P234" s="1164"/>
      <c r="Q234" s="1568"/>
      <c r="R234" s="1569"/>
      <c r="S234" s="1570" t="s">
        <v>1213</v>
      </c>
      <c r="T234" s="1571" t="s">
        <v>1213</v>
      </c>
      <c r="U234" s="1568"/>
      <c r="V234" s="1569"/>
      <c r="W234" s="1172"/>
      <c r="X234" s="1572"/>
      <c r="Y234" s="1172"/>
      <c r="Z234" s="1172"/>
      <c r="AA234" s="1172"/>
      <c r="AB234" s="1172"/>
      <c r="AC234" s="1172"/>
      <c r="AD234" s="1172"/>
      <c r="AE234" s="1172"/>
      <c r="AF234" s="1172"/>
      <c r="AH234" s="1572"/>
    </row>
    <row r="235" spans="1:34" s="1202" customFormat="1" ht="56.25" customHeight="1">
      <c r="A235" s="827"/>
      <c r="B235" s="1270"/>
      <c r="C235" s="1271"/>
      <c r="D235" s="115"/>
      <c r="E235" s="828" t="s">
        <v>1664</v>
      </c>
      <c r="F235" s="1264"/>
      <c r="G235" s="797"/>
      <c r="H235" s="797"/>
      <c r="I235" s="798"/>
      <c r="J235" s="799"/>
      <c r="K235" s="800">
        <v>7.4</v>
      </c>
      <c r="L235" s="808"/>
      <c r="M235" s="809"/>
      <c r="N235" s="843"/>
      <c r="O235" s="1171"/>
      <c r="P235" s="1164"/>
      <c r="Q235" s="1568"/>
      <c r="R235" s="1569"/>
      <c r="S235" s="1570" t="s">
        <v>1213</v>
      </c>
      <c r="T235" s="1571" t="s">
        <v>1213</v>
      </c>
      <c r="U235" s="1568"/>
      <c r="V235" s="1569"/>
      <c r="W235" s="1172"/>
      <c r="X235" s="1572"/>
      <c r="Y235" s="1172"/>
      <c r="Z235" s="1172"/>
      <c r="AA235" s="1172"/>
      <c r="AB235" s="1172"/>
      <c r="AC235" s="1172"/>
      <c r="AD235" s="1172"/>
      <c r="AE235" s="1172"/>
      <c r="AF235" s="1172"/>
      <c r="AH235" s="1572"/>
    </row>
    <row r="236" spans="1:34" s="1202" customFormat="1" ht="56.25" customHeight="1">
      <c r="A236" s="827"/>
      <c r="B236" s="1270"/>
      <c r="C236" s="1271"/>
      <c r="D236" s="115"/>
      <c r="E236" s="828" t="s">
        <v>1665</v>
      </c>
      <c r="F236" s="1264"/>
      <c r="G236" s="797"/>
      <c r="H236" s="797"/>
      <c r="I236" s="798"/>
      <c r="J236" s="799"/>
      <c r="K236" s="800">
        <v>7.54</v>
      </c>
      <c r="L236" s="808"/>
      <c r="M236" s="809"/>
      <c r="N236" s="843"/>
      <c r="O236" s="1171"/>
      <c r="P236" s="1164"/>
      <c r="Q236" s="1568"/>
      <c r="R236" s="1569"/>
      <c r="S236" s="1570" t="s">
        <v>1213</v>
      </c>
      <c r="T236" s="1571" t="s">
        <v>1213</v>
      </c>
      <c r="U236" s="1568"/>
      <c r="V236" s="1569"/>
      <c r="W236" s="1172"/>
      <c r="X236" s="1572"/>
      <c r="Y236" s="1172"/>
      <c r="Z236" s="1172"/>
      <c r="AA236" s="1172"/>
      <c r="AB236" s="1172"/>
      <c r="AC236" s="1172"/>
      <c r="AD236" s="1172"/>
      <c r="AE236" s="1172"/>
      <c r="AF236" s="1172"/>
      <c r="AH236" s="1572"/>
    </row>
    <row r="237" spans="1:34" s="1202" customFormat="1" ht="56.25" customHeight="1">
      <c r="A237" s="827"/>
      <c r="B237" s="1270"/>
      <c r="C237" s="1271"/>
      <c r="D237" s="115"/>
      <c r="E237" s="828" t="s">
        <v>1610</v>
      </c>
      <c r="F237" s="1264"/>
      <c r="G237" s="797"/>
      <c r="H237" s="797"/>
      <c r="I237" s="798"/>
      <c r="J237" s="799"/>
      <c r="K237" s="800">
        <v>5.22</v>
      </c>
      <c r="L237" s="808"/>
      <c r="M237" s="809"/>
      <c r="N237" s="843"/>
      <c r="O237" s="1171"/>
      <c r="P237" s="1164"/>
      <c r="Q237" s="1568"/>
      <c r="R237" s="1569"/>
      <c r="S237" s="1570" t="s">
        <v>1213</v>
      </c>
      <c r="T237" s="1571" t="s">
        <v>1213</v>
      </c>
      <c r="U237" s="1568"/>
      <c r="V237" s="1569"/>
      <c r="W237" s="1172"/>
      <c r="X237" s="1572"/>
      <c r="Y237" s="1172"/>
      <c r="Z237" s="1172"/>
      <c r="AA237" s="1172"/>
      <c r="AB237" s="1172"/>
      <c r="AC237" s="1172"/>
      <c r="AD237" s="1172"/>
      <c r="AE237" s="1172"/>
      <c r="AF237" s="1172"/>
      <c r="AH237" s="1572"/>
    </row>
    <row r="238" spans="1:34" s="1202" customFormat="1" ht="56.25" customHeight="1">
      <c r="A238" s="827"/>
      <c r="B238" s="1270"/>
      <c r="C238" s="1271"/>
      <c r="D238" s="115"/>
      <c r="E238" s="828" t="s">
        <v>1654</v>
      </c>
      <c r="F238" s="1264"/>
      <c r="G238" s="797"/>
      <c r="H238" s="797"/>
      <c r="I238" s="798"/>
      <c r="J238" s="799"/>
      <c r="K238" s="800">
        <v>6.62</v>
      </c>
      <c r="L238" s="808"/>
      <c r="M238" s="809"/>
      <c r="N238" s="843"/>
      <c r="O238" s="1171"/>
      <c r="P238" s="1164"/>
      <c r="Q238" s="1568"/>
      <c r="R238" s="1569"/>
      <c r="S238" s="1570" t="s">
        <v>1213</v>
      </c>
      <c r="T238" s="1571" t="s">
        <v>1213</v>
      </c>
      <c r="U238" s="1568"/>
      <c r="V238" s="1569"/>
      <c r="W238" s="1172"/>
      <c r="X238" s="1572"/>
      <c r="Y238" s="1172"/>
      <c r="Z238" s="1172"/>
      <c r="AA238" s="1172"/>
      <c r="AB238" s="1172"/>
      <c r="AC238" s="1172"/>
      <c r="AD238" s="1172"/>
      <c r="AE238" s="1172"/>
      <c r="AF238" s="1172"/>
      <c r="AH238" s="1572"/>
    </row>
    <row r="239" spans="1:34" s="1202" customFormat="1" ht="56.25" customHeight="1">
      <c r="A239" s="827"/>
      <c r="B239" s="1270"/>
      <c r="C239" s="1271"/>
      <c r="D239" s="115"/>
      <c r="E239" s="828" t="s">
        <v>1171</v>
      </c>
      <c r="F239" s="1264"/>
      <c r="G239" s="797"/>
      <c r="H239" s="797"/>
      <c r="I239" s="798"/>
      <c r="J239" s="799"/>
      <c r="K239" s="800">
        <v>2.88</v>
      </c>
      <c r="L239" s="808"/>
      <c r="M239" s="809"/>
      <c r="N239" s="843"/>
      <c r="O239" s="1171"/>
      <c r="P239" s="1164"/>
      <c r="Q239" s="1568"/>
      <c r="R239" s="1569"/>
      <c r="S239" s="1570" t="s">
        <v>1213</v>
      </c>
      <c r="T239" s="1571" t="s">
        <v>1213</v>
      </c>
      <c r="U239" s="1568"/>
      <c r="V239" s="1569"/>
      <c r="W239" s="1172"/>
      <c r="X239" s="1572"/>
      <c r="Y239" s="1172"/>
      <c r="Z239" s="1172"/>
      <c r="AA239" s="1172"/>
      <c r="AB239" s="1172"/>
      <c r="AC239" s="1172"/>
      <c r="AD239" s="1172"/>
      <c r="AE239" s="1172"/>
      <c r="AF239" s="1172"/>
      <c r="AH239" s="1572"/>
    </row>
    <row r="240" spans="1:34" s="1202" customFormat="1" ht="56.25" customHeight="1">
      <c r="A240" s="827"/>
      <c r="B240" s="1270"/>
      <c r="C240" s="1271"/>
      <c r="D240" s="115"/>
      <c r="E240" s="828" t="s">
        <v>181</v>
      </c>
      <c r="F240" s="1264"/>
      <c r="G240" s="797"/>
      <c r="H240" s="797"/>
      <c r="I240" s="798"/>
      <c r="J240" s="799"/>
      <c r="K240" s="800">
        <v>2.0699999999999998</v>
      </c>
      <c r="L240" s="808"/>
      <c r="M240" s="809"/>
      <c r="N240" s="843"/>
      <c r="O240" s="1171"/>
      <c r="P240" s="1164"/>
      <c r="Q240" s="1568"/>
      <c r="R240" s="1569"/>
      <c r="S240" s="1570" t="s">
        <v>1213</v>
      </c>
      <c r="T240" s="1571" t="s">
        <v>1213</v>
      </c>
      <c r="U240" s="1568"/>
      <c r="V240" s="1569"/>
      <c r="W240" s="1172"/>
      <c r="X240" s="1572"/>
      <c r="Y240" s="1172"/>
      <c r="Z240" s="1172"/>
      <c r="AA240" s="1172"/>
      <c r="AB240" s="1172"/>
      <c r="AC240" s="1172"/>
      <c r="AD240" s="1172"/>
      <c r="AE240" s="1172"/>
      <c r="AF240" s="1172"/>
      <c r="AH240" s="1572"/>
    </row>
    <row r="241" spans="1:34" s="1202" customFormat="1" ht="56.25" customHeight="1">
      <c r="A241" s="829"/>
      <c r="B241" s="1349"/>
      <c r="C241" s="1350"/>
      <c r="D241" s="1351"/>
      <c r="E241" s="830" t="s">
        <v>1666</v>
      </c>
      <c r="F241" s="1277"/>
      <c r="G241" s="832"/>
      <c r="H241" s="832"/>
      <c r="I241" s="833"/>
      <c r="J241" s="834"/>
      <c r="K241" s="835">
        <v>7.62</v>
      </c>
      <c r="L241" s="836"/>
      <c r="M241" s="854"/>
      <c r="N241" s="847"/>
      <c r="O241" s="1171"/>
      <c r="P241" s="1164"/>
      <c r="Q241" s="1568"/>
      <c r="R241" s="1569"/>
      <c r="S241" s="1570" t="s">
        <v>1213</v>
      </c>
      <c r="T241" s="1571" t="s">
        <v>1213</v>
      </c>
      <c r="U241" s="1568"/>
      <c r="V241" s="1569"/>
      <c r="W241" s="1172"/>
      <c r="X241" s="1572"/>
      <c r="Y241" s="1172"/>
      <c r="Z241" s="1172"/>
      <c r="AA241" s="1172"/>
      <c r="AB241" s="1172"/>
      <c r="AC241" s="1172"/>
      <c r="AD241" s="1172"/>
      <c r="AE241" s="1172"/>
      <c r="AF241" s="1172"/>
      <c r="AH241" s="1572"/>
    </row>
    <row r="242" spans="1:34" s="1541" customFormat="1" ht="74.25" customHeight="1">
      <c r="A242" s="981" t="s">
        <v>953</v>
      </c>
      <c r="B242" s="981">
        <v>7962</v>
      </c>
      <c r="C242" s="1124"/>
      <c r="D242" s="983" t="s">
        <v>956</v>
      </c>
      <c r="E242" s="989" t="s">
        <v>1432</v>
      </c>
      <c r="F242" s="981" t="s">
        <v>48</v>
      </c>
      <c r="G242" s="984"/>
      <c r="H242" s="985"/>
      <c r="I242" s="985"/>
      <c r="J242" s="985"/>
      <c r="K242" s="986"/>
      <c r="L242" s="986"/>
      <c r="M242" s="986"/>
      <c r="N242" s="987">
        <v>1</v>
      </c>
      <c r="O242" s="72"/>
      <c r="P242" s="72"/>
      <c r="Q242" s="102" t="s">
        <v>270</v>
      </c>
      <c r="R242" s="1535"/>
      <c r="S242" s="1535"/>
      <c r="T242" s="1535"/>
      <c r="U242" s="1535"/>
      <c r="V242" s="1535"/>
      <c r="W242" s="1535"/>
      <c r="X242" s="1535"/>
      <c r="Y242" s="1535"/>
      <c r="Z242" s="1535"/>
      <c r="AA242" s="1535"/>
    </row>
    <row r="243" spans="1:34" s="1172" customFormat="1" ht="72.75" customHeight="1">
      <c r="A243" s="819"/>
      <c r="B243" s="1341"/>
      <c r="C243" s="1342"/>
      <c r="D243" s="1310"/>
      <c r="E243" s="864" t="s">
        <v>858</v>
      </c>
      <c r="F243" s="863"/>
      <c r="G243" s="822">
        <v>0.79410000000000003</v>
      </c>
      <c r="H243" s="822"/>
      <c r="I243" s="823"/>
      <c r="J243" s="824">
        <v>0.03</v>
      </c>
      <c r="K243" s="825">
        <v>132.35000000000002</v>
      </c>
      <c r="L243" s="826">
        <v>3.9705000000000004</v>
      </c>
      <c r="M243" s="852"/>
      <c r="N243" s="840"/>
      <c r="O243" s="1175"/>
      <c r="P243" s="1169"/>
      <c r="Q243" s="1582"/>
      <c r="R243" s="1579"/>
      <c r="S243" s="1582"/>
      <c r="T243" s="1579"/>
      <c r="U243" s="1582"/>
      <c r="V243" s="1583"/>
      <c r="X243" s="1584"/>
      <c r="AH243" s="1584"/>
    </row>
    <row r="244" spans="1:34" s="1172" customFormat="1" ht="59.25" customHeight="1">
      <c r="A244" s="1428"/>
      <c r="B244" s="1429"/>
      <c r="C244" s="1430"/>
      <c r="D244" s="1431"/>
      <c r="E244" s="1432" t="s">
        <v>1424</v>
      </c>
      <c r="F244" s="1433"/>
      <c r="G244" s="1306"/>
      <c r="H244" s="1306"/>
      <c r="I244" s="1307"/>
      <c r="J244" s="1308"/>
      <c r="K244" s="1309"/>
      <c r="L244" s="1434"/>
      <c r="M244" s="1435"/>
      <c r="N244" s="1436"/>
      <c r="O244" s="1175"/>
      <c r="P244" s="1169"/>
      <c r="Q244" s="1582"/>
      <c r="R244" s="1579"/>
      <c r="S244" s="1582"/>
      <c r="T244" s="1579"/>
      <c r="U244" s="1582"/>
      <c r="V244" s="1583"/>
      <c r="X244" s="1584"/>
      <c r="AH244" s="1584"/>
    </row>
    <row r="245" spans="1:34" s="1541" customFormat="1" ht="44.25" customHeight="1">
      <c r="A245" s="1497" t="s">
        <v>959</v>
      </c>
      <c r="B245" s="1498" t="s">
        <v>947</v>
      </c>
      <c r="C245" s="1499"/>
      <c r="D245" s="1500"/>
      <c r="E245" s="1500" t="s">
        <v>548</v>
      </c>
      <c r="F245" s="1501"/>
      <c r="G245" s="1502"/>
      <c r="H245" s="1502"/>
      <c r="I245" s="1502"/>
      <c r="J245" s="1499"/>
      <c r="K245" s="1499"/>
      <c r="L245" s="1503"/>
      <c r="M245" s="1504"/>
      <c r="N245" s="1505"/>
      <c r="O245" s="683"/>
      <c r="P245" s="684"/>
      <c r="Q245" s="1536" t="s">
        <v>947</v>
      </c>
      <c r="R245" s="1536"/>
      <c r="S245" s="1537"/>
      <c r="T245" s="1538"/>
      <c r="U245" s="1538"/>
      <c r="V245" s="1538"/>
      <c r="W245" s="1536"/>
      <c r="X245" s="1539"/>
      <c r="Y245" s="1539"/>
      <c r="Z245" s="1540"/>
      <c r="AA245" s="1535"/>
    </row>
    <row r="246" spans="1:34" s="1541" customFormat="1" ht="53.25" customHeight="1">
      <c r="A246" s="1542" t="s">
        <v>992</v>
      </c>
      <c r="B246" s="1542">
        <v>97645</v>
      </c>
      <c r="C246" s="1563"/>
      <c r="D246" s="1543" t="s">
        <v>100</v>
      </c>
      <c r="E246" s="1564" t="s">
        <v>860</v>
      </c>
      <c r="F246" s="1542" t="s">
        <v>51</v>
      </c>
      <c r="G246" s="1544"/>
      <c r="H246" s="1545"/>
      <c r="I246" s="1545"/>
      <c r="J246" s="1545"/>
      <c r="K246" s="1546"/>
      <c r="L246" s="1546"/>
      <c r="M246" s="1546"/>
      <c r="N246" s="1547">
        <v>1.294</v>
      </c>
      <c r="O246" s="72"/>
      <c r="P246" s="72"/>
      <c r="Q246" s="102" t="s">
        <v>270</v>
      </c>
      <c r="R246" s="1535"/>
      <c r="S246" s="1535"/>
      <c r="T246" s="1535"/>
      <c r="U246" s="1535"/>
      <c r="V246" s="1535"/>
      <c r="W246" s="1535"/>
      <c r="X246" s="1535"/>
      <c r="Y246" s="1535"/>
      <c r="Z246" s="1535"/>
      <c r="AA246" s="1535"/>
    </row>
    <row r="247" spans="1:34" s="1561" customFormat="1" ht="49.5" customHeight="1">
      <c r="A247" s="819"/>
      <c r="B247" s="1000"/>
      <c r="C247" s="807"/>
      <c r="D247" s="1003"/>
      <c r="E247" s="1110" t="s">
        <v>1180</v>
      </c>
      <c r="F247" s="1110"/>
      <c r="G247" s="802"/>
      <c r="H247" s="797"/>
      <c r="I247" s="798"/>
      <c r="J247" s="799"/>
      <c r="K247" s="800"/>
      <c r="L247" s="826"/>
      <c r="M247" s="852"/>
      <c r="N247" s="840"/>
      <c r="O247" s="848"/>
      <c r="P247" s="810"/>
      <c r="Q247" s="1592"/>
      <c r="R247" s="1593"/>
      <c r="S247" s="1594"/>
      <c r="T247" s="1593"/>
      <c r="U247" s="1594"/>
      <c r="V247" s="1593"/>
      <c r="W247" s="811"/>
      <c r="X247" s="1560"/>
      <c r="Y247" s="811"/>
      <c r="Z247" s="811"/>
      <c r="AA247" s="811"/>
      <c r="AB247" s="811"/>
      <c r="AC247" s="811"/>
      <c r="AD247" s="811"/>
      <c r="AE247" s="811"/>
      <c r="AF247" s="811"/>
      <c r="AH247" s="1560"/>
    </row>
    <row r="248" spans="1:34" s="1561" customFormat="1" ht="49.5" customHeight="1">
      <c r="A248" s="827"/>
      <c r="B248" s="1001"/>
      <c r="C248" s="807"/>
      <c r="D248" s="1006"/>
      <c r="E248" s="801" t="s">
        <v>1900</v>
      </c>
      <c r="F248" s="1110"/>
      <c r="G248" s="802">
        <v>1</v>
      </c>
      <c r="H248" s="797">
        <v>0.5</v>
      </c>
      <c r="I248" s="798"/>
      <c r="J248" s="799">
        <v>0.5</v>
      </c>
      <c r="K248" s="800">
        <v>0.25</v>
      </c>
      <c r="L248" s="808"/>
      <c r="M248" s="809"/>
      <c r="N248" s="843"/>
      <c r="O248" s="853"/>
      <c r="P248" s="810"/>
      <c r="Q248" s="1595"/>
      <c r="R248" s="1596"/>
      <c r="S248" s="1597"/>
      <c r="T248" s="1598"/>
      <c r="U248" s="1597"/>
      <c r="V248" s="1599"/>
      <c r="W248" s="811"/>
      <c r="X248" s="1560"/>
      <c r="Y248" s="811"/>
      <c r="Z248" s="811"/>
      <c r="AA248" s="811"/>
      <c r="AB248" s="811"/>
      <c r="AC248" s="811"/>
      <c r="AD248" s="811"/>
      <c r="AE248" s="811"/>
      <c r="AF248" s="811"/>
      <c r="AH248" s="1560"/>
    </row>
    <row r="249" spans="1:34" s="1561" customFormat="1" ht="49.5" customHeight="1">
      <c r="A249" s="827"/>
      <c r="B249" s="1001"/>
      <c r="C249" s="807"/>
      <c r="D249" s="1006"/>
      <c r="E249" s="801" t="s">
        <v>1901</v>
      </c>
      <c r="F249" s="1110"/>
      <c r="G249" s="802">
        <v>1</v>
      </c>
      <c r="H249" s="797">
        <v>1</v>
      </c>
      <c r="I249" s="798"/>
      <c r="J249" s="799">
        <v>0.5</v>
      </c>
      <c r="K249" s="800">
        <v>0.5</v>
      </c>
      <c r="L249" s="808"/>
      <c r="M249" s="809"/>
      <c r="N249" s="843"/>
      <c r="O249" s="853"/>
      <c r="P249" s="810"/>
      <c r="Q249" s="1595"/>
      <c r="R249" s="1596"/>
      <c r="S249" s="1597"/>
      <c r="T249" s="1598"/>
      <c r="U249" s="1597"/>
      <c r="V249" s="1599"/>
      <c r="W249" s="811"/>
      <c r="X249" s="1560"/>
      <c r="Y249" s="811"/>
      <c r="Z249" s="811"/>
      <c r="AA249" s="811"/>
      <c r="AB249" s="811"/>
      <c r="AC249" s="811"/>
      <c r="AD249" s="811"/>
      <c r="AE249" s="811"/>
      <c r="AF249" s="811"/>
      <c r="AH249" s="1560"/>
    </row>
    <row r="250" spans="1:34" s="1561" customFormat="1" ht="49.5" customHeight="1">
      <c r="A250" s="827"/>
      <c r="B250" s="1001"/>
      <c r="C250" s="807"/>
      <c r="D250" s="1006"/>
      <c r="E250" s="1110" t="s">
        <v>1188</v>
      </c>
      <c r="F250" s="1110"/>
      <c r="G250" s="802"/>
      <c r="H250" s="797"/>
      <c r="I250" s="798"/>
      <c r="J250" s="799"/>
      <c r="K250" s="800"/>
      <c r="L250" s="808"/>
      <c r="M250" s="809"/>
      <c r="N250" s="843"/>
      <c r="O250" s="853"/>
      <c r="P250" s="810"/>
      <c r="Q250" s="1595"/>
      <c r="R250" s="1596"/>
      <c r="S250" s="1597"/>
      <c r="T250" s="1598"/>
      <c r="U250" s="1597"/>
      <c r="V250" s="1599"/>
      <c r="W250" s="811"/>
      <c r="X250" s="1560"/>
      <c r="Y250" s="811"/>
      <c r="Z250" s="811"/>
      <c r="AA250" s="811"/>
      <c r="AB250" s="811"/>
      <c r="AC250" s="811"/>
      <c r="AD250" s="811"/>
      <c r="AE250" s="811"/>
      <c r="AF250" s="811"/>
      <c r="AH250" s="1560"/>
    </row>
    <row r="251" spans="1:34" s="1561" customFormat="1" ht="49.5" customHeight="1">
      <c r="A251" s="827"/>
      <c r="B251" s="1001"/>
      <c r="C251" s="807"/>
      <c r="D251" s="1006"/>
      <c r="E251" s="801" t="s">
        <v>1522</v>
      </c>
      <c r="F251" s="1110"/>
      <c r="G251" s="802">
        <v>1</v>
      </c>
      <c r="H251" s="797">
        <v>0.86</v>
      </c>
      <c r="I251" s="798"/>
      <c r="J251" s="799">
        <v>0.4</v>
      </c>
      <c r="K251" s="800">
        <v>0.34400000000000003</v>
      </c>
      <c r="L251" s="808"/>
      <c r="M251" s="809"/>
      <c r="N251" s="843"/>
      <c r="O251" s="853"/>
      <c r="P251" s="810"/>
      <c r="Q251" s="1595"/>
      <c r="R251" s="1596"/>
      <c r="S251" s="1597"/>
      <c r="T251" s="1598"/>
      <c r="U251" s="1597"/>
      <c r="V251" s="1599"/>
      <c r="W251" s="811"/>
      <c r="X251" s="1560"/>
      <c r="Y251" s="811"/>
      <c r="Z251" s="811"/>
      <c r="AA251" s="811"/>
      <c r="AB251" s="811"/>
      <c r="AC251" s="811"/>
      <c r="AD251" s="811"/>
      <c r="AE251" s="811"/>
      <c r="AF251" s="811"/>
      <c r="AH251" s="1560"/>
    </row>
    <row r="252" spans="1:34" s="1561" customFormat="1" ht="49.5" customHeight="1">
      <c r="A252" s="827"/>
      <c r="B252" s="1001"/>
      <c r="C252" s="807"/>
      <c r="D252" s="1006"/>
      <c r="E252" s="801" t="s">
        <v>1212</v>
      </c>
      <c r="F252" s="1110"/>
      <c r="G252" s="802">
        <v>1</v>
      </c>
      <c r="H252" s="797">
        <v>0.5</v>
      </c>
      <c r="I252" s="798"/>
      <c r="J252" s="799">
        <v>0.4</v>
      </c>
      <c r="K252" s="800">
        <v>0.2</v>
      </c>
      <c r="L252" s="808"/>
      <c r="M252" s="809"/>
      <c r="N252" s="843"/>
      <c r="O252" s="853"/>
      <c r="P252" s="810"/>
      <c r="Q252" s="1595"/>
      <c r="R252" s="1596"/>
      <c r="S252" s="1597"/>
      <c r="T252" s="1598"/>
      <c r="U252" s="1597"/>
      <c r="V252" s="1599"/>
      <c r="W252" s="811"/>
      <c r="X252" s="1560"/>
      <c r="Y252" s="811"/>
      <c r="Z252" s="811"/>
      <c r="AA252" s="811"/>
      <c r="AB252" s="811"/>
      <c r="AC252" s="811"/>
      <c r="AD252" s="811"/>
      <c r="AE252" s="811"/>
      <c r="AF252" s="811"/>
      <c r="AH252" s="1560"/>
    </row>
    <row r="253" spans="1:34" s="1541" customFormat="1" ht="53.25" customHeight="1">
      <c r="A253" s="981" t="s">
        <v>993</v>
      </c>
      <c r="B253" s="981">
        <v>97644</v>
      </c>
      <c r="C253" s="1563"/>
      <c r="D253" s="983" t="s">
        <v>100</v>
      </c>
      <c r="E253" s="989" t="s">
        <v>859</v>
      </c>
      <c r="F253" s="981" t="s">
        <v>51</v>
      </c>
      <c r="G253" s="984"/>
      <c r="H253" s="985"/>
      <c r="I253" s="985"/>
      <c r="J253" s="985"/>
      <c r="K253" s="986"/>
      <c r="L253" s="986"/>
      <c r="M253" s="986"/>
      <c r="N253" s="987">
        <v>18.899999999999999</v>
      </c>
      <c r="O253" s="72"/>
      <c r="P253" s="72"/>
      <c r="Q253" s="102" t="s">
        <v>270</v>
      </c>
      <c r="R253" s="1535"/>
      <c r="S253" s="1535"/>
      <c r="T253" s="1535"/>
      <c r="U253" s="1535"/>
      <c r="V253" s="1535"/>
      <c r="W253" s="1535"/>
      <c r="X253" s="1535"/>
      <c r="Y253" s="1535"/>
      <c r="Z253" s="1535"/>
      <c r="AA253" s="1535"/>
    </row>
    <row r="254" spans="1:34" s="1541" customFormat="1" ht="53.25" customHeight="1">
      <c r="A254" s="837"/>
      <c r="B254" s="1011"/>
      <c r="C254" s="973"/>
      <c r="D254" s="1013"/>
      <c r="E254" s="1110" t="s">
        <v>1475</v>
      </c>
      <c r="F254" s="1110"/>
      <c r="G254" s="802"/>
      <c r="H254" s="797"/>
      <c r="I254" s="798"/>
      <c r="J254" s="799"/>
      <c r="K254" s="800"/>
      <c r="L254" s="839"/>
      <c r="M254" s="839"/>
      <c r="N254" s="865"/>
      <c r="O254" s="72"/>
      <c r="P254" s="72"/>
      <c r="Q254" s="102"/>
      <c r="R254" s="1535"/>
      <c r="S254" s="1535"/>
      <c r="T254" s="1535"/>
      <c r="U254" s="1535"/>
      <c r="V254" s="1535"/>
      <c r="W254" s="1535"/>
      <c r="X254" s="1535"/>
      <c r="Y254" s="1535"/>
      <c r="Z254" s="1535"/>
      <c r="AA254" s="1535"/>
    </row>
    <row r="255" spans="1:34" s="1541" customFormat="1" ht="53.25" customHeight="1">
      <c r="A255" s="841"/>
      <c r="B255" s="1012"/>
      <c r="C255" s="974"/>
      <c r="D255" s="1014"/>
      <c r="E255" s="801" t="s">
        <v>1861</v>
      </c>
      <c r="F255" s="1110"/>
      <c r="G255" s="802"/>
      <c r="H255" s="797"/>
      <c r="I255" s="798"/>
      <c r="J255" s="799"/>
      <c r="K255" s="800"/>
      <c r="L255" s="842"/>
      <c r="M255" s="842"/>
      <c r="N255" s="810"/>
      <c r="O255" s="72"/>
      <c r="P255" s="72"/>
      <c r="Q255" s="102"/>
      <c r="R255" s="1535"/>
      <c r="S255" s="1535"/>
      <c r="T255" s="1535"/>
      <c r="U255" s="1535"/>
      <c r="V255" s="1535"/>
      <c r="W255" s="1535"/>
      <c r="X255" s="1535"/>
      <c r="Y255" s="1535"/>
      <c r="Z255" s="1535"/>
      <c r="AA255" s="1535"/>
    </row>
    <row r="256" spans="1:34" s="1541" customFormat="1" ht="53.25" customHeight="1">
      <c r="A256" s="841"/>
      <c r="B256" s="1012"/>
      <c r="C256" s="974"/>
      <c r="D256" s="1014"/>
      <c r="E256" s="1113" t="s">
        <v>1862</v>
      </c>
      <c r="F256" s="804"/>
      <c r="G256" s="1219">
        <v>1</v>
      </c>
      <c r="H256" s="806">
        <v>0.8</v>
      </c>
      <c r="I256" s="804"/>
      <c r="J256" s="805">
        <v>2.1</v>
      </c>
      <c r="K256" s="806">
        <v>1.6800000000000002</v>
      </c>
      <c r="L256" s="842"/>
      <c r="M256" s="842"/>
      <c r="N256" s="810"/>
      <c r="O256" s="72"/>
      <c r="P256" s="72"/>
      <c r="Q256" s="102"/>
      <c r="R256" s="1535"/>
      <c r="S256" s="1535"/>
      <c r="T256" s="1535"/>
      <c r="U256" s="1535"/>
      <c r="V256" s="1535"/>
      <c r="W256" s="1535"/>
      <c r="X256" s="1535"/>
      <c r="Y256" s="1535"/>
      <c r="Z256" s="1535"/>
      <c r="AA256" s="1535"/>
    </row>
    <row r="257" spans="1:27" s="1541" customFormat="1" ht="53.25" customHeight="1">
      <c r="A257" s="841"/>
      <c r="B257" s="1012"/>
      <c r="C257" s="974"/>
      <c r="D257" s="1014"/>
      <c r="E257" s="801" t="s">
        <v>1865</v>
      </c>
      <c r="F257" s="1110"/>
      <c r="G257" s="802"/>
      <c r="H257" s="797"/>
      <c r="I257" s="798"/>
      <c r="J257" s="799"/>
      <c r="K257" s="800"/>
      <c r="L257" s="842"/>
      <c r="M257" s="842"/>
      <c r="N257" s="810"/>
      <c r="O257" s="72"/>
      <c r="P257" s="72"/>
      <c r="Q257" s="102"/>
      <c r="R257" s="1535"/>
      <c r="S257" s="1535"/>
      <c r="T257" s="1535"/>
      <c r="U257" s="1535"/>
      <c r="V257" s="1535"/>
      <c r="W257" s="1535"/>
      <c r="X257" s="1535"/>
      <c r="Y257" s="1535"/>
      <c r="Z257" s="1535"/>
      <c r="AA257" s="1535"/>
    </row>
    <row r="258" spans="1:27" s="1541" customFormat="1" ht="53.25" customHeight="1">
      <c r="A258" s="841"/>
      <c r="B258" s="1012"/>
      <c r="C258" s="974"/>
      <c r="D258" s="1014"/>
      <c r="E258" s="1113" t="s">
        <v>1866</v>
      </c>
      <c r="F258" s="804"/>
      <c r="G258" s="1219">
        <v>1</v>
      </c>
      <c r="H258" s="806">
        <v>0.9</v>
      </c>
      <c r="I258" s="804"/>
      <c r="J258" s="805">
        <v>2.1</v>
      </c>
      <c r="K258" s="806">
        <v>1.8900000000000001</v>
      </c>
      <c r="L258" s="842"/>
      <c r="M258" s="842"/>
      <c r="N258" s="810"/>
      <c r="O258" s="72"/>
      <c r="P258" s="72"/>
      <c r="Q258" s="102"/>
      <c r="R258" s="1535"/>
      <c r="S258" s="1535"/>
      <c r="T258" s="1535"/>
      <c r="U258" s="1535"/>
      <c r="V258" s="1535"/>
      <c r="W258" s="1535"/>
      <c r="X258" s="1535"/>
      <c r="Y258" s="1535"/>
      <c r="Z258" s="1535"/>
      <c r="AA258" s="1535"/>
    </row>
    <row r="259" spans="1:27" s="1541" customFormat="1" ht="53.25" customHeight="1">
      <c r="A259" s="841"/>
      <c r="B259" s="1012"/>
      <c r="C259" s="974"/>
      <c r="D259" s="1014"/>
      <c r="E259" s="801" t="s">
        <v>1880</v>
      </c>
      <c r="F259" s="1110"/>
      <c r="G259" s="881"/>
      <c r="H259" s="797"/>
      <c r="I259" s="798"/>
      <c r="J259" s="799"/>
      <c r="K259" s="800"/>
      <c r="L259" s="842"/>
      <c r="M259" s="842"/>
      <c r="N259" s="810"/>
      <c r="O259" s="72"/>
      <c r="P259" s="72"/>
      <c r="Q259" s="102"/>
      <c r="R259" s="1535"/>
      <c r="S259" s="1535"/>
      <c r="T259" s="1535"/>
      <c r="U259" s="1535"/>
      <c r="V259" s="1535"/>
      <c r="W259" s="1535"/>
      <c r="X259" s="1535"/>
      <c r="Y259" s="1535"/>
      <c r="Z259" s="1535"/>
      <c r="AA259" s="1535"/>
    </row>
    <row r="260" spans="1:27" s="1541" customFormat="1" ht="53.25" customHeight="1">
      <c r="A260" s="841"/>
      <c r="B260" s="1012"/>
      <c r="C260" s="974"/>
      <c r="D260" s="1014"/>
      <c r="E260" s="1113" t="s">
        <v>1501</v>
      </c>
      <c r="F260" s="804"/>
      <c r="G260" s="1219">
        <v>1</v>
      </c>
      <c r="H260" s="806">
        <v>0.8</v>
      </c>
      <c r="I260" s="804"/>
      <c r="J260" s="805">
        <v>2.1</v>
      </c>
      <c r="K260" s="806">
        <v>1.6800000000000002</v>
      </c>
      <c r="L260" s="842"/>
      <c r="M260" s="842"/>
      <c r="N260" s="810"/>
      <c r="O260" s="72"/>
      <c r="P260" s="72"/>
      <c r="Q260" s="102"/>
      <c r="R260" s="1535"/>
      <c r="S260" s="1535"/>
      <c r="T260" s="1535"/>
      <c r="U260" s="1535"/>
      <c r="V260" s="1535"/>
      <c r="W260" s="1535"/>
      <c r="X260" s="1535"/>
      <c r="Y260" s="1535"/>
      <c r="Z260" s="1535"/>
      <c r="AA260" s="1535"/>
    </row>
    <row r="261" spans="1:27" s="1541" customFormat="1" ht="53.25" customHeight="1">
      <c r="A261" s="841"/>
      <c r="B261" s="1012"/>
      <c r="C261" s="974"/>
      <c r="D261" s="1014"/>
      <c r="E261" s="801" t="s">
        <v>1676</v>
      </c>
      <c r="F261" s="1110"/>
      <c r="G261" s="881"/>
      <c r="H261" s="797"/>
      <c r="I261" s="798"/>
      <c r="J261" s="799"/>
      <c r="K261" s="800"/>
      <c r="L261" s="842"/>
      <c r="M261" s="842"/>
      <c r="N261" s="810"/>
      <c r="O261" s="72"/>
      <c r="P261" s="72"/>
      <c r="Q261" s="102"/>
      <c r="R261" s="1535"/>
      <c r="S261" s="1535"/>
      <c r="T261" s="1535"/>
      <c r="U261" s="1535"/>
      <c r="V261" s="1535"/>
      <c r="W261" s="1535"/>
      <c r="X261" s="1535"/>
      <c r="Y261" s="1535"/>
      <c r="Z261" s="1535"/>
      <c r="AA261" s="1535"/>
    </row>
    <row r="262" spans="1:27" s="1541" customFormat="1" ht="53.25" customHeight="1">
      <c r="A262" s="841"/>
      <c r="B262" s="1012"/>
      <c r="C262" s="974"/>
      <c r="D262" s="1014"/>
      <c r="E262" s="1113" t="s">
        <v>1502</v>
      </c>
      <c r="F262" s="804"/>
      <c r="G262" s="1219">
        <v>1</v>
      </c>
      <c r="H262" s="806">
        <v>0.9</v>
      </c>
      <c r="I262" s="804"/>
      <c r="J262" s="805">
        <v>2.1</v>
      </c>
      <c r="K262" s="806">
        <v>1.8900000000000001</v>
      </c>
      <c r="L262" s="842"/>
      <c r="M262" s="842"/>
      <c r="N262" s="810"/>
      <c r="O262" s="72"/>
      <c r="P262" s="72"/>
      <c r="Q262" s="102"/>
      <c r="R262" s="1535"/>
      <c r="S262" s="1535"/>
      <c r="T262" s="1535"/>
      <c r="U262" s="1535"/>
      <c r="V262" s="1535"/>
      <c r="W262" s="1535"/>
      <c r="X262" s="1535"/>
      <c r="Y262" s="1535"/>
      <c r="Z262" s="1535"/>
      <c r="AA262" s="1535"/>
    </row>
    <row r="263" spans="1:27" s="1541" customFormat="1" ht="53.25" customHeight="1">
      <c r="A263" s="841"/>
      <c r="B263" s="1012"/>
      <c r="C263" s="974"/>
      <c r="D263" s="1014"/>
      <c r="E263" s="801" t="s">
        <v>1610</v>
      </c>
      <c r="F263" s="1110"/>
      <c r="G263" s="881"/>
      <c r="H263" s="797"/>
      <c r="I263" s="798"/>
      <c r="J263" s="799"/>
      <c r="K263" s="800"/>
      <c r="L263" s="842"/>
      <c r="M263" s="842"/>
      <c r="N263" s="810"/>
      <c r="O263" s="72"/>
      <c r="P263" s="72"/>
      <c r="Q263" s="102"/>
      <c r="R263" s="1535"/>
      <c r="S263" s="1535"/>
      <c r="T263" s="1535"/>
      <c r="U263" s="1535"/>
      <c r="V263" s="1535"/>
      <c r="W263" s="1535"/>
      <c r="X263" s="1535"/>
      <c r="Y263" s="1535"/>
      <c r="Z263" s="1535"/>
      <c r="AA263" s="1535"/>
    </row>
    <row r="264" spans="1:27" s="1541" customFormat="1" ht="53.25" customHeight="1">
      <c r="A264" s="841"/>
      <c r="B264" s="1012"/>
      <c r="C264" s="974"/>
      <c r="D264" s="1014"/>
      <c r="E264" s="1113" t="s">
        <v>1501</v>
      </c>
      <c r="F264" s="804"/>
      <c r="G264" s="1219">
        <v>1</v>
      </c>
      <c r="H264" s="806">
        <v>0.8</v>
      </c>
      <c r="I264" s="804"/>
      <c r="J264" s="805">
        <v>2.1</v>
      </c>
      <c r="K264" s="806">
        <v>1.6800000000000002</v>
      </c>
      <c r="L264" s="842"/>
      <c r="M264" s="842"/>
      <c r="N264" s="810"/>
      <c r="O264" s="72"/>
      <c r="P264" s="72"/>
      <c r="Q264" s="102"/>
      <c r="R264" s="1535"/>
      <c r="S264" s="1535"/>
      <c r="T264" s="1535"/>
      <c r="U264" s="1535"/>
      <c r="V264" s="1535"/>
      <c r="W264" s="1535"/>
      <c r="X264" s="1535"/>
      <c r="Y264" s="1535"/>
      <c r="Z264" s="1535"/>
      <c r="AA264" s="1535"/>
    </row>
    <row r="265" spans="1:27" s="1541" customFormat="1" ht="53.25" customHeight="1">
      <c r="A265" s="841"/>
      <c r="B265" s="1012"/>
      <c r="C265" s="974"/>
      <c r="D265" s="1014"/>
      <c r="E265" s="801" t="s">
        <v>1654</v>
      </c>
      <c r="F265" s="1110"/>
      <c r="G265" s="881"/>
      <c r="H265" s="797"/>
      <c r="I265" s="798"/>
      <c r="J265" s="799"/>
      <c r="K265" s="800"/>
      <c r="L265" s="842"/>
      <c r="M265" s="842"/>
      <c r="N265" s="810"/>
      <c r="O265" s="72"/>
      <c r="P265" s="72"/>
      <c r="Q265" s="102"/>
      <c r="R265" s="1535"/>
      <c r="S265" s="1535"/>
      <c r="T265" s="1535"/>
      <c r="U265" s="1535"/>
      <c r="V265" s="1535"/>
      <c r="W265" s="1535"/>
      <c r="X265" s="1535"/>
      <c r="Y265" s="1535"/>
      <c r="Z265" s="1535"/>
      <c r="AA265" s="1535"/>
    </row>
    <row r="266" spans="1:27" s="1541" customFormat="1" ht="53.25" customHeight="1">
      <c r="A266" s="841"/>
      <c r="B266" s="1012"/>
      <c r="C266" s="974"/>
      <c r="D266" s="1014"/>
      <c r="E266" s="1113" t="s">
        <v>1864</v>
      </c>
      <c r="F266" s="804"/>
      <c r="G266" s="1219">
        <v>1</v>
      </c>
      <c r="H266" s="806">
        <v>0.9</v>
      </c>
      <c r="I266" s="804"/>
      <c r="J266" s="805">
        <v>2.1</v>
      </c>
      <c r="K266" s="806">
        <v>1.8900000000000001</v>
      </c>
      <c r="L266" s="842"/>
      <c r="M266" s="842"/>
      <c r="N266" s="810"/>
      <c r="O266" s="72"/>
      <c r="P266" s="72"/>
      <c r="Q266" s="102"/>
      <c r="R266" s="1535"/>
      <c r="S266" s="1535"/>
      <c r="T266" s="1535"/>
      <c r="U266" s="1535"/>
      <c r="V266" s="1535"/>
      <c r="W266" s="1535"/>
      <c r="X266" s="1535"/>
      <c r="Y266" s="1535"/>
      <c r="Z266" s="1535"/>
      <c r="AA266" s="1535"/>
    </row>
    <row r="267" spans="1:27" s="1541" customFormat="1" ht="53.25" customHeight="1">
      <c r="A267" s="841"/>
      <c r="B267" s="1012"/>
      <c r="C267" s="974"/>
      <c r="D267" s="1014"/>
      <c r="E267" s="1113" t="s">
        <v>1501</v>
      </c>
      <c r="F267" s="804"/>
      <c r="G267" s="1219">
        <v>1</v>
      </c>
      <c r="H267" s="806">
        <v>0.8</v>
      </c>
      <c r="I267" s="804"/>
      <c r="J267" s="805">
        <v>2.1</v>
      </c>
      <c r="K267" s="806">
        <v>1.6800000000000002</v>
      </c>
      <c r="L267" s="842"/>
      <c r="M267" s="842"/>
      <c r="N267" s="810"/>
      <c r="O267" s="72"/>
      <c r="P267" s="72"/>
      <c r="Q267" s="102"/>
      <c r="R267" s="1535"/>
      <c r="S267" s="1535"/>
      <c r="T267" s="1535"/>
      <c r="U267" s="1535"/>
      <c r="V267" s="1535"/>
      <c r="W267" s="1535"/>
      <c r="X267" s="1535"/>
      <c r="Y267" s="1535"/>
      <c r="Z267" s="1535"/>
      <c r="AA267" s="1535"/>
    </row>
    <row r="268" spans="1:27" s="1541" customFormat="1" ht="53.25" customHeight="1">
      <c r="A268" s="841"/>
      <c r="B268" s="1012"/>
      <c r="C268" s="974"/>
      <c r="D268" s="1014"/>
      <c r="E268" s="1113" t="s">
        <v>1501</v>
      </c>
      <c r="F268" s="804"/>
      <c r="G268" s="1219">
        <v>1</v>
      </c>
      <c r="H268" s="806">
        <v>0.8</v>
      </c>
      <c r="I268" s="804"/>
      <c r="J268" s="805">
        <v>2.1</v>
      </c>
      <c r="K268" s="806">
        <v>1.6800000000000002</v>
      </c>
      <c r="L268" s="842"/>
      <c r="M268" s="842"/>
      <c r="N268" s="810"/>
      <c r="O268" s="72"/>
      <c r="P268" s="72"/>
      <c r="Q268" s="102"/>
      <c r="R268" s="1535"/>
      <c r="S268" s="1535"/>
      <c r="T268" s="1535"/>
      <c r="U268" s="1535"/>
      <c r="V268" s="1535"/>
      <c r="W268" s="1535"/>
      <c r="X268" s="1535"/>
      <c r="Y268" s="1535"/>
      <c r="Z268" s="1535"/>
      <c r="AA268" s="1535"/>
    </row>
    <row r="269" spans="1:27" s="1541" customFormat="1" ht="53.25" customHeight="1">
      <c r="A269" s="841"/>
      <c r="B269" s="1012"/>
      <c r="C269" s="974"/>
      <c r="D269" s="1014"/>
      <c r="E269" s="801" t="s">
        <v>1574</v>
      </c>
      <c r="F269" s="1110"/>
      <c r="G269" s="881"/>
      <c r="H269" s="797"/>
      <c r="I269" s="798"/>
      <c r="J269" s="799"/>
      <c r="K269" s="800"/>
      <c r="L269" s="842"/>
      <c r="M269" s="842"/>
      <c r="N269" s="810"/>
      <c r="O269" s="72"/>
      <c r="P269" s="72"/>
      <c r="Q269" s="102"/>
      <c r="R269" s="1535"/>
      <c r="S269" s="1535"/>
      <c r="T269" s="1535"/>
      <c r="U269" s="1535"/>
      <c r="V269" s="1535"/>
      <c r="W269" s="1535"/>
      <c r="X269" s="1535"/>
      <c r="Y269" s="1535"/>
      <c r="Z269" s="1535"/>
      <c r="AA269" s="1535"/>
    </row>
    <row r="270" spans="1:27" s="1541" customFormat="1" ht="53.25" customHeight="1">
      <c r="A270" s="841"/>
      <c r="B270" s="1012"/>
      <c r="C270" s="974"/>
      <c r="D270" s="1014"/>
      <c r="E270" s="1113" t="s">
        <v>1883</v>
      </c>
      <c r="F270" s="804"/>
      <c r="G270" s="1219">
        <v>1</v>
      </c>
      <c r="H270" s="806">
        <v>0.6</v>
      </c>
      <c r="I270" s="804"/>
      <c r="J270" s="805">
        <v>2.1</v>
      </c>
      <c r="K270" s="806">
        <v>1.26</v>
      </c>
      <c r="L270" s="842"/>
      <c r="M270" s="842"/>
      <c r="N270" s="810"/>
      <c r="O270" s="72"/>
      <c r="P270" s="72"/>
      <c r="Q270" s="102"/>
      <c r="R270" s="1535"/>
      <c r="S270" s="1535"/>
      <c r="T270" s="1535"/>
      <c r="U270" s="1535"/>
      <c r="V270" s="1535"/>
      <c r="W270" s="1535"/>
      <c r="X270" s="1535"/>
      <c r="Y270" s="1535"/>
      <c r="Z270" s="1535"/>
      <c r="AA270" s="1535"/>
    </row>
    <row r="271" spans="1:27" s="1541" customFormat="1" ht="53.25" customHeight="1">
      <c r="A271" s="841"/>
      <c r="B271" s="1012"/>
      <c r="C271" s="974"/>
      <c r="D271" s="1014"/>
      <c r="E271" s="801" t="s">
        <v>1497</v>
      </c>
      <c r="F271" s="1110"/>
      <c r="G271" s="881"/>
      <c r="H271" s="797"/>
      <c r="I271" s="798"/>
      <c r="J271" s="799"/>
      <c r="K271" s="800"/>
      <c r="L271" s="842"/>
      <c r="M271" s="842"/>
      <c r="N271" s="810"/>
      <c r="O271" s="72"/>
      <c r="P271" s="72"/>
      <c r="Q271" s="102"/>
      <c r="R271" s="1535"/>
      <c r="S271" s="1535"/>
      <c r="T271" s="1535"/>
      <c r="U271" s="1535"/>
      <c r="V271" s="1535"/>
      <c r="W271" s="1535"/>
      <c r="X271" s="1535"/>
      <c r="Y271" s="1535"/>
      <c r="Z271" s="1535"/>
      <c r="AA271" s="1535"/>
    </row>
    <row r="272" spans="1:27" s="1541" customFormat="1" ht="53.25" customHeight="1">
      <c r="A272" s="841"/>
      <c r="B272" s="1012"/>
      <c r="C272" s="974"/>
      <c r="D272" s="1014"/>
      <c r="E272" s="1113" t="s">
        <v>1866</v>
      </c>
      <c r="F272" s="804"/>
      <c r="G272" s="1219">
        <v>1</v>
      </c>
      <c r="H272" s="806">
        <v>0.9</v>
      </c>
      <c r="I272" s="804"/>
      <c r="J272" s="805">
        <v>2.1</v>
      </c>
      <c r="K272" s="806">
        <v>1.8900000000000001</v>
      </c>
      <c r="L272" s="842"/>
      <c r="M272" s="842"/>
      <c r="N272" s="810"/>
      <c r="O272" s="72"/>
      <c r="P272" s="72"/>
      <c r="Q272" s="102"/>
      <c r="R272" s="1535"/>
      <c r="S272" s="1535"/>
      <c r="T272" s="1535"/>
      <c r="U272" s="1535"/>
      <c r="V272" s="1535"/>
      <c r="W272" s="1535"/>
      <c r="X272" s="1535"/>
      <c r="Y272" s="1535"/>
      <c r="Z272" s="1535"/>
      <c r="AA272" s="1535"/>
    </row>
    <row r="273" spans="1:34" s="1541" customFormat="1" ht="53.25" customHeight="1">
      <c r="A273" s="841"/>
      <c r="B273" s="1012"/>
      <c r="C273" s="974"/>
      <c r="D273" s="1014"/>
      <c r="E273" s="1113" t="s">
        <v>1501</v>
      </c>
      <c r="F273" s="804"/>
      <c r="G273" s="1219">
        <v>1</v>
      </c>
      <c r="H273" s="806">
        <v>0.8</v>
      </c>
      <c r="I273" s="804"/>
      <c r="J273" s="805">
        <v>2.1</v>
      </c>
      <c r="K273" s="806">
        <v>1.6800000000000002</v>
      </c>
      <c r="L273" s="842"/>
      <c r="M273" s="842"/>
      <c r="N273" s="810"/>
      <c r="O273" s="72"/>
      <c r="P273" s="72"/>
      <c r="Q273" s="102"/>
      <c r="R273" s="1535"/>
      <c r="S273" s="1535"/>
      <c r="T273" s="1535"/>
      <c r="U273" s="1535"/>
      <c r="V273" s="1535"/>
      <c r="W273" s="1535"/>
      <c r="X273" s="1535"/>
      <c r="Y273" s="1535"/>
      <c r="Z273" s="1535"/>
      <c r="AA273" s="1535"/>
    </row>
    <row r="274" spans="1:34" s="1541" customFormat="1" ht="53.25" customHeight="1">
      <c r="A274" s="981" t="s">
        <v>994</v>
      </c>
      <c r="B274" s="981" t="s">
        <v>119</v>
      </c>
      <c r="C274" s="1563"/>
      <c r="D274" s="983" t="s">
        <v>928</v>
      </c>
      <c r="E274" s="989" t="s">
        <v>998</v>
      </c>
      <c r="F274" s="981" t="s">
        <v>51</v>
      </c>
      <c r="G274" s="984"/>
      <c r="H274" s="985"/>
      <c r="I274" s="985"/>
      <c r="J274" s="985"/>
      <c r="K274" s="986"/>
      <c r="L274" s="986"/>
      <c r="M274" s="986"/>
      <c r="N274" s="987">
        <v>18.899999999999999</v>
      </c>
      <c r="O274" s="72"/>
      <c r="P274" s="72"/>
      <c r="Q274" s="102" t="s">
        <v>270</v>
      </c>
      <c r="R274" s="1535"/>
      <c r="S274" s="1535"/>
      <c r="T274" s="1535"/>
      <c r="U274" s="1535"/>
      <c r="V274" s="1535"/>
      <c r="W274" s="1535"/>
      <c r="X274" s="1535"/>
      <c r="Y274" s="1535"/>
      <c r="Z274" s="1535"/>
      <c r="AA274" s="1535"/>
    </row>
    <row r="275" spans="1:34" s="1541" customFormat="1" ht="53.25" customHeight="1">
      <c r="A275" s="1600"/>
      <c r="B275" s="1601"/>
      <c r="C275" s="974"/>
      <c r="D275" s="1602"/>
      <c r="E275" s="1552" t="s">
        <v>859</v>
      </c>
      <c r="F275" s="1603"/>
      <c r="G275" s="1604"/>
      <c r="H275" s="1555"/>
      <c r="I275" s="1556"/>
      <c r="J275" s="1557"/>
      <c r="K275" s="1605">
        <v>18.899999999999999</v>
      </c>
      <c r="L275" s="1606"/>
      <c r="M275" s="1606"/>
      <c r="N275" s="1607"/>
      <c r="O275" s="72"/>
      <c r="P275" s="72"/>
      <c r="Q275" s="102"/>
      <c r="R275" s="1535"/>
      <c r="S275" s="1535"/>
      <c r="T275" s="1535"/>
      <c r="U275" s="1535"/>
      <c r="V275" s="1535"/>
      <c r="W275" s="1535"/>
      <c r="X275" s="1535"/>
      <c r="Y275" s="1535"/>
      <c r="Z275" s="1535"/>
      <c r="AA275" s="1535"/>
    </row>
    <row r="276" spans="1:34" s="1541" customFormat="1" ht="68.25" customHeight="1">
      <c r="A276" s="981" t="s">
        <v>995</v>
      </c>
      <c r="B276" s="981" t="s">
        <v>120</v>
      </c>
      <c r="C276" s="1563"/>
      <c r="D276" s="983" t="s">
        <v>928</v>
      </c>
      <c r="E276" s="989" t="s">
        <v>1018</v>
      </c>
      <c r="F276" s="981" t="s">
        <v>51</v>
      </c>
      <c r="G276" s="984"/>
      <c r="H276" s="985"/>
      <c r="I276" s="985"/>
      <c r="J276" s="985"/>
      <c r="K276" s="986"/>
      <c r="L276" s="986"/>
      <c r="M276" s="986"/>
      <c r="N276" s="987">
        <v>16.840000000000003</v>
      </c>
      <c r="O276" s="72"/>
      <c r="P276" s="72"/>
      <c r="Q276" s="102" t="s">
        <v>270</v>
      </c>
      <c r="R276" s="1535"/>
      <c r="S276" s="1535"/>
      <c r="T276" s="1535"/>
      <c r="U276" s="1535"/>
      <c r="V276" s="1535"/>
      <c r="W276" s="1535"/>
      <c r="X276" s="1535"/>
      <c r="Y276" s="1535"/>
      <c r="Z276" s="1535"/>
      <c r="AA276" s="1535"/>
    </row>
    <row r="277" spans="1:34" s="1561" customFormat="1" ht="36.75" customHeight="1">
      <c r="A277" s="819"/>
      <c r="B277" s="1000"/>
      <c r="C277" s="807"/>
      <c r="D277" s="1003"/>
      <c r="E277" s="821" t="s">
        <v>1253</v>
      </c>
      <c r="F277" s="820"/>
      <c r="G277" s="822"/>
      <c r="H277" s="822"/>
      <c r="I277" s="823"/>
      <c r="J277" s="824"/>
      <c r="K277" s="825"/>
      <c r="L277" s="826"/>
      <c r="M277" s="852"/>
      <c r="N277" s="840"/>
      <c r="O277" s="848"/>
      <c r="P277" s="810"/>
      <c r="Q277" s="1592"/>
      <c r="R277" s="1593"/>
      <c r="S277" s="1594"/>
      <c r="T277" s="1593"/>
      <c r="U277" s="1594"/>
      <c r="V277" s="1593"/>
      <c r="W277" s="811"/>
      <c r="X277" s="1560"/>
      <c r="Y277" s="811"/>
      <c r="Z277" s="811"/>
      <c r="AA277" s="811"/>
      <c r="AB277" s="811"/>
      <c r="AC277" s="811"/>
      <c r="AD277" s="811"/>
      <c r="AE277" s="811"/>
      <c r="AF277" s="811"/>
      <c r="AH277" s="1560"/>
    </row>
    <row r="278" spans="1:34" s="1561" customFormat="1" ht="36.75" customHeight="1">
      <c r="A278" s="827"/>
      <c r="B278" s="1001"/>
      <c r="C278" s="807"/>
      <c r="D278" s="1006"/>
      <c r="E278" s="1110" t="s">
        <v>1180</v>
      </c>
      <c r="F278" s="1110"/>
      <c r="G278" s="802"/>
      <c r="H278" s="797"/>
      <c r="I278" s="798"/>
      <c r="J278" s="799"/>
      <c r="K278" s="800"/>
      <c r="L278" s="808"/>
      <c r="M278" s="809"/>
      <c r="N278" s="843"/>
      <c r="O278" s="848"/>
      <c r="P278" s="810"/>
      <c r="Q278" s="1592"/>
      <c r="R278" s="1593"/>
      <c r="S278" s="1594"/>
      <c r="T278" s="1593"/>
      <c r="U278" s="1594"/>
      <c r="V278" s="1593"/>
      <c r="W278" s="811"/>
      <c r="X278" s="1560"/>
      <c r="Y278" s="811"/>
      <c r="Z278" s="811"/>
      <c r="AA278" s="811"/>
      <c r="AB278" s="811"/>
      <c r="AC278" s="811"/>
      <c r="AD278" s="811"/>
      <c r="AE278" s="811"/>
      <c r="AF278" s="811"/>
      <c r="AH278" s="1560"/>
    </row>
    <row r="279" spans="1:34" s="1561" customFormat="1" ht="36.75" customHeight="1">
      <c r="A279" s="827"/>
      <c r="B279" s="1001"/>
      <c r="C279" s="807"/>
      <c r="D279" s="1006"/>
      <c r="E279" s="801" t="s">
        <v>1888</v>
      </c>
      <c r="F279" s="1110"/>
      <c r="G279" s="802">
        <v>1</v>
      </c>
      <c r="H279" s="797">
        <v>1.35</v>
      </c>
      <c r="I279" s="798"/>
      <c r="J279" s="799">
        <v>0.55000000000000004</v>
      </c>
      <c r="K279" s="800">
        <v>0.74250000000000016</v>
      </c>
      <c r="L279" s="808"/>
      <c r="M279" s="809"/>
      <c r="N279" s="843"/>
      <c r="O279" s="853"/>
      <c r="P279" s="810"/>
      <c r="Q279" s="1595"/>
      <c r="R279" s="1596"/>
      <c r="S279" s="1597"/>
      <c r="T279" s="1598"/>
      <c r="U279" s="1597"/>
      <c r="V279" s="1599"/>
      <c r="W279" s="811"/>
      <c r="X279" s="1560"/>
      <c r="Y279" s="811"/>
      <c r="Z279" s="811"/>
      <c r="AA279" s="811"/>
      <c r="AB279" s="811"/>
      <c r="AC279" s="811"/>
      <c r="AD279" s="811"/>
      <c r="AE279" s="811"/>
      <c r="AF279" s="811"/>
      <c r="AH279" s="1560"/>
    </row>
    <row r="280" spans="1:34" s="1561" customFormat="1" ht="36.75" customHeight="1">
      <c r="A280" s="827"/>
      <c r="B280" s="1001"/>
      <c r="C280" s="807"/>
      <c r="D280" s="1006"/>
      <c r="E280" s="801" t="s">
        <v>1889</v>
      </c>
      <c r="F280" s="1110"/>
      <c r="G280" s="802">
        <v>1</v>
      </c>
      <c r="H280" s="797">
        <v>1.35</v>
      </c>
      <c r="I280" s="798"/>
      <c r="J280" s="799">
        <v>1.3</v>
      </c>
      <c r="K280" s="800">
        <v>1.7550000000000001</v>
      </c>
      <c r="L280" s="808"/>
      <c r="M280" s="809"/>
      <c r="N280" s="843"/>
      <c r="O280" s="853"/>
      <c r="P280" s="810"/>
      <c r="Q280" s="1595"/>
      <c r="R280" s="1596"/>
      <c r="S280" s="1597"/>
      <c r="T280" s="1598"/>
      <c r="U280" s="1597"/>
      <c r="V280" s="1599"/>
      <c r="W280" s="811"/>
      <c r="X280" s="1560"/>
      <c r="Y280" s="811"/>
      <c r="Z280" s="811"/>
      <c r="AA280" s="811"/>
      <c r="AB280" s="811"/>
      <c r="AC280" s="811"/>
      <c r="AD280" s="811"/>
      <c r="AE280" s="811"/>
      <c r="AF280" s="811"/>
      <c r="AH280" s="1560"/>
    </row>
    <row r="281" spans="1:34" s="1561" customFormat="1" ht="36.75" customHeight="1">
      <c r="A281" s="827"/>
      <c r="B281" s="1001"/>
      <c r="C281" s="807"/>
      <c r="D281" s="1006"/>
      <c r="E281" s="801" t="s">
        <v>1890</v>
      </c>
      <c r="F281" s="1110"/>
      <c r="G281" s="802">
        <v>1</v>
      </c>
      <c r="H281" s="797">
        <v>1.35</v>
      </c>
      <c r="I281" s="798"/>
      <c r="J281" s="799">
        <v>1.3</v>
      </c>
      <c r="K281" s="800">
        <v>1.7550000000000001</v>
      </c>
      <c r="L281" s="808"/>
      <c r="M281" s="809"/>
      <c r="N281" s="843"/>
      <c r="O281" s="853"/>
      <c r="P281" s="810"/>
      <c r="Q281" s="1595"/>
      <c r="R281" s="1596"/>
      <c r="S281" s="1597"/>
      <c r="T281" s="1598"/>
      <c r="U281" s="1597"/>
      <c r="V281" s="1599"/>
      <c r="W281" s="811"/>
      <c r="X281" s="1560"/>
      <c r="Y281" s="811"/>
      <c r="Z281" s="811"/>
      <c r="AA281" s="811"/>
      <c r="AB281" s="811"/>
      <c r="AC281" s="811"/>
      <c r="AD281" s="811"/>
      <c r="AE281" s="811"/>
      <c r="AF281" s="811"/>
      <c r="AH281" s="1560"/>
    </row>
    <row r="282" spans="1:34" s="1561" customFormat="1" ht="36.75" customHeight="1">
      <c r="A282" s="827"/>
      <c r="B282" s="1001"/>
      <c r="C282" s="807"/>
      <c r="D282" s="1006"/>
      <c r="E282" s="801" t="s">
        <v>1891</v>
      </c>
      <c r="F282" s="1110"/>
      <c r="G282" s="802">
        <v>1</v>
      </c>
      <c r="H282" s="797">
        <v>1.35</v>
      </c>
      <c r="I282" s="798"/>
      <c r="J282" s="799">
        <v>1.3</v>
      </c>
      <c r="K282" s="800">
        <v>1.7550000000000001</v>
      </c>
      <c r="L282" s="808"/>
      <c r="M282" s="809"/>
      <c r="N282" s="843"/>
      <c r="O282" s="853"/>
      <c r="P282" s="810"/>
      <c r="Q282" s="1595"/>
      <c r="R282" s="1596"/>
      <c r="S282" s="1597"/>
      <c r="T282" s="1598"/>
      <c r="U282" s="1597"/>
      <c r="V282" s="1599"/>
      <c r="W282" s="811"/>
      <c r="X282" s="1560"/>
      <c r="Y282" s="811"/>
      <c r="Z282" s="811"/>
      <c r="AA282" s="811"/>
      <c r="AB282" s="811"/>
      <c r="AC282" s="811"/>
      <c r="AD282" s="811"/>
      <c r="AE282" s="811"/>
      <c r="AF282" s="811"/>
      <c r="AH282" s="1560"/>
    </row>
    <row r="283" spans="1:34" s="1561" customFormat="1" ht="36.75" customHeight="1">
      <c r="A283" s="827"/>
      <c r="B283" s="1001"/>
      <c r="C283" s="807"/>
      <c r="D283" s="1006"/>
      <c r="E283" s="801" t="s">
        <v>1892</v>
      </c>
      <c r="F283" s="1110"/>
      <c r="G283" s="802">
        <v>1</v>
      </c>
      <c r="H283" s="797">
        <v>1.1000000000000001</v>
      </c>
      <c r="I283" s="798"/>
      <c r="J283" s="799">
        <v>1.3</v>
      </c>
      <c r="K283" s="800">
        <v>1.4300000000000002</v>
      </c>
      <c r="L283" s="808"/>
      <c r="M283" s="809"/>
      <c r="N283" s="843"/>
      <c r="O283" s="853"/>
      <c r="P283" s="810"/>
      <c r="Q283" s="1595"/>
      <c r="R283" s="1596"/>
      <c r="S283" s="1597"/>
      <c r="T283" s="1598"/>
      <c r="U283" s="1597"/>
      <c r="V283" s="1599"/>
      <c r="W283" s="811"/>
      <c r="X283" s="1560"/>
      <c r="Y283" s="811"/>
      <c r="Z283" s="811"/>
      <c r="AA283" s="811"/>
      <c r="AB283" s="811"/>
      <c r="AC283" s="811"/>
      <c r="AD283" s="811"/>
      <c r="AE283" s="811"/>
      <c r="AF283" s="811"/>
      <c r="AH283" s="1560"/>
    </row>
    <row r="284" spans="1:34" s="1561" customFormat="1" ht="36.75" customHeight="1">
      <c r="A284" s="827"/>
      <c r="B284" s="1001"/>
      <c r="C284" s="807"/>
      <c r="D284" s="1006"/>
      <c r="E284" s="801" t="s">
        <v>1893</v>
      </c>
      <c r="F284" s="1110"/>
      <c r="G284" s="802">
        <v>1</v>
      </c>
      <c r="H284" s="797">
        <v>1.1000000000000001</v>
      </c>
      <c r="I284" s="798"/>
      <c r="J284" s="799">
        <v>1.3</v>
      </c>
      <c r="K284" s="800">
        <v>1.4300000000000002</v>
      </c>
      <c r="L284" s="808"/>
      <c r="M284" s="809"/>
      <c r="N284" s="843"/>
      <c r="O284" s="853"/>
      <c r="P284" s="810"/>
      <c r="Q284" s="1595"/>
      <c r="R284" s="1596"/>
      <c r="S284" s="1597"/>
      <c r="T284" s="1598"/>
      <c r="U284" s="1597"/>
      <c r="V284" s="1599"/>
      <c r="W284" s="811"/>
      <c r="X284" s="1560"/>
      <c r="Y284" s="811"/>
      <c r="Z284" s="811"/>
      <c r="AA284" s="811"/>
      <c r="AB284" s="811"/>
      <c r="AC284" s="811"/>
      <c r="AD284" s="811"/>
      <c r="AE284" s="811"/>
      <c r="AF284" s="811"/>
      <c r="AH284" s="1560"/>
    </row>
    <row r="285" spans="1:34" s="1561" customFormat="1" ht="36.75" customHeight="1">
      <c r="A285" s="827"/>
      <c r="B285" s="1001"/>
      <c r="C285" s="807"/>
      <c r="D285" s="1006"/>
      <c r="E285" s="801" t="s">
        <v>1894</v>
      </c>
      <c r="F285" s="1110"/>
      <c r="G285" s="802">
        <v>1</v>
      </c>
      <c r="H285" s="797">
        <v>1.1000000000000001</v>
      </c>
      <c r="I285" s="798"/>
      <c r="J285" s="799">
        <v>0.55000000000000004</v>
      </c>
      <c r="K285" s="800">
        <v>0.60500000000000009</v>
      </c>
      <c r="L285" s="808"/>
      <c r="M285" s="809"/>
      <c r="N285" s="843"/>
      <c r="O285" s="853"/>
      <c r="P285" s="810"/>
      <c r="Q285" s="1595"/>
      <c r="R285" s="1596"/>
      <c r="S285" s="1597"/>
      <c r="T285" s="1598"/>
      <c r="U285" s="1597"/>
      <c r="V285" s="1599"/>
      <c r="W285" s="811"/>
      <c r="X285" s="1560"/>
      <c r="Y285" s="811"/>
      <c r="Z285" s="811"/>
      <c r="AA285" s="811"/>
      <c r="AB285" s="811"/>
      <c r="AC285" s="811"/>
      <c r="AD285" s="811"/>
      <c r="AE285" s="811"/>
      <c r="AF285" s="811"/>
      <c r="AH285" s="1560"/>
    </row>
    <row r="286" spans="1:34" s="1561" customFormat="1" ht="36.75" customHeight="1">
      <c r="A286" s="827"/>
      <c r="B286" s="1001"/>
      <c r="C286" s="807"/>
      <c r="D286" s="1006"/>
      <c r="E286" s="801" t="s">
        <v>1895</v>
      </c>
      <c r="F286" s="1110"/>
      <c r="G286" s="802">
        <v>1</v>
      </c>
      <c r="H286" s="797">
        <v>1.35</v>
      </c>
      <c r="I286" s="798"/>
      <c r="J286" s="799">
        <v>1.3</v>
      </c>
      <c r="K286" s="800">
        <v>1.7550000000000001</v>
      </c>
      <c r="L286" s="808"/>
      <c r="M286" s="809"/>
      <c r="N286" s="843"/>
      <c r="O286" s="853"/>
      <c r="P286" s="810"/>
      <c r="Q286" s="1595"/>
      <c r="R286" s="1596"/>
      <c r="S286" s="1597"/>
      <c r="T286" s="1598"/>
      <c r="U286" s="1597"/>
      <c r="V286" s="1599"/>
      <c r="W286" s="811"/>
      <c r="X286" s="1560"/>
      <c r="Y286" s="811"/>
      <c r="Z286" s="811"/>
      <c r="AA286" s="811"/>
      <c r="AB286" s="811"/>
      <c r="AC286" s="811"/>
      <c r="AD286" s="811"/>
      <c r="AE286" s="811"/>
      <c r="AF286" s="811"/>
      <c r="AH286" s="1560"/>
    </row>
    <row r="287" spans="1:34" s="1561" customFormat="1" ht="36.75" customHeight="1">
      <c r="A287" s="827"/>
      <c r="B287" s="1001"/>
      <c r="C287" s="807"/>
      <c r="D287" s="1006"/>
      <c r="E287" s="801" t="s">
        <v>1896</v>
      </c>
      <c r="F287" s="1110"/>
      <c r="G287" s="802">
        <v>1</v>
      </c>
      <c r="H287" s="797">
        <v>1.35</v>
      </c>
      <c r="I287" s="798"/>
      <c r="J287" s="799">
        <v>1.3</v>
      </c>
      <c r="K287" s="800">
        <v>1.7550000000000001</v>
      </c>
      <c r="L287" s="808"/>
      <c r="M287" s="809"/>
      <c r="N287" s="843"/>
      <c r="O287" s="853"/>
      <c r="P287" s="810"/>
      <c r="Q287" s="1595"/>
      <c r="R287" s="1596"/>
      <c r="S287" s="1597"/>
      <c r="T287" s="1598"/>
      <c r="U287" s="1597"/>
      <c r="V287" s="1599"/>
      <c r="W287" s="811"/>
      <c r="X287" s="1560"/>
      <c r="Y287" s="811"/>
      <c r="Z287" s="811"/>
      <c r="AA287" s="811"/>
      <c r="AB287" s="811"/>
      <c r="AC287" s="811"/>
      <c r="AD287" s="811"/>
      <c r="AE287" s="811"/>
      <c r="AF287" s="811"/>
      <c r="AH287" s="1560"/>
    </row>
    <row r="288" spans="1:34" s="1561" customFormat="1" ht="36.75" customHeight="1">
      <c r="A288" s="827"/>
      <c r="B288" s="1001"/>
      <c r="C288" s="807"/>
      <c r="D288" s="1006"/>
      <c r="E288" s="801" t="s">
        <v>1897</v>
      </c>
      <c r="F288" s="1110"/>
      <c r="G288" s="802">
        <v>1</v>
      </c>
      <c r="H288" s="797">
        <v>1.35</v>
      </c>
      <c r="I288" s="798"/>
      <c r="J288" s="799">
        <v>0.55000000000000004</v>
      </c>
      <c r="K288" s="800">
        <v>0.74250000000000016</v>
      </c>
      <c r="L288" s="808"/>
      <c r="M288" s="809"/>
      <c r="N288" s="843"/>
      <c r="O288" s="853"/>
      <c r="P288" s="810"/>
      <c r="Q288" s="1595"/>
      <c r="R288" s="1596"/>
      <c r="S288" s="1597"/>
      <c r="T288" s="1598"/>
      <c r="U288" s="1597"/>
      <c r="V288" s="1599"/>
      <c r="W288" s="811"/>
      <c r="X288" s="1560"/>
      <c r="Y288" s="811"/>
      <c r="Z288" s="811"/>
      <c r="AA288" s="811"/>
      <c r="AB288" s="811"/>
      <c r="AC288" s="811"/>
      <c r="AD288" s="811"/>
      <c r="AE288" s="811"/>
      <c r="AF288" s="811"/>
      <c r="AH288" s="1560"/>
    </row>
    <row r="289" spans="1:35" s="1561" customFormat="1" ht="36.75" customHeight="1">
      <c r="A289" s="827"/>
      <c r="B289" s="1001"/>
      <c r="C289" s="807"/>
      <c r="D289" s="1006"/>
      <c r="E289" s="801" t="s">
        <v>1898</v>
      </c>
      <c r="F289" s="1110"/>
      <c r="G289" s="802">
        <v>1</v>
      </c>
      <c r="H289" s="797">
        <v>1.35</v>
      </c>
      <c r="I289" s="798"/>
      <c r="J289" s="799">
        <v>0.55000000000000004</v>
      </c>
      <c r="K289" s="800">
        <v>0.74250000000000016</v>
      </c>
      <c r="L289" s="808"/>
      <c r="M289" s="809"/>
      <c r="N289" s="843"/>
      <c r="O289" s="853"/>
      <c r="P289" s="810"/>
      <c r="Q289" s="1595"/>
      <c r="R289" s="1596"/>
      <c r="S289" s="1597"/>
      <c r="T289" s="1598"/>
      <c r="U289" s="1597"/>
      <c r="V289" s="1599"/>
      <c r="W289" s="811"/>
      <c r="X289" s="1560"/>
      <c r="Y289" s="811"/>
      <c r="Z289" s="811"/>
      <c r="AA289" s="811"/>
      <c r="AB289" s="811"/>
      <c r="AC289" s="811"/>
      <c r="AD289" s="811"/>
      <c r="AE289" s="811"/>
      <c r="AF289" s="811"/>
      <c r="AH289" s="1560"/>
    </row>
    <row r="290" spans="1:35" s="1561" customFormat="1" ht="36.75" customHeight="1">
      <c r="A290" s="827"/>
      <c r="B290" s="1001"/>
      <c r="C290" s="807"/>
      <c r="D290" s="1006"/>
      <c r="E290" s="801" t="s">
        <v>1897</v>
      </c>
      <c r="F290" s="1110"/>
      <c r="G290" s="802">
        <v>1</v>
      </c>
      <c r="H290" s="797">
        <v>1.35</v>
      </c>
      <c r="I290" s="798"/>
      <c r="J290" s="799">
        <v>1.35</v>
      </c>
      <c r="K290" s="800">
        <v>1.8225000000000002</v>
      </c>
      <c r="L290" s="808"/>
      <c r="M290" s="809"/>
      <c r="N290" s="843"/>
      <c r="O290" s="853"/>
      <c r="P290" s="810"/>
      <c r="Q290" s="1595"/>
      <c r="R290" s="1596"/>
      <c r="S290" s="1597"/>
      <c r="T290" s="1598"/>
      <c r="U290" s="1597"/>
      <c r="V290" s="1599"/>
      <c r="W290" s="811"/>
      <c r="X290" s="1560"/>
      <c r="Y290" s="811"/>
      <c r="Z290" s="811"/>
      <c r="AA290" s="811"/>
      <c r="AB290" s="811"/>
      <c r="AC290" s="811"/>
      <c r="AD290" s="811"/>
      <c r="AE290" s="811"/>
      <c r="AF290" s="811"/>
      <c r="AH290" s="1560"/>
    </row>
    <row r="291" spans="1:35" s="1561" customFormat="1" ht="36.75" customHeight="1">
      <c r="A291" s="827"/>
      <c r="B291" s="1001"/>
      <c r="C291" s="807"/>
      <c r="D291" s="1006"/>
      <c r="E291" s="801" t="s">
        <v>1899</v>
      </c>
      <c r="F291" s="1110"/>
      <c r="G291" s="802">
        <v>1</v>
      </c>
      <c r="H291" s="797">
        <v>1</v>
      </c>
      <c r="I291" s="798"/>
      <c r="J291" s="799">
        <v>0.55000000000000004</v>
      </c>
      <c r="K291" s="800">
        <v>0.55000000000000004</v>
      </c>
      <c r="L291" s="808"/>
      <c r="M291" s="809"/>
      <c r="N291" s="843"/>
      <c r="O291" s="853"/>
      <c r="P291" s="810"/>
      <c r="Q291" s="1595"/>
      <c r="R291" s="1596"/>
      <c r="S291" s="1597"/>
      <c r="T291" s="1598"/>
      <c r="U291" s="1597"/>
      <c r="V291" s="1599"/>
      <c r="W291" s="811"/>
      <c r="X291" s="1560"/>
      <c r="Y291" s="811"/>
      <c r="Z291" s="811"/>
      <c r="AA291" s="811"/>
      <c r="AB291" s="811"/>
      <c r="AC291" s="811"/>
      <c r="AD291" s="811"/>
      <c r="AE291" s="811"/>
      <c r="AF291" s="811"/>
      <c r="AH291" s="1560"/>
    </row>
    <row r="292" spans="1:35" s="1541" customFormat="1" ht="81.75" customHeight="1">
      <c r="A292" s="981" t="s">
        <v>996</v>
      </c>
      <c r="B292" s="981">
        <v>7962</v>
      </c>
      <c r="C292" s="1563"/>
      <c r="D292" s="983" t="s">
        <v>956</v>
      </c>
      <c r="E292" s="989" t="s">
        <v>1432</v>
      </c>
      <c r="F292" s="981" t="s">
        <v>48</v>
      </c>
      <c r="G292" s="984"/>
      <c r="H292" s="985"/>
      <c r="I292" s="985"/>
      <c r="J292" s="985"/>
      <c r="K292" s="986"/>
      <c r="L292" s="986"/>
      <c r="M292" s="986"/>
      <c r="N292" s="987">
        <v>1</v>
      </c>
      <c r="O292" s="72"/>
      <c r="P292" s="72"/>
      <c r="Q292" s="102" t="s">
        <v>270</v>
      </c>
      <c r="R292" s="1535"/>
      <c r="S292" s="1535"/>
      <c r="T292" s="1535"/>
      <c r="U292" s="1535"/>
      <c r="V292" s="1535"/>
      <c r="W292" s="1535"/>
      <c r="X292" s="1535"/>
      <c r="Y292" s="1535"/>
      <c r="Z292" s="1535"/>
      <c r="AA292" s="1535"/>
    </row>
    <row r="293" spans="1:35" s="811" customFormat="1" ht="48" customHeight="1">
      <c r="A293" s="819"/>
      <c r="B293" s="1000"/>
      <c r="C293" s="807"/>
      <c r="D293" s="1003"/>
      <c r="E293" s="864" t="s">
        <v>860</v>
      </c>
      <c r="F293" s="863"/>
      <c r="G293" s="822">
        <v>2.5880000000000004E-2</v>
      </c>
      <c r="H293" s="822"/>
      <c r="I293" s="823">
        <v>0.1</v>
      </c>
      <c r="J293" s="824"/>
      <c r="K293" s="825">
        <v>1.294</v>
      </c>
      <c r="L293" s="826">
        <v>0.12940000000000002</v>
      </c>
      <c r="M293" s="852"/>
      <c r="N293" s="840"/>
      <c r="O293" s="975"/>
      <c r="P293" s="859"/>
      <c r="Q293" s="1608"/>
      <c r="R293" s="1596"/>
      <c r="S293" s="1608"/>
      <c r="T293" s="1596"/>
      <c r="U293" s="1608"/>
      <c r="V293" s="1609"/>
      <c r="X293" s="1610"/>
      <c r="AH293" s="1610"/>
    </row>
    <row r="294" spans="1:35" s="811" customFormat="1" ht="48" customHeight="1">
      <c r="A294" s="827"/>
      <c r="B294" s="1001"/>
      <c r="C294" s="807"/>
      <c r="D294" s="1006"/>
      <c r="E294" s="828" t="s">
        <v>859</v>
      </c>
      <c r="F294" s="1017"/>
      <c r="G294" s="797">
        <v>0.11339999999999999</v>
      </c>
      <c r="H294" s="797"/>
      <c r="I294" s="798">
        <v>0.03</v>
      </c>
      <c r="J294" s="799"/>
      <c r="K294" s="800">
        <v>18.899999999999999</v>
      </c>
      <c r="L294" s="808">
        <v>0.56699999999999995</v>
      </c>
      <c r="M294" s="809"/>
      <c r="N294" s="843"/>
      <c r="O294" s="975"/>
      <c r="P294" s="859"/>
      <c r="Q294" s="1608"/>
      <c r="R294" s="1596"/>
      <c r="S294" s="1608"/>
      <c r="T294" s="1596"/>
      <c r="U294" s="1608"/>
      <c r="V294" s="1609"/>
      <c r="X294" s="1610"/>
      <c r="AH294" s="1610"/>
    </row>
    <row r="295" spans="1:35" s="811" customFormat="1" ht="48" customHeight="1">
      <c r="A295" s="827"/>
      <c r="B295" s="1001"/>
      <c r="C295" s="807"/>
      <c r="D295" s="1006"/>
      <c r="E295" s="828" t="s">
        <v>998</v>
      </c>
      <c r="F295" s="1017"/>
      <c r="G295" s="797">
        <v>0.378</v>
      </c>
      <c r="H295" s="797"/>
      <c r="I295" s="799">
        <v>0.1</v>
      </c>
      <c r="J295" s="799"/>
      <c r="K295" s="800">
        <v>18.899999999999999</v>
      </c>
      <c r="L295" s="808">
        <v>1.89</v>
      </c>
      <c r="M295" s="809"/>
      <c r="N295" s="843"/>
      <c r="O295" s="975"/>
      <c r="P295" s="859"/>
      <c r="Q295" s="1608"/>
      <c r="R295" s="1596"/>
      <c r="S295" s="1608"/>
      <c r="T295" s="1596"/>
      <c r="U295" s="1608"/>
      <c r="V295" s="1609"/>
      <c r="X295" s="1610"/>
      <c r="AH295" s="1610"/>
    </row>
    <row r="296" spans="1:35" s="811" customFormat="1" ht="59.25" customHeight="1">
      <c r="A296" s="827"/>
      <c r="B296" s="1001"/>
      <c r="C296" s="807"/>
      <c r="D296" s="1006"/>
      <c r="E296" s="828" t="s">
        <v>1018</v>
      </c>
      <c r="F296" s="1017"/>
      <c r="G296" s="797">
        <v>0.10104000000000002</v>
      </c>
      <c r="H296" s="797"/>
      <c r="I296" s="798">
        <v>0.03</v>
      </c>
      <c r="J296" s="799"/>
      <c r="K296" s="800">
        <v>16.840000000000003</v>
      </c>
      <c r="L296" s="808">
        <v>0.50520000000000009</v>
      </c>
      <c r="M296" s="809"/>
      <c r="N296" s="843"/>
      <c r="O296" s="975"/>
      <c r="P296" s="859"/>
      <c r="Q296" s="1608"/>
      <c r="R296" s="1596"/>
      <c r="S296" s="1608"/>
      <c r="T296" s="1596"/>
      <c r="U296" s="1608"/>
      <c r="V296" s="1609"/>
      <c r="X296" s="1610"/>
      <c r="AH296" s="1610"/>
    </row>
    <row r="297" spans="1:35" s="811" customFormat="1" ht="59.25" customHeight="1">
      <c r="A297" s="1428"/>
      <c r="B297" s="1437"/>
      <c r="C297" s="1418"/>
      <c r="D297" s="1438"/>
      <c r="E297" s="1432" t="s">
        <v>1424</v>
      </c>
      <c r="F297" s="1433"/>
      <c r="G297" s="1306"/>
      <c r="H297" s="1306"/>
      <c r="I297" s="1307"/>
      <c r="J297" s="1308"/>
      <c r="K297" s="1309"/>
      <c r="L297" s="1434"/>
      <c r="M297" s="1435"/>
      <c r="N297" s="1436"/>
      <c r="O297" s="975"/>
      <c r="P297" s="859"/>
      <c r="Q297" s="1608"/>
      <c r="R297" s="1596"/>
      <c r="S297" s="1608"/>
      <c r="T297" s="1596"/>
      <c r="U297" s="1608"/>
      <c r="V297" s="1609"/>
      <c r="X297" s="1610"/>
      <c r="AH297" s="1610"/>
    </row>
    <row r="298" spans="1:35" s="1541" customFormat="1" ht="44.25" customHeight="1">
      <c r="A298" s="1497" t="s">
        <v>960</v>
      </c>
      <c r="B298" s="1498" t="s">
        <v>947</v>
      </c>
      <c r="C298" s="1499"/>
      <c r="D298" s="1500"/>
      <c r="E298" s="1500" t="s">
        <v>551</v>
      </c>
      <c r="F298" s="1501"/>
      <c r="G298" s="1502"/>
      <c r="H298" s="1502"/>
      <c r="I298" s="1502"/>
      <c r="J298" s="1499"/>
      <c r="K298" s="1499"/>
      <c r="L298" s="1503"/>
      <c r="M298" s="1504"/>
      <c r="N298" s="1505"/>
      <c r="O298" s="683"/>
      <c r="P298" s="684"/>
      <c r="Q298" s="1536" t="s">
        <v>947</v>
      </c>
      <c r="R298" s="1536"/>
      <c r="S298" s="1537"/>
      <c r="T298" s="1538"/>
      <c r="U298" s="1538"/>
      <c r="V298" s="1538"/>
      <c r="W298" s="1536"/>
      <c r="X298" s="1539"/>
      <c r="Y298" s="1539"/>
      <c r="Z298" s="1540"/>
      <c r="AA298" s="1535"/>
    </row>
    <row r="299" spans="1:35" s="1541" customFormat="1" ht="53.25" customHeight="1">
      <c r="A299" s="1542" t="s">
        <v>1007</v>
      </c>
      <c r="B299" s="1542" t="s">
        <v>122</v>
      </c>
      <c r="C299" s="1563"/>
      <c r="D299" s="1543" t="s">
        <v>928</v>
      </c>
      <c r="E299" s="1564" t="s">
        <v>1005</v>
      </c>
      <c r="F299" s="1542" t="s">
        <v>96</v>
      </c>
      <c r="G299" s="1544"/>
      <c r="H299" s="1545"/>
      <c r="I299" s="1545"/>
      <c r="J299" s="1545"/>
      <c r="K299" s="1546"/>
      <c r="L299" s="1546"/>
      <c r="M299" s="1546"/>
      <c r="N299" s="1547">
        <v>9</v>
      </c>
      <c r="O299" s="72"/>
      <c r="P299" s="72"/>
      <c r="Q299" s="102" t="s">
        <v>270</v>
      </c>
      <c r="R299" s="1535"/>
      <c r="S299" s="1535"/>
      <c r="T299" s="1535"/>
      <c r="U299" s="1535"/>
      <c r="V299" s="1535"/>
      <c r="W299" s="1535"/>
      <c r="X299" s="1535"/>
      <c r="Y299" s="1535"/>
      <c r="Z299" s="1535"/>
      <c r="AA299" s="1535"/>
    </row>
    <row r="300" spans="1:35" s="1202" customFormat="1" ht="38.25" customHeight="1">
      <c r="A300" s="819"/>
      <c r="B300" s="1341"/>
      <c r="C300" s="1342"/>
      <c r="D300" s="1310"/>
      <c r="E300" s="820" t="s">
        <v>1214</v>
      </c>
      <c r="F300" s="864"/>
      <c r="G300" s="822"/>
      <c r="H300" s="838"/>
      <c r="I300" s="822"/>
      <c r="J300" s="823"/>
      <c r="K300" s="824"/>
      <c r="L300" s="825"/>
      <c r="M300" s="1004"/>
      <c r="N300" s="1005"/>
      <c r="O300" s="1171"/>
      <c r="P300" s="1180"/>
      <c r="Q300" s="1164"/>
      <c r="R300" s="1611" t="s">
        <v>1218</v>
      </c>
      <c r="S300" s="1612"/>
      <c r="T300" s="1613"/>
      <c r="U300" s="1614"/>
      <c r="V300" s="1615" t="s">
        <v>1216</v>
      </c>
      <c r="W300" s="1616">
        <v>1</v>
      </c>
      <c r="X300" s="1172"/>
      <c r="Y300" s="1572"/>
      <c r="Z300" s="1172"/>
      <c r="AA300" s="1172"/>
      <c r="AB300" s="1172"/>
      <c r="AC300" s="1172"/>
      <c r="AD300" s="1172"/>
      <c r="AE300" s="1172"/>
      <c r="AF300" s="1172"/>
      <c r="AG300" s="1172"/>
      <c r="AI300" s="1572" t="s">
        <v>1166</v>
      </c>
    </row>
    <row r="301" spans="1:35" s="1202" customFormat="1" ht="38.25" customHeight="1">
      <c r="A301" s="827"/>
      <c r="B301" s="1270"/>
      <c r="C301" s="1271"/>
      <c r="D301" s="115"/>
      <c r="E301" s="828" t="s">
        <v>1614</v>
      </c>
      <c r="F301" s="1264"/>
      <c r="G301" s="802">
        <v>1</v>
      </c>
      <c r="H301" s="802"/>
      <c r="I301" s="797"/>
      <c r="J301" s="798"/>
      <c r="K301" s="799"/>
      <c r="L301" s="800"/>
      <c r="M301" s="856"/>
      <c r="N301" s="1007"/>
      <c r="O301" s="1171"/>
      <c r="P301" s="1180"/>
      <c r="Q301" s="1164"/>
      <c r="R301" s="1611" t="s">
        <v>1218</v>
      </c>
      <c r="S301" s="1612"/>
      <c r="T301" s="1613"/>
      <c r="U301" s="1614"/>
      <c r="V301" s="1615" t="s">
        <v>1217</v>
      </c>
      <c r="W301" s="1616">
        <v>3</v>
      </c>
      <c r="X301" s="1172"/>
      <c r="Y301" s="1572"/>
      <c r="Z301" s="1172"/>
      <c r="AA301" s="1172"/>
      <c r="AB301" s="1172"/>
      <c r="AC301" s="1172"/>
      <c r="AD301" s="1172"/>
      <c r="AE301" s="1172"/>
      <c r="AF301" s="1172"/>
      <c r="AG301" s="1172"/>
      <c r="AI301" s="1572" t="s">
        <v>1166</v>
      </c>
    </row>
    <row r="302" spans="1:35" s="1202" customFormat="1" ht="38.25" customHeight="1">
      <c r="A302" s="827"/>
      <c r="B302" s="1270"/>
      <c r="C302" s="1271"/>
      <c r="D302" s="115"/>
      <c r="E302" s="828" t="s">
        <v>1606</v>
      </c>
      <c r="F302" s="1264"/>
      <c r="G302" s="802">
        <v>1</v>
      </c>
      <c r="H302" s="802"/>
      <c r="I302" s="797"/>
      <c r="J302" s="798"/>
      <c r="K302" s="799"/>
      <c r="L302" s="800"/>
      <c r="M302" s="856"/>
      <c r="N302" s="1007"/>
      <c r="O302" s="1171"/>
      <c r="P302" s="1180"/>
      <c r="Q302" s="1164"/>
      <c r="R302" s="1611" t="s">
        <v>1218</v>
      </c>
      <c r="S302" s="1612"/>
      <c r="T302" s="1613"/>
      <c r="U302" s="1614"/>
      <c r="V302" s="1615" t="s">
        <v>1216</v>
      </c>
      <c r="W302" s="1616">
        <v>1</v>
      </c>
      <c r="X302" s="1172"/>
      <c r="Y302" s="1572"/>
      <c r="Z302" s="1172"/>
      <c r="AA302" s="1172"/>
      <c r="AB302" s="1172"/>
      <c r="AC302" s="1172"/>
      <c r="AD302" s="1172"/>
      <c r="AE302" s="1172"/>
      <c r="AF302" s="1172"/>
      <c r="AG302" s="1172"/>
      <c r="AI302" s="1572" t="s">
        <v>1166</v>
      </c>
    </row>
    <row r="303" spans="1:35" s="1202" customFormat="1" ht="38.25" customHeight="1">
      <c r="A303" s="827"/>
      <c r="B303" s="1270"/>
      <c r="C303" s="1271"/>
      <c r="D303" s="115"/>
      <c r="E303" s="828" t="s">
        <v>1615</v>
      </c>
      <c r="F303" s="1264"/>
      <c r="G303" s="802">
        <v>1</v>
      </c>
      <c r="H303" s="802"/>
      <c r="I303" s="797"/>
      <c r="J303" s="798"/>
      <c r="K303" s="799"/>
      <c r="L303" s="800"/>
      <c r="M303" s="856"/>
      <c r="N303" s="1007"/>
      <c r="O303" s="1171"/>
      <c r="P303" s="1168"/>
      <c r="Q303" s="1164"/>
      <c r="R303" s="1611" t="s">
        <v>1218</v>
      </c>
      <c r="S303" s="1617"/>
      <c r="T303" s="1611"/>
      <c r="U303" s="1611"/>
      <c r="V303" s="1618"/>
      <c r="W303" s="1618"/>
      <c r="X303" s="1172"/>
      <c r="Y303" s="1572"/>
      <c r="Z303" s="1172"/>
      <c r="AA303" s="1172"/>
      <c r="AB303" s="1172"/>
      <c r="AC303" s="1172"/>
      <c r="AD303" s="1172"/>
      <c r="AE303" s="1172"/>
      <c r="AF303" s="1172"/>
      <c r="AG303" s="1172"/>
      <c r="AI303" s="1572" t="s">
        <v>1166</v>
      </c>
    </row>
    <row r="304" spans="1:35" s="1202" customFormat="1" ht="38.25" customHeight="1">
      <c r="A304" s="827"/>
      <c r="B304" s="1270"/>
      <c r="C304" s="1271"/>
      <c r="D304" s="115"/>
      <c r="E304" s="828" t="s">
        <v>1608</v>
      </c>
      <c r="F304" s="1264"/>
      <c r="G304" s="802">
        <v>1</v>
      </c>
      <c r="H304" s="802"/>
      <c r="I304" s="797"/>
      <c r="J304" s="798"/>
      <c r="K304" s="799"/>
      <c r="L304" s="800"/>
      <c r="M304" s="856"/>
      <c r="N304" s="1007"/>
      <c r="O304" s="1171"/>
      <c r="P304" s="1168"/>
      <c r="Q304" s="1164"/>
      <c r="R304" s="1611" t="s">
        <v>1218</v>
      </c>
      <c r="S304" s="1617"/>
      <c r="T304" s="1611"/>
      <c r="U304" s="1611"/>
      <c r="V304" s="1618"/>
      <c r="W304" s="1618"/>
      <c r="X304" s="1172"/>
      <c r="Y304" s="1572"/>
      <c r="Z304" s="1172"/>
      <c r="AA304" s="1172"/>
      <c r="AB304" s="1172"/>
      <c r="AC304" s="1172"/>
      <c r="AD304" s="1172"/>
      <c r="AE304" s="1172"/>
      <c r="AF304" s="1172"/>
      <c r="AG304" s="1172"/>
      <c r="AI304" s="1572"/>
    </row>
    <row r="305" spans="1:35" s="1202" customFormat="1" ht="38.25" customHeight="1">
      <c r="A305" s="827"/>
      <c r="B305" s="1270"/>
      <c r="C305" s="1271"/>
      <c r="D305" s="115"/>
      <c r="E305" s="828" t="s">
        <v>1609</v>
      </c>
      <c r="F305" s="1264"/>
      <c r="G305" s="802">
        <v>1</v>
      </c>
      <c r="H305" s="802"/>
      <c r="I305" s="797"/>
      <c r="J305" s="798"/>
      <c r="K305" s="799"/>
      <c r="L305" s="800"/>
      <c r="M305" s="856"/>
      <c r="N305" s="1007"/>
      <c r="O305" s="1171"/>
      <c r="P305" s="1168"/>
      <c r="Q305" s="1164"/>
      <c r="R305" s="1611" t="s">
        <v>1218</v>
      </c>
      <c r="S305" s="1617"/>
      <c r="T305" s="1611"/>
      <c r="U305" s="1611"/>
      <c r="V305" s="1618"/>
      <c r="W305" s="1618"/>
      <c r="X305" s="1172"/>
      <c r="Y305" s="1572"/>
      <c r="Z305" s="1172"/>
      <c r="AA305" s="1172"/>
      <c r="AB305" s="1172"/>
      <c r="AC305" s="1172"/>
      <c r="AD305" s="1172"/>
      <c r="AE305" s="1172"/>
      <c r="AF305" s="1172"/>
      <c r="AG305" s="1172"/>
      <c r="AI305" s="1572"/>
    </row>
    <row r="306" spans="1:35" s="1202" customFormat="1" ht="38.25" customHeight="1">
      <c r="A306" s="827"/>
      <c r="B306" s="1270"/>
      <c r="C306" s="1271"/>
      <c r="D306" s="115"/>
      <c r="E306" s="828" t="s">
        <v>1523</v>
      </c>
      <c r="F306" s="1264"/>
      <c r="G306" s="802">
        <v>1</v>
      </c>
      <c r="H306" s="802"/>
      <c r="I306" s="797"/>
      <c r="J306" s="798"/>
      <c r="K306" s="799"/>
      <c r="L306" s="800"/>
      <c r="M306" s="856"/>
      <c r="N306" s="1007"/>
      <c r="O306" s="1171"/>
      <c r="P306" s="1180"/>
      <c r="Q306" s="1164"/>
      <c r="R306" s="1611" t="s">
        <v>1218</v>
      </c>
      <c r="S306" s="1612"/>
      <c r="T306" s="1613"/>
      <c r="U306" s="1614"/>
      <c r="V306" s="1615" t="s">
        <v>1217</v>
      </c>
      <c r="W306" s="1616">
        <v>3</v>
      </c>
      <c r="X306" s="1172"/>
      <c r="Y306" s="1572"/>
      <c r="Z306" s="1172"/>
      <c r="AA306" s="1172"/>
      <c r="AB306" s="1172"/>
      <c r="AC306" s="1172"/>
      <c r="AD306" s="1172"/>
      <c r="AE306" s="1172"/>
      <c r="AF306" s="1172"/>
      <c r="AG306" s="1172"/>
      <c r="AI306" s="1572" t="s">
        <v>1166</v>
      </c>
    </row>
    <row r="307" spans="1:35" s="1202" customFormat="1" ht="38.25" customHeight="1">
      <c r="A307" s="827"/>
      <c r="B307" s="1270"/>
      <c r="C307" s="1271"/>
      <c r="D307" s="115"/>
      <c r="E307" s="828" t="s">
        <v>1616</v>
      </c>
      <c r="F307" s="1264"/>
      <c r="G307" s="802">
        <v>1</v>
      </c>
      <c r="H307" s="802"/>
      <c r="I307" s="797"/>
      <c r="J307" s="798"/>
      <c r="K307" s="799"/>
      <c r="L307" s="800"/>
      <c r="M307" s="856"/>
      <c r="N307" s="1007"/>
      <c r="O307" s="1171"/>
      <c r="P307" s="1180"/>
      <c r="Q307" s="1164"/>
      <c r="R307" s="1611" t="s">
        <v>1218</v>
      </c>
      <c r="S307" s="1612"/>
      <c r="T307" s="1613"/>
      <c r="U307" s="1614"/>
      <c r="V307" s="1615" t="s">
        <v>1216</v>
      </c>
      <c r="W307" s="1616">
        <v>1</v>
      </c>
      <c r="X307" s="1172"/>
      <c r="Y307" s="1572"/>
      <c r="Z307" s="1172"/>
      <c r="AA307" s="1172"/>
      <c r="AB307" s="1172"/>
      <c r="AC307" s="1172"/>
      <c r="AD307" s="1172"/>
      <c r="AE307" s="1172"/>
      <c r="AF307" s="1172"/>
      <c r="AG307" s="1172"/>
      <c r="AI307" s="1572" t="s">
        <v>1166</v>
      </c>
    </row>
    <row r="308" spans="1:35" s="1202" customFormat="1" ht="38.25" customHeight="1">
      <c r="A308" s="827"/>
      <c r="B308" s="1270"/>
      <c r="C308" s="1271"/>
      <c r="D308" s="115"/>
      <c r="E308" s="828" t="s">
        <v>1178</v>
      </c>
      <c r="F308" s="1264"/>
      <c r="G308" s="802">
        <v>1</v>
      </c>
      <c r="H308" s="802"/>
      <c r="I308" s="797"/>
      <c r="J308" s="798"/>
      <c r="K308" s="799"/>
      <c r="L308" s="800"/>
      <c r="M308" s="856"/>
      <c r="N308" s="1007"/>
      <c r="O308" s="1171"/>
      <c r="P308" s="1168"/>
      <c r="Q308" s="1164"/>
      <c r="R308" s="1611" t="s">
        <v>1218</v>
      </c>
      <c r="S308" s="1617"/>
      <c r="T308" s="1611"/>
      <c r="U308" s="1611"/>
      <c r="V308" s="1618"/>
      <c r="W308" s="1618"/>
      <c r="X308" s="1172"/>
      <c r="Y308" s="1572"/>
      <c r="Z308" s="1172"/>
      <c r="AA308" s="1172"/>
      <c r="AB308" s="1172"/>
      <c r="AC308" s="1172"/>
      <c r="AD308" s="1172"/>
      <c r="AE308" s="1172"/>
      <c r="AF308" s="1172"/>
      <c r="AG308" s="1172"/>
      <c r="AI308" s="1572" t="s">
        <v>1166</v>
      </c>
    </row>
    <row r="309" spans="1:35" s="1202" customFormat="1" ht="38.25" customHeight="1">
      <c r="A309" s="829"/>
      <c r="B309" s="1349"/>
      <c r="C309" s="1350"/>
      <c r="D309" s="1351"/>
      <c r="E309" s="830" t="s">
        <v>1497</v>
      </c>
      <c r="F309" s="1277"/>
      <c r="G309" s="831">
        <v>1</v>
      </c>
      <c r="H309" s="831"/>
      <c r="I309" s="832"/>
      <c r="J309" s="833"/>
      <c r="K309" s="834"/>
      <c r="L309" s="835"/>
      <c r="M309" s="1009"/>
      <c r="N309" s="1010"/>
      <c r="O309" s="1171"/>
      <c r="P309" s="1168"/>
      <c r="Q309" s="1164"/>
      <c r="R309" s="1611" t="s">
        <v>1218</v>
      </c>
      <c r="S309" s="1617"/>
      <c r="T309" s="1611"/>
      <c r="U309" s="1611"/>
      <c r="V309" s="1618"/>
      <c r="W309" s="1618"/>
      <c r="X309" s="1172"/>
      <c r="Y309" s="1572"/>
      <c r="Z309" s="1172"/>
      <c r="AA309" s="1172"/>
      <c r="AB309" s="1172"/>
      <c r="AC309" s="1172"/>
      <c r="AD309" s="1172"/>
      <c r="AE309" s="1172"/>
      <c r="AF309" s="1172"/>
      <c r="AG309" s="1172"/>
      <c r="AI309" s="1572" t="s">
        <v>1166</v>
      </c>
    </row>
    <row r="310" spans="1:35" s="1541" customFormat="1" ht="53.25" customHeight="1">
      <c r="A310" s="981" t="s">
        <v>1008</v>
      </c>
      <c r="B310" s="981" t="s">
        <v>123</v>
      </c>
      <c r="C310" s="1124"/>
      <c r="D310" s="983" t="s">
        <v>928</v>
      </c>
      <c r="E310" s="989" t="s">
        <v>1012</v>
      </c>
      <c r="F310" s="981" t="s">
        <v>96</v>
      </c>
      <c r="G310" s="984"/>
      <c r="H310" s="985"/>
      <c r="I310" s="985"/>
      <c r="J310" s="985"/>
      <c r="K310" s="986"/>
      <c r="L310" s="986"/>
      <c r="M310" s="986"/>
      <c r="N310" s="987">
        <v>26</v>
      </c>
      <c r="O310" s="72"/>
      <c r="P310" s="72"/>
      <c r="Q310" s="102" t="s">
        <v>270</v>
      </c>
      <c r="R310" s="1535"/>
      <c r="S310" s="1535"/>
      <c r="T310" s="1535"/>
      <c r="U310" s="1535"/>
      <c r="V310" s="1535"/>
      <c r="W310" s="1535"/>
      <c r="X310" s="1535"/>
      <c r="Y310" s="1535"/>
      <c r="Z310" s="1535"/>
      <c r="AA310" s="1535"/>
    </row>
    <row r="311" spans="1:35" s="1184" customFormat="1" ht="38.25" customHeight="1">
      <c r="A311" s="1038"/>
      <c r="B311" s="1272"/>
      <c r="C311" s="1273"/>
      <c r="D311" s="1274"/>
      <c r="E311" s="821" t="s">
        <v>1223</v>
      </c>
      <c r="F311" s="1262"/>
      <c r="G311" s="1263"/>
      <c r="H311" s="1041"/>
      <c r="I311" s="1041"/>
      <c r="J311" s="1042"/>
      <c r="K311" s="1043"/>
      <c r="L311" s="1044"/>
      <c r="M311" s="1045"/>
      <c r="N311" s="1046"/>
      <c r="O311" s="1181"/>
      <c r="P311" s="1182"/>
      <c r="Q311" s="1183"/>
      <c r="R311" s="1619"/>
      <c r="S311" s="1620"/>
      <c r="T311" s="1621"/>
      <c r="U311" s="1621"/>
      <c r="V311" s="1622"/>
      <c r="W311" s="1622"/>
      <c r="Y311" s="1623"/>
      <c r="AI311" s="1623" t="s">
        <v>1166</v>
      </c>
    </row>
    <row r="312" spans="1:35" s="1628" customFormat="1" ht="36.75" customHeight="1">
      <c r="A312" s="862"/>
      <c r="B312" s="1362"/>
      <c r="C312" s="1363"/>
      <c r="D312" s="1364"/>
      <c r="E312" s="1264" t="s">
        <v>1220</v>
      </c>
      <c r="F312" s="1047"/>
      <c r="G312" s="1265"/>
      <c r="H312" s="803"/>
      <c r="I312" s="803"/>
      <c r="J312" s="875"/>
      <c r="K312" s="876"/>
      <c r="L312" s="877"/>
      <c r="M312" s="901"/>
      <c r="N312" s="1048"/>
      <c r="O312" s="1181"/>
      <c r="P312" s="1185"/>
      <c r="Q312" s="1186"/>
      <c r="R312" s="1624"/>
      <c r="S312" s="1625"/>
      <c r="T312" s="1624"/>
      <c r="U312" s="1624"/>
      <c r="V312" s="1626"/>
      <c r="W312" s="1626"/>
      <c r="X312" s="1184"/>
      <c r="Y312" s="1627"/>
      <c r="Z312" s="1184"/>
      <c r="AA312" s="1184"/>
      <c r="AB312" s="1184"/>
      <c r="AC312" s="1184"/>
      <c r="AD312" s="1184"/>
      <c r="AE312" s="1184"/>
      <c r="AF312" s="1184"/>
      <c r="AG312" s="1184"/>
      <c r="AI312" s="1627"/>
    </row>
    <row r="313" spans="1:35" s="1202" customFormat="1" ht="38.25" customHeight="1">
      <c r="A313" s="827"/>
      <c r="B313" s="1270"/>
      <c r="C313" s="1271"/>
      <c r="D313" s="115"/>
      <c r="E313" s="828" t="s">
        <v>1614</v>
      </c>
      <c r="F313" s="1264"/>
      <c r="G313" s="802">
        <v>1</v>
      </c>
      <c r="H313" s="802"/>
      <c r="I313" s="797"/>
      <c r="J313" s="798"/>
      <c r="K313" s="799"/>
      <c r="L313" s="800"/>
      <c r="M313" s="856"/>
      <c r="N313" s="1007"/>
      <c r="O313" s="1171"/>
      <c r="P313" s="1180"/>
      <c r="Q313" s="1164"/>
      <c r="R313" s="1176" t="s">
        <v>1223</v>
      </c>
      <c r="S313" s="1612"/>
      <c r="T313" s="1613"/>
      <c r="U313" s="1614"/>
      <c r="V313" s="1615" t="s">
        <v>1216</v>
      </c>
      <c r="W313" s="1616">
        <v>1</v>
      </c>
      <c r="X313" s="1172"/>
      <c r="Y313" s="1572"/>
      <c r="Z313" s="1172"/>
      <c r="AA313" s="1172"/>
      <c r="AB313" s="1172"/>
      <c r="AC313" s="1172"/>
      <c r="AD313" s="1172"/>
      <c r="AE313" s="1172"/>
      <c r="AF313" s="1172"/>
      <c r="AG313" s="1172"/>
      <c r="AI313" s="1572" t="s">
        <v>1166</v>
      </c>
    </row>
    <row r="314" spans="1:35" s="1202" customFormat="1" ht="38.25" customHeight="1">
      <c r="A314" s="827"/>
      <c r="B314" s="1270"/>
      <c r="C314" s="1271"/>
      <c r="D314" s="115"/>
      <c r="E314" s="828" t="s">
        <v>1606</v>
      </c>
      <c r="F314" s="1264"/>
      <c r="G314" s="802">
        <v>1</v>
      </c>
      <c r="H314" s="802"/>
      <c r="I314" s="797"/>
      <c r="J314" s="798"/>
      <c r="K314" s="799"/>
      <c r="L314" s="800"/>
      <c r="M314" s="856"/>
      <c r="N314" s="1007"/>
      <c r="O314" s="1171"/>
      <c r="P314" s="1180"/>
      <c r="Q314" s="1164"/>
      <c r="R314" s="1176" t="s">
        <v>1223</v>
      </c>
      <c r="S314" s="1612"/>
      <c r="T314" s="1613"/>
      <c r="U314" s="1614"/>
      <c r="V314" s="1615" t="s">
        <v>1217</v>
      </c>
      <c r="W314" s="1616">
        <v>3</v>
      </c>
      <c r="X314" s="1172"/>
      <c r="Y314" s="1572"/>
      <c r="Z314" s="1172"/>
      <c r="AA314" s="1172"/>
      <c r="AB314" s="1172"/>
      <c r="AC314" s="1172"/>
      <c r="AD314" s="1172"/>
      <c r="AE314" s="1172"/>
      <c r="AF314" s="1172"/>
      <c r="AG314" s="1172"/>
      <c r="AI314" s="1572" t="s">
        <v>1166</v>
      </c>
    </row>
    <row r="315" spans="1:35" s="1202" customFormat="1" ht="38.25" customHeight="1">
      <c r="A315" s="827"/>
      <c r="B315" s="1270"/>
      <c r="C315" s="1271"/>
      <c r="D315" s="115"/>
      <c r="E315" s="828" t="s">
        <v>1607</v>
      </c>
      <c r="F315" s="1264"/>
      <c r="G315" s="802">
        <v>1</v>
      </c>
      <c r="H315" s="802"/>
      <c r="I315" s="797"/>
      <c r="J315" s="798"/>
      <c r="K315" s="799"/>
      <c r="L315" s="800"/>
      <c r="M315" s="856"/>
      <c r="N315" s="1007"/>
      <c r="O315" s="1171"/>
      <c r="P315" s="1180"/>
      <c r="Q315" s="1164"/>
      <c r="R315" s="1176" t="s">
        <v>1223</v>
      </c>
      <c r="S315" s="1612"/>
      <c r="T315" s="1613"/>
      <c r="U315" s="1614"/>
      <c r="V315" s="1615" t="s">
        <v>1216</v>
      </c>
      <c r="W315" s="1616">
        <v>1</v>
      </c>
      <c r="X315" s="1172"/>
      <c r="Y315" s="1572"/>
      <c r="Z315" s="1172"/>
      <c r="AA315" s="1172"/>
      <c r="AB315" s="1172"/>
      <c r="AC315" s="1172"/>
      <c r="AD315" s="1172"/>
      <c r="AE315" s="1172"/>
      <c r="AF315" s="1172"/>
      <c r="AG315" s="1172"/>
      <c r="AI315" s="1572" t="s">
        <v>1166</v>
      </c>
    </row>
    <row r="316" spans="1:35" s="1202" customFormat="1" ht="38.25" customHeight="1">
      <c r="A316" s="827"/>
      <c r="B316" s="1270"/>
      <c r="C316" s="1271"/>
      <c r="D316" s="115"/>
      <c r="E316" s="828" t="s">
        <v>1608</v>
      </c>
      <c r="F316" s="1264"/>
      <c r="G316" s="802">
        <v>1</v>
      </c>
      <c r="H316" s="802"/>
      <c r="I316" s="797"/>
      <c r="J316" s="798"/>
      <c r="K316" s="799"/>
      <c r="L316" s="800"/>
      <c r="M316" s="856"/>
      <c r="N316" s="1007"/>
      <c r="O316" s="1171"/>
      <c r="P316" s="1168"/>
      <c r="Q316" s="1164"/>
      <c r="R316" s="1176" t="s">
        <v>1223</v>
      </c>
      <c r="S316" s="1617"/>
      <c r="T316" s="1611"/>
      <c r="U316" s="1611"/>
      <c r="V316" s="1618"/>
      <c r="W316" s="1618"/>
      <c r="X316" s="1172"/>
      <c r="Y316" s="1572"/>
      <c r="Z316" s="1172"/>
      <c r="AA316" s="1172"/>
      <c r="AB316" s="1172"/>
      <c r="AC316" s="1172"/>
      <c r="AD316" s="1172"/>
      <c r="AE316" s="1172"/>
      <c r="AF316" s="1172"/>
      <c r="AG316" s="1172"/>
      <c r="AI316" s="1572" t="s">
        <v>1166</v>
      </c>
    </row>
    <row r="317" spans="1:35" s="1202" customFormat="1" ht="38.25" customHeight="1">
      <c r="A317" s="827"/>
      <c r="B317" s="1270"/>
      <c r="C317" s="1271"/>
      <c r="D317" s="115"/>
      <c r="E317" s="828" t="s">
        <v>1609</v>
      </c>
      <c r="F317" s="1264"/>
      <c r="G317" s="802">
        <v>1</v>
      </c>
      <c r="H317" s="802"/>
      <c r="I317" s="797"/>
      <c r="J317" s="798"/>
      <c r="K317" s="799"/>
      <c r="L317" s="800"/>
      <c r="M317" s="856"/>
      <c r="N317" s="1007"/>
      <c r="O317" s="1171"/>
      <c r="P317" s="1168"/>
      <c r="Q317" s="1164"/>
      <c r="R317" s="1176" t="s">
        <v>1223</v>
      </c>
      <c r="S317" s="1617"/>
      <c r="T317" s="1611"/>
      <c r="U317" s="1611"/>
      <c r="V317" s="1618"/>
      <c r="W317" s="1618"/>
      <c r="X317" s="1172"/>
      <c r="Y317" s="1572"/>
      <c r="Z317" s="1172"/>
      <c r="AA317" s="1172"/>
      <c r="AB317" s="1172"/>
      <c r="AC317" s="1172"/>
      <c r="AD317" s="1172"/>
      <c r="AE317" s="1172"/>
      <c r="AF317" s="1172"/>
      <c r="AG317" s="1172"/>
      <c r="AI317" s="1572" t="s">
        <v>1166</v>
      </c>
    </row>
    <row r="318" spans="1:35" s="1202" customFormat="1" ht="38.25" customHeight="1">
      <c r="A318" s="827"/>
      <c r="B318" s="1270"/>
      <c r="C318" s="1271"/>
      <c r="D318" s="115"/>
      <c r="E318" s="828" t="s">
        <v>181</v>
      </c>
      <c r="F318" s="1264"/>
      <c r="G318" s="802">
        <v>1</v>
      </c>
      <c r="H318" s="802"/>
      <c r="I318" s="797"/>
      <c r="J318" s="798"/>
      <c r="K318" s="799"/>
      <c r="L318" s="800"/>
      <c r="M318" s="856"/>
      <c r="N318" s="1007"/>
      <c r="O318" s="1171"/>
      <c r="P318" s="1168"/>
      <c r="Q318" s="1164"/>
      <c r="R318" s="1176" t="s">
        <v>1223</v>
      </c>
      <c r="S318" s="1617"/>
      <c r="T318" s="1611"/>
      <c r="U318" s="1611"/>
      <c r="V318" s="1618"/>
      <c r="W318" s="1618"/>
      <c r="X318" s="1172"/>
      <c r="Y318" s="1572"/>
      <c r="Z318" s="1172"/>
      <c r="AA318" s="1172"/>
      <c r="AB318" s="1172"/>
      <c r="AC318" s="1172"/>
      <c r="AD318" s="1172"/>
      <c r="AE318" s="1172"/>
      <c r="AF318" s="1172"/>
      <c r="AG318" s="1172"/>
      <c r="AI318" s="1572" t="s">
        <v>1166</v>
      </c>
    </row>
    <row r="319" spans="1:35" s="1202" customFormat="1" ht="38.25" customHeight="1">
      <c r="A319" s="827"/>
      <c r="B319" s="1270"/>
      <c r="C319" s="1271"/>
      <c r="D319" s="115"/>
      <c r="E319" s="828" t="s">
        <v>1523</v>
      </c>
      <c r="F319" s="1264"/>
      <c r="G319" s="802">
        <v>1</v>
      </c>
      <c r="H319" s="802"/>
      <c r="I319" s="797"/>
      <c r="J319" s="798"/>
      <c r="K319" s="799"/>
      <c r="L319" s="800"/>
      <c r="M319" s="856"/>
      <c r="N319" s="1007"/>
      <c r="O319" s="1171"/>
      <c r="P319" s="1168"/>
      <c r="Q319" s="1164"/>
      <c r="R319" s="1176" t="s">
        <v>1223</v>
      </c>
      <c r="S319" s="1617"/>
      <c r="T319" s="1611"/>
      <c r="U319" s="1611"/>
      <c r="V319" s="1618"/>
      <c r="W319" s="1618"/>
      <c r="X319" s="1172"/>
      <c r="Y319" s="1572"/>
      <c r="Z319" s="1172"/>
      <c r="AA319" s="1172"/>
      <c r="AB319" s="1172"/>
      <c r="AC319" s="1172"/>
      <c r="AD319" s="1172"/>
      <c r="AE319" s="1172"/>
      <c r="AF319" s="1172"/>
      <c r="AG319" s="1172"/>
      <c r="AI319" s="1572"/>
    </row>
    <row r="320" spans="1:35" s="1202" customFormat="1" ht="38.25" customHeight="1">
      <c r="A320" s="827"/>
      <c r="B320" s="1270"/>
      <c r="C320" s="1271"/>
      <c r="D320" s="115"/>
      <c r="E320" s="828" t="s">
        <v>1522</v>
      </c>
      <c r="F320" s="1264"/>
      <c r="G320" s="802">
        <v>1</v>
      </c>
      <c r="H320" s="802"/>
      <c r="I320" s="797"/>
      <c r="J320" s="798"/>
      <c r="K320" s="799"/>
      <c r="L320" s="800"/>
      <c r="M320" s="856"/>
      <c r="N320" s="1007"/>
      <c r="O320" s="1171"/>
      <c r="P320" s="1168"/>
      <c r="Q320" s="1164"/>
      <c r="R320" s="1176" t="s">
        <v>1223</v>
      </c>
      <c r="S320" s="1617"/>
      <c r="T320" s="1611"/>
      <c r="U320" s="1611"/>
      <c r="V320" s="1618"/>
      <c r="W320" s="1618"/>
      <c r="X320" s="1172"/>
      <c r="Y320" s="1572"/>
      <c r="Z320" s="1172"/>
      <c r="AA320" s="1172"/>
      <c r="AB320" s="1172"/>
      <c r="AC320" s="1172"/>
      <c r="AD320" s="1172"/>
      <c r="AE320" s="1172"/>
      <c r="AF320" s="1172"/>
      <c r="AG320" s="1172"/>
      <c r="AI320" s="1572" t="s">
        <v>1166</v>
      </c>
    </row>
    <row r="321" spans="1:35" s="1202" customFormat="1" ht="38.25" customHeight="1">
      <c r="A321" s="827"/>
      <c r="B321" s="1270"/>
      <c r="C321" s="1271"/>
      <c r="D321" s="115"/>
      <c r="E321" s="828" t="s">
        <v>1167</v>
      </c>
      <c r="F321" s="1264"/>
      <c r="G321" s="802">
        <v>1</v>
      </c>
      <c r="H321" s="802"/>
      <c r="I321" s="797"/>
      <c r="J321" s="798"/>
      <c r="K321" s="799"/>
      <c r="L321" s="800"/>
      <c r="M321" s="856"/>
      <c r="N321" s="1007"/>
      <c r="O321" s="1171"/>
      <c r="P321" s="1168"/>
      <c r="Q321" s="1164"/>
      <c r="R321" s="1176" t="s">
        <v>1223</v>
      </c>
      <c r="S321" s="1617"/>
      <c r="T321" s="1611"/>
      <c r="U321" s="1611"/>
      <c r="V321" s="1618"/>
      <c r="W321" s="1618"/>
      <c r="X321" s="1172"/>
      <c r="Y321" s="1572"/>
      <c r="Z321" s="1172"/>
      <c r="AA321" s="1172"/>
      <c r="AB321" s="1172"/>
      <c r="AC321" s="1172"/>
      <c r="AD321" s="1172"/>
      <c r="AE321" s="1172"/>
      <c r="AF321" s="1172"/>
      <c r="AG321" s="1172"/>
      <c r="AI321" s="1572" t="s">
        <v>1166</v>
      </c>
    </row>
    <row r="322" spans="1:35" s="1628" customFormat="1" ht="38.25" customHeight="1">
      <c r="A322" s="862"/>
      <c r="B322" s="1362"/>
      <c r="C322" s="1363"/>
      <c r="D322" s="1364"/>
      <c r="E322" s="828" t="s">
        <v>1616</v>
      </c>
      <c r="F322" s="1264"/>
      <c r="G322" s="802">
        <v>1</v>
      </c>
      <c r="H322" s="802"/>
      <c r="I322" s="803"/>
      <c r="J322" s="875"/>
      <c r="K322" s="876"/>
      <c r="L322" s="877"/>
      <c r="M322" s="901"/>
      <c r="N322" s="1048"/>
      <c r="O322" s="1181"/>
      <c r="P322" s="1185"/>
      <c r="Q322" s="1186"/>
      <c r="R322" s="1176" t="s">
        <v>1223</v>
      </c>
      <c r="S322" s="1625"/>
      <c r="T322" s="1624"/>
      <c r="U322" s="1624"/>
      <c r="V322" s="1626"/>
      <c r="W322" s="1626"/>
      <c r="X322" s="1184"/>
      <c r="Y322" s="1627"/>
      <c r="Z322" s="1184"/>
      <c r="AA322" s="1184"/>
      <c r="AB322" s="1184"/>
      <c r="AC322" s="1184"/>
      <c r="AD322" s="1184"/>
      <c r="AE322" s="1184"/>
      <c r="AF322" s="1184"/>
      <c r="AG322" s="1184"/>
      <c r="AI322" s="1627"/>
    </row>
    <row r="323" spans="1:35" s="1628" customFormat="1" ht="38.25" customHeight="1">
      <c r="A323" s="862"/>
      <c r="B323" s="1362"/>
      <c r="C323" s="1363"/>
      <c r="D323" s="1364"/>
      <c r="E323" s="828" t="s">
        <v>1178</v>
      </c>
      <c r="F323" s="1264"/>
      <c r="G323" s="802">
        <v>1</v>
      </c>
      <c r="H323" s="802"/>
      <c r="I323" s="803"/>
      <c r="J323" s="875"/>
      <c r="K323" s="876"/>
      <c r="L323" s="877"/>
      <c r="M323" s="901"/>
      <c r="N323" s="1048"/>
      <c r="O323" s="1181"/>
      <c r="P323" s="1185"/>
      <c r="Q323" s="1186"/>
      <c r="R323" s="1176" t="s">
        <v>1223</v>
      </c>
      <c r="S323" s="1625"/>
      <c r="T323" s="1624"/>
      <c r="U323" s="1624"/>
      <c r="V323" s="1626"/>
      <c r="W323" s="1626"/>
      <c r="X323" s="1184"/>
      <c r="Y323" s="1627"/>
      <c r="Z323" s="1184"/>
      <c r="AA323" s="1184"/>
      <c r="AB323" s="1184"/>
      <c r="AC323" s="1184"/>
      <c r="AD323" s="1184"/>
      <c r="AE323" s="1184"/>
      <c r="AF323" s="1184"/>
      <c r="AG323" s="1184"/>
      <c r="AI323" s="1627"/>
    </row>
    <row r="324" spans="1:35" s="1628" customFormat="1" ht="38.25" customHeight="1">
      <c r="A324" s="862"/>
      <c r="B324" s="1362"/>
      <c r="C324" s="1363"/>
      <c r="D324" s="1364"/>
      <c r="E324" s="828" t="s">
        <v>1497</v>
      </c>
      <c r="F324" s="1264"/>
      <c r="G324" s="802">
        <v>1</v>
      </c>
      <c r="H324" s="802"/>
      <c r="I324" s="803"/>
      <c r="J324" s="875"/>
      <c r="K324" s="876"/>
      <c r="L324" s="877"/>
      <c r="M324" s="901"/>
      <c r="N324" s="1048"/>
      <c r="O324" s="1181"/>
      <c r="P324" s="1185"/>
      <c r="Q324" s="1186"/>
      <c r="R324" s="1176" t="s">
        <v>1223</v>
      </c>
      <c r="S324" s="1625"/>
      <c r="T324" s="1624"/>
      <c r="U324" s="1624"/>
      <c r="V324" s="1626"/>
      <c r="W324" s="1626"/>
      <c r="X324" s="1184"/>
      <c r="Y324" s="1627"/>
      <c r="Z324" s="1184"/>
      <c r="AA324" s="1184"/>
      <c r="AB324" s="1184"/>
      <c r="AC324" s="1184"/>
      <c r="AD324" s="1184"/>
      <c r="AE324" s="1184"/>
      <c r="AF324" s="1184"/>
      <c r="AG324" s="1184"/>
      <c r="AI324" s="1627"/>
    </row>
    <row r="325" spans="1:35" s="1628" customFormat="1" ht="38.25" customHeight="1">
      <c r="A325" s="862"/>
      <c r="B325" s="1362"/>
      <c r="C325" s="1363"/>
      <c r="D325" s="1364"/>
      <c r="E325" s="828" t="s">
        <v>1219</v>
      </c>
      <c r="F325" s="1264"/>
      <c r="G325" s="802">
        <v>1</v>
      </c>
      <c r="H325" s="802"/>
      <c r="I325" s="803"/>
      <c r="J325" s="875"/>
      <c r="K325" s="876"/>
      <c r="L325" s="877"/>
      <c r="M325" s="901"/>
      <c r="N325" s="1048"/>
      <c r="O325" s="1181"/>
      <c r="P325" s="1185"/>
      <c r="Q325" s="1186"/>
      <c r="R325" s="1176" t="s">
        <v>1223</v>
      </c>
      <c r="S325" s="1625"/>
      <c r="T325" s="1624"/>
      <c r="U325" s="1624"/>
      <c r="V325" s="1626"/>
      <c r="W325" s="1626"/>
      <c r="X325" s="1184"/>
      <c r="Y325" s="1627"/>
      <c r="Z325" s="1184"/>
      <c r="AA325" s="1184"/>
      <c r="AB325" s="1184"/>
      <c r="AC325" s="1184"/>
      <c r="AD325" s="1184"/>
      <c r="AE325" s="1184"/>
      <c r="AF325" s="1184"/>
      <c r="AG325" s="1184"/>
      <c r="AI325" s="1627"/>
    </row>
    <row r="326" spans="1:35" s="1628" customFormat="1" ht="38.25" customHeight="1">
      <c r="A326" s="862"/>
      <c r="B326" s="1362"/>
      <c r="C326" s="1363"/>
      <c r="D326" s="1364"/>
      <c r="E326" s="1266" t="s">
        <v>1222</v>
      </c>
      <c r="F326" s="1047"/>
      <c r="G326" s="1265"/>
      <c r="H326" s="803"/>
      <c r="I326" s="803"/>
      <c r="J326" s="875"/>
      <c r="K326" s="876"/>
      <c r="L326" s="877"/>
      <c r="M326" s="901"/>
      <c r="N326" s="1048"/>
      <c r="O326" s="1181"/>
      <c r="P326" s="1185"/>
      <c r="Q326" s="1186"/>
      <c r="R326" s="1624"/>
      <c r="S326" s="1625"/>
      <c r="T326" s="1624"/>
      <c r="U326" s="1624"/>
      <c r="V326" s="1626"/>
      <c r="W326" s="1626"/>
      <c r="X326" s="1184"/>
      <c r="Y326" s="1627"/>
      <c r="Z326" s="1184"/>
      <c r="AA326" s="1184"/>
      <c r="AB326" s="1184"/>
      <c r="AC326" s="1184"/>
      <c r="AD326" s="1184"/>
      <c r="AE326" s="1184"/>
      <c r="AF326" s="1184"/>
      <c r="AG326" s="1184"/>
      <c r="AI326" s="1627"/>
    </row>
    <row r="327" spans="1:35" s="1202" customFormat="1" ht="38.25" customHeight="1">
      <c r="A327" s="827"/>
      <c r="B327" s="1270"/>
      <c r="C327" s="1271"/>
      <c r="D327" s="115"/>
      <c r="E327" s="828" t="s">
        <v>1614</v>
      </c>
      <c r="F327" s="1264"/>
      <c r="G327" s="802">
        <v>1</v>
      </c>
      <c r="H327" s="802"/>
      <c r="I327" s="797"/>
      <c r="J327" s="798"/>
      <c r="K327" s="799"/>
      <c r="L327" s="800"/>
      <c r="M327" s="856"/>
      <c r="N327" s="1007"/>
      <c r="O327" s="1171"/>
      <c r="P327" s="1180"/>
      <c r="Q327" s="1164"/>
      <c r="R327" s="1187" t="s">
        <v>1222</v>
      </c>
      <c r="S327" s="1612"/>
      <c r="T327" s="1613"/>
      <c r="U327" s="1614"/>
      <c r="V327" s="1615" t="s">
        <v>1216</v>
      </c>
      <c r="W327" s="1616">
        <v>1</v>
      </c>
      <c r="X327" s="1172"/>
      <c r="Y327" s="1572"/>
      <c r="Z327" s="1172"/>
      <c r="AA327" s="1172"/>
      <c r="AB327" s="1172"/>
      <c r="AC327" s="1172"/>
      <c r="AD327" s="1172"/>
      <c r="AE327" s="1172"/>
      <c r="AF327" s="1172"/>
      <c r="AG327" s="1172"/>
      <c r="AI327" s="1572" t="s">
        <v>1166</v>
      </c>
    </row>
    <row r="328" spans="1:35" s="1202" customFormat="1" ht="38.25" customHeight="1">
      <c r="A328" s="827"/>
      <c r="B328" s="1270"/>
      <c r="C328" s="1271"/>
      <c r="D328" s="115"/>
      <c r="E328" s="828" t="s">
        <v>1606</v>
      </c>
      <c r="F328" s="1264"/>
      <c r="G328" s="802">
        <v>1</v>
      </c>
      <c r="H328" s="802"/>
      <c r="I328" s="797"/>
      <c r="J328" s="798"/>
      <c r="K328" s="799"/>
      <c r="L328" s="800"/>
      <c r="M328" s="856"/>
      <c r="N328" s="1007"/>
      <c r="O328" s="1171"/>
      <c r="P328" s="1180"/>
      <c r="Q328" s="1164"/>
      <c r="R328" s="1187" t="s">
        <v>1222</v>
      </c>
      <c r="S328" s="1612"/>
      <c r="T328" s="1613"/>
      <c r="U328" s="1614"/>
      <c r="V328" s="1615" t="s">
        <v>1217</v>
      </c>
      <c r="W328" s="1616">
        <v>3</v>
      </c>
      <c r="X328" s="1172"/>
      <c r="Y328" s="1572"/>
      <c r="Z328" s="1172"/>
      <c r="AA328" s="1172"/>
      <c r="AB328" s="1172"/>
      <c r="AC328" s="1172"/>
      <c r="AD328" s="1172"/>
      <c r="AE328" s="1172"/>
      <c r="AF328" s="1172"/>
      <c r="AG328" s="1172"/>
      <c r="AI328" s="1572" t="s">
        <v>1166</v>
      </c>
    </row>
    <row r="329" spans="1:35" s="1202" customFormat="1" ht="38.25" customHeight="1">
      <c r="A329" s="827"/>
      <c r="B329" s="1270"/>
      <c r="C329" s="1271"/>
      <c r="D329" s="115"/>
      <c r="E329" s="828" t="s">
        <v>1607</v>
      </c>
      <c r="F329" s="1264"/>
      <c r="G329" s="802">
        <v>1</v>
      </c>
      <c r="H329" s="802"/>
      <c r="I329" s="797"/>
      <c r="J329" s="798"/>
      <c r="K329" s="799"/>
      <c r="L329" s="800"/>
      <c r="M329" s="856"/>
      <c r="N329" s="1007"/>
      <c r="O329" s="1171"/>
      <c r="P329" s="1180"/>
      <c r="Q329" s="1164"/>
      <c r="R329" s="1187" t="s">
        <v>1222</v>
      </c>
      <c r="S329" s="1612"/>
      <c r="T329" s="1613"/>
      <c r="U329" s="1614"/>
      <c r="V329" s="1615" t="s">
        <v>1216</v>
      </c>
      <c r="W329" s="1616">
        <v>1</v>
      </c>
      <c r="X329" s="1172"/>
      <c r="Y329" s="1572"/>
      <c r="Z329" s="1172"/>
      <c r="AA329" s="1172"/>
      <c r="AB329" s="1172"/>
      <c r="AC329" s="1172"/>
      <c r="AD329" s="1172"/>
      <c r="AE329" s="1172"/>
      <c r="AF329" s="1172"/>
      <c r="AG329" s="1172"/>
      <c r="AI329" s="1572" t="s">
        <v>1166</v>
      </c>
    </row>
    <row r="330" spans="1:35" s="1202" customFormat="1" ht="38.25" customHeight="1">
      <c r="A330" s="827"/>
      <c r="B330" s="1270"/>
      <c r="C330" s="1271"/>
      <c r="D330" s="115"/>
      <c r="E330" s="828" t="s">
        <v>1608</v>
      </c>
      <c r="F330" s="1264"/>
      <c r="G330" s="802">
        <v>1</v>
      </c>
      <c r="H330" s="802"/>
      <c r="I330" s="797"/>
      <c r="J330" s="798"/>
      <c r="K330" s="799"/>
      <c r="L330" s="800"/>
      <c r="M330" s="856"/>
      <c r="N330" s="1007"/>
      <c r="O330" s="1171"/>
      <c r="P330" s="1168"/>
      <c r="Q330" s="1164"/>
      <c r="R330" s="1187" t="s">
        <v>1222</v>
      </c>
      <c r="S330" s="1617"/>
      <c r="T330" s="1611"/>
      <c r="U330" s="1611"/>
      <c r="V330" s="1618"/>
      <c r="W330" s="1618"/>
      <c r="X330" s="1172"/>
      <c r="Y330" s="1572"/>
      <c r="Z330" s="1172"/>
      <c r="AA330" s="1172"/>
      <c r="AB330" s="1172"/>
      <c r="AC330" s="1172"/>
      <c r="AD330" s="1172"/>
      <c r="AE330" s="1172"/>
      <c r="AF330" s="1172"/>
      <c r="AG330" s="1172"/>
      <c r="AI330" s="1572" t="s">
        <v>1166</v>
      </c>
    </row>
    <row r="331" spans="1:35" s="1202" customFormat="1" ht="38.25" customHeight="1">
      <c r="A331" s="827"/>
      <c r="B331" s="1270"/>
      <c r="C331" s="1271"/>
      <c r="D331" s="115"/>
      <c r="E331" s="828" t="s">
        <v>181</v>
      </c>
      <c r="F331" s="1264"/>
      <c r="G331" s="802">
        <v>1</v>
      </c>
      <c r="H331" s="802"/>
      <c r="I331" s="797"/>
      <c r="J331" s="798"/>
      <c r="K331" s="799"/>
      <c r="L331" s="800"/>
      <c r="M331" s="856"/>
      <c r="N331" s="1007"/>
      <c r="O331" s="1171"/>
      <c r="P331" s="1168"/>
      <c r="Q331" s="1164"/>
      <c r="R331" s="1187" t="s">
        <v>1222</v>
      </c>
      <c r="S331" s="1617"/>
      <c r="T331" s="1611"/>
      <c r="U331" s="1611"/>
      <c r="V331" s="1618"/>
      <c r="W331" s="1618"/>
      <c r="X331" s="1172"/>
      <c r="Y331" s="1572"/>
      <c r="Z331" s="1172"/>
      <c r="AA331" s="1172"/>
      <c r="AB331" s="1172"/>
      <c r="AC331" s="1172"/>
      <c r="AD331" s="1172"/>
      <c r="AE331" s="1172"/>
      <c r="AF331" s="1172"/>
      <c r="AG331" s="1172"/>
      <c r="AI331" s="1572" t="s">
        <v>1166</v>
      </c>
    </row>
    <row r="332" spans="1:35" s="1202" customFormat="1" ht="38.25" customHeight="1">
      <c r="A332" s="827"/>
      <c r="B332" s="1270"/>
      <c r="C332" s="1271"/>
      <c r="D332" s="115"/>
      <c r="E332" s="828" t="s">
        <v>1609</v>
      </c>
      <c r="F332" s="1264"/>
      <c r="G332" s="802">
        <v>1</v>
      </c>
      <c r="H332" s="802"/>
      <c r="I332" s="797"/>
      <c r="J332" s="798"/>
      <c r="K332" s="799"/>
      <c r="L332" s="800"/>
      <c r="M332" s="856"/>
      <c r="N332" s="1007"/>
      <c r="O332" s="1171"/>
      <c r="P332" s="1168"/>
      <c r="Q332" s="1164"/>
      <c r="R332" s="1187" t="s">
        <v>1222</v>
      </c>
      <c r="S332" s="1617"/>
      <c r="T332" s="1611"/>
      <c r="U332" s="1611"/>
      <c r="V332" s="1618"/>
      <c r="W332" s="1618"/>
      <c r="X332" s="1172"/>
      <c r="Y332" s="1572"/>
      <c r="Z332" s="1172"/>
      <c r="AA332" s="1172"/>
      <c r="AB332" s="1172"/>
      <c r="AC332" s="1172"/>
      <c r="AD332" s="1172"/>
      <c r="AE332" s="1172"/>
      <c r="AF332" s="1172"/>
      <c r="AG332" s="1172"/>
      <c r="AI332" s="1572" t="s">
        <v>1166</v>
      </c>
    </row>
    <row r="333" spans="1:35" s="1202" customFormat="1" ht="38.25" customHeight="1">
      <c r="A333" s="827"/>
      <c r="B333" s="1270"/>
      <c r="C333" s="1271"/>
      <c r="D333" s="115"/>
      <c r="E333" s="828" t="s">
        <v>1523</v>
      </c>
      <c r="F333" s="1264"/>
      <c r="G333" s="802">
        <v>1</v>
      </c>
      <c r="H333" s="802"/>
      <c r="I333" s="797"/>
      <c r="J333" s="798"/>
      <c r="K333" s="799"/>
      <c r="L333" s="800"/>
      <c r="M333" s="856"/>
      <c r="N333" s="1007"/>
      <c r="O333" s="1171"/>
      <c r="P333" s="1168"/>
      <c r="Q333" s="1164"/>
      <c r="R333" s="1187" t="s">
        <v>1222</v>
      </c>
      <c r="S333" s="1617"/>
      <c r="T333" s="1611"/>
      <c r="U333" s="1611"/>
      <c r="V333" s="1618"/>
      <c r="W333" s="1618"/>
      <c r="X333" s="1172"/>
      <c r="Y333" s="1572"/>
      <c r="Z333" s="1172"/>
      <c r="AA333" s="1172"/>
      <c r="AB333" s="1172"/>
      <c r="AC333" s="1172"/>
      <c r="AD333" s="1172"/>
      <c r="AE333" s="1172"/>
      <c r="AF333" s="1172"/>
      <c r="AG333" s="1172"/>
      <c r="AI333" s="1572"/>
    </row>
    <row r="334" spans="1:35" s="1202" customFormat="1" ht="38.25" customHeight="1">
      <c r="A334" s="827"/>
      <c r="B334" s="1270"/>
      <c r="C334" s="1271"/>
      <c r="D334" s="115"/>
      <c r="E334" s="828" t="s">
        <v>1522</v>
      </c>
      <c r="F334" s="1264"/>
      <c r="G334" s="802">
        <v>1</v>
      </c>
      <c r="H334" s="802"/>
      <c r="I334" s="797"/>
      <c r="J334" s="798"/>
      <c r="K334" s="799"/>
      <c r="L334" s="800"/>
      <c r="M334" s="856"/>
      <c r="N334" s="1007"/>
      <c r="O334" s="1171"/>
      <c r="P334" s="1168"/>
      <c r="Q334" s="1164"/>
      <c r="R334" s="1187" t="s">
        <v>1222</v>
      </c>
      <c r="S334" s="1617"/>
      <c r="T334" s="1611"/>
      <c r="U334" s="1611"/>
      <c r="V334" s="1618"/>
      <c r="W334" s="1618"/>
      <c r="X334" s="1172"/>
      <c r="Y334" s="1572"/>
      <c r="Z334" s="1172"/>
      <c r="AA334" s="1172"/>
      <c r="AB334" s="1172"/>
      <c r="AC334" s="1172"/>
      <c r="AD334" s="1172"/>
      <c r="AE334" s="1172"/>
      <c r="AF334" s="1172"/>
      <c r="AG334" s="1172"/>
      <c r="AI334" s="1572" t="s">
        <v>1166</v>
      </c>
    </row>
    <row r="335" spans="1:35" s="1202" customFormat="1" ht="38.25" customHeight="1">
      <c r="A335" s="827"/>
      <c r="B335" s="1270"/>
      <c r="C335" s="1271"/>
      <c r="D335" s="115"/>
      <c r="E335" s="828" t="s">
        <v>1167</v>
      </c>
      <c r="F335" s="1264"/>
      <c r="G335" s="802">
        <v>1</v>
      </c>
      <c r="H335" s="802"/>
      <c r="I335" s="797"/>
      <c r="J335" s="798"/>
      <c r="K335" s="799"/>
      <c r="L335" s="800"/>
      <c r="M335" s="856"/>
      <c r="N335" s="1007"/>
      <c r="O335" s="1171"/>
      <c r="P335" s="1168"/>
      <c r="Q335" s="1164"/>
      <c r="R335" s="1187" t="s">
        <v>1222</v>
      </c>
      <c r="S335" s="1617"/>
      <c r="T335" s="1611"/>
      <c r="U335" s="1611"/>
      <c r="V335" s="1618"/>
      <c r="W335" s="1618"/>
      <c r="X335" s="1172"/>
      <c r="Y335" s="1572"/>
      <c r="Z335" s="1172"/>
      <c r="AA335" s="1172"/>
      <c r="AB335" s="1172"/>
      <c r="AC335" s="1172"/>
      <c r="AD335" s="1172"/>
      <c r="AE335" s="1172"/>
      <c r="AF335" s="1172"/>
      <c r="AG335" s="1172"/>
      <c r="AI335" s="1572" t="s">
        <v>1166</v>
      </c>
    </row>
    <row r="336" spans="1:35" s="1628" customFormat="1" ht="38.25" customHeight="1">
      <c r="A336" s="862"/>
      <c r="B336" s="1362"/>
      <c r="C336" s="1363"/>
      <c r="D336" s="1364"/>
      <c r="E336" s="828" t="s">
        <v>1616</v>
      </c>
      <c r="F336" s="1264"/>
      <c r="G336" s="802">
        <v>1</v>
      </c>
      <c r="H336" s="802"/>
      <c r="I336" s="803"/>
      <c r="J336" s="875"/>
      <c r="K336" s="876"/>
      <c r="L336" s="877"/>
      <c r="M336" s="901"/>
      <c r="N336" s="1048"/>
      <c r="O336" s="1181"/>
      <c r="P336" s="1185"/>
      <c r="Q336" s="1186"/>
      <c r="R336" s="1187" t="s">
        <v>1222</v>
      </c>
      <c r="S336" s="1625"/>
      <c r="T336" s="1624"/>
      <c r="U336" s="1624"/>
      <c r="V336" s="1626"/>
      <c r="W336" s="1626"/>
      <c r="X336" s="1184"/>
      <c r="Y336" s="1627"/>
      <c r="Z336" s="1184"/>
      <c r="AA336" s="1184"/>
      <c r="AB336" s="1184"/>
      <c r="AC336" s="1184"/>
      <c r="AD336" s="1184"/>
      <c r="AE336" s="1184"/>
      <c r="AF336" s="1184"/>
      <c r="AG336" s="1184"/>
      <c r="AI336" s="1627"/>
    </row>
    <row r="337" spans="1:35" s="1628" customFormat="1" ht="38.25" customHeight="1">
      <c r="A337" s="862"/>
      <c r="B337" s="1362"/>
      <c r="C337" s="1363"/>
      <c r="D337" s="1364"/>
      <c r="E337" s="828" t="s">
        <v>1178</v>
      </c>
      <c r="F337" s="1264"/>
      <c r="G337" s="802">
        <v>1</v>
      </c>
      <c r="H337" s="802"/>
      <c r="I337" s="803"/>
      <c r="J337" s="875"/>
      <c r="K337" s="876"/>
      <c r="L337" s="877"/>
      <c r="M337" s="901"/>
      <c r="N337" s="1048"/>
      <c r="O337" s="1181"/>
      <c r="P337" s="1185"/>
      <c r="Q337" s="1186"/>
      <c r="R337" s="1187" t="s">
        <v>1222</v>
      </c>
      <c r="S337" s="1625"/>
      <c r="T337" s="1624"/>
      <c r="U337" s="1624"/>
      <c r="V337" s="1626"/>
      <c r="W337" s="1626"/>
      <c r="X337" s="1184"/>
      <c r="Y337" s="1627"/>
      <c r="Z337" s="1184"/>
      <c r="AA337" s="1184"/>
      <c r="AB337" s="1184"/>
      <c r="AC337" s="1184"/>
      <c r="AD337" s="1184"/>
      <c r="AE337" s="1184"/>
      <c r="AF337" s="1184"/>
      <c r="AG337" s="1184"/>
      <c r="AI337" s="1627"/>
    </row>
    <row r="338" spans="1:35" s="1628" customFormat="1" ht="38.25" customHeight="1">
      <c r="A338" s="862"/>
      <c r="B338" s="1362"/>
      <c r="C338" s="1363"/>
      <c r="D338" s="1364"/>
      <c r="E338" s="828" t="s">
        <v>1497</v>
      </c>
      <c r="F338" s="1264"/>
      <c r="G338" s="802">
        <v>1</v>
      </c>
      <c r="H338" s="802"/>
      <c r="I338" s="803"/>
      <c r="J338" s="875"/>
      <c r="K338" s="876"/>
      <c r="L338" s="877"/>
      <c r="M338" s="901"/>
      <c r="N338" s="1048"/>
      <c r="O338" s="1181"/>
      <c r="P338" s="1185"/>
      <c r="Q338" s="1186"/>
      <c r="R338" s="1187" t="s">
        <v>1222</v>
      </c>
      <c r="S338" s="1625"/>
      <c r="T338" s="1624"/>
      <c r="U338" s="1624"/>
      <c r="V338" s="1626"/>
      <c r="W338" s="1626"/>
      <c r="X338" s="1184"/>
      <c r="Y338" s="1627"/>
      <c r="Z338" s="1184"/>
      <c r="AA338" s="1184"/>
      <c r="AB338" s="1184"/>
      <c r="AC338" s="1184"/>
      <c r="AD338" s="1184"/>
      <c r="AE338" s="1184"/>
      <c r="AF338" s="1184"/>
      <c r="AG338" s="1184"/>
      <c r="AI338" s="1627"/>
    </row>
    <row r="339" spans="1:35" s="1628" customFormat="1" ht="38.25" customHeight="1">
      <c r="A339" s="1023"/>
      <c r="B339" s="1365"/>
      <c r="C339" s="1366"/>
      <c r="D339" s="1367"/>
      <c r="E339" s="830" t="s">
        <v>1219</v>
      </c>
      <c r="F339" s="1277"/>
      <c r="G339" s="831">
        <v>1</v>
      </c>
      <c r="H339" s="831"/>
      <c r="I339" s="845"/>
      <c r="J339" s="1033"/>
      <c r="K339" s="1034"/>
      <c r="L339" s="1035"/>
      <c r="M339" s="1036"/>
      <c r="N339" s="1037"/>
      <c r="O339" s="1181"/>
      <c r="P339" s="1185"/>
      <c r="Q339" s="1186"/>
      <c r="R339" s="1187" t="s">
        <v>1222</v>
      </c>
      <c r="S339" s="1625"/>
      <c r="T339" s="1624"/>
      <c r="U339" s="1624"/>
      <c r="V339" s="1626"/>
      <c r="W339" s="1626"/>
      <c r="X339" s="1184"/>
      <c r="Y339" s="1627"/>
      <c r="Z339" s="1184"/>
      <c r="AA339" s="1184"/>
      <c r="AB339" s="1184"/>
      <c r="AC339" s="1184"/>
      <c r="AD339" s="1184"/>
      <c r="AE339" s="1184"/>
      <c r="AF339" s="1184"/>
      <c r="AG339" s="1184"/>
      <c r="AI339" s="1627"/>
    </row>
    <row r="340" spans="1:35" s="1541" customFormat="1" ht="53.25" customHeight="1">
      <c r="A340" s="981" t="s">
        <v>1009</v>
      </c>
      <c r="B340" s="981" t="s">
        <v>1429</v>
      </c>
      <c r="C340" s="1124"/>
      <c r="D340" s="983" t="s">
        <v>928</v>
      </c>
      <c r="E340" s="989" t="s">
        <v>1013</v>
      </c>
      <c r="F340" s="981" t="s">
        <v>96</v>
      </c>
      <c r="G340" s="984"/>
      <c r="H340" s="985"/>
      <c r="I340" s="985"/>
      <c r="J340" s="985"/>
      <c r="K340" s="986"/>
      <c r="L340" s="986"/>
      <c r="M340" s="986"/>
      <c r="N340" s="987">
        <v>3</v>
      </c>
      <c r="O340" s="72"/>
      <c r="P340" s="72"/>
      <c r="Q340" s="102" t="s">
        <v>270</v>
      </c>
      <c r="R340" s="1535"/>
      <c r="S340" s="1535"/>
      <c r="T340" s="1535"/>
      <c r="U340" s="1535"/>
      <c r="V340" s="1535"/>
      <c r="W340" s="1535"/>
      <c r="X340" s="1535"/>
      <c r="Y340" s="1535"/>
      <c r="Z340" s="1535"/>
      <c r="AA340" s="1535"/>
    </row>
    <row r="341" spans="1:35" s="1172" customFormat="1" ht="33" customHeight="1">
      <c r="A341" s="819"/>
      <c r="B341" s="1341"/>
      <c r="C341" s="1342"/>
      <c r="D341" s="1310"/>
      <c r="E341" s="820" t="s">
        <v>1214</v>
      </c>
      <c r="F341" s="863"/>
      <c r="G341" s="864"/>
      <c r="H341" s="822"/>
      <c r="I341" s="822"/>
      <c r="J341" s="823"/>
      <c r="K341" s="824"/>
      <c r="L341" s="825"/>
      <c r="M341" s="1004"/>
      <c r="N341" s="1005"/>
      <c r="O341" s="1171"/>
      <c r="P341" s="1168"/>
      <c r="Q341" s="1169"/>
      <c r="R341" s="1176"/>
      <c r="S341" s="1617"/>
      <c r="T341" s="1611"/>
      <c r="U341" s="1611"/>
      <c r="V341" s="1618"/>
      <c r="W341" s="1618"/>
      <c r="Y341" s="1584"/>
      <c r="AI341" s="1584"/>
    </row>
    <row r="342" spans="1:35" s="1202" customFormat="1" ht="45.75" customHeight="1">
      <c r="A342" s="827"/>
      <c r="B342" s="1270"/>
      <c r="C342" s="1271"/>
      <c r="D342" s="115"/>
      <c r="E342" s="828" t="s">
        <v>1608</v>
      </c>
      <c r="F342" s="1264"/>
      <c r="G342" s="1267">
        <v>1</v>
      </c>
      <c r="H342" s="802"/>
      <c r="I342" s="797"/>
      <c r="J342" s="798"/>
      <c r="K342" s="799"/>
      <c r="L342" s="800"/>
      <c r="M342" s="856"/>
      <c r="N342" s="1007"/>
      <c r="O342" s="1171"/>
      <c r="P342" s="1180"/>
      <c r="Q342" s="1164"/>
      <c r="R342" s="1176" t="s">
        <v>1215</v>
      </c>
      <c r="S342" s="1612"/>
      <c r="T342" s="1613"/>
      <c r="U342" s="1614"/>
      <c r="V342" s="1615" t="s">
        <v>1216</v>
      </c>
      <c r="W342" s="1616">
        <v>1</v>
      </c>
      <c r="X342" s="1172"/>
      <c r="Y342" s="1572"/>
      <c r="Z342" s="1172"/>
      <c r="AA342" s="1172"/>
      <c r="AB342" s="1172"/>
      <c r="AC342" s="1172"/>
      <c r="AD342" s="1172"/>
      <c r="AE342" s="1172"/>
      <c r="AF342" s="1172"/>
      <c r="AG342" s="1172"/>
      <c r="AI342" s="1572" t="s">
        <v>1166</v>
      </c>
    </row>
    <row r="343" spans="1:35" s="1202" customFormat="1" ht="46.5" customHeight="1">
      <c r="A343" s="827"/>
      <c r="B343" s="1270"/>
      <c r="C343" s="1271"/>
      <c r="D343" s="115"/>
      <c r="E343" s="828" t="s">
        <v>1616</v>
      </c>
      <c r="F343" s="1264"/>
      <c r="G343" s="1267">
        <v>1</v>
      </c>
      <c r="H343" s="802"/>
      <c r="I343" s="797"/>
      <c r="J343" s="798"/>
      <c r="K343" s="799"/>
      <c r="L343" s="800"/>
      <c r="M343" s="856"/>
      <c r="N343" s="1007"/>
      <c r="O343" s="1171"/>
      <c r="P343" s="1180"/>
      <c r="Q343" s="1164"/>
      <c r="R343" s="1176" t="s">
        <v>1215</v>
      </c>
      <c r="S343" s="1612"/>
      <c r="T343" s="1613"/>
      <c r="U343" s="1614"/>
      <c r="V343" s="1615" t="s">
        <v>1217</v>
      </c>
      <c r="W343" s="1616">
        <v>3</v>
      </c>
      <c r="X343" s="1172"/>
      <c r="Y343" s="1572"/>
      <c r="Z343" s="1172"/>
      <c r="AA343" s="1172"/>
      <c r="AB343" s="1172"/>
      <c r="AC343" s="1172"/>
      <c r="AD343" s="1172"/>
      <c r="AE343" s="1172"/>
      <c r="AF343" s="1172"/>
      <c r="AG343" s="1172"/>
      <c r="AI343" s="1572" t="s">
        <v>1166</v>
      </c>
    </row>
    <row r="344" spans="1:35" s="1202" customFormat="1" ht="46.5" customHeight="1">
      <c r="A344" s="829"/>
      <c r="B344" s="1349"/>
      <c r="C344" s="1350"/>
      <c r="D344" s="1351"/>
      <c r="E344" s="830" t="s">
        <v>1615</v>
      </c>
      <c r="F344" s="1277"/>
      <c r="G344" s="1368">
        <v>1</v>
      </c>
      <c r="H344" s="831"/>
      <c r="I344" s="832"/>
      <c r="J344" s="833"/>
      <c r="K344" s="834"/>
      <c r="L344" s="835"/>
      <c r="M344" s="1009"/>
      <c r="N344" s="1010"/>
      <c r="O344" s="1171"/>
      <c r="P344" s="1180"/>
      <c r="Q344" s="1164"/>
      <c r="R344" s="1176" t="s">
        <v>1215</v>
      </c>
      <c r="S344" s="1612"/>
      <c r="T344" s="1613"/>
      <c r="U344" s="1614"/>
      <c r="V344" s="1615" t="s">
        <v>1217</v>
      </c>
      <c r="W344" s="1616">
        <v>3</v>
      </c>
      <c r="X344" s="1172"/>
      <c r="Y344" s="1572"/>
      <c r="Z344" s="1172"/>
      <c r="AA344" s="1172"/>
      <c r="AB344" s="1172"/>
      <c r="AC344" s="1172"/>
      <c r="AD344" s="1172"/>
      <c r="AE344" s="1172"/>
      <c r="AF344" s="1172"/>
      <c r="AG344" s="1172"/>
      <c r="AI344" s="1572" t="s">
        <v>1166</v>
      </c>
    </row>
    <row r="345" spans="1:35" s="1541" customFormat="1" ht="74.25" customHeight="1">
      <c r="A345" s="981" t="s">
        <v>1010</v>
      </c>
      <c r="B345" s="981" t="s">
        <v>120</v>
      </c>
      <c r="C345" s="1124"/>
      <c r="D345" s="983" t="s">
        <v>928</v>
      </c>
      <c r="E345" s="989" t="s">
        <v>1018</v>
      </c>
      <c r="F345" s="981" t="s">
        <v>51</v>
      </c>
      <c r="G345" s="984"/>
      <c r="H345" s="985"/>
      <c r="I345" s="985"/>
      <c r="J345" s="985"/>
      <c r="K345" s="986"/>
      <c r="L345" s="986"/>
      <c r="M345" s="986"/>
      <c r="N345" s="987">
        <v>1.4400000000000002</v>
      </c>
      <c r="O345" s="72"/>
      <c r="P345" s="72"/>
      <c r="Q345" s="102" t="s">
        <v>270</v>
      </c>
      <c r="R345" s="1535"/>
      <c r="S345" s="1535"/>
      <c r="T345" s="1535"/>
      <c r="U345" s="1535"/>
      <c r="V345" s="1535"/>
      <c r="W345" s="1535"/>
      <c r="X345" s="1535"/>
      <c r="Y345" s="1535"/>
      <c r="Z345" s="1535"/>
      <c r="AA345" s="1535"/>
    </row>
    <row r="346" spans="1:35" s="811" customFormat="1" ht="33" customHeight="1">
      <c r="A346" s="819"/>
      <c r="B346" s="1000"/>
      <c r="C346" s="807"/>
      <c r="D346" s="1003"/>
      <c r="E346" s="820" t="s">
        <v>1214</v>
      </c>
      <c r="F346" s="863"/>
      <c r="G346" s="864"/>
      <c r="H346" s="822"/>
      <c r="I346" s="822"/>
      <c r="J346" s="823"/>
      <c r="K346" s="824"/>
      <c r="L346" s="825"/>
      <c r="M346" s="1004"/>
      <c r="N346" s="1005"/>
      <c r="O346" s="848"/>
      <c r="P346" s="114"/>
      <c r="Q346" s="859"/>
      <c r="R346" s="879"/>
      <c r="S346" s="1629"/>
      <c r="T346" s="1630"/>
      <c r="U346" s="1630"/>
      <c r="V346" s="1631"/>
      <c r="W346" s="1631"/>
      <c r="Y346" s="1610"/>
      <c r="AI346" s="1610"/>
    </row>
    <row r="347" spans="1:35" s="1561" customFormat="1" ht="45.75" customHeight="1">
      <c r="A347" s="827"/>
      <c r="B347" s="1001"/>
      <c r="C347" s="807"/>
      <c r="D347" s="1006"/>
      <c r="E347" s="801" t="s">
        <v>1608</v>
      </c>
      <c r="F347" s="1111"/>
      <c r="G347" s="881">
        <v>2</v>
      </c>
      <c r="H347" s="905">
        <v>0.8</v>
      </c>
      <c r="I347" s="798"/>
      <c r="J347" s="799">
        <v>0.9</v>
      </c>
      <c r="K347" s="800">
        <v>1.4400000000000002</v>
      </c>
      <c r="L347" s="901"/>
      <c r="M347" s="902"/>
      <c r="N347" s="1117"/>
      <c r="O347" s="848"/>
      <c r="P347" s="812"/>
      <c r="Q347" s="810"/>
      <c r="R347" s="879" t="s">
        <v>1215</v>
      </c>
      <c r="S347" s="1632"/>
      <c r="T347" s="1633"/>
      <c r="U347" s="1634"/>
      <c r="V347" s="1635" t="s">
        <v>1216</v>
      </c>
      <c r="W347" s="1636">
        <v>1</v>
      </c>
      <c r="X347" s="811"/>
      <c r="Y347" s="1560"/>
      <c r="Z347" s="811"/>
      <c r="AA347" s="811"/>
      <c r="AB347" s="811"/>
      <c r="AC347" s="811"/>
      <c r="AD347" s="811"/>
      <c r="AE347" s="811"/>
      <c r="AF347" s="811"/>
      <c r="AG347" s="811"/>
      <c r="AI347" s="1560" t="s">
        <v>1166</v>
      </c>
    </row>
    <row r="348" spans="1:35" s="1541" customFormat="1" ht="74.25" customHeight="1">
      <c r="A348" s="981" t="s">
        <v>1525</v>
      </c>
      <c r="B348" s="981">
        <v>7962</v>
      </c>
      <c r="C348" s="1563"/>
      <c r="D348" s="983" t="s">
        <v>956</v>
      </c>
      <c r="E348" s="989" t="s">
        <v>1432</v>
      </c>
      <c r="F348" s="981" t="s">
        <v>48</v>
      </c>
      <c r="G348" s="984"/>
      <c r="H348" s="985"/>
      <c r="I348" s="985"/>
      <c r="J348" s="985"/>
      <c r="K348" s="986"/>
      <c r="L348" s="986"/>
      <c r="M348" s="986"/>
      <c r="N348" s="987">
        <v>1</v>
      </c>
      <c r="O348" s="72"/>
      <c r="P348" s="72"/>
      <c r="Q348" s="102" t="s">
        <v>270</v>
      </c>
      <c r="R348" s="1535"/>
      <c r="S348" s="1535"/>
      <c r="T348" s="1535"/>
      <c r="U348" s="1535"/>
      <c r="V348" s="1535"/>
      <c r="W348" s="1535"/>
      <c r="X348" s="1535"/>
      <c r="Y348" s="1535"/>
      <c r="Z348" s="1535"/>
      <c r="AA348" s="1535"/>
    </row>
    <row r="349" spans="1:35" s="1172" customFormat="1" ht="48" customHeight="1">
      <c r="A349" s="819"/>
      <c r="B349" s="1341"/>
      <c r="C349" s="1342"/>
      <c r="D349" s="1310"/>
      <c r="E349" s="864" t="s">
        <v>1005</v>
      </c>
      <c r="F349" s="863"/>
      <c r="G349" s="822">
        <v>9</v>
      </c>
      <c r="H349" s="822">
        <v>0.47</v>
      </c>
      <c r="I349" s="823">
        <v>0.42499999999999999</v>
      </c>
      <c r="J349" s="1268">
        <v>0.17499999999999999</v>
      </c>
      <c r="K349" s="825">
        <v>0.19974999999999998</v>
      </c>
      <c r="L349" s="826">
        <v>3.4956249999999994E-2</v>
      </c>
      <c r="M349" s="852"/>
      <c r="N349" s="840">
        <v>6.9912499999999992E-3</v>
      </c>
      <c r="O349" s="1175"/>
      <c r="P349" s="1169"/>
      <c r="Q349" s="1582"/>
      <c r="R349" s="1579"/>
      <c r="S349" s="1582"/>
      <c r="T349" s="1579"/>
      <c r="U349" s="1582"/>
      <c r="V349" s="1583"/>
      <c r="X349" s="1584"/>
      <c r="AH349" s="1584"/>
    </row>
    <row r="350" spans="1:35" s="1172" customFormat="1" ht="48" customHeight="1">
      <c r="A350" s="827"/>
      <c r="B350" s="1270"/>
      <c r="C350" s="1271"/>
      <c r="D350" s="115"/>
      <c r="E350" s="828" t="s">
        <v>1012</v>
      </c>
      <c r="F350" s="1017"/>
      <c r="G350" s="797">
        <v>26</v>
      </c>
      <c r="H350" s="797">
        <v>0.4</v>
      </c>
      <c r="I350" s="798">
        <v>0.39500000000000002</v>
      </c>
      <c r="J350" s="958">
        <v>0.05</v>
      </c>
      <c r="K350" s="800">
        <v>0.15800000000000003</v>
      </c>
      <c r="L350" s="808">
        <v>7.9000000000000025E-3</v>
      </c>
      <c r="M350" s="809"/>
      <c r="N350" s="843">
        <v>1.5800000000000005E-3</v>
      </c>
      <c r="O350" s="1175"/>
      <c r="P350" s="1169"/>
      <c r="Q350" s="1582"/>
      <c r="R350" s="1579"/>
      <c r="S350" s="1582"/>
      <c r="T350" s="1579"/>
      <c r="U350" s="1582"/>
      <c r="V350" s="1583"/>
      <c r="X350" s="1584"/>
      <c r="AH350" s="1584"/>
    </row>
    <row r="351" spans="1:35" s="1172" customFormat="1" ht="48" customHeight="1">
      <c r="A351" s="829"/>
      <c r="B351" s="1349"/>
      <c r="C351" s="1350"/>
      <c r="D351" s="1351"/>
      <c r="E351" s="830" t="s">
        <v>1013</v>
      </c>
      <c r="F351" s="866"/>
      <c r="G351" s="832">
        <v>3</v>
      </c>
      <c r="H351" s="832">
        <v>0.4</v>
      </c>
      <c r="I351" s="833">
        <v>0.39500000000000002</v>
      </c>
      <c r="J351" s="1369">
        <v>0.78500000000000003</v>
      </c>
      <c r="K351" s="835">
        <v>0.15800000000000003</v>
      </c>
      <c r="L351" s="836">
        <v>0.12403000000000003</v>
      </c>
      <c r="M351" s="854"/>
      <c r="N351" s="847">
        <v>2.4806000000000005E-2</v>
      </c>
      <c r="O351" s="1175"/>
      <c r="P351" s="1169"/>
      <c r="Q351" s="1582"/>
      <c r="R351" s="1579"/>
      <c r="S351" s="1582"/>
      <c r="T351" s="1579"/>
      <c r="U351" s="1582"/>
      <c r="V351" s="1583"/>
      <c r="X351" s="1584"/>
      <c r="AH351" s="1584"/>
    </row>
    <row r="352" spans="1:35" s="811" customFormat="1" ht="63" customHeight="1">
      <c r="A352" s="1220"/>
      <c r="B352" s="1221"/>
      <c r="C352" s="1321"/>
      <c r="D352" s="1222"/>
      <c r="E352" s="1322" t="s">
        <v>1018</v>
      </c>
      <c r="F352" s="1323"/>
      <c r="G352" s="1324"/>
      <c r="H352" s="1324"/>
      <c r="I352" s="1325">
        <v>0.1</v>
      </c>
      <c r="J352" s="1326"/>
      <c r="K352" s="1327">
        <v>1.4400000000000002</v>
      </c>
      <c r="L352" s="1223">
        <v>0.14400000000000002</v>
      </c>
      <c r="M352" s="1224"/>
      <c r="N352" s="1225">
        <v>2.8800000000000003E-2</v>
      </c>
      <c r="O352" s="975"/>
      <c r="P352" s="859"/>
      <c r="Q352" s="1608"/>
      <c r="R352" s="1596"/>
      <c r="S352" s="1608"/>
      <c r="T352" s="1596"/>
      <c r="U352" s="1608"/>
      <c r="V352" s="1609"/>
      <c r="X352" s="1610"/>
      <c r="AH352" s="1610"/>
    </row>
    <row r="353" spans="1:34" s="811" customFormat="1" ht="59.25" customHeight="1">
      <c r="A353" s="1428"/>
      <c r="B353" s="1437"/>
      <c r="C353" s="1418"/>
      <c r="D353" s="1438"/>
      <c r="E353" s="1432" t="s">
        <v>1424</v>
      </c>
      <c r="F353" s="1433"/>
      <c r="G353" s="1306"/>
      <c r="H353" s="1306"/>
      <c r="I353" s="1307"/>
      <c r="J353" s="1308"/>
      <c r="K353" s="1309"/>
      <c r="L353" s="1434"/>
      <c r="M353" s="1435"/>
      <c r="N353" s="1436"/>
      <c r="O353" s="975"/>
      <c r="P353" s="859"/>
      <c r="Q353" s="1608"/>
      <c r="R353" s="1596"/>
      <c r="S353" s="1608"/>
      <c r="T353" s="1596"/>
      <c r="U353" s="1608"/>
      <c r="V353" s="1609"/>
      <c r="X353" s="1610"/>
      <c r="AH353" s="1610"/>
    </row>
    <row r="354" spans="1:34" s="1541" customFormat="1" ht="53.25" customHeight="1">
      <c r="A354" s="1497" t="s">
        <v>980</v>
      </c>
      <c r="B354" s="1498" t="s">
        <v>947</v>
      </c>
      <c r="C354" s="1499"/>
      <c r="D354" s="1500"/>
      <c r="E354" s="1500" t="s">
        <v>547</v>
      </c>
      <c r="F354" s="1501"/>
      <c r="G354" s="1502"/>
      <c r="H354" s="1502"/>
      <c r="I354" s="1502"/>
      <c r="J354" s="1499"/>
      <c r="K354" s="1499"/>
      <c r="L354" s="1503"/>
      <c r="M354" s="1504"/>
      <c r="N354" s="1505"/>
      <c r="O354" s="72"/>
      <c r="P354" s="72"/>
      <c r="Q354" s="1536" t="s">
        <v>947</v>
      </c>
      <c r="R354" s="1536"/>
      <c r="S354" s="1535"/>
      <c r="T354" s="1535"/>
      <c r="U354" s="1535"/>
      <c r="V354" s="1535"/>
      <c r="W354" s="1535"/>
      <c r="X354" s="1535"/>
      <c r="Y354" s="1535"/>
      <c r="Z354" s="1535"/>
      <c r="AA354" s="1535"/>
    </row>
    <row r="355" spans="1:34" s="1541" customFormat="1" ht="53.25" customHeight="1">
      <c r="A355" s="1542" t="s">
        <v>1000</v>
      </c>
      <c r="B355" s="1542" t="s">
        <v>241</v>
      </c>
      <c r="C355" s="1563"/>
      <c r="D355" s="1543" t="s">
        <v>928</v>
      </c>
      <c r="E355" s="1564" t="s">
        <v>1698</v>
      </c>
      <c r="F355" s="1542" t="s">
        <v>47</v>
      </c>
      <c r="G355" s="1544"/>
      <c r="H355" s="1545"/>
      <c r="I355" s="1545"/>
      <c r="J355" s="1545"/>
      <c r="K355" s="1546"/>
      <c r="L355" s="1546"/>
      <c r="M355" s="1546"/>
      <c r="N355" s="1547">
        <v>24.880000000000003</v>
      </c>
      <c r="O355" s="72"/>
      <c r="P355" s="72"/>
      <c r="Q355" s="102" t="s">
        <v>270</v>
      </c>
      <c r="R355" s="1535"/>
      <c r="S355" s="1535"/>
      <c r="T355" s="1535"/>
      <c r="U355" s="1535"/>
      <c r="V355" s="1535"/>
      <c r="W355" s="1535"/>
      <c r="X355" s="1535"/>
      <c r="Y355" s="1535"/>
      <c r="Z355" s="1535"/>
      <c r="AA355" s="1535"/>
    </row>
    <row r="356" spans="1:34" s="1172" customFormat="1" ht="48" customHeight="1">
      <c r="A356" s="1549"/>
      <c r="B356" s="1637"/>
      <c r="C356" s="1638"/>
      <c r="D356" s="1639"/>
      <c r="E356" s="1552" t="s">
        <v>1699</v>
      </c>
      <c r="F356" s="1640"/>
      <c r="G356" s="1555"/>
      <c r="H356" s="1555">
        <v>24.880000000000003</v>
      </c>
      <c r="I356" s="1556"/>
      <c r="J356" s="1557"/>
      <c r="K356" s="1641"/>
      <c r="L356" s="1642"/>
      <c r="M356" s="1643"/>
      <c r="N356" s="1644"/>
      <c r="O356" s="1175"/>
      <c r="P356" s="1169"/>
      <c r="Q356" s="1582"/>
      <c r="R356" s="1579"/>
      <c r="S356" s="1582"/>
      <c r="T356" s="1579"/>
      <c r="U356" s="1582"/>
      <c r="V356" s="1583"/>
      <c r="X356" s="1584"/>
      <c r="AH356" s="1584"/>
    </row>
    <row r="357" spans="1:34" s="1541" customFormat="1" ht="68.25" customHeight="1">
      <c r="A357" s="981" t="s">
        <v>1001</v>
      </c>
      <c r="B357" s="981">
        <v>97647</v>
      </c>
      <c r="C357" s="1124"/>
      <c r="D357" s="983" t="s">
        <v>100</v>
      </c>
      <c r="E357" s="989" t="s">
        <v>861</v>
      </c>
      <c r="F357" s="981" t="s">
        <v>51</v>
      </c>
      <c r="G357" s="984"/>
      <c r="H357" s="985"/>
      <c r="I357" s="985"/>
      <c r="J357" s="985"/>
      <c r="K357" s="986"/>
      <c r="L357" s="986"/>
      <c r="M357" s="986"/>
      <c r="N357" s="987">
        <v>252.52</v>
      </c>
      <c r="O357" s="72"/>
      <c r="P357" s="72"/>
      <c r="Q357" s="102" t="s">
        <v>270</v>
      </c>
      <c r="R357" s="1535"/>
      <c r="S357" s="1535"/>
      <c r="T357" s="1535"/>
      <c r="U357" s="1535"/>
      <c r="V357" s="1535"/>
      <c r="W357" s="1535"/>
      <c r="X357" s="1535"/>
      <c r="Y357" s="1535"/>
      <c r="Z357" s="1535"/>
      <c r="AA357" s="1535"/>
    </row>
    <row r="358" spans="1:34" s="1172" customFormat="1" ht="38.25" customHeight="1">
      <c r="A358" s="819"/>
      <c r="B358" s="1341"/>
      <c r="C358" s="1342"/>
      <c r="D358" s="1310"/>
      <c r="E358" s="821" t="s">
        <v>1691</v>
      </c>
      <c r="F358" s="820"/>
      <c r="G358" s="822"/>
      <c r="H358" s="822"/>
      <c r="I358" s="823"/>
      <c r="J358" s="824"/>
      <c r="K358" s="825"/>
      <c r="L358" s="826"/>
      <c r="M358" s="852"/>
      <c r="N358" s="840"/>
      <c r="O358" s="1175"/>
      <c r="P358" s="1169"/>
      <c r="Q358" s="1582"/>
      <c r="R358" s="1579"/>
      <c r="S358" s="1582"/>
      <c r="T358" s="1579"/>
      <c r="U358" s="1582"/>
      <c r="V358" s="1583"/>
      <c r="X358" s="1584"/>
      <c r="AH358" s="1584"/>
    </row>
    <row r="359" spans="1:34" s="1172" customFormat="1" ht="38.25" customHeight="1">
      <c r="A359" s="827"/>
      <c r="B359" s="1270"/>
      <c r="C359" s="1271"/>
      <c r="D359" s="115"/>
      <c r="E359" s="828" t="s">
        <v>1495</v>
      </c>
      <c r="F359" s="1264"/>
      <c r="G359" s="797"/>
      <c r="H359" s="797"/>
      <c r="I359" s="798"/>
      <c r="J359" s="799"/>
      <c r="K359" s="800">
        <v>36.869999999999997</v>
      </c>
      <c r="L359" s="808"/>
      <c r="M359" s="809"/>
      <c r="N359" s="843"/>
      <c r="O359" s="1175"/>
      <c r="P359" s="1169"/>
      <c r="Q359" s="1582"/>
      <c r="R359" s="1579"/>
      <c r="S359" s="1582"/>
      <c r="T359" s="1579"/>
      <c r="U359" s="1582"/>
      <c r="V359" s="1583"/>
      <c r="X359" s="1584"/>
      <c r="AH359" s="1584"/>
    </row>
    <row r="360" spans="1:34" s="1172" customFormat="1" ht="38.25" customHeight="1">
      <c r="A360" s="827"/>
      <c r="B360" s="1270"/>
      <c r="C360" s="1271"/>
      <c r="D360" s="115"/>
      <c r="E360" s="1266" t="s">
        <v>1692</v>
      </c>
      <c r="F360" s="1264"/>
      <c r="G360" s="797"/>
      <c r="H360" s="797"/>
      <c r="I360" s="798"/>
      <c r="J360" s="799"/>
      <c r="K360" s="800"/>
      <c r="L360" s="808"/>
      <c r="M360" s="809"/>
      <c r="N360" s="843"/>
      <c r="O360" s="1175"/>
      <c r="P360" s="1169"/>
      <c r="Q360" s="1582"/>
      <c r="R360" s="1579"/>
      <c r="S360" s="1582"/>
      <c r="T360" s="1579"/>
      <c r="U360" s="1582"/>
      <c r="V360" s="1583"/>
      <c r="X360" s="1584"/>
      <c r="AH360" s="1584"/>
    </row>
    <row r="361" spans="1:34" s="1172" customFormat="1" ht="38.25" customHeight="1">
      <c r="A361" s="827"/>
      <c r="B361" s="1270"/>
      <c r="C361" s="1271"/>
      <c r="D361" s="115"/>
      <c r="E361" s="828" t="s">
        <v>1693</v>
      </c>
      <c r="F361" s="1264"/>
      <c r="G361" s="797"/>
      <c r="H361" s="797"/>
      <c r="I361" s="798"/>
      <c r="J361" s="799"/>
      <c r="K361" s="800">
        <v>196.03</v>
      </c>
      <c r="L361" s="808"/>
      <c r="M361" s="809"/>
      <c r="N361" s="843"/>
      <c r="O361" s="1175"/>
      <c r="P361" s="1169"/>
      <c r="Q361" s="1582"/>
      <c r="R361" s="1579"/>
      <c r="S361" s="1582"/>
      <c r="T361" s="1579"/>
      <c r="U361" s="1582"/>
      <c r="V361" s="1583"/>
      <c r="X361" s="1584"/>
      <c r="AH361" s="1584"/>
    </row>
    <row r="362" spans="1:34" s="1172" customFormat="1" ht="38.25" customHeight="1">
      <c r="A362" s="829"/>
      <c r="B362" s="1349"/>
      <c r="C362" s="1350"/>
      <c r="D362" s="1351"/>
      <c r="E362" s="830" t="s">
        <v>1693</v>
      </c>
      <c r="F362" s="1277"/>
      <c r="G362" s="832"/>
      <c r="H362" s="832"/>
      <c r="I362" s="833"/>
      <c r="J362" s="834"/>
      <c r="K362" s="835">
        <v>19.62</v>
      </c>
      <c r="L362" s="836"/>
      <c r="M362" s="854"/>
      <c r="N362" s="847"/>
      <c r="O362" s="1175"/>
      <c r="P362" s="1169"/>
      <c r="Q362" s="1582"/>
      <c r="R362" s="1579"/>
      <c r="S362" s="1582"/>
      <c r="T362" s="1579"/>
      <c r="U362" s="1582"/>
      <c r="V362" s="1583"/>
      <c r="X362" s="1584"/>
      <c r="AH362" s="1584"/>
    </row>
    <row r="363" spans="1:34" s="1541" customFormat="1" ht="66.75" customHeight="1">
      <c r="A363" s="981" t="s">
        <v>1002</v>
      </c>
      <c r="B363" s="981">
        <v>97650</v>
      </c>
      <c r="C363" s="1124"/>
      <c r="D363" s="983" t="s">
        <v>100</v>
      </c>
      <c r="E363" s="989" t="s">
        <v>862</v>
      </c>
      <c r="F363" s="981" t="s">
        <v>51</v>
      </c>
      <c r="G363" s="984"/>
      <c r="H363" s="985"/>
      <c r="I363" s="985"/>
      <c r="J363" s="985"/>
      <c r="K363" s="986"/>
      <c r="L363" s="986"/>
      <c r="M363" s="986"/>
      <c r="N363" s="987">
        <v>215.65</v>
      </c>
      <c r="O363" s="72"/>
      <c r="P363" s="72"/>
      <c r="Q363" s="102" t="s">
        <v>270</v>
      </c>
      <c r="R363" s="1535"/>
      <c r="S363" s="1535"/>
      <c r="T363" s="1535"/>
      <c r="U363" s="1535"/>
      <c r="V363" s="1535"/>
      <c r="W363" s="1535"/>
      <c r="X363" s="1535"/>
      <c r="Y363" s="1535"/>
      <c r="Z363" s="1535"/>
      <c r="AA363" s="1535"/>
    </row>
    <row r="364" spans="1:34" s="1172" customFormat="1" ht="48" customHeight="1">
      <c r="A364" s="819"/>
      <c r="B364" s="1341"/>
      <c r="C364" s="1342"/>
      <c r="D364" s="1310"/>
      <c r="E364" s="821" t="s">
        <v>1692</v>
      </c>
      <c r="F364" s="820"/>
      <c r="G364" s="822"/>
      <c r="H364" s="822"/>
      <c r="I364" s="823"/>
      <c r="J364" s="824"/>
      <c r="K364" s="825"/>
      <c r="L364" s="826"/>
      <c r="M364" s="852"/>
      <c r="N364" s="840"/>
      <c r="O364" s="1175"/>
      <c r="P364" s="1169"/>
      <c r="Q364" s="1582"/>
      <c r="R364" s="1579"/>
      <c r="S364" s="1582"/>
      <c r="T364" s="1579"/>
      <c r="U364" s="1582"/>
      <c r="V364" s="1583"/>
      <c r="X364" s="1584"/>
      <c r="AH364" s="1584"/>
    </row>
    <row r="365" spans="1:34" s="1172" customFormat="1" ht="48" customHeight="1">
      <c r="A365" s="827"/>
      <c r="B365" s="1270"/>
      <c r="C365" s="1271"/>
      <c r="D365" s="115"/>
      <c r="E365" s="828" t="s">
        <v>1693</v>
      </c>
      <c r="F365" s="1264"/>
      <c r="G365" s="797"/>
      <c r="H365" s="797"/>
      <c r="I365" s="798"/>
      <c r="J365" s="799"/>
      <c r="K365" s="800">
        <v>196.03</v>
      </c>
      <c r="L365" s="808"/>
      <c r="M365" s="809"/>
      <c r="N365" s="843"/>
      <c r="O365" s="1175"/>
      <c r="P365" s="1169"/>
      <c r="Q365" s="1582"/>
      <c r="R365" s="1579"/>
      <c r="S365" s="1582"/>
      <c r="T365" s="1579"/>
      <c r="U365" s="1582"/>
      <c r="V365" s="1583"/>
      <c r="X365" s="1584"/>
      <c r="AH365" s="1584"/>
    </row>
    <row r="366" spans="1:34" s="1172" customFormat="1" ht="48" customHeight="1">
      <c r="A366" s="829"/>
      <c r="B366" s="1349"/>
      <c r="C366" s="1350"/>
      <c r="D366" s="1351"/>
      <c r="E366" s="830" t="s">
        <v>1693</v>
      </c>
      <c r="F366" s="1277"/>
      <c r="G366" s="832"/>
      <c r="H366" s="832"/>
      <c r="I366" s="833"/>
      <c r="J366" s="834"/>
      <c r="K366" s="835">
        <v>19.62</v>
      </c>
      <c r="L366" s="836"/>
      <c r="M366" s="854"/>
      <c r="N366" s="847"/>
      <c r="O366" s="1175"/>
      <c r="P366" s="1169"/>
      <c r="Q366" s="1582"/>
      <c r="R366" s="1579"/>
      <c r="S366" s="1582"/>
      <c r="T366" s="1579"/>
      <c r="U366" s="1582"/>
      <c r="V366" s="1583"/>
      <c r="X366" s="1584"/>
      <c r="AH366" s="1584"/>
    </row>
    <row r="367" spans="1:34" s="1541" customFormat="1" ht="89.25" customHeight="1">
      <c r="A367" s="981" t="s">
        <v>1508</v>
      </c>
      <c r="B367" s="981" t="s">
        <v>120</v>
      </c>
      <c r="C367" s="1124"/>
      <c r="D367" s="983" t="s">
        <v>928</v>
      </c>
      <c r="E367" s="989" t="s">
        <v>1018</v>
      </c>
      <c r="F367" s="981" t="s">
        <v>51</v>
      </c>
      <c r="G367" s="984"/>
      <c r="H367" s="985"/>
      <c r="I367" s="985"/>
      <c r="J367" s="985"/>
      <c r="K367" s="986"/>
      <c r="L367" s="986"/>
      <c r="M367" s="986"/>
      <c r="N367" s="987">
        <v>36.869999999999997</v>
      </c>
      <c r="O367" s="72"/>
      <c r="P367" s="72"/>
      <c r="Q367" s="102" t="s">
        <v>270</v>
      </c>
      <c r="R367" s="1535"/>
      <c r="S367" s="1535"/>
      <c r="T367" s="1535"/>
      <c r="U367" s="1535"/>
      <c r="V367" s="1535"/>
      <c r="W367" s="1535"/>
      <c r="X367" s="1535"/>
      <c r="Y367" s="1535"/>
      <c r="Z367" s="1535"/>
      <c r="AA367" s="1535"/>
    </row>
    <row r="368" spans="1:34" s="1172" customFormat="1" ht="48" customHeight="1">
      <c r="A368" s="819"/>
      <c r="B368" s="1341"/>
      <c r="C368" s="1342"/>
      <c r="D368" s="1310"/>
      <c r="E368" s="821" t="s">
        <v>1691</v>
      </c>
      <c r="F368" s="820"/>
      <c r="G368" s="822"/>
      <c r="H368" s="822"/>
      <c r="I368" s="823"/>
      <c r="J368" s="824"/>
      <c r="K368" s="825"/>
      <c r="L368" s="826"/>
      <c r="M368" s="852"/>
      <c r="N368" s="840"/>
      <c r="O368" s="1175"/>
      <c r="P368" s="1169"/>
      <c r="Q368" s="1582"/>
      <c r="R368" s="1579"/>
      <c r="S368" s="1582"/>
      <c r="T368" s="1579"/>
      <c r="U368" s="1582"/>
      <c r="V368" s="1583"/>
      <c r="X368" s="1584"/>
      <c r="AH368" s="1584"/>
    </row>
    <row r="369" spans="1:35" s="1172" customFormat="1" ht="48" customHeight="1">
      <c r="A369" s="829"/>
      <c r="B369" s="1349"/>
      <c r="C369" s="1350"/>
      <c r="D369" s="1351"/>
      <c r="E369" s="830" t="s">
        <v>1495</v>
      </c>
      <c r="F369" s="1277"/>
      <c r="G369" s="832"/>
      <c r="H369" s="832"/>
      <c r="I369" s="833"/>
      <c r="J369" s="834"/>
      <c r="K369" s="835">
        <v>36.869999999999997</v>
      </c>
      <c r="L369" s="836"/>
      <c r="M369" s="854"/>
      <c r="N369" s="847"/>
      <c r="O369" s="1175"/>
      <c r="P369" s="1169"/>
      <c r="Q369" s="1582"/>
      <c r="R369" s="1579"/>
      <c r="S369" s="1582"/>
      <c r="T369" s="1579"/>
      <c r="U369" s="1582"/>
      <c r="V369" s="1583"/>
      <c r="X369" s="1584"/>
      <c r="AH369" s="1584"/>
    </row>
    <row r="370" spans="1:35" s="1541" customFormat="1" ht="89.25" customHeight="1">
      <c r="A370" s="981" t="s">
        <v>1517</v>
      </c>
      <c r="B370" s="981">
        <v>97651</v>
      </c>
      <c r="C370" s="1124"/>
      <c r="D370" s="983" t="s">
        <v>100</v>
      </c>
      <c r="E370" s="989" t="s">
        <v>863</v>
      </c>
      <c r="F370" s="981" t="s">
        <v>48</v>
      </c>
      <c r="G370" s="984"/>
      <c r="H370" s="985"/>
      <c r="I370" s="985"/>
      <c r="J370" s="985"/>
      <c r="K370" s="986"/>
      <c r="L370" s="986"/>
      <c r="M370" s="986"/>
      <c r="N370" s="987">
        <v>5</v>
      </c>
      <c r="O370" s="72"/>
      <c r="P370" s="72"/>
      <c r="Q370" s="102" t="s">
        <v>270</v>
      </c>
      <c r="R370" s="1535"/>
      <c r="S370" s="1535"/>
      <c r="T370" s="1535"/>
      <c r="U370" s="1535"/>
      <c r="V370" s="1535"/>
      <c r="W370" s="1535"/>
      <c r="X370" s="1535"/>
      <c r="Y370" s="1535"/>
      <c r="Z370" s="1535"/>
      <c r="AA370" s="1535"/>
    </row>
    <row r="371" spans="1:35" s="811" customFormat="1" ht="48" customHeight="1">
      <c r="A371" s="819"/>
      <c r="B371" s="1000"/>
      <c r="C371" s="807"/>
      <c r="D371" s="1003"/>
      <c r="E371" s="801" t="s">
        <v>1914</v>
      </c>
      <c r="F371" s="1110"/>
      <c r="G371" s="797">
        <v>5</v>
      </c>
      <c r="H371" s="797">
        <v>13.55</v>
      </c>
      <c r="I371" s="798"/>
      <c r="J371" s="799"/>
      <c r="K371" s="800"/>
      <c r="L371" s="826"/>
      <c r="M371" s="852"/>
      <c r="N371" s="840"/>
      <c r="O371" s="975"/>
      <c r="P371" s="859"/>
      <c r="Q371" s="1608"/>
      <c r="R371" s="1596"/>
      <c r="S371" s="1608"/>
      <c r="T371" s="1596"/>
      <c r="U371" s="1608"/>
      <c r="V371" s="1609"/>
      <c r="X371" s="1610"/>
      <c r="AH371" s="1610"/>
    </row>
    <row r="372" spans="1:35" s="1561" customFormat="1" ht="78" customHeight="1">
      <c r="A372" s="827"/>
      <c r="B372" s="1001"/>
      <c r="C372" s="1227"/>
      <c r="D372" s="1006"/>
      <c r="E372" s="1228" t="s">
        <v>1911</v>
      </c>
      <c r="F372" s="1110"/>
      <c r="G372" s="1110"/>
      <c r="H372" s="797"/>
      <c r="I372" s="798"/>
      <c r="J372" s="799"/>
      <c r="K372" s="800"/>
      <c r="L372" s="808"/>
      <c r="M372" s="809"/>
      <c r="N372" s="843"/>
      <c r="O372" s="848"/>
      <c r="P372" s="810"/>
      <c r="Q372" s="1645"/>
      <c r="R372" s="1646"/>
      <c r="S372" s="1645"/>
      <c r="T372" s="1646"/>
      <c r="U372" s="1645"/>
      <c r="V372" s="1646"/>
      <c r="W372" s="811"/>
      <c r="X372" s="1560"/>
      <c r="Y372" s="811"/>
      <c r="Z372" s="811"/>
      <c r="AA372" s="811"/>
      <c r="AB372" s="811"/>
      <c r="AC372" s="811"/>
      <c r="AD372" s="811"/>
      <c r="AE372" s="811"/>
      <c r="AF372" s="811"/>
      <c r="AH372" s="1560"/>
    </row>
    <row r="373" spans="1:35" s="1541" customFormat="1" ht="89.25" customHeight="1">
      <c r="A373" s="1542" t="s">
        <v>1696</v>
      </c>
      <c r="B373" s="1542">
        <v>97652</v>
      </c>
      <c r="C373" s="1563"/>
      <c r="D373" s="1543" t="s">
        <v>100</v>
      </c>
      <c r="E373" s="1564" t="s">
        <v>864</v>
      </c>
      <c r="F373" s="1542" t="s">
        <v>48</v>
      </c>
      <c r="G373" s="1544"/>
      <c r="H373" s="1545"/>
      <c r="I373" s="1545"/>
      <c r="J373" s="1545"/>
      <c r="K373" s="1546"/>
      <c r="L373" s="1546"/>
      <c r="M373" s="1546"/>
      <c r="N373" s="1547">
        <v>5</v>
      </c>
      <c r="O373" s="72"/>
      <c r="P373" s="72"/>
      <c r="Q373" s="102" t="s">
        <v>270</v>
      </c>
      <c r="R373" s="1535"/>
      <c r="S373" s="1535"/>
      <c r="T373" s="1535"/>
      <c r="U373" s="1535"/>
      <c r="V373" s="1535"/>
      <c r="W373" s="1535"/>
      <c r="X373" s="1535"/>
      <c r="Y373" s="1535"/>
      <c r="Z373" s="1535"/>
      <c r="AA373" s="1535"/>
    </row>
    <row r="374" spans="1:35" s="811" customFormat="1" ht="48" customHeight="1">
      <c r="A374" s="819"/>
      <c r="B374" s="1000"/>
      <c r="C374" s="807"/>
      <c r="D374" s="1003"/>
      <c r="E374" s="801" t="s">
        <v>1695</v>
      </c>
      <c r="F374" s="1110"/>
      <c r="G374" s="797">
        <v>5</v>
      </c>
      <c r="H374" s="797">
        <v>13.55</v>
      </c>
      <c r="I374" s="798"/>
      <c r="J374" s="799"/>
      <c r="K374" s="800"/>
      <c r="L374" s="826"/>
      <c r="M374" s="852"/>
      <c r="N374" s="840"/>
      <c r="O374" s="975"/>
      <c r="P374" s="859"/>
      <c r="Q374" s="1608"/>
      <c r="R374" s="1596"/>
      <c r="S374" s="1608"/>
      <c r="T374" s="1596"/>
      <c r="U374" s="1608"/>
      <c r="V374" s="1609"/>
      <c r="X374" s="1610"/>
      <c r="AH374" s="1610"/>
    </row>
    <row r="375" spans="1:35" s="1561" customFormat="1" ht="78" customHeight="1">
      <c r="A375" s="827"/>
      <c r="B375" s="1001"/>
      <c r="C375" s="1227"/>
      <c r="D375" s="1006"/>
      <c r="E375" s="1228" t="s">
        <v>1911</v>
      </c>
      <c r="F375" s="1110"/>
      <c r="G375" s="1110"/>
      <c r="H375" s="797"/>
      <c r="I375" s="798"/>
      <c r="J375" s="799"/>
      <c r="K375" s="800"/>
      <c r="L375" s="808"/>
      <c r="M375" s="809"/>
      <c r="N375" s="843"/>
      <c r="O375" s="848"/>
      <c r="P375" s="810"/>
      <c r="Q375" s="1645"/>
      <c r="R375" s="1646"/>
      <c r="S375" s="1645"/>
      <c r="T375" s="1646"/>
      <c r="U375" s="1645"/>
      <c r="V375" s="1646"/>
      <c r="W375" s="811"/>
      <c r="X375" s="1560"/>
      <c r="Y375" s="811"/>
      <c r="Z375" s="811"/>
      <c r="AA375" s="811"/>
      <c r="AB375" s="811"/>
      <c r="AC375" s="811"/>
      <c r="AD375" s="811"/>
      <c r="AE375" s="811"/>
      <c r="AF375" s="811"/>
      <c r="AH375" s="1560"/>
    </row>
    <row r="376" spans="1:35" s="1541" customFormat="1" ht="89.25" customHeight="1">
      <c r="A376" s="1542" t="s">
        <v>1858</v>
      </c>
      <c r="B376" s="1542">
        <v>7962</v>
      </c>
      <c r="C376" s="1563"/>
      <c r="D376" s="1543" t="s">
        <v>956</v>
      </c>
      <c r="E376" s="1564" t="s">
        <v>1432</v>
      </c>
      <c r="F376" s="1542" t="s">
        <v>48</v>
      </c>
      <c r="G376" s="1544"/>
      <c r="H376" s="1545"/>
      <c r="I376" s="1545"/>
      <c r="J376" s="1545"/>
      <c r="K376" s="1546"/>
      <c r="L376" s="1546"/>
      <c r="M376" s="1546"/>
      <c r="N376" s="1547">
        <v>4.5221200000000001</v>
      </c>
      <c r="O376" s="72"/>
      <c r="P376" s="72"/>
      <c r="Q376" s="102" t="s">
        <v>270</v>
      </c>
      <c r="R376" s="1535"/>
      <c r="S376" s="1535"/>
      <c r="T376" s="1535"/>
      <c r="U376" s="1535"/>
      <c r="V376" s="1535"/>
      <c r="W376" s="1535"/>
      <c r="X376" s="1535"/>
      <c r="Y376" s="1535"/>
      <c r="Z376" s="1535"/>
      <c r="AA376" s="1535"/>
    </row>
    <row r="377" spans="1:35" s="1172" customFormat="1" ht="65.25" customHeight="1">
      <c r="A377" s="819"/>
      <c r="B377" s="1341"/>
      <c r="C377" s="1342"/>
      <c r="D377" s="1310"/>
      <c r="E377" s="864" t="s">
        <v>861</v>
      </c>
      <c r="F377" s="820"/>
      <c r="G377" s="1311"/>
      <c r="H377" s="822"/>
      <c r="I377" s="823"/>
      <c r="J377" s="823">
        <v>0.03</v>
      </c>
      <c r="K377" s="824">
        <v>252.52</v>
      </c>
      <c r="L377" s="825">
        <v>7.5755999999999997</v>
      </c>
      <c r="M377" s="852"/>
      <c r="N377" s="840">
        <v>1.51512</v>
      </c>
      <c r="O377" s="1175"/>
      <c r="P377" s="1169"/>
      <c r="Q377" s="1582"/>
      <c r="R377" s="1579"/>
      <c r="S377" s="1582"/>
      <c r="T377" s="1579"/>
      <c r="U377" s="1582"/>
      <c r="V377" s="1583"/>
      <c r="X377" s="1584"/>
      <c r="AH377" s="1584"/>
    </row>
    <row r="378" spans="1:35" s="1172" customFormat="1" ht="65.25" customHeight="1">
      <c r="A378" s="827"/>
      <c r="B378" s="1270"/>
      <c r="C378" s="1271"/>
      <c r="D378" s="115"/>
      <c r="E378" s="828" t="s">
        <v>862</v>
      </c>
      <c r="F378" s="1264"/>
      <c r="G378" s="1269"/>
      <c r="H378" s="797"/>
      <c r="I378" s="798"/>
      <c r="J378" s="799">
        <v>0.05</v>
      </c>
      <c r="K378" s="799">
        <v>215.65</v>
      </c>
      <c r="L378" s="800">
        <v>10.782500000000001</v>
      </c>
      <c r="M378" s="809"/>
      <c r="N378" s="843">
        <v>2.1565000000000003</v>
      </c>
      <c r="O378" s="1175"/>
      <c r="P378" s="1169"/>
      <c r="Q378" s="1582"/>
      <c r="R378" s="1579"/>
      <c r="S378" s="1582"/>
      <c r="T378" s="1579"/>
      <c r="U378" s="1582"/>
      <c r="V378" s="1583"/>
      <c r="X378" s="1584"/>
      <c r="AH378" s="1584"/>
    </row>
    <row r="379" spans="1:35" s="1172" customFormat="1" ht="63" customHeight="1">
      <c r="A379" s="827"/>
      <c r="B379" s="1270"/>
      <c r="C379" s="1271"/>
      <c r="D379" s="115"/>
      <c r="E379" s="828" t="s">
        <v>863</v>
      </c>
      <c r="F379" s="1264"/>
      <c r="G379" s="1269"/>
      <c r="H379" s="797"/>
      <c r="I379" s="798"/>
      <c r="J379" s="799">
        <v>0.1</v>
      </c>
      <c r="K379" s="800">
        <v>24.75</v>
      </c>
      <c r="L379" s="800">
        <v>2.4750000000000001</v>
      </c>
      <c r="M379" s="809"/>
      <c r="N379" s="843">
        <v>0.495</v>
      </c>
      <c r="O379" s="1175"/>
      <c r="P379" s="1169"/>
      <c r="Q379" s="1582"/>
      <c r="R379" s="1579"/>
      <c r="S379" s="1582"/>
      <c r="T379" s="1579"/>
      <c r="U379" s="1582"/>
      <c r="V379" s="1583"/>
      <c r="X379" s="1584"/>
      <c r="AH379" s="1584"/>
    </row>
    <row r="380" spans="1:35" s="1172" customFormat="1" ht="63" customHeight="1">
      <c r="A380" s="1428"/>
      <c r="B380" s="1429"/>
      <c r="C380" s="1430"/>
      <c r="D380" s="1431"/>
      <c r="E380" s="1439" t="s">
        <v>864</v>
      </c>
      <c r="F380" s="1440"/>
      <c r="G380" s="1441"/>
      <c r="H380" s="1306"/>
      <c r="I380" s="1307"/>
      <c r="J380" s="1308">
        <v>0.1</v>
      </c>
      <c r="K380" s="1309">
        <v>17.774999999999999</v>
      </c>
      <c r="L380" s="1309">
        <v>1.7774999999999999</v>
      </c>
      <c r="M380" s="1435"/>
      <c r="N380" s="1436">
        <v>0.35549999999999998</v>
      </c>
      <c r="O380" s="1175"/>
      <c r="P380" s="1169"/>
      <c r="Q380" s="1582"/>
      <c r="R380" s="1579"/>
      <c r="S380" s="1582"/>
      <c r="T380" s="1579"/>
      <c r="U380" s="1582"/>
      <c r="V380" s="1583"/>
      <c r="X380" s="1584"/>
      <c r="AH380" s="1584"/>
    </row>
    <row r="381" spans="1:35" s="1541" customFormat="1" ht="44.25" customHeight="1">
      <c r="A381" s="1497" t="s">
        <v>1514</v>
      </c>
      <c r="B381" s="1498" t="s">
        <v>947</v>
      </c>
      <c r="C381" s="1499"/>
      <c r="D381" s="1500"/>
      <c r="E381" s="1500" t="s">
        <v>981</v>
      </c>
      <c r="F381" s="1501"/>
      <c r="G381" s="1502"/>
      <c r="H381" s="1502"/>
      <c r="I381" s="1502"/>
      <c r="J381" s="1499"/>
      <c r="K381" s="1499"/>
      <c r="L381" s="1503"/>
      <c r="M381" s="1504"/>
      <c r="N381" s="1505"/>
      <c r="O381" s="683"/>
      <c r="P381" s="684"/>
      <c r="Q381" s="1536" t="s">
        <v>947</v>
      </c>
      <c r="R381" s="1536"/>
      <c r="S381" s="1537"/>
      <c r="T381" s="1538"/>
      <c r="U381" s="1538"/>
      <c r="V381" s="1538"/>
      <c r="W381" s="1536"/>
      <c r="X381" s="1539"/>
      <c r="Y381" s="1539"/>
      <c r="Z381" s="1540"/>
      <c r="AA381" s="1535"/>
    </row>
    <row r="382" spans="1:35" s="1541" customFormat="1" ht="53.25" customHeight="1">
      <c r="A382" s="1542" t="s">
        <v>1515</v>
      </c>
      <c r="B382" s="1542" t="s">
        <v>121</v>
      </c>
      <c r="C382" s="1563"/>
      <c r="D382" s="1543" t="s">
        <v>928</v>
      </c>
      <c r="E382" s="1564" t="s">
        <v>1004</v>
      </c>
      <c r="F382" s="1542" t="s">
        <v>51</v>
      </c>
      <c r="G382" s="1544"/>
      <c r="H382" s="1545"/>
      <c r="I382" s="1545"/>
      <c r="J382" s="1545"/>
      <c r="K382" s="1546"/>
      <c r="L382" s="1546"/>
      <c r="M382" s="1546"/>
      <c r="N382" s="1547">
        <v>3.87</v>
      </c>
      <c r="O382" s="72"/>
      <c r="P382" s="72"/>
      <c r="Q382" s="102" t="s">
        <v>270</v>
      </c>
      <c r="R382" s="1535"/>
      <c r="S382" s="1535"/>
      <c r="T382" s="1535"/>
      <c r="U382" s="1535"/>
      <c r="V382" s="1535"/>
      <c r="W382" s="1535"/>
      <c r="X382" s="1535"/>
      <c r="Y382" s="1535"/>
      <c r="Z382" s="1535"/>
      <c r="AA382" s="1535"/>
    </row>
    <row r="383" spans="1:35" s="1628" customFormat="1" ht="38.25" customHeight="1">
      <c r="A383" s="1038"/>
      <c r="B383" s="1272"/>
      <c r="C383" s="1273"/>
      <c r="D383" s="1274"/>
      <c r="E383" s="820" t="s">
        <v>1694</v>
      </c>
      <c r="F383" s="1371"/>
      <c r="G383" s="822"/>
      <c r="H383" s="822"/>
      <c r="I383" s="823"/>
      <c r="J383" s="824"/>
      <c r="K383" s="825"/>
      <c r="L383" s="826"/>
      <c r="M383" s="1045"/>
      <c r="N383" s="1046"/>
      <c r="O383" s="1181"/>
      <c r="P383" s="1185"/>
      <c r="Q383" s="1186"/>
      <c r="R383" s="1647" t="s">
        <v>981</v>
      </c>
      <c r="S383" s="1625"/>
      <c r="T383" s="1624"/>
      <c r="U383" s="1624"/>
      <c r="V383" s="1626">
        <v>2</v>
      </c>
      <c r="W383" s="1626">
        <v>2</v>
      </c>
      <c r="X383" s="1184"/>
      <c r="Y383" s="1627"/>
      <c r="Z383" s="1184"/>
      <c r="AA383" s="1184"/>
      <c r="AB383" s="1184"/>
      <c r="AC383" s="1184"/>
      <c r="AD383" s="1184"/>
      <c r="AE383" s="1184"/>
      <c r="AF383" s="1184"/>
      <c r="AG383" s="1184"/>
      <c r="AI383" s="1627" t="s">
        <v>1166</v>
      </c>
    </row>
    <row r="384" spans="1:35" s="1202" customFormat="1" ht="38.25" customHeight="1">
      <c r="A384" s="827"/>
      <c r="B384" s="1270"/>
      <c r="C384" s="1271"/>
      <c r="D384" s="115"/>
      <c r="E384" s="828" t="s">
        <v>1570</v>
      </c>
      <c r="F384" s="1264"/>
      <c r="G384" s="797"/>
      <c r="H384" s="797">
        <v>1.95</v>
      </c>
      <c r="I384" s="798">
        <v>0.6</v>
      </c>
      <c r="J384" s="799"/>
      <c r="K384" s="800">
        <v>1.17</v>
      </c>
      <c r="L384" s="808"/>
      <c r="M384" s="856"/>
      <c r="N384" s="1007"/>
      <c r="O384" s="1171"/>
      <c r="P384" s="1168"/>
      <c r="Q384" s="1164"/>
      <c r="R384" s="1647" t="s">
        <v>981</v>
      </c>
      <c r="S384" s="1617"/>
      <c r="T384" s="1611"/>
      <c r="U384" s="1611"/>
      <c r="V384" s="1618"/>
      <c r="W384" s="1618"/>
      <c r="X384" s="1172"/>
      <c r="Y384" s="1572"/>
      <c r="Z384" s="1172"/>
      <c r="AA384" s="1172"/>
      <c r="AB384" s="1172"/>
      <c r="AC384" s="1172"/>
      <c r="AD384" s="1172"/>
      <c r="AE384" s="1172"/>
      <c r="AF384" s="1172"/>
      <c r="AG384" s="1172"/>
      <c r="AI384" s="1572" t="s">
        <v>1166</v>
      </c>
    </row>
    <row r="385" spans="1:35" s="1202" customFormat="1" ht="38.25" customHeight="1">
      <c r="A385" s="827"/>
      <c r="B385" s="1270"/>
      <c r="C385" s="1271"/>
      <c r="D385" s="115"/>
      <c r="E385" s="828" t="s">
        <v>181</v>
      </c>
      <c r="F385" s="1264"/>
      <c r="G385" s="797"/>
      <c r="H385" s="797">
        <v>1.2</v>
      </c>
      <c r="I385" s="798">
        <v>0.5</v>
      </c>
      <c r="J385" s="799"/>
      <c r="K385" s="800">
        <v>0.6</v>
      </c>
      <c r="L385" s="808"/>
      <c r="M385" s="856"/>
      <c r="N385" s="1007"/>
      <c r="O385" s="1171"/>
      <c r="P385" s="1168"/>
      <c r="Q385" s="1164"/>
      <c r="R385" s="1647" t="s">
        <v>981</v>
      </c>
      <c r="S385" s="1617"/>
      <c r="T385" s="1611"/>
      <c r="U385" s="1611"/>
      <c r="V385" s="1618"/>
      <c r="W385" s="1618"/>
      <c r="X385" s="1172"/>
      <c r="Y385" s="1572"/>
      <c r="Z385" s="1172"/>
      <c r="AA385" s="1172"/>
      <c r="AB385" s="1172"/>
      <c r="AC385" s="1172"/>
      <c r="AD385" s="1172"/>
      <c r="AE385" s="1172"/>
      <c r="AF385" s="1172"/>
      <c r="AG385" s="1172"/>
      <c r="AI385" s="1572" t="s">
        <v>1166</v>
      </c>
    </row>
    <row r="386" spans="1:35" s="1202" customFormat="1" ht="38.25" customHeight="1">
      <c r="A386" s="827"/>
      <c r="B386" s="1270"/>
      <c r="C386" s="1271"/>
      <c r="D386" s="115"/>
      <c r="E386" s="828" t="s">
        <v>1171</v>
      </c>
      <c r="F386" s="1264"/>
      <c r="G386" s="797"/>
      <c r="H386" s="797">
        <v>1.25</v>
      </c>
      <c r="I386" s="798">
        <v>0.6</v>
      </c>
      <c r="J386" s="799"/>
      <c r="K386" s="800">
        <v>0.75</v>
      </c>
      <c r="L386" s="808"/>
      <c r="M386" s="856"/>
      <c r="N386" s="1007"/>
      <c r="O386" s="1171"/>
      <c r="P386" s="1168"/>
      <c r="Q386" s="1164"/>
      <c r="R386" s="1647" t="s">
        <v>981</v>
      </c>
      <c r="S386" s="1617"/>
      <c r="T386" s="1611"/>
      <c r="U386" s="1611"/>
      <c r="V386" s="1618"/>
      <c r="W386" s="1618"/>
      <c r="X386" s="1172"/>
      <c r="Y386" s="1572"/>
      <c r="Z386" s="1172"/>
      <c r="AA386" s="1172"/>
      <c r="AB386" s="1172"/>
      <c r="AC386" s="1172"/>
      <c r="AD386" s="1172"/>
      <c r="AE386" s="1172"/>
      <c r="AF386" s="1172"/>
      <c r="AG386" s="1172"/>
      <c r="AI386" s="1572" t="s">
        <v>1166</v>
      </c>
    </row>
    <row r="387" spans="1:35" s="1628" customFormat="1" ht="38.25" customHeight="1">
      <c r="A387" s="862"/>
      <c r="B387" s="1362"/>
      <c r="C387" s="1363"/>
      <c r="D387" s="1364"/>
      <c r="E387" s="828" t="s">
        <v>1507</v>
      </c>
      <c r="F387" s="1264"/>
      <c r="G387" s="797"/>
      <c r="H387" s="797">
        <v>1.2</v>
      </c>
      <c r="I387" s="798">
        <v>0.5</v>
      </c>
      <c r="J387" s="799"/>
      <c r="K387" s="800">
        <v>0.6</v>
      </c>
      <c r="L387" s="808"/>
      <c r="M387" s="901"/>
      <c r="N387" s="1048"/>
      <c r="O387" s="1181"/>
      <c r="P387" s="1185"/>
      <c r="Q387" s="1186"/>
      <c r="R387" s="1647" t="s">
        <v>981</v>
      </c>
      <c r="S387" s="1625"/>
      <c r="T387" s="1624"/>
      <c r="U387" s="1624"/>
      <c r="V387" s="1626"/>
      <c r="W387" s="1626"/>
      <c r="X387" s="1184"/>
      <c r="Y387" s="1627"/>
      <c r="Z387" s="1184"/>
      <c r="AA387" s="1184"/>
      <c r="AB387" s="1184"/>
      <c r="AC387" s="1184"/>
      <c r="AD387" s="1184"/>
      <c r="AE387" s="1184"/>
      <c r="AF387" s="1184"/>
      <c r="AG387" s="1184"/>
      <c r="AI387" s="1627"/>
    </row>
    <row r="388" spans="1:35" s="1628" customFormat="1" ht="38.25" customHeight="1">
      <c r="A388" s="1023"/>
      <c r="B388" s="1365"/>
      <c r="C388" s="1366"/>
      <c r="D388" s="1367"/>
      <c r="E388" s="830" t="s">
        <v>1179</v>
      </c>
      <c r="F388" s="1277"/>
      <c r="G388" s="832"/>
      <c r="H388" s="832">
        <v>1.25</v>
      </c>
      <c r="I388" s="833">
        <v>0.6</v>
      </c>
      <c r="J388" s="834"/>
      <c r="K388" s="835">
        <v>0.75</v>
      </c>
      <c r="L388" s="836"/>
      <c r="M388" s="1036"/>
      <c r="N388" s="1037"/>
      <c r="O388" s="1181"/>
      <c r="P388" s="1185"/>
      <c r="Q388" s="1186"/>
      <c r="R388" s="1647" t="s">
        <v>981</v>
      </c>
      <c r="S388" s="1625"/>
      <c r="T388" s="1624"/>
      <c r="U388" s="1624"/>
      <c r="V388" s="1626"/>
      <c r="W388" s="1626"/>
      <c r="X388" s="1184"/>
      <c r="Y388" s="1627"/>
      <c r="Z388" s="1184"/>
      <c r="AA388" s="1184"/>
      <c r="AB388" s="1184"/>
      <c r="AC388" s="1184"/>
      <c r="AD388" s="1184"/>
      <c r="AE388" s="1184"/>
      <c r="AF388" s="1184"/>
      <c r="AG388" s="1184"/>
      <c r="AI388" s="1627"/>
    </row>
    <row r="389" spans="1:35" s="1541" customFormat="1" ht="66.75" customHeight="1">
      <c r="A389" s="981" t="s">
        <v>1516</v>
      </c>
      <c r="B389" s="981">
        <v>7962</v>
      </c>
      <c r="C389" s="1124"/>
      <c r="D389" s="983" t="s">
        <v>956</v>
      </c>
      <c r="E389" s="989" t="s">
        <v>1432</v>
      </c>
      <c r="F389" s="981" t="s">
        <v>48</v>
      </c>
      <c r="G389" s="984"/>
      <c r="H389" s="985"/>
      <c r="I389" s="985"/>
      <c r="J389" s="985"/>
      <c r="K389" s="986"/>
      <c r="L389" s="986"/>
      <c r="M389" s="986"/>
      <c r="N389" s="987">
        <v>1</v>
      </c>
      <c r="O389" s="72"/>
      <c r="P389" s="72"/>
      <c r="Q389" s="102" t="s">
        <v>270</v>
      </c>
      <c r="R389" s="1535"/>
      <c r="S389" s="1535"/>
      <c r="T389" s="1535"/>
      <c r="U389" s="1535"/>
      <c r="V389" s="1535"/>
      <c r="W389" s="1535"/>
      <c r="X389" s="1535"/>
      <c r="Y389" s="1535"/>
      <c r="Z389" s="1535"/>
      <c r="AA389" s="1535"/>
    </row>
    <row r="390" spans="1:35" s="1172" customFormat="1" ht="48" customHeight="1">
      <c r="A390" s="819"/>
      <c r="B390" s="1341"/>
      <c r="C390" s="1342"/>
      <c r="D390" s="1310"/>
      <c r="E390" s="864" t="s">
        <v>1004</v>
      </c>
      <c r="F390" s="863"/>
      <c r="G390" s="822">
        <v>5.4180000000000006E-2</v>
      </c>
      <c r="H390" s="822"/>
      <c r="I390" s="823"/>
      <c r="J390" s="1268">
        <v>7.0000000000000007E-2</v>
      </c>
      <c r="K390" s="825">
        <v>3.87</v>
      </c>
      <c r="L390" s="826">
        <v>0.27090000000000003</v>
      </c>
      <c r="M390" s="852"/>
      <c r="N390" s="840"/>
      <c r="O390" s="1175"/>
      <c r="P390" s="1169"/>
      <c r="Q390" s="1582"/>
      <c r="R390" s="1579"/>
      <c r="S390" s="1582"/>
      <c r="T390" s="1579"/>
      <c r="U390" s="1582"/>
      <c r="V390" s="1583"/>
      <c r="X390" s="1584"/>
      <c r="AH390" s="1584"/>
    </row>
    <row r="391" spans="1:35" s="1172" customFormat="1" ht="59.25" customHeight="1">
      <c r="A391" s="829"/>
      <c r="B391" s="1349"/>
      <c r="C391" s="1350"/>
      <c r="D391" s="1351"/>
      <c r="E391" s="869" t="s">
        <v>1424</v>
      </c>
      <c r="F391" s="866"/>
      <c r="G391" s="832"/>
      <c r="H391" s="832"/>
      <c r="I391" s="833"/>
      <c r="J391" s="834"/>
      <c r="K391" s="835"/>
      <c r="L391" s="1018"/>
      <c r="M391" s="854"/>
      <c r="N391" s="847"/>
      <c r="O391" s="1175"/>
      <c r="P391" s="1169"/>
      <c r="Q391" s="1582"/>
      <c r="R391" s="1579"/>
      <c r="S391" s="1582"/>
      <c r="T391" s="1579"/>
      <c r="U391" s="1582"/>
      <c r="V391" s="1583"/>
      <c r="X391" s="1584"/>
      <c r="AH391" s="1584"/>
    </row>
    <row r="392" spans="1:35" s="1541" customFormat="1" ht="66.75" customHeight="1">
      <c r="A392" s="993" t="s">
        <v>1567</v>
      </c>
      <c r="B392" s="993"/>
      <c r="C392" s="993"/>
      <c r="D392" s="993"/>
      <c r="E392" s="993" t="s">
        <v>1566</v>
      </c>
      <c r="F392" s="994"/>
      <c r="G392" s="995"/>
      <c r="H392" s="995"/>
      <c r="I392" s="995"/>
      <c r="J392" s="992"/>
      <c r="K392" s="992"/>
      <c r="L392" s="996"/>
      <c r="M392" s="997"/>
      <c r="N392" s="998"/>
      <c r="O392" s="72"/>
      <c r="P392" s="72"/>
      <c r="Q392" s="102" t="s">
        <v>270</v>
      </c>
      <c r="R392" s="1535"/>
      <c r="S392" s="1535"/>
      <c r="T392" s="1535"/>
      <c r="U392" s="1535"/>
      <c r="V392" s="1535"/>
      <c r="W392" s="1535"/>
      <c r="X392" s="1535"/>
      <c r="Y392" s="1535"/>
      <c r="Z392" s="1535"/>
      <c r="AA392" s="1535"/>
    </row>
    <row r="393" spans="1:35" s="1541" customFormat="1" ht="66.75" customHeight="1">
      <c r="A393" s="983" t="s">
        <v>1568</v>
      </c>
      <c r="B393" s="983">
        <v>97665</v>
      </c>
      <c r="C393" s="983" t="s">
        <v>2032</v>
      </c>
      <c r="D393" s="983" t="s">
        <v>100</v>
      </c>
      <c r="E393" s="989" t="s">
        <v>866</v>
      </c>
      <c r="F393" s="981" t="s">
        <v>48</v>
      </c>
      <c r="G393" s="984"/>
      <c r="H393" s="985"/>
      <c r="I393" s="985"/>
      <c r="J393" s="985"/>
      <c r="K393" s="986"/>
      <c r="L393" s="986"/>
      <c r="M393" s="986"/>
      <c r="N393" s="987">
        <v>25</v>
      </c>
      <c r="O393" s="72"/>
      <c r="P393" s="72"/>
      <c r="Q393" s="102" t="s">
        <v>270</v>
      </c>
      <c r="R393" s="1535"/>
      <c r="S393" s="1535"/>
      <c r="T393" s="1535"/>
      <c r="U393" s="1535"/>
      <c r="V393" s="1535"/>
      <c r="W393" s="1535"/>
      <c r="X393" s="1535"/>
      <c r="Y393" s="1535"/>
      <c r="Z393" s="1535"/>
      <c r="AA393" s="1535"/>
    </row>
    <row r="394" spans="1:35" s="1202" customFormat="1" ht="39.75" customHeight="1">
      <c r="A394" s="1549"/>
      <c r="B394" s="1637"/>
      <c r="C394" s="1638"/>
      <c r="D394" s="1639"/>
      <c r="E394" s="1552" t="s">
        <v>1565</v>
      </c>
      <c r="F394" s="1640"/>
      <c r="G394" s="1555">
        <v>25</v>
      </c>
      <c r="H394" s="1555"/>
      <c r="I394" s="1556"/>
      <c r="J394" s="1557"/>
      <c r="K394" s="1641"/>
      <c r="L394" s="1642"/>
      <c r="M394" s="1643"/>
      <c r="N394" s="1644"/>
      <c r="O394" s="1171"/>
      <c r="P394" s="1164"/>
      <c r="Q394" s="1568"/>
      <c r="R394" s="1569"/>
      <c r="S394" s="1570" t="s">
        <v>1213</v>
      </c>
      <c r="T394" s="1571" t="s">
        <v>1213</v>
      </c>
      <c r="U394" s="1568"/>
      <c r="V394" s="1569"/>
      <c r="W394" s="1172"/>
      <c r="X394" s="1572"/>
      <c r="Y394" s="1172"/>
      <c r="Z394" s="1172"/>
      <c r="AA394" s="1172"/>
      <c r="AB394" s="1172"/>
      <c r="AC394" s="1172"/>
      <c r="AD394" s="1172"/>
      <c r="AE394" s="1172"/>
      <c r="AF394" s="1172"/>
      <c r="AH394" s="1572"/>
    </row>
    <row r="395" spans="1:35" s="1541" customFormat="1" ht="66.75" customHeight="1">
      <c r="A395" s="983" t="s">
        <v>1569</v>
      </c>
      <c r="B395" s="983">
        <v>97660</v>
      </c>
      <c r="C395" s="983" t="s">
        <v>2033</v>
      </c>
      <c r="D395" s="983" t="s">
        <v>100</v>
      </c>
      <c r="E395" s="989" t="s">
        <v>865</v>
      </c>
      <c r="F395" s="981" t="s">
        <v>48</v>
      </c>
      <c r="G395" s="984"/>
      <c r="H395" s="985"/>
      <c r="I395" s="985"/>
      <c r="J395" s="985"/>
      <c r="K395" s="986"/>
      <c r="L395" s="986"/>
      <c r="M395" s="986"/>
      <c r="N395" s="987">
        <v>70</v>
      </c>
      <c r="O395" s="72"/>
      <c r="P395" s="72"/>
      <c r="Q395" s="102" t="s">
        <v>270</v>
      </c>
      <c r="R395" s="1535"/>
      <c r="S395" s="1535"/>
      <c r="T395" s="1535"/>
      <c r="U395" s="1535"/>
      <c r="V395" s="1535"/>
      <c r="W395" s="1535"/>
      <c r="X395" s="1535"/>
      <c r="Y395" s="1535"/>
      <c r="Z395" s="1535"/>
      <c r="AA395" s="1535"/>
    </row>
    <row r="396" spans="1:35" s="1202" customFormat="1" ht="57" customHeight="1">
      <c r="A396" s="1549"/>
      <c r="B396" s="1637"/>
      <c r="C396" s="1638"/>
      <c r="D396" s="1639"/>
      <c r="E396" s="1552" t="s">
        <v>1584</v>
      </c>
      <c r="F396" s="1640"/>
      <c r="G396" s="1555">
        <v>70</v>
      </c>
      <c r="H396" s="1555"/>
      <c r="I396" s="1556"/>
      <c r="J396" s="1557"/>
      <c r="K396" s="1641"/>
      <c r="L396" s="1642"/>
      <c r="M396" s="1643"/>
      <c r="N396" s="1644"/>
      <c r="O396" s="1171"/>
      <c r="P396" s="1164"/>
      <c r="Q396" s="1568"/>
      <c r="R396" s="1569"/>
      <c r="S396" s="1570" t="s">
        <v>1213</v>
      </c>
      <c r="T396" s="1571" t="s">
        <v>1213</v>
      </c>
      <c r="U396" s="1568"/>
      <c r="V396" s="1569"/>
      <c r="W396" s="1172"/>
      <c r="X396" s="1572"/>
      <c r="Y396" s="1172"/>
      <c r="Z396" s="1172"/>
      <c r="AA396" s="1172"/>
      <c r="AB396" s="1172"/>
      <c r="AC396" s="1172"/>
      <c r="AD396" s="1172"/>
      <c r="AE396" s="1172"/>
      <c r="AF396" s="1172"/>
      <c r="AH396" s="1572"/>
    </row>
    <row r="397" spans="1:35" s="1541" customFormat="1" ht="66.75" customHeight="1">
      <c r="A397" s="983" t="s">
        <v>1591</v>
      </c>
      <c r="B397" s="983">
        <v>7962</v>
      </c>
      <c r="C397" s="983" t="s">
        <v>2034</v>
      </c>
      <c r="D397" s="983" t="s">
        <v>956</v>
      </c>
      <c r="E397" s="989" t="s">
        <v>1432</v>
      </c>
      <c r="F397" s="981" t="s">
        <v>48</v>
      </c>
      <c r="G397" s="984"/>
      <c r="H397" s="985"/>
      <c r="I397" s="985"/>
      <c r="J397" s="985"/>
      <c r="K397" s="986"/>
      <c r="L397" s="986"/>
      <c r="M397" s="986"/>
      <c r="N397" s="987">
        <v>1</v>
      </c>
      <c r="O397" s="72"/>
      <c r="P397" s="72"/>
      <c r="Q397" s="102" t="s">
        <v>270</v>
      </c>
      <c r="R397" s="1535"/>
      <c r="S397" s="1535"/>
      <c r="T397" s="1535"/>
      <c r="U397" s="1535"/>
      <c r="V397" s="1535"/>
      <c r="W397" s="1535"/>
      <c r="X397" s="1535"/>
      <c r="Y397" s="1535"/>
      <c r="Z397" s="1535"/>
      <c r="AA397" s="1535"/>
    </row>
    <row r="398" spans="1:35" s="1628" customFormat="1" ht="64.5" customHeight="1">
      <c r="A398" s="1038"/>
      <c r="B398" s="1272"/>
      <c r="C398" s="1273"/>
      <c r="D398" s="1274"/>
      <c r="E398" s="864" t="s">
        <v>866</v>
      </c>
      <c r="F398" s="820"/>
      <c r="G398" s="822">
        <v>25</v>
      </c>
      <c r="H398" s="838">
        <v>0.4</v>
      </c>
      <c r="I398" s="838">
        <v>0.1</v>
      </c>
      <c r="J398" s="823">
        <v>0.05</v>
      </c>
      <c r="K398" s="824">
        <v>1.0000000000000002</v>
      </c>
      <c r="L398" s="825">
        <v>5.0000000000000017E-2</v>
      </c>
      <c r="M398" s="1045"/>
      <c r="N398" s="1005">
        <v>1.0000000000000004E-2</v>
      </c>
      <c r="O398" s="1181"/>
      <c r="P398" s="1185"/>
      <c r="Q398" s="1195"/>
      <c r="R398" s="1647"/>
      <c r="S398" s="1625"/>
      <c r="T398" s="1624"/>
      <c r="U398" s="1624"/>
      <c r="V398" s="1626">
        <v>2</v>
      </c>
      <c r="W398" s="1626">
        <v>2</v>
      </c>
      <c r="X398" s="1184"/>
      <c r="Y398" s="1627"/>
      <c r="Z398" s="1184"/>
      <c r="AA398" s="1184"/>
      <c r="AB398" s="1184"/>
      <c r="AC398" s="1184"/>
      <c r="AD398" s="1184"/>
      <c r="AE398" s="1184"/>
      <c r="AF398" s="1184"/>
      <c r="AG398" s="1184"/>
      <c r="AI398" s="1627" t="s">
        <v>1166</v>
      </c>
    </row>
    <row r="399" spans="1:35" s="1202" customFormat="1" ht="64.5" customHeight="1">
      <c r="A399" s="1428"/>
      <c r="B399" s="1429"/>
      <c r="C399" s="1430"/>
      <c r="D399" s="1431"/>
      <c r="E399" s="1439" t="s">
        <v>865</v>
      </c>
      <c r="F399" s="1440"/>
      <c r="G399" s="1306">
        <v>70</v>
      </c>
      <c r="H399" s="1442">
        <v>0.1</v>
      </c>
      <c r="I399" s="1442">
        <v>0.1</v>
      </c>
      <c r="J399" s="1307">
        <v>0.05</v>
      </c>
      <c r="K399" s="1308">
        <v>0.70000000000000018</v>
      </c>
      <c r="L399" s="1309">
        <v>3.500000000000001E-2</v>
      </c>
      <c r="M399" s="1435"/>
      <c r="N399" s="1436">
        <v>7.0000000000000019E-3</v>
      </c>
      <c r="O399" s="1171"/>
      <c r="P399" s="1164"/>
      <c r="Q399" s="1568"/>
      <c r="R399" s="1569"/>
      <c r="S399" s="1570" t="s">
        <v>1213</v>
      </c>
      <c r="T399" s="1571" t="s">
        <v>1213</v>
      </c>
      <c r="U399" s="1568"/>
      <c r="V399" s="1569"/>
      <c r="W399" s="1172"/>
      <c r="X399" s="1572"/>
      <c r="Y399" s="1172"/>
      <c r="Z399" s="1172"/>
      <c r="AA399" s="1172"/>
      <c r="AB399" s="1172"/>
      <c r="AC399" s="1172"/>
      <c r="AD399" s="1172"/>
      <c r="AE399" s="1172"/>
      <c r="AF399" s="1172"/>
      <c r="AH399" s="1572"/>
    </row>
    <row r="400" spans="1:35" s="1534" customFormat="1" ht="44.25" customHeight="1">
      <c r="A400" s="1479" t="s">
        <v>6</v>
      </c>
      <c r="B400" s="1480" t="s">
        <v>540</v>
      </c>
      <c r="C400" s="1481"/>
      <c r="D400" s="1482"/>
      <c r="E400" s="1482" t="s">
        <v>41</v>
      </c>
      <c r="F400" s="1483"/>
      <c r="G400" s="1484"/>
      <c r="H400" s="1485"/>
      <c r="I400" s="1485"/>
      <c r="J400" s="1485"/>
      <c r="K400" s="1485"/>
      <c r="L400" s="1487"/>
      <c r="M400" s="1487"/>
      <c r="N400" s="1488"/>
      <c r="O400" s="82"/>
      <c r="Q400" s="110" t="s">
        <v>540</v>
      </c>
      <c r="R400" s="1535"/>
      <c r="S400" s="1535"/>
      <c r="T400" s="1535"/>
      <c r="U400" s="1535"/>
      <c r="V400" s="1535"/>
      <c r="W400" s="1535"/>
      <c r="X400" s="1535"/>
      <c r="Y400" s="1535"/>
      <c r="Z400" s="1535"/>
      <c r="AA400" s="1535"/>
    </row>
    <row r="401" spans="1:27" s="1541" customFormat="1" ht="44.25" customHeight="1">
      <c r="A401" s="1489" t="s">
        <v>7</v>
      </c>
      <c r="B401" s="1490" t="s">
        <v>541</v>
      </c>
      <c r="C401" s="1481"/>
      <c r="D401" s="1491"/>
      <c r="E401" s="1491" t="s">
        <v>543</v>
      </c>
      <c r="F401" s="1492"/>
      <c r="G401" s="1493"/>
      <c r="H401" s="1493"/>
      <c r="I401" s="1493"/>
      <c r="J401" s="1481"/>
      <c r="K401" s="1481"/>
      <c r="L401" s="1494"/>
      <c r="M401" s="1495"/>
      <c r="N401" s="1496"/>
      <c r="O401" s="683"/>
      <c r="P401" s="684"/>
      <c r="Q401" s="1536" t="s">
        <v>541</v>
      </c>
      <c r="R401" s="1536"/>
      <c r="S401" s="1537"/>
      <c r="T401" s="1538"/>
      <c r="U401" s="1538"/>
      <c r="V401" s="1538"/>
      <c r="W401" s="1536"/>
      <c r="X401" s="1539"/>
      <c r="Y401" s="1539"/>
      <c r="Z401" s="1540"/>
      <c r="AA401" s="1535"/>
    </row>
    <row r="402" spans="1:27" s="1541" customFormat="1" ht="53.25" customHeight="1">
      <c r="A402" s="981" t="s">
        <v>527</v>
      </c>
      <c r="B402" s="981">
        <v>97082</v>
      </c>
      <c r="C402" s="1563"/>
      <c r="D402" s="983" t="s">
        <v>100</v>
      </c>
      <c r="E402" s="989" t="s">
        <v>729</v>
      </c>
      <c r="F402" s="981" t="s">
        <v>55</v>
      </c>
      <c r="G402" s="984"/>
      <c r="H402" s="985"/>
      <c r="I402" s="985"/>
      <c r="J402" s="985"/>
      <c r="K402" s="986"/>
      <c r="L402" s="986"/>
      <c r="M402" s="986"/>
      <c r="N402" s="987">
        <v>6.7984</v>
      </c>
      <c r="O402" s="72"/>
      <c r="P402" s="72"/>
      <c r="Q402" s="102" t="s">
        <v>270</v>
      </c>
      <c r="R402" s="1535"/>
      <c r="S402" s="1535"/>
      <c r="T402" s="1535"/>
      <c r="U402" s="1535"/>
      <c r="V402" s="1535"/>
      <c r="W402" s="1535"/>
      <c r="X402" s="1535"/>
      <c r="Y402" s="1535"/>
      <c r="Z402" s="1535"/>
      <c r="AA402" s="1535"/>
    </row>
    <row r="403" spans="1:27" s="1566" customFormat="1" ht="53.25" customHeight="1">
      <c r="A403" s="837"/>
      <c r="B403" s="1329"/>
      <c r="C403" s="1330"/>
      <c r="D403" s="1331"/>
      <c r="E403" s="820" t="s">
        <v>1186</v>
      </c>
      <c r="F403" s="820"/>
      <c r="G403" s="822"/>
      <c r="H403" s="822"/>
      <c r="I403" s="823"/>
      <c r="J403" s="1275"/>
      <c r="K403" s="839"/>
      <c r="L403" s="839"/>
      <c r="M403" s="839"/>
      <c r="N403" s="865"/>
      <c r="O403" s="1162"/>
      <c r="P403" s="1162"/>
      <c r="Q403" s="1163"/>
      <c r="R403" s="1565"/>
      <c r="S403" s="1565"/>
      <c r="T403" s="1565"/>
      <c r="U403" s="1565"/>
      <c r="V403" s="1565"/>
      <c r="W403" s="1565"/>
      <c r="X403" s="1565"/>
      <c r="Y403" s="1565"/>
      <c r="Z403" s="1565"/>
      <c r="AA403" s="1565"/>
    </row>
    <row r="404" spans="1:27" s="1566" customFormat="1" ht="53.25" customHeight="1">
      <c r="A404" s="841"/>
      <c r="B404" s="1289"/>
      <c r="C404" s="1332"/>
      <c r="D404" s="1288"/>
      <c r="E404" s="828" t="s">
        <v>1167</v>
      </c>
      <c r="F404" s="1264"/>
      <c r="G404" s="802"/>
      <c r="H404" s="797">
        <v>1.7</v>
      </c>
      <c r="I404" s="798">
        <v>0.4</v>
      </c>
      <c r="J404" s="799">
        <v>0.70000000000000007</v>
      </c>
      <c r="K404" s="800"/>
      <c r="L404" s="808">
        <v>0.47600000000000009</v>
      </c>
      <c r="M404" s="842"/>
      <c r="N404" s="810"/>
      <c r="O404" s="1162"/>
      <c r="P404" s="1162"/>
      <c r="Q404" s="1163"/>
      <c r="R404" s="1565"/>
      <c r="S404" s="1565"/>
      <c r="T404" s="1565"/>
      <c r="U404" s="1565"/>
      <c r="V404" s="1565"/>
      <c r="W404" s="1565"/>
      <c r="X404" s="1565"/>
      <c r="Y404" s="1565"/>
      <c r="Z404" s="1565"/>
      <c r="AA404" s="1565"/>
    </row>
    <row r="405" spans="1:27" s="1566" customFormat="1" ht="53.25" customHeight="1">
      <c r="A405" s="841"/>
      <c r="B405" s="1289"/>
      <c r="C405" s="1332"/>
      <c r="D405" s="1288"/>
      <c r="E405" s="828" t="s">
        <v>1522</v>
      </c>
      <c r="F405" s="1264"/>
      <c r="G405" s="802"/>
      <c r="H405" s="797">
        <v>3.9</v>
      </c>
      <c r="I405" s="798">
        <v>0.4</v>
      </c>
      <c r="J405" s="799">
        <v>0.70000000000000007</v>
      </c>
      <c r="K405" s="800"/>
      <c r="L405" s="808">
        <v>1.0920000000000001</v>
      </c>
      <c r="M405" s="842"/>
      <c r="N405" s="810"/>
      <c r="O405" s="1162"/>
      <c r="P405" s="1162"/>
      <c r="Q405" s="1163"/>
      <c r="R405" s="1565"/>
      <c r="S405" s="1565"/>
      <c r="T405" s="1565"/>
      <c r="U405" s="1565"/>
      <c r="V405" s="1565"/>
      <c r="W405" s="1565"/>
      <c r="X405" s="1565"/>
      <c r="Y405" s="1565"/>
      <c r="Z405" s="1565"/>
      <c r="AA405" s="1565"/>
    </row>
    <row r="406" spans="1:27" s="1566" customFormat="1" ht="53.25" customHeight="1">
      <c r="A406" s="841"/>
      <c r="B406" s="1289"/>
      <c r="C406" s="1332"/>
      <c r="D406" s="1288"/>
      <c r="E406" s="828" t="s">
        <v>1171</v>
      </c>
      <c r="F406" s="1264"/>
      <c r="G406" s="802"/>
      <c r="H406" s="797">
        <v>1.8</v>
      </c>
      <c r="I406" s="798">
        <v>0.4</v>
      </c>
      <c r="J406" s="799">
        <v>0.70000000000000007</v>
      </c>
      <c r="K406" s="800"/>
      <c r="L406" s="808">
        <v>0.50400000000000011</v>
      </c>
      <c r="M406" s="842"/>
      <c r="N406" s="810"/>
      <c r="O406" s="1162"/>
      <c r="P406" s="1162"/>
      <c r="Q406" s="1163"/>
      <c r="R406" s="1565"/>
      <c r="S406" s="1565"/>
      <c r="T406" s="1565"/>
      <c r="U406" s="1565"/>
      <c r="V406" s="1565"/>
      <c r="W406" s="1565"/>
      <c r="X406" s="1565"/>
      <c r="Y406" s="1565"/>
      <c r="Z406" s="1565"/>
      <c r="AA406" s="1565"/>
    </row>
    <row r="407" spans="1:27" s="1566" customFormat="1" ht="53.25" customHeight="1">
      <c r="A407" s="841"/>
      <c r="B407" s="1289"/>
      <c r="C407" s="1332"/>
      <c r="D407" s="1288"/>
      <c r="E407" s="828" t="s">
        <v>181</v>
      </c>
      <c r="F407" s="1264"/>
      <c r="G407" s="802"/>
      <c r="H407" s="797">
        <v>1.8</v>
      </c>
      <c r="I407" s="798">
        <v>0.4</v>
      </c>
      <c r="J407" s="799">
        <v>0.70000000000000007</v>
      </c>
      <c r="K407" s="800"/>
      <c r="L407" s="808">
        <v>0.50400000000000011</v>
      </c>
      <c r="M407" s="842"/>
      <c r="N407" s="810"/>
      <c r="O407" s="1162"/>
      <c r="P407" s="1162"/>
      <c r="Q407" s="1163"/>
      <c r="R407" s="1565"/>
      <c r="S407" s="1565"/>
      <c r="T407" s="1565"/>
      <c r="U407" s="1565"/>
      <c r="V407" s="1565"/>
      <c r="W407" s="1565"/>
      <c r="X407" s="1565"/>
      <c r="Y407" s="1565"/>
      <c r="Z407" s="1565"/>
      <c r="AA407" s="1565"/>
    </row>
    <row r="408" spans="1:27" s="1566" customFormat="1" ht="53.25" customHeight="1">
      <c r="A408" s="841"/>
      <c r="B408" s="1289"/>
      <c r="C408" s="1332"/>
      <c r="D408" s="1288"/>
      <c r="E408" s="828" t="s">
        <v>1700</v>
      </c>
      <c r="F408" s="1264"/>
      <c r="G408" s="802"/>
      <c r="H408" s="797">
        <v>6.76</v>
      </c>
      <c r="I408" s="798">
        <v>0.4</v>
      </c>
      <c r="J408" s="799">
        <v>0.70000000000000007</v>
      </c>
      <c r="K408" s="800"/>
      <c r="L408" s="808">
        <v>1.8928000000000003</v>
      </c>
      <c r="M408" s="842"/>
      <c r="N408" s="810"/>
      <c r="O408" s="1162"/>
      <c r="P408" s="1162"/>
      <c r="Q408" s="1163"/>
      <c r="R408" s="1565"/>
      <c r="S408" s="1565"/>
      <c r="T408" s="1565"/>
      <c r="U408" s="1565"/>
      <c r="V408" s="1565"/>
      <c r="W408" s="1565"/>
      <c r="X408" s="1565"/>
      <c r="Y408" s="1565"/>
      <c r="Z408" s="1565"/>
      <c r="AA408" s="1565"/>
    </row>
    <row r="409" spans="1:27" s="1566" customFormat="1" ht="53.25" customHeight="1">
      <c r="A409" s="841"/>
      <c r="B409" s="1289"/>
      <c r="C409" s="1332"/>
      <c r="D409" s="1288"/>
      <c r="E409" s="828" t="s">
        <v>1701</v>
      </c>
      <c r="F409" s="1264"/>
      <c r="G409" s="802"/>
      <c r="H409" s="797">
        <v>0.17</v>
      </c>
      <c r="I409" s="798">
        <v>0.4</v>
      </c>
      <c r="J409" s="799">
        <v>0.70000000000000007</v>
      </c>
      <c r="K409" s="800"/>
      <c r="L409" s="808">
        <v>4.760000000000001E-2</v>
      </c>
      <c r="M409" s="842"/>
      <c r="N409" s="810"/>
      <c r="O409" s="1162"/>
      <c r="P409" s="1162"/>
      <c r="Q409" s="1163"/>
      <c r="R409" s="1565"/>
      <c r="S409" s="1565"/>
      <c r="T409" s="1565"/>
      <c r="U409" s="1565"/>
      <c r="V409" s="1565"/>
      <c r="W409" s="1565"/>
      <c r="X409" s="1565"/>
      <c r="Y409" s="1565"/>
      <c r="Z409" s="1565"/>
      <c r="AA409" s="1565"/>
    </row>
    <row r="410" spans="1:27" s="1566" customFormat="1" ht="53.25" customHeight="1">
      <c r="A410" s="841"/>
      <c r="B410" s="1289"/>
      <c r="C410" s="1332"/>
      <c r="D410" s="1288"/>
      <c r="E410" s="828" t="s">
        <v>1570</v>
      </c>
      <c r="F410" s="1264"/>
      <c r="G410" s="802"/>
      <c r="H410" s="797">
        <v>2.85</v>
      </c>
      <c r="I410" s="798">
        <v>0.4</v>
      </c>
      <c r="J410" s="799">
        <v>0.70000000000000007</v>
      </c>
      <c r="K410" s="800"/>
      <c r="L410" s="808">
        <v>0.79800000000000015</v>
      </c>
      <c r="M410" s="842"/>
      <c r="N410" s="810"/>
      <c r="O410" s="1162"/>
      <c r="P410" s="1162"/>
      <c r="Q410" s="1163"/>
      <c r="R410" s="1565"/>
      <c r="S410" s="1565"/>
      <c r="T410" s="1565"/>
      <c r="U410" s="1565"/>
      <c r="V410" s="1565"/>
      <c r="W410" s="1565"/>
      <c r="X410" s="1565"/>
      <c r="Y410" s="1565"/>
      <c r="Z410" s="1565"/>
      <c r="AA410" s="1565"/>
    </row>
    <row r="411" spans="1:27" s="1566" customFormat="1" ht="53.25" customHeight="1">
      <c r="A411" s="841"/>
      <c r="B411" s="1289"/>
      <c r="C411" s="1332"/>
      <c r="D411" s="1288"/>
      <c r="E411" s="828" t="s">
        <v>1638</v>
      </c>
      <c r="F411" s="1264"/>
      <c r="G411" s="802"/>
      <c r="H411" s="797">
        <v>1.4</v>
      </c>
      <c r="I411" s="798">
        <v>0.4</v>
      </c>
      <c r="J411" s="799">
        <v>0.70000000000000007</v>
      </c>
      <c r="K411" s="800"/>
      <c r="L411" s="808">
        <v>0.39200000000000002</v>
      </c>
      <c r="M411" s="842"/>
      <c r="N411" s="810"/>
      <c r="O411" s="1162"/>
      <c r="P411" s="1162"/>
      <c r="Q411" s="1163"/>
      <c r="R411" s="1565"/>
      <c r="S411" s="1565"/>
      <c r="T411" s="1565"/>
      <c r="U411" s="1565"/>
      <c r="V411" s="1565"/>
      <c r="W411" s="1565"/>
      <c r="X411" s="1565"/>
      <c r="Y411" s="1565"/>
      <c r="Z411" s="1565"/>
      <c r="AA411" s="1565"/>
    </row>
    <row r="412" spans="1:27" s="1566" customFormat="1" ht="53.25" customHeight="1">
      <c r="A412" s="841"/>
      <c r="B412" s="1289"/>
      <c r="C412" s="1332"/>
      <c r="D412" s="1288"/>
      <c r="E412" s="828" t="s">
        <v>1702</v>
      </c>
      <c r="F412" s="1264"/>
      <c r="G412" s="802"/>
      <c r="H412" s="797">
        <v>0.05</v>
      </c>
      <c r="I412" s="798">
        <v>0.4</v>
      </c>
      <c r="J412" s="799">
        <v>0.70000000000000007</v>
      </c>
      <c r="K412" s="800"/>
      <c r="L412" s="808">
        <v>1.4000000000000004E-2</v>
      </c>
      <c r="M412" s="842"/>
      <c r="N412" s="810"/>
      <c r="O412" s="1162"/>
      <c r="P412" s="1162"/>
      <c r="Q412" s="1163"/>
      <c r="R412" s="1565"/>
      <c r="S412" s="1565"/>
      <c r="T412" s="1565"/>
      <c r="U412" s="1565"/>
      <c r="V412" s="1565"/>
      <c r="W412" s="1565"/>
      <c r="X412" s="1565"/>
      <c r="Y412" s="1565"/>
      <c r="Z412" s="1565"/>
      <c r="AA412" s="1565"/>
    </row>
    <row r="413" spans="1:27" s="1566" customFormat="1" ht="53.25" customHeight="1">
      <c r="A413" s="841"/>
      <c r="B413" s="1289"/>
      <c r="C413" s="1332"/>
      <c r="D413" s="1288"/>
      <c r="E413" s="828" t="s">
        <v>1675</v>
      </c>
      <c r="F413" s="1264"/>
      <c r="G413" s="802"/>
      <c r="H413" s="797">
        <v>1.25</v>
      </c>
      <c r="I413" s="798">
        <v>0.4</v>
      </c>
      <c r="J413" s="799">
        <v>0.70000000000000007</v>
      </c>
      <c r="K413" s="800"/>
      <c r="L413" s="808">
        <v>0.35000000000000003</v>
      </c>
      <c r="M413" s="842"/>
      <c r="N413" s="810"/>
      <c r="O413" s="1162"/>
      <c r="P413" s="1162"/>
      <c r="Q413" s="1163"/>
      <c r="R413" s="1565"/>
      <c r="S413" s="1565"/>
      <c r="T413" s="1565"/>
      <c r="U413" s="1565"/>
      <c r="V413" s="1565"/>
      <c r="W413" s="1565"/>
      <c r="X413" s="1565"/>
      <c r="Y413" s="1565"/>
      <c r="Z413" s="1565"/>
      <c r="AA413" s="1565"/>
    </row>
    <row r="414" spans="1:27" s="1566" customFormat="1" ht="53.25" customHeight="1">
      <c r="A414" s="841"/>
      <c r="B414" s="1289"/>
      <c r="C414" s="1332"/>
      <c r="D414" s="1288"/>
      <c r="E414" s="828" t="s">
        <v>1703</v>
      </c>
      <c r="F414" s="1264"/>
      <c r="G414" s="802"/>
      <c r="H414" s="797">
        <v>0.34</v>
      </c>
      <c r="I414" s="798">
        <v>0.4</v>
      </c>
      <c r="J414" s="799">
        <v>0.70000000000000007</v>
      </c>
      <c r="K414" s="800"/>
      <c r="L414" s="808">
        <v>9.5200000000000021E-2</v>
      </c>
      <c r="M414" s="842"/>
      <c r="N414" s="810"/>
      <c r="O414" s="1162"/>
      <c r="P414" s="1162"/>
      <c r="Q414" s="1163"/>
      <c r="R414" s="1565"/>
      <c r="S414" s="1565"/>
      <c r="T414" s="1565"/>
      <c r="U414" s="1565"/>
      <c r="V414" s="1565"/>
      <c r="W414" s="1565"/>
      <c r="X414" s="1565"/>
      <c r="Y414" s="1565"/>
      <c r="Z414" s="1565"/>
      <c r="AA414" s="1565"/>
    </row>
    <row r="415" spans="1:27" s="1566" customFormat="1" ht="53.25" customHeight="1">
      <c r="A415" s="841"/>
      <c r="B415" s="1289"/>
      <c r="C415" s="1332"/>
      <c r="D415" s="1288"/>
      <c r="E415" s="828" t="s">
        <v>1704</v>
      </c>
      <c r="F415" s="1264"/>
      <c r="G415" s="802"/>
      <c r="H415" s="797">
        <v>0.96</v>
      </c>
      <c r="I415" s="798">
        <v>0.4</v>
      </c>
      <c r="J415" s="799">
        <v>0.70000000000000007</v>
      </c>
      <c r="K415" s="800"/>
      <c r="L415" s="808">
        <v>0.26880000000000004</v>
      </c>
      <c r="M415" s="842"/>
      <c r="N415" s="810"/>
      <c r="O415" s="1162"/>
      <c r="P415" s="1162"/>
      <c r="Q415" s="1163"/>
      <c r="R415" s="1565"/>
      <c r="S415" s="1565"/>
      <c r="T415" s="1565"/>
      <c r="U415" s="1565"/>
      <c r="V415" s="1565"/>
      <c r="W415" s="1565"/>
      <c r="X415" s="1565"/>
      <c r="Y415" s="1565"/>
      <c r="Z415" s="1565"/>
      <c r="AA415" s="1565"/>
    </row>
    <row r="416" spans="1:27" s="1566" customFormat="1" ht="53.25" customHeight="1">
      <c r="A416" s="841"/>
      <c r="B416" s="1289"/>
      <c r="C416" s="1332"/>
      <c r="D416" s="1288"/>
      <c r="E416" s="828" t="s">
        <v>1705</v>
      </c>
      <c r="F416" s="1264"/>
      <c r="G416" s="802"/>
      <c r="H416" s="797">
        <v>0.3</v>
      </c>
      <c r="I416" s="798">
        <v>0.4</v>
      </c>
      <c r="J416" s="799">
        <v>0.70000000000000007</v>
      </c>
      <c r="K416" s="800"/>
      <c r="L416" s="808">
        <v>8.4000000000000005E-2</v>
      </c>
      <c r="M416" s="842"/>
      <c r="N416" s="810"/>
      <c r="O416" s="1162"/>
      <c r="P416" s="1162"/>
      <c r="Q416" s="1163"/>
      <c r="R416" s="1565"/>
      <c r="S416" s="1565"/>
      <c r="T416" s="1565"/>
      <c r="U416" s="1565"/>
      <c r="V416" s="1565"/>
      <c r="W416" s="1565"/>
      <c r="X416" s="1565"/>
      <c r="Y416" s="1565"/>
      <c r="Z416" s="1565"/>
      <c r="AA416" s="1565"/>
    </row>
    <row r="417" spans="1:27" s="1566" customFormat="1" ht="53.25" customHeight="1">
      <c r="A417" s="844"/>
      <c r="B417" s="1337"/>
      <c r="C417" s="1338"/>
      <c r="D417" s="1339"/>
      <c r="E417" s="830" t="s">
        <v>1706</v>
      </c>
      <c r="F417" s="1277"/>
      <c r="G417" s="831"/>
      <c r="H417" s="832">
        <v>1</v>
      </c>
      <c r="I417" s="833">
        <v>0.4</v>
      </c>
      <c r="J417" s="834">
        <v>0.70000000000000007</v>
      </c>
      <c r="K417" s="835"/>
      <c r="L417" s="836">
        <v>0.28000000000000003</v>
      </c>
      <c r="M417" s="846"/>
      <c r="N417" s="867"/>
      <c r="O417" s="1162"/>
      <c r="P417" s="1162"/>
      <c r="Q417" s="1163"/>
      <c r="R417" s="1565"/>
      <c r="S417" s="1565"/>
      <c r="T417" s="1565"/>
      <c r="U417" s="1565"/>
      <c r="V417" s="1565"/>
      <c r="W417" s="1565"/>
      <c r="X417" s="1565"/>
      <c r="Y417" s="1565"/>
      <c r="Z417" s="1565"/>
      <c r="AA417" s="1565"/>
    </row>
    <row r="418" spans="1:27" s="1541" customFormat="1" ht="75.75" customHeight="1">
      <c r="A418" s="981" t="s">
        <v>528</v>
      </c>
      <c r="B418" s="981">
        <v>95241</v>
      </c>
      <c r="C418" s="1124"/>
      <c r="D418" s="983" t="s">
        <v>100</v>
      </c>
      <c r="E418" s="989" t="s">
        <v>728</v>
      </c>
      <c r="F418" s="981" t="s">
        <v>51</v>
      </c>
      <c r="G418" s="984"/>
      <c r="H418" s="985"/>
      <c r="I418" s="985"/>
      <c r="J418" s="985"/>
      <c r="K418" s="986"/>
      <c r="L418" s="986"/>
      <c r="M418" s="986"/>
      <c r="N418" s="987">
        <v>9.7119999999999997</v>
      </c>
      <c r="O418" s="72"/>
      <c r="P418" s="72"/>
      <c r="Q418" s="102" t="s">
        <v>270</v>
      </c>
      <c r="R418" s="1535"/>
      <c r="S418" s="1535"/>
      <c r="T418" s="1535"/>
      <c r="U418" s="1535"/>
      <c r="V418" s="1535"/>
      <c r="W418" s="1535"/>
      <c r="X418" s="1535"/>
      <c r="Y418" s="1535"/>
      <c r="Z418" s="1535"/>
      <c r="AA418" s="1535"/>
    </row>
    <row r="419" spans="1:27" s="1566" customFormat="1" ht="53.25" customHeight="1">
      <c r="A419" s="837"/>
      <c r="B419" s="1329"/>
      <c r="C419" s="1330"/>
      <c r="D419" s="1331"/>
      <c r="E419" s="820" t="s">
        <v>1186</v>
      </c>
      <c r="F419" s="820"/>
      <c r="G419" s="822"/>
      <c r="H419" s="822"/>
      <c r="I419" s="823"/>
      <c r="J419" s="1275"/>
      <c r="K419" s="839"/>
      <c r="L419" s="839"/>
      <c r="M419" s="839"/>
      <c r="N419" s="865"/>
      <c r="O419" s="1162"/>
      <c r="P419" s="1162"/>
      <c r="Q419" s="1163"/>
      <c r="R419" s="1565"/>
      <c r="S419" s="1565"/>
      <c r="T419" s="1565"/>
      <c r="U419" s="1565"/>
      <c r="V419" s="1565"/>
      <c r="W419" s="1565"/>
      <c r="X419" s="1565"/>
      <c r="Y419" s="1565"/>
      <c r="Z419" s="1565"/>
      <c r="AA419" s="1565"/>
    </row>
    <row r="420" spans="1:27" s="1566" customFormat="1" ht="53.25" customHeight="1">
      <c r="A420" s="841"/>
      <c r="B420" s="1289"/>
      <c r="C420" s="1332"/>
      <c r="D420" s="1288"/>
      <c r="E420" s="828" t="s">
        <v>1167</v>
      </c>
      <c r="F420" s="1264"/>
      <c r="G420" s="802"/>
      <c r="H420" s="797">
        <v>1.7</v>
      </c>
      <c r="I420" s="798">
        <v>0.4</v>
      </c>
      <c r="J420" s="799"/>
      <c r="K420" s="800">
        <v>0.68</v>
      </c>
      <c r="L420" s="808"/>
      <c r="M420" s="842"/>
      <c r="N420" s="810"/>
      <c r="O420" s="1162"/>
      <c r="P420" s="1162"/>
      <c r="Q420" s="1163"/>
      <c r="R420" s="1565"/>
      <c r="S420" s="1565"/>
      <c r="T420" s="1565"/>
      <c r="U420" s="1565"/>
      <c r="V420" s="1565"/>
      <c r="W420" s="1565"/>
      <c r="X420" s="1565"/>
      <c r="Y420" s="1565"/>
      <c r="Z420" s="1565"/>
      <c r="AA420" s="1565"/>
    </row>
    <row r="421" spans="1:27" s="1566" customFormat="1" ht="53.25" customHeight="1">
      <c r="A421" s="841"/>
      <c r="B421" s="1289"/>
      <c r="C421" s="1332"/>
      <c r="D421" s="1288"/>
      <c r="E421" s="828" t="s">
        <v>1522</v>
      </c>
      <c r="F421" s="1264"/>
      <c r="G421" s="802"/>
      <c r="H421" s="797">
        <v>3.9</v>
      </c>
      <c r="I421" s="798">
        <v>0.4</v>
      </c>
      <c r="J421" s="799"/>
      <c r="K421" s="800">
        <v>1.56</v>
      </c>
      <c r="L421" s="808"/>
      <c r="M421" s="842"/>
      <c r="N421" s="810"/>
      <c r="O421" s="1162"/>
      <c r="P421" s="1162"/>
      <c r="Q421" s="1163"/>
      <c r="R421" s="1565"/>
      <c r="S421" s="1565"/>
      <c r="T421" s="1565"/>
      <c r="U421" s="1565"/>
      <c r="V421" s="1565"/>
      <c r="W421" s="1565"/>
      <c r="X421" s="1565"/>
      <c r="Y421" s="1565"/>
      <c r="Z421" s="1565"/>
      <c r="AA421" s="1565"/>
    </row>
    <row r="422" spans="1:27" s="1566" customFormat="1" ht="53.25" customHeight="1">
      <c r="A422" s="841"/>
      <c r="B422" s="1289"/>
      <c r="C422" s="1332"/>
      <c r="D422" s="1288"/>
      <c r="E422" s="828" t="s">
        <v>1171</v>
      </c>
      <c r="F422" s="1264"/>
      <c r="G422" s="802"/>
      <c r="H422" s="797">
        <v>1.8</v>
      </c>
      <c r="I422" s="798">
        <v>0.4</v>
      </c>
      <c r="J422" s="799"/>
      <c r="K422" s="800">
        <v>0.72000000000000008</v>
      </c>
      <c r="L422" s="808"/>
      <c r="M422" s="842"/>
      <c r="N422" s="810"/>
      <c r="O422" s="1162"/>
      <c r="P422" s="1162"/>
      <c r="Q422" s="1163"/>
      <c r="R422" s="1565"/>
      <c r="S422" s="1565"/>
      <c r="T422" s="1565"/>
      <c r="U422" s="1565"/>
      <c r="V422" s="1565"/>
      <c r="W422" s="1565"/>
      <c r="X422" s="1565"/>
      <c r="Y422" s="1565"/>
      <c r="Z422" s="1565"/>
      <c r="AA422" s="1565"/>
    </row>
    <row r="423" spans="1:27" s="1566" customFormat="1" ht="53.25" customHeight="1">
      <c r="A423" s="841"/>
      <c r="B423" s="1289"/>
      <c r="C423" s="1332"/>
      <c r="D423" s="1288"/>
      <c r="E423" s="828" t="s">
        <v>181</v>
      </c>
      <c r="F423" s="1264"/>
      <c r="G423" s="802"/>
      <c r="H423" s="797">
        <v>1.8</v>
      </c>
      <c r="I423" s="798">
        <v>0.4</v>
      </c>
      <c r="J423" s="799"/>
      <c r="K423" s="800">
        <v>0.72000000000000008</v>
      </c>
      <c r="L423" s="808"/>
      <c r="M423" s="842"/>
      <c r="N423" s="810"/>
      <c r="O423" s="1162"/>
      <c r="P423" s="1162"/>
      <c r="Q423" s="1163"/>
      <c r="R423" s="1565"/>
      <c r="S423" s="1565"/>
      <c r="T423" s="1565"/>
      <c r="U423" s="1565"/>
      <c r="V423" s="1565"/>
      <c r="W423" s="1565"/>
      <c r="X423" s="1565"/>
      <c r="Y423" s="1565"/>
      <c r="Z423" s="1565"/>
      <c r="AA423" s="1565"/>
    </row>
    <row r="424" spans="1:27" s="1566" customFormat="1" ht="53.25" customHeight="1">
      <c r="A424" s="841"/>
      <c r="B424" s="1289"/>
      <c r="C424" s="1332"/>
      <c r="D424" s="1288"/>
      <c r="E424" s="828" t="s">
        <v>1700</v>
      </c>
      <c r="F424" s="1264"/>
      <c r="G424" s="802"/>
      <c r="H424" s="797">
        <v>6.76</v>
      </c>
      <c r="I424" s="798">
        <v>0.4</v>
      </c>
      <c r="J424" s="799"/>
      <c r="K424" s="800">
        <v>2.7040000000000002</v>
      </c>
      <c r="L424" s="808"/>
      <c r="M424" s="842"/>
      <c r="N424" s="810"/>
      <c r="O424" s="1162"/>
      <c r="P424" s="1162"/>
      <c r="Q424" s="1163"/>
      <c r="R424" s="1565"/>
      <c r="S424" s="1565"/>
      <c r="T424" s="1565"/>
      <c r="U424" s="1565"/>
      <c r="V424" s="1565"/>
      <c r="W424" s="1565"/>
      <c r="X424" s="1565"/>
      <c r="Y424" s="1565"/>
      <c r="Z424" s="1565"/>
      <c r="AA424" s="1565"/>
    </row>
    <row r="425" spans="1:27" s="1566" customFormat="1" ht="53.25" customHeight="1">
      <c r="A425" s="841"/>
      <c r="B425" s="1289"/>
      <c r="C425" s="1332"/>
      <c r="D425" s="1288"/>
      <c r="E425" s="828" t="s">
        <v>1701</v>
      </c>
      <c r="F425" s="1264"/>
      <c r="G425" s="802"/>
      <c r="H425" s="797">
        <v>0.17</v>
      </c>
      <c r="I425" s="798">
        <v>0.4</v>
      </c>
      <c r="J425" s="799"/>
      <c r="K425" s="800">
        <v>6.8000000000000005E-2</v>
      </c>
      <c r="L425" s="808"/>
      <c r="M425" s="842"/>
      <c r="N425" s="810"/>
      <c r="O425" s="1162"/>
      <c r="P425" s="1162"/>
      <c r="Q425" s="1163"/>
      <c r="R425" s="1565"/>
      <c r="S425" s="1565"/>
      <c r="T425" s="1565"/>
      <c r="U425" s="1565"/>
      <c r="V425" s="1565"/>
      <c r="W425" s="1565"/>
      <c r="X425" s="1565"/>
      <c r="Y425" s="1565"/>
      <c r="Z425" s="1565"/>
      <c r="AA425" s="1565"/>
    </row>
    <row r="426" spans="1:27" s="1566" customFormat="1" ht="53.25" customHeight="1">
      <c r="A426" s="841"/>
      <c r="B426" s="1289"/>
      <c r="C426" s="1332"/>
      <c r="D426" s="1288"/>
      <c r="E426" s="828" t="s">
        <v>1570</v>
      </c>
      <c r="F426" s="1264"/>
      <c r="G426" s="802"/>
      <c r="H426" s="797">
        <v>2.85</v>
      </c>
      <c r="I426" s="798">
        <v>0.4</v>
      </c>
      <c r="J426" s="799"/>
      <c r="K426" s="800">
        <v>1.1400000000000001</v>
      </c>
      <c r="L426" s="808"/>
      <c r="M426" s="842"/>
      <c r="N426" s="810"/>
      <c r="O426" s="1162"/>
      <c r="P426" s="1162"/>
      <c r="Q426" s="1163"/>
      <c r="R426" s="1565"/>
      <c r="S426" s="1565"/>
      <c r="T426" s="1565"/>
      <c r="U426" s="1565"/>
      <c r="V426" s="1565"/>
      <c r="W426" s="1565"/>
      <c r="X426" s="1565"/>
      <c r="Y426" s="1565"/>
      <c r="Z426" s="1565"/>
      <c r="AA426" s="1565"/>
    </row>
    <row r="427" spans="1:27" s="1566" customFormat="1" ht="53.25" customHeight="1">
      <c r="A427" s="841"/>
      <c r="B427" s="1289"/>
      <c r="C427" s="1332"/>
      <c r="D427" s="1288"/>
      <c r="E427" s="828" t="s">
        <v>1638</v>
      </c>
      <c r="F427" s="1264"/>
      <c r="G427" s="802"/>
      <c r="H427" s="797">
        <v>1.4</v>
      </c>
      <c r="I427" s="798">
        <v>0.4</v>
      </c>
      <c r="J427" s="799"/>
      <c r="K427" s="800">
        <v>0.55999999999999994</v>
      </c>
      <c r="L427" s="808"/>
      <c r="M427" s="842"/>
      <c r="N427" s="810"/>
      <c r="O427" s="1162"/>
      <c r="P427" s="1162"/>
      <c r="Q427" s="1163"/>
      <c r="R427" s="1565"/>
      <c r="S427" s="1565"/>
      <c r="T427" s="1565"/>
      <c r="U427" s="1565"/>
      <c r="V427" s="1565"/>
      <c r="W427" s="1565"/>
      <c r="X427" s="1565"/>
      <c r="Y427" s="1565"/>
      <c r="Z427" s="1565"/>
      <c r="AA427" s="1565"/>
    </row>
    <row r="428" spans="1:27" s="1566" customFormat="1" ht="53.25" customHeight="1">
      <c r="A428" s="841"/>
      <c r="B428" s="1289"/>
      <c r="C428" s="1332"/>
      <c r="D428" s="1288"/>
      <c r="E428" s="828" t="s">
        <v>1702</v>
      </c>
      <c r="F428" s="1264"/>
      <c r="G428" s="802"/>
      <c r="H428" s="797">
        <v>0.05</v>
      </c>
      <c r="I428" s="798">
        <v>0.4</v>
      </c>
      <c r="J428" s="799"/>
      <c r="K428" s="800">
        <v>2.0000000000000004E-2</v>
      </c>
      <c r="L428" s="808"/>
      <c r="M428" s="842"/>
      <c r="N428" s="810"/>
      <c r="O428" s="1162"/>
      <c r="P428" s="1162"/>
      <c r="Q428" s="1163"/>
      <c r="R428" s="1565"/>
      <c r="S428" s="1565"/>
      <c r="T428" s="1565"/>
      <c r="U428" s="1565"/>
      <c r="V428" s="1565"/>
      <c r="W428" s="1565"/>
      <c r="X428" s="1565"/>
      <c r="Y428" s="1565"/>
      <c r="Z428" s="1565"/>
      <c r="AA428" s="1565"/>
    </row>
    <row r="429" spans="1:27" s="1566" customFormat="1" ht="53.25" customHeight="1">
      <c r="A429" s="841"/>
      <c r="B429" s="1289"/>
      <c r="C429" s="1332"/>
      <c r="D429" s="1288"/>
      <c r="E429" s="828" t="s">
        <v>1675</v>
      </c>
      <c r="F429" s="1264"/>
      <c r="G429" s="802"/>
      <c r="H429" s="797">
        <v>1.25</v>
      </c>
      <c r="I429" s="798">
        <v>0.4</v>
      </c>
      <c r="J429" s="799"/>
      <c r="K429" s="800">
        <v>0.5</v>
      </c>
      <c r="L429" s="808"/>
      <c r="M429" s="842"/>
      <c r="N429" s="810"/>
      <c r="O429" s="1162"/>
      <c r="P429" s="1162"/>
      <c r="Q429" s="1163"/>
      <c r="R429" s="1565"/>
      <c r="S429" s="1565"/>
      <c r="T429" s="1565"/>
      <c r="U429" s="1565"/>
      <c r="V429" s="1565"/>
      <c r="W429" s="1565"/>
      <c r="X429" s="1565"/>
      <c r="Y429" s="1565"/>
      <c r="Z429" s="1565"/>
      <c r="AA429" s="1565"/>
    </row>
    <row r="430" spans="1:27" s="1566" customFormat="1" ht="53.25" customHeight="1">
      <c r="A430" s="841"/>
      <c r="B430" s="1289"/>
      <c r="C430" s="1332"/>
      <c r="D430" s="1288"/>
      <c r="E430" s="828" t="s">
        <v>1703</v>
      </c>
      <c r="F430" s="1264"/>
      <c r="G430" s="802"/>
      <c r="H430" s="797">
        <v>0.34</v>
      </c>
      <c r="I430" s="798">
        <v>0.4</v>
      </c>
      <c r="J430" s="799"/>
      <c r="K430" s="800">
        <v>0.13600000000000001</v>
      </c>
      <c r="L430" s="808"/>
      <c r="M430" s="842"/>
      <c r="N430" s="810"/>
      <c r="O430" s="1162"/>
      <c r="P430" s="1162"/>
      <c r="Q430" s="1163"/>
      <c r="R430" s="1565"/>
      <c r="S430" s="1565"/>
      <c r="T430" s="1565"/>
      <c r="U430" s="1565"/>
      <c r="V430" s="1565"/>
      <c r="W430" s="1565"/>
      <c r="X430" s="1565"/>
      <c r="Y430" s="1565"/>
      <c r="Z430" s="1565"/>
      <c r="AA430" s="1565"/>
    </row>
    <row r="431" spans="1:27" s="1566" customFormat="1" ht="53.25" customHeight="1">
      <c r="A431" s="841"/>
      <c r="B431" s="1289"/>
      <c r="C431" s="1332"/>
      <c r="D431" s="1288"/>
      <c r="E431" s="828" t="s">
        <v>1704</v>
      </c>
      <c r="F431" s="1264"/>
      <c r="G431" s="802"/>
      <c r="H431" s="797">
        <v>0.96</v>
      </c>
      <c r="I431" s="798">
        <v>0.4</v>
      </c>
      <c r="J431" s="799"/>
      <c r="K431" s="800">
        <v>0.38400000000000001</v>
      </c>
      <c r="L431" s="808"/>
      <c r="M431" s="842"/>
      <c r="N431" s="810"/>
      <c r="O431" s="1162"/>
      <c r="P431" s="1162"/>
      <c r="Q431" s="1163"/>
      <c r="R431" s="1565"/>
      <c r="S431" s="1565"/>
      <c r="T431" s="1565"/>
      <c r="U431" s="1565"/>
      <c r="V431" s="1565"/>
      <c r="W431" s="1565"/>
      <c r="X431" s="1565"/>
      <c r="Y431" s="1565"/>
      <c r="Z431" s="1565"/>
      <c r="AA431" s="1565"/>
    </row>
    <row r="432" spans="1:27" s="1566" customFormat="1" ht="53.25" customHeight="1">
      <c r="A432" s="841"/>
      <c r="B432" s="1289"/>
      <c r="C432" s="1332"/>
      <c r="D432" s="1288"/>
      <c r="E432" s="828" t="s">
        <v>1705</v>
      </c>
      <c r="F432" s="1264"/>
      <c r="G432" s="802"/>
      <c r="H432" s="797">
        <v>0.3</v>
      </c>
      <c r="I432" s="798">
        <v>0.4</v>
      </c>
      <c r="J432" s="799"/>
      <c r="K432" s="800">
        <v>0.12</v>
      </c>
      <c r="L432" s="808"/>
      <c r="M432" s="842"/>
      <c r="N432" s="810"/>
      <c r="O432" s="1162"/>
      <c r="P432" s="1162"/>
      <c r="Q432" s="1163"/>
      <c r="R432" s="1565"/>
      <c r="S432" s="1565"/>
      <c r="T432" s="1565"/>
      <c r="U432" s="1565"/>
      <c r="V432" s="1565"/>
      <c r="W432" s="1565"/>
      <c r="X432" s="1565"/>
      <c r="Y432" s="1565"/>
      <c r="Z432" s="1565"/>
      <c r="AA432" s="1565"/>
    </row>
    <row r="433" spans="1:27" s="1566" customFormat="1" ht="53.25" customHeight="1">
      <c r="A433" s="844"/>
      <c r="B433" s="1337"/>
      <c r="C433" s="1338"/>
      <c r="D433" s="1339"/>
      <c r="E433" s="830" t="s">
        <v>1706</v>
      </c>
      <c r="F433" s="1277"/>
      <c r="G433" s="831"/>
      <c r="H433" s="832">
        <v>1</v>
      </c>
      <c r="I433" s="833">
        <v>0.4</v>
      </c>
      <c r="J433" s="834"/>
      <c r="K433" s="835">
        <v>0.4</v>
      </c>
      <c r="L433" s="836"/>
      <c r="M433" s="846"/>
      <c r="N433" s="867"/>
      <c r="O433" s="1162"/>
      <c r="P433" s="1162"/>
      <c r="Q433" s="1163"/>
      <c r="R433" s="1565"/>
      <c r="S433" s="1565"/>
      <c r="T433" s="1565"/>
      <c r="U433" s="1565"/>
      <c r="V433" s="1565"/>
      <c r="W433" s="1565"/>
      <c r="X433" s="1565"/>
      <c r="Y433" s="1565"/>
      <c r="Z433" s="1565"/>
      <c r="AA433" s="1565"/>
    </row>
    <row r="434" spans="1:27" s="1541" customFormat="1" ht="53.25" customHeight="1">
      <c r="A434" s="981" t="s">
        <v>529</v>
      </c>
      <c r="B434" s="981">
        <v>73361</v>
      </c>
      <c r="C434" s="1124"/>
      <c r="D434" s="983" t="s">
        <v>100</v>
      </c>
      <c r="E434" s="989" t="s">
        <v>71</v>
      </c>
      <c r="F434" s="981" t="s">
        <v>55</v>
      </c>
      <c r="G434" s="984"/>
      <c r="H434" s="985"/>
      <c r="I434" s="985"/>
      <c r="J434" s="985"/>
      <c r="K434" s="986"/>
      <c r="L434" s="986"/>
      <c r="M434" s="986"/>
      <c r="N434" s="987">
        <v>2.9136000000000002</v>
      </c>
      <c r="O434" s="72"/>
      <c r="P434" s="72"/>
      <c r="Q434" s="102" t="s">
        <v>270</v>
      </c>
      <c r="R434" s="1535"/>
      <c r="S434" s="1535"/>
      <c r="T434" s="1535"/>
      <c r="U434" s="1535"/>
      <c r="V434" s="1535"/>
      <c r="W434" s="1535"/>
      <c r="X434" s="1535"/>
      <c r="Y434" s="1535"/>
      <c r="Z434" s="1535"/>
      <c r="AA434" s="1535"/>
    </row>
    <row r="435" spans="1:27" s="1566" customFormat="1" ht="53.25" customHeight="1">
      <c r="A435" s="837"/>
      <c r="B435" s="1329"/>
      <c r="C435" s="1330"/>
      <c r="D435" s="1331"/>
      <c r="E435" s="820" t="s">
        <v>1186</v>
      </c>
      <c r="F435" s="820"/>
      <c r="G435" s="822"/>
      <c r="H435" s="822"/>
      <c r="I435" s="823"/>
      <c r="J435" s="1275"/>
      <c r="K435" s="839"/>
      <c r="L435" s="839"/>
      <c r="M435" s="839"/>
      <c r="N435" s="865"/>
      <c r="O435" s="1162"/>
      <c r="P435" s="1162"/>
      <c r="Q435" s="1163"/>
      <c r="R435" s="1565"/>
      <c r="S435" s="1565"/>
      <c r="T435" s="1565"/>
      <c r="U435" s="1565"/>
      <c r="V435" s="1565"/>
      <c r="W435" s="1565"/>
      <c r="X435" s="1565"/>
      <c r="Y435" s="1565"/>
      <c r="Z435" s="1565"/>
      <c r="AA435" s="1565"/>
    </row>
    <row r="436" spans="1:27" s="1566" customFormat="1" ht="53.25" customHeight="1">
      <c r="A436" s="841"/>
      <c r="B436" s="1289"/>
      <c r="C436" s="1332"/>
      <c r="D436" s="1288"/>
      <c r="E436" s="828" t="s">
        <v>1167</v>
      </c>
      <c r="F436" s="1264"/>
      <c r="G436" s="802"/>
      <c r="H436" s="797">
        <v>1.7</v>
      </c>
      <c r="I436" s="798">
        <v>0.4</v>
      </c>
      <c r="J436" s="799">
        <v>0.3</v>
      </c>
      <c r="K436" s="800"/>
      <c r="L436" s="808">
        <v>0.20400000000000001</v>
      </c>
      <c r="M436" s="842"/>
      <c r="N436" s="810"/>
      <c r="O436" s="1162"/>
      <c r="P436" s="1162"/>
      <c r="Q436" s="1163"/>
      <c r="R436" s="1565"/>
      <c r="S436" s="1565"/>
      <c r="T436" s="1565"/>
      <c r="U436" s="1565"/>
      <c r="V436" s="1565"/>
      <c r="W436" s="1565"/>
      <c r="X436" s="1565"/>
      <c r="Y436" s="1565"/>
      <c r="Z436" s="1565"/>
      <c r="AA436" s="1565"/>
    </row>
    <row r="437" spans="1:27" s="1566" customFormat="1" ht="53.25" customHeight="1">
      <c r="A437" s="841"/>
      <c r="B437" s="1289"/>
      <c r="C437" s="1332"/>
      <c r="D437" s="1288"/>
      <c r="E437" s="828" t="s">
        <v>1522</v>
      </c>
      <c r="F437" s="1264"/>
      <c r="G437" s="802"/>
      <c r="H437" s="797">
        <v>3.9</v>
      </c>
      <c r="I437" s="798">
        <v>0.4</v>
      </c>
      <c r="J437" s="799">
        <v>0.3</v>
      </c>
      <c r="K437" s="800"/>
      <c r="L437" s="808">
        <v>0.46799999999999997</v>
      </c>
      <c r="M437" s="842"/>
      <c r="N437" s="810"/>
      <c r="O437" s="1162"/>
      <c r="P437" s="1162"/>
      <c r="Q437" s="1163"/>
      <c r="R437" s="1565"/>
      <c r="S437" s="1565"/>
      <c r="T437" s="1565"/>
      <c r="U437" s="1565"/>
      <c r="V437" s="1565"/>
      <c r="W437" s="1565"/>
      <c r="X437" s="1565"/>
      <c r="Y437" s="1565"/>
      <c r="Z437" s="1565"/>
      <c r="AA437" s="1565"/>
    </row>
    <row r="438" spans="1:27" s="1566" customFormat="1" ht="53.25" customHeight="1">
      <c r="A438" s="841"/>
      <c r="B438" s="1289"/>
      <c r="C438" s="1332"/>
      <c r="D438" s="1288"/>
      <c r="E438" s="828" t="s">
        <v>1171</v>
      </c>
      <c r="F438" s="1264"/>
      <c r="G438" s="802"/>
      <c r="H438" s="797">
        <v>1.8</v>
      </c>
      <c r="I438" s="798">
        <v>0.4</v>
      </c>
      <c r="J438" s="799">
        <v>0.3</v>
      </c>
      <c r="K438" s="800"/>
      <c r="L438" s="808">
        <v>0.21600000000000003</v>
      </c>
      <c r="M438" s="842"/>
      <c r="N438" s="810"/>
      <c r="O438" s="1162"/>
      <c r="P438" s="1162"/>
      <c r="Q438" s="1163"/>
      <c r="R438" s="1565"/>
      <c r="S438" s="1565"/>
      <c r="T438" s="1565"/>
      <c r="U438" s="1565"/>
      <c r="V438" s="1565"/>
      <c r="W438" s="1565"/>
      <c r="X438" s="1565"/>
      <c r="Y438" s="1565"/>
      <c r="Z438" s="1565"/>
      <c r="AA438" s="1565"/>
    </row>
    <row r="439" spans="1:27" s="1566" customFormat="1" ht="53.25" customHeight="1">
      <c r="A439" s="841"/>
      <c r="B439" s="1289"/>
      <c r="C439" s="1332"/>
      <c r="D439" s="1288"/>
      <c r="E439" s="828" t="s">
        <v>181</v>
      </c>
      <c r="F439" s="1264"/>
      <c r="G439" s="802"/>
      <c r="H439" s="797">
        <v>1.8</v>
      </c>
      <c r="I439" s="798">
        <v>0.4</v>
      </c>
      <c r="J439" s="799">
        <v>0.3</v>
      </c>
      <c r="K439" s="800"/>
      <c r="L439" s="808">
        <v>0.21600000000000003</v>
      </c>
      <c r="M439" s="842"/>
      <c r="N439" s="810"/>
      <c r="O439" s="1162"/>
      <c r="P439" s="1162"/>
      <c r="Q439" s="1163"/>
      <c r="R439" s="1565"/>
      <c r="S439" s="1565"/>
      <c r="T439" s="1565"/>
      <c r="U439" s="1565"/>
      <c r="V439" s="1565"/>
      <c r="W439" s="1565"/>
      <c r="X439" s="1565"/>
      <c r="Y439" s="1565"/>
      <c r="Z439" s="1565"/>
      <c r="AA439" s="1565"/>
    </row>
    <row r="440" spans="1:27" s="1566" customFormat="1" ht="53.25" customHeight="1">
      <c r="A440" s="841"/>
      <c r="B440" s="1289"/>
      <c r="C440" s="1332"/>
      <c r="D440" s="1288"/>
      <c r="E440" s="828" t="s">
        <v>1700</v>
      </c>
      <c r="F440" s="1264"/>
      <c r="G440" s="802"/>
      <c r="H440" s="797">
        <v>6.76</v>
      </c>
      <c r="I440" s="798">
        <v>0.4</v>
      </c>
      <c r="J440" s="799">
        <v>0.3</v>
      </c>
      <c r="K440" s="800"/>
      <c r="L440" s="808">
        <v>0.81120000000000003</v>
      </c>
      <c r="M440" s="842"/>
      <c r="N440" s="810"/>
      <c r="O440" s="1162"/>
      <c r="P440" s="1162"/>
      <c r="Q440" s="1163"/>
      <c r="R440" s="1565"/>
      <c r="S440" s="1565"/>
      <c r="T440" s="1565"/>
      <c r="U440" s="1565"/>
      <c r="V440" s="1565"/>
      <c r="W440" s="1565"/>
      <c r="X440" s="1565"/>
      <c r="Y440" s="1565"/>
      <c r="Z440" s="1565"/>
      <c r="AA440" s="1565"/>
    </row>
    <row r="441" spans="1:27" s="1566" customFormat="1" ht="53.25" customHeight="1">
      <c r="A441" s="841"/>
      <c r="B441" s="1289"/>
      <c r="C441" s="1332"/>
      <c r="D441" s="1288"/>
      <c r="E441" s="828" t="s">
        <v>1701</v>
      </c>
      <c r="F441" s="1264"/>
      <c r="G441" s="802"/>
      <c r="H441" s="797">
        <v>0.17</v>
      </c>
      <c r="I441" s="798">
        <v>0.4</v>
      </c>
      <c r="J441" s="799">
        <v>0.3</v>
      </c>
      <c r="K441" s="800"/>
      <c r="L441" s="808">
        <v>2.0400000000000001E-2</v>
      </c>
      <c r="M441" s="842"/>
      <c r="N441" s="810"/>
      <c r="O441" s="1162"/>
      <c r="P441" s="1162"/>
      <c r="Q441" s="1163"/>
      <c r="R441" s="1565"/>
      <c r="S441" s="1565"/>
      <c r="T441" s="1565"/>
      <c r="U441" s="1565"/>
      <c r="V441" s="1565"/>
      <c r="W441" s="1565"/>
      <c r="X441" s="1565"/>
      <c r="Y441" s="1565"/>
      <c r="Z441" s="1565"/>
      <c r="AA441" s="1565"/>
    </row>
    <row r="442" spans="1:27" s="1566" customFormat="1" ht="53.25" customHeight="1">
      <c r="A442" s="841"/>
      <c r="B442" s="1289"/>
      <c r="C442" s="1332"/>
      <c r="D442" s="1288"/>
      <c r="E442" s="828" t="s">
        <v>1570</v>
      </c>
      <c r="F442" s="1264"/>
      <c r="G442" s="802"/>
      <c r="H442" s="797">
        <v>2.85</v>
      </c>
      <c r="I442" s="798">
        <v>0.4</v>
      </c>
      <c r="J442" s="799">
        <v>0.3</v>
      </c>
      <c r="K442" s="800"/>
      <c r="L442" s="808">
        <v>0.34200000000000003</v>
      </c>
      <c r="M442" s="842"/>
      <c r="N442" s="810"/>
      <c r="O442" s="1162"/>
      <c r="P442" s="1162"/>
      <c r="Q442" s="1163"/>
      <c r="R442" s="1565"/>
      <c r="S442" s="1565"/>
      <c r="T442" s="1565"/>
      <c r="U442" s="1565"/>
      <c r="V442" s="1565"/>
      <c r="W442" s="1565"/>
      <c r="X442" s="1565"/>
      <c r="Y442" s="1565"/>
      <c r="Z442" s="1565"/>
      <c r="AA442" s="1565"/>
    </row>
    <row r="443" spans="1:27" s="1566" customFormat="1" ht="53.25" customHeight="1">
      <c r="A443" s="841"/>
      <c r="B443" s="1289"/>
      <c r="C443" s="1332"/>
      <c r="D443" s="1288"/>
      <c r="E443" s="828" t="s">
        <v>1638</v>
      </c>
      <c r="F443" s="1264"/>
      <c r="G443" s="802"/>
      <c r="H443" s="797">
        <v>1.4</v>
      </c>
      <c r="I443" s="798">
        <v>0.4</v>
      </c>
      <c r="J443" s="799">
        <v>0.3</v>
      </c>
      <c r="K443" s="800"/>
      <c r="L443" s="808">
        <v>0.16799999999999998</v>
      </c>
      <c r="M443" s="842"/>
      <c r="N443" s="810"/>
      <c r="O443" s="1162"/>
      <c r="P443" s="1162"/>
      <c r="Q443" s="1163"/>
      <c r="R443" s="1565"/>
      <c r="S443" s="1565"/>
      <c r="T443" s="1565"/>
      <c r="U443" s="1565"/>
      <c r="V443" s="1565"/>
      <c r="W443" s="1565"/>
      <c r="X443" s="1565"/>
      <c r="Y443" s="1565"/>
      <c r="Z443" s="1565"/>
      <c r="AA443" s="1565"/>
    </row>
    <row r="444" spans="1:27" s="1566" customFormat="1" ht="53.25" customHeight="1">
      <c r="A444" s="841"/>
      <c r="B444" s="1289"/>
      <c r="C444" s="1332"/>
      <c r="D444" s="1288"/>
      <c r="E444" s="828" t="s">
        <v>1702</v>
      </c>
      <c r="F444" s="1264"/>
      <c r="G444" s="802"/>
      <c r="H444" s="797">
        <v>0.05</v>
      </c>
      <c r="I444" s="798">
        <v>0.4</v>
      </c>
      <c r="J444" s="799">
        <v>0.3</v>
      </c>
      <c r="K444" s="800"/>
      <c r="L444" s="808">
        <v>6.000000000000001E-3</v>
      </c>
      <c r="M444" s="842"/>
      <c r="N444" s="810"/>
      <c r="O444" s="1162"/>
      <c r="P444" s="1162"/>
      <c r="Q444" s="1163"/>
      <c r="R444" s="1565"/>
      <c r="S444" s="1565"/>
      <c r="T444" s="1565"/>
      <c r="U444" s="1565"/>
      <c r="V444" s="1565"/>
      <c r="W444" s="1565"/>
      <c r="X444" s="1565"/>
      <c r="Y444" s="1565"/>
      <c r="Z444" s="1565"/>
      <c r="AA444" s="1565"/>
    </row>
    <row r="445" spans="1:27" s="1566" customFormat="1" ht="53.25" customHeight="1">
      <c r="A445" s="841"/>
      <c r="B445" s="1289"/>
      <c r="C445" s="1332"/>
      <c r="D445" s="1288"/>
      <c r="E445" s="828" t="s">
        <v>1675</v>
      </c>
      <c r="F445" s="1264"/>
      <c r="G445" s="802"/>
      <c r="H445" s="797">
        <v>1.25</v>
      </c>
      <c r="I445" s="798">
        <v>0.4</v>
      </c>
      <c r="J445" s="799">
        <v>0.3</v>
      </c>
      <c r="K445" s="800"/>
      <c r="L445" s="808">
        <v>0.15</v>
      </c>
      <c r="M445" s="842"/>
      <c r="N445" s="810"/>
      <c r="O445" s="1162"/>
      <c r="P445" s="1162"/>
      <c r="Q445" s="1163"/>
      <c r="R445" s="1565"/>
      <c r="S445" s="1565"/>
      <c r="T445" s="1565"/>
      <c r="U445" s="1565"/>
      <c r="V445" s="1565"/>
      <c r="W445" s="1565"/>
      <c r="X445" s="1565"/>
      <c r="Y445" s="1565"/>
      <c r="Z445" s="1565"/>
      <c r="AA445" s="1565"/>
    </row>
    <row r="446" spans="1:27" s="1566" customFormat="1" ht="53.25" customHeight="1">
      <c r="A446" s="841"/>
      <c r="B446" s="1289"/>
      <c r="C446" s="1332"/>
      <c r="D446" s="1288"/>
      <c r="E446" s="828" t="s">
        <v>1703</v>
      </c>
      <c r="F446" s="1264"/>
      <c r="G446" s="802"/>
      <c r="H446" s="797">
        <v>0.34</v>
      </c>
      <c r="I446" s="798">
        <v>0.4</v>
      </c>
      <c r="J446" s="799">
        <v>0.3</v>
      </c>
      <c r="K446" s="800"/>
      <c r="L446" s="808">
        <v>4.0800000000000003E-2</v>
      </c>
      <c r="M446" s="842"/>
      <c r="N446" s="810"/>
      <c r="O446" s="1162"/>
      <c r="P446" s="1162"/>
      <c r="Q446" s="1163"/>
      <c r="R446" s="1565"/>
      <c r="S446" s="1565"/>
      <c r="T446" s="1565"/>
      <c r="U446" s="1565"/>
      <c r="V446" s="1565"/>
      <c r="W446" s="1565"/>
      <c r="X446" s="1565"/>
      <c r="Y446" s="1565"/>
      <c r="Z446" s="1565"/>
      <c r="AA446" s="1565"/>
    </row>
    <row r="447" spans="1:27" s="1566" customFormat="1" ht="53.25" customHeight="1">
      <c r="A447" s="841"/>
      <c r="B447" s="1289"/>
      <c r="C447" s="1332"/>
      <c r="D447" s="1288"/>
      <c r="E447" s="828" t="s">
        <v>1704</v>
      </c>
      <c r="F447" s="1264"/>
      <c r="G447" s="802"/>
      <c r="H447" s="797">
        <v>0.96</v>
      </c>
      <c r="I447" s="798">
        <v>0.4</v>
      </c>
      <c r="J447" s="799">
        <v>0.3</v>
      </c>
      <c r="K447" s="800"/>
      <c r="L447" s="808">
        <v>0.1152</v>
      </c>
      <c r="M447" s="842"/>
      <c r="N447" s="810"/>
      <c r="O447" s="1162"/>
      <c r="P447" s="1162"/>
      <c r="Q447" s="1163"/>
      <c r="R447" s="1565"/>
      <c r="S447" s="1565"/>
      <c r="T447" s="1565"/>
      <c r="U447" s="1565"/>
      <c r="V447" s="1565"/>
      <c r="W447" s="1565"/>
      <c r="X447" s="1565"/>
      <c r="Y447" s="1565"/>
      <c r="Z447" s="1565"/>
      <c r="AA447" s="1565"/>
    </row>
    <row r="448" spans="1:27" s="1566" customFormat="1" ht="53.25" customHeight="1">
      <c r="A448" s="841"/>
      <c r="B448" s="1289"/>
      <c r="C448" s="1332"/>
      <c r="D448" s="1288"/>
      <c r="E448" s="828" t="s">
        <v>1705</v>
      </c>
      <c r="F448" s="1264"/>
      <c r="G448" s="802"/>
      <c r="H448" s="797">
        <v>0.3</v>
      </c>
      <c r="I448" s="798">
        <v>0.4</v>
      </c>
      <c r="J448" s="799">
        <v>0.3</v>
      </c>
      <c r="K448" s="800"/>
      <c r="L448" s="808">
        <v>3.5999999999999997E-2</v>
      </c>
      <c r="M448" s="842"/>
      <c r="N448" s="810"/>
      <c r="O448" s="1162"/>
      <c r="P448" s="1162"/>
      <c r="Q448" s="1163"/>
      <c r="R448" s="1565"/>
      <c r="S448" s="1565"/>
      <c r="T448" s="1565"/>
      <c r="U448" s="1565"/>
      <c r="V448" s="1565"/>
      <c r="W448" s="1565"/>
      <c r="X448" s="1565"/>
      <c r="Y448" s="1565"/>
      <c r="Z448" s="1565"/>
      <c r="AA448" s="1565"/>
    </row>
    <row r="449" spans="1:27" s="1566" customFormat="1" ht="53.25" customHeight="1">
      <c r="A449" s="844"/>
      <c r="B449" s="1337"/>
      <c r="C449" s="1338"/>
      <c r="D449" s="1339"/>
      <c r="E449" s="830" t="s">
        <v>1706</v>
      </c>
      <c r="F449" s="1277"/>
      <c r="G449" s="831"/>
      <c r="H449" s="832">
        <v>1</v>
      </c>
      <c r="I449" s="833">
        <v>0.4</v>
      </c>
      <c r="J449" s="834">
        <v>0.3</v>
      </c>
      <c r="K449" s="835"/>
      <c r="L449" s="836">
        <v>0.12</v>
      </c>
      <c r="M449" s="846"/>
      <c r="N449" s="867"/>
      <c r="O449" s="1162"/>
      <c r="P449" s="1162"/>
      <c r="Q449" s="1163"/>
      <c r="R449" s="1565"/>
      <c r="S449" s="1565"/>
      <c r="T449" s="1565"/>
      <c r="U449" s="1565"/>
      <c r="V449" s="1565"/>
      <c r="W449" s="1565"/>
      <c r="X449" s="1565"/>
      <c r="Y449" s="1565"/>
      <c r="Z449" s="1565"/>
      <c r="AA449" s="1565"/>
    </row>
    <row r="450" spans="1:27" s="1541" customFormat="1" ht="70.5" customHeight="1">
      <c r="A450" s="981" t="s">
        <v>40</v>
      </c>
      <c r="B450" s="981">
        <v>95474</v>
      </c>
      <c r="C450" s="1124"/>
      <c r="D450" s="983" t="s">
        <v>100</v>
      </c>
      <c r="E450" s="989" t="s">
        <v>831</v>
      </c>
      <c r="F450" s="981" t="s">
        <v>55</v>
      </c>
      <c r="G450" s="984"/>
      <c r="H450" s="985"/>
      <c r="I450" s="985"/>
      <c r="J450" s="985"/>
      <c r="K450" s="986"/>
      <c r="L450" s="986"/>
      <c r="M450" s="986"/>
      <c r="N450" s="987">
        <v>0.97120000000000029</v>
      </c>
      <c r="O450" s="72"/>
      <c r="P450" s="72"/>
      <c r="Q450" s="102" t="s">
        <v>270</v>
      </c>
      <c r="R450" s="1535"/>
      <c r="S450" s="1535"/>
      <c r="T450" s="1535"/>
      <c r="U450" s="1535"/>
      <c r="V450" s="1535"/>
      <c r="W450" s="1535"/>
      <c r="X450" s="1535"/>
      <c r="Y450" s="1535"/>
      <c r="Z450" s="1535"/>
      <c r="AA450" s="1535"/>
    </row>
    <row r="451" spans="1:27" s="1566" customFormat="1" ht="53.25" customHeight="1">
      <c r="A451" s="837"/>
      <c r="B451" s="1329"/>
      <c r="C451" s="1330"/>
      <c r="D451" s="1331"/>
      <c r="E451" s="820" t="s">
        <v>1186</v>
      </c>
      <c r="F451" s="820"/>
      <c r="G451" s="822"/>
      <c r="H451" s="822"/>
      <c r="I451" s="823"/>
      <c r="J451" s="1275"/>
      <c r="K451" s="839"/>
      <c r="L451" s="839"/>
      <c r="M451" s="839"/>
      <c r="N451" s="865"/>
      <c r="O451" s="1162"/>
      <c r="P451" s="1162"/>
      <c r="Q451" s="1163"/>
      <c r="R451" s="1565"/>
      <c r="S451" s="1565"/>
      <c r="T451" s="1565"/>
      <c r="U451" s="1565"/>
      <c r="V451" s="1565"/>
      <c r="W451" s="1565"/>
      <c r="X451" s="1565"/>
      <c r="Y451" s="1565"/>
      <c r="Z451" s="1565"/>
      <c r="AA451" s="1565"/>
    </row>
    <row r="452" spans="1:27" s="1566" customFormat="1" ht="53.25" customHeight="1">
      <c r="A452" s="841"/>
      <c r="B452" s="1289"/>
      <c r="C452" s="1332"/>
      <c r="D452" s="1288"/>
      <c r="E452" s="828" t="s">
        <v>1167</v>
      </c>
      <c r="F452" s="1264"/>
      <c r="G452" s="802"/>
      <c r="H452" s="797">
        <v>1.7</v>
      </c>
      <c r="I452" s="798">
        <v>0.2</v>
      </c>
      <c r="J452" s="799">
        <v>0.2</v>
      </c>
      <c r="K452" s="800"/>
      <c r="L452" s="808">
        <v>6.8000000000000005E-2</v>
      </c>
      <c r="M452" s="842"/>
      <c r="N452" s="810"/>
      <c r="O452" s="1162"/>
      <c r="P452" s="1162"/>
      <c r="Q452" s="1163"/>
      <c r="R452" s="1565"/>
      <c r="S452" s="1565"/>
      <c r="T452" s="1565"/>
      <c r="U452" s="1565"/>
      <c r="V452" s="1565"/>
      <c r="W452" s="1565"/>
      <c r="X452" s="1565"/>
      <c r="Y452" s="1565"/>
      <c r="Z452" s="1565"/>
      <c r="AA452" s="1565"/>
    </row>
    <row r="453" spans="1:27" s="1566" customFormat="1" ht="53.25" customHeight="1">
      <c r="A453" s="841"/>
      <c r="B453" s="1289"/>
      <c r="C453" s="1332"/>
      <c r="D453" s="1288"/>
      <c r="E453" s="828" t="s">
        <v>1522</v>
      </c>
      <c r="F453" s="1264"/>
      <c r="G453" s="802"/>
      <c r="H453" s="797">
        <v>3.9</v>
      </c>
      <c r="I453" s="798">
        <v>0.2</v>
      </c>
      <c r="J453" s="799">
        <v>0.2</v>
      </c>
      <c r="K453" s="800"/>
      <c r="L453" s="808">
        <v>0.15600000000000003</v>
      </c>
      <c r="M453" s="842"/>
      <c r="N453" s="810"/>
      <c r="O453" s="1162"/>
      <c r="P453" s="1162"/>
      <c r="Q453" s="1163"/>
      <c r="R453" s="1565"/>
      <c r="S453" s="1565"/>
      <c r="T453" s="1565"/>
      <c r="U453" s="1565"/>
      <c r="V453" s="1565"/>
      <c r="W453" s="1565"/>
      <c r="X453" s="1565"/>
      <c r="Y453" s="1565"/>
      <c r="Z453" s="1565"/>
      <c r="AA453" s="1565"/>
    </row>
    <row r="454" spans="1:27" s="1566" customFormat="1" ht="53.25" customHeight="1">
      <c r="A454" s="841"/>
      <c r="B454" s="1289"/>
      <c r="C454" s="1332"/>
      <c r="D454" s="1288"/>
      <c r="E454" s="828" t="s">
        <v>1171</v>
      </c>
      <c r="F454" s="1264"/>
      <c r="G454" s="802"/>
      <c r="H454" s="797">
        <v>1.8</v>
      </c>
      <c r="I454" s="798">
        <v>0.2</v>
      </c>
      <c r="J454" s="799">
        <v>0.2</v>
      </c>
      <c r="K454" s="800"/>
      <c r="L454" s="808">
        <v>7.2000000000000008E-2</v>
      </c>
      <c r="M454" s="842"/>
      <c r="N454" s="810"/>
      <c r="O454" s="1162"/>
      <c r="P454" s="1162"/>
      <c r="Q454" s="1163"/>
      <c r="R454" s="1565"/>
      <c r="S454" s="1565"/>
      <c r="T454" s="1565"/>
      <c r="U454" s="1565"/>
      <c r="V454" s="1565"/>
      <c r="W454" s="1565"/>
      <c r="X454" s="1565"/>
      <c r="Y454" s="1565"/>
      <c r="Z454" s="1565"/>
      <c r="AA454" s="1565"/>
    </row>
    <row r="455" spans="1:27" s="1566" customFormat="1" ht="53.25" customHeight="1">
      <c r="A455" s="841"/>
      <c r="B455" s="1289"/>
      <c r="C455" s="1332"/>
      <c r="D455" s="1288"/>
      <c r="E455" s="828" t="s">
        <v>181</v>
      </c>
      <c r="F455" s="1264"/>
      <c r="G455" s="802"/>
      <c r="H455" s="797">
        <v>1.8</v>
      </c>
      <c r="I455" s="798">
        <v>0.2</v>
      </c>
      <c r="J455" s="799">
        <v>0.2</v>
      </c>
      <c r="K455" s="800"/>
      <c r="L455" s="808">
        <v>7.2000000000000008E-2</v>
      </c>
      <c r="M455" s="842"/>
      <c r="N455" s="810"/>
      <c r="O455" s="1162"/>
      <c r="P455" s="1162"/>
      <c r="Q455" s="1163"/>
      <c r="R455" s="1565"/>
      <c r="S455" s="1565"/>
      <c r="T455" s="1565"/>
      <c r="U455" s="1565"/>
      <c r="V455" s="1565"/>
      <c r="W455" s="1565"/>
      <c r="X455" s="1565"/>
      <c r="Y455" s="1565"/>
      <c r="Z455" s="1565"/>
      <c r="AA455" s="1565"/>
    </row>
    <row r="456" spans="1:27" s="1566" customFormat="1" ht="53.25" customHeight="1">
      <c r="A456" s="841"/>
      <c r="B456" s="1289"/>
      <c r="C456" s="1332"/>
      <c r="D456" s="1288"/>
      <c r="E456" s="828" t="s">
        <v>1700</v>
      </c>
      <c r="F456" s="1264"/>
      <c r="G456" s="802"/>
      <c r="H456" s="797">
        <v>6.76</v>
      </c>
      <c r="I456" s="798">
        <v>0.2</v>
      </c>
      <c r="J456" s="799">
        <v>0.2</v>
      </c>
      <c r="K456" s="800"/>
      <c r="L456" s="808">
        <v>0.27040000000000003</v>
      </c>
      <c r="M456" s="842"/>
      <c r="N456" s="810"/>
      <c r="O456" s="1162"/>
      <c r="P456" s="1162"/>
      <c r="Q456" s="1163"/>
      <c r="R456" s="1565"/>
      <c r="S456" s="1565"/>
      <c r="T456" s="1565"/>
      <c r="U456" s="1565"/>
      <c r="V456" s="1565"/>
      <c r="W456" s="1565"/>
      <c r="X456" s="1565"/>
      <c r="Y456" s="1565"/>
      <c r="Z456" s="1565"/>
      <c r="AA456" s="1565"/>
    </row>
    <row r="457" spans="1:27" s="1566" customFormat="1" ht="53.25" customHeight="1">
      <c r="A457" s="841"/>
      <c r="B457" s="1289"/>
      <c r="C457" s="1332"/>
      <c r="D457" s="1288"/>
      <c r="E457" s="828" t="s">
        <v>1701</v>
      </c>
      <c r="F457" s="1264"/>
      <c r="G457" s="802"/>
      <c r="H457" s="797">
        <v>0.17</v>
      </c>
      <c r="I457" s="798">
        <v>0.2</v>
      </c>
      <c r="J457" s="799">
        <v>0.2</v>
      </c>
      <c r="K457" s="800"/>
      <c r="L457" s="808">
        <v>6.8000000000000005E-3</v>
      </c>
      <c r="M457" s="842"/>
      <c r="N457" s="810"/>
      <c r="O457" s="1162"/>
      <c r="P457" s="1162"/>
      <c r="Q457" s="1163"/>
      <c r="R457" s="1565"/>
      <c r="S457" s="1565"/>
      <c r="T457" s="1565"/>
      <c r="U457" s="1565"/>
      <c r="V457" s="1565"/>
      <c r="W457" s="1565"/>
      <c r="X457" s="1565"/>
      <c r="Y457" s="1565"/>
      <c r="Z457" s="1565"/>
      <c r="AA457" s="1565"/>
    </row>
    <row r="458" spans="1:27" s="1566" customFormat="1" ht="53.25" customHeight="1">
      <c r="A458" s="841"/>
      <c r="B458" s="1289"/>
      <c r="C458" s="1332"/>
      <c r="D458" s="1288"/>
      <c r="E458" s="828" t="s">
        <v>1570</v>
      </c>
      <c r="F458" s="1264"/>
      <c r="G458" s="802"/>
      <c r="H458" s="797">
        <v>2.85</v>
      </c>
      <c r="I458" s="798">
        <v>0.2</v>
      </c>
      <c r="J458" s="799">
        <v>0.2</v>
      </c>
      <c r="K458" s="800"/>
      <c r="L458" s="808">
        <v>0.11400000000000002</v>
      </c>
      <c r="M458" s="842"/>
      <c r="N458" s="810"/>
      <c r="O458" s="1162"/>
      <c r="P458" s="1162"/>
      <c r="Q458" s="1163"/>
      <c r="R458" s="1565"/>
      <c r="S458" s="1565"/>
      <c r="T458" s="1565"/>
      <c r="U458" s="1565"/>
      <c r="V458" s="1565"/>
      <c r="W458" s="1565"/>
      <c r="X458" s="1565"/>
      <c r="Y458" s="1565"/>
      <c r="Z458" s="1565"/>
      <c r="AA458" s="1565"/>
    </row>
    <row r="459" spans="1:27" s="1566" customFormat="1" ht="53.25" customHeight="1">
      <c r="A459" s="841"/>
      <c r="B459" s="1289"/>
      <c r="C459" s="1332"/>
      <c r="D459" s="1288"/>
      <c r="E459" s="828" t="s">
        <v>1638</v>
      </c>
      <c r="F459" s="1264"/>
      <c r="G459" s="802"/>
      <c r="H459" s="797">
        <v>1.4</v>
      </c>
      <c r="I459" s="798">
        <v>0.2</v>
      </c>
      <c r="J459" s="799">
        <v>0.2</v>
      </c>
      <c r="K459" s="800"/>
      <c r="L459" s="808">
        <v>5.5999999999999994E-2</v>
      </c>
      <c r="M459" s="842"/>
      <c r="N459" s="810"/>
      <c r="O459" s="1162"/>
      <c r="P459" s="1162"/>
      <c r="Q459" s="1163"/>
      <c r="R459" s="1565"/>
      <c r="S459" s="1565"/>
      <c r="T459" s="1565"/>
      <c r="U459" s="1565"/>
      <c r="V459" s="1565"/>
      <c r="W459" s="1565"/>
      <c r="X459" s="1565"/>
      <c r="Y459" s="1565"/>
      <c r="Z459" s="1565"/>
      <c r="AA459" s="1565"/>
    </row>
    <row r="460" spans="1:27" s="1566" customFormat="1" ht="53.25" customHeight="1">
      <c r="A460" s="841"/>
      <c r="B460" s="1289"/>
      <c r="C460" s="1332"/>
      <c r="D460" s="1288"/>
      <c r="E460" s="828" t="s">
        <v>1702</v>
      </c>
      <c r="F460" s="1264"/>
      <c r="G460" s="802"/>
      <c r="H460" s="797">
        <v>0.05</v>
      </c>
      <c r="I460" s="798">
        <v>0.2</v>
      </c>
      <c r="J460" s="799">
        <v>0.2</v>
      </c>
      <c r="K460" s="800"/>
      <c r="L460" s="808">
        <v>2.0000000000000005E-3</v>
      </c>
      <c r="M460" s="842"/>
      <c r="N460" s="810"/>
      <c r="O460" s="1162"/>
      <c r="P460" s="1162"/>
      <c r="Q460" s="1163"/>
      <c r="R460" s="1565"/>
      <c r="S460" s="1565"/>
      <c r="T460" s="1565"/>
      <c r="U460" s="1565"/>
      <c r="V460" s="1565"/>
      <c r="W460" s="1565"/>
      <c r="X460" s="1565"/>
      <c r="Y460" s="1565"/>
      <c r="Z460" s="1565"/>
      <c r="AA460" s="1565"/>
    </row>
    <row r="461" spans="1:27" s="1566" customFormat="1" ht="53.25" customHeight="1">
      <c r="A461" s="841"/>
      <c r="B461" s="1289"/>
      <c r="C461" s="1332"/>
      <c r="D461" s="1288"/>
      <c r="E461" s="828" t="s">
        <v>1675</v>
      </c>
      <c r="F461" s="1264"/>
      <c r="G461" s="802"/>
      <c r="H461" s="797">
        <v>1.25</v>
      </c>
      <c r="I461" s="798">
        <v>0.2</v>
      </c>
      <c r="J461" s="799">
        <v>0.2</v>
      </c>
      <c r="K461" s="800"/>
      <c r="L461" s="808">
        <v>0.05</v>
      </c>
      <c r="M461" s="842"/>
      <c r="N461" s="810"/>
      <c r="O461" s="1162"/>
      <c r="P461" s="1162"/>
      <c r="Q461" s="1163"/>
      <c r="R461" s="1565"/>
      <c r="S461" s="1565"/>
      <c r="T461" s="1565"/>
      <c r="U461" s="1565"/>
      <c r="V461" s="1565"/>
      <c r="W461" s="1565"/>
      <c r="X461" s="1565"/>
      <c r="Y461" s="1565"/>
      <c r="Z461" s="1565"/>
      <c r="AA461" s="1565"/>
    </row>
    <row r="462" spans="1:27" s="1566" customFormat="1" ht="53.25" customHeight="1">
      <c r="A462" s="841"/>
      <c r="B462" s="1289"/>
      <c r="C462" s="1332"/>
      <c r="D462" s="1288"/>
      <c r="E462" s="828" t="s">
        <v>1703</v>
      </c>
      <c r="F462" s="1264"/>
      <c r="G462" s="802"/>
      <c r="H462" s="797">
        <v>0.34</v>
      </c>
      <c r="I462" s="798">
        <v>0.2</v>
      </c>
      <c r="J462" s="799">
        <v>0.2</v>
      </c>
      <c r="K462" s="800"/>
      <c r="L462" s="808">
        <v>1.3600000000000001E-2</v>
      </c>
      <c r="M462" s="842"/>
      <c r="N462" s="810"/>
      <c r="O462" s="1162"/>
      <c r="P462" s="1162"/>
      <c r="Q462" s="1163"/>
      <c r="R462" s="1565"/>
      <c r="S462" s="1565"/>
      <c r="T462" s="1565"/>
      <c r="U462" s="1565"/>
      <c r="V462" s="1565"/>
      <c r="W462" s="1565"/>
      <c r="X462" s="1565"/>
      <c r="Y462" s="1565"/>
      <c r="Z462" s="1565"/>
      <c r="AA462" s="1565"/>
    </row>
    <row r="463" spans="1:27" s="1566" customFormat="1" ht="53.25" customHeight="1">
      <c r="A463" s="841"/>
      <c r="B463" s="1289"/>
      <c r="C463" s="1332"/>
      <c r="D463" s="1288"/>
      <c r="E463" s="828" t="s">
        <v>1704</v>
      </c>
      <c r="F463" s="1264"/>
      <c r="G463" s="802"/>
      <c r="H463" s="797">
        <v>0.96</v>
      </c>
      <c r="I463" s="798">
        <v>0.2</v>
      </c>
      <c r="J463" s="799">
        <v>0.2</v>
      </c>
      <c r="K463" s="800"/>
      <c r="L463" s="808">
        <v>3.8400000000000004E-2</v>
      </c>
      <c r="M463" s="842"/>
      <c r="N463" s="810"/>
      <c r="O463" s="1162"/>
      <c r="P463" s="1162"/>
      <c r="Q463" s="1163"/>
      <c r="R463" s="1565"/>
      <c r="S463" s="1565"/>
      <c r="T463" s="1565"/>
      <c r="U463" s="1565"/>
      <c r="V463" s="1565"/>
      <c r="W463" s="1565"/>
      <c r="X463" s="1565"/>
      <c r="Y463" s="1565"/>
      <c r="Z463" s="1565"/>
      <c r="AA463" s="1565"/>
    </row>
    <row r="464" spans="1:27" s="1566" customFormat="1" ht="53.25" customHeight="1">
      <c r="A464" s="841"/>
      <c r="B464" s="1289"/>
      <c r="C464" s="1332"/>
      <c r="D464" s="1288"/>
      <c r="E464" s="828" t="s">
        <v>1705</v>
      </c>
      <c r="F464" s="1264"/>
      <c r="G464" s="802"/>
      <c r="H464" s="797">
        <v>0.3</v>
      </c>
      <c r="I464" s="798">
        <v>0.2</v>
      </c>
      <c r="J464" s="799">
        <v>0.2</v>
      </c>
      <c r="K464" s="800"/>
      <c r="L464" s="808">
        <v>1.2E-2</v>
      </c>
      <c r="M464" s="842"/>
      <c r="N464" s="810"/>
      <c r="O464" s="1162"/>
      <c r="P464" s="1162"/>
      <c r="Q464" s="1163"/>
      <c r="R464" s="1565"/>
      <c r="S464" s="1565"/>
      <c r="T464" s="1565"/>
      <c r="U464" s="1565"/>
      <c r="V464" s="1565"/>
      <c r="W464" s="1565"/>
      <c r="X464" s="1565"/>
      <c r="Y464" s="1565"/>
      <c r="Z464" s="1565"/>
      <c r="AA464" s="1565"/>
    </row>
    <row r="465" spans="1:27" s="1566" customFormat="1" ht="53.25" customHeight="1">
      <c r="A465" s="844"/>
      <c r="B465" s="1337"/>
      <c r="C465" s="1338"/>
      <c r="D465" s="1339"/>
      <c r="E465" s="830" t="s">
        <v>1706</v>
      </c>
      <c r="F465" s="1277"/>
      <c r="G465" s="831"/>
      <c r="H465" s="832">
        <v>1</v>
      </c>
      <c r="I465" s="833">
        <v>0.2</v>
      </c>
      <c r="J465" s="834">
        <v>0.2</v>
      </c>
      <c r="K465" s="835"/>
      <c r="L465" s="836">
        <v>4.0000000000000008E-2</v>
      </c>
      <c r="M465" s="846"/>
      <c r="N465" s="867"/>
      <c r="O465" s="1162"/>
      <c r="P465" s="1162"/>
      <c r="Q465" s="1163"/>
      <c r="R465" s="1565"/>
      <c r="S465" s="1565"/>
      <c r="T465" s="1565"/>
      <c r="U465" s="1565"/>
      <c r="V465" s="1565"/>
      <c r="W465" s="1565"/>
      <c r="X465" s="1565"/>
      <c r="Y465" s="1565"/>
      <c r="Z465" s="1565"/>
      <c r="AA465" s="1565"/>
    </row>
    <row r="466" spans="1:27" s="1541" customFormat="1" ht="74.25" customHeight="1">
      <c r="A466" s="981" t="s">
        <v>530</v>
      </c>
      <c r="B466" s="981">
        <v>94319</v>
      </c>
      <c r="C466" s="1124"/>
      <c r="D466" s="983" t="s">
        <v>100</v>
      </c>
      <c r="E466" s="989" t="s">
        <v>828</v>
      </c>
      <c r="F466" s="981" t="s">
        <v>55</v>
      </c>
      <c r="G466" s="984"/>
      <c r="H466" s="985"/>
      <c r="I466" s="985"/>
      <c r="J466" s="985"/>
      <c r="K466" s="986"/>
      <c r="L466" s="986"/>
      <c r="M466" s="986"/>
      <c r="N466" s="987">
        <v>0.23500000000000001</v>
      </c>
      <c r="O466" s="72"/>
      <c r="P466" s="72"/>
      <c r="Q466" s="102" t="s">
        <v>270</v>
      </c>
      <c r="R466" s="1535"/>
      <c r="S466" s="1535"/>
      <c r="T466" s="1535"/>
      <c r="U466" s="1535"/>
      <c r="V466" s="1535"/>
      <c r="W466" s="1535"/>
      <c r="X466" s="1535"/>
      <c r="Y466" s="1535"/>
      <c r="Z466" s="1535"/>
      <c r="AA466" s="1535"/>
    </row>
    <row r="467" spans="1:27" s="1566" customFormat="1" ht="64.5" customHeight="1">
      <c r="A467" s="1600"/>
      <c r="B467" s="1648"/>
      <c r="C467" s="1649"/>
      <c r="D467" s="1650"/>
      <c r="E467" s="1552" t="s">
        <v>1674</v>
      </c>
      <c r="F467" s="1603"/>
      <c r="G467" s="1604"/>
      <c r="H467" s="1555"/>
      <c r="I467" s="1556"/>
      <c r="J467" s="1557">
        <v>0.1</v>
      </c>
      <c r="K467" s="1641">
        <v>2.35</v>
      </c>
      <c r="L467" s="1605">
        <v>0.23500000000000001</v>
      </c>
      <c r="M467" s="1606"/>
      <c r="N467" s="1644"/>
      <c r="O467" s="1162"/>
      <c r="P467" s="1162"/>
      <c r="Q467" s="1163"/>
      <c r="R467" s="1565"/>
      <c r="S467" s="1565"/>
      <c r="T467" s="1565"/>
      <c r="U467" s="1565"/>
      <c r="V467" s="1565"/>
      <c r="W467" s="1565"/>
      <c r="X467" s="1565"/>
      <c r="Y467" s="1565"/>
      <c r="Z467" s="1565"/>
      <c r="AA467" s="1565"/>
    </row>
    <row r="468" spans="1:27" s="1541" customFormat="1" ht="99" customHeight="1">
      <c r="A468" s="981" t="s">
        <v>531</v>
      </c>
      <c r="B468" s="981">
        <v>95952</v>
      </c>
      <c r="C468" s="1124"/>
      <c r="D468" s="983" t="s">
        <v>100</v>
      </c>
      <c r="E468" s="989" t="s">
        <v>737</v>
      </c>
      <c r="F468" s="981" t="s">
        <v>55</v>
      </c>
      <c r="G468" s="984"/>
      <c r="H468" s="985"/>
      <c r="I468" s="985"/>
      <c r="J468" s="985"/>
      <c r="K468" s="986"/>
      <c r="L468" s="986"/>
      <c r="M468" s="986"/>
      <c r="N468" s="987">
        <v>0.54630000000000001</v>
      </c>
      <c r="O468" s="72"/>
      <c r="P468" s="72"/>
      <c r="Q468" s="102" t="s">
        <v>270</v>
      </c>
      <c r="R468" s="1535"/>
      <c r="S468" s="1535"/>
      <c r="T468" s="1535"/>
      <c r="U468" s="1535"/>
      <c r="V468" s="1535"/>
      <c r="W468" s="1535"/>
      <c r="X468" s="1535"/>
      <c r="Y468" s="1535"/>
      <c r="Z468" s="1535"/>
      <c r="AA468" s="1535"/>
    </row>
    <row r="469" spans="1:27" s="1566" customFormat="1" ht="53.25" customHeight="1">
      <c r="A469" s="837"/>
      <c r="B469" s="1329"/>
      <c r="C469" s="1330"/>
      <c r="D469" s="1331"/>
      <c r="E469" s="820" t="s">
        <v>1186</v>
      </c>
      <c r="F469" s="820"/>
      <c r="G469" s="822"/>
      <c r="H469" s="822"/>
      <c r="I469" s="823"/>
      <c r="J469" s="1275"/>
      <c r="K469" s="839"/>
      <c r="L469" s="839"/>
      <c r="M469" s="839"/>
      <c r="N469" s="865"/>
      <c r="O469" s="1162"/>
      <c r="P469" s="1162"/>
      <c r="Q469" s="1163"/>
      <c r="R469" s="1565"/>
      <c r="S469" s="1565"/>
      <c r="T469" s="1565"/>
      <c r="U469" s="1565"/>
      <c r="V469" s="1565"/>
      <c r="W469" s="1565"/>
      <c r="X469" s="1565"/>
      <c r="Y469" s="1565"/>
      <c r="Z469" s="1565"/>
      <c r="AA469" s="1565"/>
    </row>
    <row r="470" spans="1:27" s="1566" customFormat="1" ht="53.25" customHeight="1">
      <c r="A470" s="841"/>
      <c r="B470" s="1289"/>
      <c r="C470" s="1332"/>
      <c r="D470" s="1288"/>
      <c r="E470" s="828" t="s">
        <v>1167</v>
      </c>
      <c r="F470" s="1264"/>
      <c r="G470" s="802"/>
      <c r="H470" s="797">
        <v>1.7</v>
      </c>
      <c r="I470" s="798">
        <v>0.15</v>
      </c>
      <c r="J470" s="799">
        <v>0.15</v>
      </c>
      <c r="K470" s="800"/>
      <c r="L470" s="808">
        <v>3.8249999999999999E-2</v>
      </c>
      <c r="M470" s="842"/>
      <c r="N470" s="810"/>
      <c r="O470" s="1162"/>
      <c r="P470" s="1162"/>
      <c r="Q470" s="1163"/>
      <c r="R470" s="1565"/>
      <c r="S470" s="1565"/>
      <c r="T470" s="1565"/>
      <c r="U470" s="1565"/>
      <c r="V470" s="1565"/>
      <c r="W470" s="1565"/>
      <c r="X470" s="1565"/>
      <c r="Y470" s="1565"/>
      <c r="Z470" s="1565"/>
      <c r="AA470" s="1565"/>
    </row>
    <row r="471" spans="1:27" s="1566" customFormat="1" ht="53.25" customHeight="1">
      <c r="A471" s="841"/>
      <c r="B471" s="1289"/>
      <c r="C471" s="1332"/>
      <c r="D471" s="1288"/>
      <c r="E471" s="828" t="s">
        <v>1522</v>
      </c>
      <c r="F471" s="1264"/>
      <c r="G471" s="802"/>
      <c r="H471" s="797">
        <v>3.9</v>
      </c>
      <c r="I471" s="798">
        <v>0.15</v>
      </c>
      <c r="J471" s="799">
        <v>0.15</v>
      </c>
      <c r="K471" s="800"/>
      <c r="L471" s="808">
        <v>8.7749999999999995E-2</v>
      </c>
      <c r="M471" s="842"/>
      <c r="N471" s="810"/>
      <c r="O471" s="1162"/>
      <c r="P471" s="1162"/>
      <c r="Q471" s="1163"/>
      <c r="R471" s="1565"/>
      <c r="S471" s="1565"/>
      <c r="T471" s="1565"/>
      <c r="U471" s="1565"/>
      <c r="V471" s="1565"/>
      <c r="W471" s="1565"/>
      <c r="X471" s="1565"/>
      <c r="Y471" s="1565"/>
      <c r="Z471" s="1565"/>
      <c r="AA471" s="1565"/>
    </row>
    <row r="472" spans="1:27" s="1566" customFormat="1" ht="53.25" customHeight="1">
      <c r="A472" s="841"/>
      <c r="B472" s="1289"/>
      <c r="C472" s="1332"/>
      <c r="D472" s="1288"/>
      <c r="E472" s="828" t="s">
        <v>1171</v>
      </c>
      <c r="F472" s="1264"/>
      <c r="G472" s="802"/>
      <c r="H472" s="797">
        <v>1.8</v>
      </c>
      <c r="I472" s="798">
        <v>0.15</v>
      </c>
      <c r="J472" s="799">
        <v>0.15</v>
      </c>
      <c r="K472" s="800"/>
      <c r="L472" s="808">
        <v>4.0500000000000001E-2</v>
      </c>
      <c r="M472" s="842"/>
      <c r="N472" s="810"/>
      <c r="O472" s="1162"/>
      <c r="P472" s="1162"/>
      <c r="Q472" s="1163"/>
      <c r="R472" s="1565"/>
      <c r="S472" s="1565"/>
      <c r="T472" s="1565"/>
      <c r="U472" s="1565"/>
      <c r="V472" s="1565"/>
      <c r="W472" s="1565"/>
      <c r="X472" s="1565"/>
      <c r="Y472" s="1565"/>
      <c r="Z472" s="1565"/>
      <c r="AA472" s="1565"/>
    </row>
    <row r="473" spans="1:27" s="1566" customFormat="1" ht="53.25" customHeight="1">
      <c r="A473" s="841"/>
      <c r="B473" s="1289"/>
      <c r="C473" s="1332"/>
      <c r="D473" s="1288"/>
      <c r="E473" s="828" t="s">
        <v>181</v>
      </c>
      <c r="F473" s="1264"/>
      <c r="G473" s="802"/>
      <c r="H473" s="797">
        <v>1.8</v>
      </c>
      <c r="I473" s="798">
        <v>0.15</v>
      </c>
      <c r="J473" s="799">
        <v>0.15</v>
      </c>
      <c r="K473" s="800"/>
      <c r="L473" s="808">
        <v>4.0500000000000001E-2</v>
      </c>
      <c r="M473" s="842"/>
      <c r="N473" s="810"/>
      <c r="O473" s="1162"/>
      <c r="P473" s="1162"/>
      <c r="Q473" s="1163"/>
      <c r="R473" s="1565"/>
      <c r="S473" s="1565"/>
      <c r="T473" s="1565"/>
      <c r="U473" s="1565"/>
      <c r="V473" s="1565"/>
      <c r="W473" s="1565"/>
      <c r="X473" s="1565"/>
      <c r="Y473" s="1565"/>
      <c r="Z473" s="1565"/>
      <c r="AA473" s="1565"/>
    </row>
    <row r="474" spans="1:27" s="1566" customFormat="1" ht="53.25" customHeight="1">
      <c r="A474" s="841"/>
      <c r="B474" s="1289"/>
      <c r="C474" s="1332"/>
      <c r="D474" s="1288"/>
      <c r="E474" s="828" t="s">
        <v>1700</v>
      </c>
      <c r="F474" s="1264"/>
      <c r="G474" s="802"/>
      <c r="H474" s="797">
        <v>6.76</v>
      </c>
      <c r="I474" s="798">
        <v>0.15</v>
      </c>
      <c r="J474" s="799">
        <v>0.15</v>
      </c>
      <c r="K474" s="800"/>
      <c r="L474" s="808">
        <v>0.15209999999999999</v>
      </c>
      <c r="M474" s="842"/>
      <c r="N474" s="810"/>
      <c r="O474" s="1162"/>
      <c r="P474" s="1162"/>
      <c r="Q474" s="1163"/>
      <c r="R474" s="1565"/>
      <c r="S474" s="1565"/>
      <c r="T474" s="1565"/>
      <c r="U474" s="1565"/>
      <c r="V474" s="1565"/>
      <c r="W474" s="1565"/>
      <c r="X474" s="1565"/>
      <c r="Y474" s="1565"/>
      <c r="Z474" s="1565"/>
      <c r="AA474" s="1565"/>
    </row>
    <row r="475" spans="1:27" s="1566" customFormat="1" ht="53.25" customHeight="1">
      <c r="A475" s="841"/>
      <c r="B475" s="1289"/>
      <c r="C475" s="1332"/>
      <c r="D475" s="1288"/>
      <c r="E475" s="828" t="s">
        <v>1701</v>
      </c>
      <c r="F475" s="1264"/>
      <c r="G475" s="802"/>
      <c r="H475" s="797">
        <v>0.17</v>
      </c>
      <c r="I475" s="798">
        <v>0.15</v>
      </c>
      <c r="J475" s="799">
        <v>0.15</v>
      </c>
      <c r="K475" s="800"/>
      <c r="L475" s="808">
        <v>3.8250000000000003E-3</v>
      </c>
      <c r="M475" s="842"/>
      <c r="N475" s="810"/>
      <c r="O475" s="1162"/>
      <c r="P475" s="1162"/>
      <c r="Q475" s="1163"/>
      <c r="R475" s="1565"/>
      <c r="S475" s="1565"/>
      <c r="T475" s="1565"/>
      <c r="U475" s="1565"/>
      <c r="V475" s="1565"/>
      <c r="W475" s="1565"/>
      <c r="X475" s="1565"/>
      <c r="Y475" s="1565"/>
      <c r="Z475" s="1565"/>
      <c r="AA475" s="1565"/>
    </row>
    <row r="476" spans="1:27" s="1566" customFormat="1" ht="53.25" customHeight="1">
      <c r="A476" s="841"/>
      <c r="B476" s="1289"/>
      <c r="C476" s="1332"/>
      <c r="D476" s="1288"/>
      <c r="E476" s="828" t="s">
        <v>1570</v>
      </c>
      <c r="F476" s="1264"/>
      <c r="G476" s="802"/>
      <c r="H476" s="797">
        <v>2.85</v>
      </c>
      <c r="I476" s="798">
        <v>0.15</v>
      </c>
      <c r="J476" s="799">
        <v>0.15</v>
      </c>
      <c r="K476" s="800"/>
      <c r="L476" s="808">
        <v>6.4125000000000001E-2</v>
      </c>
      <c r="M476" s="842"/>
      <c r="N476" s="810"/>
      <c r="O476" s="1162"/>
      <c r="P476" s="1162"/>
      <c r="Q476" s="1163"/>
      <c r="R476" s="1565"/>
      <c r="S476" s="1565"/>
      <c r="T476" s="1565"/>
      <c r="U476" s="1565"/>
      <c r="V476" s="1565"/>
      <c r="W476" s="1565"/>
      <c r="X476" s="1565"/>
      <c r="Y476" s="1565"/>
      <c r="Z476" s="1565"/>
      <c r="AA476" s="1565"/>
    </row>
    <row r="477" spans="1:27" s="1566" customFormat="1" ht="53.25" customHeight="1">
      <c r="A477" s="841"/>
      <c r="B477" s="1289"/>
      <c r="C477" s="1332"/>
      <c r="D477" s="1288"/>
      <c r="E477" s="828" t="s">
        <v>1638</v>
      </c>
      <c r="F477" s="1264"/>
      <c r="G477" s="802"/>
      <c r="H477" s="797">
        <v>1.4</v>
      </c>
      <c r="I477" s="798">
        <v>0.15</v>
      </c>
      <c r="J477" s="799">
        <v>0.15</v>
      </c>
      <c r="K477" s="800"/>
      <c r="L477" s="808">
        <v>3.15E-2</v>
      </c>
      <c r="M477" s="842"/>
      <c r="N477" s="810"/>
      <c r="O477" s="1162"/>
      <c r="P477" s="1162"/>
      <c r="Q477" s="1163"/>
      <c r="R477" s="1565"/>
      <c r="S477" s="1565"/>
      <c r="T477" s="1565"/>
      <c r="U477" s="1565"/>
      <c r="V477" s="1565"/>
      <c r="W477" s="1565"/>
      <c r="X477" s="1565"/>
      <c r="Y477" s="1565"/>
      <c r="Z477" s="1565"/>
      <c r="AA477" s="1565"/>
    </row>
    <row r="478" spans="1:27" s="1566" customFormat="1" ht="53.25" customHeight="1">
      <c r="A478" s="841"/>
      <c r="B478" s="1289"/>
      <c r="C478" s="1332"/>
      <c r="D478" s="1288"/>
      <c r="E478" s="828" t="s">
        <v>1702</v>
      </c>
      <c r="F478" s="1264"/>
      <c r="G478" s="802"/>
      <c r="H478" s="797">
        <v>0.05</v>
      </c>
      <c r="I478" s="798">
        <v>0.15</v>
      </c>
      <c r="J478" s="799">
        <v>0.15</v>
      </c>
      <c r="K478" s="800"/>
      <c r="L478" s="808">
        <v>1.1249999999999999E-3</v>
      </c>
      <c r="M478" s="842"/>
      <c r="N478" s="810"/>
      <c r="O478" s="1162"/>
      <c r="P478" s="1162"/>
      <c r="Q478" s="1163"/>
      <c r="R478" s="1565"/>
      <c r="S478" s="1565"/>
      <c r="T478" s="1565"/>
      <c r="U478" s="1565"/>
      <c r="V478" s="1565"/>
      <c r="W478" s="1565"/>
      <c r="X478" s="1565"/>
      <c r="Y478" s="1565"/>
      <c r="Z478" s="1565"/>
      <c r="AA478" s="1565"/>
    </row>
    <row r="479" spans="1:27" s="1566" customFormat="1" ht="53.25" customHeight="1">
      <c r="A479" s="841"/>
      <c r="B479" s="1289"/>
      <c r="C479" s="1332"/>
      <c r="D479" s="1288"/>
      <c r="E479" s="828" t="s">
        <v>1675</v>
      </c>
      <c r="F479" s="1264"/>
      <c r="G479" s="802"/>
      <c r="H479" s="797">
        <v>1.25</v>
      </c>
      <c r="I479" s="798">
        <v>0.15</v>
      </c>
      <c r="J479" s="799">
        <v>0.15</v>
      </c>
      <c r="K479" s="800"/>
      <c r="L479" s="808">
        <v>2.8124999999999997E-2</v>
      </c>
      <c r="M479" s="842"/>
      <c r="N479" s="810"/>
      <c r="O479" s="1162"/>
      <c r="P479" s="1162"/>
      <c r="Q479" s="1163"/>
      <c r="R479" s="1565"/>
      <c r="S479" s="1565"/>
      <c r="T479" s="1565"/>
      <c r="U479" s="1565"/>
      <c r="V479" s="1565"/>
      <c r="W479" s="1565"/>
      <c r="X479" s="1565"/>
      <c r="Y479" s="1565"/>
      <c r="Z479" s="1565"/>
      <c r="AA479" s="1565"/>
    </row>
    <row r="480" spans="1:27" s="1566" customFormat="1" ht="53.25" customHeight="1">
      <c r="A480" s="841"/>
      <c r="B480" s="1289"/>
      <c r="C480" s="1332"/>
      <c r="D480" s="1288"/>
      <c r="E480" s="828" t="s">
        <v>1703</v>
      </c>
      <c r="F480" s="1264"/>
      <c r="G480" s="802"/>
      <c r="H480" s="797">
        <v>0.34</v>
      </c>
      <c r="I480" s="798">
        <v>0.15</v>
      </c>
      <c r="J480" s="799">
        <v>0.15</v>
      </c>
      <c r="K480" s="800"/>
      <c r="L480" s="808">
        <v>7.6500000000000005E-3</v>
      </c>
      <c r="M480" s="842"/>
      <c r="N480" s="810"/>
      <c r="O480" s="1162"/>
      <c r="P480" s="1162"/>
      <c r="Q480" s="1163"/>
      <c r="R480" s="1565"/>
      <c r="S480" s="1565"/>
      <c r="T480" s="1565"/>
      <c r="U480" s="1565"/>
      <c r="V480" s="1565"/>
      <c r="W480" s="1565"/>
      <c r="X480" s="1565"/>
      <c r="Y480" s="1565"/>
      <c r="Z480" s="1565"/>
      <c r="AA480" s="1565"/>
    </row>
    <row r="481" spans="1:27" s="1566" customFormat="1" ht="53.25" customHeight="1">
      <c r="A481" s="841"/>
      <c r="B481" s="1289"/>
      <c r="C481" s="1332"/>
      <c r="D481" s="1288"/>
      <c r="E481" s="828" t="s">
        <v>1704</v>
      </c>
      <c r="F481" s="1264"/>
      <c r="G481" s="802"/>
      <c r="H481" s="797">
        <v>0.96</v>
      </c>
      <c r="I481" s="798">
        <v>0.15</v>
      </c>
      <c r="J481" s="799">
        <v>0.15</v>
      </c>
      <c r="K481" s="800"/>
      <c r="L481" s="808">
        <v>2.1599999999999998E-2</v>
      </c>
      <c r="M481" s="842"/>
      <c r="N481" s="810"/>
      <c r="O481" s="1162"/>
      <c r="P481" s="1162"/>
      <c r="Q481" s="1163"/>
      <c r="R481" s="1565"/>
      <c r="S481" s="1565"/>
      <c r="T481" s="1565"/>
      <c r="U481" s="1565"/>
      <c r="V481" s="1565"/>
      <c r="W481" s="1565"/>
      <c r="X481" s="1565"/>
      <c r="Y481" s="1565"/>
      <c r="Z481" s="1565"/>
      <c r="AA481" s="1565"/>
    </row>
    <row r="482" spans="1:27" s="1566" customFormat="1" ht="53.25" customHeight="1">
      <c r="A482" s="841"/>
      <c r="B482" s="1289"/>
      <c r="C482" s="1332"/>
      <c r="D482" s="1288"/>
      <c r="E482" s="828" t="s">
        <v>1705</v>
      </c>
      <c r="F482" s="1264"/>
      <c r="G482" s="802"/>
      <c r="H482" s="797">
        <v>0.3</v>
      </c>
      <c r="I482" s="798">
        <v>0.15</v>
      </c>
      <c r="J482" s="799">
        <v>0.15</v>
      </c>
      <c r="K482" s="800"/>
      <c r="L482" s="808">
        <v>6.7499999999999999E-3</v>
      </c>
      <c r="M482" s="842"/>
      <c r="N482" s="810"/>
      <c r="O482" s="1162"/>
      <c r="P482" s="1162"/>
      <c r="Q482" s="1163"/>
      <c r="R482" s="1565"/>
      <c r="S482" s="1565"/>
      <c r="T482" s="1565"/>
      <c r="U482" s="1565"/>
      <c r="V482" s="1565"/>
      <c r="W482" s="1565"/>
      <c r="X482" s="1565"/>
      <c r="Y482" s="1565"/>
      <c r="Z482" s="1565"/>
      <c r="AA482" s="1565"/>
    </row>
    <row r="483" spans="1:27" s="1566" customFormat="1" ht="53.25" customHeight="1">
      <c r="A483" s="844"/>
      <c r="B483" s="1337"/>
      <c r="C483" s="1338"/>
      <c r="D483" s="1339"/>
      <c r="E483" s="830" t="s">
        <v>1706</v>
      </c>
      <c r="F483" s="1277"/>
      <c r="G483" s="831"/>
      <c r="H483" s="832">
        <v>1</v>
      </c>
      <c r="I483" s="833">
        <v>0.15</v>
      </c>
      <c r="J483" s="834">
        <v>0.15</v>
      </c>
      <c r="K483" s="835"/>
      <c r="L483" s="836">
        <v>2.2499999999999999E-2</v>
      </c>
      <c r="M483" s="846"/>
      <c r="N483" s="867"/>
      <c r="O483" s="1162"/>
      <c r="P483" s="1162"/>
      <c r="Q483" s="1163"/>
      <c r="R483" s="1565"/>
      <c r="S483" s="1565"/>
      <c r="T483" s="1565"/>
      <c r="U483" s="1565"/>
      <c r="V483" s="1565"/>
      <c r="W483" s="1565"/>
      <c r="X483" s="1565"/>
      <c r="Y483" s="1565"/>
      <c r="Z483" s="1565"/>
      <c r="AA483" s="1565"/>
    </row>
    <row r="484" spans="1:27" s="1541" customFormat="1" ht="53.25" customHeight="1">
      <c r="A484" s="981" t="s">
        <v>532</v>
      </c>
      <c r="B484" s="981" t="s">
        <v>263</v>
      </c>
      <c r="C484" s="1124"/>
      <c r="D484" s="983" t="s">
        <v>928</v>
      </c>
      <c r="E484" s="989" t="s">
        <v>75</v>
      </c>
      <c r="F484" s="981" t="s">
        <v>96</v>
      </c>
      <c r="G484" s="984"/>
      <c r="H484" s="985"/>
      <c r="I484" s="985"/>
      <c r="J484" s="985"/>
      <c r="K484" s="986"/>
      <c r="L484" s="986"/>
      <c r="M484" s="986"/>
      <c r="N484" s="987">
        <v>1</v>
      </c>
      <c r="O484" s="72"/>
      <c r="P484" s="72"/>
      <c r="Q484" s="102" t="s">
        <v>270</v>
      </c>
      <c r="R484" s="1535"/>
      <c r="S484" s="1535"/>
      <c r="T484" s="1535"/>
      <c r="U484" s="1535"/>
      <c r="V484" s="1535"/>
      <c r="W484" s="1535"/>
      <c r="X484" s="1535"/>
      <c r="Y484" s="1535"/>
      <c r="Z484" s="1535"/>
      <c r="AA484" s="1535"/>
    </row>
    <row r="485" spans="1:27" s="1566" customFormat="1" ht="53.25" customHeight="1">
      <c r="A485" s="837"/>
      <c r="B485" s="1329"/>
      <c r="C485" s="1330"/>
      <c r="D485" s="1331"/>
      <c r="E485" s="820" t="s">
        <v>1201</v>
      </c>
      <c r="F485" s="820"/>
      <c r="G485" s="838"/>
      <c r="H485" s="822"/>
      <c r="I485" s="823"/>
      <c r="J485" s="1275"/>
      <c r="K485" s="839"/>
      <c r="L485" s="839"/>
      <c r="M485" s="839"/>
      <c r="N485" s="865"/>
      <c r="O485" s="1162"/>
      <c r="P485" s="1162"/>
      <c r="Q485" s="1163"/>
      <c r="R485" s="1565"/>
      <c r="S485" s="1565"/>
      <c r="T485" s="1565"/>
      <c r="U485" s="1565"/>
      <c r="V485" s="1565"/>
      <c r="W485" s="1565"/>
      <c r="X485" s="1565"/>
      <c r="Y485" s="1565"/>
      <c r="Z485" s="1565"/>
      <c r="AA485" s="1565"/>
    </row>
    <row r="486" spans="1:27" s="1566" customFormat="1" ht="85.5" customHeight="1">
      <c r="A486" s="841"/>
      <c r="B486" s="1289"/>
      <c r="C486" s="1332"/>
      <c r="D486" s="1288"/>
      <c r="E486" s="828" t="s">
        <v>737</v>
      </c>
      <c r="F486" s="1264"/>
      <c r="G486" s="1276">
        <v>1</v>
      </c>
      <c r="H486" s="797"/>
      <c r="I486" s="799"/>
      <c r="J486" s="799"/>
      <c r="K486" s="800"/>
      <c r="L486" s="808">
        <v>0.54630000000000001</v>
      </c>
      <c r="M486" s="842"/>
      <c r="N486" s="810"/>
      <c r="O486" s="1162"/>
      <c r="P486" s="1162"/>
      <c r="Q486" s="1163"/>
      <c r="R486" s="1565"/>
      <c r="S486" s="1565"/>
      <c r="T486" s="1565"/>
      <c r="U486" s="1565"/>
      <c r="V486" s="1565"/>
      <c r="W486" s="1565"/>
      <c r="X486" s="1565"/>
      <c r="Y486" s="1565"/>
      <c r="Z486" s="1565"/>
      <c r="AA486" s="1565"/>
    </row>
    <row r="487" spans="1:27" s="1566" customFormat="1" ht="36.75" customHeight="1">
      <c r="A487" s="844"/>
      <c r="B487" s="1337"/>
      <c r="C487" s="1338"/>
      <c r="D487" s="1339"/>
      <c r="E487" s="869" t="s">
        <v>1202</v>
      </c>
      <c r="F487" s="1277"/>
      <c r="G487" s="831"/>
      <c r="H487" s="832"/>
      <c r="I487" s="834"/>
      <c r="J487" s="834"/>
      <c r="K487" s="835"/>
      <c r="L487" s="836"/>
      <c r="M487" s="846"/>
      <c r="N487" s="867"/>
      <c r="O487" s="1162"/>
      <c r="P487" s="1162"/>
      <c r="Q487" s="1163"/>
      <c r="R487" s="1565"/>
      <c r="S487" s="1565"/>
      <c r="T487" s="1565"/>
      <c r="U487" s="1565"/>
      <c r="V487" s="1565"/>
      <c r="W487" s="1565"/>
      <c r="X487" s="1565"/>
      <c r="Y487" s="1565"/>
      <c r="Z487" s="1565"/>
      <c r="AA487" s="1565"/>
    </row>
    <row r="488" spans="1:27" s="1541" customFormat="1" ht="53.25" customHeight="1">
      <c r="A488" s="981" t="s">
        <v>964</v>
      </c>
      <c r="B488" s="981">
        <v>96995</v>
      </c>
      <c r="C488" s="1124"/>
      <c r="D488" s="983" t="s">
        <v>100</v>
      </c>
      <c r="E488" s="989" t="s">
        <v>830</v>
      </c>
      <c r="F488" s="981" t="s">
        <v>55</v>
      </c>
      <c r="G488" s="984"/>
      <c r="H488" s="985"/>
      <c r="I488" s="985"/>
      <c r="J488" s="985"/>
      <c r="K488" s="986"/>
      <c r="L488" s="986"/>
      <c r="M488" s="986"/>
      <c r="N488" s="987">
        <v>1.8817000000000006</v>
      </c>
      <c r="O488" s="72"/>
      <c r="P488" s="72"/>
      <c r="Q488" s="102" t="s">
        <v>270</v>
      </c>
      <c r="R488" s="1535"/>
      <c r="S488" s="1535"/>
      <c r="T488" s="1535"/>
      <c r="U488" s="1535"/>
      <c r="V488" s="1535"/>
      <c r="W488" s="1535"/>
      <c r="X488" s="1535"/>
      <c r="Y488" s="1535"/>
      <c r="Z488" s="1535"/>
      <c r="AA488" s="1535"/>
    </row>
    <row r="489" spans="1:27" s="1566" customFormat="1" ht="53.25" customHeight="1">
      <c r="A489" s="837"/>
      <c r="B489" s="1329"/>
      <c r="C489" s="1330"/>
      <c r="D489" s="1331"/>
      <c r="E489" s="820" t="s">
        <v>1203</v>
      </c>
      <c r="F489" s="820"/>
      <c r="G489" s="822"/>
      <c r="H489" s="822"/>
      <c r="I489" s="823"/>
      <c r="J489" s="1275"/>
      <c r="K489" s="839"/>
      <c r="L489" s="839"/>
      <c r="M489" s="839"/>
      <c r="N489" s="865"/>
      <c r="O489" s="1162"/>
      <c r="P489" s="1162"/>
      <c r="Q489" s="1163"/>
      <c r="R489" s="1565"/>
      <c r="S489" s="1565"/>
      <c r="T489" s="1565"/>
      <c r="U489" s="1565"/>
      <c r="V489" s="1565"/>
      <c r="W489" s="1565"/>
      <c r="X489" s="1565"/>
      <c r="Y489" s="1565"/>
      <c r="Z489" s="1565"/>
      <c r="AA489" s="1565"/>
    </row>
    <row r="490" spans="1:27" s="1566" customFormat="1" ht="53.25" customHeight="1">
      <c r="A490" s="841"/>
      <c r="B490" s="1289"/>
      <c r="C490" s="1332"/>
      <c r="D490" s="1288"/>
      <c r="E490" s="1264" t="s">
        <v>1186</v>
      </c>
      <c r="F490" s="1264"/>
      <c r="G490" s="797"/>
      <c r="H490" s="797"/>
      <c r="I490" s="798"/>
      <c r="J490" s="1278"/>
      <c r="K490" s="842"/>
      <c r="L490" s="842"/>
      <c r="M490" s="842"/>
      <c r="N490" s="810"/>
      <c r="O490" s="1162"/>
      <c r="P490" s="1162"/>
      <c r="Q490" s="1163"/>
      <c r="R490" s="1565"/>
      <c r="S490" s="1565"/>
      <c r="T490" s="1565"/>
      <c r="U490" s="1565"/>
      <c r="V490" s="1565"/>
      <c r="W490" s="1565"/>
      <c r="X490" s="1565"/>
      <c r="Y490" s="1565"/>
      <c r="Z490" s="1565"/>
      <c r="AA490" s="1565"/>
    </row>
    <row r="491" spans="1:27" s="1566" customFormat="1" ht="53.25" customHeight="1">
      <c r="A491" s="841"/>
      <c r="B491" s="1289"/>
      <c r="C491" s="1332"/>
      <c r="D491" s="1288"/>
      <c r="E491" s="828" t="s">
        <v>1167</v>
      </c>
      <c r="F491" s="1264"/>
      <c r="G491" s="802"/>
      <c r="H491" s="797">
        <v>1.7</v>
      </c>
      <c r="I491" s="798">
        <v>0.2</v>
      </c>
      <c r="J491" s="799">
        <v>0.2</v>
      </c>
      <c r="K491" s="800"/>
      <c r="L491" s="808">
        <v>6.8000000000000005E-2</v>
      </c>
      <c r="M491" s="842"/>
      <c r="N491" s="810"/>
      <c r="O491" s="1162"/>
      <c r="P491" s="1162"/>
      <c r="Q491" s="1163"/>
      <c r="R491" s="1565"/>
      <c r="S491" s="1565"/>
      <c r="T491" s="1565"/>
      <c r="U491" s="1565"/>
      <c r="V491" s="1565"/>
      <c r="W491" s="1565"/>
      <c r="X491" s="1565"/>
      <c r="Y491" s="1565"/>
      <c r="Z491" s="1565"/>
      <c r="AA491" s="1565"/>
    </row>
    <row r="492" spans="1:27" s="1566" customFormat="1" ht="53.25" customHeight="1">
      <c r="A492" s="841"/>
      <c r="B492" s="1289"/>
      <c r="C492" s="1332"/>
      <c r="D492" s="1288"/>
      <c r="E492" s="828" t="s">
        <v>1522</v>
      </c>
      <c r="F492" s="1264"/>
      <c r="G492" s="802"/>
      <c r="H492" s="797">
        <v>3.9</v>
      </c>
      <c r="I492" s="798">
        <v>0.2</v>
      </c>
      <c r="J492" s="799">
        <v>0.2</v>
      </c>
      <c r="K492" s="800"/>
      <c r="L492" s="808">
        <v>0.15600000000000003</v>
      </c>
      <c r="M492" s="842"/>
      <c r="N492" s="810"/>
      <c r="O492" s="1162"/>
      <c r="P492" s="1162"/>
      <c r="Q492" s="1163"/>
      <c r="R492" s="1565"/>
      <c r="S492" s="1565"/>
      <c r="T492" s="1565"/>
      <c r="U492" s="1565"/>
      <c r="V492" s="1565"/>
      <c r="W492" s="1565"/>
      <c r="X492" s="1565"/>
      <c r="Y492" s="1565"/>
      <c r="Z492" s="1565"/>
      <c r="AA492" s="1565"/>
    </row>
    <row r="493" spans="1:27" s="1566" customFormat="1" ht="53.25" customHeight="1">
      <c r="A493" s="841"/>
      <c r="B493" s="1289"/>
      <c r="C493" s="1332"/>
      <c r="D493" s="1288"/>
      <c r="E493" s="828" t="s">
        <v>1171</v>
      </c>
      <c r="F493" s="1264"/>
      <c r="G493" s="802"/>
      <c r="H493" s="797">
        <v>1.8</v>
      </c>
      <c r="I493" s="798">
        <v>0.2</v>
      </c>
      <c r="J493" s="799">
        <v>0.2</v>
      </c>
      <c r="K493" s="800"/>
      <c r="L493" s="808">
        <v>7.2000000000000008E-2</v>
      </c>
      <c r="M493" s="842"/>
      <c r="N493" s="810"/>
      <c r="O493" s="1162"/>
      <c r="P493" s="1162"/>
      <c r="Q493" s="1163"/>
      <c r="R493" s="1565"/>
      <c r="S493" s="1565"/>
      <c r="T493" s="1565"/>
      <c r="U493" s="1565"/>
      <c r="V493" s="1565"/>
      <c r="W493" s="1565"/>
      <c r="X493" s="1565"/>
      <c r="Y493" s="1565"/>
      <c r="Z493" s="1565"/>
      <c r="AA493" s="1565"/>
    </row>
    <row r="494" spans="1:27" s="1566" customFormat="1" ht="53.25" customHeight="1">
      <c r="A494" s="841"/>
      <c r="B494" s="1289"/>
      <c r="C494" s="1332"/>
      <c r="D494" s="1288"/>
      <c r="E494" s="828" t="s">
        <v>181</v>
      </c>
      <c r="F494" s="1264"/>
      <c r="G494" s="802"/>
      <c r="H494" s="797">
        <v>1.8</v>
      </c>
      <c r="I494" s="798">
        <v>0.2</v>
      </c>
      <c r="J494" s="799">
        <v>0.2</v>
      </c>
      <c r="K494" s="800"/>
      <c r="L494" s="808">
        <v>7.2000000000000008E-2</v>
      </c>
      <c r="M494" s="842"/>
      <c r="N494" s="810"/>
      <c r="O494" s="1162"/>
      <c r="P494" s="1162"/>
      <c r="Q494" s="1163"/>
      <c r="R494" s="1565"/>
      <c r="S494" s="1565"/>
      <c r="T494" s="1565"/>
      <c r="U494" s="1565"/>
      <c r="V494" s="1565"/>
      <c r="W494" s="1565"/>
      <c r="X494" s="1565"/>
      <c r="Y494" s="1565"/>
      <c r="Z494" s="1565"/>
      <c r="AA494" s="1565"/>
    </row>
    <row r="495" spans="1:27" s="1566" customFormat="1" ht="53.25" customHeight="1">
      <c r="A495" s="841"/>
      <c r="B495" s="1289"/>
      <c r="C495" s="1332"/>
      <c r="D495" s="1288"/>
      <c r="E495" s="828" t="s">
        <v>1700</v>
      </c>
      <c r="F495" s="1264"/>
      <c r="G495" s="802"/>
      <c r="H495" s="797">
        <v>6.76</v>
      </c>
      <c r="I495" s="798">
        <v>0.2</v>
      </c>
      <c r="J495" s="799">
        <v>0.2</v>
      </c>
      <c r="K495" s="800"/>
      <c r="L495" s="808">
        <v>0.27040000000000003</v>
      </c>
      <c r="M495" s="842"/>
      <c r="N495" s="810"/>
      <c r="O495" s="1162"/>
      <c r="P495" s="1162"/>
      <c r="Q495" s="1163"/>
      <c r="R495" s="1565"/>
      <c r="S495" s="1565"/>
      <c r="T495" s="1565"/>
      <c r="U495" s="1565"/>
      <c r="V495" s="1565"/>
      <c r="W495" s="1565"/>
      <c r="X495" s="1565"/>
      <c r="Y495" s="1565"/>
      <c r="Z495" s="1565"/>
      <c r="AA495" s="1565"/>
    </row>
    <row r="496" spans="1:27" s="1566" customFormat="1" ht="53.25" customHeight="1">
      <c r="A496" s="841"/>
      <c r="B496" s="1289"/>
      <c r="C496" s="1332"/>
      <c r="D496" s="1288"/>
      <c r="E496" s="828" t="s">
        <v>1701</v>
      </c>
      <c r="F496" s="1264"/>
      <c r="G496" s="802"/>
      <c r="H496" s="797">
        <v>0.17</v>
      </c>
      <c r="I496" s="798">
        <v>0.2</v>
      </c>
      <c r="J496" s="799">
        <v>0.2</v>
      </c>
      <c r="K496" s="800"/>
      <c r="L496" s="808">
        <v>6.8000000000000005E-3</v>
      </c>
      <c r="M496" s="842"/>
      <c r="N496" s="810"/>
      <c r="O496" s="1162"/>
      <c r="P496" s="1162"/>
      <c r="Q496" s="1163"/>
      <c r="R496" s="1565"/>
      <c r="S496" s="1565"/>
      <c r="T496" s="1565"/>
      <c r="U496" s="1565"/>
      <c r="V496" s="1565"/>
      <c r="W496" s="1565"/>
      <c r="X496" s="1565"/>
      <c r="Y496" s="1565"/>
      <c r="Z496" s="1565"/>
      <c r="AA496" s="1565"/>
    </row>
    <row r="497" spans="1:27" s="1566" customFormat="1" ht="53.25" customHeight="1">
      <c r="A497" s="841"/>
      <c r="B497" s="1289"/>
      <c r="C497" s="1332"/>
      <c r="D497" s="1288"/>
      <c r="E497" s="828" t="s">
        <v>1570</v>
      </c>
      <c r="F497" s="1264"/>
      <c r="G497" s="802"/>
      <c r="H497" s="797">
        <v>2.85</v>
      </c>
      <c r="I497" s="798">
        <v>0.2</v>
      </c>
      <c r="J497" s="799">
        <v>0.2</v>
      </c>
      <c r="K497" s="800"/>
      <c r="L497" s="808">
        <v>0.11400000000000002</v>
      </c>
      <c r="M497" s="842"/>
      <c r="N497" s="810"/>
      <c r="O497" s="1162"/>
      <c r="P497" s="1162"/>
      <c r="Q497" s="1163"/>
      <c r="R497" s="1565"/>
      <c r="S497" s="1565"/>
      <c r="T497" s="1565"/>
      <c r="U497" s="1565"/>
      <c r="V497" s="1565"/>
      <c r="W497" s="1565"/>
      <c r="X497" s="1565"/>
      <c r="Y497" s="1565"/>
      <c r="Z497" s="1565"/>
      <c r="AA497" s="1565"/>
    </row>
    <row r="498" spans="1:27" s="1566" customFormat="1" ht="53.25" customHeight="1">
      <c r="A498" s="841"/>
      <c r="B498" s="1289"/>
      <c r="C498" s="1332"/>
      <c r="D498" s="1288"/>
      <c r="E498" s="828" t="s">
        <v>1638</v>
      </c>
      <c r="F498" s="1264"/>
      <c r="G498" s="802"/>
      <c r="H498" s="797">
        <v>1.4</v>
      </c>
      <c r="I498" s="798">
        <v>0.2</v>
      </c>
      <c r="J498" s="799">
        <v>0.2</v>
      </c>
      <c r="K498" s="800"/>
      <c r="L498" s="808">
        <v>5.5999999999999994E-2</v>
      </c>
      <c r="M498" s="842"/>
      <c r="N498" s="810"/>
      <c r="O498" s="1162"/>
      <c r="P498" s="1162"/>
      <c r="Q498" s="1163"/>
      <c r="R498" s="1565"/>
      <c r="S498" s="1565"/>
      <c r="T498" s="1565"/>
      <c r="U498" s="1565"/>
      <c r="V498" s="1565"/>
      <c r="W498" s="1565"/>
      <c r="X498" s="1565"/>
      <c r="Y498" s="1565"/>
      <c r="Z498" s="1565"/>
      <c r="AA498" s="1565"/>
    </row>
    <row r="499" spans="1:27" s="1566" customFormat="1" ht="53.25" customHeight="1">
      <c r="A499" s="841"/>
      <c r="B499" s="1289"/>
      <c r="C499" s="1332"/>
      <c r="D499" s="1288"/>
      <c r="E499" s="828" t="s">
        <v>1702</v>
      </c>
      <c r="F499" s="1264"/>
      <c r="G499" s="802"/>
      <c r="H499" s="797">
        <v>0.05</v>
      </c>
      <c r="I499" s="798">
        <v>0.2</v>
      </c>
      <c r="J499" s="799">
        <v>0.2</v>
      </c>
      <c r="K499" s="800"/>
      <c r="L499" s="808">
        <v>2.0000000000000005E-3</v>
      </c>
      <c r="M499" s="842"/>
      <c r="N499" s="810"/>
      <c r="O499" s="1162"/>
      <c r="P499" s="1162"/>
      <c r="Q499" s="1163"/>
      <c r="R499" s="1565"/>
      <c r="S499" s="1565"/>
      <c r="T499" s="1565"/>
      <c r="U499" s="1565"/>
      <c r="V499" s="1565"/>
      <c r="W499" s="1565"/>
      <c r="X499" s="1565"/>
      <c r="Y499" s="1565"/>
      <c r="Z499" s="1565"/>
      <c r="AA499" s="1565"/>
    </row>
    <row r="500" spans="1:27" s="1566" customFormat="1" ht="53.25" customHeight="1">
      <c r="A500" s="841"/>
      <c r="B500" s="1289"/>
      <c r="C500" s="1332"/>
      <c r="D500" s="1288"/>
      <c r="E500" s="828" t="s">
        <v>1675</v>
      </c>
      <c r="F500" s="1264"/>
      <c r="G500" s="802"/>
      <c r="H500" s="797">
        <v>1.25</v>
      </c>
      <c r="I500" s="798">
        <v>0.2</v>
      </c>
      <c r="J500" s="799">
        <v>0.2</v>
      </c>
      <c r="K500" s="800"/>
      <c r="L500" s="808">
        <v>0.05</v>
      </c>
      <c r="M500" s="842"/>
      <c r="N500" s="810"/>
      <c r="O500" s="1162"/>
      <c r="P500" s="1162"/>
      <c r="Q500" s="1163"/>
      <c r="R500" s="1565"/>
      <c r="S500" s="1565"/>
      <c r="T500" s="1565"/>
      <c r="U500" s="1565"/>
      <c r="V500" s="1565"/>
      <c r="W500" s="1565"/>
      <c r="X500" s="1565"/>
      <c r="Y500" s="1565"/>
      <c r="Z500" s="1565"/>
      <c r="AA500" s="1565"/>
    </row>
    <row r="501" spans="1:27" s="1566" customFormat="1" ht="53.25" customHeight="1">
      <c r="A501" s="841"/>
      <c r="B501" s="1289"/>
      <c r="C501" s="1332"/>
      <c r="D501" s="1288"/>
      <c r="E501" s="828" t="s">
        <v>1703</v>
      </c>
      <c r="F501" s="1264"/>
      <c r="G501" s="802"/>
      <c r="H501" s="797">
        <v>0.34</v>
      </c>
      <c r="I501" s="798">
        <v>0.2</v>
      </c>
      <c r="J501" s="799">
        <v>0.2</v>
      </c>
      <c r="K501" s="800"/>
      <c r="L501" s="808">
        <v>1.3600000000000001E-2</v>
      </c>
      <c r="M501" s="842"/>
      <c r="N501" s="810"/>
      <c r="O501" s="1162"/>
      <c r="P501" s="1162"/>
      <c r="Q501" s="1163"/>
      <c r="R501" s="1565"/>
      <c r="S501" s="1565"/>
      <c r="T501" s="1565"/>
      <c r="U501" s="1565"/>
      <c r="V501" s="1565"/>
      <c r="W501" s="1565"/>
      <c r="X501" s="1565"/>
      <c r="Y501" s="1565"/>
      <c r="Z501" s="1565"/>
      <c r="AA501" s="1565"/>
    </row>
    <row r="502" spans="1:27" s="1566" customFormat="1" ht="53.25" customHeight="1">
      <c r="A502" s="841"/>
      <c r="B502" s="1289"/>
      <c r="C502" s="1332"/>
      <c r="D502" s="1288"/>
      <c r="E502" s="828" t="s">
        <v>1704</v>
      </c>
      <c r="F502" s="1264"/>
      <c r="G502" s="802"/>
      <c r="H502" s="797">
        <v>0.96</v>
      </c>
      <c r="I502" s="798">
        <v>0.2</v>
      </c>
      <c r="J502" s="799">
        <v>0.2</v>
      </c>
      <c r="K502" s="800"/>
      <c r="L502" s="808">
        <v>3.8400000000000004E-2</v>
      </c>
      <c r="M502" s="842"/>
      <c r="N502" s="810"/>
      <c r="O502" s="1162"/>
      <c r="P502" s="1162"/>
      <c r="Q502" s="1163"/>
      <c r="R502" s="1565"/>
      <c r="S502" s="1565"/>
      <c r="T502" s="1565"/>
      <c r="U502" s="1565"/>
      <c r="V502" s="1565"/>
      <c r="W502" s="1565"/>
      <c r="X502" s="1565"/>
      <c r="Y502" s="1565"/>
      <c r="Z502" s="1565"/>
      <c r="AA502" s="1565"/>
    </row>
    <row r="503" spans="1:27" s="1566" customFormat="1" ht="53.25" customHeight="1">
      <c r="A503" s="841"/>
      <c r="B503" s="1289"/>
      <c r="C503" s="1332"/>
      <c r="D503" s="1288"/>
      <c r="E503" s="828" t="s">
        <v>1705</v>
      </c>
      <c r="F503" s="1264"/>
      <c r="G503" s="802"/>
      <c r="H503" s="797">
        <v>0.3</v>
      </c>
      <c r="I503" s="798">
        <v>0.2</v>
      </c>
      <c r="J503" s="799">
        <v>0.2</v>
      </c>
      <c r="K503" s="800"/>
      <c r="L503" s="808">
        <v>1.2E-2</v>
      </c>
      <c r="M503" s="842"/>
      <c r="N503" s="810"/>
      <c r="O503" s="1162"/>
      <c r="P503" s="1162"/>
      <c r="Q503" s="1163"/>
      <c r="R503" s="1565"/>
      <c r="S503" s="1565"/>
      <c r="T503" s="1565"/>
      <c r="U503" s="1565"/>
      <c r="V503" s="1565"/>
      <c r="W503" s="1565"/>
      <c r="X503" s="1565"/>
      <c r="Y503" s="1565"/>
      <c r="Z503" s="1565"/>
      <c r="AA503" s="1565"/>
    </row>
    <row r="504" spans="1:27" s="1566" customFormat="1" ht="53.25" customHeight="1">
      <c r="A504" s="841"/>
      <c r="B504" s="1289"/>
      <c r="C504" s="1332"/>
      <c r="D504" s="1288"/>
      <c r="E504" s="828" t="s">
        <v>1706</v>
      </c>
      <c r="F504" s="1264"/>
      <c r="G504" s="802"/>
      <c r="H504" s="797">
        <v>1</v>
      </c>
      <c r="I504" s="798">
        <v>0.2</v>
      </c>
      <c r="J504" s="799">
        <v>0.2</v>
      </c>
      <c r="K504" s="800"/>
      <c r="L504" s="808">
        <v>4.0000000000000008E-2</v>
      </c>
      <c r="M504" s="842"/>
      <c r="N504" s="810"/>
      <c r="O504" s="1162"/>
      <c r="P504" s="1162"/>
      <c r="Q504" s="1163"/>
      <c r="R504" s="1565"/>
      <c r="S504" s="1565"/>
      <c r="T504" s="1565"/>
      <c r="U504" s="1565"/>
      <c r="V504" s="1565"/>
      <c r="W504" s="1565"/>
      <c r="X504" s="1565"/>
      <c r="Y504" s="1565"/>
      <c r="Z504" s="1565"/>
      <c r="AA504" s="1565"/>
    </row>
    <row r="505" spans="1:27" s="1566" customFormat="1" ht="53.25" customHeight="1">
      <c r="A505" s="841"/>
      <c r="B505" s="1289"/>
      <c r="C505" s="1332"/>
      <c r="D505" s="1288"/>
      <c r="E505" s="1264" t="s">
        <v>1204</v>
      </c>
      <c r="F505" s="1264"/>
      <c r="G505" s="797"/>
      <c r="H505" s="797"/>
      <c r="I505" s="798"/>
      <c r="J505" s="1278"/>
      <c r="K505" s="842"/>
      <c r="L505" s="842"/>
      <c r="M505" s="842"/>
      <c r="N505" s="810"/>
      <c r="O505" s="1162"/>
      <c r="P505" s="1162"/>
      <c r="Q505" s="1163"/>
      <c r="R505" s="1565"/>
      <c r="S505" s="1565"/>
      <c r="T505" s="1565"/>
      <c r="U505" s="1565"/>
      <c r="V505" s="1565"/>
      <c r="W505" s="1565"/>
      <c r="X505" s="1565"/>
      <c r="Y505" s="1565"/>
      <c r="Z505" s="1565"/>
      <c r="AA505" s="1565"/>
    </row>
    <row r="506" spans="1:27" s="1566" customFormat="1" ht="53.25" customHeight="1">
      <c r="A506" s="841"/>
      <c r="B506" s="1289"/>
      <c r="C506" s="1332"/>
      <c r="D506" s="1288"/>
      <c r="E506" s="1264" t="s">
        <v>1186</v>
      </c>
      <c r="F506" s="1264"/>
      <c r="G506" s="797"/>
      <c r="H506" s="797"/>
      <c r="I506" s="798"/>
      <c r="J506" s="1278"/>
      <c r="K506" s="842"/>
      <c r="L506" s="842"/>
      <c r="M506" s="842"/>
      <c r="N506" s="810"/>
      <c r="O506" s="1162"/>
      <c r="P506" s="1162"/>
      <c r="Q506" s="1163"/>
      <c r="R506" s="1565"/>
      <c r="S506" s="1565"/>
      <c r="T506" s="1565"/>
      <c r="U506" s="1565"/>
      <c r="V506" s="1565"/>
      <c r="W506" s="1565"/>
      <c r="X506" s="1565"/>
      <c r="Y506" s="1565"/>
      <c r="Z506" s="1565"/>
      <c r="AA506" s="1565"/>
    </row>
    <row r="507" spans="1:27" s="1566" customFormat="1" ht="53.25" customHeight="1">
      <c r="A507" s="841"/>
      <c r="B507" s="1289"/>
      <c r="C507" s="1332"/>
      <c r="D507" s="1288"/>
      <c r="E507" s="828" t="s">
        <v>1167</v>
      </c>
      <c r="F507" s="1264"/>
      <c r="G507" s="802"/>
      <c r="H507" s="797">
        <v>1.7</v>
      </c>
      <c r="I507" s="798">
        <v>0.25</v>
      </c>
      <c r="J507" s="799">
        <v>0.15</v>
      </c>
      <c r="K507" s="800"/>
      <c r="L507" s="808">
        <v>6.3750000000000001E-2</v>
      </c>
      <c r="M507" s="842"/>
      <c r="N507" s="810"/>
      <c r="O507" s="1162"/>
      <c r="P507" s="1162"/>
      <c r="Q507" s="1163"/>
      <c r="R507" s="1565"/>
      <c r="S507" s="1565"/>
      <c r="T507" s="1565"/>
      <c r="U507" s="1565"/>
      <c r="V507" s="1565"/>
      <c r="W507" s="1565"/>
      <c r="X507" s="1565"/>
      <c r="Y507" s="1565"/>
      <c r="Z507" s="1565"/>
      <c r="AA507" s="1565"/>
    </row>
    <row r="508" spans="1:27" s="1566" customFormat="1" ht="53.25" customHeight="1">
      <c r="A508" s="841"/>
      <c r="B508" s="1289"/>
      <c r="C508" s="1332"/>
      <c r="D508" s="1288"/>
      <c r="E508" s="828" t="s">
        <v>1522</v>
      </c>
      <c r="F508" s="1264"/>
      <c r="G508" s="802"/>
      <c r="H508" s="797">
        <v>3.9</v>
      </c>
      <c r="I508" s="798">
        <v>0.25</v>
      </c>
      <c r="J508" s="799">
        <v>0.15</v>
      </c>
      <c r="K508" s="800"/>
      <c r="L508" s="808">
        <v>0.14624999999999999</v>
      </c>
      <c r="M508" s="842"/>
      <c r="N508" s="810"/>
      <c r="O508" s="1162"/>
      <c r="P508" s="1162"/>
      <c r="Q508" s="1163"/>
      <c r="R508" s="1565"/>
      <c r="S508" s="1565"/>
      <c r="T508" s="1565"/>
      <c r="U508" s="1565"/>
      <c r="V508" s="1565"/>
      <c r="W508" s="1565"/>
      <c r="X508" s="1565"/>
      <c r="Y508" s="1565"/>
      <c r="Z508" s="1565"/>
      <c r="AA508" s="1565"/>
    </row>
    <row r="509" spans="1:27" s="1566" customFormat="1" ht="53.25" customHeight="1">
      <c r="A509" s="841"/>
      <c r="B509" s="1289"/>
      <c r="C509" s="1332"/>
      <c r="D509" s="1288"/>
      <c r="E509" s="828" t="s">
        <v>1171</v>
      </c>
      <c r="F509" s="1264"/>
      <c r="G509" s="802"/>
      <c r="H509" s="797">
        <v>1.8</v>
      </c>
      <c r="I509" s="798">
        <v>0.25</v>
      </c>
      <c r="J509" s="799">
        <v>0.15</v>
      </c>
      <c r="K509" s="800"/>
      <c r="L509" s="808">
        <v>6.7500000000000004E-2</v>
      </c>
      <c r="M509" s="842"/>
      <c r="N509" s="810"/>
      <c r="O509" s="1162"/>
      <c r="P509" s="1162"/>
      <c r="Q509" s="1163"/>
      <c r="R509" s="1565"/>
      <c r="S509" s="1565"/>
      <c r="T509" s="1565"/>
      <c r="U509" s="1565"/>
      <c r="V509" s="1565"/>
      <c r="W509" s="1565"/>
      <c r="X509" s="1565"/>
      <c r="Y509" s="1565"/>
      <c r="Z509" s="1565"/>
      <c r="AA509" s="1565"/>
    </row>
    <row r="510" spans="1:27" s="1566" customFormat="1" ht="53.25" customHeight="1">
      <c r="A510" s="841"/>
      <c r="B510" s="1289"/>
      <c r="C510" s="1332"/>
      <c r="D510" s="1288"/>
      <c r="E510" s="828" t="s">
        <v>181</v>
      </c>
      <c r="F510" s="1264"/>
      <c r="G510" s="802"/>
      <c r="H510" s="797">
        <v>1.8</v>
      </c>
      <c r="I510" s="798">
        <v>0.25</v>
      </c>
      <c r="J510" s="799">
        <v>0.15</v>
      </c>
      <c r="K510" s="800"/>
      <c r="L510" s="808">
        <v>6.7500000000000004E-2</v>
      </c>
      <c r="M510" s="842"/>
      <c r="N510" s="810"/>
      <c r="O510" s="1162"/>
      <c r="P510" s="1162"/>
      <c r="Q510" s="1163"/>
      <c r="R510" s="1565"/>
      <c r="S510" s="1565"/>
      <c r="T510" s="1565"/>
      <c r="U510" s="1565"/>
      <c r="V510" s="1565"/>
      <c r="W510" s="1565"/>
      <c r="X510" s="1565"/>
      <c r="Y510" s="1565"/>
      <c r="Z510" s="1565"/>
      <c r="AA510" s="1565"/>
    </row>
    <row r="511" spans="1:27" s="1566" customFormat="1" ht="53.25" customHeight="1">
      <c r="A511" s="841"/>
      <c r="B511" s="1289"/>
      <c r="C511" s="1332"/>
      <c r="D511" s="1288"/>
      <c r="E511" s="828" t="s">
        <v>1700</v>
      </c>
      <c r="F511" s="1264"/>
      <c r="G511" s="802"/>
      <c r="H511" s="797">
        <v>6.76</v>
      </c>
      <c r="I511" s="798">
        <v>0.25</v>
      </c>
      <c r="J511" s="799">
        <v>0.15</v>
      </c>
      <c r="K511" s="800"/>
      <c r="L511" s="808">
        <v>0.2535</v>
      </c>
      <c r="M511" s="842"/>
      <c r="N511" s="810"/>
      <c r="O511" s="1162"/>
      <c r="P511" s="1162"/>
      <c r="Q511" s="1163"/>
      <c r="R511" s="1565"/>
      <c r="S511" s="1565"/>
      <c r="T511" s="1565"/>
      <c r="U511" s="1565"/>
      <c r="V511" s="1565"/>
      <c r="W511" s="1565"/>
      <c r="X511" s="1565"/>
      <c r="Y511" s="1565"/>
      <c r="Z511" s="1565"/>
      <c r="AA511" s="1565"/>
    </row>
    <row r="512" spans="1:27" s="1566" customFormat="1" ht="53.25" customHeight="1">
      <c r="A512" s="841"/>
      <c r="B512" s="1289"/>
      <c r="C512" s="1332"/>
      <c r="D512" s="1288"/>
      <c r="E512" s="828" t="s">
        <v>1701</v>
      </c>
      <c r="F512" s="1264"/>
      <c r="G512" s="802"/>
      <c r="H512" s="797">
        <v>0.17</v>
      </c>
      <c r="I512" s="798">
        <v>0.25</v>
      </c>
      <c r="J512" s="799">
        <v>0.15</v>
      </c>
      <c r="K512" s="800"/>
      <c r="L512" s="808">
        <v>6.3750000000000005E-3</v>
      </c>
      <c r="M512" s="842"/>
      <c r="N512" s="810"/>
      <c r="O512" s="1162"/>
      <c r="P512" s="1162"/>
      <c r="Q512" s="1163"/>
      <c r="R512" s="1565"/>
      <c r="S512" s="1565"/>
      <c r="T512" s="1565"/>
      <c r="U512" s="1565"/>
      <c r="V512" s="1565"/>
      <c r="W512" s="1565"/>
      <c r="X512" s="1565"/>
      <c r="Y512" s="1565"/>
      <c r="Z512" s="1565"/>
      <c r="AA512" s="1565"/>
    </row>
    <row r="513" spans="1:27" s="1566" customFormat="1" ht="53.25" customHeight="1">
      <c r="A513" s="841"/>
      <c r="B513" s="1289"/>
      <c r="C513" s="1332"/>
      <c r="D513" s="1288"/>
      <c r="E513" s="828" t="s">
        <v>1570</v>
      </c>
      <c r="F513" s="1264"/>
      <c r="G513" s="802"/>
      <c r="H513" s="797">
        <v>2.85</v>
      </c>
      <c r="I513" s="798">
        <v>0.25</v>
      </c>
      <c r="J513" s="799">
        <v>0.15</v>
      </c>
      <c r="K513" s="800"/>
      <c r="L513" s="808">
        <v>0.106875</v>
      </c>
      <c r="M513" s="842"/>
      <c r="N513" s="810"/>
      <c r="O513" s="1162"/>
      <c r="P513" s="1162"/>
      <c r="Q513" s="1163"/>
      <c r="R513" s="1565"/>
      <c r="S513" s="1565"/>
      <c r="T513" s="1565"/>
      <c r="U513" s="1565"/>
      <c r="V513" s="1565"/>
      <c r="W513" s="1565"/>
      <c r="X513" s="1565"/>
      <c r="Y513" s="1565"/>
      <c r="Z513" s="1565"/>
      <c r="AA513" s="1565"/>
    </row>
    <row r="514" spans="1:27" s="1566" customFormat="1" ht="53.25" customHeight="1">
      <c r="A514" s="841"/>
      <c r="B514" s="1289"/>
      <c r="C514" s="1332"/>
      <c r="D514" s="1288"/>
      <c r="E514" s="828" t="s">
        <v>1638</v>
      </c>
      <c r="F514" s="1264"/>
      <c r="G514" s="802"/>
      <c r="H514" s="797">
        <v>1.4</v>
      </c>
      <c r="I514" s="798">
        <v>0.25</v>
      </c>
      <c r="J514" s="799">
        <v>0.15</v>
      </c>
      <c r="K514" s="800"/>
      <c r="L514" s="808">
        <v>5.2499999999999998E-2</v>
      </c>
      <c r="M514" s="842"/>
      <c r="N514" s="810"/>
      <c r="O514" s="1162"/>
      <c r="P514" s="1162"/>
      <c r="Q514" s="1163"/>
      <c r="R514" s="1565"/>
      <c r="S514" s="1565"/>
      <c r="T514" s="1565"/>
      <c r="U514" s="1565"/>
      <c r="V514" s="1565"/>
      <c r="W514" s="1565"/>
      <c r="X514" s="1565"/>
      <c r="Y514" s="1565"/>
      <c r="Z514" s="1565"/>
      <c r="AA514" s="1565"/>
    </row>
    <row r="515" spans="1:27" s="1566" customFormat="1" ht="53.25" customHeight="1">
      <c r="A515" s="841"/>
      <c r="B515" s="1289"/>
      <c r="C515" s="1332"/>
      <c r="D515" s="1288"/>
      <c r="E515" s="828" t="s">
        <v>1702</v>
      </c>
      <c r="F515" s="1264"/>
      <c r="G515" s="802"/>
      <c r="H515" s="797">
        <v>0.05</v>
      </c>
      <c r="I515" s="798">
        <v>0.25</v>
      </c>
      <c r="J515" s="799">
        <v>0.15</v>
      </c>
      <c r="K515" s="800"/>
      <c r="L515" s="808">
        <v>1.8749999999999999E-3</v>
      </c>
      <c r="M515" s="842"/>
      <c r="N515" s="810"/>
      <c r="O515" s="1162"/>
      <c r="P515" s="1162"/>
      <c r="Q515" s="1163"/>
      <c r="R515" s="1565"/>
      <c r="S515" s="1565"/>
      <c r="T515" s="1565"/>
      <c r="U515" s="1565"/>
      <c r="V515" s="1565"/>
      <c r="W515" s="1565"/>
      <c r="X515" s="1565"/>
      <c r="Y515" s="1565"/>
      <c r="Z515" s="1565"/>
      <c r="AA515" s="1565"/>
    </row>
    <row r="516" spans="1:27" s="1566" customFormat="1" ht="53.25" customHeight="1">
      <c r="A516" s="841"/>
      <c r="B516" s="1289"/>
      <c r="C516" s="1332"/>
      <c r="D516" s="1288"/>
      <c r="E516" s="828" t="s">
        <v>1675</v>
      </c>
      <c r="F516" s="1264"/>
      <c r="G516" s="802"/>
      <c r="H516" s="797">
        <v>1.25</v>
      </c>
      <c r="I516" s="798">
        <v>0.25</v>
      </c>
      <c r="J516" s="799">
        <v>0.15</v>
      </c>
      <c r="K516" s="800"/>
      <c r="L516" s="808">
        <v>4.6875E-2</v>
      </c>
      <c r="M516" s="842"/>
      <c r="N516" s="810"/>
      <c r="O516" s="1162"/>
      <c r="P516" s="1162"/>
      <c r="Q516" s="1163"/>
      <c r="R516" s="1565"/>
      <c r="S516" s="1565"/>
      <c r="T516" s="1565"/>
      <c r="U516" s="1565"/>
      <c r="V516" s="1565"/>
      <c r="W516" s="1565"/>
      <c r="X516" s="1565"/>
      <c r="Y516" s="1565"/>
      <c r="Z516" s="1565"/>
      <c r="AA516" s="1565"/>
    </row>
    <row r="517" spans="1:27" s="1566" customFormat="1" ht="53.25" customHeight="1">
      <c r="A517" s="841"/>
      <c r="B517" s="1289"/>
      <c r="C517" s="1332"/>
      <c r="D517" s="1288"/>
      <c r="E517" s="828" t="s">
        <v>1703</v>
      </c>
      <c r="F517" s="1264"/>
      <c r="G517" s="802"/>
      <c r="H517" s="797">
        <v>0.34</v>
      </c>
      <c r="I517" s="798">
        <v>0.25</v>
      </c>
      <c r="J517" s="799">
        <v>0.15</v>
      </c>
      <c r="K517" s="800"/>
      <c r="L517" s="808">
        <v>1.2750000000000001E-2</v>
      </c>
      <c r="M517" s="842"/>
      <c r="N517" s="810"/>
      <c r="O517" s="1162"/>
      <c r="P517" s="1162"/>
      <c r="Q517" s="1163"/>
      <c r="R517" s="1565"/>
      <c r="S517" s="1565"/>
      <c r="T517" s="1565"/>
      <c r="U517" s="1565"/>
      <c r="V517" s="1565"/>
      <c r="W517" s="1565"/>
      <c r="X517" s="1565"/>
      <c r="Y517" s="1565"/>
      <c r="Z517" s="1565"/>
      <c r="AA517" s="1565"/>
    </row>
    <row r="518" spans="1:27" s="1566" customFormat="1" ht="53.25" customHeight="1">
      <c r="A518" s="841"/>
      <c r="B518" s="1289"/>
      <c r="C518" s="1332"/>
      <c r="D518" s="1288"/>
      <c r="E518" s="828" t="s">
        <v>1704</v>
      </c>
      <c r="F518" s="1264"/>
      <c r="G518" s="802"/>
      <c r="H518" s="797">
        <v>0.96</v>
      </c>
      <c r="I518" s="798">
        <v>0.25</v>
      </c>
      <c r="J518" s="799">
        <v>0.15</v>
      </c>
      <c r="K518" s="800"/>
      <c r="L518" s="808">
        <v>3.5999999999999997E-2</v>
      </c>
      <c r="M518" s="842"/>
      <c r="N518" s="810"/>
      <c r="O518" s="1162"/>
      <c r="P518" s="1162"/>
      <c r="Q518" s="1163"/>
      <c r="R518" s="1565"/>
      <c r="S518" s="1565"/>
      <c r="T518" s="1565"/>
      <c r="U518" s="1565"/>
      <c r="V518" s="1565"/>
      <c r="W518" s="1565"/>
      <c r="X518" s="1565"/>
      <c r="Y518" s="1565"/>
      <c r="Z518" s="1565"/>
      <c r="AA518" s="1565"/>
    </row>
    <row r="519" spans="1:27" s="1566" customFormat="1" ht="53.25" customHeight="1">
      <c r="A519" s="841"/>
      <c r="B519" s="1289"/>
      <c r="C519" s="1332"/>
      <c r="D519" s="1288"/>
      <c r="E519" s="828" t="s">
        <v>1705</v>
      </c>
      <c r="F519" s="1264"/>
      <c r="G519" s="802"/>
      <c r="H519" s="797">
        <v>0.3</v>
      </c>
      <c r="I519" s="798">
        <v>0.25</v>
      </c>
      <c r="J519" s="799">
        <v>0.15</v>
      </c>
      <c r="K519" s="800"/>
      <c r="L519" s="808">
        <v>1.125E-2</v>
      </c>
      <c r="M519" s="842"/>
      <c r="N519" s="810"/>
      <c r="O519" s="1162"/>
      <c r="P519" s="1162"/>
      <c r="Q519" s="1163"/>
      <c r="R519" s="1565"/>
      <c r="S519" s="1565"/>
      <c r="T519" s="1565"/>
      <c r="U519" s="1565"/>
      <c r="V519" s="1565"/>
      <c r="W519" s="1565"/>
      <c r="X519" s="1565"/>
      <c r="Y519" s="1565"/>
      <c r="Z519" s="1565"/>
      <c r="AA519" s="1565"/>
    </row>
    <row r="520" spans="1:27" s="1566" customFormat="1" ht="53.25" customHeight="1">
      <c r="A520" s="844"/>
      <c r="B520" s="1337"/>
      <c r="C520" s="1338"/>
      <c r="D520" s="1339"/>
      <c r="E520" s="830" t="s">
        <v>1706</v>
      </c>
      <c r="F520" s="1277"/>
      <c r="G520" s="831"/>
      <c r="H520" s="832">
        <v>1</v>
      </c>
      <c r="I520" s="833">
        <v>0.25</v>
      </c>
      <c r="J520" s="834">
        <v>0.15</v>
      </c>
      <c r="K520" s="835"/>
      <c r="L520" s="836">
        <v>3.7499999999999999E-2</v>
      </c>
      <c r="M520" s="846"/>
      <c r="N520" s="867"/>
      <c r="O520" s="1162"/>
      <c r="P520" s="1162"/>
      <c r="Q520" s="1163"/>
      <c r="R520" s="1565"/>
      <c r="S520" s="1565"/>
      <c r="T520" s="1565"/>
      <c r="U520" s="1565"/>
      <c r="V520" s="1565"/>
      <c r="W520" s="1565"/>
      <c r="X520" s="1565"/>
      <c r="Y520" s="1565"/>
      <c r="Z520" s="1565"/>
      <c r="AA520" s="1565"/>
    </row>
    <row r="521" spans="1:27" s="1541" customFormat="1" ht="53.25" customHeight="1">
      <c r="A521" s="981" t="s">
        <v>1207</v>
      </c>
      <c r="B521" s="981">
        <v>72897</v>
      </c>
      <c r="C521" s="1124"/>
      <c r="D521" s="983" t="s">
        <v>100</v>
      </c>
      <c r="E521" s="989" t="s">
        <v>61</v>
      </c>
      <c r="F521" s="981" t="s">
        <v>55</v>
      </c>
      <c r="G521" s="984"/>
      <c r="H521" s="985"/>
      <c r="I521" s="985"/>
      <c r="J521" s="985"/>
      <c r="K521" s="986"/>
      <c r="L521" s="986"/>
      <c r="M521" s="986"/>
      <c r="N521" s="987">
        <v>4.9166999999999996</v>
      </c>
      <c r="O521" s="72"/>
      <c r="P521" s="72"/>
      <c r="Q521" s="102" t="s">
        <v>270</v>
      </c>
      <c r="R521" s="1535"/>
      <c r="S521" s="1535"/>
      <c r="T521" s="1535"/>
      <c r="U521" s="1535"/>
      <c r="V521" s="1535"/>
      <c r="W521" s="1535"/>
      <c r="X521" s="1535"/>
      <c r="Y521" s="1535"/>
      <c r="Z521" s="1535"/>
      <c r="AA521" s="1535"/>
    </row>
    <row r="522" spans="1:27" s="1566" customFormat="1" ht="53.25" customHeight="1">
      <c r="A522" s="837"/>
      <c r="B522" s="1329"/>
      <c r="C522" s="1330"/>
      <c r="D522" s="1331"/>
      <c r="E522" s="864" t="s">
        <v>729</v>
      </c>
      <c r="F522" s="820"/>
      <c r="G522" s="838"/>
      <c r="H522" s="822"/>
      <c r="I522" s="824"/>
      <c r="J522" s="824"/>
      <c r="K522" s="825"/>
      <c r="L522" s="826">
        <v>6.7984</v>
      </c>
      <c r="M522" s="839"/>
      <c r="N522" s="865">
        <v>6.7984</v>
      </c>
      <c r="O522" s="1162"/>
      <c r="P522" s="1162"/>
      <c r="Q522" s="1163"/>
      <c r="R522" s="1565"/>
      <c r="S522" s="1565"/>
      <c r="T522" s="1565"/>
      <c r="U522" s="1565"/>
      <c r="V522" s="1565"/>
      <c r="W522" s="1565"/>
      <c r="X522" s="1565"/>
      <c r="Y522" s="1565"/>
      <c r="Z522" s="1565"/>
      <c r="AA522" s="1565"/>
    </row>
    <row r="523" spans="1:27" s="1567" customFormat="1" ht="53.25" customHeight="1">
      <c r="A523" s="1229"/>
      <c r="B523" s="1333"/>
      <c r="C523" s="1334"/>
      <c r="D523" s="1335"/>
      <c r="E523" s="1238" t="s">
        <v>1205</v>
      </c>
      <c r="F523" s="1238"/>
      <c r="G523" s="1230"/>
      <c r="H523" s="849"/>
      <c r="I523" s="851"/>
      <c r="J523" s="851"/>
      <c r="K523" s="1231"/>
      <c r="L523" s="1239"/>
      <c r="M523" s="1232"/>
      <c r="N523" s="1233"/>
      <c r="O523" s="1166"/>
      <c r="P523" s="1166"/>
      <c r="Q523" s="1167"/>
    </row>
    <row r="524" spans="1:27" s="1567" customFormat="1" ht="53.25" customHeight="1">
      <c r="A524" s="1372"/>
      <c r="B524" s="1373"/>
      <c r="C524" s="1374"/>
      <c r="D524" s="1375"/>
      <c r="E524" s="1376" t="s">
        <v>830</v>
      </c>
      <c r="F524" s="1243"/>
      <c r="G524" s="1244">
        <v>-1</v>
      </c>
      <c r="H524" s="1377"/>
      <c r="I524" s="1378"/>
      <c r="J524" s="1378"/>
      <c r="K524" s="1379"/>
      <c r="L524" s="1246">
        <v>1.8817000000000006</v>
      </c>
      <c r="M524" s="1380"/>
      <c r="N524" s="1381">
        <v>-1.8817000000000006</v>
      </c>
      <c r="O524" s="1166"/>
      <c r="P524" s="1166"/>
      <c r="Q524" s="1167"/>
    </row>
    <row r="525" spans="1:27" s="1541" customFormat="1" ht="94.5" customHeight="1">
      <c r="A525" s="981" t="s">
        <v>1208</v>
      </c>
      <c r="B525" s="981">
        <v>7962</v>
      </c>
      <c r="C525" s="1124"/>
      <c r="D525" s="983" t="s">
        <v>956</v>
      </c>
      <c r="E525" s="989" t="s">
        <v>1432</v>
      </c>
      <c r="F525" s="981" t="s">
        <v>48</v>
      </c>
      <c r="G525" s="984"/>
      <c r="H525" s="985"/>
      <c r="I525" s="985"/>
      <c r="J525" s="985"/>
      <c r="K525" s="986"/>
      <c r="L525" s="986"/>
      <c r="M525" s="986"/>
      <c r="N525" s="987">
        <v>1</v>
      </c>
      <c r="O525" s="72"/>
      <c r="P525" s="72"/>
      <c r="Q525" s="102" t="s">
        <v>270</v>
      </c>
      <c r="R525" s="1535"/>
      <c r="S525" s="1535"/>
      <c r="T525" s="1535"/>
      <c r="U525" s="1535"/>
      <c r="V525" s="1535"/>
      <c r="W525" s="1535"/>
      <c r="X525" s="1535"/>
      <c r="Y525" s="1535"/>
      <c r="Z525" s="1535"/>
      <c r="AA525" s="1535"/>
    </row>
    <row r="526" spans="1:27" s="1566" customFormat="1" ht="53.25" customHeight="1">
      <c r="A526" s="837"/>
      <c r="B526" s="1329"/>
      <c r="C526" s="1330"/>
      <c r="D526" s="1331"/>
      <c r="E526" s="864" t="s">
        <v>61</v>
      </c>
      <c r="F526" s="820"/>
      <c r="G526" s="1280">
        <v>1</v>
      </c>
      <c r="H526" s="822"/>
      <c r="I526" s="824"/>
      <c r="J526" s="824"/>
      <c r="K526" s="825"/>
      <c r="L526" s="826">
        <v>4.9166999999999996</v>
      </c>
      <c r="M526" s="839"/>
      <c r="N526" s="865">
        <v>4.9166999999999996</v>
      </c>
      <c r="O526" s="1162"/>
      <c r="P526" s="1162"/>
      <c r="Q526" s="1163"/>
      <c r="R526" s="1565"/>
      <c r="S526" s="1565"/>
      <c r="T526" s="1565"/>
      <c r="U526" s="1565"/>
      <c r="V526" s="1565"/>
      <c r="W526" s="1565"/>
      <c r="X526" s="1565"/>
      <c r="Y526" s="1565"/>
      <c r="Z526" s="1565"/>
      <c r="AA526" s="1565"/>
    </row>
    <row r="527" spans="1:27" s="1566" customFormat="1" ht="53.25" customHeight="1">
      <c r="A527" s="1443"/>
      <c r="B527" s="1444"/>
      <c r="C527" s="1445"/>
      <c r="D527" s="1446"/>
      <c r="E527" s="1432" t="s">
        <v>1209</v>
      </c>
      <c r="F527" s="1440"/>
      <c r="G527" s="1447"/>
      <c r="H527" s="1306"/>
      <c r="I527" s="1308"/>
      <c r="J527" s="1308"/>
      <c r="K527" s="1309"/>
      <c r="L527" s="1448"/>
      <c r="M527" s="1449"/>
      <c r="N527" s="1450"/>
      <c r="O527" s="1162"/>
      <c r="P527" s="1162"/>
      <c r="Q527" s="1163"/>
      <c r="R527" s="1565"/>
      <c r="S527" s="1565"/>
      <c r="T527" s="1565"/>
      <c r="U527" s="1565"/>
      <c r="V527" s="1565"/>
      <c r="W527" s="1565"/>
      <c r="X527" s="1565"/>
      <c r="Y527" s="1565"/>
      <c r="Z527" s="1565"/>
      <c r="AA527" s="1565"/>
    </row>
    <row r="528" spans="1:27" s="1541" customFormat="1" ht="44.25" customHeight="1">
      <c r="A528" s="1489" t="s">
        <v>9</v>
      </c>
      <c r="B528" s="1490" t="s">
        <v>541</v>
      </c>
      <c r="C528" s="1481"/>
      <c r="D528" s="1491"/>
      <c r="E528" s="1491" t="s">
        <v>542</v>
      </c>
      <c r="F528" s="1492"/>
      <c r="G528" s="1493"/>
      <c r="H528" s="1493"/>
      <c r="I528" s="1493"/>
      <c r="J528" s="1481"/>
      <c r="K528" s="1481"/>
      <c r="L528" s="1494"/>
      <c r="M528" s="1495"/>
      <c r="N528" s="1496"/>
      <c r="O528" s="683"/>
      <c r="P528" s="684"/>
      <c r="Q528" s="1536" t="s">
        <v>541</v>
      </c>
      <c r="R528" s="1536"/>
      <c r="S528" s="1537"/>
      <c r="T528" s="1538"/>
      <c r="U528" s="1538"/>
      <c r="V528" s="1538"/>
      <c r="W528" s="1536"/>
      <c r="X528" s="1539"/>
      <c r="Y528" s="1539"/>
      <c r="Z528" s="1540"/>
      <c r="AA528" s="1535"/>
    </row>
    <row r="529" spans="1:34" s="1541" customFormat="1" ht="72" customHeight="1">
      <c r="A529" s="981" t="s">
        <v>1206</v>
      </c>
      <c r="B529" s="981" t="s">
        <v>118</v>
      </c>
      <c r="C529" s="1563"/>
      <c r="D529" s="983" t="s">
        <v>928</v>
      </c>
      <c r="E529" s="989" t="s">
        <v>986</v>
      </c>
      <c r="F529" s="981" t="s">
        <v>51</v>
      </c>
      <c r="G529" s="984"/>
      <c r="H529" s="985"/>
      <c r="I529" s="985"/>
      <c r="J529" s="985"/>
      <c r="K529" s="986"/>
      <c r="L529" s="986"/>
      <c r="M529" s="986"/>
      <c r="N529" s="987">
        <v>2.7450000000000001</v>
      </c>
      <c r="O529" s="72"/>
      <c r="P529" s="72"/>
      <c r="Q529" s="102" t="s">
        <v>270</v>
      </c>
      <c r="R529" s="1535"/>
      <c r="S529" s="1535"/>
      <c r="T529" s="1535"/>
      <c r="U529" s="1535"/>
      <c r="V529" s="1535"/>
      <c r="W529" s="1535"/>
      <c r="X529" s="1535"/>
      <c r="Y529" s="1535"/>
      <c r="Z529" s="1535"/>
      <c r="AA529" s="1535"/>
    </row>
    <row r="530" spans="1:34" s="1202" customFormat="1" ht="38.25" customHeight="1">
      <c r="A530" s="819"/>
      <c r="B530" s="1341"/>
      <c r="C530" s="1342"/>
      <c r="D530" s="1310"/>
      <c r="E530" s="820" t="s">
        <v>1188</v>
      </c>
      <c r="F530" s="820"/>
      <c r="G530" s="822"/>
      <c r="H530" s="822"/>
      <c r="I530" s="823"/>
      <c r="J530" s="824"/>
      <c r="K530" s="825"/>
      <c r="L530" s="826"/>
      <c r="M530" s="852"/>
      <c r="N530" s="840"/>
      <c r="O530" s="1171"/>
      <c r="P530" s="1164"/>
      <c r="Q530" s="1568"/>
      <c r="R530" s="1569"/>
      <c r="S530" s="1568"/>
      <c r="T530" s="1569"/>
      <c r="U530" s="1568"/>
      <c r="V530" s="1569"/>
      <c r="W530" s="1172"/>
      <c r="X530" s="1572"/>
      <c r="Y530" s="1172"/>
      <c r="Z530" s="1172"/>
      <c r="AA530" s="1172"/>
      <c r="AB530" s="1172"/>
      <c r="AC530" s="1172"/>
      <c r="AD530" s="1172"/>
      <c r="AE530" s="1172"/>
      <c r="AF530" s="1172"/>
      <c r="AH530" s="1572"/>
    </row>
    <row r="531" spans="1:34" s="1202" customFormat="1" ht="38.25" customHeight="1">
      <c r="A531" s="827"/>
      <c r="B531" s="1270"/>
      <c r="C531" s="1271"/>
      <c r="D531" s="115"/>
      <c r="E531" s="828" t="s">
        <v>1638</v>
      </c>
      <c r="F531" s="1264"/>
      <c r="G531" s="797"/>
      <c r="H531" s="797"/>
      <c r="I531" s="798"/>
      <c r="J531" s="799"/>
      <c r="K531" s="800">
        <v>2.52</v>
      </c>
      <c r="L531" s="808"/>
      <c r="M531" s="809"/>
      <c r="N531" s="843"/>
      <c r="O531" s="1171"/>
      <c r="P531" s="1164"/>
      <c r="Q531" s="1568"/>
      <c r="R531" s="1569"/>
      <c r="S531" s="1568"/>
      <c r="T531" s="1569"/>
      <c r="U531" s="1568"/>
      <c r="V531" s="1569"/>
      <c r="W531" s="1172"/>
      <c r="X531" s="1572"/>
      <c r="Y531" s="1172"/>
      <c r="Z531" s="1172"/>
      <c r="AA531" s="1172"/>
      <c r="AB531" s="1172"/>
      <c r="AC531" s="1172"/>
      <c r="AD531" s="1172"/>
      <c r="AE531" s="1172"/>
      <c r="AF531" s="1172"/>
      <c r="AH531" s="1572"/>
    </row>
    <row r="532" spans="1:34" s="1202" customFormat="1" ht="38.25" customHeight="1">
      <c r="A532" s="827"/>
      <c r="B532" s="1270"/>
      <c r="C532" s="1271"/>
      <c r="D532" s="115"/>
      <c r="E532" s="1264" t="s">
        <v>1180</v>
      </c>
      <c r="F532" s="1264"/>
      <c r="G532" s="797"/>
      <c r="H532" s="797"/>
      <c r="I532" s="798"/>
      <c r="J532" s="799"/>
      <c r="K532" s="800"/>
      <c r="L532" s="808"/>
      <c r="M532" s="809"/>
      <c r="N532" s="843"/>
      <c r="O532" s="1171"/>
      <c r="P532" s="1164"/>
      <c r="Q532" s="1568"/>
      <c r="R532" s="1569"/>
      <c r="S532" s="1568"/>
      <c r="T532" s="1569"/>
      <c r="U532" s="1568"/>
      <c r="V532" s="1569"/>
      <c r="W532" s="1172"/>
      <c r="X532" s="1572"/>
      <c r="Y532" s="1172"/>
      <c r="Z532" s="1172"/>
      <c r="AA532" s="1172"/>
      <c r="AB532" s="1172"/>
      <c r="AC532" s="1172"/>
      <c r="AD532" s="1172"/>
      <c r="AE532" s="1172"/>
      <c r="AF532" s="1172"/>
      <c r="AH532" s="1572"/>
    </row>
    <row r="533" spans="1:34" s="1202" customFormat="1" ht="38.25" customHeight="1">
      <c r="A533" s="829"/>
      <c r="B533" s="1349"/>
      <c r="C533" s="1350"/>
      <c r="D533" s="1351"/>
      <c r="E533" s="830" t="s">
        <v>302</v>
      </c>
      <c r="F533" s="1277"/>
      <c r="G533" s="832"/>
      <c r="H533" s="832">
        <v>2.25</v>
      </c>
      <c r="I533" s="833">
        <v>0.1</v>
      </c>
      <c r="J533" s="834"/>
      <c r="K533" s="835">
        <v>0.22500000000000001</v>
      </c>
      <c r="L533" s="836"/>
      <c r="M533" s="854"/>
      <c r="N533" s="847"/>
      <c r="O533" s="1171"/>
      <c r="P533" s="1164"/>
      <c r="Q533" s="1568"/>
      <c r="R533" s="1569"/>
      <c r="S533" s="1568"/>
      <c r="T533" s="1569"/>
      <c r="U533" s="1568"/>
      <c r="V533" s="1569"/>
      <c r="W533" s="1172"/>
      <c r="X533" s="1572"/>
      <c r="Y533" s="1172"/>
      <c r="Z533" s="1172"/>
      <c r="AA533" s="1172"/>
      <c r="AB533" s="1172"/>
      <c r="AC533" s="1172"/>
      <c r="AD533" s="1172"/>
      <c r="AE533" s="1172"/>
      <c r="AF533" s="1172"/>
      <c r="AH533" s="1572"/>
    </row>
    <row r="534" spans="1:34" s="1541" customFormat="1" ht="83.25" customHeight="1">
      <c r="A534" s="981" t="s">
        <v>1520</v>
      </c>
      <c r="B534" s="981">
        <v>95952</v>
      </c>
      <c r="C534" s="1124"/>
      <c r="D534" s="983" t="s">
        <v>100</v>
      </c>
      <c r="E534" s="989" t="s">
        <v>737</v>
      </c>
      <c r="F534" s="981" t="s">
        <v>55</v>
      </c>
      <c r="G534" s="984"/>
      <c r="H534" s="985"/>
      <c r="I534" s="985"/>
      <c r="J534" s="985"/>
      <c r="K534" s="986"/>
      <c r="L534" s="986"/>
      <c r="M534" s="986"/>
      <c r="N534" s="987">
        <v>7.3000000000000009E-2</v>
      </c>
      <c r="O534" s="72"/>
      <c r="P534" s="72"/>
      <c r="Q534" s="102" t="s">
        <v>270</v>
      </c>
      <c r="R534" s="1535"/>
      <c r="S534" s="1535"/>
      <c r="T534" s="1535"/>
      <c r="U534" s="1535"/>
      <c r="V534" s="1535"/>
      <c r="W534" s="1535"/>
      <c r="X534" s="1535"/>
      <c r="Y534" s="1535"/>
      <c r="Z534" s="1535"/>
      <c r="AA534" s="1535"/>
    </row>
    <row r="535" spans="1:34" s="1202" customFormat="1" ht="44.25" customHeight="1">
      <c r="A535" s="819"/>
      <c r="B535" s="1341"/>
      <c r="C535" s="1342"/>
      <c r="D535" s="1310"/>
      <c r="E535" s="820" t="s">
        <v>1180</v>
      </c>
      <c r="F535" s="820"/>
      <c r="G535" s="822"/>
      <c r="H535" s="822"/>
      <c r="I535" s="823"/>
      <c r="J535" s="824"/>
      <c r="K535" s="825"/>
      <c r="L535" s="826"/>
      <c r="M535" s="852"/>
      <c r="N535" s="840"/>
      <c r="O535" s="1171"/>
      <c r="P535" s="1164"/>
      <c r="Q535" s="1651"/>
      <c r="R535" s="1581"/>
      <c r="S535" s="1580"/>
      <c r="T535" s="1581"/>
      <c r="U535" s="1580"/>
      <c r="V535" s="1581"/>
      <c r="W535" s="1172"/>
      <c r="X535" s="1572"/>
      <c r="Y535" s="1172"/>
      <c r="Z535" s="1172"/>
      <c r="AA535" s="1172"/>
      <c r="AB535" s="1172"/>
      <c r="AC535" s="1172"/>
      <c r="AD535" s="1172"/>
      <c r="AE535" s="1172"/>
      <c r="AF535" s="1172"/>
      <c r="AH535" s="1572"/>
    </row>
    <row r="536" spans="1:34" s="1202" customFormat="1" ht="44.25" customHeight="1">
      <c r="A536" s="827"/>
      <c r="B536" s="1270"/>
      <c r="C536" s="1271"/>
      <c r="D536" s="115"/>
      <c r="E536" s="828" t="s">
        <v>302</v>
      </c>
      <c r="F536" s="1264"/>
      <c r="G536" s="797"/>
      <c r="H536" s="797">
        <v>0.25</v>
      </c>
      <c r="I536" s="798">
        <v>0.1</v>
      </c>
      <c r="J536" s="799">
        <v>2.02</v>
      </c>
      <c r="K536" s="800"/>
      <c r="L536" s="808">
        <v>5.0500000000000003E-2</v>
      </c>
      <c r="M536" s="809"/>
      <c r="N536" s="843"/>
      <c r="O536" s="1171"/>
      <c r="P536" s="1164"/>
      <c r="Q536" s="1651"/>
      <c r="R536" s="1581"/>
      <c r="S536" s="1580"/>
      <c r="T536" s="1581"/>
      <c r="U536" s="1580"/>
      <c r="V536" s="1581"/>
      <c r="W536" s="1172"/>
      <c r="X536" s="1572"/>
      <c r="Y536" s="1172"/>
      <c r="Z536" s="1172"/>
      <c r="AA536" s="1172"/>
      <c r="AB536" s="1172"/>
      <c r="AC536" s="1172"/>
      <c r="AD536" s="1172"/>
      <c r="AE536" s="1172"/>
      <c r="AF536" s="1172"/>
      <c r="AH536" s="1572"/>
    </row>
    <row r="537" spans="1:34" s="1202" customFormat="1" ht="44.25" customHeight="1">
      <c r="A537" s="1428"/>
      <c r="B537" s="1429"/>
      <c r="C537" s="1430"/>
      <c r="D537" s="1431"/>
      <c r="E537" s="1439" t="s">
        <v>302</v>
      </c>
      <c r="F537" s="1440"/>
      <c r="G537" s="1442"/>
      <c r="H537" s="1306">
        <v>2.25</v>
      </c>
      <c r="I537" s="1307">
        <v>0.1</v>
      </c>
      <c r="J537" s="1308">
        <v>0.1</v>
      </c>
      <c r="K537" s="1309"/>
      <c r="L537" s="1448">
        <v>2.2500000000000003E-2</v>
      </c>
      <c r="M537" s="1435"/>
      <c r="N537" s="1436"/>
      <c r="O537" s="1196"/>
      <c r="P537" s="1164"/>
      <c r="Q537" s="1652"/>
      <c r="R537" s="1579"/>
      <c r="S537" s="1575"/>
      <c r="T537" s="1653"/>
      <c r="U537" s="1575"/>
      <c r="V537" s="1654"/>
      <c r="W537" s="1172"/>
      <c r="X537" s="1572"/>
      <c r="Y537" s="1172"/>
      <c r="Z537" s="1172"/>
      <c r="AA537" s="1172"/>
      <c r="AB537" s="1172"/>
      <c r="AC537" s="1172"/>
      <c r="AD537" s="1172"/>
      <c r="AE537" s="1172"/>
      <c r="AF537" s="1172"/>
      <c r="AH537" s="1572"/>
    </row>
    <row r="538" spans="1:34" s="1534" customFormat="1" ht="61.5" customHeight="1">
      <c r="A538" s="1479" t="s">
        <v>12</v>
      </c>
      <c r="B538" s="1480" t="s">
        <v>540</v>
      </c>
      <c r="C538" s="1481"/>
      <c r="D538" s="1482"/>
      <c r="E538" s="1482" t="s">
        <v>260</v>
      </c>
      <c r="F538" s="1483"/>
      <c r="G538" s="1484"/>
      <c r="H538" s="1485"/>
      <c r="I538" s="1485"/>
      <c r="J538" s="1485"/>
      <c r="K538" s="1485"/>
      <c r="L538" s="1487"/>
      <c r="M538" s="1487"/>
      <c r="N538" s="1488"/>
      <c r="O538" s="82"/>
      <c r="Q538" s="110" t="s">
        <v>540</v>
      </c>
      <c r="R538" s="1535"/>
      <c r="S538" s="1535"/>
      <c r="T538" s="1535"/>
      <c r="U538" s="1535"/>
      <c r="V538" s="1535"/>
      <c r="W538" s="1535"/>
      <c r="X538" s="1535"/>
      <c r="Y538" s="1535"/>
      <c r="Z538" s="1535"/>
      <c r="AA538" s="1535"/>
    </row>
    <row r="539" spans="1:34" s="1541" customFormat="1" ht="115.5" customHeight="1">
      <c r="A539" s="1542" t="s">
        <v>13</v>
      </c>
      <c r="B539" s="1542">
        <v>87521</v>
      </c>
      <c r="C539" s="1563"/>
      <c r="D539" s="1543" t="s">
        <v>100</v>
      </c>
      <c r="E539" s="1564" t="s">
        <v>588</v>
      </c>
      <c r="F539" s="1542" t="s">
        <v>51</v>
      </c>
      <c r="G539" s="1544"/>
      <c r="H539" s="1545"/>
      <c r="I539" s="1545"/>
      <c r="J539" s="1545"/>
      <c r="K539" s="1546"/>
      <c r="L539" s="1546"/>
      <c r="M539" s="1546"/>
      <c r="N539" s="1547">
        <v>132.84669999999994</v>
      </c>
      <c r="O539" s="72"/>
      <c r="P539" s="72"/>
      <c r="Q539" s="102" t="s">
        <v>270</v>
      </c>
      <c r="R539" s="1535"/>
      <c r="S539" s="1535"/>
      <c r="T539" s="1535"/>
      <c r="U539" s="1535"/>
      <c r="V539" s="1535"/>
      <c r="W539" s="1535"/>
      <c r="X539" s="1535"/>
      <c r="Y539" s="1535"/>
      <c r="Z539" s="1535"/>
      <c r="AA539" s="1535"/>
    </row>
    <row r="540" spans="1:34" s="1202" customFormat="1" ht="40.5" customHeight="1">
      <c r="A540" s="819"/>
      <c r="B540" s="1341"/>
      <c r="C540" s="1342"/>
      <c r="D540" s="1310"/>
      <c r="E540" s="820" t="s">
        <v>1188</v>
      </c>
      <c r="F540" s="820"/>
      <c r="G540" s="822"/>
      <c r="H540" s="822"/>
      <c r="I540" s="823"/>
      <c r="J540" s="824"/>
      <c r="K540" s="825"/>
      <c r="L540" s="826"/>
      <c r="M540" s="852"/>
      <c r="N540" s="840"/>
      <c r="O540" s="1171"/>
      <c r="P540" s="1164"/>
      <c r="Q540" s="1651"/>
      <c r="R540" s="1581"/>
      <c r="S540" s="1580"/>
      <c r="T540" s="1581"/>
      <c r="U540" s="1580"/>
      <c r="V540" s="1581"/>
      <c r="W540" s="1172"/>
      <c r="X540" s="1572"/>
      <c r="Y540" s="1172"/>
      <c r="Z540" s="1172"/>
      <c r="AA540" s="1172"/>
      <c r="AB540" s="1172"/>
      <c r="AC540" s="1172"/>
      <c r="AD540" s="1172"/>
      <c r="AE540" s="1172"/>
      <c r="AF540" s="1172"/>
      <c r="AH540" s="1572"/>
    </row>
    <row r="541" spans="1:34" s="1202" customFormat="1" ht="40.5" customHeight="1">
      <c r="A541" s="827"/>
      <c r="B541" s="1270"/>
      <c r="C541" s="1271"/>
      <c r="D541" s="115"/>
      <c r="E541" s="828" t="s">
        <v>1167</v>
      </c>
      <c r="F541" s="828"/>
      <c r="G541" s="802"/>
      <c r="H541" s="797">
        <v>1.7</v>
      </c>
      <c r="I541" s="798"/>
      <c r="J541" s="799">
        <v>3.31</v>
      </c>
      <c r="K541" s="800">
        <v>5.6269999999999998</v>
      </c>
      <c r="L541" s="808"/>
      <c r="M541" s="809"/>
      <c r="N541" s="843"/>
      <c r="O541" s="1196"/>
      <c r="P541" s="1164"/>
      <c r="Q541" s="1652"/>
      <c r="R541" s="1579"/>
      <c r="S541" s="1575"/>
      <c r="T541" s="1653"/>
      <c r="U541" s="1575"/>
      <c r="V541" s="1654"/>
      <c r="W541" s="1172"/>
      <c r="X541" s="1572"/>
      <c r="Y541" s="1172"/>
      <c r="Z541" s="1172"/>
      <c r="AA541" s="1172"/>
      <c r="AB541" s="1172"/>
      <c r="AC541" s="1172"/>
      <c r="AD541" s="1172"/>
      <c r="AE541" s="1172"/>
      <c r="AF541" s="1172"/>
      <c r="AH541" s="1572"/>
    </row>
    <row r="542" spans="1:34" s="1202" customFormat="1" ht="40.5" customHeight="1">
      <c r="A542" s="827"/>
      <c r="B542" s="1270"/>
      <c r="C542" s="1271"/>
      <c r="D542" s="115"/>
      <c r="E542" s="828" t="s">
        <v>1522</v>
      </c>
      <c r="F542" s="828"/>
      <c r="G542" s="802"/>
      <c r="H542" s="797">
        <v>3.9</v>
      </c>
      <c r="I542" s="798"/>
      <c r="J542" s="799">
        <v>3.31</v>
      </c>
      <c r="K542" s="800">
        <v>12.909000000000001</v>
      </c>
      <c r="L542" s="808"/>
      <c r="M542" s="809"/>
      <c r="N542" s="843"/>
      <c r="O542" s="1196"/>
      <c r="P542" s="1164"/>
      <c r="Q542" s="1652"/>
      <c r="R542" s="1579"/>
      <c r="S542" s="1575"/>
      <c r="T542" s="1653"/>
      <c r="U542" s="1575"/>
      <c r="V542" s="1654"/>
      <c r="W542" s="1172"/>
      <c r="X542" s="1572"/>
      <c r="Y542" s="1172"/>
      <c r="Z542" s="1172"/>
      <c r="AA542" s="1172"/>
      <c r="AB542" s="1172"/>
      <c r="AC542" s="1172"/>
      <c r="AD542" s="1172"/>
      <c r="AE542" s="1172"/>
      <c r="AF542" s="1172"/>
      <c r="AH542" s="1572"/>
    </row>
    <row r="543" spans="1:34" s="1202" customFormat="1" ht="40.5" customHeight="1">
      <c r="A543" s="827"/>
      <c r="B543" s="1270"/>
      <c r="C543" s="1271"/>
      <c r="D543" s="115"/>
      <c r="E543" s="828" t="s">
        <v>1171</v>
      </c>
      <c r="F543" s="828"/>
      <c r="G543" s="802"/>
      <c r="H543" s="797">
        <v>1.8</v>
      </c>
      <c r="I543" s="798"/>
      <c r="J543" s="799">
        <v>3.31</v>
      </c>
      <c r="K543" s="800">
        <v>5.9580000000000002</v>
      </c>
      <c r="L543" s="808"/>
      <c r="M543" s="809"/>
      <c r="N543" s="843"/>
      <c r="O543" s="1171"/>
      <c r="P543" s="1164"/>
      <c r="Q543" s="1652"/>
      <c r="R543" s="1576"/>
      <c r="S543" s="1655">
        <f>S542</f>
        <v>0</v>
      </c>
      <c r="T543" s="1655">
        <f>T542</f>
        <v>0</v>
      </c>
      <c r="U543" s="1575"/>
      <c r="V543" s="1654"/>
      <c r="W543" s="1172"/>
      <c r="X543" s="1572"/>
      <c r="Y543" s="1172"/>
      <c r="Z543" s="1172"/>
      <c r="AA543" s="1172"/>
      <c r="AB543" s="1172"/>
      <c r="AC543" s="1172"/>
      <c r="AD543" s="1172"/>
      <c r="AE543" s="1172"/>
      <c r="AF543" s="1172"/>
      <c r="AH543" s="1572"/>
    </row>
    <row r="544" spans="1:34" s="1578" customFormat="1" ht="40.5" customHeight="1">
      <c r="A544" s="1236"/>
      <c r="B544" s="1343"/>
      <c r="C544" s="1344"/>
      <c r="D544" s="1345"/>
      <c r="E544" s="828" t="s">
        <v>181</v>
      </c>
      <c r="F544" s="828"/>
      <c r="G544" s="802"/>
      <c r="H544" s="797">
        <v>1.8</v>
      </c>
      <c r="I544" s="798"/>
      <c r="J544" s="799">
        <v>3.31</v>
      </c>
      <c r="K544" s="800">
        <v>5.9580000000000002</v>
      </c>
      <c r="L544" s="1239"/>
      <c r="M544" s="1240"/>
      <c r="N544" s="1241"/>
      <c r="O544" s="1196" t="s">
        <v>1190</v>
      </c>
      <c r="P544" s="1165"/>
      <c r="Q544" s="1656"/>
      <c r="R544" s="1657"/>
      <c r="S544" s="1655">
        <f>S543</f>
        <v>0</v>
      </c>
      <c r="T544" s="1655">
        <f>T543</f>
        <v>0</v>
      </c>
      <c r="U544" s="1573"/>
      <c r="V544" s="1574"/>
      <c r="W544" s="1174"/>
      <c r="X544" s="1577"/>
      <c r="Y544" s="1174"/>
      <c r="Z544" s="1174"/>
      <c r="AA544" s="1174"/>
      <c r="AB544" s="1174"/>
      <c r="AC544" s="1174"/>
      <c r="AD544" s="1174"/>
      <c r="AE544" s="1174"/>
      <c r="AF544" s="1174"/>
      <c r="AH544" s="1577"/>
    </row>
    <row r="545" spans="1:34" s="1202" customFormat="1" ht="40.5" customHeight="1">
      <c r="A545" s="827"/>
      <c r="B545" s="1270"/>
      <c r="C545" s="1271"/>
      <c r="D545" s="115"/>
      <c r="E545" s="828" t="s">
        <v>1700</v>
      </c>
      <c r="F545" s="828"/>
      <c r="G545" s="802"/>
      <c r="H545" s="797">
        <v>6.76</v>
      </c>
      <c r="I545" s="798"/>
      <c r="J545" s="799">
        <v>3.31</v>
      </c>
      <c r="K545" s="800">
        <v>22.375599999999999</v>
      </c>
      <c r="L545" s="808"/>
      <c r="M545" s="809"/>
      <c r="N545" s="843"/>
      <c r="O545" s="1196"/>
      <c r="P545" s="1164"/>
      <c r="Q545" s="1652"/>
      <c r="R545" s="1579"/>
      <c r="S545" s="1575"/>
      <c r="T545" s="1653"/>
      <c r="U545" s="1575"/>
      <c r="V545" s="1654"/>
      <c r="W545" s="1172"/>
      <c r="X545" s="1572"/>
      <c r="Y545" s="1172"/>
      <c r="Z545" s="1172"/>
      <c r="AA545" s="1172"/>
      <c r="AB545" s="1172"/>
      <c r="AC545" s="1172"/>
      <c r="AD545" s="1172"/>
      <c r="AE545" s="1172"/>
      <c r="AF545" s="1172"/>
      <c r="AH545" s="1572"/>
    </row>
    <row r="546" spans="1:34" s="1202" customFormat="1" ht="40.5" customHeight="1">
      <c r="A546" s="827"/>
      <c r="B546" s="1270"/>
      <c r="C546" s="1271"/>
      <c r="D546" s="115"/>
      <c r="E546" s="828" t="s">
        <v>1701</v>
      </c>
      <c r="F546" s="828"/>
      <c r="G546" s="802"/>
      <c r="H546" s="797">
        <v>0.17</v>
      </c>
      <c r="I546" s="798"/>
      <c r="J546" s="799">
        <v>2.13</v>
      </c>
      <c r="K546" s="800">
        <v>0.36210000000000003</v>
      </c>
      <c r="L546" s="808"/>
      <c r="M546" s="809"/>
      <c r="N546" s="843"/>
      <c r="O546" s="1171"/>
      <c r="P546" s="1164"/>
      <c r="Q546" s="1652"/>
      <c r="R546" s="1576"/>
      <c r="S546" s="1655">
        <f>S545</f>
        <v>0</v>
      </c>
      <c r="T546" s="1655">
        <f>T545</f>
        <v>0</v>
      </c>
      <c r="U546" s="1575"/>
      <c r="V546" s="1654"/>
      <c r="W546" s="1172"/>
      <c r="X546" s="1572"/>
      <c r="Y546" s="1172"/>
      <c r="Z546" s="1172"/>
      <c r="AA546" s="1172"/>
      <c r="AB546" s="1172"/>
      <c r="AC546" s="1172"/>
      <c r="AD546" s="1172"/>
      <c r="AE546" s="1172"/>
      <c r="AF546" s="1172"/>
      <c r="AH546" s="1572"/>
    </row>
    <row r="547" spans="1:34" s="1578" customFormat="1" ht="40.5" customHeight="1">
      <c r="A547" s="1236"/>
      <c r="B547" s="1343"/>
      <c r="C547" s="1344"/>
      <c r="D547" s="1345"/>
      <c r="E547" s="828" t="s">
        <v>1570</v>
      </c>
      <c r="F547" s="828"/>
      <c r="G547" s="797"/>
      <c r="H547" s="797">
        <v>2.85</v>
      </c>
      <c r="I547" s="798"/>
      <c r="J547" s="799">
        <v>3.31</v>
      </c>
      <c r="K547" s="800">
        <v>9.4335000000000004</v>
      </c>
      <c r="L547" s="1239"/>
      <c r="M547" s="1240"/>
      <c r="N547" s="1241"/>
      <c r="O547" s="1196" t="s">
        <v>1190</v>
      </c>
      <c r="P547" s="1165"/>
      <c r="Q547" s="1656"/>
      <c r="R547" s="1657"/>
      <c r="S547" s="1655">
        <f>S546</f>
        <v>0</v>
      </c>
      <c r="T547" s="1655">
        <f>T546</f>
        <v>0</v>
      </c>
      <c r="U547" s="1573"/>
      <c r="V547" s="1574"/>
      <c r="W547" s="1174"/>
      <c r="X547" s="1577"/>
      <c r="Y547" s="1174"/>
      <c r="Z547" s="1174"/>
      <c r="AA547" s="1174"/>
      <c r="AB547" s="1174"/>
      <c r="AC547" s="1174"/>
      <c r="AD547" s="1174"/>
      <c r="AE547" s="1174"/>
      <c r="AF547" s="1174"/>
      <c r="AH547" s="1577"/>
    </row>
    <row r="548" spans="1:34" s="1202" customFormat="1" ht="40.5" customHeight="1">
      <c r="A548" s="827"/>
      <c r="B548" s="1270"/>
      <c r="C548" s="1271"/>
      <c r="D548" s="115"/>
      <c r="E548" s="828" t="s">
        <v>1638</v>
      </c>
      <c r="F548" s="828"/>
      <c r="G548" s="802"/>
      <c r="H548" s="797">
        <v>1.4</v>
      </c>
      <c r="I548" s="798"/>
      <c r="J548" s="799">
        <v>3.31</v>
      </c>
      <c r="K548" s="800">
        <v>4.6339999999999995</v>
      </c>
      <c r="L548" s="808"/>
      <c r="M548" s="809"/>
      <c r="N548" s="843"/>
      <c r="O548" s="1196"/>
      <c r="P548" s="1164"/>
      <c r="Q548" s="1652"/>
      <c r="R548" s="1579"/>
      <c r="S548" s="1575"/>
      <c r="T548" s="1653"/>
      <c r="U548" s="1575"/>
      <c r="V548" s="1654"/>
      <c r="W548" s="1172"/>
      <c r="X548" s="1572"/>
      <c r="Y548" s="1172"/>
      <c r="Z548" s="1172"/>
      <c r="AA548" s="1172"/>
      <c r="AB548" s="1172"/>
      <c r="AC548" s="1172"/>
      <c r="AD548" s="1172"/>
      <c r="AE548" s="1172"/>
      <c r="AF548" s="1172"/>
      <c r="AH548" s="1572"/>
    </row>
    <row r="549" spans="1:34" s="1202" customFormat="1" ht="40.5" customHeight="1">
      <c r="A549" s="827"/>
      <c r="B549" s="1270"/>
      <c r="C549" s="1271"/>
      <c r="D549" s="115"/>
      <c r="E549" s="828" t="s">
        <v>1702</v>
      </c>
      <c r="F549" s="828"/>
      <c r="G549" s="802"/>
      <c r="H549" s="797">
        <v>0.05</v>
      </c>
      <c r="I549" s="798"/>
      <c r="J549" s="799">
        <v>2.13</v>
      </c>
      <c r="K549" s="800">
        <v>0.1065</v>
      </c>
      <c r="L549" s="808"/>
      <c r="M549" s="809"/>
      <c r="N549" s="843"/>
      <c r="O549" s="1196"/>
      <c r="P549" s="1164"/>
      <c r="Q549" s="1652"/>
      <c r="R549" s="1579"/>
      <c r="S549" s="1575"/>
      <c r="T549" s="1653"/>
      <c r="U549" s="1575"/>
      <c r="V549" s="1654"/>
      <c r="W549" s="1172"/>
      <c r="X549" s="1572"/>
      <c r="Y549" s="1172"/>
      <c r="Z549" s="1172"/>
      <c r="AA549" s="1172"/>
      <c r="AB549" s="1172"/>
      <c r="AC549" s="1172"/>
      <c r="AD549" s="1172"/>
      <c r="AE549" s="1172"/>
      <c r="AF549" s="1172"/>
      <c r="AH549" s="1572"/>
    </row>
    <row r="550" spans="1:34" s="1202" customFormat="1" ht="40.5" customHeight="1">
      <c r="A550" s="827"/>
      <c r="B550" s="1270"/>
      <c r="C550" s="1271"/>
      <c r="D550" s="115"/>
      <c r="E550" s="828" t="s">
        <v>1675</v>
      </c>
      <c r="F550" s="828"/>
      <c r="G550" s="797"/>
      <c r="H550" s="797">
        <v>1.25</v>
      </c>
      <c r="I550" s="798"/>
      <c r="J550" s="799">
        <v>3.31</v>
      </c>
      <c r="K550" s="800">
        <v>4.1375000000000002</v>
      </c>
      <c r="L550" s="808"/>
      <c r="M550" s="809"/>
      <c r="N550" s="843"/>
      <c r="O550" s="1196"/>
      <c r="P550" s="1164"/>
      <c r="Q550" s="1652"/>
      <c r="R550" s="1579"/>
      <c r="S550" s="1575"/>
      <c r="T550" s="1653"/>
      <c r="U550" s="1575"/>
      <c r="V550" s="1654"/>
      <c r="W550" s="1172"/>
      <c r="X550" s="1572"/>
      <c r="Y550" s="1172"/>
      <c r="Z550" s="1172"/>
      <c r="AA550" s="1172"/>
      <c r="AB550" s="1172"/>
      <c r="AC550" s="1172"/>
      <c r="AD550" s="1172"/>
      <c r="AE550" s="1172"/>
      <c r="AF550" s="1172"/>
      <c r="AH550" s="1572"/>
    </row>
    <row r="551" spans="1:34" s="1202" customFormat="1" ht="40.5" customHeight="1">
      <c r="A551" s="827"/>
      <c r="B551" s="1270"/>
      <c r="C551" s="1271"/>
      <c r="D551" s="115"/>
      <c r="E551" s="828" t="s">
        <v>1703</v>
      </c>
      <c r="F551" s="828"/>
      <c r="G551" s="802"/>
      <c r="H551" s="797">
        <v>0.34</v>
      </c>
      <c r="I551" s="798"/>
      <c r="J551" s="799">
        <v>2.13</v>
      </c>
      <c r="K551" s="800">
        <v>0.72420000000000007</v>
      </c>
      <c r="L551" s="808"/>
      <c r="M551" s="809"/>
      <c r="N551" s="843"/>
      <c r="O551" s="1171"/>
      <c r="P551" s="1164"/>
      <c r="Q551" s="1652"/>
      <c r="R551" s="1576"/>
      <c r="S551" s="1655">
        <f>S550</f>
        <v>0</v>
      </c>
      <c r="T551" s="1655">
        <f>T550</f>
        <v>0</v>
      </c>
      <c r="U551" s="1575"/>
      <c r="V551" s="1654"/>
      <c r="W551" s="1172"/>
      <c r="X551" s="1572"/>
      <c r="Y551" s="1172"/>
      <c r="Z551" s="1172"/>
      <c r="AA551" s="1172"/>
      <c r="AB551" s="1172"/>
      <c r="AC551" s="1172"/>
      <c r="AD551" s="1172"/>
      <c r="AE551" s="1172"/>
      <c r="AF551" s="1172"/>
      <c r="AH551" s="1572"/>
    </row>
    <row r="552" spans="1:34" s="1578" customFormat="1" ht="40.5" customHeight="1">
      <c r="A552" s="1236"/>
      <c r="B552" s="1343"/>
      <c r="C552" s="1344"/>
      <c r="D552" s="1345"/>
      <c r="E552" s="828" t="s">
        <v>1704</v>
      </c>
      <c r="F552" s="828"/>
      <c r="G552" s="802"/>
      <c r="H552" s="797">
        <v>0.96</v>
      </c>
      <c r="I552" s="798"/>
      <c r="J552" s="799">
        <v>2.13</v>
      </c>
      <c r="K552" s="800">
        <v>2.0448</v>
      </c>
      <c r="L552" s="1239"/>
      <c r="M552" s="1240"/>
      <c r="N552" s="1241"/>
      <c r="O552" s="1196" t="s">
        <v>1190</v>
      </c>
      <c r="P552" s="1165"/>
      <c r="Q552" s="1656"/>
      <c r="R552" s="1657"/>
      <c r="S552" s="1655">
        <f>S551</f>
        <v>0</v>
      </c>
      <c r="T552" s="1655">
        <f>T551</f>
        <v>0</v>
      </c>
      <c r="U552" s="1573"/>
      <c r="V552" s="1574"/>
      <c r="W552" s="1174"/>
      <c r="X552" s="1577"/>
      <c r="Y552" s="1174"/>
      <c r="Z552" s="1174"/>
      <c r="AA552" s="1174"/>
      <c r="AB552" s="1174"/>
      <c r="AC552" s="1174"/>
      <c r="AD552" s="1174"/>
      <c r="AE552" s="1174"/>
      <c r="AF552" s="1174"/>
      <c r="AH552" s="1577"/>
    </row>
    <row r="553" spans="1:34" s="1202" customFormat="1" ht="40.5" customHeight="1">
      <c r="A553" s="827"/>
      <c r="B553" s="1270"/>
      <c r="C553" s="1271"/>
      <c r="D553" s="115"/>
      <c r="E553" s="828" t="s">
        <v>1705</v>
      </c>
      <c r="F553" s="828"/>
      <c r="G553" s="802"/>
      <c r="H553" s="797">
        <v>0.3</v>
      </c>
      <c r="I553" s="798"/>
      <c r="J553" s="799">
        <v>2.13</v>
      </c>
      <c r="K553" s="800">
        <v>0.6389999999999999</v>
      </c>
      <c r="L553" s="808"/>
      <c r="M553" s="809"/>
      <c r="N553" s="843"/>
      <c r="O553" s="1196"/>
      <c r="P553" s="1164"/>
      <c r="Q553" s="1652"/>
      <c r="R553" s="1579"/>
      <c r="S553" s="1575"/>
      <c r="T553" s="1653"/>
      <c r="U553" s="1575"/>
      <c r="V553" s="1654"/>
      <c r="W553" s="1172"/>
      <c r="X553" s="1572"/>
      <c r="Y553" s="1172"/>
      <c r="Z553" s="1172"/>
      <c r="AA553" s="1172"/>
      <c r="AB553" s="1172"/>
      <c r="AC553" s="1172"/>
      <c r="AD553" s="1172"/>
      <c r="AE553" s="1172"/>
      <c r="AF553" s="1172"/>
      <c r="AH553" s="1572"/>
    </row>
    <row r="554" spans="1:34" s="1202" customFormat="1" ht="40.5" customHeight="1">
      <c r="A554" s="827"/>
      <c r="B554" s="1270"/>
      <c r="C554" s="1271"/>
      <c r="D554" s="115"/>
      <c r="E554" s="828" t="s">
        <v>1706</v>
      </c>
      <c r="F554" s="828"/>
      <c r="G554" s="802"/>
      <c r="H554" s="797">
        <v>1</v>
      </c>
      <c r="I554" s="798"/>
      <c r="J554" s="799">
        <v>0.5</v>
      </c>
      <c r="K554" s="800">
        <v>0.5</v>
      </c>
      <c r="L554" s="808"/>
      <c r="M554" s="809"/>
      <c r="N554" s="843"/>
      <c r="O554" s="1171"/>
      <c r="P554" s="1164"/>
      <c r="Q554" s="1652"/>
      <c r="R554" s="1576"/>
      <c r="S554" s="1655">
        <f>S553</f>
        <v>0</v>
      </c>
      <c r="T554" s="1655">
        <f>T553</f>
        <v>0</v>
      </c>
      <c r="U554" s="1575"/>
      <c r="V554" s="1654"/>
      <c r="W554" s="1172"/>
      <c r="X554" s="1572"/>
      <c r="Y554" s="1172"/>
      <c r="Z554" s="1172"/>
      <c r="AA554" s="1172"/>
      <c r="AB554" s="1172"/>
      <c r="AC554" s="1172"/>
      <c r="AD554" s="1172"/>
      <c r="AE554" s="1172"/>
      <c r="AF554" s="1172"/>
      <c r="AH554" s="1572"/>
    </row>
    <row r="555" spans="1:34" s="1578" customFormat="1" ht="40.5" customHeight="1">
      <c r="A555" s="1236"/>
      <c r="B555" s="1343"/>
      <c r="C555" s="1344"/>
      <c r="D555" s="1345"/>
      <c r="E555" s="828" t="s">
        <v>1646</v>
      </c>
      <c r="F555" s="828"/>
      <c r="G555" s="802"/>
      <c r="H555" s="797"/>
      <c r="I555" s="798"/>
      <c r="J555" s="799"/>
      <c r="K555" s="800"/>
      <c r="L555" s="1239"/>
      <c r="M555" s="1240"/>
      <c r="N555" s="1241"/>
      <c r="O555" s="1196" t="s">
        <v>1190</v>
      </c>
      <c r="P555" s="1165"/>
      <c r="Q555" s="1656"/>
      <c r="R555" s="1657"/>
      <c r="S555" s="1655">
        <f>S554</f>
        <v>0</v>
      </c>
      <c r="T555" s="1655">
        <f>T554</f>
        <v>0</v>
      </c>
      <c r="U555" s="1573"/>
      <c r="V555" s="1574"/>
      <c r="W555" s="1174"/>
      <c r="X555" s="1577"/>
      <c r="Y555" s="1174"/>
      <c r="Z555" s="1174"/>
      <c r="AA555" s="1174"/>
      <c r="AB555" s="1174"/>
      <c r="AC555" s="1174"/>
      <c r="AD555" s="1174"/>
      <c r="AE555" s="1174"/>
      <c r="AF555" s="1174"/>
      <c r="AH555" s="1577"/>
    </row>
    <row r="556" spans="1:34" s="1202" customFormat="1" ht="40.5" customHeight="1">
      <c r="A556" s="827"/>
      <c r="B556" s="1270"/>
      <c r="C556" s="1271"/>
      <c r="D556" s="115"/>
      <c r="E556" s="828" t="s">
        <v>1647</v>
      </c>
      <c r="F556" s="828"/>
      <c r="G556" s="802">
        <v>1</v>
      </c>
      <c r="H556" s="797">
        <v>0.7</v>
      </c>
      <c r="I556" s="798"/>
      <c r="J556" s="799">
        <v>0.5</v>
      </c>
      <c r="K556" s="800">
        <v>0.35</v>
      </c>
      <c r="L556" s="808"/>
      <c r="M556" s="809"/>
      <c r="N556" s="843"/>
      <c r="O556" s="1196"/>
      <c r="P556" s="1164"/>
      <c r="Q556" s="1652"/>
      <c r="R556" s="1579"/>
      <c r="S556" s="1575"/>
      <c r="T556" s="1653"/>
      <c r="U556" s="1575"/>
      <c r="V556" s="1654"/>
      <c r="W556" s="1172"/>
      <c r="X556" s="1572"/>
      <c r="Y556" s="1172"/>
      <c r="Z556" s="1172"/>
      <c r="AA556" s="1172"/>
      <c r="AB556" s="1172"/>
      <c r="AC556" s="1172"/>
      <c r="AD556" s="1172"/>
      <c r="AE556" s="1172"/>
      <c r="AF556" s="1172"/>
      <c r="AH556" s="1572"/>
    </row>
    <row r="557" spans="1:34" s="1202" customFormat="1" ht="40.5" customHeight="1">
      <c r="A557" s="827"/>
      <c r="B557" s="1270"/>
      <c r="C557" s="1271"/>
      <c r="D557" s="115"/>
      <c r="E557" s="828" t="s">
        <v>1648</v>
      </c>
      <c r="F557" s="828"/>
      <c r="G557" s="802">
        <v>1</v>
      </c>
      <c r="H557" s="797">
        <v>0.7</v>
      </c>
      <c r="I557" s="798"/>
      <c r="J557" s="799">
        <v>0.5</v>
      </c>
      <c r="K557" s="800">
        <v>0.35</v>
      </c>
      <c r="L557" s="808"/>
      <c r="M557" s="809"/>
      <c r="N557" s="843"/>
      <c r="O557" s="1196"/>
      <c r="P557" s="1164"/>
      <c r="Q557" s="1652"/>
      <c r="R557" s="1579"/>
      <c r="S557" s="1575"/>
      <c r="T557" s="1653"/>
      <c r="U557" s="1575"/>
      <c r="V557" s="1654"/>
      <c r="W557" s="1172"/>
      <c r="X557" s="1572"/>
      <c r="Y557" s="1172"/>
      <c r="Z557" s="1172"/>
      <c r="AA557" s="1172"/>
      <c r="AB557" s="1172"/>
      <c r="AC557" s="1172"/>
      <c r="AD557" s="1172"/>
      <c r="AE557" s="1172"/>
      <c r="AF557" s="1172"/>
      <c r="AH557" s="1572"/>
    </row>
    <row r="558" spans="1:34" s="1202" customFormat="1" ht="40.5" customHeight="1">
      <c r="A558" s="827"/>
      <c r="B558" s="1270"/>
      <c r="C558" s="1271"/>
      <c r="D558" s="115"/>
      <c r="E558" s="828" t="s">
        <v>1649</v>
      </c>
      <c r="F558" s="828"/>
      <c r="G558" s="802">
        <v>1</v>
      </c>
      <c r="H558" s="797">
        <v>0.7</v>
      </c>
      <c r="I558" s="798"/>
      <c r="J558" s="799">
        <v>0.5</v>
      </c>
      <c r="K558" s="800">
        <v>0.35</v>
      </c>
      <c r="L558" s="808"/>
      <c r="M558" s="809"/>
      <c r="N558" s="843"/>
      <c r="O558" s="1171"/>
      <c r="P558" s="1164"/>
      <c r="Q558" s="1652"/>
      <c r="R558" s="1576"/>
      <c r="S558" s="1655">
        <f>S557</f>
        <v>0</v>
      </c>
      <c r="T558" s="1655">
        <f>T557</f>
        <v>0</v>
      </c>
      <c r="U558" s="1575"/>
      <c r="V558" s="1654"/>
      <c r="W558" s="1172"/>
      <c r="X558" s="1572"/>
      <c r="Y558" s="1172"/>
      <c r="Z558" s="1172"/>
      <c r="AA558" s="1172"/>
      <c r="AB558" s="1172"/>
      <c r="AC558" s="1172"/>
      <c r="AD558" s="1172"/>
      <c r="AE558" s="1172"/>
      <c r="AF558" s="1172"/>
      <c r="AH558" s="1572"/>
    </row>
    <row r="559" spans="1:34" s="1578" customFormat="1" ht="40.5" customHeight="1">
      <c r="A559" s="1236"/>
      <c r="B559" s="1343"/>
      <c r="C559" s="1344"/>
      <c r="D559" s="1345"/>
      <c r="E559" s="828" t="s">
        <v>1650</v>
      </c>
      <c r="F559" s="828"/>
      <c r="G559" s="802">
        <v>1</v>
      </c>
      <c r="H559" s="797">
        <v>0.7</v>
      </c>
      <c r="I559" s="798"/>
      <c r="J559" s="799">
        <v>0.5</v>
      </c>
      <c r="K559" s="800">
        <v>0.35</v>
      </c>
      <c r="L559" s="1239"/>
      <c r="M559" s="1240"/>
      <c r="N559" s="1241"/>
      <c r="O559" s="1196" t="s">
        <v>1190</v>
      </c>
      <c r="P559" s="1165"/>
      <c r="Q559" s="1656"/>
      <c r="R559" s="1657"/>
      <c r="S559" s="1655">
        <f>S558</f>
        <v>0</v>
      </c>
      <c r="T559" s="1655">
        <f>T558</f>
        <v>0</v>
      </c>
      <c r="U559" s="1573"/>
      <c r="V559" s="1574"/>
      <c r="W559" s="1174"/>
      <c r="X559" s="1577"/>
      <c r="Y559" s="1174"/>
      <c r="Z559" s="1174"/>
      <c r="AA559" s="1174"/>
      <c r="AB559" s="1174"/>
      <c r="AC559" s="1174"/>
      <c r="AD559" s="1174"/>
      <c r="AE559" s="1174"/>
      <c r="AF559" s="1174"/>
      <c r="AH559" s="1577"/>
    </row>
    <row r="560" spans="1:34" s="1202" customFormat="1" ht="40.5" customHeight="1">
      <c r="A560" s="827"/>
      <c r="B560" s="1270"/>
      <c r="C560" s="1271"/>
      <c r="D560" s="115"/>
      <c r="E560" s="828" t="s">
        <v>1651</v>
      </c>
      <c r="F560" s="828"/>
      <c r="G560" s="802">
        <v>1</v>
      </c>
      <c r="H560" s="797">
        <v>0.7</v>
      </c>
      <c r="I560" s="798"/>
      <c r="J560" s="799">
        <v>0.5</v>
      </c>
      <c r="K560" s="800">
        <v>0.35</v>
      </c>
      <c r="L560" s="808"/>
      <c r="M560" s="809"/>
      <c r="N560" s="843"/>
      <c r="O560" s="1196"/>
      <c r="P560" s="1164"/>
      <c r="Q560" s="1652"/>
      <c r="R560" s="1579"/>
      <c r="S560" s="1575"/>
      <c r="T560" s="1653"/>
      <c r="U560" s="1575"/>
      <c r="V560" s="1654"/>
      <c r="W560" s="1172"/>
      <c r="X560" s="1572"/>
      <c r="Y560" s="1172"/>
      <c r="Z560" s="1172"/>
      <c r="AA560" s="1172"/>
      <c r="AB560" s="1172"/>
      <c r="AC560" s="1172"/>
      <c r="AD560" s="1172"/>
      <c r="AE560" s="1172"/>
      <c r="AF560" s="1172"/>
      <c r="AH560" s="1572"/>
    </row>
    <row r="561" spans="1:35" s="1202" customFormat="1" ht="40.5" customHeight="1">
      <c r="A561" s="827"/>
      <c r="B561" s="1270"/>
      <c r="C561" s="1271"/>
      <c r="D561" s="115"/>
      <c r="E561" s="828" t="s">
        <v>1652</v>
      </c>
      <c r="F561" s="828"/>
      <c r="G561" s="797">
        <v>1</v>
      </c>
      <c r="H561" s="797">
        <v>0.7</v>
      </c>
      <c r="I561" s="798"/>
      <c r="J561" s="799">
        <v>0.5</v>
      </c>
      <c r="K561" s="800">
        <v>0.35</v>
      </c>
      <c r="L561" s="808"/>
      <c r="M561" s="809"/>
      <c r="N561" s="843"/>
      <c r="O561" s="1196"/>
      <c r="P561" s="1164"/>
      <c r="Q561" s="1652"/>
      <c r="R561" s="1579"/>
      <c r="S561" s="1575"/>
      <c r="T561" s="1653"/>
      <c r="U561" s="1575"/>
      <c r="V561" s="1654"/>
      <c r="W561" s="1172"/>
      <c r="X561" s="1572"/>
      <c r="Y561" s="1172"/>
      <c r="Z561" s="1172"/>
      <c r="AA561" s="1172"/>
      <c r="AB561" s="1172"/>
      <c r="AC561" s="1172"/>
      <c r="AD561" s="1172"/>
      <c r="AE561" s="1172"/>
      <c r="AF561" s="1172"/>
      <c r="AH561" s="1572"/>
    </row>
    <row r="562" spans="1:35" s="1202" customFormat="1" ht="40.5" customHeight="1">
      <c r="A562" s="827"/>
      <c r="B562" s="1270"/>
      <c r="C562" s="1271"/>
      <c r="D562" s="115"/>
      <c r="E562" s="828" t="s">
        <v>1653</v>
      </c>
      <c r="F562" s="828"/>
      <c r="G562" s="802">
        <v>1</v>
      </c>
      <c r="H562" s="797">
        <v>0.7</v>
      </c>
      <c r="I562" s="798"/>
      <c r="J562" s="799">
        <v>0.5</v>
      </c>
      <c r="K562" s="800">
        <v>0.35</v>
      </c>
      <c r="L562" s="808"/>
      <c r="M562" s="809"/>
      <c r="N562" s="843"/>
      <c r="O562" s="1196"/>
      <c r="P562" s="1164"/>
      <c r="Q562" s="1652"/>
      <c r="R562" s="1579"/>
      <c r="S562" s="1575"/>
      <c r="T562" s="1653"/>
      <c r="U562" s="1575"/>
      <c r="V562" s="1654"/>
      <c r="W562" s="1172"/>
      <c r="X562" s="1572"/>
      <c r="Y562" s="1172"/>
      <c r="Z562" s="1172"/>
      <c r="AA562" s="1172"/>
      <c r="AB562" s="1172"/>
      <c r="AC562" s="1172"/>
      <c r="AD562" s="1172"/>
      <c r="AE562" s="1172"/>
      <c r="AF562" s="1172"/>
      <c r="AH562" s="1572"/>
    </row>
    <row r="563" spans="1:35" s="1202" customFormat="1" ht="40.5" customHeight="1">
      <c r="A563" s="827"/>
      <c r="B563" s="1270"/>
      <c r="C563" s="1271"/>
      <c r="D563" s="115"/>
      <c r="E563" s="828" t="s">
        <v>1180</v>
      </c>
      <c r="F563" s="828"/>
      <c r="G563" s="802"/>
      <c r="H563" s="797"/>
      <c r="I563" s="798"/>
      <c r="J563" s="799"/>
      <c r="K563" s="800"/>
      <c r="L563" s="808"/>
      <c r="M563" s="809"/>
      <c r="N563" s="843"/>
      <c r="O563" s="1196"/>
      <c r="P563" s="1164"/>
      <c r="Q563" s="1652"/>
      <c r="R563" s="1579"/>
      <c r="S563" s="1575"/>
      <c r="T563" s="1653"/>
      <c r="U563" s="1575"/>
      <c r="V563" s="1654"/>
      <c r="W563" s="1172"/>
      <c r="X563" s="1572"/>
      <c r="Y563" s="1172"/>
      <c r="Z563" s="1172"/>
      <c r="AA563" s="1172"/>
      <c r="AB563" s="1172"/>
      <c r="AC563" s="1172"/>
      <c r="AD563" s="1172"/>
      <c r="AE563" s="1172"/>
      <c r="AF563" s="1172"/>
      <c r="AH563" s="1572"/>
    </row>
    <row r="564" spans="1:35" s="1202" customFormat="1" ht="40.5" customHeight="1">
      <c r="A564" s="827"/>
      <c r="B564" s="1270"/>
      <c r="C564" s="1271"/>
      <c r="D564" s="115"/>
      <c r="E564" s="828" t="s">
        <v>1707</v>
      </c>
      <c r="F564" s="828"/>
      <c r="G564" s="802"/>
      <c r="H564" s="797"/>
      <c r="I564" s="798"/>
      <c r="J564" s="799"/>
      <c r="K564" s="800">
        <v>9.07</v>
      </c>
      <c r="L564" s="808"/>
      <c r="M564" s="809"/>
      <c r="N564" s="843"/>
      <c r="O564" s="1196"/>
      <c r="P564" s="1164"/>
      <c r="Q564" s="1652"/>
      <c r="R564" s="1579"/>
      <c r="S564" s="1575"/>
      <c r="T564" s="1653"/>
      <c r="U564" s="1575"/>
      <c r="V564" s="1654"/>
      <c r="W564" s="1172"/>
      <c r="X564" s="1572"/>
      <c r="Y564" s="1172"/>
      <c r="Z564" s="1172"/>
      <c r="AA564" s="1172"/>
      <c r="AB564" s="1172"/>
      <c r="AC564" s="1172"/>
      <c r="AD564" s="1172"/>
      <c r="AE564" s="1172"/>
      <c r="AF564" s="1172"/>
      <c r="AH564" s="1572"/>
    </row>
    <row r="565" spans="1:35" s="1202" customFormat="1" ht="40.5" customHeight="1">
      <c r="A565" s="827"/>
      <c r="B565" s="1270"/>
      <c r="C565" s="1271"/>
      <c r="D565" s="115"/>
      <c r="E565" s="828" t="s">
        <v>1708</v>
      </c>
      <c r="F565" s="828"/>
      <c r="G565" s="802"/>
      <c r="H565" s="797">
        <v>3</v>
      </c>
      <c r="I565" s="798"/>
      <c r="J565" s="799">
        <v>1</v>
      </c>
      <c r="K565" s="800">
        <v>3</v>
      </c>
      <c r="L565" s="808"/>
      <c r="M565" s="809"/>
      <c r="N565" s="843"/>
      <c r="O565" s="1196"/>
      <c r="P565" s="1164"/>
      <c r="Q565" s="1652"/>
      <c r="R565" s="1579"/>
      <c r="S565" s="1575"/>
      <c r="T565" s="1653"/>
      <c r="U565" s="1575"/>
      <c r="V565" s="1654"/>
      <c r="W565" s="1172"/>
      <c r="X565" s="1572"/>
      <c r="Y565" s="1172"/>
      <c r="Z565" s="1172"/>
      <c r="AA565" s="1172"/>
      <c r="AB565" s="1172"/>
      <c r="AC565" s="1172"/>
      <c r="AD565" s="1172"/>
      <c r="AE565" s="1172"/>
      <c r="AF565" s="1172"/>
      <c r="AH565" s="1572"/>
    </row>
    <row r="566" spans="1:35" s="1202" customFormat="1" ht="40.5" customHeight="1">
      <c r="A566" s="827"/>
      <c r="B566" s="1270"/>
      <c r="C566" s="1271"/>
      <c r="D566" s="115"/>
      <c r="E566" s="828" t="s">
        <v>1708</v>
      </c>
      <c r="F566" s="828"/>
      <c r="G566" s="797"/>
      <c r="H566" s="797">
        <v>3</v>
      </c>
      <c r="I566" s="798"/>
      <c r="J566" s="799">
        <v>1.88</v>
      </c>
      <c r="K566" s="800">
        <v>5.64</v>
      </c>
      <c r="L566" s="808"/>
      <c r="M566" s="809"/>
      <c r="N566" s="843"/>
      <c r="O566" s="1196"/>
      <c r="P566" s="1164"/>
      <c r="Q566" s="1652"/>
      <c r="R566" s="1579"/>
      <c r="S566" s="1575"/>
      <c r="T566" s="1653"/>
      <c r="U566" s="1575"/>
      <c r="V566" s="1654"/>
      <c r="W566" s="1172"/>
      <c r="X566" s="1572"/>
      <c r="Y566" s="1172"/>
      <c r="Z566" s="1172"/>
      <c r="AA566" s="1172"/>
      <c r="AB566" s="1172"/>
      <c r="AC566" s="1172"/>
      <c r="AD566" s="1172"/>
      <c r="AE566" s="1172"/>
      <c r="AF566" s="1172"/>
      <c r="AH566" s="1572"/>
    </row>
    <row r="567" spans="1:35" s="1202" customFormat="1" ht="40.5" customHeight="1">
      <c r="A567" s="827"/>
      <c r="B567" s="1270"/>
      <c r="C567" s="1271"/>
      <c r="D567" s="115"/>
      <c r="E567" s="828" t="s">
        <v>1708</v>
      </c>
      <c r="F567" s="828"/>
      <c r="G567" s="802"/>
      <c r="H567" s="797"/>
      <c r="I567" s="798"/>
      <c r="J567" s="799"/>
      <c r="K567" s="1235">
        <v>7.78</v>
      </c>
      <c r="L567" s="808"/>
      <c r="M567" s="809"/>
      <c r="N567" s="843"/>
      <c r="O567" s="1171"/>
      <c r="P567" s="1164"/>
      <c r="Q567" s="1652"/>
      <c r="R567" s="1576"/>
      <c r="S567" s="1655">
        <f>S566</f>
        <v>0</v>
      </c>
      <c r="T567" s="1655">
        <f>T566</f>
        <v>0</v>
      </c>
      <c r="U567" s="1575"/>
      <c r="V567" s="1654"/>
      <c r="W567" s="1172"/>
      <c r="X567" s="1572"/>
      <c r="Y567" s="1172"/>
      <c r="Z567" s="1172"/>
      <c r="AA567" s="1172"/>
      <c r="AB567" s="1172"/>
      <c r="AC567" s="1172"/>
      <c r="AD567" s="1172"/>
      <c r="AE567" s="1172"/>
      <c r="AF567" s="1172"/>
      <c r="AH567" s="1572"/>
    </row>
    <row r="568" spans="1:35" s="1578" customFormat="1" ht="40.5" customHeight="1">
      <c r="A568" s="1236"/>
      <c r="B568" s="1343"/>
      <c r="C568" s="1344"/>
      <c r="D568" s="1345"/>
      <c r="E568" s="828" t="s">
        <v>1709</v>
      </c>
      <c r="F568" s="828"/>
      <c r="G568" s="797"/>
      <c r="H568" s="797"/>
      <c r="I568" s="798"/>
      <c r="J568" s="799"/>
      <c r="K568" s="800">
        <v>10.72</v>
      </c>
      <c r="L568" s="1239"/>
      <c r="M568" s="1240"/>
      <c r="N568" s="1241"/>
      <c r="O568" s="1196" t="s">
        <v>1190</v>
      </c>
      <c r="P568" s="1165"/>
      <c r="Q568" s="1656"/>
      <c r="R568" s="1657"/>
      <c r="S568" s="1655">
        <f>S567</f>
        <v>0</v>
      </c>
      <c r="T568" s="1655">
        <f>T567</f>
        <v>0</v>
      </c>
      <c r="U568" s="1573"/>
      <c r="V568" s="1574"/>
      <c r="W568" s="1174"/>
      <c r="X568" s="1577"/>
      <c r="Y568" s="1174"/>
      <c r="Z568" s="1174"/>
      <c r="AA568" s="1174"/>
      <c r="AB568" s="1174"/>
      <c r="AC568" s="1174"/>
      <c r="AD568" s="1174"/>
      <c r="AE568" s="1174"/>
      <c r="AF568" s="1174"/>
      <c r="AH568" s="1577"/>
    </row>
    <row r="569" spans="1:35" s="1202" customFormat="1" ht="40.5" customHeight="1">
      <c r="A569" s="827"/>
      <c r="B569" s="1270"/>
      <c r="C569" s="1271"/>
      <c r="D569" s="115"/>
      <c r="E569" s="828" t="s">
        <v>1710</v>
      </c>
      <c r="F569" s="828"/>
      <c r="G569" s="797"/>
      <c r="H569" s="797"/>
      <c r="I569" s="798"/>
      <c r="J569" s="799"/>
      <c r="K569" s="800">
        <v>5.18</v>
      </c>
      <c r="L569" s="808"/>
      <c r="M569" s="809"/>
      <c r="N569" s="843"/>
      <c r="O569" s="1196"/>
      <c r="P569" s="1164"/>
      <c r="Q569" s="1652"/>
      <c r="R569" s="1579"/>
      <c r="S569" s="1575"/>
      <c r="T569" s="1653"/>
      <c r="U569" s="1575"/>
      <c r="V569" s="1654"/>
      <c r="W569" s="1172"/>
      <c r="X569" s="1572"/>
      <c r="Y569" s="1172"/>
      <c r="Z569" s="1172"/>
      <c r="AA569" s="1172"/>
      <c r="AB569" s="1172"/>
      <c r="AC569" s="1172"/>
      <c r="AD569" s="1172"/>
      <c r="AE569" s="1172"/>
      <c r="AF569" s="1172"/>
      <c r="AH569" s="1572"/>
    </row>
    <row r="570" spans="1:35" s="1202" customFormat="1" ht="40.5" customHeight="1">
      <c r="A570" s="829"/>
      <c r="B570" s="1349"/>
      <c r="C570" s="1350"/>
      <c r="D570" s="1351"/>
      <c r="E570" s="830" t="s">
        <v>1711</v>
      </c>
      <c r="F570" s="830"/>
      <c r="G570" s="832"/>
      <c r="H570" s="832">
        <v>12.95</v>
      </c>
      <c r="I570" s="833"/>
      <c r="J570" s="834">
        <v>1.05</v>
      </c>
      <c r="K570" s="835">
        <v>13.5975</v>
      </c>
      <c r="L570" s="836"/>
      <c r="M570" s="854"/>
      <c r="N570" s="847"/>
      <c r="O570" s="1196"/>
      <c r="P570" s="1164"/>
      <c r="Q570" s="1652"/>
      <c r="R570" s="1579"/>
      <c r="S570" s="1575"/>
      <c r="T570" s="1653"/>
      <c r="U570" s="1575"/>
      <c r="V570" s="1654"/>
      <c r="W570" s="1172"/>
      <c r="X570" s="1572"/>
      <c r="Y570" s="1172"/>
      <c r="Z570" s="1172"/>
      <c r="AA570" s="1172"/>
      <c r="AB570" s="1172"/>
      <c r="AC570" s="1172"/>
      <c r="AD570" s="1172"/>
      <c r="AE570" s="1172"/>
      <c r="AF570" s="1172"/>
      <c r="AH570" s="1572"/>
    </row>
    <row r="571" spans="1:35" s="1541" customFormat="1" ht="63" customHeight="1">
      <c r="A571" s="981" t="s">
        <v>14</v>
      </c>
      <c r="B571" s="981">
        <v>93201</v>
      </c>
      <c r="C571" s="1124"/>
      <c r="D571" s="983" t="s">
        <v>100</v>
      </c>
      <c r="E571" s="989" t="s">
        <v>736</v>
      </c>
      <c r="F571" s="981" t="s">
        <v>47</v>
      </c>
      <c r="G571" s="984"/>
      <c r="H571" s="985"/>
      <c r="I571" s="985"/>
      <c r="J571" s="985"/>
      <c r="K571" s="986"/>
      <c r="L571" s="986"/>
      <c r="M571" s="986"/>
      <c r="N571" s="987">
        <v>8.5499999999999989</v>
      </c>
      <c r="O571" s="72"/>
      <c r="P571" s="72"/>
      <c r="Q571" s="102" t="s">
        <v>270</v>
      </c>
      <c r="R571" s="1535"/>
      <c r="S571" s="1535"/>
      <c r="T571" s="1535"/>
      <c r="U571" s="1535"/>
      <c r="V571" s="1535"/>
      <c r="W571" s="1535"/>
      <c r="X571" s="1535"/>
      <c r="Y571" s="1535"/>
      <c r="Z571" s="1535"/>
      <c r="AA571" s="1535"/>
    </row>
    <row r="572" spans="1:35" s="1202" customFormat="1" ht="36.75" customHeight="1">
      <c r="A572" s="819"/>
      <c r="B572" s="1341"/>
      <c r="C572" s="1342"/>
      <c r="D572" s="1310"/>
      <c r="E572" s="820" t="s">
        <v>1188</v>
      </c>
      <c r="F572" s="820"/>
      <c r="G572" s="822"/>
      <c r="H572" s="822"/>
      <c r="I572" s="822"/>
      <c r="J572" s="823"/>
      <c r="K572" s="824"/>
      <c r="L572" s="825"/>
      <c r="M572" s="826"/>
      <c r="N572" s="1281"/>
      <c r="O572" s="1171"/>
      <c r="P572" s="1168"/>
      <c r="Q572" s="1164"/>
      <c r="R572" s="1651"/>
      <c r="S572" s="1581"/>
      <c r="T572" s="1580"/>
      <c r="U572" s="1581"/>
      <c r="V572" s="1580"/>
      <c r="W572" s="1581"/>
      <c r="X572" s="1172"/>
      <c r="Y572" s="1572"/>
      <c r="Z572" s="1172"/>
      <c r="AA572" s="1172"/>
      <c r="AB572" s="1172"/>
      <c r="AC572" s="1172"/>
      <c r="AD572" s="1172"/>
      <c r="AE572" s="1172"/>
      <c r="AF572" s="1172"/>
      <c r="AG572" s="1172"/>
      <c r="AI572" s="1572"/>
    </row>
    <row r="573" spans="1:35" s="1202" customFormat="1" ht="36.75" customHeight="1">
      <c r="A573" s="827"/>
      <c r="B573" s="1270"/>
      <c r="C573" s="1271"/>
      <c r="D573" s="115"/>
      <c r="E573" s="828" t="s">
        <v>1677</v>
      </c>
      <c r="F573" s="1264"/>
      <c r="G573" s="802"/>
      <c r="H573" s="797">
        <v>5.8999999999999995</v>
      </c>
      <c r="I573" s="797"/>
      <c r="J573" s="798"/>
      <c r="K573" s="799"/>
      <c r="L573" s="800"/>
      <c r="M573" s="808"/>
      <c r="N573" s="1282"/>
      <c r="O573" s="1171"/>
      <c r="P573" s="1180"/>
      <c r="Q573" s="1164"/>
      <c r="R573" s="1652"/>
      <c r="S573" s="1579"/>
      <c r="T573" s="1575"/>
      <c r="U573" s="1653"/>
      <c r="V573" s="1575"/>
      <c r="W573" s="1654"/>
      <c r="X573" s="1172"/>
      <c r="Y573" s="1572"/>
      <c r="Z573" s="1172"/>
      <c r="AA573" s="1172"/>
      <c r="AB573" s="1172"/>
      <c r="AC573" s="1172"/>
      <c r="AD573" s="1172"/>
      <c r="AE573" s="1172"/>
      <c r="AF573" s="1172"/>
      <c r="AG573" s="1172"/>
      <c r="AI573" s="1572"/>
    </row>
    <row r="574" spans="1:35" s="1202" customFormat="1" ht="36.75" customHeight="1">
      <c r="A574" s="827"/>
      <c r="B574" s="1270"/>
      <c r="C574" s="1271"/>
      <c r="D574" s="115"/>
      <c r="E574" s="828" t="s">
        <v>1638</v>
      </c>
      <c r="F574" s="1264"/>
      <c r="G574" s="802"/>
      <c r="H574" s="797">
        <v>1.4</v>
      </c>
      <c r="I574" s="797"/>
      <c r="J574" s="798"/>
      <c r="K574" s="799"/>
      <c r="L574" s="800"/>
      <c r="M574" s="808"/>
      <c r="N574" s="1282"/>
      <c r="O574" s="1171"/>
      <c r="P574" s="1180"/>
      <c r="Q574" s="1164"/>
      <c r="R574" s="1652"/>
      <c r="S574" s="1579"/>
      <c r="T574" s="1575"/>
      <c r="U574" s="1653"/>
      <c r="V574" s="1575"/>
      <c r="W574" s="1654"/>
      <c r="X574" s="1172"/>
      <c r="Y574" s="1572"/>
      <c r="Z574" s="1172"/>
      <c r="AA574" s="1172"/>
      <c r="AB574" s="1172"/>
      <c r="AC574" s="1172"/>
      <c r="AD574" s="1172"/>
      <c r="AE574" s="1172"/>
      <c r="AF574" s="1172"/>
      <c r="AG574" s="1172"/>
      <c r="AI574" s="1572"/>
    </row>
    <row r="575" spans="1:35" s="1202" customFormat="1" ht="36.75" customHeight="1">
      <c r="A575" s="829"/>
      <c r="B575" s="1349"/>
      <c r="C575" s="1350"/>
      <c r="D575" s="1351"/>
      <c r="E575" s="830" t="s">
        <v>1675</v>
      </c>
      <c r="F575" s="1277"/>
      <c r="G575" s="831"/>
      <c r="H575" s="832">
        <v>1.25</v>
      </c>
      <c r="I575" s="832"/>
      <c r="J575" s="833"/>
      <c r="K575" s="834"/>
      <c r="L575" s="835"/>
      <c r="M575" s="836"/>
      <c r="N575" s="1382"/>
      <c r="O575" s="1171"/>
      <c r="P575" s="1180"/>
      <c r="Q575" s="1164"/>
      <c r="R575" s="1652"/>
      <c r="S575" s="1579"/>
      <c r="T575" s="1575"/>
      <c r="U575" s="1653"/>
      <c r="V575" s="1575"/>
      <c r="W575" s="1654"/>
      <c r="X575" s="1172"/>
      <c r="Y575" s="1572"/>
      <c r="Z575" s="1172"/>
      <c r="AA575" s="1172"/>
      <c r="AB575" s="1172"/>
      <c r="AC575" s="1172"/>
      <c r="AD575" s="1172"/>
      <c r="AE575" s="1172"/>
      <c r="AF575" s="1172"/>
      <c r="AG575" s="1172"/>
      <c r="AI575" s="1572"/>
    </row>
    <row r="576" spans="1:35" s="1541" customFormat="1" ht="104.25" customHeight="1">
      <c r="A576" s="813" t="s">
        <v>15</v>
      </c>
      <c r="B576" s="813">
        <v>96371</v>
      </c>
      <c r="C576" s="1328"/>
      <c r="D576" s="814" t="s">
        <v>100</v>
      </c>
      <c r="E576" s="815" t="s">
        <v>832</v>
      </c>
      <c r="F576" s="813" t="s">
        <v>51</v>
      </c>
      <c r="G576" s="816"/>
      <c r="H576" s="817"/>
      <c r="I576" s="817"/>
      <c r="J576" s="817"/>
      <c r="K576" s="818"/>
      <c r="L576" s="818"/>
      <c r="M576" s="818"/>
      <c r="N576" s="999">
        <v>90.888000000000005</v>
      </c>
      <c r="O576" s="72"/>
      <c r="P576" s="72"/>
      <c r="Q576" s="102" t="s">
        <v>270</v>
      </c>
      <c r="R576" s="1535"/>
      <c r="S576" s="1535"/>
      <c r="T576" s="1535"/>
      <c r="U576" s="1535"/>
      <c r="V576" s="1535"/>
      <c r="W576" s="1535"/>
      <c r="X576" s="1535"/>
      <c r="Y576" s="1535"/>
      <c r="Z576" s="1535"/>
      <c r="AA576" s="1535"/>
    </row>
    <row r="577" spans="1:35" s="1663" customFormat="1" ht="34.5" customHeight="1">
      <c r="A577" s="819"/>
      <c r="B577" s="1341"/>
      <c r="C577" s="1342"/>
      <c r="D577" s="1310"/>
      <c r="E577" s="864" t="s">
        <v>1178</v>
      </c>
      <c r="F577" s="863"/>
      <c r="G577" s="864"/>
      <c r="H577" s="822">
        <v>1.61</v>
      </c>
      <c r="I577" s="822"/>
      <c r="J577" s="823">
        <v>2.8</v>
      </c>
      <c r="K577" s="824">
        <v>4.508</v>
      </c>
      <c r="L577" s="825"/>
      <c r="M577" s="826"/>
      <c r="N577" s="1281"/>
      <c r="O577" s="1658"/>
      <c r="P577" s="1659"/>
      <c r="Q577" s="1660"/>
      <c r="R577" s="1651"/>
      <c r="S577" s="1581"/>
      <c r="T577" s="1580"/>
      <c r="U577" s="1581"/>
      <c r="V577" s="1580"/>
      <c r="W577" s="1581"/>
      <c r="X577" s="1661"/>
      <c r="Y577" s="1662"/>
      <c r="Z577" s="1661"/>
      <c r="AA577" s="1661"/>
      <c r="AB577" s="1661"/>
      <c r="AC577" s="1661"/>
      <c r="AD577" s="1661"/>
      <c r="AE577" s="1661"/>
      <c r="AF577" s="1661"/>
      <c r="AG577" s="1661"/>
      <c r="AI577" s="1662"/>
    </row>
    <row r="578" spans="1:35" s="1663" customFormat="1" ht="34.5" customHeight="1">
      <c r="A578" s="827"/>
      <c r="B578" s="1270"/>
      <c r="C578" s="1271"/>
      <c r="D578" s="115"/>
      <c r="E578" s="828" t="s">
        <v>1497</v>
      </c>
      <c r="F578" s="1017"/>
      <c r="G578" s="828"/>
      <c r="H578" s="797">
        <v>3.03</v>
      </c>
      <c r="I578" s="797"/>
      <c r="J578" s="798">
        <v>2.8</v>
      </c>
      <c r="K578" s="799">
        <v>8.4839999999999982</v>
      </c>
      <c r="L578" s="800"/>
      <c r="M578" s="808"/>
      <c r="N578" s="1282"/>
      <c r="O578" s="1658"/>
      <c r="P578" s="1659"/>
      <c r="Q578" s="1660"/>
      <c r="R578" s="1651"/>
      <c r="S578" s="1581"/>
      <c r="T578" s="1580"/>
      <c r="U578" s="1581"/>
      <c r="V578" s="1580"/>
      <c r="W578" s="1581"/>
      <c r="X578" s="1661"/>
      <c r="Y578" s="1662"/>
      <c r="Z578" s="1661"/>
      <c r="AA578" s="1661"/>
      <c r="AB578" s="1661"/>
      <c r="AC578" s="1661"/>
      <c r="AD578" s="1661"/>
      <c r="AE578" s="1661"/>
      <c r="AF578" s="1661"/>
      <c r="AG578" s="1661"/>
      <c r="AI578" s="1662"/>
    </row>
    <row r="579" spans="1:35" s="1663" customFormat="1" ht="34.5" customHeight="1">
      <c r="A579" s="827"/>
      <c r="B579" s="1270"/>
      <c r="C579" s="1271"/>
      <c r="D579" s="115"/>
      <c r="E579" s="828" t="s">
        <v>1219</v>
      </c>
      <c r="F579" s="1017"/>
      <c r="G579" s="828"/>
      <c r="H579" s="797">
        <v>3</v>
      </c>
      <c r="I579" s="797"/>
      <c r="J579" s="798">
        <v>2.8</v>
      </c>
      <c r="K579" s="799">
        <v>8.3999999999999986</v>
      </c>
      <c r="L579" s="800"/>
      <c r="M579" s="808"/>
      <c r="N579" s="1282"/>
      <c r="O579" s="1658"/>
      <c r="P579" s="1659"/>
      <c r="Q579" s="1660"/>
      <c r="R579" s="1651"/>
      <c r="S579" s="1581"/>
      <c r="T579" s="1580"/>
      <c r="U579" s="1581"/>
      <c r="V579" s="1580"/>
      <c r="W579" s="1581"/>
      <c r="X579" s="1661"/>
      <c r="Y579" s="1662"/>
      <c r="Z579" s="1661"/>
      <c r="AA579" s="1661"/>
      <c r="AB579" s="1661"/>
      <c r="AC579" s="1661"/>
      <c r="AD579" s="1661"/>
      <c r="AE579" s="1661"/>
      <c r="AF579" s="1661"/>
      <c r="AG579" s="1661"/>
      <c r="AI579" s="1662"/>
    </row>
    <row r="580" spans="1:35" s="1663" customFormat="1" ht="34.5" customHeight="1">
      <c r="A580" s="827"/>
      <c r="B580" s="1270"/>
      <c r="C580" s="1271"/>
      <c r="D580" s="115"/>
      <c r="E580" s="828" t="s">
        <v>1177</v>
      </c>
      <c r="F580" s="1017"/>
      <c r="G580" s="828"/>
      <c r="H580" s="797">
        <v>2.63</v>
      </c>
      <c r="I580" s="797"/>
      <c r="J580" s="798">
        <v>2.8</v>
      </c>
      <c r="K580" s="799">
        <v>7.363999999999999</v>
      </c>
      <c r="L580" s="800"/>
      <c r="M580" s="808"/>
      <c r="N580" s="1282"/>
      <c r="O580" s="1658"/>
      <c r="P580" s="1659"/>
      <c r="Q580" s="1660"/>
      <c r="R580" s="1651"/>
      <c r="S580" s="1581"/>
      <c r="T580" s="1580"/>
      <c r="U580" s="1581"/>
      <c r="V580" s="1580"/>
      <c r="W580" s="1581"/>
      <c r="X580" s="1661"/>
      <c r="Y580" s="1662"/>
      <c r="Z580" s="1661"/>
      <c r="AA580" s="1661"/>
      <c r="AB580" s="1661"/>
      <c r="AC580" s="1661"/>
      <c r="AD580" s="1661"/>
      <c r="AE580" s="1661"/>
      <c r="AF580" s="1661"/>
      <c r="AG580" s="1661"/>
      <c r="AI580" s="1662"/>
    </row>
    <row r="581" spans="1:35" s="1663" customFormat="1" ht="34.5" customHeight="1">
      <c r="A581" s="827"/>
      <c r="B581" s="1270"/>
      <c r="C581" s="1271"/>
      <c r="D581" s="115"/>
      <c r="E581" s="828" t="s">
        <v>1496</v>
      </c>
      <c r="F581" s="1017"/>
      <c r="G581" s="828"/>
      <c r="H581" s="797">
        <v>6.73</v>
      </c>
      <c r="I581" s="797"/>
      <c r="J581" s="798">
        <v>2.8</v>
      </c>
      <c r="K581" s="799">
        <v>18.844000000000001</v>
      </c>
      <c r="L581" s="800"/>
      <c r="M581" s="808"/>
      <c r="N581" s="1282"/>
      <c r="O581" s="1658"/>
      <c r="P581" s="1659"/>
      <c r="Q581" s="1660"/>
      <c r="R581" s="1651"/>
      <c r="S581" s="1581"/>
      <c r="T581" s="1580"/>
      <c r="U581" s="1581"/>
      <c r="V581" s="1580"/>
      <c r="W581" s="1581"/>
      <c r="X581" s="1661"/>
      <c r="Y581" s="1662"/>
      <c r="Z581" s="1661"/>
      <c r="AA581" s="1661"/>
      <c r="AB581" s="1661"/>
      <c r="AC581" s="1661"/>
      <c r="AD581" s="1661"/>
      <c r="AE581" s="1661"/>
      <c r="AF581" s="1661"/>
      <c r="AG581" s="1661"/>
      <c r="AI581" s="1662"/>
    </row>
    <row r="582" spans="1:35" s="1663" customFormat="1" ht="34.5" customHeight="1">
      <c r="A582" s="827"/>
      <c r="B582" s="1270"/>
      <c r="C582" s="1271"/>
      <c r="D582" s="115"/>
      <c r="E582" s="828" t="s">
        <v>1663</v>
      </c>
      <c r="F582" s="1017"/>
      <c r="G582" s="828"/>
      <c r="H582" s="797">
        <v>4.41</v>
      </c>
      <c r="I582" s="797"/>
      <c r="J582" s="798">
        <v>2.8</v>
      </c>
      <c r="K582" s="799">
        <v>12.347999999999999</v>
      </c>
      <c r="L582" s="800"/>
      <c r="M582" s="808"/>
      <c r="N582" s="1282"/>
      <c r="O582" s="1658"/>
      <c r="P582" s="1659"/>
      <c r="Q582" s="1660"/>
      <c r="R582" s="1651"/>
      <c r="S582" s="1581"/>
      <c r="T582" s="1580"/>
      <c r="U582" s="1581"/>
      <c r="V582" s="1580"/>
      <c r="W582" s="1581"/>
      <c r="X582" s="1661"/>
      <c r="Y582" s="1662"/>
      <c r="Z582" s="1661"/>
      <c r="AA582" s="1661"/>
      <c r="AB582" s="1661"/>
      <c r="AC582" s="1661"/>
      <c r="AD582" s="1661"/>
      <c r="AE582" s="1661"/>
      <c r="AF582" s="1661"/>
      <c r="AG582" s="1661"/>
      <c r="AI582" s="1662"/>
    </row>
    <row r="583" spans="1:35" s="1663" customFormat="1" ht="34.5" customHeight="1">
      <c r="A583" s="827"/>
      <c r="B583" s="1270"/>
      <c r="C583" s="1271"/>
      <c r="D583" s="115"/>
      <c r="E583" s="828" t="s">
        <v>1668</v>
      </c>
      <c r="F583" s="1017"/>
      <c r="G583" s="828"/>
      <c r="H583" s="797">
        <v>5.55</v>
      </c>
      <c r="I583" s="797"/>
      <c r="J583" s="798">
        <v>2.8</v>
      </c>
      <c r="K583" s="799">
        <v>15.54</v>
      </c>
      <c r="L583" s="800"/>
      <c r="M583" s="808"/>
      <c r="N583" s="1282"/>
      <c r="O583" s="1658"/>
      <c r="P583" s="1659"/>
      <c r="Q583" s="1660"/>
      <c r="R583" s="1651"/>
      <c r="S583" s="1581"/>
      <c r="T583" s="1580"/>
      <c r="U583" s="1581"/>
      <c r="V583" s="1580"/>
      <c r="W583" s="1581"/>
      <c r="X583" s="1661"/>
      <c r="Y583" s="1662"/>
      <c r="Z583" s="1661"/>
      <c r="AA583" s="1661"/>
      <c r="AB583" s="1661"/>
      <c r="AC583" s="1661"/>
      <c r="AD583" s="1661"/>
      <c r="AE583" s="1661"/>
      <c r="AF583" s="1661"/>
      <c r="AG583" s="1661"/>
      <c r="AI583" s="1662"/>
    </row>
    <row r="584" spans="1:35" s="1663" customFormat="1" ht="34.5" customHeight="1">
      <c r="A584" s="827"/>
      <c r="B584" s="1270"/>
      <c r="C584" s="1271"/>
      <c r="D584" s="115"/>
      <c r="E584" s="828" t="s">
        <v>1669</v>
      </c>
      <c r="F584" s="1017"/>
      <c r="G584" s="828"/>
      <c r="H584" s="797">
        <v>2.65</v>
      </c>
      <c r="I584" s="797"/>
      <c r="J584" s="798">
        <v>2.8</v>
      </c>
      <c r="K584" s="799">
        <v>7.419999999999999</v>
      </c>
      <c r="L584" s="800"/>
      <c r="M584" s="808"/>
      <c r="N584" s="1282"/>
      <c r="O584" s="1658"/>
      <c r="P584" s="1659"/>
      <c r="Q584" s="1660"/>
      <c r="R584" s="1651"/>
      <c r="S584" s="1581"/>
      <c r="T584" s="1580"/>
      <c r="U584" s="1581"/>
      <c r="V584" s="1580"/>
      <c r="W584" s="1581"/>
      <c r="X584" s="1661"/>
      <c r="Y584" s="1662"/>
      <c r="Z584" s="1661"/>
      <c r="AA584" s="1661"/>
      <c r="AB584" s="1661"/>
      <c r="AC584" s="1661"/>
      <c r="AD584" s="1661"/>
      <c r="AE584" s="1661"/>
      <c r="AF584" s="1661"/>
      <c r="AG584" s="1661"/>
      <c r="AI584" s="1662"/>
    </row>
    <row r="585" spans="1:35" s="1663" customFormat="1" ht="34.5" customHeight="1">
      <c r="A585" s="1428"/>
      <c r="B585" s="1429"/>
      <c r="C585" s="1430"/>
      <c r="D585" s="1431"/>
      <c r="E585" s="1439" t="s">
        <v>1610</v>
      </c>
      <c r="F585" s="1433"/>
      <c r="G585" s="1439"/>
      <c r="H585" s="1306">
        <v>2.85</v>
      </c>
      <c r="I585" s="1306"/>
      <c r="J585" s="1307">
        <v>2.8</v>
      </c>
      <c r="K585" s="1308">
        <v>7.9799999999999995</v>
      </c>
      <c r="L585" s="1309"/>
      <c r="M585" s="1448"/>
      <c r="N585" s="1451"/>
      <c r="O585" s="1658"/>
      <c r="P585" s="1659"/>
      <c r="Q585" s="1660"/>
      <c r="R585" s="1651"/>
      <c r="S585" s="1581"/>
      <c r="T585" s="1580"/>
      <c r="U585" s="1581"/>
      <c r="V585" s="1580"/>
      <c r="W585" s="1581"/>
      <c r="X585" s="1661"/>
      <c r="Y585" s="1662"/>
      <c r="Z585" s="1661"/>
      <c r="AA585" s="1661"/>
      <c r="AB585" s="1661"/>
      <c r="AC585" s="1661"/>
      <c r="AD585" s="1661"/>
      <c r="AE585" s="1661"/>
      <c r="AF585" s="1661"/>
      <c r="AG585" s="1661"/>
      <c r="AI585" s="1662"/>
    </row>
    <row r="586" spans="1:35" s="1534" customFormat="1" ht="44.25" customHeight="1">
      <c r="A586" s="1479" t="s">
        <v>16</v>
      </c>
      <c r="B586" s="1480" t="s">
        <v>540</v>
      </c>
      <c r="C586" s="1481"/>
      <c r="D586" s="1482"/>
      <c r="E586" s="1482" t="s">
        <v>544</v>
      </c>
      <c r="F586" s="1483"/>
      <c r="G586" s="1484"/>
      <c r="H586" s="1485"/>
      <c r="I586" s="1485"/>
      <c r="J586" s="1485"/>
      <c r="K586" s="1485"/>
      <c r="L586" s="1487"/>
      <c r="M586" s="1487"/>
      <c r="N586" s="1488"/>
      <c r="O586" s="82"/>
      <c r="Q586" s="110" t="s">
        <v>540</v>
      </c>
      <c r="R586" s="1535"/>
      <c r="S586" s="1535"/>
      <c r="T586" s="1535"/>
      <c r="U586" s="1535"/>
      <c r="V586" s="1535"/>
      <c r="W586" s="1535"/>
      <c r="X586" s="1535"/>
      <c r="Y586" s="1535"/>
      <c r="Z586" s="1535"/>
      <c r="AA586" s="1535"/>
    </row>
    <row r="587" spans="1:35" s="1541" customFormat="1" ht="105" customHeight="1">
      <c r="A587" s="1542" t="s">
        <v>17</v>
      </c>
      <c r="B587" s="1542">
        <v>87905</v>
      </c>
      <c r="C587" s="1563"/>
      <c r="D587" s="1543" t="s">
        <v>100</v>
      </c>
      <c r="E587" s="1564" t="s">
        <v>587</v>
      </c>
      <c r="F587" s="1542" t="s">
        <v>51</v>
      </c>
      <c r="G587" s="1544"/>
      <c r="H587" s="1545"/>
      <c r="I587" s="1545"/>
      <c r="J587" s="1545"/>
      <c r="K587" s="1546"/>
      <c r="L587" s="1546"/>
      <c r="M587" s="1546"/>
      <c r="N587" s="1547">
        <v>68.155000000000001</v>
      </c>
      <c r="O587" s="72"/>
      <c r="P587" s="72"/>
      <c r="Q587" s="102" t="s">
        <v>270</v>
      </c>
      <c r="R587" s="1535"/>
      <c r="S587" s="1535"/>
      <c r="T587" s="1535"/>
      <c r="U587" s="1535"/>
      <c r="V587" s="1535"/>
      <c r="W587" s="1535"/>
      <c r="X587" s="1535"/>
      <c r="Y587" s="1535"/>
      <c r="Z587" s="1535"/>
      <c r="AA587" s="1535"/>
    </row>
    <row r="588" spans="1:35" s="1566" customFormat="1" ht="44.25" customHeight="1">
      <c r="A588" s="837"/>
      <c r="B588" s="1329"/>
      <c r="C588" s="1330"/>
      <c r="D588" s="1331"/>
      <c r="E588" s="820" t="s">
        <v>1776</v>
      </c>
      <c r="F588" s="820"/>
      <c r="G588" s="822"/>
      <c r="H588" s="822"/>
      <c r="I588" s="823"/>
      <c r="J588" s="824"/>
      <c r="K588" s="825"/>
      <c r="L588" s="839"/>
      <c r="M588" s="839"/>
      <c r="N588" s="865"/>
      <c r="O588" s="1162"/>
      <c r="P588" s="1162"/>
      <c r="Q588" s="1163"/>
      <c r="R588" s="1565"/>
      <c r="S588" s="1565"/>
      <c r="T588" s="1565"/>
      <c r="U588" s="1565"/>
      <c r="V588" s="1565"/>
      <c r="W588" s="1565"/>
      <c r="X588" s="1565"/>
      <c r="Y588" s="1565"/>
      <c r="Z588" s="1565"/>
      <c r="AA588" s="1565"/>
    </row>
    <row r="589" spans="1:35" s="1566" customFormat="1" ht="44.25" customHeight="1">
      <c r="A589" s="841"/>
      <c r="B589" s="1289"/>
      <c r="C589" s="1332"/>
      <c r="D589" s="1288"/>
      <c r="E589" s="828" t="s">
        <v>1708</v>
      </c>
      <c r="F589" s="1264"/>
      <c r="G589" s="802">
        <v>2</v>
      </c>
      <c r="H589" s="797">
        <v>3</v>
      </c>
      <c r="I589" s="797"/>
      <c r="J589" s="797">
        <v>1</v>
      </c>
      <c r="K589" s="1235">
        <v>6</v>
      </c>
      <c r="L589" s="842"/>
      <c r="M589" s="842"/>
      <c r="N589" s="810"/>
      <c r="O589" s="1162"/>
      <c r="P589" s="1162"/>
      <c r="Q589" s="1163"/>
      <c r="R589" s="1565"/>
      <c r="S589" s="1565"/>
      <c r="T589" s="1565"/>
      <c r="U589" s="1565"/>
      <c r="V589" s="1565"/>
      <c r="W589" s="1565"/>
      <c r="X589" s="1565"/>
      <c r="Y589" s="1565"/>
      <c r="Z589" s="1565"/>
      <c r="AA589" s="1565"/>
    </row>
    <row r="590" spans="1:35" s="1566" customFormat="1" ht="44.25" customHeight="1">
      <c r="A590" s="841"/>
      <c r="B590" s="1289"/>
      <c r="C590" s="1332"/>
      <c r="D590" s="1288"/>
      <c r="E590" s="828" t="s">
        <v>1708</v>
      </c>
      <c r="F590" s="1264"/>
      <c r="G590" s="802">
        <v>2</v>
      </c>
      <c r="H590" s="797">
        <v>3</v>
      </c>
      <c r="I590" s="797"/>
      <c r="J590" s="797">
        <v>1.88</v>
      </c>
      <c r="K590" s="1235">
        <v>11.28</v>
      </c>
      <c r="L590" s="842"/>
      <c r="M590" s="842"/>
      <c r="N590" s="810"/>
      <c r="O590" s="1162"/>
      <c r="P590" s="1162"/>
      <c r="Q590" s="1163"/>
      <c r="R590" s="1565"/>
      <c r="S590" s="1565"/>
      <c r="T590" s="1565"/>
      <c r="U590" s="1565"/>
      <c r="V590" s="1565"/>
      <c r="W590" s="1565"/>
      <c r="X590" s="1565"/>
      <c r="Y590" s="1565"/>
      <c r="Z590" s="1565"/>
      <c r="AA590" s="1565"/>
    </row>
    <row r="591" spans="1:35" s="1566" customFormat="1" ht="44.25" customHeight="1">
      <c r="A591" s="841"/>
      <c r="B591" s="1289"/>
      <c r="C591" s="1332"/>
      <c r="D591" s="1288"/>
      <c r="E591" s="828" t="s">
        <v>1708</v>
      </c>
      <c r="F591" s="1264"/>
      <c r="G591" s="802"/>
      <c r="H591" s="797"/>
      <c r="I591" s="797"/>
      <c r="J591" s="797"/>
      <c r="K591" s="1235">
        <v>7.78</v>
      </c>
      <c r="L591" s="842"/>
      <c r="M591" s="842"/>
      <c r="N591" s="810"/>
      <c r="O591" s="1162"/>
      <c r="P591" s="1162"/>
      <c r="Q591" s="1163"/>
      <c r="R591" s="1565"/>
      <c r="S591" s="1565"/>
      <c r="T591" s="1565"/>
      <c r="U591" s="1565"/>
      <c r="V591" s="1565"/>
      <c r="W591" s="1565"/>
      <c r="X591" s="1565"/>
      <c r="Y591" s="1565"/>
      <c r="Z591" s="1565"/>
      <c r="AA591" s="1565"/>
    </row>
    <row r="592" spans="1:35" s="1566" customFormat="1" ht="44.25" customHeight="1">
      <c r="A592" s="841"/>
      <c r="B592" s="1289"/>
      <c r="C592" s="1332"/>
      <c r="D592" s="1288"/>
      <c r="E592" s="828" t="s">
        <v>1709</v>
      </c>
      <c r="F592" s="1264"/>
      <c r="G592" s="802"/>
      <c r="H592" s="797"/>
      <c r="I592" s="797"/>
      <c r="J592" s="797"/>
      <c r="K592" s="1235">
        <v>10.72</v>
      </c>
      <c r="L592" s="842"/>
      <c r="M592" s="842"/>
      <c r="N592" s="810"/>
      <c r="O592" s="1162"/>
      <c r="P592" s="1162"/>
      <c r="Q592" s="1163"/>
      <c r="R592" s="1565"/>
      <c r="S592" s="1565"/>
      <c r="T592" s="1565"/>
      <c r="U592" s="1565"/>
      <c r="V592" s="1565"/>
      <c r="W592" s="1565"/>
      <c r="X592" s="1565"/>
      <c r="Y592" s="1565"/>
      <c r="Z592" s="1565"/>
      <c r="AA592" s="1565"/>
    </row>
    <row r="593" spans="1:27" s="1566" customFormat="1" ht="44.25" customHeight="1">
      <c r="A593" s="841"/>
      <c r="B593" s="1289"/>
      <c r="C593" s="1332"/>
      <c r="D593" s="1288"/>
      <c r="E593" s="828" t="s">
        <v>1710</v>
      </c>
      <c r="F593" s="1264"/>
      <c r="G593" s="802"/>
      <c r="H593" s="797"/>
      <c r="I593" s="797"/>
      <c r="J593" s="797"/>
      <c r="K593" s="1235">
        <v>5.18</v>
      </c>
      <c r="L593" s="842"/>
      <c r="M593" s="842"/>
      <c r="N593" s="810"/>
      <c r="O593" s="1162"/>
      <c r="P593" s="1162"/>
      <c r="Q593" s="1163"/>
      <c r="R593" s="1565"/>
      <c r="S593" s="1565"/>
      <c r="T593" s="1565"/>
      <c r="U593" s="1565"/>
      <c r="V593" s="1565"/>
      <c r="W593" s="1565"/>
      <c r="X593" s="1565"/>
      <c r="Y593" s="1565"/>
      <c r="Z593" s="1565"/>
      <c r="AA593" s="1565"/>
    </row>
    <row r="594" spans="1:27" s="1566" customFormat="1" ht="44.25" customHeight="1">
      <c r="A594" s="844"/>
      <c r="B594" s="1337"/>
      <c r="C594" s="1338"/>
      <c r="D594" s="1339"/>
      <c r="E594" s="830" t="s">
        <v>1711</v>
      </c>
      <c r="F594" s="1277"/>
      <c r="G594" s="831">
        <v>2</v>
      </c>
      <c r="H594" s="832">
        <v>12.95</v>
      </c>
      <c r="I594" s="832"/>
      <c r="J594" s="832">
        <v>1.05</v>
      </c>
      <c r="K594" s="1340">
        <v>27.195</v>
      </c>
      <c r="L594" s="846"/>
      <c r="M594" s="846"/>
      <c r="N594" s="867"/>
      <c r="O594" s="1162"/>
      <c r="P594" s="1162"/>
      <c r="Q594" s="1163"/>
      <c r="R594" s="1565"/>
      <c r="S594" s="1565"/>
      <c r="T594" s="1565"/>
      <c r="U594" s="1565"/>
      <c r="V594" s="1565"/>
      <c r="W594" s="1565"/>
      <c r="X594" s="1565"/>
      <c r="Y594" s="1565"/>
      <c r="Z594" s="1565"/>
      <c r="AA594" s="1565"/>
    </row>
    <row r="595" spans="1:27" s="1541" customFormat="1" ht="95.25" customHeight="1">
      <c r="A595" s="981" t="s">
        <v>18</v>
      </c>
      <c r="B595" s="981">
        <v>87879</v>
      </c>
      <c r="C595" s="1124"/>
      <c r="D595" s="983" t="s">
        <v>100</v>
      </c>
      <c r="E595" s="989" t="s">
        <v>849</v>
      </c>
      <c r="F595" s="981" t="s">
        <v>51</v>
      </c>
      <c r="G595" s="984"/>
      <c r="H595" s="985"/>
      <c r="I595" s="985"/>
      <c r="J595" s="985"/>
      <c r="K595" s="986"/>
      <c r="L595" s="986"/>
      <c r="M595" s="986"/>
      <c r="N595" s="987">
        <v>248.02500000000006</v>
      </c>
      <c r="O595" s="72"/>
      <c r="P595" s="72"/>
      <c r="Q595" s="102" t="s">
        <v>270</v>
      </c>
      <c r="R595" s="1535"/>
      <c r="S595" s="1535"/>
      <c r="T595" s="1535"/>
      <c r="U595" s="1535"/>
      <c r="V595" s="1535"/>
      <c r="W595" s="1535"/>
      <c r="X595" s="1535"/>
      <c r="Y595" s="1535"/>
      <c r="Z595" s="1535"/>
      <c r="AA595" s="1535"/>
    </row>
    <row r="596" spans="1:27" s="1566" customFormat="1" ht="42" customHeight="1">
      <c r="A596" s="837"/>
      <c r="B596" s="1329"/>
      <c r="C596" s="1330"/>
      <c r="D596" s="1331"/>
      <c r="E596" s="820" t="s">
        <v>1164</v>
      </c>
      <c r="F596" s="820"/>
      <c r="G596" s="822"/>
      <c r="H596" s="822"/>
      <c r="I596" s="823"/>
      <c r="J596" s="824"/>
      <c r="K596" s="825"/>
      <c r="L596" s="839"/>
      <c r="M596" s="839"/>
      <c r="N596" s="865"/>
      <c r="O596" s="1162"/>
      <c r="P596" s="1162"/>
      <c r="Q596" s="1163"/>
      <c r="R596" s="1565"/>
      <c r="S596" s="1565"/>
      <c r="T596" s="1565"/>
      <c r="U596" s="1565"/>
      <c r="V596" s="1565"/>
      <c r="W596" s="1565"/>
      <c r="X596" s="1565"/>
      <c r="Y596" s="1565"/>
      <c r="Z596" s="1565"/>
      <c r="AA596" s="1565"/>
    </row>
    <row r="597" spans="1:27" s="1566" customFormat="1" ht="42" customHeight="1">
      <c r="A597" s="841"/>
      <c r="B597" s="1289"/>
      <c r="C597" s="1332"/>
      <c r="D597" s="1288"/>
      <c r="E597" s="828" t="s">
        <v>1620</v>
      </c>
      <c r="F597" s="1264"/>
      <c r="G597" s="802">
        <v>1</v>
      </c>
      <c r="H597" s="797">
        <v>0.33</v>
      </c>
      <c r="I597" s="798"/>
      <c r="J597" s="797">
        <v>1.6</v>
      </c>
      <c r="K597" s="1235">
        <v>0.52800000000000002</v>
      </c>
      <c r="L597" s="842"/>
      <c r="M597" s="842"/>
      <c r="N597" s="810"/>
      <c r="O597" s="1162"/>
      <c r="P597" s="1162"/>
      <c r="Q597" s="1163"/>
      <c r="R597" s="1565"/>
      <c r="S597" s="1565"/>
      <c r="T597" s="1565"/>
      <c r="U597" s="1565"/>
      <c r="V597" s="1565"/>
      <c r="W597" s="1565"/>
      <c r="X597" s="1565"/>
      <c r="Y597" s="1565"/>
      <c r="Z597" s="1565"/>
      <c r="AA597" s="1565"/>
    </row>
    <row r="598" spans="1:27" s="1566" customFormat="1" ht="42" customHeight="1">
      <c r="A598" s="841"/>
      <c r="B598" s="1289"/>
      <c r="C598" s="1332"/>
      <c r="D598" s="1288"/>
      <c r="E598" s="828" t="s">
        <v>1623</v>
      </c>
      <c r="F598" s="1264"/>
      <c r="G598" s="802">
        <v>1</v>
      </c>
      <c r="H598" s="797">
        <v>0.33</v>
      </c>
      <c r="I598" s="798"/>
      <c r="J598" s="797">
        <v>1</v>
      </c>
      <c r="K598" s="1235">
        <v>0.33</v>
      </c>
      <c r="L598" s="842"/>
      <c r="M598" s="842"/>
      <c r="N598" s="810"/>
      <c r="O598" s="1162"/>
      <c r="P598" s="1162"/>
      <c r="Q598" s="1163"/>
      <c r="R598" s="1565"/>
      <c r="S598" s="1565"/>
      <c r="T598" s="1565"/>
      <c r="U598" s="1565"/>
      <c r="V598" s="1565"/>
      <c r="W598" s="1565"/>
      <c r="X598" s="1565"/>
      <c r="Y598" s="1565"/>
      <c r="Z598" s="1565"/>
      <c r="AA598" s="1565"/>
    </row>
    <row r="599" spans="1:27" s="1566" customFormat="1" ht="42" customHeight="1">
      <c r="A599" s="841"/>
      <c r="B599" s="1289"/>
      <c r="C599" s="1332"/>
      <c r="D599" s="1288"/>
      <c r="E599" s="828" t="s">
        <v>1719</v>
      </c>
      <c r="F599" s="1264"/>
      <c r="G599" s="802">
        <v>1</v>
      </c>
      <c r="H599" s="797">
        <v>0.7</v>
      </c>
      <c r="I599" s="798"/>
      <c r="J599" s="797">
        <v>0.5</v>
      </c>
      <c r="K599" s="1235">
        <v>0.35</v>
      </c>
      <c r="L599" s="842"/>
      <c r="M599" s="842"/>
      <c r="N599" s="810"/>
      <c r="O599" s="1162"/>
      <c r="P599" s="1162"/>
      <c r="Q599" s="1163"/>
      <c r="R599" s="1565"/>
      <c r="S599" s="1565"/>
      <c r="T599" s="1565"/>
      <c r="U599" s="1565"/>
      <c r="V599" s="1565"/>
      <c r="W599" s="1565"/>
      <c r="X599" s="1565"/>
      <c r="Y599" s="1565"/>
      <c r="Z599" s="1565"/>
      <c r="AA599" s="1565"/>
    </row>
    <row r="600" spans="1:27" s="1566" customFormat="1" ht="66.75" customHeight="1">
      <c r="A600" s="841"/>
      <c r="B600" s="1289"/>
      <c r="C600" s="1332"/>
      <c r="D600" s="1288"/>
      <c r="E600" s="828" t="s">
        <v>1626</v>
      </c>
      <c r="F600" s="1264"/>
      <c r="G600" s="802">
        <v>1</v>
      </c>
      <c r="H600" s="797">
        <v>1</v>
      </c>
      <c r="I600" s="798"/>
      <c r="J600" s="797">
        <v>0.5</v>
      </c>
      <c r="K600" s="1235">
        <v>0.5</v>
      </c>
      <c r="L600" s="842"/>
      <c r="M600" s="842"/>
      <c r="N600" s="810"/>
      <c r="O600" s="1162"/>
      <c r="P600" s="1162"/>
      <c r="Q600" s="1163"/>
      <c r="R600" s="1565"/>
      <c r="S600" s="1565"/>
      <c r="T600" s="1565"/>
      <c r="U600" s="1565"/>
      <c r="V600" s="1565"/>
      <c r="W600" s="1565"/>
      <c r="X600" s="1565"/>
      <c r="Y600" s="1565"/>
      <c r="Z600" s="1565"/>
      <c r="AA600" s="1565"/>
    </row>
    <row r="601" spans="1:27" s="1566" customFormat="1" ht="66.75" customHeight="1">
      <c r="A601" s="841"/>
      <c r="B601" s="1289"/>
      <c r="C601" s="1332"/>
      <c r="D601" s="1288"/>
      <c r="E601" s="828" t="s">
        <v>1714</v>
      </c>
      <c r="F601" s="1264"/>
      <c r="G601" s="802">
        <v>1</v>
      </c>
      <c r="H601" s="797">
        <v>5.38</v>
      </c>
      <c r="I601" s="798"/>
      <c r="J601" s="797">
        <v>1.6</v>
      </c>
      <c r="K601" s="1235">
        <v>8.6080000000000005</v>
      </c>
      <c r="L601" s="842"/>
      <c r="M601" s="842"/>
      <c r="N601" s="810"/>
      <c r="O601" s="1162"/>
      <c r="P601" s="1162"/>
      <c r="Q601" s="1163"/>
      <c r="R601" s="1565"/>
      <c r="S601" s="1565"/>
      <c r="T601" s="1565"/>
      <c r="U601" s="1565"/>
      <c r="V601" s="1565"/>
      <c r="W601" s="1565"/>
      <c r="X601" s="1565"/>
      <c r="Y601" s="1565"/>
      <c r="Z601" s="1565"/>
      <c r="AA601" s="1565"/>
    </row>
    <row r="602" spans="1:27" s="1566" customFormat="1" ht="66.75" customHeight="1">
      <c r="A602" s="841"/>
      <c r="B602" s="1289"/>
      <c r="C602" s="1332"/>
      <c r="D602" s="1288"/>
      <c r="E602" s="828" t="s">
        <v>1781</v>
      </c>
      <c r="F602" s="1264"/>
      <c r="G602" s="802">
        <v>1</v>
      </c>
      <c r="H602" s="797">
        <v>5.38</v>
      </c>
      <c r="I602" s="798"/>
      <c r="J602" s="797">
        <v>1</v>
      </c>
      <c r="K602" s="1235">
        <v>5.38</v>
      </c>
      <c r="L602" s="842"/>
      <c r="M602" s="842"/>
      <c r="N602" s="810"/>
      <c r="O602" s="1162"/>
      <c r="P602" s="1162"/>
      <c r="Q602" s="1163"/>
      <c r="R602" s="1565"/>
      <c r="S602" s="1565"/>
      <c r="T602" s="1565"/>
      <c r="U602" s="1565"/>
      <c r="V602" s="1565"/>
      <c r="W602" s="1565"/>
      <c r="X602" s="1565"/>
      <c r="Y602" s="1565"/>
      <c r="Z602" s="1565"/>
      <c r="AA602" s="1565"/>
    </row>
    <row r="603" spans="1:27" s="1566" customFormat="1" ht="66.75" customHeight="1">
      <c r="A603" s="841"/>
      <c r="B603" s="1289"/>
      <c r="C603" s="1332"/>
      <c r="D603" s="1288"/>
      <c r="E603" s="828" t="s">
        <v>1719</v>
      </c>
      <c r="F603" s="1264"/>
      <c r="G603" s="802">
        <v>1</v>
      </c>
      <c r="H603" s="797">
        <v>0.7</v>
      </c>
      <c r="I603" s="798"/>
      <c r="J603" s="797">
        <v>0.5</v>
      </c>
      <c r="K603" s="1235">
        <v>0.35</v>
      </c>
      <c r="L603" s="842"/>
      <c r="M603" s="842"/>
      <c r="N603" s="810"/>
      <c r="O603" s="1162"/>
      <c r="P603" s="1162"/>
      <c r="Q603" s="1163"/>
      <c r="R603" s="1565"/>
      <c r="S603" s="1565"/>
      <c r="T603" s="1565"/>
      <c r="U603" s="1565"/>
      <c r="V603" s="1565"/>
      <c r="W603" s="1565"/>
      <c r="X603" s="1565"/>
      <c r="Y603" s="1565"/>
      <c r="Z603" s="1565"/>
      <c r="AA603" s="1565"/>
    </row>
    <row r="604" spans="1:27" s="1566" customFormat="1" ht="42" customHeight="1">
      <c r="A604" s="841"/>
      <c r="B604" s="1289"/>
      <c r="C604" s="1332"/>
      <c r="D604" s="1288"/>
      <c r="E604" s="828" t="s">
        <v>1716</v>
      </c>
      <c r="F604" s="1264"/>
      <c r="G604" s="802">
        <v>1</v>
      </c>
      <c r="H604" s="797">
        <v>3</v>
      </c>
      <c r="I604" s="798"/>
      <c r="J604" s="797">
        <v>1.6</v>
      </c>
      <c r="K604" s="1235">
        <v>4.8000000000000007</v>
      </c>
      <c r="L604" s="842"/>
      <c r="M604" s="842"/>
      <c r="N604" s="810"/>
      <c r="O604" s="1162"/>
      <c r="P604" s="1162"/>
      <c r="Q604" s="1163"/>
      <c r="R604" s="1565"/>
      <c r="S604" s="1565"/>
      <c r="T604" s="1565"/>
      <c r="U604" s="1565"/>
      <c r="V604" s="1565"/>
      <c r="W604" s="1565"/>
      <c r="X604" s="1565"/>
      <c r="Y604" s="1565"/>
      <c r="Z604" s="1565"/>
      <c r="AA604" s="1565"/>
    </row>
    <row r="605" spans="1:27" s="1566" customFormat="1" ht="42" customHeight="1">
      <c r="A605" s="841"/>
      <c r="B605" s="1289"/>
      <c r="C605" s="1332"/>
      <c r="D605" s="1288"/>
      <c r="E605" s="828" t="s">
        <v>1784</v>
      </c>
      <c r="F605" s="1264"/>
      <c r="G605" s="802">
        <v>1</v>
      </c>
      <c r="H605" s="797">
        <v>3</v>
      </c>
      <c r="I605" s="798"/>
      <c r="J605" s="797">
        <v>1</v>
      </c>
      <c r="K605" s="1235">
        <v>3</v>
      </c>
      <c r="L605" s="842"/>
      <c r="M605" s="842"/>
      <c r="N605" s="810"/>
      <c r="O605" s="1162"/>
      <c r="P605" s="1162"/>
      <c r="Q605" s="1163"/>
      <c r="R605" s="1565"/>
      <c r="S605" s="1565"/>
      <c r="T605" s="1565"/>
      <c r="U605" s="1565"/>
      <c r="V605" s="1565"/>
      <c r="W605" s="1565"/>
      <c r="X605" s="1565"/>
      <c r="Y605" s="1565"/>
      <c r="Z605" s="1565"/>
      <c r="AA605" s="1565"/>
    </row>
    <row r="606" spans="1:27" s="1566" customFormat="1" ht="42" customHeight="1">
      <c r="A606" s="841"/>
      <c r="B606" s="1289"/>
      <c r="C606" s="1332"/>
      <c r="D606" s="1288"/>
      <c r="E606" s="828" t="s">
        <v>1719</v>
      </c>
      <c r="F606" s="1264"/>
      <c r="G606" s="802">
        <v>1</v>
      </c>
      <c r="H606" s="797">
        <v>0.7</v>
      </c>
      <c r="I606" s="797"/>
      <c r="J606" s="797">
        <v>0.5</v>
      </c>
      <c r="K606" s="1235">
        <v>0.35</v>
      </c>
      <c r="L606" s="842"/>
      <c r="M606" s="842"/>
      <c r="N606" s="810"/>
      <c r="O606" s="1162"/>
      <c r="P606" s="1162"/>
      <c r="Q606" s="1163"/>
      <c r="R606" s="1565"/>
      <c r="S606" s="1565"/>
      <c r="T606" s="1565"/>
      <c r="U606" s="1565"/>
      <c r="V606" s="1565"/>
      <c r="W606" s="1565"/>
      <c r="X606" s="1565"/>
      <c r="Y606" s="1565"/>
      <c r="Z606" s="1565"/>
      <c r="AA606" s="1565"/>
    </row>
    <row r="607" spans="1:27" s="1566" customFormat="1" ht="42" customHeight="1">
      <c r="A607" s="841"/>
      <c r="B607" s="1289"/>
      <c r="C607" s="1332"/>
      <c r="D607" s="1288"/>
      <c r="E607" s="828" t="s">
        <v>1719</v>
      </c>
      <c r="F607" s="1264"/>
      <c r="G607" s="802">
        <v>1</v>
      </c>
      <c r="H607" s="797">
        <v>0.7</v>
      </c>
      <c r="I607" s="797"/>
      <c r="J607" s="797">
        <v>0.5</v>
      </c>
      <c r="K607" s="1235">
        <v>0.35</v>
      </c>
      <c r="L607" s="842"/>
      <c r="M607" s="842"/>
      <c r="N607" s="810"/>
      <c r="O607" s="1162"/>
      <c r="P607" s="1162"/>
      <c r="Q607" s="1163"/>
      <c r="R607" s="1565"/>
      <c r="S607" s="1565"/>
      <c r="T607" s="1565"/>
      <c r="U607" s="1565"/>
      <c r="V607" s="1565"/>
      <c r="W607" s="1565"/>
      <c r="X607" s="1565"/>
      <c r="Y607" s="1565"/>
      <c r="Z607" s="1565"/>
      <c r="AA607" s="1565"/>
    </row>
    <row r="608" spans="1:27" s="1566" customFormat="1" ht="42" customHeight="1">
      <c r="A608" s="841"/>
      <c r="B608" s="1289"/>
      <c r="C608" s="1332"/>
      <c r="D608" s="1288"/>
      <c r="E608" s="828" t="s">
        <v>1720</v>
      </c>
      <c r="F608" s="1264"/>
      <c r="G608" s="802">
        <v>1</v>
      </c>
      <c r="H608" s="797">
        <v>2.73</v>
      </c>
      <c r="I608" s="798"/>
      <c r="J608" s="797">
        <v>1.6</v>
      </c>
      <c r="K608" s="1235">
        <v>4.3680000000000003</v>
      </c>
      <c r="L608" s="842"/>
      <c r="M608" s="842"/>
      <c r="N608" s="810"/>
      <c r="O608" s="1162"/>
      <c r="P608" s="1162"/>
      <c r="Q608" s="1163"/>
      <c r="R608" s="1565"/>
      <c r="S608" s="1565"/>
      <c r="T608" s="1565"/>
      <c r="U608" s="1565"/>
      <c r="V608" s="1565"/>
      <c r="W608" s="1565"/>
      <c r="X608" s="1565"/>
      <c r="Y608" s="1565"/>
      <c r="Z608" s="1565"/>
      <c r="AA608" s="1565"/>
    </row>
    <row r="609" spans="1:27" s="1566" customFormat="1" ht="42" customHeight="1">
      <c r="A609" s="841"/>
      <c r="B609" s="1289"/>
      <c r="C609" s="1332"/>
      <c r="D609" s="1288"/>
      <c r="E609" s="828" t="s">
        <v>1721</v>
      </c>
      <c r="F609" s="1264"/>
      <c r="G609" s="802">
        <v>1</v>
      </c>
      <c r="H609" s="797">
        <v>5.2799999999999994</v>
      </c>
      <c r="I609" s="798"/>
      <c r="J609" s="797">
        <v>1.6</v>
      </c>
      <c r="K609" s="1235">
        <v>8.4479999999999986</v>
      </c>
      <c r="L609" s="842"/>
      <c r="M609" s="842"/>
      <c r="N609" s="810"/>
      <c r="O609" s="1162"/>
      <c r="P609" s="1162"/>
      <c r="Q609" s="1163"/>
      <c r="R609" s="1565"/>
      <c r="S609" s="1565"/>
      <c r="T609" s="1565"/>
      <c r="U609" s="1565"/>
      <c r="V609" s="1565"/>
      <c r="W609" s="1565"/>
      <c r="X609" s="1565"/>
      <c r="Y609" s="1565"/>
      <c r="Z609" s="1565"/>
      <c r="AA609" s="1565"/>
    </row>
    <row r="610" spans="1:27" s="1566" customFormat="1" ht="42" customHeight="1">
      <c r="A610" s="841"/>
      <c r="B610" s="1289"/>
      <c r="C610" s="1332"/>
      <c r="D610" s="1288"/>
      <c r="E610" s="828" t="s">
        <v>1789</v>
      </c>
      <c r="F610" s="1264"/>
      <c r="G610" s="802">
        <v>1</v>
      </c>
      <c r="H610" s="797">
        <v>5.7</v>
      </c>
      <c r="I610" s="798"/>
      <c r="J610" s="797">
        <v>2.6</v>
      </c>
      <c r="K610" s="1235">
        <v>14.82</v>
      </c>
      <c r="L610" s="842"/>
      <c r="M610" s="842"/>
      <c r="N610" s="810"/>
      <c r="O610" s="1162"/>
      <c r="P610" s="1162"/>
      <c r="Q610" s="1163"/>
      <c r="R610" s="1565"/>
      <c r="S610" s="1565"/>
      <c r="T610" s="1565"/>
      <c r="U610" s="1565"/>
      <c r="V610" s="1565"/>
      <c r="W610" s="1565"/>
      <c r="X610" s="1565"/>
      <c r="Y610" s="1565"/>
      <c r="Z610" s="1565"/>
      <c r="AA610" s="1565"/>
    </row>
    <row r="611" spans="1:27" s="1566" customFormat="1" ht="42" customHeight="1">
      <c r="A611" s="841"/>
      <c r="B611" s="1289"/>
      <c r="C611" s="1332"/>
      <c r="D611" s="1288"/>
      <c r="E611" s="828" t="s">
        <v>1790</v>
      </c>
      <c r="F611" s="1264"/>
      <c r="G611" s="802">
        <v>1</v>
      </c>
      <c r="H611" s="797">
        <v>0.9</v>
      </c>
      <c r="I611" s="797"/>
      <c r="J611" s="797">
        <v>2.1</v>
      </c>
      <c r="K611" s="1235">
        <v>1.8900000000000001</v>
      </c>
      <c r="L611" s="842"/>
      <c r="M611" s="842"/>
      <c r="N611" s="810"/>
      <c r="O611" s="1162"/>
      <c r="P611" s="1162"/>
      <c r="Q611" s="1163"/>
      <c r="R611" s="1565"/>
      <c r="S611" s="1565"/>
      <c r="T611" s="1565"/>
      <c r="U611" s="1565"/>
      <c r="V611" s="1565"/>
      <c r="W611" s="1565"/>
      <c r="X611" s="1565"/>
      <c r="Y611" s="1565"/>
      <c r="Z611" s="1565"/>
      <c r="AA611" s="1565"/>
    </row>
    <row r="612" spans="1:27" s="1566" customFormat="1" ht="42" customHeight="1">
      <c r="A612" s="841"/>
      <c r="B612" s="1289"/>
      <c r="C612" s="1332"/>
      <c r="D612" s="1288"/>
      <c r="E612" s="828" t="s">
        <v>1629</v>
      </c>
      <c r="F612" s="828"/>
      <c r="G612" s="802">
        <v>1</v>
      </c>
      <c r="H612" s="797">
        <v>1.86</v>
      </c>
      <c r="I612" s="798"/>
      <c r="J612" s="797">
        <v>1.6</v>
      </c>
      <c r="K612" s="800">
        <v>2.9760000000000004</v>
      </c>
      <c r="L612" s="842"/>
      <c r="M612" s="842"/>
      <c r="N612" s="810"/>
      <c r="O612" s="1162"/>
      <c r="P612" s="1162"/>
      <c r="Q612" s="1163"/>
      <c r="R612" s="1565"/>
      <c r="S612" s="1565"/>
      <c r="T612" s="1565"/>
      <c r="U612" s="1565"/>
      <c r="V612" s="1565"/>
      <c r="W612" s="1565"/>
      <c r="X612" s="1565"/>
      <c r="Y612" s="1565"/>
      <c r="Z612" s="1565"/>
      <c r="AA612" s="1565"/>
    </row>
    <row r="613" spans="1:27" s="1566" customFormat="1" ht="42" customHeight="1">
      <c r="A613" s="841"/>
      <c r="B613" s="1289"/>
      <c r="C613" s="1332"/>
      <c r="D613" s="1288"/>
      <c r="E613" s="828" t="s">
        <v>1631</v>
      </c>
      <c r="F613" s="828"/>
      <c r="G613" s="802">
        <v>1</v>
      </c>
      <c r="H613" s="797">
        <v>1.86</v>
      </c>
      <c r="I613" s="798"/>
      <c r="J613" s="797">
        <v>1</v>
      </c>
      <c r="K613" s="800">
        <v>1.86</v>
      </c>
      <c r="L613" s="842"/>
      <c r="M613" s="842"/>
      <c r="N613" s="810"/>
      <c r="O613" s="1162"/>
      <c r="P613" s="1162"/>
      <c r="Q613" s="1163"/>
      <c r="R613" s="1565"/>
      <c r="S613" s="1565"/>
      <c r="T613" s="1565"/>
      <c r="U613" s="1565"/>
      <c r="V613" s="1565"/>
      <c r="W613" s="1565"/>
      <c r="X613" s="1565"/>
      <c r="Y613" s="1565"/>
      <c r="Z613" s="1565"/>
      <c r="AA613" s="1565"/>
    </row>
    <row r="614" spans="1:27" s="1566" customFormat="1" ht="42" customHeight="1">
      <c r="A614" s="841"/>
      <c r="B614" s="1289"/>
      <c r="C614" s="1332"/>
      <c r="D614" s="1288"/>
      <c r="E614" s="828" t="s">
        <v>1719</v>
      </c>
      <c r="F614" s="828"/>
      <c r="G614" s="802">
        <v>1</v>
      </c>
      <c r="H614" s="797">
        <v>0.7</v>
      </c>
      <c r="I614" s="798"/>
      <c r="J614" s="797">
        <v>0.5</v>
      </c>
      <c r="K614" s="800">
        <v>0.35</v>
      </c>
      <c r="L614" s="842"/>
      <c r="M614" s="842"/>
      <c r="N614" s="810"/>
      <c r="O614" s="1162"/>
      <c r="P614" s="1162"/>
      <c r="Q614" s="1163"/>
      <c r="R614" s="1565"/>
      <c r="S614" s="1565"/>
      <c r="T614" s="1565"/>
      <c r="U614" s="1565"/>
      <c r="V614" s="1565"/>
      <c r="W614" s="1565"/>
      <c r="X614" s="1565"/>
      <c r="Y614" s="1565"/>
      <c r="Z614" s="1565"/>
      <c r="AA614" s="1565"/>
    </row>
    <row r="615" spans="1:27" s="1566" customFormat="1" ht="42" customHeight="1">
      <c r="A615" s="841"/>
      <c r="B615" s="1289"/>
      <c r="C615" s="1332"/>
      <c r="D615" s="1288"/>
      <c r="E615" s="828" t="s">
        <v>1724</v>
      </c>
      <c r="F615" s="828"/>
      <c r="G615" s="802">
        <v>1</v>
      </c>
      <c r="H615" s="797">
        <v>0.86</v>
      </c>
      <c r="I615" s="798"/>
      <c r="J615" s="797">
        <v>0.4</v>
      </c>
      <c r="K615" s="800">
        <v>0.34400000000000003</v>
      </c>
      <c r="L615" s="842"/>
      <c r="M615" s="842"/>
      <c r="N615" s="810"/>
      <c r="O615" s="1162"/>
      <c r="P615" s="1162"/>
      <c r="Q615" s="1163"/>
      <c r="R615" s="1565"/>
      <c r="S615" s="1565"/>
      <c r="T615" s="1565"/>
      <c r="U615" s="1565"/>
      <c r="V615" s="1565"/>
      <c r="W615" s="1565"/>
      <c r="X615" s="1565"/>
      <c r="Y615" s="1565"/>
      <c r="Z615" s="1565"/>
      <c r="AA615" s="1565"/>
    </row>
    <row r="616" spans="1:27" s="1566" customFormat="1" ht="42" customHeight="1">
      <c r="A616" s="841"/>
      <c r="B616" s="1289"/>
      <c r="C616" s="1332"/>
      <c r="D616" s="1288"/>
      <c r="E616" s="828" t="s">
        <v>1725</v>
      </c>
      <c r="F616" s="828"/>
      <c r="G616" s="802">
        <v>1</v>
      </c>
      <c r="H616" s="797">
        <v>3.75</v>
      </c>
      <c r="I616" s="798"/>
      <c r="J616" s="797">
        <v>2.6</v>
      </c>
      <c r="K616" s="800">
        <v>9.75</v>
      </c>
      <c r="L616" s="842"/>
      <c r="M616" s="842"/>
      <c r="N616" s="810"/>
      <c r="O616" s="1162"/>
      <c r="P616" s="1162"/>
      <c r="Q616" s="1163"/>
      <c r="R616" s="1565"/>
      <c r="S616" s="1565"/>
      <c r="T616" s="1565"/>
      <c r="U616" s="1565"/>
      <c r="V616" s="1565"/>
      <c r="W616" s="1565"/>
      <c r="X616" s="1565"/>
      <c r="Y616" s="1565"/>
      <c r="Z616" s="1565"/>
      <c r="AA616" s="1565"/>
    </row>
    <row r="617" spans="1:27" s="1566" customFormat="1" ht="42" customHeight="1">
      <c r="A617" s="841"/>
      <c r="B617" s="1289"/>
      <c r="C617" s="1332"/>
      <c r="D617" s="1288"/>
      <c r="E617" s="828" t="s">
        <v>1729</v>
      </c>
      <c r="F617" s="1264"/>
      <c r="G617" s="802">
        <v>1</v>
      </c>
      <c r="H617" s="797">
        <v>6.63</v>
      </c>
      <c r="I617" s="797"/>
      <c r="J617" s="797">
        <v>1.6</v>
      </c>
      <c r="K617" s="1235">
        <v>10.608000000000001</v>
      </c>
      <c r="L617" s="842"/>
      <c r="M617" s="842"/>
      <c r="N617" s="810"/>
      <c r="O617" s="1162"/>
      <c r="P617" s="1162"/>
      <c r="Q617" s="1163"/>
      <c r="R617" s="1565"/>
      <c r="S617" s="1565"/>
      <c r="T617" s="1565"/>
      <c r="U617" s="1565"/>
      <c r="V617" s="1565"/>
      <c r="W617" s="1565"/>
      <c r="X617" s="1565"/>
      <c r="Y617" s="1565"/>
      <c r="Z617" s="1565"/>
      <c r="AA617" s="1565"/>
    </row>
    <row r="618" spans="1:27" s="1566" customFormat="1" ht="42" customHeight="1">
      <c r="A618" s="841"/>
      <c r="B618" s="1289"/>
      <c r="C618" s="1332"/>
      <c r="D618" s="1288"/>
      <c r="E618" s="828" t="s">
        <v>1794</v>
      </c>
      <c r="F618" s="1264"/>
      <c r="G618" s="802">
        <v>1</v>
      </c>
      <c r="H618" s="797">
        <v>6.63</v>
      </c>
      <c r="I618" s="798"/>
      <c r="J618" s="797">
        <v>1</v>
      </c>
      <c r="K618" s="1235">
        <v>6.63</v>
      </c>
      <c r="L618" s="842"/>
      <c r="M618" s="842"/>
      <c r="N618" s="810"/>
      <c r="O618" s="1162"/>
      <c r="P618" s="1162"/>
      <c r="Q618" s="1163"/>
      <c r="R618" s="1565"/>
      <c r="S618" s="1565"/>
      <c r="T618" s="1565"/>
      <c r="U618" s="1565"/>
      <c r="V618" s="1565"/>
      <c r="W618" s="1565"/>
      <c r="X618" s="1565"/>
      <c r="Y618" s="1565"/>
      <c r="Z618" s="1565"/>
      <c r="AA618" s="1565"/>
    </row>
    <row r="619" spans="1:27" s="1566" customFormat="1" ht="42" customHeight="1">
      <c r="A619" s="841"/>
      <c r="B619" s="1289"/>
      <c r="C619" s="1332"/>
      <c r="D619" s="1288"/>
      <c r="E619" s="828" t="s">
        <v>1759</v>
      </c>
      <c r="F619" s="1264"/>
      <c r="G619" s="802">
        <v>1</v>
      </c>
      <c r="H619" s="797">
        <v>10.54</v>
      </c>
      <c r="I619" s="797"/>
      <c r="J619" s="797">
        <v>1.6</v>
      </c>
      <c r="K619" s="1235">
        <v>16.864000000000001</v>
      </c>
      <c r="L619" s="842"/>
      <c r="M619" s="842"/>
      <c r="N619" s="810"/>
      <c r="O619" s="1162"/>
      <c r="P619" s="1162"/>
      <c r="Q619" s="1163"/>
      <c r="R619" s="1565"/>
      <c r="S619" s="1565"/>
      <c r="T619" s="1565"/>
      <c r="U619" s="1565"/>
      <c r="V619" s="1565"/>
      <c r="W619" s="1565"/>
      <c r="X619" s="1565"/>
      <c r="Y619" s="1565"/>
      <c r="Z619" s="1565"/>
      <c r="AA619" s="1565"/>
    </row>
    <row r="620" spans="1:27" s="1566" customFormat="1" ht="42" customHeight="1">
      <c r="A620" s="841"/>
      <c r="B620" s="1289"/>
      <c r="C620" s="1332"/>
      <c r="D620" s="1288"/>
      <c r="E620" s="828" t="s">
        <v>1760</v>
      </c>
      <c r="F620" s="1264"/>
      <c r="G620" s="802">
        <v>1</v>
      </c>
      <c r="H620" s="797">
        <v>0.48</v>
      </c>
      <c r="I620" s="797"/>
      <c r="J620" s="797">
        <v>1.6</v>
      </c>
      <c r="K620" s="1235">
        <v>0.76800000000000002</v>
      </c>
      <c r="L620" s="842"/>
      <c r="M620" s="842"/>
      <c r="N620" s="810"/>
      <c r="O620" s="1162"/>
      <c r="P620" s="1162"/>
      <c r="Q620" s="1163"/>
      <c r="R620" s="1565"/>
      <c r="S620" s="1565"/>
      <c r="T620" s="1565"/>
      <c r="U620" s="1565"/>
      <c r="V620" s="1565"/>
      <c r="W620" s="1565"/>
      <c r="X620" s="1565"/>
      <c r="Y620" s="1565"/>
      <c r="Z620" s="1565"/>
      <c r="AA620" s="1565"/>
    </row>
    <row r="621" spans="1:27" s="1566" customFormat="1" ht="42" customHeight="1">
      <c r="A621" s="841"/>
      <c r="B621" s="1289"/>
      <c r="C621" s="1332"/>
      <c r="D621" s="1288"/>
      <c r="E621" s="828" t="s">
        <v>1796</v>
      </c>
      <c r="F621" s="1264"/>
      <c r="G621" s="802">
        <v>1</v>
      </c>
      <c r="H621" s="797">
        <v>10.54</v>
      </c>
      <c r="I621" s="798"/>
      <c r="J621" s="797">
        <v>1</v>
      </c>
      <c r="K621" s="1235">
        <v>10.54</v>
      </c>
      <c r="L621" s="842"/>
      <c r="M621" s="842"/>
      <c r="N621" s="810"/>
      <c r="O621" s="1162"/>
      <c r="P621" s="1162"/>
      <c r="Q621" s="1163"/>
      <c r="R621" s="1565"/>
      <c r="S621" s="1565"/>
      <c r="T621" s="1565"/>
      <c r="U621" s="1565"/>
      <c r="V621" s="1565"/>
      <c r="W621" s="1565"/>
      <c r="X621" s="1565"/>
      <c r="Y621" s="1565"/>
      <c r="Z621" s="1565"/>
      <c r="AA621" s="1565"/>
    </row>
    <row r="622" spans="1:27" s="1566" customFormat="1" ht="42" customHeight="1">
      <c r="A622" s="841"/>
      <c r="B622" s="1289"/>
      <c r="C622" s="1332"/>
      <c r="D622" s="1288"/>
      <c r="E622" s="828" t="s">
        <v>1797</v>
      </c>
      <c r="F622" s="1264"/>
      <c r="G622" s="802">
        <v>1</v>
      </c>
      <c r="H622" s="797">
        <v>0.48</v>
      </c>
      <c r="I622" s="797"/>
      <c r="J622" s="797">
        <v>1</v>
      </c>
      <c r="K622" s="1235">
        <v>0.48</v>
      </c>
      <c r="L622" s="842"/>
      <c r="M622" s="842"/>
      <c r="N622" s="810"/>
      <c r="O622" s="1162"/>
      <c r="P622" s="1162"/>
      <c r="Q622" s="1163"/>
      <c r="R622" s="1565"/>
      <c r="S622" s="1565"/>
      <c r="T622" s="1565"/>
      <c r="U622" s="1565"/>
      <c r="V622" s="1565"/>
      <c r="W622" s="1565"/>
      <c r="X622" s="1565"/>
      <c r="Y622" s="1565"/>
      <c r="Z622" s="1565"/>
      <c r="AA622" s="1565"/>
    </row>
    <row r="623" spans="1:27" s="1566" customFormat="1" ht="42" customHeight="1">
      <c r="A623" s="841"/>
      <c r="B623" s="1289"/>
      <c r="C623" s="1332"/>
      <c r="D623" s="1288"/>
      <c r="E623" s="828" t="s">
        <v>1719</v>
      </c>
      <c r="F623" s="1264"/>
      <c r="G623" s="802">
        <v>1</v>
      </c>
      <c r="H623" s="797">
        <v>0.7</v>
      </c>
      <c r="I623" s="798"/>
      <c r="J623" s="797">
        <v>0.5</v>
      </c>
      <c r="K623" s="1235">
        <v>0.35</v>
      </c>
      <c r="L623" s="842"/>
      <c r="M623" s="842"/>
      <c r="N623" s="810"/>
      <c r="O623" s="1162"/>
      <c r="P623" s="1162"/>
      <c r="Q623" s="1163"/>
      <c r="R623" s="1565"/>
      <c r="S623" s="1565"/>
      <c r="T623" s="1565"/>
      <c r="U623" s="1565"/>
      <c r="V623" s="1565"/>
      <c r="W623" s="1565"/>
      <c r="X623" s="1565"/>
      <c r="Y623" s="1565"/>
      <c r="Z623" s="1565"/>
      <c r="AA623" s="1565"/>
    </row>
    <row r="624" spans="1:27" s="1566" customFormat="1" ht="42" customHeight="1">
      <c r="A624" s="841"/>
      <c r="B624" s="1289"/>
      <c r="C624" s="1332"/>
      <c r="D624" s="1288"/>
      <c r="E624" s="828" t="s">
        <v>1803</v>
      </c>
      <c r="F624" s="1264"/>
      <c r="G624" s="802">
        <v>1</v>
      </c>
      <c r="H624" s="797">
        <v>5.95</v>
      </c>
      <c r="I624" s="797"/>
      <c r="J624" s="797">
        <v>2.6</v>
      </c>
      <c r="K624" s="1235">
        <v>15.47</v>
      </c>
      <c r="L624" s="842"/>
      <c r="M624" s="842"/>
      <c r="N624" s="810"/>
      <c r="O624" s="1162"/>
      <c r="P624" s="1162"/>
      <c r="Q624" s="1163"/>
      <c r="R624" s="1565"/>
      <c r="S624" s="1565"/>
      <c r="T624" s="1565"/>
      <c r="U624" s="1565"/>
      <c r="V624" s="1565"/>
      <c r="W624" s="1565"/>
      <c r="X624" s="1565"/>
      <c r="Y624" s="1565"/>
      <c r="Z624" s="1565"/>
      <c r="AA624" s="1565"/>
    </row>
    <row r="625" spans="1:27" s="1566" customFormat="1" ht="42" customHeight="1">
      <c r="A625" s="841"/>
      <c r="B625" s="1289"/>
      <c r="C625" s="1332"/>
      <c r="D625" s="1288"/>
      <c r="E625" s="828" t="s">
        <v>1731</v>
      </c>
      <c r="F625" s="1264"/>
      <c r="G625" s="802">
        <v>1</v>
      </c>
      <c r="H625" s="797">
        <v>5.5</v>
      </c>
      <c r="I625" s="798"/>
      <c r="J625" s="797">
        <v>1.6</v>
      </c>
      <c r="K625" s="1235">
        <v>8.8000000000000007</v>
      </c>
      <c r="L625" s="842"/>
      <c r="M625" s="842"/>
      <c r="N625" s="810"/>
      <c r="O625" s="1162"/>
      <c r="P625" s="1162"/>
      <c r="Q625" s="1163"/>
      <c r="R625" s="1565"/>
      <c r="S625" s="1565"/>
      <c r="T625" s="1565"/>
      <c r="U625" s="1565"/>
      <c r="V625" s="1565"/>
      <c r="W625" s="1565"/>
      <c r="X625" s="1565"/>
      <c r="Y625" s="1565"/>
      <c r="Z625" s="1565"/>
      <c r="AA625" s="1565"/>
    </row>
    <row r="626" spans="1:27" s="1566" customFormat="1" ht="42" customHeight="1">
      <c r="A626" s="841"/>
      <c r="B626" s="1289"/>
      <c r="C626" s="1332"/>
      <c r="D626" s="1288"/>
      <c r="E626" s="828" t="s">
        <v>1805</v>
      </c>
      <c r="F626" s="1264"/>
      <c r="G626" s="802">
        <v>1</v>
      </c>
      <c r="H626" s="797">
        <v>5.5</v>
      </c>
      <c r="I626" s="798"/>
      <c r="J626" s="797">
        <v>1</v>
      </c>
      <c r="K626" s="1235">
        <v>5.5</v>
      </c>
      <c r="L626" s="842"/>
      <c r="M626" s="842"/>
      <c r="N626" s="810"/>
      <c r="O626" s="1162"/>
      <c r="P626" s="1162"/>
      <c r="Q626" s="1163"/>
      <c r="R626" s="1565"/>
      <c r="S626" s="1565"/>
      <c r="T626" s="1565"/>
      <c r="U626" s="1565"/>
      <c r="V626" s="1565"/>
      <c r="W626" s="1565"/>
      <c r="X626" s="1565"/>
      <c r="Y626" s="1565"/>
      <c r="Z626" s="1565"/>
      <c r="AA626" s="1565"/>
    </row>
    <row r="627" spans="1:27" s="1566" customFormat="1" ht="42" customHeight="1">
      <c r="A627" s="841"/>
      <c r="B627" s="1289"/>
      <c r="C627" s="1332"/>
      <c r="D627" s="1288"/>
      <c r="E627" s="828" t="s">
        <v>1633</v>
      </c>
      <c r="F627" s="1264"/>
      <c r="G627" s="802">
        <v>1</v>
      </c>
      <c r="H627" s="797">
        <v>1.59</v>
      </c>
      <c r="I627" s="797"/>
      <c r="J627" s="797">
        <v>2.4500000000000002</v>
      </c>
      <c r="K627" s="1235">
        <v>3.8955000000000006</v>
      </c>
      <c r="L627" s="842"/>
      <c r="M627" s="842"/>
      <c r="N627" s="810"/>
      <c r="O627" s="1162"/>
      <c r="P627" s="1162"/>
      <c r="Q627" s="1163"/>
      <c r="R627" s="1565"/>
      <c r="S627" s="1565"/>
      <c r="T627" s="1565"/>
      <c r="U627" s="1565"/>
      <c r="V627" s="1565"/>
      <c r="W627" s="1565"/>
      <c r="X627" s="1565"/>
      <c r="Y627" s="1565"/>
      <c r="Z627" s="1565"/>
      <c r="AA627" s="1565"/>
    </row>
    <row r="628" spans="1:27" s="1566" customFormat="1" ht="42" customHeight="1">
      <c r="A628" s="841"/>
      <c r="B628" s="1289"/>
      <c r="C628" s="1332"/>
      <c r="D628" s="1288"/>
      <c r="E628" s="828" t="s">
        <v>1733</v>
      </c>
      <c r="F628" s="1264"/>
      <c r="G628" s="802">
        <v>1</v>
      </c>
      <c r="H628" s="797">
        <v>1.45</v>
      </c>
      <c r="I628" s="797"/>
      <c r="J628" s="797">
        <v>2.4500000000000002</v>
      </c>
      <c r="K628" s="1235">
        <v>3.5525000000000002</v>
      </c>
      <c r="L628" s="842"/>
      <c r="M628" s="842"/>
      <c r="N628" s="810"/>
      <c r="O628" s="1162"/>
      <c r="P628" s="1162"/>
      <c r="Q628" s="1163"/>
      <c r="R628" s="1565"/>
      <c r="S628" s="1565"/>
      <c r="T628" s="1565"/>
      <c r="U628" s="1565"/>
      <c r="V628" s="1565"/>
      <c r="W628" s="1565"/>
      <c r="X628" s="1565"/>
      <c r="Y628" s="1565"/>
      <c r="Z628" s="1565"/>
      <c r="AA628" s="1565"/>
    </row>
    <row r="629" spans="1:27" s="1566" customFormat="1" ht="42" customHeight="1">
      <c r="A629" s="841"/>
      <c r="B629" s="1289"/>
      <c r="C629" s="1332"/>
      <c r="D629" s="1288"/>
      <c r="E629" s="828" t="s">
        <v>1736</v>
      </c>
      <c r="F629" s="1264"/>
      <c r="G629" s="802">
        <v>1</v>
      </c>
      <c r="H629" s="797">
        <v>1.25</v>
      </c>
      <c r="I629" s="797"/>
      <c r="J629" s="797">
        <v>2.4500000000000002</v>
      </c>
      <c r="K629" s="1235">
        <v>3.0625</v>
      </c>
      <c r="L629" s="842"/>
      <c r="M629" s="842"/>
      <c r="N629" s="810"/>
      <c r="O629" s="1162"/>
      <c r="P629" s="1162"/>
      <c r="Q629" s="1163"/>
      <c r="R629" s="1565"/>
      <c r="S629" s="1565"/>
      <c r="T629" s="1565"/>
      <c r="U629" s="1565"/>
      <c r="V629" s="1565"/>
      <c r="W629" s="1565"/>
      <c r="X629" s="1565"/>
      <c r="Y629" s="1565"/>
      <c r="Z629" s="1565"/>
      <c r="AA629" s="1565"/>
    </row>
    <row r="630" spans="1:27" s="1566" customFormat="1" ht="42" customHeight="1">
      <c r="A630" s="841"/>
      <c r="B630" s="1289"/>
      <c r="C630" s="1332"/>
      <c r="D630" s="1288"/>
      <c r="E630" s="828" t="s">
        <v>1739</v>
      </c>
      <c r="F630" s="1264"/>
      <c r="G630" s="802">
        <v>1</v>
      </c>
      <c r="H630" s="797">
        <v>1.4</v>
      </c>
      <c r="I630" s="797"/>
      <c r="J630" s="797">
        <v>2.4500000000000002</v>
      </c>
      <c r="K630" s="1235">
        <v>3.43</v>
      </c>
      <c r="L630" s="842"/>
      <c r="M630" s="842"/>
      <c r="N630" s="810"/>
      <c r="O630" s="1162"/>
      <c r="P630" s="1162"/>
      <c r="Q630" s="1163"/>
      <c r="R630" s="1565"/>
      <c r="S630" s="1565"/>
      <c r="T630" s="1565"/>
      <c r="U630" s="1565"/>
      <c r="V630" s="1565"/>
      <c r="W630" s="1565"/>
      <c r="X630" s="1565"/>
      <c r="Y630" s="1565"/>
      <c r="Z630" s="1565"/>
      <c r="AA630" s="1565"/>
    </row>
    <row r="631" spans="1:27" s="1566" customFormat="1" ht="42" customHeight="1">
      <c r="A631" s="841"/>
      <c r="B631" s="1289"/>
      <c r="C631" s="1332"/>
      <c r="D631" s="1288"/>
      <c r="E631" s="828" t="s">
        <v>1741</v>
      </c>
      <c r="F631" s="1264"/>
      <c r="G631" s="802">
        <v>1</v>
      </c>
      <c r="H631" s="797">
        <v>2.85</v>
      </c>
      <c r="I631" s="797"/>
      <c r="J631" s="797">
        <v>1.6</v>
      </c>
      <c r="K631" s="1235">
        <v>4.5600000000000005</v>
      </c>
      <c r="L631" s="842"/>
      <c r="M631" s="842"/>
      <c r="N631" s="810"/>
      <c r="O631" s="1162"/>
      <c r="P631" s="1162"/>
      <c r="Q631" s="1163"/>
      <c r="R631" s="1565"/>
      <c r="S631" s="1565"/>
      <c r="T631" s="1565"/>
      <c r="U631" s="1565"/>
      <c r="V631" s="1565"/>
      <c r="W631" s="1565"/>
      <c r="X631" s="1565"/>
      <c r="Y631" s="1565"/>
      <c r="Z631" s="1565"/>
      <c r="AA631" s="1565"/>
    </row>
    <row r="632" spans="1:27" s="1566" customFormat="1" ht="42" customHeight="1">
      <c r="A632" s="841"/>
      <c r="B632" s="1289"/>
      <c r="C632" s="1332"/>
      <c r="D632" s="1288"/>
      <c r="E632" s="828" t="s">
        <v>1808</v>
      </c>
      <c r="F632" s="1264"/>
      <c r="G632" s="802">
        <v>1</v>
      </c>
      <c r="H632" s="797">
        <v>2.85</v>
      </c>
      <c r="I632" s="797"/>
      <c r="J632" s="797">
        <v>0.85000000000000009</v>
      </c>
      <c r="K632" s="1235">
        <v>2.4225000000000003</v>
      </c>
      <c r="L632" s="842"/>
      <c r="M632" s="842"/>
      <c r="N632" s="810"/>
      <c r="O632" s="1162"/>
      <c r="P632" s="1162"/>
      <c r="Q632" s="1163"/>
      <c r="R632" s="1565"/>
      <c r="S632" s="1565"/>
      <c r="T632" s="1565"/>
      <c r="U632" s="1565"/>
      <c r="V632" s="1565"/>
      <c r="W632" s="1565"/>
      <c r="X632" s="1565"/>
      <c r="Y632" s="1565"/>
      <c r="Z632" s="1565"/>
      <c r="AA632" s="1565"/>
    </row>
    <row r="633" spans="1:27" s="1566" customFormat="1" ht="42" customHeight="1">
      <c r="A633" s="841"/>
      <c r="B633" s="1289"/>
      <c r="C633" s="1332"/>
      <c r="D633" s="1288"/>
      <c r="E633" s="828" t="s">
        <v>1746</v>
      </c>
      <c r="F633" s="1264"/>
      <c r="G633" s="802">
        <v>1</v>
      </c>
      <c r="H633" s="797">
        <v>2.85</v>
      </c>
      <c r="I633" s="797"/>
      <c r="J633" s="797">
        <v>2.6</v>
      </c>
      <c r="K633" s="1235">
        <v>7.41</v>
      </c>
      <c r="L633" s="842"/>
      <c r="M633" s="842"/>
      <c r="N633" s="810"/>
      <c r="O633" s="1162"/>
      <c r="P633" s="1162"/>
      <c r="Q633" s="1163"/>
      <c r="R633" s="1565"/>
      <c r="S633" s="1565"/>
      <c r="T633" s="1565"/>
      <c r="U633" s="1565"/>
      <c r="V633" s="1565"/>
      <c r="W633" s="1565"/>
      <c r="X633" s="1565"/>
      <c r="Y633" s="1565"/>
      <c r="Z633" s="1565"/>
      <c r="AA633" s="1565"/>
    </row>
    <row r="634" spans="1:27" s="1566" customFormat="1" ht="42" customHeight="1">
      <c r="A634" s="841"/>
      <c r="B634" s="1289"/>
      <c r="C634" s="1332"/>
      <c r="D634" s="1288"/>
      <c r="E634" s="828" t="s">
        <v>1745</v>
      </c>
      <c r="F634" s="1264"/>
      <c r="G634" s="802"/>
      <c r="H634" s="797">
        <v>2.85</v>
      </c>
      <c r="I634" s="797"/>
      <c r="J634" s="797">
        <v>2.6</v>
      </c>
      <c r="K634" s="1235">
        <v>7.41</v>
      </c>
      <c r="L634" s="842"/>
      <c r="M634" s="842"/>
      <c r="N634" s="810"/>
      <c r="O634" s="1162"/>
      <c r="P634" s="1162"/>
      <c r="Q634" s="1163"/>
      <c r="R634" s="1565"/>
      <c r="S634" s="1565"/>
      <c r="T634" s="1565"/>
      <c r="U634" s="1565"/>
      <c r="V634" s="1565"/>
      <c r="W634" s="1565"/>
      <c r="X634" s="1565"/>
      <c r="Y634" s="1565"/>
      <c r="Z634" s="1565"/>
      <c r="AA634" s="1565"/>
    </row>
    <row r="635" spans="1:27" s="1566" customFormat="1" ht="42" customHeight="1">
      <c r="A635" s="841"/>
      <c r="B635" s="1289"/>
      <c r="C635" s="1332"/>
      <c r="D635" s="1288"/>
      <c r="E635" s="828" t="s">
        <v>1749</v>
      </c>
      <c r="F635" s="1264"/>
      <c r="G635" s="802">
        <v>1</v>
      </c>
      <c r="H635" s="797">
        <v>3.76</v>
      </c>
      <c r="I635" s="798"/>
      <c r="J635" s="797">
        <v>2.6</v>
      </c>
      <c r="K635" s="1235">
        <v>9.7759999999999998</v>
      </c>
      <c r="L635" s="842"/>
      <c r="M635" s="842"/>
      <c r="N635" s="810"/>
      <c r="O635" s="1162"/>
      <c r="P635" s="1162"/>
      <c r="Q635" s="1163"/>
      <c r="R635" s="1565"/>
      <c r="S635" s="1565"/>
      <c r="T635" s="1565"/>
      <c r="U635" s="1565"/>
      <c r="V635" s="1565"/>
      <c r="W635" s="1565"/>
      <c r="X635" s="1565"/>
      <c r="Y635" s="1565"/>
      <c r="Z635" s="1565"/>
      <c r="AA635" s="1565"/>
    </row>
    <row r="636" spans="1:27" s="1566" customFormat="1" ht="42" customHeight="1">
      <c r="A636" s="841"/>
      <c r="B636" s="1289"/>
      <c r="C636" s="1332"/>
      <c r="D636" s="1288"/>
      <c r="E636" s="828" t="s">
        <v>1763</v>
      </c>
      <c r="F636" s="1264"/>
      <c r="G636" s="802">
        <v>1</v>
      </c>
      <c r="H636" s="797">
        <v>3.26</v>
      </c>
      <c r="I636" s="798"/>
      <c r="J636" s="797">
        <v>1.6</v>
      </c>
      <c r="K636" s="1235">
        <v>5.2160000000000002</v>
      </c>
      <c r="L636" s="842"/>
      <c r="M636" s="842"/>
      <c r="N636" s="810"/>
      <c r="O636" s="1162"/>
      <c r="P636" s="1162"/>
      <c r="Q636" s="1163"/>
      <c r="R636" s="1565"/>
      <c r="S636" s="1565"/>
      <c r="T636" s="1565"/>
      <c r="U636" s="1565"/>
      <c r="V636" s="1565"/>
      <c r="W636" s="1565"/>
      <c r="X636" s="1565"/>
      <c r="Y636" s="1565"/>
      <c r="Z636" s="1565"/>
      <c r="AA636" s="1565"/>
    </row>
    <row r="637" spans="1:27" s="1566" customFormat="1" ht="42" customHeight="1">
      <c r="A637" s="841"/>
      <c r="B637" s="1289"/>
      <c r="C637" s="1332"/>
      <c r="D637" s="1288"/>
      <c r="E637" s="828" t="s">
        <v>1810</v>
      </c>
      <c r="F637" s="1264"/>
      <c r="G637" s="802">
        <v>1</v>
      </c>
      <c r="H637" s="797">
        <v>3.26</v>
      </c>
      <c r="I637" s="798"/>
      <c r="J637" s="797">
        <v>1</v>
      </c>
      <c r="K637" s="1235">
        <v>3.26</v>
      </c>
      <c r="L637" s="842"/>
      <c r="M637" s="842"/>
      <c r="N637" s="810"/>
      <c r="O637" s="1162"/>
      <c r="P637" s="1162"/>
      <c r="Q637" s="1163"/>
      <c r="R637" s="1565"/>
      <c r="S637" s="1565"/>
      <c r="T637" s="1565"/>
      <c r="U637" s="1565"/>
      <c r="V637" s="1565"/>
      <c r="W637" s="1565"/>
      <c r="X637" s="1565"/>
      <c r="Y637" s="1565"/>
      <c r="Z637" s="1565"/>
      <c r="AA637" s="1565"/>
    </row>
    <row r="638" spans="1:27" s="1566" customFormat="1" ht="42" customHeight="1">
      <c r="A638" s="841"/>
      <c r="B638" s="1289"/>
      <c r="C638" s="1332"/>
      <c r="D638" s="1288"/>
      <c r="E638" s="828" t="s">
        <v>1765</v>
      </c>
      <c r="F638" s="1264"/>
      <c r="G638" s="802">
        <v>1</v>
      </c>
      <c r="H638" s="797">
        <v>1.8</v>
      </c>
      <c r="I638" s="797"/>
      <c r="J638" s="797">
        <v>2.6</v>
      </c>
      <c r="K638" s="1235">
        <v>4.6800000000000006</v>
      </c>
      <c r="L638" s="842"/>
      <c r="M638" s="842"/>
      <c r="N638" s="810"/>
      <c r="O638" s="1162"/>
      <c r="P638" s="1162"/>
      <c r="Q638" s="1163"/>
      <c r="R638" s="1565"/>
      <c r="S638" s="1565"/>
      <c r="T638" s="1565"/>
      <c r="U638" s="1565"/>
      <c r="V638" s="1565"/>
      <c r="W638" s="1565"/>
      <c r="X638" s="1565"/>
      <c r="Y638" s="1565"/>
      <c r="Z638" s="1565"/>
      <c r="AA638" s="1565"/>
    </row>
    <row r="639" spans="1:27" s="1566" customFormat="1" ht="42" customHeight="1">
      <c r="A639" s="841"/>
      <c r="B639" s="1289"/>
      <c r="C639" s="1332"/>
      <c r="D639" s="1288"/>
      <c r="E639" s="828" t="s">
        <v>1751</v>
      </c>
      <c r="F639" s="1264"/>
      <c r="G639" s="802">
        <v>2</v>
      </c>
      <c r="H639" s="797">
        <v>1.8</v>
      </c>
      <c r="I639" s="797"/>
      <c r="J639" s="797">
        <v>2.6</v>
      </c>
      <c r="K639" s="1235">
        <v>9.3600000000000012</v>
      </c>
      <c r="L639" s="842"/>
      <c r="M639" s="842"/>
      <c r="N639" s="810"/>
      <c r="O639" s="1162"/>
      <c r="P639" s="1162"/>
      <c r="Q639" s="1163"/>
      <c r="R639" s="1565"/>
      <c r="S639" s="1565"/>
      <c r="T639" s="1565"/>
      <c r="U639" s="1565"/>
      <c r="V639" s="1565"/>
      <c r="W639" s="1565"/>
      <c r="X639" s="1565"/>
      <c r="Y639" s="1565"/>
      <c r="Z639" s="1565"/>
      <c r="AA639" s="1565"/>
    </row>
    <row r="640" spans="1:27" s="1566" customFormat="1" ht="42" customHeight="1">
      <c r="A640" s="841"/>
      <c r="B640" s="1289"/>
      <c r="C640" s="1332"/>
      <c r="D640" s="1288"/>
      <c r="E640" s="828" t="s">
        <v>1505</v>
      </c>
      <c r="F640" s="1264"/>
      <c r="G640" s="802">
        <v>1</v>
      </c>
      <c r="H640" s="797">
        <v>0.38</v>
      </c>
      <c r="I640" s="798"/>
      <c r="J640" s="797">
        <v>0.4</v>
      </c>
      <c r="K640" s="1235">
        <v>0.15200000000000002</v>
      </c>
      <c r="L640" s="842"/>
      <c r="M640" s="842"/>
      <c r="N640" s="810"/>
      <c r="O640" s="1162"/>
      <c r="P640" s="1162"/>
      <c r="Q640" s="1163"/>
      <c r="R640" s="1565"/>
      <c r="S640" s="1565"/>
      <c r="T640" s="1565"/>
      <c r="U640" s="1565"/>
      <c r="V640" s="1565"/>
      <c r="W640" s="1565"/>
      <c r="X640" s="1565"/>
      <c r="Y640" s="1565"/>
      <c r="Z640" s="1565"/>
      <c r="AA640" s="1565"/>
    </row>
    <row r="641" spans="1:27" s="1566" customFormat="1" ht="42" customHeight="1">
      <c r="A641" s="841"/>
      <c r="B641" s="1289"/>
      <c r="C641" s="1332"/>
      <c r="D641" s="1288"/>
      <c r="E641" s="828" t="s">
        <v>1754</v>
      </c>
      <c r="F641" s="1264"/>
      <c r="G641" s="802">
        <v>2</v>
      </c>
      <c r="H641" s="797">
        <v>5.19</v>
      </c>
      <c r="I641" s="797"/>
      <c r="J641" s="797">
        <v>2.6</v>
      </c>
      <c r="K641" s="1235">
        <v>26.988000000000003</v>
      </c>
      <c r="L641" s="842"/>
      <c r="M641" s="842"/>
      <c r="N641" s="810"/>
      <c r="O641" s="1162"/>
      <c r="P641" s="1162"/>
      <c r="Q641" s="1163"/>
      <c r="R641" s="1565"/>
      <c r="S641" s="1565"/>
      <c r="T641" s="1565"/>
      <c r="U641" s="1565"/>
      <c r="V641" s="1565"/>
      <c r="W641" s="1565"/>
      <c r="X641" s="1565"/>
      <c r="Y641" s="1565"/>
      <c r="Z641" s="1565"/>
      <c r="AA641" s="1565"/>
    </row>
    <row r="642" spans="1:27" s="1566" customFormat="1" ht="42" customHeight="1">
      <c r="A642" s="841"/>
      <c r="B642" s="1289"/>
      <c r="C642" s="1332"/>
      <c r="D642" s="1288"/>
      <c r="E642" s="828" t="s">
        <v>1767</v>
      </c>
      <c r="F642" s="1264"/>
      <c r="G642" s="802">
        <v>1</v>
      </c>
      <c r="H642" s="797">
        <v>2.34</v>
      </c>
      <c r="I642" s="797"/>
      <c r="J642" s="797">
        <v>1.6</v>
      </c>
      <c r="K642" s="1235">
        <v>3.7439999999999998</v>
      </c>
      <c r="L642" s="842"/>
      <c r="M642" s="842"/>
      <c r="N642" s="810"/>
      <c r="O642" s="1162"/>
      <c r="P642" s="1162"/>
      <c r="Q642" s="1163"/>
      <c r="R642" s="1565"/>
      <c r="S642" s="1565"/>
      <c r="T642" s="1565"/>
      <c r="U642" s="1565"/>
      <c r="V642" s="1565"/>
      <c r="W642" s="1565"/>
      <c r="X642" s="1565"/>
      <c r="Y642" s="1565"/>
      <c r="Z642" s="1565"/>
      <c r="AA642" s="1565"/>
    </row>
    <row r="643" spans="1:27" s="1566" customFormat="1" ht="42" customHeight="1">
      <c r="A643" s="844"/>
      <c r="B643" s="1337"/>
      <c r="C643" s="1338"/>
      <c r="D643" s="1339"/>
      <c r="E643" s="830" t="s">
        <v>1768</v>
      </c>
      <c r="F643" s="1277"/>
      <c r="G643" s="831">
        <v>1</v>
      </c>
      <c r="H643" s="832">
        <v>2.34</v>
      </c>
      <c r="I643" s="832"/>
      <c r="J643" s="832">
        <v>1.6</v>
      </c>
      <c r="K643" s="1340">
        <v>3.7439999999999998</v>
      </c>
      <c r="L643" s="846"/>
      <c r="M643" s="846"/>
      <c r="N643" s="867"/>
      <c r="O643" s="1162"/>
      <c r="P643" s="1162"/>
      <c r="Q643" s="1163"/>
      <c r="R643" s="1565"/>
      <c r="S643" s="1565"/>
      <c r="T643" s="1565"/>
      <c r="U643" s="1565"/>
      <c r="V643" s="1565"/>
      <c r="W643" s="1565"/>
      <c r="X643" s="1565"/>
      <c r="Y643" s="1565"/>
      <c r="Z643" s="1565"/>
      <c r="AA643" s="1565"/>
    </row>
    <row r="644" spans="1:27" s="1541" customFormat="1" ht="95.25" customHeight="1">
      <c r="A644" s="981" t="s">
        <v>276</v>
      </c>
      <c r="B644" s="981">
        <v>89173</v>
      </c>
      <c r="C644" s="1124"/>
      <c r="D644" s="983" t="s">
        <v>100</v>
      </c>
      <c r="E644" s="989" t="s">
        <v>852</v>
      </c>
      <c r="F644" s="981" t="s">
        <v>51</v>
      </c>
      <c r="G644" s="984"/>
      <c r="H644" s="985"/>
      <c r="I644" s="985"/>
      <c r="J644" s="985"/>
      <c r="K644" s="986"/>
      <c r="L644" s="986"/>
      <c r="M644" s="986"/>
      <c r="N644" s="987">
        <v>248.02500000000006</v>
      </c>
      <c r="O644" s="72"/>
      <c r="P644" s="72"/>
      <c r="Q644" s="102" t="s">
        <v>270</v>
      </c>
      <c r="R644" s="1535"/>
      <c r="S644" s="1535"/>
      <c r="T644" s="1535"/>
      <c r="U644" s="1535"/>
      <c r="V644" s="1535"/>
      <c r="W644" s="1535"/>
      <c r="X644" s="1535"/>
      <c r="Y644" s="1535"/>
      <c r="Z644" s="1535"/>
      <c r="AA644" s="1535"/>
    </row>
    <row r="645" spans="1:27" s="1541" customFormat="1" ht="66.75" customHeight="1">
      <c r="A645" s="1600"/>
      <c r="B645" s="1601"/>
      <c r="C645" s="1664"/>
      <c r="D645" s="1602"/>
      <c r="E645" s="1552" t="s">
        <v>849</v>
      </c>
      <c r="F645" s="1603"/>
      <c r="G645" s="1555"/>
      <c r="H645" s="1555"/>
      <c r="I645" s="1556"/>
      <c r="J645" s="1557"/>
      <c r="K645" s="1641">
        <v>248.02500000000006</v>
      </c>
      <c r="L645" s="1606"/>
      <c r="M645" s="1606"/>
      <c r="N645" s="1607"/>
      <c r="O645" s="72"/>
      <c r="P645" s="72"/>
      <c r="Q645" s="102"/>
      <c r="R645" s="1535"/>
      <c r="S645" s="1535"/>
      <c r="T645" s="1535"/>
      <c r="U645" s="1535"/>
      <c r="V645" s="1535"/>
      <c r="W645" s="1535"/>
      <c r="X645" s="1535"/>
      <c r="Y645" s="1535"/>
      <c r="Z645" s="1535"/>
      <c r="AA645" s="1535"/>
    </row>
    <row r="646" spans="1:27" s="1541" customFormat="1" ht="95.25" customHeight="1">
      <c r="A646" s="981" t="s">
        <v>965</v>
      </c>
      <c r="B646" s="981">
        <v>87775</v>
      </c>
      <c r="C646" s="1563"/>
      <c r="D646" s="983" t="s">
        <v>100</v>
      </c>
      <c r="E646" s="989" t="s">
        <v>851</v>
      </c>
      <c r="F646" s="981" t="s">
        <v>51</v>
      </c>
      <c r="G646" s="984"/>
      <c r="H646" s="985"/>
      <c r="I646" s="985"/>
      <c r="J646" s="985"/>
      <c r="K646" s="986"/>
      <c r="L646" s="986"/>
      <c r="M646" s="986"/>
      <c r="N646" s="987">
        <v>68.155000000000001</v>
      </c>
      <c r="O646" s="72"/>
      <c r="P646" s="72"/>
      <c r="Q646" s="102" t="s">
        <v>270</v>
      </c>
      <c r="R646" s="1535"/>
      <c r="S646" s="1535"/>
      <c r="T646" s="1535"/>
      <c r="U646" s="1535"/>
      <c r="V646" s="1535"/>
      <c r="W646" s="1535"/>
      <c r="X646" s="1535"/>
      <c r="Y646" s="1535"/>
      <c r="Z646" s="1535"/>
      <c r="AA646" s="1535"/>
    </row>
    <row r="647" spans="1:27" s="1541" customFormat="1" ht="80.25" customHeight="1">
      <c r="A647" s="1600"/>
      <c r="B647" s="1601"/>
      <c r="C647" s="1664"/>
      <c r="D647" s="1602"/>
      <c r="E647" s="1552" t="s">
        <v>851</v>
      </c>
      <c r="F647" s="1603"/>
      <c r="G647" s="1555"/>
      <c r="H647" s="1555"/>
      <c r="I647" s="1556"/>
      <c r="J647" s="1557"/>
      <c r="K647" s="1641">
        <v>68.155000000000001</v>
      </c>
      <c r="L647" s="1606"/>
      <c r="M647" s="1606"/>
      <c r="N647" s="1607"/>
      <c r="O647" s="72"/>
      <c r="P647" s="72"/>
      <c r="Q647" s="102"/>
      <c r="R647" s="1535"/>
      <c r="S647" s="1535"/>
      <c r="T647" s="1535"/>
      <c r="U647" s="1535"/>
      <c r="V647" s="1535"/>
      <c r="W647" s="1535"/>
      <c r="X647" s="1535"/>
      <c r="Y647" s="1535"/>
      <c r="Z647" s="1535"/>
      <c r="AA647" s="1535"/>
    </row>
    <row r="648" spans="1:27" s="1541" customFormat="1" ht="109.5" customHeight="1">
      <c r="A648" s="981" t="s">
        <v>966</v>
      </c>
      <c r="B648" s="981">
        <v>87529</v>
      </c>
      <c r="C648" s="1563"/>
      <c r="D648" s="983" t="s">
        <v>100</v>
      </c>
      <c r="E648" s="989" t="s">
        <v>850</v>
      </c>
      <c r="F648" s="981" t="s">
        <v>51</v>
      </c>
      <c r="G648" s="984"/>
      <c r="H648" s="985"/>
      <c r="I648" s="985"/>
      <c r="J648" s="985"/>
      <c r="K648" s="986"/>
      <c r="L648" s="986"/>
      <c r="M648" s="986"/>
      <c r="N648" s="987">
        <v>1.4156</v>
      </c>
      <c r="O648" s="72"/>
      <c r="P648" s="72"/>
      <c r="Q648" s="102" t="s">
        <v>270</v>
      </c>
      <c r="R648" s="1535"/>
      <c r="S648" s="1535"/>
      <c r="T648" s="1535"/>
      <c r="U648" s="1535"/>
      <c r="V648" s="1535"/>
      <c r="W648" s="1535"/>
      <c r="X648" s="1535"/>
      <c r="Y648" s="1535"/>
      <c r="Z648" s="1535"/>
      <c r="AA648" s="1535"/>
    </row>
    <row r="649" spans="1:27" s="1566" customFormat="1" ht="73.5" customHeight="1">
      <c r="A649" s="837"/>
      <c r="B649" s="1329"/>
      <c r="C649" s="1330"/>
      <c r="D649" s="1331"/>
      <c r="E649" s="820" t="s">
        <v>1164</v>
      </c>
      <c r="F649" s="820"/>
      <c r="G649" s="822"/>
      <c r="H649" s="822"/>
      <c r="I649" s="823"/>
      <c r="J649" s="824"/>
      <c r="K649" s="825"/>
      <c r="L649" s="839"/>
      <c r="M649" s="839"/>
      <c r="N649" s="865"/>
      <c r="O649" s="1162"/>
      <c r="P649" s="1162"/>
      <c r="Q649" s="1163"/>
      <c r="R649" s="1565"/>
      <c r="S649" s="1565"/>
      <c r="T649" s="1565"/>
      <c r="U649" s="1565"/>
      <c r="V649" s="1565"/>
      <c r="W649" s="1565"/>
      <c r="X649" s="1565"/>
      <c r="Y649" s="1565"/>
      <c r="Z649" s="1565"/>
      <c r="AA649" s="1565"/>
    </row>
    <row r="650" spans="1:27" s="1566" customFormat="1" ht="73.5" customHeight="1">
      <c r="A650" s="841"/>
      <c r="B650" s="1289"/>
      <c r="C650" s="1332"/>
      <c r="D650" s="1288"/>
      <c r="E650" s="828" t="s">
        <v>1829</v>
      </c>
      <c r="F650" s="828"/>
      <c r="G650" s="802"/>
      <c r="H650" s="797">
        <v>1</v>
      </c>
      <c r="I650" s="798"/>
      <c r="J650" s="797">
        <v>0.35</v>
      </c>
      <c r="K650" s="800">
        <v>0.35</v>
      </c>
      <c r="L650" s="842"/>
      <c r="M650" s="842"/>
      <c r="N650" s="810"/>
      <c r="O650" s="1162"/>
      <c r="P650" s="1162"/>
      <c r="Q650" s="1163"/>
      <c r="R650" s="1565"/>
      <c r="S650" s="1565"/>
      <c r="T650" s="1565"/>
      <c r="U650" s="1565"/>
      <c r="V650" s="1565"/>
      <c r="W650" s="1565"/>
      <c r="X650" s="1565"/>
      <c r="Y650" s="1565"/>
      <c r="Z650" s="1565"/>
      <c r="AA650" s="1565"/>
    </row>
    <row r="651" spans="1:27" s="1566" customFormat="1" ht="73.5" customHeight="1">
      <c r="A651" s="844"/>
      <c r="B651" s="1337"/>
      <c r="C651" s="1338"/>
      <c r="D651" s="1339"/>
      <c r="E651" s="830" t="s">
        <v>1830</v>
      </c>
      <c r="F651" s="830"/>
      <c r="G651" s="831"/>
      <c r="H651" s="832">
        <v>1.44</v>
      </c>
      <c r="I651" s="833"/>
      <c r="J651" s="832">
        <v>0.74</v>
      </c>
      <c r="K651" s="835">
        <v>1.0655999999999999</v>
      </c>
      <c r="L651" s="846"/>
      <c r="M651" s="846"/>
      <c r="N651" s="867"/>
      <c r="O651" s="1162"/>
      <c r="P651" s="1162"/>
      <c r="Q651" s="1163"/>
      <c r="R651" s="1565"/>
      <c r="S651" s="1565"/>
      <c r="T651" s="1565"/>
      <c r="U651" s="1565"/>
      <c r="V651" s="1565"/>
      <c r="W651" s="1565"/>
      <c r="X651" s="1565"/>
      <c r="Y651" s="1565"/>
      <c r="Z651" s="1565"/>
      <c r="AA651" s="1565"/>
    </row>
    <row r="652" spans="1:27" s="1541" customFormat="1" ht="53.25" customHeight="1">
      <c r="A652" s="981" t="s">
        <v>967</v>
      </c>
      <c r="B652" s="981" t="s">
        <v>517</v>
      </c>
      <c r="C652" s="1124"/>
      <c r="D652" s="983" t="s">
        <v>928</v>
      </c>
      <c r="E652" s="989" t="s">
        <v>977</v>
      </c>
      <c r="F652" s="981" t="s">
        <v>51</v>
      </c>
      <c r="G652" s="984"/>
      <c r="H652" s="985"/>
      <c r="I652" s="985"/>
      <c r="J652" s="985"/>
      <c r="K652" s="986"/>
      <c r="L652" s="986"/>
      <c r="M652" s="986"/>
      <c r="N652" s="987">
        <v>211.67019999999997</v>
      </c>
      <c r="O652" s="72"/>
      <c r="P652" s="72"/>
      <c r="Q652" s="102" t="s">
        <v>270</v>
      </c>
      <c r="R652" s="1535"/>
      <c r="S652" s="1535"/>
      <c r="T652" s="1535"/>
      <c r="U652" s="1535"/>
      <c r="V652" s="1535"/>
      <c r="W652" s="1535"/>
      <c r="X652" s="1535"/>
      <c r="Y652" s="1535"/>
      <c r="Z652" s="1535"/>
      <c r="AA652" s="1535"/>
    </row>
    <row r="653" spans="1:27" s="1566" customFormat="1" ht="53.25" customHeight="1">
      <c r="A653" s="837"/>
      <c r="B653" s="1329"/>
      <c r="C653" s="1330"/>
      <c r="D653" s="1331"/>
      <c r="E653" s="820" t="s">
        <v>1164</v>
      </c>
      <c r="F653" s="820"/>
      <c r="G653" s="822"/>
      <c r="H653" s="822"/>
      <c r="I653" s="823"/>
      <c r="J653" s="824"/>
      <c r="K653" s="825"/>
      <c r="L653" s="839"/>
      <c r="M653" s="839"/>
      <c r="N653" s="865"/>
      <c r="O653" s="1162"/>
      <c r="P653" s="1162"/>
      <c r="Q653" s="1163"/>
      <c r="R653" s="1565"/>
      <c r="S653" s="1565"/>
      <c r="T653" s="1565"/>
      <c r="U653" s="1565"/>
      <c r="V653" s="1565"/>
      <c r="W653" s="1565"/>
      <c r="X653" s="1565"/>
      <c r="Y653" s="1565"/>
      <c r="Z653" s="1565"/>
      <c r="AA653" s="1565"/>
    </row>
    <row r="654" spans="1:27" s="1566" customFormat="1" ht="44.25" customHeight="1">
      <c r="A654" s="841"/>
      <c r="B654" s="1289"/>
      <c r="C654" s="1332"/>
      <c r="D654" s="1288"/>
      <c r="E654" s="828" t="s">
        <v>1713</v>
      </c>
      <c r="F654" s="1264"/>
      <c r="G654" s="802"/>
      <c r="H654" s="797">
        <v>10.76</v>
      </c>
      <c r="I654" s="798"/>
      <c r="J654" s="797">
        <v>1.6</v>
      </c>
      <c r="K654" s="1235">
        <v>17.216000000000001</v>
      </c>
      <c r="L654" s="842"/>
      <c r="M654" s="842"/>
      <c r="N654" s="810"/>
      <c r="O654" s="1162"/>
      <c r="P654" s="1162"/>
      <c r="Q654" s="1163"/>
      <c r="R654" s="1565"/>
      <c r="S654" s="1565"/>
      <c r="T654" s="1565"/>
      <c r="U654" s="1565"/>
      <c r="V654" s="1565"/>
      <c r="W654" s="1565"/>
      <c r="X654" s="1565"/>
      <c r="Y654" s="1565"/>
      <c r="Z654" s="1565"/>
      <c r="AA654" s="1565"/>
    </row>
    <row r="655" spans="1:27" s="1567" customFormat="1" ht="44.25" customHeight="1">
      <c r="A655" s="1229"/>
      <c r="B655" s="1333"/>
      <c r="C655" s="1334"/>
      <c r="D655" s="1335"/>
      <c r="E655" s="1238" t="s">
        <v>1189</v>
      </c>
      <c r="F655" s="1238"/>
      <c r="G655" s="1230"/>
      <c r="H655" s="849"/>
      <c r="I655" s="850"/>
      <c r="J655" s="849"/>
      <c r="K655" s="1234"/>
      <c r="L655" s="1232"/>
      <c r="M655" s="1232"/>
      <c r="N655" s="1233"/>
      <c r="O655" s="1166"/>
      <c r="P655" s="1166"/>
      <c r="Q655" s="1167"/>
    </row>
    <row r="656" spans="1:27" s="1567" customFormat="1" ht="44.25" customHeight="1">
      <c r="A656" s="1229"/>
      <c r="B656" s="1333"/>
      <c r="C656" s="1334"/>
      <c r="D656" s="1335"/>
      <c r="E656" s="1279" t="s">
        <v>1714</v>
      </c>
      <c r="F656" s="1238"/>
      <c r="G656" s="1230">
        <v>-1</v>
      </c>
      <c r="H656" s="849">
        <v>5.38</v>
      </c>
      <c r="I656" s="850"/>
      <c r="J656" s="849">
        <v>1.6</v>
      </c>
      <c r="K656" s="1234">
        <v>-8.6080000000000005</v>
      </c>
      <c r="L656" s="1232"/>
      <c r="M656" s="1232"/>
      <c r="N656" s="1233"/>
      <c r="O656" s="1166"/>
      <c r="P656" s="1166"/>
      <c r="Q656" s="1167"/>
    </row>
    <row r="657" spans="1:27" s="1567" customFormat="1" ht="44.25" customHeight="1">
      <c r="A657" s="1229"/>
      <c r="B657" s="1333"/>
      <c r="C657" s="1334"/>
      <c r="D657" s="1335"/>
      <c r="E657" s="1279" t="s">
        <v>1627</v>
      </c>
      <c r="F657" s="1238"/>
      <c r="G657" s="1230">
        <v>-1</v>
      </c>
      <c r="H657" s="849">
        <v>1</v>
      </c>
      <c r="I657" s="850"/>
      <c r="J657" s="849">
        <v>0.35</v>
      </c>
      <c r="K657" s="1234">
        <v>-0.35</v>
      </c>
      <c r="L657" s="1232"/>
      <c r="M657" s="1232"/>
      <c r="N657" s="1233"/>
      <c r="O657" s="1166"/>
      <c r="P657" s="1166"/>
      <c r="Q657" s="1167"/>
    </row>
    <row r="658" spans="1:27" s="1566" customFormat="1" ht="44.25" customHeight="1">
      <c r="A658" s="841"/>
      <c r="B658" s="1289"/>
      <c r="C658" s="1332"/>
      <c r="D658" s="1288"/>
      <c r="E658" s="828" t="s">
        <v>1715</v>
      </c>
      <c r="F658" s="1264"/>
      <c r="G658" s="802"/>
      <c r="H658" s="797">
        <v>11.4</v>
      </c>
      <c r="I658" s="798"/>
      <c r="J658" s="797">
        <v>1.6</v>
      </c>
      <c r="K658" s="1235">
        <v>18.240000000000002</v>
      </c>
      <c r="L658" s="842"/>
      <c r="M658" s="842"/>
      <c r="N658" s="810"/>
      <c r="O658" s="1162"/>
      <c r="P658" s="1162"/>
      <c r="Q658" s="1163"/>
      <c r="R658" s="1565"/>
      <c r="S658" s="1565"/>
      <c r="T658" s="1565"/>
      <c r="U658" s="1565"/>
      <c r="V658" s="1565"/>
      <c r="W658" s="1565"/>
      <c r="X658" s="1565"/>
      <c r="Y658" s="1565"/>
      <c r="Z658" s="1565"/>
      <c r="AA658" s="1565"/>
    </row>
    <row r="659" spans="1:27" s="1567" customFormat="1" ht="44.25" customHeight="1">
      <c r="A659" s="1229"/>
      <c r="B659" s="1333"/>
      <c r="C659" s="1334"/>
      <c r="D659" s="1335"/>
      <c r="E659" s="1238" t="s">
        <v>1189</v>
      </c>
      <c r="F659" s="1238"/>
      <c r="G659" s="1230"/>
      <c r="H659" s="849"/>
      <c r="I659" s="850"/>
      <c r="J659" s="849"/>
      <c r="K659" s="1234"/>
      <c r="L659" s="1232"/>
      <c r="M659" s="1232"/>
      <c r="N659" s="1233"/>
      <c r="O659" s="1166"/>
      <c r="P659" s="1166"/>
      <c r="Q659" s="1167"/>
    </row>
    <row r="660" spans="1:27" s="1567" customFormat="1" ht="44.25" customHeight="1">
      <c r="A660" s="1229"/>
      <c r="B660" s="1333"/>
      <c r="C660" s="1334"/>
      <c r="D660" s="1335"/>
      <c r="E660" s="1279" t="s">
        <v>1627</v>
      </c>
      <c r="F660" s="1238"/>
      <c r="G660" s="1230">
        <v>-1</v>
      </c>
      <c r="H660" s="849">
        <v>1</v>
      </c>
      <c r="I660" s="850"/>
      <c r="J660" s="849">
        <v>0.35</v>
      </c>
      <c r="K660" s="1234">
        <v>-0.35</v>
      </c>
      <c r="L660" s="1232"/>
      <c r="M660" s="1232"/>
      <c r="N660" s="1233"/>
      <c r="O660" s="1166"/>
      <c r="P660" s="1166"/>
      <c r="Q660" s="1167"/>
    </row>
    <row r="661" spans="1:27" s="1567" customFormat="1" ht="44.25" customHeight="1">
      <c r="A661" s="1229"/>
      <c r="B661" s="1333"/>
      <c r="C661" s="1334"/>
      <c r="D661" s="1335"/>
      <c r="E661" s="1279" t="s">
        <v>1716</v>
      </c>
      <c r="F661" s="1238"/>
      <c r="G661" s="1230">
        <v>-1</v>
      </c>
      <c r="H661" s="849">
        <v>3</v>
      </c>
      <c r="I661" s="850"/>
      <c r="J661" s="849">
        <v>1.6</v>
      </c>
      <c r="K661" s="1234">
        <v>-4.8000000000000007</v>
      </c>
      <c r="L661" s="1232"/>
      <c r="M661" s="1232"/>
      <c r="N661" s="1233"/>
      <c r="O661" s="1166"/>
      <c r="P661" s="1166"/>
      <c r="Q661" s="1167"/>
    </row>
    <row r="662" spans="1:27" s="1566" customFormat="1" ht="44.25" customHeight="1">
      <c r="A662" s="841"/>
      <c r="B662" s="1289"/>
      <c r="C662" s="1332"/>
      <c r="D662" s="1288"/>
      <c r="E662" s="828" t="s">
        <v>1717</v>
      </c>
      <c r="F662" s="1264"/>
      <c r="G662" s="802"/>
      <c r="H662" s="797">
        <v>13.2</v>
      </c>
      <c r="I662" s="798"/>
      <c r="J662" s="797">
        <v>1.6</v>
      </c>
      <c r="K662" s="1235">
        <v>21.12</v>
      </c>
      <c r="L662" s="842"/>
      <c r="M662" s="842"/>
      <c r="N662" s="810"/>
      <c r="O662" s="1162"/>
      <c r="P662" s="1162"/>
      <c r="Q662" s="1163"/>
      <c r="R662" s="1565"/>
      <c r="S662" s="1565"/>
      <c r="T662" s="1565"/>
      <c r="U662" s="1565"/>
      <c r="V662" s="1565"/>
      <c r="W662" s="1565"/>
      <c r="X662" s="1565"/>
      <c r="Y662" s="1565"/>
      <c r="Z662" s="1565"/>
      <c r="AA662" s="1565"/>
    </row>
    <row r="663" spans="1:27" s="1567" customFormat="1" ht="44.25" customHeight="1">
      <c r="A663" s="1229"/>
      <c r="B663" s="1333"/>
      <c r="C663" s="1334"/>
      <c r="D663" s="1335"/>
      <c r="E663" s="1238" t="s">
        <v>1189</v>
      </c>
      <c r="F663" s="1238"/>
      <c r="G663" s="1230"/>
      <c r="H663" s="849"/>
      <c r="I663" s="850"/>
      <c r="J663" s="849"/>
      <c r="K663" s="1234"/>
      <c r="L663" s="1232"/>
      <c r="M663" s="1232"/>
      <c r="N663" s="1233"/>
      <c r="O663" s="1166"/>
      <c r="P663" s="1166"/>
      <c r="Q663" s="1167"/>
    </row>
    <row r="664" spans="1:27" s="1567" customFormat="1" ht="44.25" customHeight="1">
      <c r="A664" s="1229"/>
      <c r="B664" s="1333"/>
      <c r="C664" s="1334"/>
      <c r="D664" s="1335"/>
      <c r="E664" s="1279" t="s">
        <v>1720</v>
      </c>
      <c r="F664" s="1238"/>
      <c r="G664" s="1230">
        <v>-1</v>
      </c>
      <c r="H664" s="849">
        <v>2.73</v>
      </c>
      <c r="I664" s="850"/>
      <c r="J664" s="849">
        <v>1.6</v>
      </c>
      <c r="K664" s="1234">
        <v>-4.3680000000000003</v>
      </c>
      <c r="L664" s="1232"/>
      <c r="M664" s="1232"/>
      <c r="N664" s="1233"/>
      <c r="O664" s="1166"/>
      <c r="P664" s="1166"/>
      <c r="Q664" s="1167"/>
    </row>
    <row r="665" spans="1:27" s="1567" customFormat="1" ht="44.25" customHeight="1">
      <c r="A665" s="1229"/>
      <c r="B665" s="1333"/>
      <c r="C665" s="1334"/>
      <c r="D665" s="1335"/>
      <c r="E665" s="1279" t="s">
        <v>1721</v>
      </c>
      <c r="F665" s="1238"/>
      <c r="G665" s="1230">
        <v>-1</v>
      </c>
      <c r="H665" s="849">
        <v>5.2799999999999994</v>
      </c>
      <c r="I665" s="850"/>
      <c r="J665" s="849">
        <v>1.6</v>
      </c>
      <c r="K665" s="1234">
        <v>-8.4479999999999986</v>
      </c>
      <c r="L665" s="1232"/>
      <c r="M665" s="1232"/>
      <c r="N665" s="1233"/>
      <c r="O665" s="1166"/>
      <c r="P665" s="1166"/>
      <c r="Q665" s="1167"/>
    </row>
    <row r="666" spans="1:27" s="1566" customFormat="1" ht="44.25" customHeight="1">
      <c r="A666" s="841"/>
      <c r="B666" s="1289"/>
      <c r="C666" s="1332"/>
      <c r="D666" s="1288"/>
      <c r="E666" s="828" t="s">
        <v>1723</v>
      </c>
      <c r="F666" s="1264"/>
      <c r="G666" s="802"/>
      <c r="H666" s="797">
        <v>7.5</v>
      </c>
      <c r="I666" s="798"/>
      <c r="J666" s="797">
        <v>2.6</v>
      </c>
      <c r="K666" s="1235">
        <v>19.5</v>
      </c>
      <c r="L666" s="842"/>
      <c r="M666" s="842"/>
      <c r="N666" s="810"/>
      <c r="O666" s="1162"/>
      <c r="P666" s="1162"/>
      <c r="Q666" s="1163"/>
      <c r="R666" s="1565"/>
      <c r="S666" s="1565"/>
      <c r="T666" s="1565"/>
      <c r="U666" s="1565"/>
      <c r="V666" s="1565"/>
      <c r="W666" s="1565"/>
      <c r="X666" s="1565"/>
      <c r="Y666" s="1565"/>
      <c r="Z666" s="1565"/>
      <c r="AA666" s="1565"/>
    </row>
    <row r="667" spans="1:27" s="1567" customFormat="1" ht="44.25" customHeight="1">
      <c r="A667" s="1229"/>
      <c r="B667" s="1333"/>
      <c r="C667" s="1334"/>
      <c r="D667" s="1335"/>
      <c r="E667" s="1238" t="s">
        <v>1189</v>
      </c>
      <c r="F667" s="1238"/>
      <c r="G667" s="1230"/>
      <c r="H667" s="849"/>
      <c r="I667" s="850"/>
      <c r="J667" s="849"/>
      <c r="K667" s="1234"/>
      <c r="L667" s="1232"/>
      <c r="M667" s="1232"/>
      <c r="N667" s="1233"/>
      <c r="O667" s="1166"/>
      <c r="P667" s="1166"/>
      <c r="Q667" s="1167"/>
    </row>
    <row r="668" spans="1:27" s="1567" customFormat="1" ht="44.25" customHeight="1">
      <c r="A668" s="1229"/>
      <c r="B668" s="1333"/>
      <c r="C668" s="1334"/>
      <c r="D668" s="1335"/>
      <c r="E668" s="1279" t="s">
        <v>1627</v>
      </c>
      <c r="F668" s="1238"/>
      <c r="G668" s="1230">
        <v>-1</v>
      </c>
      <c r="H668" s="849">
        <v>1.44</v>
      </c>
      <c r="I668" s="850"/>
      <c r="J668" s="849">
        <v>0.74</v>
      </c>
      <c r="K668" s="1234">
        <v>-1.0655999999999999</v>
      </c>
      <c r="L668" s="1232"/>
      <c r="M668" s="1232"/>
      <c r="N668" s="1233"/>
      <c r="O668" s="1166"/>
      <c r="P668" s="1166"/>
      <c r="Q668" s="1167"/>
    </row>
    <row r="669" spans="1:27" s="1567" customFormat="1" ht="44.25" customHeight="1">
      <c r="A669" s="1229"/>
      <c r="B669" s="1333"/>
      <c r="C669" s="1334"/>
      <c r="D669" s="1335"/>
      <c r="E669" s="1279" t="s">
        <v>1724</v>
      </c>
      <c r="F669" s="1238"/>
      <c r="G669" s="1230">
        <v>-1</v>
      </c>
      <c r="H669" s="849">
        <v>0.86</v>
      </c>
      <c r="I669" s="850"/>
      <c r="J669" s="849">
        <v>0.4</v>
      </c>
      <c r="K669" s="1234">
        <v>-0.34400000000000003</v>
      </c>
      <c r="L669" s="1232"/>
      <c r="M669" s="1232"/>
      <c r="N669" s="1233"/>
      <c r="O669" s="1166"/>
      <c r="P669" s="1166"/>
      <c r="Q669" s="1167"/>
    </row>
    <row r="670" spans="1:27" s="1567" customFormat="1" ht="44.25" customHeight="1">
      <c r="A670" s="1229"/>
      <c r="B670" s="1333"/>
      <c r="C670" s="1334"/>
      <c r="D670" s="1335"/>
      <c r="E670" s="1279" t="s">
        <v>1725</v>
      </c>
      <c r="F670" s="1238"/>
      <c r="G670" s="1230">
        <v>-1</v>
      </c>
      <c r="H670" s="849">
        <v>3.75</v>
      </c>
      <c r="I670" s="850"/>
      <c r="J670" s="849">
        <v>2.6</v>
      </c>
      <c r="K670" s="1234">
        <v>-9.75</v>
      </c>
      <c r="L670" s="1232"/>
      <c r="M670" s="1232"/>
      <c r="N670" s="1233"/>
      <c r="O670" s="1166"/>
      <c r="P670" s="1166"/>
      <c r="Q670" s="1167"/>
    </row>
    <row r="671" spans="1:27" s="1566" customFormat="1" ht="44.25" customHeight="1">
      <c r="A671" s="841"/>
      <c r="B671" s="1289"/>
      <c r="C671" s="1332"/>
      <c r="D671" s="1288"/>
      <c r="E671" s="828" t="s">
        <v>1726</v>
      </c>
      <c r="F671" s="1264"/>
      <c r="G671" s="802"/>
      <c r="H671" s="797">
        <v>0.45</v>
      </c>
      <c r="I671" s="798"/>
      <c r="J671" s="797">
        <v>1.6</v>
      </c>
      <c r="K671" s="1235">
        <v>3.61</v>
      </c>
      <c r="L671" s="842"/>
      <c r="M671" s="842"/>
      <c r="N671" s="810"/>
      <c r="O671" s="1162"/>
      <c r="P671" s="1162"/>
      <c r="Q671" s="1163"/>
      <c r="R671" s="1565"/>
      <c r="S671" s="1565"/>
      <c r="T671" s="1565"/>
      <c r="U671" s="1565"/>
      <c r="V671" s="1565"/>
      <c r="W671" s="1565"/>
      <c r="X671" s="1565"/>
      <c r="Y671" s="1565"/>
      <c r="Z671" s="1565"/>
      <c r="AA671" s="1565"/>
    </row>
    <row r="672" spans="1:27" s="1566" customFormat="1" ht="44.25" customHeight="1">
      <c r="A672" s="841"/>
      <c r="B672" s="1289"/>
      <c r="C672" s="1332"/>
      <c r="D672" s="1288"/>
      <c r="E672" s="828" t="s">
        <v>1727</v>
      </c>
      <c r="F672" s="1264"/>
      <c r="G672" s="802"/>
      <c r="H672" s="797">
        <v>0.97</v>
      </c>
      <c r="I672" s="798"/>
      <c r="J672" s="797">
        <v>1.6</v>
      </c>
      <c r="K672" s="1235">
        <v>4.8499999999999996</v>
      </c>
      <c r="L672" s="842"/>
      <c r="M672" s="842"/>
      <c r="N672" s="810"/>
      <c r="O672" s="1162"/>
      <c r="P672" s="1162"/>
      <c r="Q672" s="1163"/>
      <c r="R672" s="1565"/>
      <c r="S672" s="1565"/>
      <c r="T672" s="1565"/>
      <c r="U672" s="1565"/>
      <c r="V672" s="1565"/>
      <c r="W672" s="1565"/>
      <c r="X672" s="1565"/>
      <c r="Y672" s="1565"/>
      <c r="Z672" s="1565"/>
      <c r="AA672" s="1565"/>
    </row>
    <row r="673" spans="1:27" s="1566" customFormat="1" ht="44.25" customHeight="1">
      <c r="A673" s="841"/>
      <c r="B673" s="1289"/>
      <c r="C673" s="1332"/>
      <c r="D673" s="1288"/>
      <c r="E673" s="828" t="s">
        <v>1728</v>
      </c>
      <c r="F673" s="1264"/>
      <c r="G673" s="802"/>
      <c r="H673" s="797">
        <v>13.26</v>
      </c>
      <c r="I673" s="798"/>
      <c r="J673" s="797">
        <v>1.6</v>
      </c>
      <c r="K673" s="1235">
        <v>21.216000000000001</v>
      </c>
      <c r="L673" s="842"/>
      <c r="M673" s="842"/>
      <c r="N673" s="810"/>
      <c r="O673" s="1162"/>
      <c r="P673" s="1162"/>
      <c r="Q673" s="1163"/>
      <c r="R673" s="1565"/>
      <c r="S673" s="1565"/>
      <c r="T673" s="1565"/>
      <c r="U673" s="1565"/>
      <c r="V673" s="1565"/>
      <c r="W673" s="1565"/>
      <c r="X673" s="1565"/>
      <c r="Y673" s="1565"/>
      <c r="Z673" s="1565"/>
      <c r="AA673" s="1565"/>
    </row>
    <row r="674" spans="1:27" s="1567" customFormat="1" ht="44.25" customHeight="1">
      <c r="A674" s="1229"/>
      <c r="B674" s="1333"/>
      <c r="C674" s="1334"/>
      <c r="D674" s="1335"/>
      <c r="E674" s="1238" t="s">
        <v>1189</v>
      </c>
      <c r="F674" s="1238"/>
      <c r="G674" s="1230"/>
      <c r="H674" s="849"/>
      <c r="I674" s="850"/>
      <c r="J674" s="849"/>
      <c r="K674" s="1234"/>
      <c r="L674" s="1232"/>
      <c r="M674" s="1232"/>
      <c r="N674" s="1233"/>
      <c r="O674" s="1166"/>
      <c r="P674" s="1166"/>
      <c r="Q674" s="1167"/>
    </row>
    <row r="675" spans="1:27" s="1567" customFormat="1" ht="44.25" customHeight="1">
      <c r="A675" s="1229"/>
      <c r="B675" s="1333"/>
      <c r="C675" s="1334"/>
      <c r="D675" s="1335"/>
      <c r="E675" s="1279" t="s">
        <v>1729</v>
      </c>
      <c r="F675" s="1238"/>
      <c r="G675" s="1230">
        <v>-1</v>
      </c>
      <c r="H675" s="849">
        <v>6.63</v>
      </c>
      <c r="I675" s="850"/>
      <c r="J675" s="849">
        <v>1.6</v>
      </c>
      <c r="K675" s="1234">
        <v>-10.608000000000001</v>
      </c>
      <c r="L675" s="1232"/>
      <c r="M675" s="1232"/>
      <c r="N675" s="1233"/>
      <c r="O675" s="1166"/>
      <c r="P675" s="1166"/>
      <c r="Q675" s="1167"/>
    </row>
    <row r="676" spans="1:27" s="1566" customFormat="1" ht="44.25" customHeight="1">
      <c r="A676" s="841"/>
      <c r="B676" s="1289"/>
      <c r="C676" s="1332"/>
      <c r="D676" s="1288"/>
      <c r="E676" s="828" t="s">
        <v>1757</v>
      </c>
      <c r="F676" s="1264"/>
      <c r="G676" s="802"/>
      <c r="H676" s="797">
        <v>19.889999999999997</v>
      </c>
      <c r="I676" s="798"/>
      <c r="J676" s="797">
        <v>1.6</v>
      </c>
      <c r="K676" s="1235">
        <v>31.823999999999998</v>
      </c>
      <c r="L676" s="842"/>
      <c r="M676" s="842"/>
      <c r="N676" s="810"/>
      <c r="O676" s="1162"/>
      <c r="P676" s="1162"/>
      <c r="Q676" s="1163"/>
      <c r="R676" s="1565"/>
      <c r="S676" s="1565"/>
      <c r="T676" s="1565"/>
      <c r="U676" s="1565"/>
      <c r="V676" s="1565"/>
      <c r="W676" s="1565"/>
      <c r="X676" s="1565"/>
      <c r="Y676" s="1565"/>
      <c r="Z676" s="1565"/>
      <c r="AA676" s="1565"/>
    </row>
    <row r="677" spans="1:27" s="1567" customFormat="1" ht="44.25" customHeight="1">
      <c r="A677" s="1229"/>
      <c r="B677" s="1333"/>
      <c r="C677" s="1334"/>
      <c r="D677" s="1335"/>
      <c r="E677" s="1238" t="s">
        <v>1189</v>
      </c>
      <c r="F677" s="1238"/>
      <c r="G677" s="1230"/>
      <c r="H677" s="849"/>
      <c r="I677" s="850"/>
      <c r="J677" s="849"/>
      <c r="K677" s="1234"/>
      <c r="L677" s="1232"/>
      <c r="M677" s="1232"/>
      <c r="N677" s="1233"/>
      <c r="O677" s="1166"/>
      <c r="P677" s="1166"/>
      <c r="Q677" s="1167"/>
    </row>
    <row r="678" spans="1:27" s="1567" customFormat="1" ht="44.25" customHeight="1">
      <c r="A678" s="1229"/>
      <c r="B678" s="1333"/>
      <c r="C678" s="1334"/>
      <c r="D678" s="1335"/>
      <c r="E678" s="1279" t="s">
        <v>1679</v>
      </c>
      <c r="F678" s="1238"/>
      <c r="G678" s="1230">
        <v>-1</v>
      </c>
      <c r="H678" s="849">
        <v>1.35</v>
      </c>
      <c r="I678" s="850"/>
      <c r="J678" s="849">
        <v>1.6</v>
      </c>
      <c r="K678" s="1234">
        <v>-0.16000000000000014</v>
      </c>
      <c r="L678" s="1232"/>
      <c r="M678" s="1232"/>
      <c r="N678" s="1233"/>
      <c r="O678" s="1166"/>
      <c r="P678" s="1166"/>
      <c r="Q678" s="1167"/>
    </row>
    <row r="679" spans="1:27" s="1567" customFormat="1" ht="44.25" customHeight="1">
      <c r="A679" s="1229"/>
      <c r="B679" s="1333"/>
      <c r="C679" s="1334"/>
      <c r="D679" s="1335"/>
      <c r="E679" s="1279" t="s">
        <v>1758</v>
      </c>
      <c r="F679" s="1238"/>
      <c r="G679" s="1230">
        <v>-1</v>
      </c>
      <c r="H679" s="849">
        <v>1.35</v>
      </c>
      <c r="I679" s="850"/>
      <c r="J679" s="849">
        <v>1.6</v>
      </c>
      <c r="K679" s="1234">
        <v>-0.16000000000000014</v>
      </c>
      <c r="L679" s="1232"/>
      <c r="M679" s="1232"/>
      <c r="N679" s="1233"/>
      <c r="O679" s="1166"/>
      <c r="P679" s="1166"/>
      <c r="Q679" s="1167"/>
    </row>
    <row r="680" spans="1:27" s="1567" customFormat="1" ht="44.25" customHeight="1">
      <c r="A680" s="1229"/>
      <c r="B680" s="1333"/>
      <c r="C680" s="1334"/>
      <c r="D680" s="1335"/>
      <c r="E680" s="1279" t="s">
        <v>1759</v>
      </c>
      <c r="F680" s="1238"/>
      <c r="G680" s="1230">
        <v>-1</v>
      </c>
      <c r="H680" s="849">
        <v>10.54</v>
      </c>
      <c r="I680" s="850"/>
      <c r="J680" s="849">
        <v>1.6</v>
      </c>
      <c r="K680" s="1234">
        <v>-16.864000000000001</v>
      </c>
      <c r="L680" s="1232"/>
      <c r="M680" s="1232"/>
      <c r="N680" s="1233"/>
      <c r="O680" s="1166"/>
      <c r="P680" s="1166"/>
      <c r="Q680" s="1167"/>
    </row>
    <row r="681" spans="1:27" s="1567" customFormat="1" ht="44.25" customHeight="1">
      <c r="A681" s="1229"/>
      <c r="B681" s="1333"/>
      <c r="C681" s="1334"/>
      <c r="D681" s="1335"/>
      <c r="E681" s="1279" t="s">
        <v>1760</v>
      </c>
      <c r="F681" s="1238"/>
      <c r="G681" s="1230">
        <v>-1</v>
      </c>
      <c r="H681" s="849">
        <v>0.48</v>
      </c>
      <c r="I681" s="850"/>
      <c r="J681" s="849">
        <v>1.6</v>
      </c>
      <c r="K681" s="1234">
        <v>-0.76800000000000002</v>
      </c>
      <c r="L681" s="1232"/>
      <c r="M681" s="1232"/>
      <c r="N681" s="1233"/>
      <c r="O681" s="1166"/>
      <c r="P681" s="1166"/>
      <c r="Q681" s="1167"/>
    </row>
    <row r="682" spans="1:27" s="1567" customFormat="1" ht="44.25" customHeight="1">
      <c r="A682" s="1229"/>
      <c r="B682" s="1333"/>
      <c r="C682" s="1334"/>
      <c r="D682" s="1335"/>
      <c r="E682" s="1279" t="s">
        <v>1761</v>
      </c>
      <c r="F682" s="1238"/>
      <c r="G682" s="1230">
        <v>-1</v>
      </c>
      <c r="H682" s="849">
        <v>0.9</v>
      </c>
      <c r="I682" s="850"/>
      <c r="J682" s="849">
        <v>1.6</v>
      </c>
      <c r="K682" s="1234">
        <v>-1.4400000000000002</v>
      </c>
      <c r="L682" s="1232"/>
      <c r="M682" s="1232"/>
      <c r="N682" s="1233"/>
      <c r="O682" s="1166"/>
      <c r="P682" s="1166"/>
      <c r="Q682" s="1167"/>
    </row>
    <row r="683" spans="1:27" s="1566" customFormat="1" ht="44.25" customHeight="1">
      <c r="A683" s="841"/>
      <c r="B683" s="1289"/>
      <c r="C683" s="1332"/>
      <c r="D683" s="1288"/>
      <c r="E683" s="828" t="s">
        <v>1761</v>
      </c>
      <c r="F683" s="1264"/>
      <c r="G683" s="802">
        <v>1</v>
      </c>
      <c r="H683" s="797">
        <v>0.9</v>
      </c>
      <c r="I683" s="798"/>
      <c r="J683" s="797">
        <v>1.6</v>
      </c>
      <c r="K683" s="1235">
        <v>1.4400000000000002</v>
      </c>
      <c r="L683" s="842"/>
      <c r="M683" s="842"/>
      <c r="N683" s="810"/>
      <c r="O683" s="1162"/>
      <c r="P683" s="1162"/>
      <c r="Q683" s="1163"/>
      <c r="R683" s="1565"/>
      <c r="S683" s="1565"/>
      <c r="T683" s="1565"/>
      <c r="U683" s="1565"/>
      <c r="V683" s="1565"/>
      <c r="W683" s="1565"/>
      <c r="X683" s="1565"/>
      <c r="Y683" s="1565"/>
      <c r="Z683" s="1565"/>
      <c r="AA683" s="1565"/>
    </row>
    <row r="684" spans="1:27" s="1566" customFormat="1" ht="44.25" customHeight="1">
      <c r="A684" s="841"/>
      <c r="B684" s="1289"/>
      <c r="C684" s="1332"/>
      <c r="D684" s="1288"/>
      <c r="E684" s="828" t="s">
        <v>1730</v>
      </c>
      <c r="F684" s="1264"/>
      <c r="G684" s="802"/>
      <c r="H684" s="797">
        <v>11</v>
      </c>
      <c r="I684" s="798"/>
      <c r="J684" s="797">
        <v>1.6</v>
      </c>
      <c r="K684" s="1235">
        <v>17.600000000000001</v>
      </c>
      <c r="L684" s="842"/>
      <c r="M684" s="842"/>
      <c r="N684" s="810"/>
      <c r="O684" s="1162"/>
      <c r="P684" s="1162"/>
      <c r="Q684" s="1163"/>
      <c r="R684" s="1565"/>
      <c r="S684" s="1565"/>
      <c r="T684" s="1565"/>
      <c r="U684" s="1565"/>
      <c r="V684" s="1565"/>
      <c r="W684" s="1565"/>
      <c r="X684" s="1565"/>
      <c r="Y684" s="1565"/>
      <c r="Z684" s="1565"/>
      <c r="AA684" s="1565"/>
    </row>
    <row r="685" spans="1:27" s="1567" customFormat="1" ht="44.25" customHeight="1">
      <c r="A685" s="1229"/>
      <c r="B685" s="1333"/>
      <c r="C685" s="1334"/>
      <c r="D685" s="1335"/>
      <c r="E685" s="1238" t="s">
        <v>1189</v>
      </c>
      <c r="F685" s="1238"/>
      <c r="G685" s="1230"/>
      <c r="H685" s="849"/>
      <c r="I685" s="850"/>
      <c r="J685" s="849"/>
      <c r="K685" s="1234"/>
      <c r="L685" s="1232"/>
      <c r="M685" s="1232"/>
      <c r="N685" s="1233"/>
      <c r="O685" s="1166"/>
      <c r="P685" s="1166"/>
      <c r="Q685" s="1167"/>
    </row>
    <row r="686" spans="1:27" s="1567" customFormat="1" ht="44.25" customHeight="1">
      <c r="A686" s="1229"/>
      <c r="B686" s="1333"/>
      <c r="C686" s="1334"/>
      <c r="D686" s="1335"/>
      <c r="E686" s="1279" t="s">
        <v>1627</v>
      </c>
      <c r="F686" s="1238"/>
      <c r="G686" s="1230">
        <v>-1</v>
      </c>
      <c r="H686" s="849">
        <v>1.44</v>
      </c>
      <c r="I686" s="850"/>
      <c r="J686" s="849">
        <v>0.74</v>
      </c>
      <c r="K686" s="1234">
        <v>-1.0655999999999999</v>
      </c>
      <c r="L686" s="1232"/>
      <c r="M686" s="1232"/>
      <c r="N686" s="1233"/>
      <c r="O686" s="1166"/>
      <c r="P686" s="1166"/>
      <c r="Q686" s="1167"/>
    </row>
    <row r="687" spans="1:27" s="1567" customFormat="1" ht="44.25" customHeight="1">
      <c r="A687" s="1229"/>
      <c r="B687" s="1333"/>
      <c r="C687" s="1334"/>
      <c r="D687" s="1335"/>
      <c r="E687" s="1279" t="s">
        <v>1731</v>
      </c>
      <c r="F687" s="1238"/>
      <c r="G687" s="1230">
        <v>-1</v>
      </c>
      <c r="H687" s="849">
        <v>5.5</v>
      </c>
      <c r="I687" s="850"/>
      <c r="J687" s="849">
        <v>1.6</v>
      </c>
      <c r="K687" s="1234">
        <v>-8.8000000000000007</v>
      </c>
      <c r="L687" s="1232"/>
      <c r="M687" s="1232"/>
      <c r="N687" s="1233"/>
      <c r="O687" s="1166"/>
      <c r="P687" s="1166"/>
      <c r="Q687" s="1167"/>
    </row>
    <row r="688" spans="1:27" s="1566" customFormat="1" ht="44.25" customHeight="1">
      <c r="A688" s="841"/>
      <c r="B688" s="1289"/>
      <c r="C688" s="1332"/>
      <c r="D688" s="1288"/>
      <c r="E688" s="828" t="s">
        <v>1732</v>
      </c>
      <c r="F688" s="1264"/>
      <c r="G688" s="802"/>
      <c r="H688" s="797">
        <v>6.4</v>
      </c>
      <c r="I688" s="798"/>
      <c r="J688" s="797">
        <v>2.4500000000000002</v>
      </c>
      <c r="K688" s="1235">
        <v>15.680000000000001</v>
      </c>
      <c r="L688" s="842"/>
      <c r="M688" s="842"/>
      <c r="N688" s="810"/>
      <c r="O688" s="1162"/>
      <c r="P688" s="1162"/>
      <c r="Q688" s="1163"/>
      <c r="R688" s="1565"/>
      <c r="S688" s="1565"/>
      <c r="T688" s="1565"/>
      <c r="U688" s="1565"/>
      <c r="V688" s="1565"/>
      <c r="W688" s="1565"/>
      <c r="X688" s="1565"/>
      <c r="Y688" s="1565"/>
      <c r="Z688" s="1565"/>
      <c r="AA688" s="1565"/>
    </row>
    <row r="689" spans="1:27" s="1567" customFormat="1" ht="44.25" customHeight="1">
      <c r="A689" s="1237"/>
      <c r="B689" s="1345"/>
      <c r="C689" s="1334"/>
      <c r="D689" s="1383"/>
      <c r="E689" s="1238" t="s">
        <v>1189</v>
      </c>
      <c r="F689" s="1279"/>
      <c r="G689" s="1230"/>
      <c r="H689" s="849"/>
      <c r="I689" s="850"/>
      <c r="J689" s="849"/>
      <c r="K689" s="1234"/>
      <c r="L689" s="1283"/>
      <c r="M689" s="1283"/>
      <c r="N689" s="1284"/>
      <c r="O689" s="1197"/>
      <c r="P689" s="1197"/>
      <c r="Q689" s="1167"/>
    </row>
    <row r="690" spans="1:27" s="1567" customFormat="1" ht="44.25" customHeight="1">
      <c r="A690" s="1237"/>
      <c r="B690" s="1345"/>
      <c r="C690" s="1334"/>
      <c r="D690" s="1383"/>
      <c r="E690" s="1279" t="s">
        <v>1627</v>
      </c>
      <c r="F690" s="1279"/>
      <c r="G690" s="1230">
        <v>-1</v>
      </c>
      <c r="H690" s="849">
        <v>1.2</v>
      </c>
      <c r="I690" s="850"/>
      <c r="J690" s="849">
        <v>0.4</v>
      </c>
      <c r="K690" s="1234">
        <v>-0.48</v>
      </c>
      <c r="L690" s="1283"/>
      <c r="M690" s="1283"/>
      <c r="N690" s="1284"/>
      <c r="O690" s="1197"/>
      <c r="P690" s="1197"/>
      <c r="Q690" s="1167"/>
    </row>
    <row r="691" spans="1:27" s="1567" customFormat="1" ht="44.25" customHeight="1">
      <c r="A691" s="1237"/>
      <c r="B691" s="1345"/>
      <c r="C691" s="1334"/>
      <c r="D691" s="1383"/>
      <c r="E691" s="1279" t="s">
        <v>1733</v>
      </c>
      <c r="F691" s="1279"/>
      <c r="G691" s="1230">
        <v>-1</v>
      </c>
      <c r="H691" s="849">
        <v>1.45</v>
      </c>
      <c r="I691" s="850"/>
      <c r="J691" s="849">
        <v>2.4500000000000002</v>
      </c>
      <c r="K691" s="1234">
        <v>-3.5525000000000002</v>
      </c>
      <c r="L691" s="1283"/>
      <c r="M691" s="1283"/>
      <c r="N691" s="1284"/>
      <c r="O691" s="1197"/>
      <c r="P691" s="1197"/>
      <c r="Q691" s="1167"/>
    </row>
    <row r="692" spans="1:27" s="1566" customFormat="1" ht="44.25" customHeight="1">
      <c r="A692" s="841"/>
      <c r="B692" s="1289"/>
      <c r="C692" s="1332"/>
      <c r="D692" s="1288"/>
      <c r="E692" s="828" t="s">
        <v>1734</v>
      </c>
      <c r="F692" s="1264"/>
      <c r="G692" s="802"/>
      <c r="H692" s="797">
        <v>4.5999999999999996</v>
      </c>
      <c r="I692" s="798"/>
      <c r="J692" s="797">
        <v>2.4500000000000002</v>
      </c>
      <c r="K692" s="1235">
        <v>11.27</v>
      </c>
      <c r="L692" s="842"/>
      <c r="M692" s="842"/>
      <c r="N692" s="810"/>
      <c r="O692" s="1162"/>
      <c r="P692" s="1162"/>
      <c r="Q692" s="1163"/>
      <c r="R692" s="1565"/>
      <c r="S692" s="1565"/>
      <c r="T692" s="1565"/>
      <c r="U692" s="1565"/>
      <c r="V692" s="1565"/>
      <c r="W692" s="1565"/>
      <c r="X692" s="1565"/>
      <c r="Y692" s="1565"/>
      <c r="Z692" s="1565"/>
      <c r="AA692" s="1565"/>
    </row>
    <row r="693" spans="1:27" s="1567" customFormat="1" ht="44.25" customHeight="1">
      <c r="A693" s="1229"/>
      <c r="B693" s="1333"/>
      <c r="C693" s="1334"/>
      <c r="D693" s="1335"/>
      <c r="E693" s="1238" t="s">
        <v>1189</v>
      </c>
      <c r="F693" s="1238"/>
      <c r="G693" s="1230"/>
      <c r="H693" s="849"/>
      <c r="I693" s="850"/>
      <c r="J693" s="849"/>
      <c r="K693" s="1234"/>
      <c r="L693" s="1232"/>
      <c r="M693" s="1232"/>
      <c r="N693" s="1233"/>
      <c r="O693" s="1166"/>
      <c r="P693" s="1166"/>
      <c r="Q693" s="1167"/>
    </row>
    <row r="694" spans="1:27" s="1567" customFormat="1" ht="44.25" customHeight="1">
      <c r="A694" s="1229"/>
      <c r="B694" s="1333"/>
      <c r="C694" s="1334"/>
      <c r="D694" s="1335"/>
      <c r="E694" s="1279" t="s">
        <v>1735</v>
      </c>
      <c r="F694" s="1238"/>
      <c r="G694" s="1230">
        <v>-1</v>
      </c>
      <c r="H694" s="849">
        <v>1.25</v>
      </c>
      <c r="I694" s="850"/>
      <c r="J694" s="849">
        <v>2.1</v>
      </c>
      <c r="K694" s="1234">
        <v>-0.625</v>
      </c>
      <c r="L694" s="1232"/>
      <c r="M694" s="1232"/>
      <c r="N694" s="1233"/>
      <c r="O694" s="1166"/>
      <c r="P694" s="1166"/>
      <c r="Q694" s="1167"/>
    </row>
    <row r="695" spans="1:27" s="1567" customFormat="1" ht="44.25" customHeight="1">
      <c r="A695" s="1229"/>
      <c r="B695" s="1333"/>
      <c r="C695" s="1334"/>
      <c r="D695" s="1335"/>
      <c r="E695" s="1279" t="s">
        <v>1627</v>
      </c>
      <c r="F695" s="1238"/>
      <c r="G695" s="1230">
        <v>-1</v>
      </c>
      <c r="H695" s="849">
        <v>1.2</v>
      </c>
      <c r="I695" s="850"/>
      <c r="J695" s="849">
        <v>0.4</v>
      </c>
      <c r="K695" s="1234">
        <v>-0.48</v>
      </c>
      <c r="L695" s="1232"/>
      <c r="M695" s="1232"/>
      <c r="N695" s="1233"/>
      <c r="O695" s="1166"/>
      <c r="P695" s="1166"/>
      <c r="Q695" s="1167"/>
    </row>
    <row r="696" spans="1:27" s="1567" customFormat="1" ht="44.25" customHeight="1">
      <c r="A696" s="1229"/>
      <c r="B696" s="1333"/>
      <c r="C696" s="1334"/>
      <c r="D696" s="1335"/>
      <c r="E696" s="1279" t="s">
        <v>1736</v>
      </c>
      <c r="F696" s="1238"/>
      <c r="G696" s="1230">
        <v>-1</v>
      </c>
      <c r="H696" s="849">
        <v>1.25</v>
      </c>
      <c r="I696" s="850"/>
      <c r="J696" s="849">
        <v>2.4500000000000002</v>
      </c>
      <c r="K696" s="1234">
        <v>-3.0625</v>
      </c>
      <c r="L696" s="1232"/>
      <c r="M696" s="1232"/>
      <c r="N696" s="1233"/>
      <c r="O696" s="1166"/>
      <c r="P696" s="1166"/>
      <c r="Q696" s="1167"/>
    </row>
    <row r="697" spans="1:27" s="1566" customFormat="1" ht="44.25" customHeight="1">
      <c r="A697" s="841"/>
      <c r="B697" s="1289"/>
      <c r="C697" s="1332"/>
      <c r="D697" s="1288"/>
      <c r="E697" s="828" t="s">
        <v>1737</v>
      </c>
      <c r="F697" s="1264"/>
      <c r="G697" s="802"/>
      <c r="H697" s="797">
        <v>4.9000000000000004</v>
      </c>
      <c r="I697" s="798"/>
      <c r="J697" s="797">
        <v>2.4500000000000002</v>
      </c>
      <c r="K697" s="1235">
        <v>12.005000000000003</v>
      </c>
      <c r="L697" s="842"/>
      <c r="M697" s="842"/>
      <c r="N697" s="810"/>
      <c r="O697" s="1162"/>
      <c r="P697" s="1162"/>
      <c r="Q697" s="1163"/>
      <c r="R697" s="1565"/>
      <c r="S697" s="1565"/>
      <c r="T697" s="1565"/>
      <c r="U697" s="1565"/>
      <c r="V697" s="1565"/>
      <c r="W697" s="1565"/>
      <c r="X697" s="1565"/>
      <c r="Y697" s="1565"/>
      <c r="Z697" s="1565"/>
      <c r="AA697" s="1565"/>
    </row>
    <row r="698" spans="1:27" s="1567" customFormat="1" ht="44.25" customHeight="1">
      <c r="A698" s="1229"/>
      <c r="B698" s="1333"/>
      <c r="C698" s="1334"/>
      <c r="D698" s="1335"/>
      <c r="E698" s="1238" t="s">
        <v>1189</v>
      </c>
      <c r="F698" s="1238"/>
      <c r="G698" s="1230"/>
      <c r="H698" s="849"/>
      <c r="I698" s="850"/>
      <c r="J698" s="849"/>
      <c r="K698" s="1234"/>
      <c r="L698" s="1232"/>
      <c r="M698" s="1232"/>
      <c r="N698" s="1233"/>
      <c r="O698" s="1166"/>
      <c r="P698" s="1166"/>
      <c r="Q698" s="1167"/>
    </row>
    <row r="699" spans="1:27" s="1567" customFormat="1" ht="44.25" customHeight="1">
      <c r="A699" s="1229"/>
      <c r="B699" s="1333"/>
      <c r="C699" s="1334"/>
      <c r="D699" s="1335"/>
      <c r="E699" s="1279" t="s">
        <v>1738</v>
      </c>
      <c r="F699" s="1238"/>
      <c r="G699" s="1230">
        <v>-1</v>
      </c>
      <c r="H699" s="849">
        <v>1.4</v>
      </c>
      <c r="I699" s="850"/>
      <c r="J699" s="849">
        <v>2.1</v>
      </c>
      <c r="K699" s="1234">
        <v>-0.94</v>
      </c>
      <c r="L699" s="1232"/>
      <c r="M699" s="1232"/>
      <c r="N699" s="1233"/>
      <c r="O699" s="1166"/>
      <c r="P699" s="1166"/>
      <c r="Q699" s="1167"/>
    </row>
    <row r="700" spans="1:27" s="1567" customFormat="1" ht="44.25" customHeight="1">
      <c r="A700" s="1229"/>
      <c r="B700" s="1333"/>
      <c r="C700" s="1334"/>
      <c r="D700" s="1335"/>
      <c r="E700" s="1279" t="s">
        <v>1739</v>
      </c>
      <c r="F700" s="1238"/>
      <c r="G700" s="1230">
        <v>-1</v>
      </c>
      <c r="H700" s="849">
        <v>1.4</v>
      </c>
      <c r="I700" s="850"/>
      <c r="J700" s="849">
        <v>2.4500000000000002</v>
      </c>
      <c r="K700" s="1234">
        <v>-3.43</v>
      </c>
      <c r="L700" s="1232"/>
      <c r="M700" s="1232"/>
      <c r="N700" s="1233"/>
      <c r="O700" s="1166"/>
      <c r="P700" s="1166"/>
      <c r="Q700" s="1167"/>
    </row>
    <row r="701" spans="1:27" s="1566" customFormat="1" ht="44.25" customHeight="1">
      <c r="A701" s="841"/>
      <c r="B701" s="1289"/>
      <c r="C701" s="1332"/>
      <c r="D701" s="1288"/>
      <c r="E701" s="828" t="s">
        <v>1740</v>
      </c>
      <c r="F701" s="1264"/>
      <c r="G701" s="802"/>
      <c r="H701" s="797">
        <v>12.1</v>
      </c>
      <c r="I701" s="798"/>
      <c r="J701" s="797">
        <v>1.6</v>
      </c>
      <c r="K701" s="1235">
        <v>19.36</v>
      </c>
      <c r="L701" s="842"/>
      <c r="M701" s="842"/>
      <c r="N701" s="810"/>
      <c r="O701" s="1162"/>
      <c r="P701" s="1162"/>
      <c r="Q701" s="1163"/>
      <c r="R701" s="1565"/>
      <c r="S701" s="1565"/>
      <c r="T701" s="1565"/>
      <c r="U701" s="1565"/>
      <c r="V701" s="1565"/>
      <c r="W701" s="1565"/>
      <c r="X701" s="1565"/>
      <c r="Y701" s="1565"/>
      <c r="Z701" s="1565"/>
      <c r="AA701" s="1565"/>
    </row>
    <row r="702" spans="1:27" s="1567" customFormat="1" ht="44.25" customHeight="1">
      <c r="A702" s="1229"/>
      <c r="B702" s="1333"/>
      <c r="C702" s="1334"/>
      <c r="D702" s="1335"/>
      <c r="E702" s="1238" t="s">
        <v>1189</v>
      </c>
      <c r="F702" s="1238"/>
      <c r="G702" s="1230"/>
      <c r="H702" s="849"/>
      <c r="I702" s="850"/>
      <c r="J702" s="849"/>
      <c r="K702" s="1234"/>
      <c r="L702" s="1232"/>
      <c r="M702" s="1232"/>
      <c r="N702" s="1233"/>
      <c r="O702" s="1166"/>
      <c r="P702" s="1166"/>
      <c r="Q702" s="1167"/>
    </row>
    <row r="703" spans="1:27" s="1567" customFormat="1" ht="44.25" customHeight="1">
      <c r="A703" s="1229"/>
      <c r="B703" s="1333"/>
      <c r="C703" s="1334"/>
      <c r="D703" s="1335"/>
      <c r="E703" s="1279" t="s">
        <v>1627</v>
      </c>
      <c r="F703" s="1238"/>
      <c r="G703" s="1230">
        <v>-1</v>
      </c>
      <c r="H703" s="849">
        <v>1.44</v>
      </c>
      <c r="I703" s="850"/>
      <c r="J703" s="849">
        <v>0.74</v>
      </c>
      <c r="K703" s="1234">
        <v>-1.0655999999999999</v>
      </c>
      <c r="L703" s="1232"/>
      <c r="M703" s="1232"/>
      <c r="N703" s="1233"/>
      <c r="O703" s="1166"/>
      <c r="P703" s="1166"/>
      <c r="Q703" s="1167"/>
    </row>
    <row r="704" spans="1:27" s="1567" customFormat="1" ht="44.25" customHeight="1">
      <c r="A704" s="1229"/>
      <c r="B704" s="1333"/>
      <c r="C704" s="1334"/>
      <c r="D704" s="1335"/>
      <c r="E704" s="1279" t="s">
        <v>1741</v>
      </c>
      <c r="F704" s="1238"/>
      <c r="G704" s="1230">
        <v>-1</v>
      </c>
      <c r="H704" s="849">
        <v>2.85</v>
      </c>
      <c r="I704" s="850"/>
      <c r="J704" s="849">
        <v>1.6</v>
      </c>
      <c r="K704" s="1234">
        <v>-4.5600000000000005</v>
      </c>
      <c r="L704" s="1232"/>
      <c r="M704" s="1232"/>
      <c r="N704" s="1233"/>
      <c r="O704" s="1166"/>
      <c r="P704" s="1166"/>
      <c r="Q704" s="1167"/>
    </row>
    <row r="705" spans="1:27" s="1566" customFormat="1" ht="44.25" customHeight="1">
      <c r="A705" s="841"/>
      <c r="B705" s="1289"/>
      <c r="C705" s="1332"/>
      <c r="D705" s="1288"/>
      <c r="E705" s="828" t="s">
        <v>1742</v>
      </c>
      <c r="F705" s="1264"/>
      <c r="G705" s="802"/>
      <c r="H705" s="797">
        <v>9.1</v>
      </c>
      <c r="I705" s="798"/>
      <c r="J705" s="797">
        <v>2.6</v>
      </c>
      <c r="K705" s="1235">
        <v>23.66</v>
      </c>
      <c r="L705" s="842"/>
      <c r="M705" s="842"/>
      <c r="N705" s="810"/>
      <c r="O705" s="1162"/>
      <c r="P705" s="1162"/>
      <c r="Q705" s="1163"/>
      <c r="R705" s="1565"/>
      <c r="S705" s="1565"/>
      <c r="T705" s="1565"/>
      <c r="U705" s="1565"/>
      <c r="V705" s="1565"/>
      <c r="W705" s="1565"/>
      <c r="X705" s="1565"/>
      <c r="Y705" s="1565"/>
      <c r="Z705" s="1565"/>
      <c r="AA705" s="1565"/>
    </row>
    <row r="706" spans="1:27" s="1567" customFormat="1" ht="44.25" customHeight="1">
      <c r="A706" s="1229"/>
      <c r="B706" s="1333"/>
      <c r="C706" s="1334"/>
      <c r="D706" s="1335"/>
      <c r="E706" s="1238" t="s">
        <v>1189</v>
      </c>
      <c r="F706" s="1238"/>
      <c r="G706" s="1230"/>
      <c r="H706" s="849"/>
      <c r="I706" s="850"/>
      <c r="J706" s="849"/>
      <c r="K706" s="1234"/>
      <c r="L706" s="1232"/>
      <c r="M706" s="1232"/>
      <c r="N706" s="1233"/>
      <c r="O706" s="1166"/>
      <c r="P706" s="1166"/>
      <c r="Q706" s="1167"/>
    </row>
    <row r="707" spans="1:27" s="1567" customFormat="1" ht="44.25" customHeight="1">
      <c r="A707" s="1229"/>
      <c r="B707" s="1333"/>
      <c r="C707" s="1334"/>
      <c r="D707" s="1335"/>
      <c r="E707" s="1279" t="s">
        <v>1745</v>
      </c>
      <c r="F707" s="1238"/>
      <c r="G707" s="1230">
        <v>-1</v>
      </c>
      <c r="H707" s="849">
        <v>2.85</v>
      </c>
      <c r="I707" s="850"/>
      <c r="J707" s="849">
        <v>2.6</v>
      </c>
      <c r="K707" s="1234">
        <v>-7.41</v>
      </c>
      <c r="L707" s="1232"/>
      <c r="M707" s="1232"/>
      <c r="N707" s="1233"/>
      <c r="O707" s="1166"/>
      <c r="P707" s="1166"/>
      <c r="Q707" s="1167"/>
    </row>
    <row r="708" spans="1:27" s="1567" customFormat="1" ht="44.25" customHeight="1">
      <c r="A708" s="1229"/>
      <c r="B708" s="1333"/>
      <c r="C708" s="1334"/>
      <c r="D708" s="1335"/>
      <c r="E708" s="1279" t="s">
        <v>1746</v>
      </c>
      <c r="F708" s="1238"/>
      <c r="G708" s="1230">
        <v>-1</v>
      </c>
      <c r="H708" s="849">
        <v>2.85</v>
      </c>
      <c r="I708" s="850"/>
      <c r="J708" s="849">
        <v>2.6</v>
      </c>
      <c r="K708" s="1234">
        <v>-7.41</v>
      </c>
      <c r="L708" s="1232"/>
      <c r="M708" s="1232"/>
      <c r="N708" s="1233"/>
      <c r="O708" s="1166"/>
      <c r="P708" s="1166"/>
      <c r="Q708" s="1167"/>
    </row>
    <row r="709" spans="1:27" s="1566" customFormat="1" ht="44.25" customHeight="1">
      <c r="A709" s="841"/>
      <c r="B709" s="1289"/>
      <c r="C709" s="1332"/>
      <c r="D709" s="1288"/>
      <c r="E709" s="828" t="s">
        <v>1747</v>
      </c>
      <c r="F709" s="1264"/>
      <c r="G709" s="802"/>
      <c r="H709" s="797">
        <v>9.36</v>
      </c>
      <c r="I709" s="798"/>
      <c r="J709" s="797">
        <v>2.6</v>
      </c>
      <c r="K709" s="1235">
        <v>24.335999999999999</v>
      </c>
      <c r="L709" s="842"/>
      <c r="M709" s="842"/>
      <c r="N709" s="810"/>
      <c r="O709" s="1162"/>
      <c r="P709" s="1162"/>
      <c r="Q709" s="1163"/>
      <c r="R709" s="1565"/>
      <c r="S709" s="1565"/>
      <c r="T709" s="1565"/>
      <c r="U709" s="1565"/>
      <c r="V709" s="1565"/>
      <c r="W709" s="1565"/>
      <c r="X709" s="1565"/>
      <c r="Y709" s="1565"/>
      <c r="Z709" s="1565"/>
      <c r="AA709" s="1565"/>
    </row>
    <row r="710" spans="1:27" s="1567" customFormat="1" ht="44.25" customHeight="1">
      <c r="A710" s="1229"/>
      <c r="B710" s="1333"/>
      <c r="C710" s="1334"/>
      <c r="D710" s="1335"/>
      <c r="E710" s="1238" t="s">
        <v>1189</v>
      </c>
      <c r="F710" s="1238"/>
      <c r="G710" s="1230"/>
      <c r="H710" s="849"/>
      <c r="I710" s="850"/>
      <c r="J710" s="849"/>
      <c r="K710" s="1234"/>
      <c r="L710" s="1232"/>
      <c r="M710" s="1232"/>
      <c r="N710" s="1233"/>
      <c r="O710" s="1166"/>
      <c r="P710" s="1166"/>
      <c r="Q710" s="1167"/>
    </row>
    <row r="711" spans="1:27" s="1567" customFormat="1" ht="44.25" customHeight="1">
      <c r="A711" s="1229"/>
      <c r="B711" s="1333"/>
      <c r="C711" s="1334"/>
      <c r="D711" s="1335"/>
      <c r="E711" s="1279" t="s">
        <v>1743</v>
      </c>
      <c r="F711" s="1279"/>
      <c r="G711" s="1230">
        <v>-1</v>
      </c>
      <c r="H711" s="849">
        <v>1</v>
      </c>
      <c r="I711" s="850"/>
      <c r="J711" s="849">
        <v>1.2</v>
      </c>
      <c r="K711" s="1231">
        <v>0</v>
      </c>
      <c r="L711" s="1232"/>
      <c r="M711" s="1232"/>
      <c r="N711" s="1233"/>
      <c r="O711" s="1166"/>
      <c r="P711" s="1166"/>
      <c r="Q711" s="1167"/>
    </row>
    <row r="712" spans="1:27" s="1567" customFormat="1" ht="44.25" customHeight="1">
      <c r="A712" s="1229"/>
      <c r="B712" s="1333"/>
      <c r="C712" s="1334"/>
      <c r="D712" s="1335"/>
      <c r="E712" s="1279" t="s">
        <v>1744</v>
      </c>
      <c r="F712" s="1279"/>
      <c r="G712" s="1230">
        <v>-1</v>
      </c>
      <c r="H712" s="849">
        <v>0.7</v>
      </c>
      <c r="I712" s="850"/>
      <c r="J712" s="849">
        <v>0.7</v>
      </c>
      <c r="K712" s="1231">
        <v>0</v>
      </c>
      <c r="L712" s="1232"/>
      <c r="M712" s="1232"/>
      <c r="N712" s="1233"/>
      <c r="O712" s="1166"/>
      <c r="P712" s="1166"/>
      <c r="Q712" s="1167"/>
    </row>
    <row r="713" spans="1:27" s="1567" customFormat="1" ht="44.25" customHeight="1">
      <c r="A713" s="1229"/>
      <c r="B713" s="1333"/>
      <c r="C713" s="1334"/>
      <c r="D713" s="1335"/>
      <c r="E713" s="1279" t="s">
        <v>1748</v>
      </c>
      <c r="F713" s="1279"/>
      <c r="G713" s="1230">
        <v>-1</v>
      </c>
      <c r="H713" s="849">
        <v>2.85</v>
      </c>
      <c r="I713" s="850"/>
      <c r="J713" s="849">
        <v>2.6</v>
      </c>
      <c r="K713" s="1231">
        <v>-7.41</v>
      </c>
      <c r="L713" s="1232"/>
      <c r="M713" s="1232"/>
      <c r="N713" s="1233"/>
      <c r="O713" s="1166"/>
      <c r="P713" s="1166"/>
      <c r="Q713" s="1167"/>
    </row>
    <row r="714" spans="1:27" s="1567" customFormat="1" ht="44.25" customHeight="1">
      <c r="A714" s="1229"/>
      <c r="B714" s="1333"/>
      <c r="C714" s="1334"/>
      <c r="D714" s="1335"/>
      <c r="E714" s="1279" t="s">
        <v>1749</v>
      </c>
      <c r="F714" s="1279"/>
      <c r="G714" s="1230">
        <v>-1</v>
      </c>
      <c r="H714" s="849">
        <v>3.76</v>
      </c>
      <c r="I714" s="850"/>
      <c r="J714" s="849">
        <v>2.6</v>
      </c>
      <c r="K714" s="1231">
        <v>-9.7759999999999998</v>
      </c>
      <c r="L714" s="1232"/>
      <c r="M714" s="1232"/>
      <c r="N714" s="1233"/>
      <c r="O714" s="1166"/>
      <c r="P714" s="1166"/>
      <c r="Q714" s="1167"/>
    </row>
    <row r="715" spans="1:27" s="1566" customFormat="1" ht="44.25" customHeight="1">
      <c r="A715" s="841"/>
      <c r="B715" s="1289"/>
      <c r="C715" s="1332"/>
      <c r="D715" s="1288"/>
      <c r="E715" s="828" t="s">
        <v>1748</v>
      </c>
      <c r="F715" s="828"/>
      <c r="G715" s="802">
        <v>1</v>
      </c>
      <c r="H715" s="797">
        <v>2.85</v>
      </c>
      <c r="I715" s="798"/>
      <c r="J715" s="797">
        <v>2.6</v>
      </c>
      <c r="K715" s="800">
        <v>7.41</v>
      </c>
      <c r="L715" s="842"/>
      <c r="M715" s="842"/>
      <c r="N715" s="810"/>
      <c r="O715" s="1162"/>
      <c r="P715" s="1162"/>
      <c r="Q715" s="1163"/>
      <c r="R715" s="1565"/>
      <c r="S715" s="1565"/>
      <c r="T715" s="1565"/>
      <c r="U715" s="1565"/>
      <c r="V715" s="1565"/>
      <c r="W715" s="1565"/>
      <c r="X715" s="1565"/>
      <c r="Y715" s="1565"/>
      <c r="Z715" s="1565"/>
      <c r="AA715" s="1565"/>
    </row>
    <row r="716" spans="1:27" s="1566" customFormat="1" ht="44.25" customHeight="1">
      <c r="A716" s="841"/>
      <c r="B716" s="1289"/>
      <c r="C716" s="1332"/>
      <c r="D716" s="1288"/>
      <c r="E716" s="828" t="s">
        <v>1762</v>
      </c>
      <c r="F716" s="828"/>
      <c r="G716" s="802"/>
      <c r="H716" s="797">
        <v>13.649999999999999</v>
      </c>
      <c r="I716" s="798"/>
      <c r="J716" s="797">
        <v>1.6</v>
      </c>
      <c r="K716" s="800">
        <v>21.84</v>
      </c>
      <c r="L716" s="842"/>
      <c r="M716" s="842"/>
      <c r="N716" s="810"/>
      <c r="O716" s="1162"/>
      <c r="P716" s="1162"/>
      <c r="Q716" s="1163"/>
      <c r="R716" s="1565"/>
      <c r="S716" s="1565"/>
      <c r="T716" s="1565"/>
      <c r="U716" s="1565"/>
      <c r="V716" s="1565"/>
      <c r="W716" s="1565"/>
      <c r="X716" s="1565"/>
      <c r="Y716" s="1565"/>
      <c r="Z716" s="1565"/>
      <c r="AA716" s="1565"/>
    </row>
    <row r="717" spans="1:27" s="1567" customFormat="1" ht="44.25" customHeight="1">
      <c r="A717" s="1237"/>
      <c r="B717" s="1345"/>
      <c r="C717" s="1334"/>
      <c r="D717" s="1383"/>
      <c r="E717" s="1238" t="s">
        <v>1189</v>
      </c>
      <c r="F717" s="1279"/>
      <c r="G717" s="1230"/>
      <c r="H717" s="849"/>
      <c r="I717" s="850"/>
      <c r="J717" s="849"/>
      <c r="K717" s="1231"/>
      <c r="L717" s="1283"/>
      <c r="M717" s="1283"/>
      <c r="N717" s="1284"/>
      <c r="O717" s="1197"/>
      <c r="P717" s="1197"/>
      <c r="Q717" s="1167"/>
    </row>
    <row r="718" spans="1:27" s="1567" customFormat="1" ht="44.25" customHeight="1">
      <c r="A718" s="1237"/>
      <c r="B718" s="1345"/>
      <c r="C718" s="1334"/>
      <c r="D718" s="1383"/>
      <c r="E718" s="1279" t="s">
        <v>1763</v>
      </c>
      <c r="F718" s="1279"/>
      <c r="G718" s="1230">
        <v>-1</v>
      </c>
      <c r="H718" s="849">
        <v>3.26</v>
      </c>
      <c r="I718" s="850"/>
      <c r="J718" s="849">
        <v>1.6</v>
      </c>
      <c r="K718" s="1234">
        <v>-5.2160000000000002</v>
      </c>
      <c r="L718" s="1283"/>
      <c r="M718" s="1283"/>
      <c r="N718" s="1284"/>
      <c r="O718" s="1197"/>
      <c r="P718" s="1197"/>
      <c r="Q718" s="1167"/>
    </row>
    <row r="719" spans="1:27" s="1566" customFormat="1" ht="44.25" customHeight="1">
      <c r="A719" s="841"/>
      <c r="B719" s="1289"/>
      <c r="C719" s="1332"/>
      <c r="D719" s="1288"/>
      <c r="E719" s="828" t="s">
        <v>1764</v>
      </c>
      <c r="F719" s="828"/>
      <c r="G719" s="802"/>
      <c r="H719" s="797">
        <v>6.8</v>
      </c>
      <c r="I719" s="798"/>
      <c r="J719" s="797">
        <v>2.6</v>
      </c>
      <c r="K719" s="800">
        <v>17.68</v>
      </c>
      <c r="L719" s="842"/>
      <c r="M719" s="842"/>
      <c r="N719" s="810"/>
      <c r="O719" s="1162"/>
      <c r="P719" s="1162"/>
      <c r="Q719" s="1163"/>
      <c r="R719" s="1565"/>
      <c r="S719" s="1565"/>
      <c r="T719" s="1565"/>
      <c r="U719" s="1565"/>
      <c r="V719" s="1565"/>
      <c r="W719" s="1565"/>
      <c r="X719" s="1565"/>
      <c r="Y719" s="1565"/>
      <c r="Z719" s="1565"/>
      <c r="AA719" s="1565"/>
    </row>
    <row r="720" spans="1:27" s="1665" customFormat="1" ht="44.25" customHeight="1">
      <c r="A720" s="1229"/>
      <c r="B720" s="1333"/>
      <c r="C720" s="1384"/>
      <c r="D720" s="1335"/>
      <c r="E720" s="1238" t="s">
        <v>1189</v>
      </c>
      <c r="F720" s="1238"/>
      <c r="G720" s="1285"/>
      <c r="H720" s="1285"/>
      <c r="I720" s="1286"/>
      <c r="J720" s="1285"/>
      <c r="K720" s="1287"/>
      <c r="L720" s="1232"/>
      <c r="M720" s="1232"/>
      <c r="N720" s="1233"/>
      <c r="O720" s="1166"/>
      <c r="P720" s="1166"/>
      <c r="Q720" s="1199"/>
    </row>
    <row r="721" spans="1:27" s="1567" customFormat="1" ht="44.25" customHeight="1">
      <c r="A721" s="1237"/>
      <c r="B721" s="1345"/>
      <c r="C721" s="1334"/>
      <c r="D721" s="1383"/>
      <c r="E721" s="1279" t="s">
        <v>1765</v>
      </c>
      <c r="F721" s="1279"/>
      <c r="G721" s="1230">
        <v>-1</v>
      </c>
      <c r="H721" s="849">
        <v>1.8</v>
      </c>
      <c r="I721" s="850"/>
      <c r="J721" s="849">
        <v>2.6</v>
      </c>
      <c r="K721" s="1234">
        <v>-4.6800000000000006</v>
      </c>
      <c r="L721" s="1283"/>
      <c r="M721" s="1283"/>
      <c r="N721" s="1284"/>
      <c r="O721" s="1197"/>
      <c r="P721" s="1197"/>
      <c r="Q721" s="1167"/>
    </row>
    <row r="722" spans="1:27" s="1566" customFormat="1" ht="44.25" customHeight="1">
      <c r="A722" s="841"/>
      <c r="B722" s="1289"/>
      <c r="C722" s="1332"/>
      <c r="D722" s="1288"/>
      <c r="E722" s="828" t="s">
        <v>1750</v>
      </c>
      <c r="F722" s="1264"/>
      <c r="G722" s="802"/>
      <c r="H722" s="797">
        <v>5.9</v>
      </c>
      <c r="I722" s="798"/>
      <c r="J722" s="797">
        <v>2.6</v>
      </c>
      <c r="K722" s="800">
        <v>15.340000000000002</v>
      </c>
      <c r="L722" s="842"/>
      <c r="M722" s="842"/>
      <c r="N722" s="810"/>
      <c r="O722" s="1162"/>
      <c r="P722" s="1162"/>
      <c r="Q722" s="1163"/>
      <c r="R722" s="1565"/>
      <c r="S722" s="1565"/>
      <c r="T722" s="1565"/>
      <c r="U722" s="1565"/>
      <c r="V722" s="1565"/>
      <c r="W722" s="1565"/>
      <c r="X722" s="1565"/>
      <c r="Y722" s="1565"/>
      <c r="Z722" s="1565"/>
      <c r="AA722" s="1565"/>
    </row>
    <row r="723" spans="1:27" s="1567" customFormat="1" ht="44.25" customHeight="1">
      <c r="A723" s="1237"/>
      <c r="B723" s="1345"/>
      <c r="C723" s="1334"/>
      <c r="D723" s="1383"/>
      <c r="E723" s="1238" t="s">
        <v>1189</v>
      </c>
      <c r="F723" s="1279"/>
      <c r="G723" s="1230"/>
      <c r="H723" s="849"/>
      <c r="I723" s="850"/>
      <c r="J723" s="849"/>
      <c r="K723" s="1231"/>
      <c r="L723" s="1283"/>
      <c r="M723" s="1283"/>
      <c r="N723" s="1284"/>
      <c r="O723" s="1197"/>
      <c r="P723" s="1197"/>
      <c r="Q723" s="1167"/>
    </row>
    <row r="724" spans="1:27" s="1567" customFormat="1" ht="44.25" customHeight="1">
      <c r="A724" s="1237"/>
      <c r="B724" s="1345"/>
      <c r="C724" s="1334"/>
      <c r="D724" s="1383"/>
      <c r="E724" s="1279" t="s">
        <v>1751</v>
      </c>
      <c r="F724" s="1279"/>
      <c r="G724" s="1230">
        <v>-2</v>
      </c>
      <c r="H724" s="849">
        <v>1.8</v>
      </c>
      <c r="I724" s="850"/>
      <c r="J724" s="849">
        <v>2.6</v>
      </c>
      <c r="K724" s="1234">
        <v>-9.3600000000000012</v>
      </c>
      <c r="L724" s="1283"/>
      <c r="M724" s="1283"/>
      <c r="N724" s="1284"/>
      <c r="O724" s="1197"/>
      <c r="P724" s="1197"/>
      <c r="Q724" s="1167"/>
    </row>
    <row r="725" spans="1:27" s="1566" customFormat="1" ht="44.25" customHeight="1">
      <c r="A725" s="841"/>
      <c r="B725" s="1289"/>
      <c r="C725" s="1332"/>
      <c r="D725" s="1288"/>
      <c r="E725" s="828" t="s">
        <v>1752</v>
      </c>
      <c r="F725" s="1264"/>
      <c r="G725" s="802"/>
      <c r="H725" s="797">
        <v>7.1</v>
      </c>
      <c r="I725" s="798"/>
      <c r="J725" s="797">
        <v>2.6</v>
      </c>
      <c r="K725" s="800">
        <v>18.46</v>
      </c>
      <c r="L725" s="842"/>
      <c r="M725" s="842"/>
      <c r="N725" s="810"/>
      <c r="O725" s="1162"/>
      <c r="P725" s="1162"/>
      <c r="Q725" s="1163"/>
      <c r="R725" s="1565"/>
      <c r="S725" s="1565"/>
      <c r="T725" s="1565"/>
      <c r="U725" s="1565"/>
      <c r="V725" s="1565"/>
      <c r="W725" s="1565"/>
      <c r="X725" s="1565"/>
      <c r="Y725" s="1565"/>
      <c r="Z725" s="1565"/>
      <c r="AA725" s="1565"/>
    </row>
    <row r="726" spans="1:27" s="1566" customFormat="1" ht="44.25" customHeight="1">
      <c r="A726" s="841"/>
      <c r="B726" s="1289"/>
      <c r="C726" s="1332"/>
      <c r="D726" s="1288"/>
      <c r="E726" s="1238" t="s">
        <v>1189</v>
      </c>
      <c r="F726" s="1238"/>
      <c r="G726" s="1230"/>
      <c r="H726" s="849"/>
      <c r="I726" s="850"/>
      <c r="J726" s="849"/>
      <c r="K726" s="1234"/>
      <c r="L726" s="842"/>
      <c r="M726" s="842"/>
      <c r="N726" s="810"/>
      <c r="O726" s="1162"/>
      <c r="P726" s="1162"/>
      <c r="Q726" s="1163"/>
      <c r="R726" s="1565"/>
      <c r="S726" s="1565"/>
      <c r="T726" s="1565"/>
      <c r="U726" s="1565"/>
      <c r="V726" s="1565"/>
      <c r="W726" s="1565"/>
      <c r="X726" s="1565"/>
      <c r="Y726" s="1565"/>
      <c r="Z726" s="1565"/>
      <c r="AA726" s="1565"/>
    </row>
    <row r="727" spans="1:27" s="1566" customFormat="1" ht="44.25" customHeight="1">
      <c r="A727" s="841"/>
      <c r="B727" s="1289"/>
      <c r="C727" s="1332"/>
      <c r="D727" s="1288"/>
      <c r="E727" s="1279" t="s">
        <v>1754</v>
      </c>
      <c r="F727" s="1238"/>
      <c r="G727" s="1230">
        <v>-2</v>
      </c>
      <c r="H727" s="849">
        <v>5.19</v>
      </c>
      <c r="I727" s="850"/>
      <c r="J727" s="849">
        <v>2.6</v>
      </c>
      <c r="K727" s="1234">
        <v>-26.988000000000003</v>
      </c>
      <c r="L727" s="842"/>
      <c r="M727" s="842"/>
      <c r="N727" s="810"/>
      <c r="O727" s="1162"/>
      <c r="P727" s="1162"/>
      <c r="Q727" s="1163"/>
      <c r="R727" s="1565"/>
      <c r="S727" s="1565"/>
      <c r="T727" s="1565"/>
      <c r="U727" s="1565"/>
      <c r="V727" s="1565"/>
      <c r="W727" s="1565"/>
      <c r="X727" s="1565"/>
      <c r="Y727" s="1565"/>
      <c r="Z727" s="1565"/>
      <c r="AA727" s="1565"/>
    </row>
    <row r="728" spans="1:27" s="1566" customFormat="1" ht="44.25" customHeight="1">
      <c r="A728" s="841"/>
      <c r="B728" s="1289"/>
      <c r="C728" s="1332"/>
      <c r="D728" s="1288"/>
      <c r="E728" s="828" t="s">
        <v>1755</v>
      </c>
      <c r="F728" s="1264"/>
      <c r="G728" s="802"/>
      <c r="H728" s="797">
        <v>6</v>
      </c>
      <c r="I728" s="798"/>
      <c r="J728" s="797">
        <v>2.4500000000000002</v>
      </c>
      <c r="K728" s="800">
        <v>14.700000000000001</v>
      </c>
      <c r="L728" s="842"/>
      <c r="M728" s="842"/>
      <c r="N728" s="810"/>
      <c r="O728" s="1162"/>
      <c r="P728" s="1162"/>
      <c r="Q728" s="1163"/>
      <c r="R728" s="1565"/>
      <c r="S728" s="1565"/>
      <c r="T728" s="1565"/>
      <c r="U728" s="1565"/>
      <c r="V728" s="1565"/>
      <c r="W728" s="1565"/>
      <c r="X728" s="1565"/>
      <c r="Y728" s="1565"/>
      <c r="Z728" s="1565"/>
      <c r="AA728" s="1565"/>
    </row>
    <row r="729" spans="1:27" s="1566" customFormat="1" ht="44.25" customHeight="1">
      <c r="A729" s="841"/>
      <c r="B729" s="1289"/>
      <c r="C729" s="1332"/>
      <c r="D729" s="1288"/>
      <c r="E729" s="1238" t="s">
        <v>1189</v>
      </c>
      <c r="F729" s="1238"/>
      <c r="G729" s="1230"/>
      <c r="H729" s="849"/>
      <c r="I729" s="850"/>
      <c r="J729" s="849"/>
      <c r="K729" s="1234"/>
      <c r="L729" s="842"/>
      <c r="M729" s="842"/>
      <c r="N729" s="810"/>
      <c r="O729" s="1162"/>
      <c r="P729" s="1162"/>
      <c r="Q729" s="1163"/>
      <c r="R729" s="1565"/>
      <c r="S729" s="1565"/>
      <c r="T729" s="1565"/>
      <c r="U729" s="1565"/>
      <c r="V729" s="1565"/>
      <c r="W729" s="1565"/>
      <c r="X729" s="1565"/>
      <c r="Y729" s="1565"/>
      <c r="Z729" s="1565"/>
      <c r="AA729" s="1565"/>
    </row>
    <row r="730" spans="1:27" s="1566" customFormat="1" ht="44.25" customHeight="1">
      <c r="A730" s="841"/>
      <c r="B730" s="1289"/>
      <c r="C730" s="1332"/>
      <c r="D730" s="1288"/>
      <c r="E730" s="1279" t="s">
        <v>1756</v>
      </c>
      <c r="F730" s="1238"/>
      <c r="G730" s="1230">
        <v>-1</v>
      </c>
      <c r="H730" s="849">
        <v>4.8</v>
      </c>
      <c r="I730" s="850"/>
      <c r="J730" s="849">
        <v>2.4500000000000002</v>
      </c>
      <c r="K730" s="1234">
        <v>-11.76</v>
      </c>
      <c r="L730" s="842"/>
      <c r="M730" s="842"/>
      <c r="N730" s="810"/>
      <c r="O730" s="1162"/>
      <c r="P730" s="1162"/>
      <c r="Q730" s="1163"/>
      <c r="R730" s="1565"/>
      <c r="S730" s="1565"/>
      <c r="T730" s="1565"/>
      <c r="U730" s="1565"/>
      <c r="V730" s="1565"/>
      <c r="W730" s="1565"/>
      <c r="X730" s="1565"/>
      <c r="Y730" s="1565"/>
      <c r="Z730" s="1565"/>
      <c r="AA730" s="1565"/>
    </row>
    <row r="731" spans="1:27" s="1566" customFormat="1" ht="44.25" customHeight="1">
      <c r="A731" s="841"/>
      <c r="B731" s="1289"/>
      <c r="C731" s="1332"/>
      <c r="D731" s="1288"/>
      <c r="E731" s="1279" t="s">
        <v>1756</v>
      </c>
      <c r="F731" s="1238"/>
      <c r="G731" s="1230">
        <v>1</v>
      </c>
      <c r="H731" s="849">
        <v>4.8</v>
      </c>
      <c r="I731" s="850"/>
      <c r="J731" s="849">
        <v>2.4500000000000002</v>
      </c>
      <c r="K731" s="1234">
        <v>11.76</v>
      </c>
      <c r="L731" s="842"/>
      <c r="M731" s="842"/>
      <c r="N731" s="810"/>
      <c r="O731" s="1162"/>
      <c r="P731" s="1162"/>
      <c r="Q731" s="1163"/>
      <c r="R731" s="1565"/>
      <c r="S731" s="1565"/>
      <c r="T731" s="1565"/>
      <c r="U731" s="1565"/>
      <c r="V731" s="1565"/>
      <c r="W731" s="1565"/>
      <c r="X731" s="1565"/>
      <c r="Y731" s="1565"/>
      <c r="Z731" s="1565"/>
      <c r="AA731" s="1565"/>
    </row>
    <row r="732" spans="1:27" s="1566" customFormat="1" ht="44.25" customHeight="1">
      <c r="A732" s="841"/>
      <c r="B732" s="1289"/>
      <c r="C732" s="1332"/>
      <c r="D732" s="1288"/>
      <c r="E732" s="828" t="s">
        <v>1766</v>
      </c>
      <c r="F732" s="1264"/>
      <c r="G732" s="802"/>
      <c r="H732" s="797">
        <v>11.459999999999999</v>
      </c>
      <c r="I732" s="798"/>
      <c r="J732" s="797">
        <v>1.6</v>
      </c>
      <c r="K732" s="800">
        <v>18.335999999999999</v>
      </c>
      <c r="L732" s="842"/>
      <c r="M732" s="842"/>
      <c r="N732" s="810"/>
      <c r="O732" s="1162"/>
      <c r="P732" s="1162"/>
      <c r="Q732" s="1163"/>
      <c r="R732" s="1565"/>
      <c r="S732" s="1565"/>
      <c r="T732" s="1565"/>
      <c r="U732" s="1565"/>
      <c r="V732" s="1565"/>
      <c r="W732" s="1565"/>
      <c r="X732" s="1565"/>
      <c r="Y732" s="1565"/>
      <c r="Z732" s="1565"/>
      <c r="AA732" s="1565"/>
    </row>
    <row r="733" spans="1:27" s="1567" customFormat="1" ht="44.25" customHeight="1">
      <c r="A733" s="1237"/>
      <c r="B733" s="1345"/>
      <c r="C733" s="1334"/>
      <c r="D733" s="1383"/>
      <c r="E733" s="1238" t="s">
        <v>1189</v>
      </c>
      <c r="F733" s="1279"/>
      <c r="G733" s="849"/>
      <c r="H733" s="849"/>
      <c r="I733" s="850"/>
      <c r="J733" s="849"/>
      <c r="K733" s="1231"/>
      <c r="L733" s="1283"/>
      <c r="M733" s="1283"/>
      <c r="N733" s="1284"/>
      <c r="O733" s="1197"/>
      <c r="P733" s="1197"/>
      <c r="Q733" s="1167"/>
    </row>
    <row r="734" spans="1:27" s="1567" customFormat="1" ht="44.25" customHeight="1">
      <c r="A734" s="1237"/>
      <c r="B734" s="1345"/>
      <c r="C734" s="1334"/>
      <c r="D734" s="1383"/>
      <c r="E734" s="1279" t="s">
        <v>1767</v>
      </c>
      <c r="F734" s="1279"/>
      <c r="G734" s="1230">
        <v>-1</v>
      </c>
      <c r="H734" s="849">
        <v>2.34</v>
      </c>
      <c r="I734" s="850"/>
      <c r="J734" s="849">
        <v>1.6</v>
      </c>
      <c r="K734" s="1234">
        <v>-3.7439999999999998</v>
      </c>
      <c r="L734" s="1283"/>
      <c r="M734" s="1283"/>
      <c r="N734" s="1284"/>
      <c r="O734" s="1197"/>
      <c r="P734" s="1197"/>
      <c r="Q734" s="1167"/>
    </row>
    <row r="735" spans="1:27" s="1567" customFormat="1" ht="44.25" customHeight="1">
      <c r="A735" s="1237"/>
      <c r="B735" s="1345"/>
      <c r="C735" s="1334"/>
      <c r="D735" s="1383"/>
      <c r="E735" s="1279" t="s">
        <v>1768</v>
      </c>
      <c r="F735" s="1279"/>
      <c r="G735" s="1230">
        <v>-1</v>
      </c>
      <c r="H735" s="849">
        <v>2.34</v>
      </c>
      <c r="I735" s="850"/>
      <c r="J735" s="849">
        <v>1.6</v>
      </c>
      <c r="K735" s="1234">
        <v>-3.7439999999999998</v>
      </c>
      <c r="L735" s="1283"/>
      <c r="M735" s="1283"/>
      <c r="N735" s="1284"/>
      <c r="O735" s="1197"/>
      <c r="P735" s="1197"/>
      <c r="Q735" s="1167"/>
    </row>
    <row r="736" spans="1:27" s="1566" customFormat="1" ht="44.25" customHeight="1">
      <c r="A736" s="841"/>
      <c r="B736" s="1289"/>
      <c r="C736" s="1332"/>
      <c r="D736" s="1288"/>
      <c r="E736" s="1264" t="s">
        <v>1578</v>
      </c>
      <c r="F736" s="828"/>
      <c r="G736" s="802"/>
      <c r="H736" s="797"/>
      <c r="I736" s="798"/>
      <c r="J736" s="797"/>
      <c r="K736" s="800"/>
      <c r="L736" s="842"/>
      <c r="M736" s="842"/>
      <c r="N736" s="810"/>
      <c r="O736" s="1162"/>
      <c r="P736" s="1162"/>
      <c r="Q736" s="1163"/>
      <c r="R736" s="1565"/>
      <c r="S736" s="1565"/>
      <c r="T736" s="1565"/>
      <c r="U736" s="1565"/>
      <c r="V736" s="1565"/>
      <c r="W736" s="1565"/>
      <c r="X736" s="1565"/>
      <c r="Y736" s="1565"/>
      <c r="Z736" s="1565"/>
      <c r="AA736" s="1565"/>
    </row>
    <row r="737" spans="1:34" s="1566" customFormat="1" ht="44.25" customHeight="1">
      <c r="A737" s="844"/>
      <c r="B737" s="1337"/>
      <c r="C737" s="1338"/>
      <c r="D737" s="1339"/>
      <c r="E737" s="830" t="s">
        <v>1826</v>
      </c>
      <c r="F737" s="830"/>
      <c r="G737" s="831"/>
      <c r="H737" s="832"/>
      <c r="I737" s="833"/>
      <c r="J737" s="832"/>
      <c r="K737" s="835">
        <v>16.86</v>
      </c>
      <c r="L737" s="846"/>
      <c r="M737" s="846"/>
      <c r="N737" s="867"/>
      <c r="O737" s="1162"/>
      <c r="P737" s="1162"/>
      <c r="Q737" s="1163"/>
      <c r="R737" s="1565"/>
      <c r="S737" s="1565"/>
      <c r="T737" s="1565"/>
      <c r="U737" s="1565"/>
      <c r="V737" s="1565"/>
      <c r="W737" s="1565"/>
      <c r="X737" s="1565"/>
      <c r="Y737" s="1565"/>
      <c r="Z737" s="1565"/>
      <c r="AA737" s="1565"/>
    </row>
    <row r="738" spans="1:34" s="1541" customFormat="1" ht="72" customHeight="1">
      <c r="A738" s="981" t="s">
        <v>968</v>
      </c>
      <c r="B738" s="981" t="s">
        <v>516</v>
      </c>
      <c r="C738" s="1124"/>
      <c r="D738" s="983" t="s">
        <v>928</v>
      </c>
      <c r="E738" s="989" t="s">
        <v>974</v>
      </c>
      <c r="F738" s="981" t="s">
        <v>51</v>
      </c>
      <c r="G738" s="984"/>
      <c r="H738" s="985"/>
      <c r="I738" s="985"/>
      <c r="J738" s="985"/>
      <c r="K738" s="986"/>
      <c r="L738" s="986"/>
      <c r="M738" s="986"/>
      <c r="N738" s="987">
        <v>25.714400000000001</v>
      </c>
      <c r="O738" s="72"/>
      <c r="P738" s="72"/>
      <c r="Q738" s="102" t="s">
        <v>270</v>
      </c>
      <c r="R738" s="1535"/>
      <c r="S738" s="1535"/>
      <c r="T738" s="1535"/>
      <c r="U738" s="1535"/>
      <c r="V738" s="1535"/>
      <c r="W738" s="1535"/>
      <c r="X738" s="1535"/>
      <c r="Y738" s="1535"/>
      <c r="Z738" s="1535"/>
      <c r="AA738" s="1535"/>
    </row>
    <row r="739" spans="1:34" s="1566" customFormat="1" ht="53.25" customHeight="1">
      <c r="A739" s="837"/>
      <c r="B739" s="1329"/>
      <c r="C739" s="1330"/>
      <c r="D739" s="1331"/>
      <c r="E739" s="820" t="s">
        <v>1164</v>
      </c>
      <c r="F739" s="820"/>
      <c r="G739" s="822"/>
      <c r="H739" s="822"/>
      <c r="I739" s="823"/>
      <c r="J739" s="824"/>
      <c r="K739" s="825"/>
      <c r="L739" s="839"/>
      <c r="M739" s="839"/>
      <c r="N739" s="865"/>
      <c r="O739" s="1162"/>
      <c r="P739" s="1162"/>
      <c r="Q739" s="1163"/>
      <c r="R739" s="1565"/>
      <c r="S739" s="1565"/>
      <c r="T739" s="1565"/>
      <c r="U739" s="1565"/>
      <c r="V739" s="1565"/>
      <c r="W739" s="1565"/>
      <c r="X739" s="1565"/>
      <c r="Y739" s="1565"/>
      <c r="Z739" s="1565"/>
      <c r="AA739" s="1565"/>
    </row>
    <row r="740" spans="1:34" s="1566" customFormat="1" ht="53.25" customHeight="1">
      <c r="A740" s="841"/>
      <c r="B740" s="1289"/>
      <c r="C740" s="1332"/>
      <c r="D740" s="1288"/>
      <c r="E740" s="828" t="s">
        <v>1787</v>
      </c>
      <c r="F740" s="1265"/>
      <c r="G740" s="802"/>
      <c r="H740" s="797">
        <v>2.35</v>
      </c>
      <c r="I740" s="798"/>
      <c r="J740" s="799">
        <v>1</v>
      </c>
      <c r="K740" s="800">
        <v>2.35</v>
      </c>
      <c r="L740" s="842"/>
      <c r="M740" s="842"/>
      <c r="N740" s="810"/>
      <c r="O740" s="1162"/>
      <c r="P740" s="1162"/>
      <c r="Q740" s="1163"/>
      <c r="R740" s="1565"/>
      <c r="S740" s="1565"/>
      <c r="T740" s="1565"/>
      <c r="U740" s="1565"/>
      <c r="V740" s="1565"/>
      <c r="W740" s="1565"/>
      <c r="X740" s="1565"/>
      <c r="Y740" s="1565"/>
      <c r="Z740" s="1565"/>
      <c r="AA740" s="1565"/>
    </row>
    <row r="741" spans="1:34" s="1566" customFormat="1" ht="53.25" customHeight="1">
      <c r="A741" s="841"/>
      <c r="B741" s="1289"/>
      <c r="C741" s="1332"/>
      <c r="D741" s="1288"/>
      <c r="E741" s="828" t="s">
        <v>1730</v>
      </c>
      <c r="F741" s="1265"/>
      <c r="G741" s="802"/>
      <c r="H741" s="797">
        <v>11</v>
      </c>
      <c r="I741" s="798"/>
      <c r="J741" s="799">
        <v>1.6</v>
      </c>
      <c r="K741" s="800">
        <v>17.600000000000001</v>
      </c>
      <c r="L741" s="842"/>
      <c r="M741" s="842"/>
      <c r="N741" s="810"/>
      <c r="O741" s="1162"/>
      <c r="P741" s="1162"/>
      <c r="Q741" s="1163"/>
      <c r="R741" s="1565"/>
      <c r="S741" s="1565"/>
      <c r="T741" s="1565"/>
      <c r="U741" s="1565"/>
      <c r="V741" s="1565"/>
      <c r="W741" s="1565"/>
      <c r="X741" s="1565"/>
      <c r="Y741" s="1565"/>
      <c r="Z741" s="1565"/>
      <c r="AA741" s="1565"/>
    </row>
    <row r="742" spans="1:34" s="1566" customFormat="1" ht="53.25" customHeight="1">
      <c r="A742" s="841"/>
      <c r="B742" s="1289"/>
      <c r="C742" s="1332"/>
      <c r="D742" s="1288"/>
      <c r="E742" s="1279" t="s">
        <v>1189</v>
      </c>
      <c r="F742" s="1238"/>
      <c r="G742" s="1230"/>
      <c r="H742" s="849"/>
      <c r="I742" s="850"/>
      <c r="J742" s="849"/>
      <c r="K742" s="1234"/>
      <c r="L742" s="842"/>
      <c r="M742" s="842"/>
      <c r="N742" s="810"/>
      <c r="O742" s="1162"/>
      <c r="P742" s="1162"/>
      <c r="Q742" s="1163"/>
      <c r="R742" s="1565"/>
      <c r="S742" s="1565"/>
      <c r="T742" s="1565"/>
      <c r="U742" s="1565"/>
      <c r="V742" s="1565"/>
      <c r="W742" s="1565"/>
      <c r="X742" s="1565"/>
      <c r="Y742" s="1565"/>
      <c r="Z742" s="1565"/>
      <c r="AA742" s="1565"/>
    </row>
    <row r="743" spans="1:34" s="1566" customFormat="1" ht="53.25" customHeight="1">
      <c r="A743" s="841"/>
      <c r="B743" s="1289"/>
      <c r="C743" s="1332"/>
      <c r="D743" s="1288"/>
      <c r="E743" s="1279" t="s">
        <v>1627</v>
      </c>
      <c r="F743" s="1238"/>
      <c r="G743" s="1230">
        <v>-1</v>
      </c>
      <c r="H743" s="849">
        <v>1.44</v>
      </c>
      <c r="I743" s="850"/>
      <c r="J743" s="849">
        <v>0.74</v>
      </c>
      <c r="K743" s="1234">
        <v>-1.0655999999999999</v>
      </c>
      <c r="L743" s="842"/>
      <c r="M743" s="842"/>
      <c r="N743" s="810"/>
      <c r="O743" s="1162"/>
      <c r="P743" s="1162"/>
      <c r="Q743" s="1163"/>
      <c r="R743" s="1565"/>
      <c r="S743" s="1565"/>
      <c r="T743" s="1565"/>
      <c r="U743" s="1565"/>
      <c r="V743" s="1565"/>
      <c r="W743" s="1565"/>
      <c r="X743" s="1565"/>
      <c r="Y743" s="1565"/>
      <c r="Z743" s="1565"/>
      <c r="AA743" s="1565"/>
    </row>
    <row r="744" spans="1:34" s="1566" customFormat="1" ht="53.25" customHeight="1">
      <c r="A744" s="841"/>
      <c r="B744" s="1289"/>
      <c r="C744" s="1332"/>
      <c r="D744" s="1288"/>
      <c r="E744" s="1279" t="s">
        <v>1731</v>
      </c>
      <c r="F744" s="1238"/>
      <c r="G744" s="1230">
        <v>-1</v>
      </c>
      <c r="H744" s="849">
        <v>5.5</v>
      </c>
      <c r="I744" s="850"/>
      <c r="J744" s="849">
        <v>1.6</v>
      </c>
      <c r="K744" s="1234">
        <v>-8.8000000000000007</v>
      </c>
      <c r="L744" s="842"/>
      <c r="M744" s="842"/>
      <c r="N744" s="810"/>
      <c r="O744" s="1162"/>
      <c r="P744" s="1162"/>
      <c r="Q744" s="1163"/>
      <c r="R744" s="1565"/>
      <c r="S744" s="1565"/>
      <c r="T744" s="1565"/>
      <c r="U744" s="1565"/>
      <c r="V744" s="1565"/>
      <c r="W744" s="1565"/>
      <c r="X744" s="1565"/>
      <c r="Y744" s="1565"/>
      <c r="Z744" s="1565"/>
      <c r="AA744" s="1565"/>
    </row>
    <row r="745" spans="1:34" s="1566" customFormat="1" ht="53.25" customHeight="1">
      <c r="A745" s="841"/>
      <c r="B745" s="1289"/>
      <c r="C745" s="1332"/>
      <c r="D745" s="1288"/>
      <c r="E745" s="828" t="s">
        <v>1804</v>
      </c>
      <c r="F745" s="1265"/>
      <c r="G745" s="802"/>
      <c r="H745" s="797">
        <v>11</v>
      </c>
      <c r="I745" s="798"/>
      <c r="J745" s="799">
        <v>1</v>
      </c>
      <c r="K745" s="800">
        <v>11</v>
      </c>
      <c r="L745" s="842"/>
      <c r="M745" s="842"/>
      <c r="N745" s="810"/>
      <c r="O745" s="1162"/>
      <c r="P745" s="1162"/>
      <c r="Q745" s="1163"/>
      <c r="R745" s="1565"/>
      <c r="S745" s="1565"/>
      <c r="T745" s="1565"/>
      <c r="U745" s="1565"/>
      <c r="V745" s="1565"/>
      <c r="W745" s="1565"/>
      <c r="X745" s="1565"/>
      <c r="Y745" s="1565"/>
      <c r="Z745" s="1565"/>
      <c r="AA745" s="1565"/>
    </row>
    <row r="746" spans="1:34" s="1567" customFormat="1" ht="53.25" customHeight="1">
      <c r="A746" s="1229"/>
      <c r="B746" s="1333"/>
      <c r="C746" s="1334"/>
      <c r="D746" s="1335"/>
      <c r="E746" s="1238" t="s">
        <v>1189</v>
      </c>
      <c r="F746" s="1238"/>
      <c r="G746" s="1230"/>
      <c r="H746" s="849"/>
      <c r="I746" s="850"/>
      <c r="J746" s="851"/>
      <c r="K746" s="1231"/>
      <c r="L746" s="1232"/>
      <c r="M746" s="1232"/>
      <c r="N746" s="1233"/>
      <c r="O746" s="1166"/>
      <c r="P746" s="1166"/>
      <c r="Q746" s="1167"/>
    </row>
    <row r="747" spans="1:34" s="1567" customFormat="1" ht="53.25" customHeight="1">
      <c r="A747" s="1229"/>
      <c r="B747" s="1333"/>
      <c r="C747" s="1334"/>
      <c r="D747" s="1335"/>
      <c r="E747" s="1279" t="s">
        <v>1805</v>
      </c>
      <c r="F747" s="1238"/>
      <c r="G747" s="1230">
        <v>-1</v>
      </c>
      <c r="H747" s="849">
        <v>5.5</v>
      </c>
      <c r="I747" s="850"/>
      <c r="J747" s="851">
        <v>1</v>
      </c>
      <c r="K747" s="1231">
        <v>-5.5</v>
      </c>
      <c r="L747" s="1232"/>
      <c r="M747" s="1232"/>
      <c r="N747" s="1233"/>
      <c r="O747" s="1166"/>
      <c r="P747" s="1166"/>
      <c r="Q747" s="1167"/>
    </row>
    <row r="748" spans="1:34" s="1566" customFormat="1" ht="53.25" customHeight="1">
      <c r="A748" s="841"/>
      <c r="B748" s="1289"/>
      <c r="C748" s="1332"/>
      <c r="D748" s="1288"/>
      <c r="E748" s="828" t="s">
        <v>1807</v>
      </c>
      <c r="F748" s="1265"/>
      <c r="G748" s="802">
        <v>1</v>
      </c>
      <c r="H748" s="797">
        <v>3.2</v>
      </c>
      <c r="I748" s="798"/>
      <c r="J748" s="799">
        <v>0.85000000000000009</v>
      </c>
      <c r="K748" s="800">
        <v>2.7200000000000006</v>
      </c>
      <c r="L748" s="842"/>
      <c r="M748" s="842"/>
      <c r="N748" s="810"/>
      <c r="O748" s="1162"/>
      <c r="P748" s="1162"/>
      <c r="Q748" s="1163"/>
      <c r="R748" s="1565"/>
      <c r="S748" s="1565"/>
      <c r="T748" s="1565"/>
      <c r="U748" s="1565"/>
      <c r="V748" s="1565"/>
      <c r="W748" s="1565"/>
      <c r="X748" s="1565"/>
      <c r="Y748" s="1565"/>
      <c r="Z748" s="1565"/>
      <c r="AA748" s="1565"/>
    </row>
    <row r="749" spans="1:34" s="1566" customFormat="1" ht="53.25" customHeight="1">
      <c r="A749" s="844"/>
      <c r="B749" s="1337"/>
      <c r="C749" s="1338"/>
      <c r="D749" s="1339"/>
      <c r="E749" s="830" t="s">
        <v>1748</v>
      </c>
      <c r="F749" s="1385"/>
      <c r="G749" s="831">
        <v>1</v>
      </c>
      <c r="H749" s="832">
        <v>2.85</v>
      </c>
      <c r="I749" s="833"/>
      <c r="J749" s="834">
        <v>2.6</v>
      </c>
      <c r="K749" s="835">
        <v>7.41</v>
      </c>
      <c r="L749" s="846"/>
      <c r="M749" s="846"/>
      <c r="N749" s="867"/>
      <c r="O749" s="1162"/>
      <c r="P749" s="1162"/>
      <c r="Q749" s="1163"/>
      <c r="R749" s="1565"/>
      <c r="S749" s="1565"/>
      <c r="T749" s="1565"/>
      <c r="U749" s="1565"/>
      <c r="V749" s="1565"/>
      <c r="W749" s="1565"/>
      <c r="X749" s="1565"/>
      <c r="Y749" s="1565"/>
      <c r="Z749" s="1565"/>
      <c r="AA749" s="1565"/>
    </row>
    <row r="750" spans="1:34" s="1541" customFormat="1" ht="53.25" customHeight="1">
      <c r="A750" s="981" t="s">
        <v>969</v>
      </c>
      <c r="B750" s="981">
        <v>90466</v>
      </c>
      <c r="C750" s="1124"/>
      <c r="D750" s="983" t="s">
        <v>100</v>
      </c>
      <c r="E750" s="989" t="s">
        <v>821</v>
      </c>
      <c r="F750" s="981" t="s">
        <v>47</v>
      </c>
      <c r="G750" s="984"/>
      <c r="H750" s="985"/>
      <c r="I750" s="985"/>
      <c r="J750" s="985"/>
      <c r="K750" s="986"/>
      <c r="L750" s="986"/>
      <c r="M750" s="986"/>
      <c r="N750" s="987">
        <v>344</v>
      </c>
      <c r="O750" s="72"/>
      <c r="P750" s="72"/>
      <c r="Q750" s="102" t="s">
        <v>270</v>
      </c>
      <c r="R750" s="1535"/>
      <c r="S750" s="1535"/>
      <c r="T750" s="1535"/>
      <c r="U750" s="1535"/>
      <c r="V750" s="1535"/>
      <c r="W750" s="1535"/>
      <c r="X750" s="1535"/>
      <c r="Y750" s="1535"/>
      <c r="Z750" s="1535"/>
      <c r="AA750" s="1535"/>
    </row>
    <row r="751" spans="1:34" s="1202" customFormat="1" ht="42.75" customHeight="1">
      <c r="A751" s="819"/>
      <c r="B751" s="1341"/>
      <c r="C751" s="1342"/>
      <c r="D751" s="1310"/>
      <c r="E751" s="864" t="s">
        <v>1363</v>
      </c>
      <c r="F751" s="820"/>
      <c r="G751" s="822"/>
      <c r="H751" s="822">
        <v>120</v>
      </c>
      <c r="I751" s="823"/>
      <c r="J751" s="824"/>
      <c r="K751" s="825"/>
      <c r="L751" s="826"/>
      <c r="M751" s="852"/>
      <c r="N751" s="840"/>
      <c r="O751" s="1171"/>
      <c r="P751" s="1164"/>
      <c r="Q751" s="1568"/>
      <c r="R751" s="1569"/>
      <c r="S751" s="1570" t="s">
        <v>1213</v>
      </c>
      <c r="T751" s="1571" t="s">
        <v>1213</v>
      </c>
      <c r="U751" s="1568"/>
      <c r="V751" s="1569"/>
      <c r="W751" s="1172"/>
      <c r="X751" s="1572"/>
      <c r="Y751" s="1172"/>
      <c r="Z751" s="1172"/>
      <c r="AA751" s="1172"/>
      <c r="AB751" s="1172"/>
      <c r="AC751" s="1172"/>
      <c r="AD751" s="1172"/>
      <c r="AE751" s="1172"/>
      <c r="AF751" s="1172"/>
      <c r="AH751" s="1572"/>
    </row>
    <row r="752" spans="1:34" s="1578" customFormat="1" ht="42.75" customHeight="1">
      <c r="A752" s="1236"/>
      <c r="B752" s="1343"/>
      <c r="C752" s="1344"/>
      <c r="D752" s="1345"/>
      <c r="E752" s="828" t="s">
        <v>1561</v>
      </c>
      <c r="F752" s="1238"/>
      <c r="G752" s="1230"/>
      <c r="H752" s="797">
        <v>50</v>
      </c>
      <c r="I752" s="850"/>
      <c r="J752" s="799"/>
      <c r="K752" s="800"/>
      <c r="L752" s="1239"/>
      <c r="M752" s="1240"/>
      <c r="N752" s="1241"/>
      <c r="O752" s="1173"/>
      <c r="P752" s="1165"/>
      <c r="Q752" s="1573"/>
      <c r="R752" s="1574"/>
      <c r="S752" s="1575"/>
      <c r="T752" s="1576"/>
      <c r="U752" s="1573"/>
      <c r="V752" s="1574"/>
      <c r="W752" s="1174"/>
      <c r="X752" s="1577"/>
      <c r="Y752" s="1174"/>
      <c r="Z752" s="1174"/>
      <c r="AA752" s="1174"/>
      <c r="AB752" s="1174"/>
      <c r="AC752" s="1174"/>
      <c r="AD752" s="1174"/>
      <c r="AE752" s="1174"/>
      <c r="AF752" s="1174"/>
      <c r="AH752" s="1577"/>
    </row>
    <row r="753" spans="1:34" s="1578" customFormat="1" ht="42.75" customHeight="1">
      <c r="A753" s="1236"/>
      <c r="B753" s="1343"/>
      <c r="C753" s="1344"/>
      <c r="D753" s="1345"/>
      <c r="E753" s="828" t="s">
        <v>1364</v>
      </c>
      <c r="F753" s="1238"/>
      <c r="G753" s="1230"/>
      <c r="H753" s="797">
        <v>22</v>
      </c>
      <c r="I753" s="850"/>
      <c r="J753" s="799"/>
      <c r="K753" s="800"/>
      <c r="L753" s="1239"/>
      <c r="M753" s="1240"/>
      <c r="N753" s="1241"/>
      <c r="O753" s="1173"/>
      <c r="P753" s="1165"/>
      <c r="Q753" s="1573"/>
      <c r="R753" s="1574"/>
      <c r="S753" s="1575"/>
      <c r="T753" s="1576"/>
      <c r="U753" s="1573"/>
      <c r="V753" s="1574"/>
      <c r="W753" s="1174"/>
      <c r="X753" s="1577"/>
      <c r="Y753" s="1174"/>
      <c r="Z753" s="1174"/>
      <c r="AA753" s="1174"/>
      <c r="AB753" s="1174"/>
      <c r="AC753" s="1174"/>
      <c r="AD753" s="1174"/>
      <c r="AE753" s="1174"/>
      <c r="AF753" s="1174"/>
      <c r="AH753" s="1577"/>
    </row>
    <row r="754" spans="1:34" s="1578" customFormat="1" ht="42.75" customHeight="1">
      <c r="A754" s="1236"/>
      <c r="B754" s="1343"/>
      <c r="C754" s="1344"/>
      <c r="D754" s="1345"/>
      <c r="E754" s="828" t="s">
        <v>1365</v>
      </c>
      <c r="F754" s="1238"/>
      <c r="G754" s="1230"/>
      <c r="H754" s="797">
        <v>112</v>
      </c>
      <c r="I754" s="850"/>
      <c r="J754" s="799"/>
      <c r="K754" s="800"/>
      <c r="L754" s="1239"/>
      <c r="M754" s="1240"/>
      <c r="N754" s="1241"/>
      <c r="O754" s="1173"/>
      <c r="P754" s="1165"/>
      <c r="Q754" s="1573"/>
      <c r="R754" s="1574"/>
      <c r="S754" s="1575"/>
      <c r="T754" s="1576"/>
      <c r="U754" s="1573"/>
      <c r="V754" s="1574"/>
      <c r="W754" s="1174"/>
      <c r="X754" s="1577"/>
      <c r="Y754" s="1174"/>
      <c r="Z754" s="1174"/>
      <c r="AA754" s="1174"/>
      <c r="AB754" s="1174"/>
      <c r="AC754" s="1174"/>
      <c r="AD754" s="1174"/>
      <c r="AE754" s="1174"/>
      <c r="AF754" s="1174"/>
      <c r="AH754" s="1577"/>
    </row>
    <row r="755" spans="1:34" s="1578" customFormat="1" ht="42.75" customHeight="1">
      <c r="A755" s="1242"/>
      <c r="B755" s="1346"/>
      <c r="C755" s="1347"/>
      <c r="D755" s="1348"/>
      <c r="E755" s="830" t="s">
        <v>1366</v>
      </c>
      <c r="F755" s="1243"/>
      <c r="G755" s="1244"/>
      <c r="H755" s="832">
        <v>40</v>
      </c>
      <c r="I755" s="1245"/>
      <c r="J755" s="834"/>
      <c r="K755" s="835"/>
      <c r="L755" s="1246"/>
      <c r="M755" s="1247"/>
      <c r="N755" s="1248"/>
      <c r="O755" s="1173"/>
      <c r="P755" s="1165"/>
      <c r="Q755" s="1573"/>
      <c r="R755" s="1574"/>
      <c r="S755" s="1575"/>
      <c r="T755" s="1576"/>
      <c r="U755" s="1573"/>
      <c r="V755" s="1574"/>
      <c r="W755" s="1174"/>
      <c r="X755" s="1577"/>
      <c r="Y755" s="1174"/>
      <c r="Z755" s="1174"/>
      <c r="AA755" s="1174"/>
      <c r="AB755" s="1174"/>
      <c r="AC755" s="1174"/>
      <c r="AD755" s="1174"/>
      <c r="AE755" s="1174"/>
      <c r="AF755" s="1174"/>
      <c r="AH755" s="1577"/>
    </row>
    <row r="756" spans="1:34" s="1541" customFormat="1" ht="134.25" customHeight="1">
      <c r="A756" s="981" t="s">
        <v>970</v>
      </c>
      <c r="B756" s="981" t="s">
        <v>242</v>
      </c>
      <c r="C756" s="1124"/>
      <c r="D756" s="983" t="s">
        <v>928</v>
      </c>
      <c r="E756" s="989" t="s">
        <v>1814</v>
      </c>
      <c r="F756" s="981" t="s">
        <v>51</v>
      </c>
      <c r="G756" s="984"/>
      <c r="H756" s="985"/>
      <c r="I756" s="985"/>
      <c r="J756" s="985"/>
      <c r="K756" s="986"/>
      <c r="L756" s="986"/>
      <c r="M756" s="986"/>
      <c r="N756" s="987">
        <v>16.86</v>
      </c>
      <c r="O756" s="72"/>
      <c r="P756" s="72"/>
      <c r="Q756" s="102" t="s">
        <v>270</v>
      </c>
      <c r="R756" s="1535"/>
      <c r="S756" s="1535"/>
      <c r="T756" s="1535"/>
      <c r="U756" s="1535"/>
      <c r="V756" s="1535"/>
      <c r="W756" s="1535"/>
      <c r="X756" s="1535"/>
      <c r="Y756" s="1535"/>
      <c r="Z756" s="1535"/>
      <c r="AA756" s="1535"/>
    </row>
    <row r="757" spans="1:34" s="1202" customFormat="1" ht="42.75" customHeight="1">
      <c r="A757" s="819"/>
      <c r="B757" s="1341"/>
      <c r="C757" s="1342"/>
      <c r="D757" s="1310"/>
      <c r="E757" s="820" t="s">
        <v>1578</v>
      </c>
      <c r="F757" s="820"/>
      <c r="G757" s="822"/>
      <c r="H757" s="822"/>
      <c r="I757" s="823"/>
      <c r="J757" s="824"/>
      <c r="K757" s="825"/>
      <c r="L757" s="826"/>
      <c r="M757" s="852"/>
      <c r="N757" s="840"/>
      <c r="O757" s="1171"/>
      <c r="P757" s="1164"/>
      <c r="Q757" s="1568"/>
      <c r="R757" s="1569"/>
      <c r="S757" s="1570" t="s">
        <v>1213</v>
      </c>
      <c r="T757" s="1571" t="s">
        <v>1213</v>
      </c>
      <c r="U757" s="1568"/>
      <c r="V757" s="1569"/>
      <c r="W757" s="1172"/>
      <c r="X757" s="1572"/>
      <c r="Y757" s="1172"/>
      <c r="Z757" s="1172"/>
      <c r="AA757" s="1172"/>
      <c r="AB757" s="1172"/>
      <c r="AC757" s="1172"/>
      <c r="AD757" s="1172"/>
      <c r="AE757" s="1172"/>
      <c r="AF757" s="1172"/>
      <c r="AH757" s="1572"/>
    </row>
    <row r="758" spans="1:34" s="1578" customFormat="1" ht="42.75" customHeight="1">
      <c r="A758" s="1242"/>
      <c r="B758" s="1346"/>
      <c r="C758" s="1347"/>
      <c r="D758" s="1348"/>
      <c r="E758" s="830" t="s">
        <v>1826</v>
      </c>
      <c r="F758" s="1243"/>
      <c r="G758" s="1244"/>
      <c r="H758" s="832"/>
      <c r="I758" s="1245"/>
      <c r="J758" s="834"/>
      <c r="K758" s="835">
        <v>16.86</v>
      </c>
      <c r="L758" s="1246"/>
      <c r="M758" s="1247"/>
      <c r="N758" s="1248"/>
      <c r="O758" s="1173"/>
      <c r="P758" s="1165"/>
      <c r="Q758" s="1573"/>
      <c r="R758" s="1574"/>
      <c r="S758" s="1575"/>
      <c r="T758" s="1576"/>
      <c r="U758" s="1573"/>
      <c r="V758" s="1574"/>
      <c r="W758" s="1174"/>
      <c r="X758" s="1577"/>
      <c r="Y758" s="1174"/>
      <c r="Z758" s="1174"/>
      <c r="AA758" s="1174"/>
      <c r="AB758" s="1174"/>
      <c r="AC758" s="1174"/>
      <c r="AD758" s="1174"/>
      <c r="AE758" s="1174"/>
      <c r="AF758" s="1174"/>
      <c r="AH758" s="1577"/>
    </row>
    <row r="759" spans="1:34" s="1541" customFormat="1" ht="134.25" customHeight="1">
      <c r="A759" s="981" t="s">
        <v>970</v>
      </c>
      <c r="B759" s="981" t="s">
        <v>234</v>
      </c>
      <c r="C759" s="1124"/>
      <c r="D759" s="983" t="s">
        <v>928</v>
      </c>
      <c r="E759" s="989" t="s">
        <v>1583</v>
      </c>
      <c r="F759" s="981" t="s">
        <v>51</v>
      </c>
      <c r="G759" s="984"/>
      <c r="H759" s="985"/>
      <c r="I759" s="985"/>
      <c r="J759" s="985"/>
      <c r="K759" s="986"/>
      <c r="L759" s="986"/>
      <c r="M759" s="986"/>
      <c r="N759" s="987">
        <v>89.36</v>
      </c>
      <c r="O759" s="72"/>
      <c r="P759" s="72"/>
      <c r="Q759" s="102" t="s">
        <v>270</v>
      </c>
      <c r="R759" s="1535"/>
      <c r="S759" s="1535"/>
      <c r="T759" s="1535"/>
      <c r="U759" s="1535"/>
      <c r="V759" s="1535"/>
      <c r="W759" s="1535"/>
      <c r="X759" s="1535"/>
      <c r="Y759" s="1535"/>
      <c r="Z759" s="1535"/>
      <c r="AA759" s="1535"/>
    </row>
    <row r="760" spans="1:34" s="1566" customFormat="1" ht="38.25" customHeight="1">
      <c r="A760" s="837"/>
      <c r="B760" s="1329"/>
      <c r="C760" s="1330"/>
      <c r="D760" s="1331"/>
      <c r="E760" s="820" t="s">
        <v>1164</v>
      </c>
      <c r="F760" s="820"/>
      <c r="G760" s="822"/>
      <c r="H760" s="822"/>
      <c r="I760" s="823"/>
      <c r="J760" s="824"/>
      <c r="K760" s="825"/>
      <c r="L760" s="839"/>
      <c r="M760" s="839"/>
      <c r="N760" s="865"/>
      <c r="O760" s="1162"/>
      <c r="P760" s="1162"/>
      <c r="Q760" s="1163"/>
      <c r="R760" s="1565"/>
      <c r="S760" s="1565"/>
      <c r="T760" s="1565"/>
      <c r="U760" s="1565"/>
      <c r="V760" s="1565"/>
      <c r="W760" s="1565"/>
      <c r="X760" s="1565"/>
      <c r="Y760" s="1565"/>
      <c r="Z760" s="1565"/>
      <c r="AA760" s="1565"/>
    </row>
    <row r="761" spans="1:34" s="1566" customFormat="1" ht="34.5" customHeight="1">
      <c r="A761" s="841"/>
      <c r="B761" s="1289"/>
      <c r="C761" s="1332"/>
      <c r="D761" s="1288"/>
      <c r="E761" s="828" t="s">
        <v>1757</v>
      </c>
      <c r="F761" s="1264"/>
      <c r="G761" s="802"/>
      <c r="H761" s="797">
        <v>19.889999999999997</v>
      </c>
      <c r="I761" s="797"/>
      <c r="J761" s="797">
        <v>1.6</v>
      </c>
      <c r="K761" s="1235">
        <v>31.823999999999998</v>
      </c>
      <c r="L761" s="842"/>
      <c r="M761" s="842"/>
      <c r="N761" s="810"/>
      <c r="O761" s="1162"/>
      <c r="P761" s="1162"/>
      <c r="Q761" s="1163"/>
      <c r="R761" s="1565"/>
      <c r="S761" s="1565"/>
      <c r="T761" s="1565"/>
      <c r="U761" s="1565"/>
      <c r="V761" s="1565"/>
      <c r="W761" s="1565"/>
      <c r="X761" s="1565"/>
      <c r="Y761" s="1565"/>
      <c r="Z761" s="1565"/>
      <c r="AA761" s="1565"/>
    </row>
    <row r="762" spans="1:34" s="1567" customFormat="1" ht="34.5" customHeight="1">
      <c r="A762" s="1229"/>
      <c r="B762" s="1333"/>
      <c r="C762" s="1334"/>
      <c r="D762" s="1335"/>
      <c r="E762" s="1238" t="s">
        <v>1189</v>
      </c>
      <c r="F762" s="1238"/>
      <c r="G762" s="1230"/>
      <c r="H762" s="849"/>
      <c r="I762" s="849"/>
      <c r="J762" s="849"/>
      <c r="K762" s="1234"/>
      <c r="L762" s="1232"/>
      <c r="M762" s="1232"/>
      <c r="N762" s="1233"/>
      <c r="O762" s="1166"/>
      <c r="P762" s="1166"/>
      <c r="Q762" s="1167"/>
    </row>
    <row r="763" spans="1:34" s="1567" customFormat="1" ht="38.25" customHeight="1">
      <c r="A763" s="1229"/>
      <c r="B763" s="1333"/>
      <c r="C763" s="1334"/>
      <c r="D763" s="1335"/>
      <c r="E763" s="1279" t="s">
        <v>1679</v>
      </c>
      <c r="F763" s="1238"/>
      <c r="G763" s="1230">
        <v>-1</v>
      </c>
      <c r="H763" s="849">
        <v>1.35</v>
      </c>
      <c r="I763" s="850"/>
      <c r="J763" s="849">
        <v>1.6</v>
      </c>
      <c r="K763" s="1234">
        <v>-0.16000000000000014</v>
      </c>
      <c r="L763" s="1232"/>
      <c r="M763" s="1232"/>
      <c r="N763" s="1233"/>
      <c r="O763" s="1166"/>
      <c r="P763" s="1166"/>
      <c r="Q763" s="1167"/>
    </row>
    <row r="764" spans="1:34" s="1567" customFormat="1" ht="38.25" customHeight="1">
      <c r="A764" s="1229"/>
      <c r="B764" s="1333"/>
      <c r="C764" s="1334"/>
      <c r="D764" s="1335"/>
      <c r="E764" s="1279" t="s">
        <v>1758</v>
      </c>
      <c r="F764" s="1238"/>
      <c r="G764" s="1230">
        <v>-1</v>
      </c>
      <c r="H764" s="849">
        <v>1.35</v>
      </c>
      <c r="I764" s="850"/>
      <c r="J764" s="849">
        <v>1.6</v>
      </c>
      <c r="K764" s="1234">
        <v>-0.16000000000000014</v>
      </c>
      <c r="L764" s="1232"/>
      <c r="M764" s="1232"/>
      <c r="N764" s="1233"/>
      <c r="O764" s="1166"/>
      <c r="P764" s="1166"/>
      <c r="Q764" s="1167"/>
    </row>
    <row r="765" spans="1:34" s="1567" customFormat="1" ht="38.25" customHeight="1">
      <c r="A765" s="1229"/>
      <c r="B765" s="1333"/>
      <c r="C765" s="1334"/>
      <c r="D765" s="1335"/>
      <c r="E765" s="1279" t="s">
        <v>1759</v>
      </c>
      <c r="F765" s="1238"/>
      <c r="G765" s="1230">
        <v>-1</v>
      </c>
      <c r="H765" s="849">
        <v>10.54</v>
      </c>
      <c r="I765" s="850"/>
      <c r="J765" s="849">
        <v>1.6</v>
      </c>
      <c r="K765" s="1234">
        <v>-16.864000000000001</v>
      </c>
      <c r="L765" s="1232"/>
      <c r="M765" s="1232"/>
      <c r="N765" s="1233"/>
      <c r="O765" s="1166"/>
      <c r="P765" s="1166"/>
      <c r="Q765" s="1167"/>
    </row>
    <row r="766" spans="1:34" s="1567" customFormat="1" ht="38.25" customHeight="1">
      <c r="A766" s="1229"/>
      <c r="B766" s="1333"/>
      <c r="C766" s="1334"/>
      <c r="D766" s="1335"/>
      <c r="E766" s="1279" t="s">
        <v>1760</v>
      </c>
      <c r="F766" s="1238"/>
      <c r="G766" s="1230">
        <v>-1</v>
      </c>
      <c r="H766" s="849">
        <v>0.48</v>
      </c>
      <c r="I766" s="850"/>
      <c r="J766" s="849">
        <v>1.6</v>
      </c>
      <c r="K766" s="1234">
        <v>-0.76800000000000002</v>
      </c>
      <c r="L766" s="1232"/>
      <c r="M766" s="1232"/>
      <c r="N766" s="1233"/>
      <c r="O766" s="1166"/>
      <c r="P766" s="1166"/>
      <c r="Q766" s="1167"/>
    </row>
    <row r="767" spans="1:34" s="1567" customFormat="1" ht="38.25" customHeight="1">
      <c r="A767" s="1229"/>
      <c r="B767" s="1333"/>
      <c r="C767" s="1334"/>
      <c r="D767" s="1335"/>
      <c r="E767" s="1279" t="s">
        <v>1761</v>
      </c>
      <c r="F767" s="1238"/>
      <c r="G767" s="1230">
        <v>-1</v>
      </c>
      <c r="H767" s="849">
        <v>0.9</v>
      </c>
      <c r="I767" s="850"/>
      <c r="J767" s="849">
        <v>1.6</v>
      </c>
      <c r="K767" s="1234">
        <v>-1.4400000000000002</v>
      </c>
      <c r="L767" s="1232"/>
      <c r="M767" s="1232"/>
      <c r="N767" s="1233"/>
      <c r="O767" s="1166"/>
      <c r="P767" s="1166"/>
      <c r="Q767" s="1167"/>
    </row>
    <row r="768" spans="1:34" s="1566" customFormat="1" ht="38.25" customHeight="1">
      <c r="A768" s="841"/>
      <c r="B768" s="1289"/>
      <c r="C768" s="1332"/>
      <c r="D768" s="1288"/>
      <c r="E768" s="828" t="s">
        <v>1761</v>
      </c>
      <c r="F768" s="1264"/>
      <c r="G768" s="802">
        <v>1</v>
      </c>
      <c r="H768" s="797">
        <v>0.9</v>
      </c>
      <c r="I768" s="798"/>
      <c r="J768" s="797">
        <v>1.6</v>
      </c>
      <c r="K768" s="1235">
        <v>1.4400000000000002</v>
      </c>
      <c r="L768" s="842"/>
      <c r="M768" s="842"/>
      <c r="N768" s="810"/>
      <c r="O768" s="1162"/>
      <c r="P768" s="1162"/>
      <c r="Q768" s="1163"/>
      <c r="R768" s="1565"/>
      <c r="S768" s="1565"/>
      <c r="T768" s="1565"/>
      <c r="U768" s="1565"/>
      <c r="V768" s="1565"/>
      <c r="W768" s="1565"/>
      <c r="X768" s="1565"/>
      <c r="Y768" s="1565"/>
      <c r="Z768" s="1565"/>
      <c r="AA768" s="1565"/>
    </row>
    <row r="769" spans="1:27" s="1566" customFormat="1" ht="38.25" customHeight="1">
      <c r="A769" s="841"/>
      <c r="B769" s="1289"/>
      <c r="C769" s="1332"/>
      <c r="D769" s="1288"/>
      <c r="E769" s="828" t="s">
        <v>1759</v>
      </c>
      <c r="F769" s="1264"/>
      <c r="G769" s="802">
        <v>1</v>
      </c>
      <c r="H769" s="797">
        <v>10.54</v>
      </c>
      <c r="I769" s="798"/>
      <c r="J769" s="797">
        <v>1.6</v>
      </c>
      <c r="K769" s="1235">
        <v>16.864000000000001</v>
      </c>
      <c r="L769" s="842"/>
      <c r="M769" s="842"/>
      <c r="N769" s="810"/>
      <c r="O769" s="1162"/>
      <c r="P769" s="1162"/>
      <c r="Q769" s="1163"/>
      <c r="R769" s="1565"/>
      <c r="S769" s="1565"/>
      <c r="T769" s="1565"/>
      <c r="U769" s="1565"/>
      <c r="V769" s="1565"/>
      <c r="W769" s="1565"/>
      <c r="X769" s="1565"/>
      <c r="Y769" s="1565"/>
      <c r="Z769" s="1565"/>
      <c r="AA769" s="1565"/>
    </row>
    <row r="770" spans="1:27" s="1566" customFormat="1" ht="38.25" customHeight="1">
      <c r="A770" s="841"/>
      <c r="B770" s="1289"/>
      <c r="C770" s="1332"/>
      <c r="D770" s="1288"/>
      <c r="E770" s="828" t="s">
        <v>1760</v>
      </c>
      <c r="F770" s="1264"/>
      <c r="G770" s="802">
        <v>1</v>
      </c>
      <c r="H770" s="797">
        <v>0.48</v>
      </c>
      <c r="I770" s="798"/>
      <c r="J770" s="797">
        <v>1.6</v>
      </c>
      <c r="K770" s="1235">
        <v>0.76800000000000002</v>
      </c>
      <c r="L770" s="842"/>
      <c r="M770" s="842"/>
      <c r="N770" s="810"/>
      <c r="O770" s="1162"/>
      <c r="P770" s="1162"/>
      <c r="Q770" s="1163"/>
      <c r="R770" s="1565"/>
      <c r="S770" s="1565"/>
      <c r="T770" s="1565"/>
      <c r="U770" s="1565"/>
      <c r="V770" s="1565"/>
      <c r="W770" s="1565"/>
      <c r="X770" s="1565"/>
      <c r="Y770" s="1565"/>
      <c r="Z770" s="1565"/>
      <c r="AA770" s="1565"/>
    </row>
    <row r="771" spans="1:27" s="1566" customFormat="1" ht="38.25" customHeight="1">
      <c r="A771" s="841"/>
      <c r="B771" s="1289"/>
      <c r="C771" s="1332"/>
      <c r="D771" s="1288"/>
      <c r="E771" s="828" t="s">
        <v>1762</v>
      </c>
      <c r="F771" s="1264"/>
      <c r="G771" s="802"/>
      <c r="H771" s="797">
        <v>13.649999999999999</v>
      </c>
      <c r="I771" s="798"/>
      <c r="J771" s="797">
        <v>1.6</v>
      </c>
      <c r="K771" s="1235">
        <v>21.84</v>
      </c>
      <c r="L771" s="842"/>
      <c r="M771" s="842"/>
      <c r="N771" s="810"/>
      <c r="O771" s="1162"/>
      <c r="P771" s="1162"/>
      <c r="Q771" s="1163"/>
      <c r="R771" s="1565"/>
      <c r="S771" s="1565"/>
      <c r="T771" s="1565"/>
      <c r="U771" s="1565"/>
      <c r="V771" s="1565"/>
      <c r="W771" s="1565"/>
      <c r="X771" s="1565"/>
      <c r="Y771" s="1565"/>
      <c r="Z771" s="1565"/>
      <c r="AA771" s="1565"/>
    </row>
    <row r="772" spans="1:27" s="1567" customFormat="1" ht="38.25" customHeight="1">
      <c r="A772" s="1229"/>
      <c r="B772" s="1333"/>
      <c r="C772" s="1334"/>
      <c r="D772" s="1335"/>
      <c r="E772" s="1238" t="s">
        <v>1189</v>
      </c>
      <c r="F772" s="1238"/>
      <c r="G772" s="1230"/>
      <c r="H772" s="849"/>
      <c r="I772" s="850"/>
      <c r="J772" s="849"/>
      <c r="K772" s="1234"/>
      <c r="L772" s="1232"/>
      <c r="M772" s="1232"/>
      <c r="N772" s="1233"/>
      <c r="O772" s="1166"/>
      <c r="P772" s="1166"/>
      <c r="Q772" s="1167"/>
    </row>
    <row r="773" spans="1:27" s="1567" customFormat="1" ht="38.25" customHeight="1">
      <c r="A773" s="1229"/>
      <c r="B773" s="1333"/>
      <c r="C773" s="1334"/>
      <c r="D773" s="1335"/>
      <c r="E773" s="1279" t="s">
        <v>1763</v>
      </c>
      <c r="F773" s="1238"/>
      <c r="G773" s="1230">
        <v>-1</v>
      </c>
      <c r="H773" s="849">
        <v>3.26</v>
      </c>
      <c r="I773" s="850"/>
      <c r="J773" s="849">
        <v>1.6</v>
      </c>
      <c r="K773" s="1234">
        <v>-5.2160000000000002</v>
      </c>
      <c r="L773" s="1232"/>
      <c r="M773" s="1232"/>
      <c r="N773" s="1233"/>
      <c r="O773" s="1166"/>
      <c r="P773" s="1166"/>
      <c r="Q773" s="1167"/>
    </row>
    <row r="774" spans="1:27" s="1566" customFormat="1" ht="38.25" customHeight="1">
      <c r="A774" s="841"/>
      <c r="B774" s="1289"/>
      <c r="C774" s="1332"/>
      <c r="D774" s="1288"/>
      <c r="E774" s="828" t="s">
        <v>1763</v>
      </c>
      <c r="F774" s="1264"/>
      <c r="G774" s="802">
        <v>1</v>
      </c>
      <c r="H774" s="797">
        <v>3.26</v>
      </c>
      <c r="I774" s="798"/>
      <c r="J774" s="797">
        <v>1.6</v>
      </c>
      <c r="K774" s="1235">
        <v>5.2160000000000002</v>
      </c>
      <c r="L774" s="842"/>
      <c r="M774" s="842"/>
      <c r="N774" s="810"/>
      <c r="O774" s="1162"/>
      <c r="P774" s="1162"/>
      <c r="Q774" s="1163"/>
      <c r="R774" s="1565"/>
      <c r="S774" s="1565"/>
      <c r="T774" s="1565"/>
      <c r="U774" s="1565"/>
      <c r="V774" s="1565"/>
      <c r="W774" s="1565"/>
      <c r="X774" s="1565"/>
      <c r="Y774" s="1565"/>
      <c r="Z774" s="1565"/>
      <c r="AA774" s="1565"/>
    </row>
    <row r="775" spans="1:27" s="1566" customFormat="1" ht="38.25" customHeight="1">
      <c r="A775" s="841"/>
      <c r="B775" s="1289"/>
      <c r="C775" s="1332"/>
      <c r="D775" s="1288"/>
      <c r="E775" s="828" t="s">
        <v>1764</v>
      </c>
      <c r="F775" s="1264"/>
      <c r="G775" s="802"/>
      <c r="H775" s="797">
        <v>6.8</v>
      </c>
      <c r="I775" s="798"/>
      <c r="J775" s="797">
        <v>2.6</v>
      </c>
      <c r="K775" s="1235">
        <v>17.68</v>
      </c>
      <c r="L775" s="842"/>
      <c r="M775" s="842"/>
      <c r="N775" s="810"/>
      <c r="O775" s="1162"/>
      <c r="P775" s="1162"/>
      <c r="Q775" s="1163"/>
      <c r="R775" s="1565"/>
      <c r="S775" s="1565"/>
      <c r="T775" s="1565"/>
      <c r="U775" s="1565"/>
      <c r="V775" s="1565"/>
      <c r="W775" s="1565"/>
      <c r="X775" s="1565"/>
      <c r="Y775" s="1565"/>
      <c r="Z775" s="1565"/>
      <c r="AA775" s="1565"/>
    </row>
    <row r="776" spans="1:27" s="1567" customFormat="1" ht="38.25" customHeight="1">
      <c r="A776" s="1229"/>
      <c r="B776" s="1333"/>
      <c r="C776" s="1334"/>
      <c r="D776" s="1335"/>
      <c r="E776" s="1238" t="s">
        <v>1189</v>
      </c>
      <c r="F776" s="1238"/>
      <c r="G776" s="1230"/>
      <c r="H776" s="849"/>
      <c r="I776" s="850"/>
      <c r="J776" s="849"/>
      <c r="K776" s="1234"/>
      <c r="L776" s="1232"/>
      <c r="M776" s="1232"/>
      <c r="N776" s="1233"/>
      <c r="O776" s="1166"/>
      <c r="P776" s="1166"/>
      <c r="Q776" s="1167"/>
    </row>
    <row r="777" spans="1:27" s="1567" customFormat="1" ht="38.25" customHeight="1">
      <c r="A777" s="1229"/>
      <c r="B777" s="1333"/>
      <c r="C777" s="1334"/>
      <c r="D777" s="1335"/>
      <c r="E777" s="1279" t="s">
        <v>1765</v>
      </c>
      <c r="F777" s="1238"/>
      <c r="G777" s="1230">
        <v>-1</v>
      </c>
      <c r="H777" s="849">
        <v>1.8</v>
      </c>
      <c r="I777" s="850"/>
      <c r="J777" s="849">
        <v>2.6</v>
      </c>
      <c r="K777" s="1234">
        <v>-4.6800000000000006</v>
      </c>
      <c r="L777" s="1232"/>
      <c r="M777" s="1232"/>
      <c r="N777" s="1233"/>
      <c r="O777" s="1166"/>
      <c r="P777" s="1166"/>
      <c r="Q777" s="1167"/>
    </row>
    <row r="778" spans="1:27" s="1566" customFormat="1" ht="38.25" customHeight="1">
      <c r="A778" s="841"/>
      <c r="B778" s="1289"/>
      <c r="C778" s="1332"/>
      <c r="D778" s="1288"/>
      <c r="E778" s="828" t="s">
        <v>1765</v>
      </c>
      <c r="F778" s="1264"/>
      <c r="G778" s="802">
        <v>1</v>
      </c>
      <c r="H778" s="797">
        <v>1.8</v>
      </c>
      <c r="I778" s="798"/>
      <c r="J778" s="797">
        <v>2.6</v>
      </c>
      <c r="K778" s="1235">
        <v>4.6800000000000006</v>
      </c>
      <c r="L778" s="842"/>
      <c r="M778" s="842"/>
      <c r="N778" s="810"/>
      <c r="O778" s="1162"/>
      <c r="P778" s="1162"/>
      <c r="Q778" s="1163"/>
      <c r="R778" s="1565"/>
      <c r="S778" s="1565"/>
      <c r="T778" s="1565"/>
      <c r="U778" s="1565"/>
      <c r="V778" s="1565"/>
      <c r="W778" s="1565"/>
      <c r="X778" s="1565"/>
      <c r="Y778" s="1565"/>
      <c r="Z778" s="1565"/>
      <c r="AA778" s="1565"/>
    </row>
    <row r="779" spans="1:27" s="1566" customFormat="1" ht="38.25" customHeight="1">
      <c r="A779" s="841"/>
      <c r="B779" s="1289"/>
      <c r="C779" s="1332"/>
      <c r="D779" s="1288"/>
      <c r="E779" s="828" t="s">
        <v>1766</v>
      </c>
      <c r="F779" s="1264"/>
      <c r="G779" s="802"/>
      <c r="H779" s="797">
        <v>11.459999999999999</v>
      </c>
      <c r="I779" s="798"/>
      <c r="J779" s="797">
        <v>1.6</v>
      </c>
      <c r="K779" s="1235">
        <v>18.335999999999999</v>
      </c>
      <c r="L779" s="842"/>
      <c r="M779" s="842"/>
      <c r="N779" s="810"/>
      <c r="O779" s="1162"/>
      <c r="P779" s="1162"/>
      <c r="Q779" s="1163"/>
      <c r="R779" s="1565"/>
      <c r="S779" s="1565"/>
      <c r="T779" s="1565"/>
      <c r="U779" s="1565"/>
      <c r="V779" s="1565"/>
      <c r="W779" s="1565"/>
      <c r="X779" s="1565"/>
      <c r="Y779" s="1565"/>
      <c r="Z779" s="1565"/>
      <c r="AA779" s="1565"/>
    </row>
    <row r="780" spans="1:27" s="1567" customFormat="1" ht="38.25" customHeight="1">
      <c r="A780" s="1229"/>
      <c r="B780" s="1333"/>
      <c r="C780" s="1334"/>
      <c r="D780" s="1335"/>
      <c r="E780" s="1238" t="s">
        <v>1189</v>
      </c>
      <c r="F780" s="1238"/>
      <c r="G780" s="1230"/>
      <c r="H780" s="849"/>
      <c r="I780" s="850"/>
      <c r="J780" s="849"/>
      <c r="K780" s="1234"/>
      <c r="L780" s="1232"/>
      <c r="M780" s="1232"/>
      <c r="N780" s="1233"/>
      <c r="O780" s="1166"/>
      <c r="P780" s="1166"/>
      <c r="Q780" s="1167"/>
    </row>
    <row r="781" spans="1:27" s="1567" customFormat="1" ht="38.25" customHeight="1">
      <c r="A781" s="1229"/>
      <c r="B781" s="1333"/>
      <c r="C781" s="1334"/>
      <c r="D781" s="1335"/>
      <c r="E781" s="1279" t="s">
        <v>1767</v>
      </c>
      <c r="F781" s="1238"/>
      <c r="G781" s="1230">
        <v>-1</v>
      </c>
      <c r="H781" s="849">
        <v>2.34</v>
      </c>
      <c r="I781" s="850"/>
      <c r="J781" s="849">
        <v>1.6</v>
      </c>
      <c r="K781" s="1234">
        <v>-3.7439999999999998</v>
      </c>
      <c r="L781" s="1232"/>
      <c r="M781" s="1232"/>
      <c r="N781" s="1233"/>
      <c r="O781" s="1166"/>
      <c r="P781" s="1166"/>
      <c r="Q781" s="1167"/>
    </row>
    <row r="782" spans="1:27" s="1567" customFormat="1" ht="38.25" customHeight="1">
      <c r="A782" s="1229"/>
      <c r="B782" s="1333"/>
      <c r="C782" s="1334"/>
      <c r="D782" s="1335"/>
      <c r="E782" s="1279" t="s">
        <v>1768</v>
      </c>
      <c r="F782" s="1238"/>
      <c r="G782" s="1230">
        <v>-1</v>
      </c>
      <c r="H782" s="849">
        <v>2.34</v>
      </c>
      <c r="I782" s="849"/>
      <c r="J782" s="849">
        <v>1.6</v>
      </c>
      <c r="K782" s="1234">
        <v>-3.7439999999999998</v>
      </c>
      <c r="L782" s="1232"/>
      <c r="M782" s="1232"/>
      <c r="N782" s="1233"/>
      <c r="O782" s="1166"/>
      <c r="P782" s="1166"/>
      <c r="Q782" s="1167"/>
    </row>
    <row r="783" spans="1:27" s="1566" customFormat="1" ht="38.25" customHeight="1">
      <c r="A783" s="841"/>
      <c r="B783" s="1289"/>
      <c r="C783" s="1332"/>
      <c r="D783" s="1288"/>
      <c r="E783" s="828" t="s">
        <v>1767</v>
      </c>
      <c r="F783" s="1264"/>
      <c r="G783" s="802">
        <v>1</v>
      </c>
      <c r="H783" s="797">
        <v>2.34</v>
      </c>
      <c r="I783" s="797"/>
      <c r="J783" s="797">
        <v>1.6</v>
      </c>
      <c r="K783" s="1235">
        <v>3.7439999999999998</v>
      </c>
      <c r="L783" s="842"/>
      <c r="M783" s="842"/>
      <c r="N783" s="810"/>
      <c r="O783" s="1162"/>
      <c r="P783" s="1162"/>
      <c r="Q783" s="1163"/>
      <c r="R783" s="1565"/>
      <c r="S783" s="1565"/>
      <c r="T783" s="1565"/>
      <c r="U783" s="1565"/>
      <c r="V783" s="1565"/>
      <c r="W783" s="1565"/>
      <c r="X783" s="1565"/>
      <c r="Y783" s="1565"/>
      <c r="Z783" s="1565"/>
      <c r="AA783" s="1565"/>
    </row>
    <row r="784" spans="1:27" s="1566" customFormat="1" ht="38.25" customHeight="1">
      <c r="A784" s="844"/>
      <c r="B784" s="1337"/>
      <c r="C784" s="1338"/>
      <c r="D784" s="1339"/>
      <c r="E784" s="830" t="s">
        <v>1768</v>
      </c>
      <c r="F784" s="1277"/>
      <c r="G784" s="831">
        <v>1</v>
      </c>
      <c r="H784" s="832">
        <v>2.34</v>
      </c>
      <c r="I784" s="833"/>
      <c r="J784" s="832">
        <v>1.6</v>
      </c>
      <c r="K784" s="1340">
        <v>3.7439999999999998</v>
      </c>
      <c r="L784" s="846"/>
      <c r="M784" s="846"/>
      <c r="N784" s="867"/>
      <c r="O784" s="1162"/>
      <c r="P784" s="1162"/>
      <c r="Q784" s="1163"/>
      <c r="R784" s="1565"/>
      <c r="S784" s="1565"/>
      <c r="T784" s="1565"/>
      <c r="U784" s="1565"/>
      <c r="V784" s="1565"/>
      <c r="W784" s="1565"/>
      <c r="X784" s="1565"/>
      <c r="Y784" s="1565"/>
      <c r="Z784" s="1565"/>
      <c r="AA784" s="1565"/>
    </row>
    <row r="785" spans="1:27" s="1541" customFormat="1" ht="134.25" customHeight="1">
      <c r="A785" s="981" t="s">
        <v>1581</v>
      </c>
      <c r="B785" s="981" t="s">
        <v>1924</v>
      </c>
      <c r="C785" s="1124"/>
      <c r="D785" s="983" t="s">
        <v>928</v>
      </c>
      <c r="E785" s="989" t="s">
        <v>1580</v>
      </c>
      <c r="F785" s="981" t="s">
        <v>51</v>
      </c>
      <c r="G785" s="984"/>
      <c r="H785" s="985"/>
      <c r="I785" s="985"/>
      <c r="J785" s="985"/>
      <c r="K785" s="986"/>
      <c r="L785" s="986"/>
      <c r="M785" s="986"/>
      <c r="N785" s="987">
        <v>330.00099999999998</v>
      </c>
      <c r="O785" s="72"/>
      <c r="P785" s="72"/>
      <c r="Q785" s="102" t="s">
        <v>270</v>
      </c>
      <c r="R785" s="1535"/>
      <c r="S785" s="1535"/>
      <c r="T785" s="1535"/>
      <c r="U785" s="1535"/>
      <c r="V785" s="1535"/>
      <c r="W785" s="1535"/>
      <c r="X785" s="1535"/>
      <c r="Y785" s="1535"/>
      <c r="Z785" s="1535"/>
      <c r="AA785" s="1535"/>
    </row>
    <row r="786" spans="1:27" s="1566" customFormat="1" ht="49.5" customHeight="1">
      <c r="A786" s="837"/>
      <c r="B786" s="1329"/>
      <c r="C786" s="1330"/>
      <c r="D786" s="1331"/>
      <c r="E786" s="820" t="s">
        <v>1164</v>
      </c>
      <c r="F786" s="820"/>
      <c r="G786" s="822"/>
      <c r="H786" s="822"/>
      <c r="I786" s="823"/>
      <c r="J786" s="824"/>
      <c r="K786" s="825"/>
      <c r="L786" s="839"/>
      <c r="M786" s="839"/>
      <c r="N786" s="865"/>
      <c r="O786" s="1162"/>
      <c r="P786" s="1162"/>
      <c r="Q786" s="1163"/>
      <c r="R786" s="1565"/>
      <c r="S786" s="1565"/>
      <c r="T786" s="1565"/>
      <c r="U786" s="1565"/>
      <c r="V786" s="1565"/>
      <c r="W786" s="1565"/>
      <c r="X786" s="1565"/>
      <c r="Y786" s="1565"/>
      <c r="Z786" s="1565"/>
      <c r="AA786" s="1565"/>
    </row>
    <row r="787" spans="1:27" s="1566" customFormat="1" ht="49.5" customHeight="1">
      <c r="A787" s="841"/>
      <c r="B787" s="1289"/>
      <c r="C787" s="1332"/>
      <c r="D787" s="1288"/>
      <c r="E787" s="828" t="s">
        <v>1619</v>
      </c>
      <c r="F787" s="1264"/>
      <c r="G787" s="802"/>
      <c r="H787" s="797">
        <v>11.34</v>
      </c>
      <c r="I787" s="798"/>
      <c r="J787" s="797">
        <v>1.6</v>
      </c>
      <c r="K787" s="1235">
        <v>18.144000000000002</v>
      </c>
      <c r="L787" s="842"/>
      <c r="M787" s="842"/>
      <c r="N787" s="810"/>
      <c r="O787" s="1162"/>
      <c r="P787" s="1162"/>
      <c r="Q787" s="1163"/>
      <c r="R787" s="1565"/>
      <c r="S787" s="1565"/>
      <c r="T787" s="1565"/>
      <c r="U787" s="1565"/>
      <c r="V787" s="1565"/>
      <c r="W787" s="1565"/>
      <c r="X787" s="1565"/>
      <c r="Y787" s="1565"/>
      <c r="Z787" s="1565"/>
      <c r="AA787" s="1565"/>
    </row>
    <row r="788" spans="1:27" s="1567" customFormat="1" ht="49.5" customHeight="1">
      <c r="A788" s="1229"/>
      <c r="B788" s="1333"/>
      <c r="C788" s="1334"/>
      <c r="D788" s="1335"/>
      <c r="E788" s="1238" t="s">
        <v>1189</v>
      </c>
      <c r="F788" s="1238"/>
      <c r="G788" s="1230"/>
      <c r="H788" s="849"/>
      <c r="I788" s="850"/>
      <c r="J788" s="849"/>
      <c r="K788" s="1234"/>
      <c r="L788" s="1232"/>
      <c r="M788" s="1232"/>
      <c r="N788" s="1233"/>
      <c r="O788" s="1166"/>
      <c r="P788" s="1166"/>
      <c r="Q788" s="1167"/>
    </row>
    <row r="789" spans="1:27" s="1567" customFormat="1" ht="49.5" customHeight="1">
      <c r="A789" s="1229"/>
      <c r="B789" s="1333"/>
      <c r="C789" s="1334"/>
      <c r="D789" s="1335"/>
      <c r="E789" s="1279" t="s">
        <v>1620</v>
      </c>
      <c r="F789" s="1238"/>
      <c r="G789" s="1230">
        <v>-1</v>
      </c>
      <c r="H789" s="849">
        <v>0.33</v>
      </c>
      <c r="I789" s="850"/>
      <c r="J789" s="849">
        <v>1.6</v>
      </c>
      <c r="K789" s="1234">
        <v>-0.52800000000000002</v>
      </c>
      <c r="L789" s="1232"/>
      <c r="M789" s="1232"/>
      <c r="N789" s="1233"/>
      <c r="O789" s="1166"/>
      <c r="P789" s="1166"/>
      <c r="Q789" s="1167"/>
    </row>
    <row r="790" spans="1:27" s="1567" customFormat="1" ht="49.5" customHeight="1">
      <c r="A790" s="1229"/>
      <c r="B790" s="1333"/>
      <c r="C790" s="1334"/>
      <c r="D790" s="1335"/>
      <c r="E790" s="1279" t="s">
        <v>1621</v>
      </c>
      <c r="F790" s="1279"/>
      <c r="G790" s="1230">
        <v>-1</v>
      </c>
      <c r="H790" s="849">
        <v>0.9</v>
      </c>
      <c r="I790" s="850"/>
      <c r="J790" s="849">
        <v>1.6</v>
      </c>
      <c r="K790" s="1231">
        <v>0</v>
      </c>
      <c r="L790" s="1232"/>
      <c r="M790" s="1232"/>
      <c r="N790" s="1233"/>
      <c r="O790" s="1166"/>
      <c r="P790" s="1166"/>
      <c r="Q790" s="1167"/>
    </row>
    <row r="791" spans="1:27" s="1567" customFormat="1" ht="49.5" customHeight="1">
      <c r="A791" s="1229"/>
      <c r="B791" s="1333"/>
      <c r="C791" s="1334"/>
      <c r="D791" s="1335"/>
      <c r="E791" s="1279" t="s">
        <v>1712</v>
      </c>
      <c r="F791" s="1279"/>
      <c r="G791" s="1230">
        <v>-1</v>
      </c>
      <c r="H791" s="849">
        <v>1.2</v>
      </c>
      <c r="I791" s="850"/>
      <c r="J791" s="849">
        <v>0.6</v>
      </c>
      <c r="K791" s="1231">
        <v>0</v>
      </c>
      <c r="L791" s="1232"/>
      <c r="M791" s="1232"/>
      <c r="N791" s="1233"/>
      <c r="O791" s="1166"/>
      <c r="P791" s="1166"/>
      <c r="Q791" s="1167"/>
    </row>
    <row r="792" spans="1:27" s="1566" customFormat="1" ht="49.5" customHeight="1">
      <c r="A792" s="841"/>
      <c r="B792" s="1289"/>
      <c r="C792" s="1332"/>
      <c r="D792" s="1288"/>
      <c r="E792" s="828" t="s">
        <v>1620</v>
      </c>
      <c r="F792" s="828"/>
      <c r="G792" s="802">
        <v>1</v>
      </c>
      <c r="H792" s="797">
        <v>0.33</v>
      </c>
      <c r="I792" s="798"/>
      <c r="J792" s="797">
        <v>1.6</v>
      </c>
      <c r="K792" s="800">
        <v>0.52800000000000002</v>
      </c>
      <c r="L792" s="842"/>
      <c r="M792" s="842"/>
      <c r="N792" s="810"/>
      <c r="O792" s="1162"/>
      <c r="P792" s="1162"/>
      <c r="Q792" s="1163"/>
      <c r="R792" s="1565"/>
      <c r="S792" s="1565"/>
      <c r="T792" s="1565"/>
      <c r="U792" s="1565"/>
      <c r="V792" s="1565"/>
      <c r="W792" s="1565"/>
      <c r="X792" s="1565"/>
      <c r="Y792" s="1565"/>
      <c r="Z792" s="1565"/>
      <c r="AA792" s="1565"/>
    </row>
    <row r="793" spans="1:27" s="1566" customFormat="1" ht="49.5" customHeight="1">
      <c r="A793" s="841"/>
      <c r="B793" s="1289"/>
      <c r="C793" s="1332"/>
      <c r="D793" s="1288"/>
      <c r="E793" s="828" t="s">
        <v>1624</v>
      </c>
      <c r="F793" s="828"/>
      <c r="G793" s="802"/>
      <c r="H793" s="797">
        <v>4.7</v>
      </c>
      <c r="I793" s="798"/>
      <c r="J793" s="797">
        <v>1.6</v>
      </c>
      <c r="K793" s="800">
        <v>7.5200000000000005</v>
      </c>
      <c r="L793" s="842"/>
      <c r="M793" s="842"/>
      <c r="N793" s="810"/>
      <c r="O793" s="1162"/>
      <c r="P793" s="1162"/>
      <c r="Q793" s="1163"/>
      <c r="R793" s="1565"/>
      <c r="S793" s="1565"/>
      <c r="T793" s="1565"/>
      <c r="U793" s="1565"/>
      <c r="V793" s="1565"/>
      <c r="W793" s="1565"/>
      <c r="X793" s="1565"/>
      <c r="Y793" s="1565"/>
      <c r="Z793" s="1565"/>
      <c r="AA793" s="1565"/>
    </row>
    <row r="794" spans="1:27" s="1566" customFormat="1" ht="49.5" customHeight="1">
      <c r="A794" s="841"/>
      <c r="B794" s="1289"/>
      <c r="C794" s="1332"/>
      <c r="D794" s="1288"/>
      <c r="E794" s="828" t="s">
        <v>1713</v>
      </c>
      <c r="F794" s="828"/>
      <c r="G794" s="802"/>
      <c r="H794" s="797">
        <v>10.76</v>
      </c>
      <c r="I794" s="798"/>
      <c r="J794" s="797">
        <v>1.6</v>
      </c>
      <c r="K794" s="800">
        <v>17.216000000000001</v>
      </c>
      <c r="L794" s="842"/>
      <c r="M794" s="842"/>
      <c r="N794" s="810"/>
      <c r="O794" s="1162"/>
      <c r="P794" s="1162"/>
      <c r="Q794" s="1163"/>
      <c r="R794" s="1565"/>
      <c r="S794" s="1565"/>
      <c r="T794" s="1565"/>
      <c r="U794" s="1565"/>
      <c r="V794" s="1565"/>
      <c r="W794" s="1565"/>
      <c r="X794" s="1565"/>
      <c r="Y794" s="1565"/>
      <c r="Z794" s="1565"/>
      <c r="AA794" s="1565"/>
    </row>
    <row r="795" spans="1:27" s="1567" customFormat="1" ht="49.5" customHeight="1">
      <c r="A795" s="1229"/>
      <c r="B795" s="1333"/>
      <c r="C795" s="1334"/>
      <c r="D795" s="1335"/>
      <c r="E795" s="1238" t="s">
        <v>1189</v>
      </c>
      <c r="F795" s="1279"/>
      <c r="G795" s="1230"/>
      <c r="H795" s="849"/>
      <c r="I795" s="850"/>
      <c r="J795" s="849"/>
      <c r="K795" s="1231"/>
      <c r="L795" s="1232"/>
      <c r="M795" s="1232"/>
      <c r="N795" s="1233"/>
      <c r="O795" s="1166"/>
      <c r="P795" s="1166"/>
      <c r="Q795" s="1167"/>
    </row>
    <row r="796" spans="1:27" s="1567" customFormat="1" ht="49.5" customHeight="1">
      <c r="A796" s="1229"/>
      <c r="B796" s="1333"/>
      <c r="C796" s="1334"/>
      <c r="D796" s="1335"/>
      <c r="E796" s="1279" t="s">
        <v>1714</v>
      </c>
      <c r="F796" s="1279"/>
      <c r="G796" s="1230">
        <v>-1</v>
      </c>
      <c r="H796" s="849">
        <v>5.38</v>
      </c>
      <c r="I796" s="850"/>
      <c r="J796" s="849">
        <v>1.6</v>
      </c>
      <c r="K796" s="1231">
        <v>-8.6080000000000005</v>
      </c>
      <c r="L796" s="1232"/>
      <c r="M796" s="1232"/>
      <c r="N796" s="1233"/>
      <c r="O796" s="1166"/>
      <c r="P796" s="1166"/>
      <c r="Q796" s="1167"/>
    </row>
    <row r="797" spans="1:27" s="1567" customFormat="1" ht="49.5" customHeight="1">
      <c r="A797" s="1229"/>
      <c r="B797" s="1333"/>
      <c r="C797" s="1334"/>
      <c r="D797" s="1335"/>
      <c r="E797" s="1279" t="s">
        <v>1627</v>
      </c>
      <c r="F797" s="1279"/>
      <c r="G797" s="1230">
        <v>-1</v>
      </c>
      <c r="H797" s="849">
        <v>1</v>
      </c>
      <c r="I797" s="850"/>
      <c r="J797" s="849">
        <v>0.35</v>
      </c>
      <c r="K797" s="1231">
        <v>-0.35</v>
      </c>
      <c r="L797" s="1232"/>
      <c r="M797" s="1232"/>
      <c r="N797" s="1233"/>
      <c r="O797" s="1166"/>
      <c r="P797" s="1166"/>
      <c r="Q797" s="1167"/>
    </row>
    <row r="798" spans="1:27" s="1567" customFormat="1" ht="49.5" customHeight="1">
      <c r="A798" s="1229"/>
      <c r="B798" s="1333"/>
      <c r="C798" s="1334"/>
      <c r="D798" s="1335"/>
      <c r="E798" s="1279" t="s">
        <v>1621</v>
      </c>
      <c r="F798" s="1279"/>
      <c r="G798" s="1230">
        <v>-1</v>
      </c>
      <c r="H798" s="849">
        <v>0.9</v>
      </c>
      <c r="I798" s="850"/>
      <c r="J798" s="849">
        <v>1.6</v>
      </c>
      <c r="K798" s="1231">
        <v>0</v>
      </c>
      <c r="L798" s="1232"/>
      <c r="M798" s="1232"/>
      <c r="N798" s="1233"/>
      <c r="O798" s="1166"/>
      <c r="P798" s="1166"/>
      <c r="Q798" s="1167"/>
    </row>
    <row r="799" spans="1:27" s="1566" customFormat="1" ht="49.5" customHeight="1">
      <c r="A799" s="841"/>
      <c r="B799" s="1289"/>
      <c r="C799" s="1332"/>
      <c r="D799" s="1288"/>
      <c r="E799" s="828" t="s">
        <v>1715</v>
      </c>
      <c r="F799" s="828"/>
      <c r="G799" s="802"/>
      <c r="H799" s="797">
        <v>11.4</v>
      </c>
      <c r="I799" s="798"/>
      <c r="J799" s="797">
        <v>1.6</v>
      </c>
      <c r="K799" s="800">
        <v>18.240000000000002</v>
      </c>
      <c r="L799" s="842"/>
      <c r="M799" s="842"/>
      <c r="N799" s="810"/>
      <c r="O799" s="1162"/>
      <c r="P799" s="1162"/>
      <c r="Q799" s="1163"/>
      <c r="R799" s="1565"/>
      <c r="S799" s="1565"/>
      <c r="T799" s="1565"/>
      <c r="U799" s="1565"/>
      <c r="V799" s="1565"/>
      <c r="W799" s="1565"/>
      <c r="X799" s="1565"/>
      <c r="Y799" s="1565"/>
      <c r="Z799" s="1565"/>
      <c r="AA799" s="1565"/>
    </row>
    <row r="800" spans="1:27" s="1567" customFormat="1" ht="49.5" customHeight="1">
      <c r="A800" s="1229"/>
      <c r="B800" s="1333"/>
      <c r="C800" s="1334"/>
      <c r="D800" s="1335"/>
      <c r="E800" s="1238" t="s">
        <v>1189</v>
      </c>
      <c r="F800" s="1279"/>
      <c r="G800" s="1230"/>
      <c r="H800" s="849"/>
      <c r="I800" s="850"/>
      <c r="J800" s="849"/>
      <c r="K800" s="1231"/>
      <c r="L800" s="1232"/>
      <c r="M800" s="1232"/>
      <c r="N800" s="1233"/>
      <c r="O800" s="1166"/>
      <c r="P800" s="1166"/>
      <c r="Q800" s="1167"/>
    </row>
    <row r="801" spans="1:27" s="1567" customFormat="1" ht="49.5" customHeight="1">
      <c r="A801" s="1229"/>
      <c r="B801" s="1333"/>
      <c r="C801" s="1334"/>
      <c r="D801" s="1335"/>
      <c r="E801" s="1279" t="s">
        <v>1627</v>
      </c>
      <c r="F801" s="1279"/>
      <c r="G801" s="1230">
        <v>-1</v>
      </c>
      <c r="H801" s="849">
        <v>1</v>
      </c>
      <c r="I801" s="850"/>
      <c r="J801" s="849">
        <v>0.35</v>
      </c>
      <c r="K801" s="1231">
        <v>-0.35</v>
      </c>
      <c r="L801" s="1232"/>
      <c r="M801" s="1232"/>
      <c r="N801" s="1233"/>
      <c r="O801" s="1166"/>
      <c r="P801" s="1166"/>
      <c r="Q801" s="1167"/>
    </row>
    <row r="802" spans="1:27" s="1567" customFormat="1" ht="49.5" customHeight="1">
      <c r="A802" s="1229"/>
      <c r="B802" s="1333"/>
      <c r="C802" s="1334"/>
      <c r="D802" s="1335"/>
      <c r="E802" s="1279" t="s">
        <v>1716</v>
      </c>
      <c r="F802" s="1279"/>
      <c r="G802" s="1230">
        <v>-1</v>
      </c>
      <c r="H802" s="849">
        <v>3</v>
      </c>
      <c r="I802" s="850"/>
      <c r="J802" s="849">
        <v>1.6</v>
      </c>
      <c r="K802" s="1231">
        <v>-4.8000000000000007</v>
      </c>
      <c r="L802" s="1232"/>
      <c r="M802" s="1232"/>
      <c r="N802" s="1233"/>
      <c r="O802" s="1166"/>
      <c r="P802" s="1166"/>
      <c r="Q802" s="1167"/>
    </row>
    <row r="803" spans="1:27" s="1567" customFormat="1" ht="49.5" customHeight="1">
      <c r="A803" s="1229"/>
      <c r="B803" s="1333"/>
      <c r="C803" s="1334"/>
      <c r="D803" s="1335"/>
      <c r="E803" s="1279" t="s">
        <v>1712</v>
      </c>
      <c r="F803" s="1279"/>
      <c r="G803" s="1230">
        <v>-1</v>
      </c>
      <c r="H803" s="849">
        <v>1.2</v>
      </c>
      <c r="I803" s="850"/>
      <c r="J803" s="849">
        <v>0.6</v>
      </c>
      <c r="K803" s="1231">
        <v>0</v>
      </c>
      <c r="L803" s="1232"/>
      <c r="M803" s="1232"/>
      <c r="N803" s="1233"/>
      <c r="O803" s="1166"/>
      <c r="P803" s="1166"/>
      <c r="Q803" s="1167"/>
    </row>
    <row r="804" spans="1:27" s="1567" customFormat="1" ht="49.5" customHeight="1">
      <c r="A804" s="1229"/>
      <c r="B804" s="1333"/>
      <c r="C804" s="1334"/>
      <c r="D804" s="1335"/>
      <c r="E804" s="1279" t="s">
        <v>1529</v>
      </c>
      <c r="F804" s="1279"/>
      <c r="G804" s="1230">
        <v>-1</v>
      </c>
      <c r="H804" s="849">
        <v>0.9</v>
      </c>
      <c r="I804" s="850"/>
      <c r="J804" s="849">
        <v>1.6</v>
      </c>
      <c r="K804" s="1231">
        <v>0</v>
      </c>
      <c r="L804" s="1232"/>
      <c r="M804" s="1232"/>
      <c r="N804" s="1233"/>
      <c r="O804" s="1166"/>
      <c r="P804" s="1166"/>
      <c r="Q804" s="1167"/>
    </row>
    <row r="805" spans="1:27" s="1566" customFormat="1" ht="49.5" customHeight="1">
      <c r="A805" s="841"/>
      <c r="B805" s="1289"/>
      <c r="C805" s="1332"/>
      <c r="D805" s="1288"/>
      <c r="E805" s="828" t="s">
        <v>1627</v>
      </c>
      <c r="F805" s="828"/>
      <c r="G805" s="802">
        <v>1</v>
      </c>
      <c r="H805" s="797">
        <v>1</v>
      </c>
      <c r="I805" s="798"/>
      <c r="J805" s="797">
        <v>0.35</v>
      </c>
      <c r="K805" s="800">
        <v>0.35</v>
      </c>
      <c r="L805" s="842"/>
      <c r="M805" s="842"/>
      <c r="N805" s="810"/>
      <c r="O805" s="1162"/>
      <c r="P805" s="1162"/>
      <c r="Q805" s="1163"/>
      <c r="R805" s="1565"/>
      <c r="S805" s="1565"/>
      <c r="T805" s="1565"/>
      <c r="U805" s="1565"/>
      <c r="V805" s="1565"/>
      <c r="W805" s="1565"/>
      <c r="X805" s="1565"/>
      <c r="Y805" s="1565"/>
      <c r="Z805" s="1565"/>
      <c r="AA805" s="1565"/>
    </row>
    <row r="806" spans="1:27" s="1566" customFormat="1" ht="49.5" customHeight="1">
      <c r="A806" s="841"/>
      <c r="B806" s="1289"/>
      <c r="C806" s="1332"/>
      <c r="D806" s="1288"/>
      <c r="E806" s="828" t="s">
        <v>1716</v>
      </c>
      <c r="F806" s="828"/>
      <c r="G806" s="802">
        <v>1</v>
      </c>
      <c r="H806" s="797">
        <v>3</v>
      </c>
      <c r="I806" s="798"/>
      <c r="J806" s="797">
        <v>1.6</v>
      </c>
      <c r="K806" s="800">
        <v>4.8000000000000007</v>
      </c>
      <c r="L806" s="842"/>
      <c r="M806" s="842"/>
      <c r="N806" s="810"/>
      <c r="O806" s="1162"/>
      <c r="P806" s="1162"/>
      <c r="Q806" s="1163"/>
      <c r="R806" s="1565"/>
      <c r="S806" s="1565"/>
      <c r="T806" s="1565"/>
      <c r="U806" s="1565"/>
      <c r="V806" s="1565"/>
      <c r="W806" s="1565"/>
      <c r="X806" s="1565"/>
      <c r="Y806" s="1565"/>
      <c r="Z806" s="1565"/>
      <c r="AA806" s="1565"/>
    </row>
    <row r="807" spans="1:27" s="1566" customFormat="1" ht="49.5" customHeight="1">
      <c r="A807" s="841"/>
      <c r="B807" s="1289"/>
      <c r="C807" s="1332"/>
      <c r="D807" s="1288"/>
      <c r="E807" s="828" t="s">
        <v>1717</v>
      </c>
      <c r="F807" s="828"/>
      <c r="G807" s="802"/>
      <c r="H807" s="797">
        <v>13.2</v>
      </c>
      <c r="I807" s="798"/>
      <c r="J807" s="797">
        <v>1.6</v>
      </c>
      <c r="K807" s="800">
        <v>21.12</v>
      </c>
      <c r="L807" s="842"/>
      <c r="M807" s="842"/>
      <c r="N807" s="810"/>
      <c r="O807" s="1162"/>
      <c r="P807" s="1162"/>
      <c r="Q807" s="1163"/>
      <c r="R807" s="1565"/>
      <c r="S807" s="1565"/>
      <c r="T807" s="1565"/>
      <c r="U807" s="1565"/>
      <c r="V807" s="1565"/>
      <c r="W807" s="1565"/>
      <c r="X807" s="1565"/>
      <c r="Y807" s="1565"/>
      <c r="Z807" s="1565"/>
      <c r="AA807" s="1565"/>
    </row>
    <row r="808" spans="1:27" s="1567" customFormat="1" ht="49.5" customHeight="1">
      <c r="A808" s="1229"/>
      <c r="B808" s="1333"/>
      <c r="C808" s="1334"/>
      <c r="D808" s="1335"/>
      <c r="E808" s="1238" t="s">
        <v>1189</v>
      </c>
      <c r="F808" s="1279"/>
      <c r="G808" s="1230"/>
      <c r="H808" s="849"/>
      <c r="I808" s="850"/>
      <c r="J808" s="849"/>
      <c r="K808" s="1231"/>
      <c r="L808" s="1232"/>
      <c r="M808" s="1232"/>
      <c r="N808" s="1233"/>
      <c r="O808" s="1166"/>
      <c r="P808" s="1166"/>
      <c r="Q808" s="1167"/>
    </row>
    <row r="809" spans="1:27" s="1567" customFormat="1" ht="49.5" customHeight="1">
      <c r="A809" s="1229"/>
      <c r="B809" s="1333"/>
      <c r="C809" s="1334"/>
      <c r="D809" s="1335"/>
      <c r="E809" s="1279" t="s">
        <v>1718</v>
      </c>
      <c r="F809" s="1279"/>
      <c r="G809" s="1230">
        <v>-1</v>
      </c>
      <c r="H809" s="849">
        <v>1.5</v>
      </c>
      <c r="I809" s="850"/>
      <c r="J809" s="849">
        <v>0.86999999999999988</v>
      </c>
      <c r="K809" s="1231">
        <v>0</v>
      </c>
      <c r="L809" s="1232"/>
      <c r="M809" s="1232"/>
      <c r="N809" s="1233"/>
      <c r="O809" s="1166"/>
      <c r="P809" s="1166"/>
      <c r="Q809" s="1167"/>
    </row>
    <row r="810" spans="1:27" s="1567" customFormat="1" ht="49.5" customHeight="1">
      <c r="A810" s="1229"/>
      <c r="B810" s="1333"/>
      <c r="C810" s="1334"/>
      <c r="D810" s="1335"/>
      <c r="E810" s="1279" t="s">
        <v>1678</v>
      </c>
      <c r="F810" s="1279"/>
      <c r="G810" s="1230">
        <v>-1</v>
      </c>
      <c r="H810" s="849">
        <v>0.8</v>
      </c>
      <c r="I810" s="850"/>
      <c r="J810" s="849">
        <v>1.6</v>
      </c>
      <c r="K810" s="1231">
        <v>0</v>
      </c>
      <c r="L810" s="1232"/>
      <c r="M810" s="1232"/>
      <c r="N810" s="1233"/>
      <c r="O810" s="1166"/>
      <c r="P810" s="1166"/>
      <c r="Q810" s="1167"/>
    </row>
    <row r="811" spans="1:27" s="1567" customFormat="1" ht="49.5" customHeight="1">
      <c r="A811" s="1229"/>
      <c r="B811" s="1333"/>
      <c r="C811" s="1334"/>
      <c r="D811" s="1335"/>
      <c r="E811" s="1279" t="s">
        <v>1719</v>
      </c>
      <c r="F811" s="1279"/>
      <c r="G811" s="1230">
        <v>-1</v>
      </c>
      <c r="H811" s="849">
        <v>0.7</v>
      </c>
      <c r="I811" s="850"/>
      <c r="J811" s="849">
        <v>0.5</v>
      </c>
      <c r="K811" s="1231">
        <v>0</v>
      </c>
      <c r="L811" s="1232"/>
      <c r="M811" s="1232"/>
      <c r="N811" s="1233"/>
      <c r="O811" s="1166"/>
      <c r="P811" s="1166"/>
      <c r="Q811" s="1167"/>
    </row>
    <row r="812" spans="1:27" s="1567" customFormat="1" ht="49.5" customHeight="1">
      <c r="A812" s="1229"/>
      <c r="B812" s="1333"/>
      <c r="C812" s="1334"/>
      <c r="D812" s="1335"/>
      <c r="E812" s="1279" t="s">
        <v>1720</v>
      </c>
      <c r="F812" s="1279"/>
      <c r="G812" s="1230">
        <v>-1</v>
      </c>
      <c r="H812" s="849">
        <v>2.73</v>
      </c>
      <c r="I812" s="850"/>
      <c r="J812" s="849">
        <v>1.6</v>
      </c>
      <c r="K812" s="1231">
        <v>-4.3680000000000003</v>
      </c>
      <c r="L812" s="1232"/>
      <c r="M812" s="1232"/>
      <c r="N812" s="1233"/>
      <c r="O812" s="1166"/>
      <c r="P812" s="1166"/>
      <c r="Q812" s="1167"/>
    </row>
    <row r="813" spans="1:27" s="1567" customFormat="1" ht="49.5" customHeight="1">
      <c r="A813" s="1229"/>
      <c r="B813" s="1333"/>
      <c r="C813" s="1334"/>
      <c r="D813" s="1335"/>
      <c r="E813" s="1279" t="s">
        <v>1721</v>
      </c>
      <c r="F813" s="1279"/>
      <c r="G813" s="1230">
        <v>-1</v>
      </c>
      <c r="H813" s="849">
        <v>5.2799999999999994</v>
      </c>
      <c r="I813" s="850"/>
      <c r="J813" s="849">
        <v>1.6</v>
      </c>
      <c r="K813" s="1231">
        <v>-8.4479999999999986</v>
      </c>
      <c r="L813" s="1232"/>
      <c r="M813" s="1232"/>
      <c r="N813" s="1233"/>
      <c r="O813" s="1166"/>
      <c r="P813" s="1166"/>
      <c r="Q813" s="1167"/>
    </row>
    <row r="814" spans="1:27" s="1566" customFormat="1" ht="49.5" customHeight="1">
      <c r="A814" s="841"/>
      <c r="B814" s="1289"/>
      <c r="C814" s="1332"/>
      <c r="D814" s="1288"/>
      <c r="E814" s="828" t="s">
        <v>1720</v>
      </c>
      <c r="F814" s="828"/>
      <c r="G814" s="802">
        <v>1</v>
      </c>
      <c r="H814" s="797">
        <v>2.73</v>
      </c>
      <c r="I814" s="798"/>
      <c r="J814" s="797">
        <v>1.6</v>
      </c>
      <c r="K814" s="800">
        <v>4.3680000000000003</v>
      </c>
      <c r="L814" s="842"/>
      <c r="M814" s="842"/>
      <c r="N814" s="810"/>
      <c r="O814" s="1162"/>
      <c r="P814" s="1162"/>
      <c r="Q814" s="1163"/>
      <c r="R814" s="1565"/>
      <c r="S814" s="1565"/>
      <c r="T814" s="1565"/>
      <c r="U814" s="1565"/>
      <c r="V814" s="1565"/>
      <c r="W814" s="1565"/>
      <c r="X814" s="1565"/>
      <c r="Y814" s="1565"/>
      <c r="Z814" s="1565"/>
      <c r="AA814" s="1565"/>
    </row>
    <row r="815" spans="1:27" s="1566" customFormat="1" ht="49.5" customHeight="1">
      <c r="A815" s="841"/>
      <c r="B815" s="1289"/>
      <c r="C815" s="1332"/>
      <c r="D815" s="1288"/>
      <c r="E815" s="828" t="s">
        <v>1721</v>
      </c>
      <c r="F815" s="828"/>
      <c r="G815" s="802">
        <v>1</v>
      </c>
      <c r="H815" s="797">
        <v>5.2799999999999994</v>
      </c>
      <c r="I815" s="798"/>
      <c r="J815" s="797">
        <v>1.6</v>
      </c>
      <c r="K815" s="800">
        <v>8.4479999999999986</v>
      </c>
      <c r="L815" s="842"/>
      <c r="M815" s="842"/>
      <c r="N815" s="810"/>
      <c r="O815" s="1162"/>
      <c r="P815" s="1162"/>
      <c r="Q815" s="1163"/>
      <c r="R815" s="1565"/>
      <c r="S815" s="1565"/>
      <c r="T815" s="1565"/>
      <c r="U815" s="1565"/>
      <c r="V815" s="1565"/>
      <c r="W815" s="1565"/>
      <c r="X815" s="1565"/>
      <c r="Y815" s="1565"/>
      <c r="Z815" s="1565"/>
      <c r="AA815" s="1565"/>
    </row>
    <row r="816" spans="1:27" s="1566" customFormat="1" ht="49.5" customHeight="1">
      <c r="A816" s="841"/>
      <c r="B816" s="1289"/>
      <c r="C816" s="1332"/>
      <c r="D816" s="1288"/>
      <c r="E816" s="828" t="s">
        <v>1628</v>
      </c>
      <c r="F816" s="1354"/>
      <c r="G816" s="802"/>
      <c r="H816" s="797">
        <v>13.5</v>
      </c>
      <c r="I816" s="798"/>
      <c r="J816" s="797">
        <v>1.6</v>
      </c>
      <c r="K816" s="800">
        <v>21.6</v>
      </c>
      <c r="L816" s="842"/>
      <c r="M816" s="842"/>
      <c r="N816" s="810"/>
      <c r="O816" s="1162"/>
      <c r="P816" s="1162"/>
      <c r="Q816" s="1163"/>
      <c r="R816" s="1565"/>
      <c r="S816" s="1565"/>
      <c r="T816" s="1565"/>
      <c r="U816" s="1565"/>
      <c r="V816" s="1565"/>
      <c r="W816" s="1565"/>
      <c r="X816" s="1565"/>
      <c r="Y816" s="1565"/>
      <c r="Z816" s="1565"/>
      <c r="AA816" s="1565"/>
    </row>
    <row r="817" spans="1:27" s="1566" customFormat="1" ht="49.5" customHeight="1">
      <c r="A817" s="841"/>
      <c r="B817" s="1289"/>
      <c r="C817" s="1332"/>
      <c r="D817" s="1288"/>
      <c r="E817" s="1238" t="s">
        <v>1189</v>
      </c>
      <c r="F817" s="1264"/>
      <c r="G817" s="797"/>
      <c r="H817" s="797"/>
      <c r="I817" s="798"/>
      <c r="J817" s="799"/>
      <c r="K817" s="800"/>
      <c r="L817" s="842"/>
      <c r="M817" s="842"/>
      <c r="N817" s="810"/>
      <c r="O817" s="1162"/>
      <c r="P817" s="1162"/>
      <c r="Q817" s="1163"/>
      <c r="R817" s="1565"/>
      <c r="S817" s="1565"/>
      <c r="T817" s="1565"/>
      <c r="U817" s="1565"/>
      <c r="V817" s="1565"/>
      <c r="W817" s="1565"/>
      <c r="X817" s="1565"/>
      <c r="Y817" s="1565"/>
      <c r="Z817" s="1565"/>
      <c r="AA817" s="1565"/>
    </row>
    <row r="818" spans="1:27" s="1566" customFormat="1" ht="49.5" customHeight="1">
      <c r="A818" s="841"/>
      <c r="B818" s="1289"/>
      <c r="C818" s="1332"/>
      <c r="D818" s="1288"/>
      <c r="E818" s="1279" t="s">
        <v>1712</v>
      </c>
      <c r="F818" s="1238"/>
      <c r="G818" s="1230">
        <v>-1</v>
      </c>
      <c r="H818" s="849">
        <v>1.2</v>
      </c>
      <c r="I818" s="850"/>
      <c r="J818" s="849">
        <v>0.6</v>
      </c>
      <c r="K818" s="1234">
        <v>0</v>
      </c>
      <c r="L818" s="842"/>
      <c r="M818" s="842"/>
      <c r="N818" s="810"/>
      <c r="O818" s="1162"/>
      <c r="P818" s="1162"/>
      <c r="Q818" s="1163"/>
      <c r="R818" s="1565"/>
      <c r="S818" s="1565"/>
      <c r="T818" s="1565"/>
      <c r="U818" s="1565"/>
      <c r="V818" s="1565"/>
      <c r="W818" s="1565"/>
      <c r="X818" s="1565"/>
      <c r="Y818" s="1565"/>
      <c r="Z818" s="1565"/>
      <c r="AA818" s="1565"/>
    </row>
    <row r="819" spans="1:27" s="1566" customFormat="1" ht="49.5" customHeight="1">
      <c r="A819" s="841"/>
      <c r="B819" s="1289"/>
      <c r="C819" s="1332"/>
      <c r="D819" s="1288"/>
      <c r="E819" s="1279" t="s">
        <v>1722</v>
      </c>
      <c r="F819" s="1238"/>
      <c r="G819" s="1230">
        <v>-1</v>
      </c>
      <c r="H819" s="849">
        <v>0.9</v>
      </c>
      <c r="I819" s="850"/>
      <c r="J819" s="849">
        <v>1.6</v>
      </c>
      <c r="K819" s="1234">
        <v>0</v>
      </c>
      <c r="L819" s="842"/>
      <c r="M819" s="842"/>
      <c r="N819" s="810"/>
      <c r="O819" s="1162"/>
      <c r="P819" s="1162"/>
      <c r="Q819" s="1163"/>
      <c r="R819" s="1565"/>
      <c r="S819" s="1565"/>
      <c r="T819" s="1565"/>
      <c r="U819" s="1565"/>
      <c r="V819" s="1565"/>
      <c r="W819" s="1565"/>
      <c r="X819" s="1565"/>
      <c r="Y819" s="1565"/>
      <c r="Z819" s="1565"/>
      <c r="AA819" s="1565"/>
    </row>
    <row r="820" spans="1:27" s="1566" customFormat="1" ht="49.5" customHeight="1">
      <c r="A820" s="841"/>
      <c r="B820" s="1289"/>
      <c r="C820" s="1332"/>
      <c r="D820" s="1288"/>
      <c r="E820" s="1279" t="s">
        <v>1629</v>
      </c>
      <c r="F820" s="1238"/>
      <c r="G820" s="1230">
        <v>-1</v>
      </c>
      <c r="H820" s="849">
        <v>1.86</v>
      </c>
      <c r="I820" s="850"/>
      <c r="J820" s="849">
        <v>1.6</v>
      </c>
      <c r="K820" s="1234">
        <v>-2.9760000000000004</v>
      </c>
      <c r="L820" s="842"/>
      <c r="M820" s="842"/>
      <c r="N820" s="810"/>
      <c r="O820" s="1162"/>
      <c r="P820" s="1162"/>
      <c r="Q820" s="1163"/>
      <c r="R820" s="1565"/>
      <c r="S820" s="1565"/>
      <c r="T820" s="1565"/>
      <c r="U820" s="1565"/>
      <c r="V820" s="1565"/>
      <c r="W820" s="1565"/>
      <c r="X820" s="1565"/>
      <c r="Y820" s="1565"/>
      <c r="Z820" s="1565"/>
      <c r="AA820" s="1565"/>
    </row>
    <row r="821" spans="1:27" s="1566" customFormat="1" ht="49.5" customHeight="1">
      <c r="A821" s="841"/>
      <c r="B821" s="1289"/>
      <c r="C821" s="1332"/>
      <c r="D821" s="1288"/>
      <c r="E821" s="828" t="s">
        <v>1629</v>
      </c>
      <c r="F821" s="828"/>
      <c r="G821" s="802">
        <v>1</v>
      </c>
      <c r="H821" s="797">
        <v>1.86</v>
      </c>
      <c r="I821" s="798"/>
      <c r="J821" s="797">
        <v>1.6</v>
      </c>
      <c r="K821" s="800">
        <v>2.9760000000000004</v>
      </c>
      <c r="L821" s="842"/>
      <c r="M821" s="842"/>
      <c r="N821" s="810"/>
      <c r="O821" s="1162"/>
      <c r="P821" s="1162"/>
      <c r="Q821" s="1163"/>
      <c r="R821" s="1565"/>
      <c r="S821" s="1565"/>
      <c r="T821" s="1565"/>
      <c r="U821" s="1565"/>
      <c r="V821" s="1565"/>
      <c r="W821" s="1565"/>
      <c r="X821" s="1565"/>
      <c r="Y821" s="1565"/>
      <c r="Z821" s="1565"/>
      <c r="AA821" s="1565"/>
    </row>
    <row r="822" spans="1:27" s="1566" customFormat="1" ht="49.5" customHeight="1">
      <c r="A822" s="841"/>
      <c r="B822" s="1289"/>
      <c r="C822" s="1332"/>
      <c r="D822" s="1288"/>
      <c r="E822" s="828" t="s">
        <v>1723</v>
      </c>
      <c r="F822" s="1354"/>
      <c r="G822" s="802"/>
      <c r="H822" s="797">
        <v>7.5</v>
      </c>
      <c r="I822" s="798"/>
      <c r="J822" s="797">
        <v>2.6</v>
      </c>
      <c r="K822" s="800">
        <v>19.5</v>
      </c>
      <c r="L822" s="842"/>
      <c r="M822" s="842"/>
      <c r="N822" s="810"/>
      <c r="O822" s="1162"/>
      <c r="P822" s="1162"/>
      <c r="Q822" s="1163"/>
      <c r="R822" s="1565"/>
      <c r="S822" s="1565"/>
      <c r="T822" s="1565"/>
      <c r="U822" s="1565"/>
      <c r="V822" s="1565"/>
      <c r="W822" s="1565"/>
      <c r="X822" s="1565"/>
      <c r="Y822" s="1565"/>
      <c r="Z822" s="1565"/>
      <c r="AA822" s="1565"/>
    </row>
    <row r="823" spans="1:27" s="1566" customFormat="1" ht="49.5" customHeight="1">
      <c r="A823" s="841"/>
      <c r="B823" s="1289"/>
      <c r="C823" s="1332"/>
      <c r="D823" s="1288"/>
      <c r="E823" s="1238" t="s">
        <v>1189</v>
      </c>
      <c r="F823" s="1264"/>
      <c r="G823" s="797"/>
      <c r="H823" s="797"/>
      <c r="I823" s="798"/>
      <c r="J823" s="799"/>
      <c r="K823" s="800"/>
      <c r="L823" s="842"/>
      <c r="M823" s="842"/>
      <c r="N823" s="810"/>
      <c r="O823" s="1162"/>
      <c r="P823" s="1162"/>
      <c r="Q823" s="1163"/>
      <c r="R823" s="1565"/>
      <c r="S823" s="1565"/>
      <c r="T823" s="1565"/>
      <c r="U823" s="1565"/>
      <c r="V823" s="1565"/>
      <c r="W823" s="1565"/>
      <c r="X823" s="1565"/>
      <c r="Y823" s="1565"/>
      <c r="Z823" s="1565"/>
      <c r="AA823" s="1565"/>
    </row>
    <row r="824" spans="1:27" s="1566" customFormat="1" ht="49.5" customHeight="1">
      <c r="A824" s="841"/>
      <c r="B824" s="1289"/>
      <c r="C824" s="1332"/>
      <c r="D824" s="1288"/>
      <c r="E824" s="1279" t="s">
        <v>1722</v>
      </c>
      <c r="F824" s="1238"/>
      <c r="G824" s="1230">
        <v>-1</v>
      </c>
      <c r="H824" s="849">
        <v>0.9</v>
      </c>
      <c r="I824" s="850"/>
      <c r="J824" s="849">
        <v>2.1</v>
      </c>
      <c r="K824" s="1234">
        <v>0</v>
      </c>
      <c r="L824" s="842"/>
      <c r="M824" s="842"/>
      <c r="N824" s="810"/>
      <c r="O824" s="1162"/>
      <c r="P824" s="1162"/>
      <c r="Q824" s="1163"/>
      <c r="R824" s="1565"/>
      <c r="S824" s="1565"/>
      <c r="T824" s="1565"/>
      <c r="U824" s="1565"/>
      <c r="V824" s="1565"/>
      <c r="W824" s="1565"/>
      <c r="X824" s="1565"/>
      <c r="Y824" s="1565"/>
      <c r="Z824" s="1565"/>
      <c r="AA824" s="1565"/>
    </row>
    <row r="825" spans="1:27" s="1566" customFormat="1" ht="49.5" customHeight="1">
      <c r="A825" s="841"/>
      <c r="B825" s="1289"/>
      <c r="C825" s="1332"/>
      <c r="D825" s="1288"/>
      <c r="E825" s="1279" t="s">
        <v>1627</v>
      </c>
      <c r="F825" s="1238"/>
      <c r="G825" s="1230">
        <v>-1</v>
      </c>
      <c r="H825" s="849">
        <v>1.44</v>
      </c>
      <c r="I825" s="850"/>
      <c r="J825" s="849">
        <v>0.74</v>
      </c>
      <c r="K825" s="1234">
        <v>-1.0655999999999999</v>
      </c>
      <c r="L825" s="842"/>
      <c r="M825" s="842"/>
      <c r="N825" s="810"/>
      <c r="O825" s="1162"/>
      <c r="P825" s="1162"/>
      <c r="Q825" s="1163"/>
      <c r="R825" s="1565"/>
      <c r="S825" s="1565"/>
      <c r="T825" s="1565"/>
      <c r="U825" s="1565"/>
      <c r="V825" s="1565"/>
      <c r="W825" s="1565"/>
      <c r="X825" s="1565"/>
      <c r="Y825" s="1565"/>
      <c r="Z825" s="1565"/>
      <c r="AA825" s="1565"/>
    </row>
    <row r="826" spans="1:27" s="1566" customFormat="1" ht="49.5" customHeight="1">
      <c r="A826" s="841"/>
      <c r="B826" s="1289"/>
      <c r="C826" s="1332"/>
      <c r="D826" s="1288"/>
      <c r="E826" s="1279" t="s">
        <v>1724</v>
      </c>
      <c r="F826" s="1238"/>
      <c r="G826" s="1230">
        <v>-1</v>
      </c>
      <c r="H826" s="849">
        <v>0.86</v>
      </c>
      <c r="I826" s="850"/>
      <c r="J826" s="849">
        <v>0.4</v>
      </c>
      <c r="K826" s="1234">
        <v>-0.34400000000000003</v>
      </c>
      <c r="L826" s="842"/>
      <c r="M826" s="842"/>
      <c r="N826" s="810"/>
      <c r="O826" s="1162"/>
      <c r="P826" s="1162"/>
      <c r="Q826" s="1163"/>
      <c r="R826" s="1565"/>
      <c r="S826" s="1565"/>
      <c r="T826" s="1565"/>
      <c r="U826" s="1565"/>
      <c r="V826" s="1565"/>
      <c r="W826" s="1565"/>
      <c r="X826" s="1565"/>
      <c r="Y826" s="1565"/>
      <c r="Z826" s="1565"/>
      <c r="AA826" s="1565"/>
    </row>
    <row r="827" spans="1:27" s="1566" customFormat="1" ht="49.5" customHeight="1">
      <c r="A827" s="841"/>
      <c r="B827" s="1289"/>
      <c r="C827" s="1332"/>
      <c r="D827" s="1288"/>
      <c r="E827" s="1279" t="s">
        <v>1725</v>
      </c>
      <c r="F827" s="1238"/>
      <c r="G827" s="1230">
        <v>-1</v>
      </c>
      <c r="H827" s="849">
        <v>3.75</v>
      </c>
      <c r="I827" s="850"/>
      <c r="J827" s="849">
        <v>2.6</v>
      </c>
      <c r="K827" s="1234">
        <v>-9.75</v>
      </c>
      <c r="L827" s="842"/>
      <c r="M827" s="842"/>
      <c r="N827" s="810"/>
      <c r="O827" s="1162"/>
      <c r="P827" s="1162"/>
      <c r="Q827" s="1163"/>
      <c r="R827" s="1565"/>
      <c r="S827" s="1565"/>
      <c r="T827" s="1565"/>
      <c r="U827" s="1565"/>
      <c r="V827" s="1565"/>
      <c r="W827" s="1565"/>
      <c r="X827" s="1565"/>
      <c r="Y827" s="1565"/>
      <c r="Z827" s="1565"/>
      <c r="AA827" s="1565"/>
    </row>
    <row r="828" spans="1:27" s="1566" customFormat="1" ht="49.5" customHeight="1">
      <c r="A828" s="841"/>
      <c r="B828" s="1289"/>
      <c r="C828" s="1332"/>
      <c r="D828" s="1288"/>
      <c r="E828" s="828" t="s">
        <v>1627</v>
      </c>
      <c r="F828" s="828"/>
      <c r="G828" s="802">
        <v>1</v>
      </c>
      <c r="H828" s="797">
        <v>1.44</v>
      </c>
      <c r="I828" s="798"/>
      <c r="J828" s="797">
        <v>0.74</v>
      </c>
      <c r="K828" s="800">
        <v>1.0655999999999999</v>
      </c>
      <c r="L828" s="842"/>
      <c r="M828" s="842"/>
      <c r="N828" s="810"/>
      <c r="O828" s="1162"/>
      <c r="P828" s="1162"/>
      <c r="Q828" s="1163"/>
      <c r="R828" s="1565"/>
      <c r="S828" s="1565"/>
      <c r="T828" s="1565"/>
      <c r="U828" s="1565"/>
      <c r="V828" s="1565"/>
      <c r="W828" s="1565"/>
      <c r="X828" s="1565"/>
      <c r="Y828" s="1565"/>
      <c r="Z828" s="1565"/>
      <c r="AA828" s="1565"/>
    </row>
    <row r="829" spans="1:27" s="1566" customFormat="1" ht="49.5" customHeight="1">
      <c r="A829" s="841"/>
      <c r="B829" s="1289"/>
      <c r="C829" s="1332"/>
      <c r="D829" s="1288"/>
      <c r="E829" s="828" t="s">
        <v>1724</v>
      </c>
      <c r="F829" s="828"/>
      <c r="G829" s="802">
        <v>1</v>
      </c>
      <c r="H829" s="797">
        <v>0.86</v>
      </c>
      <c r="I829" s="798"/>
      <c r="J829" s="797">
        <v>0.4</v>
      </c>
      <c r="K829" s="800">
        <v>0.34400000000000003</v>
      </c>
      <c r="L829" s="842"/>
      <c r="M829" s="842"/>
      <c r="N829" s="810"/>
      <c r="O829" s="1162"/>
      <c r="P829" s="1162"/>
      <c r="Q829" s="1163"/>
      <c r="R829" s="1565"/>
      <c r="S829" s="1565"/>
      <c r="T829" s="1565"/>
      <c r="U829" s="1565"/>
      <c r="V829" s="1565"/>
      <c r="W829" s="1565"/>
      <c r="X829" s="1565"/>
      <c r="Y829" s="1565"/>
      <c r="Z829" s="1565"/>
      <c r="AA829" s="1565"/>
    </row>
    <row r="830" spans="1:27" s="1566" customFormat="1" ht="49.5" customHeight="1">
      <c r="A830" s="841"/>
      <c r="B830" s="1289"/>
      <c r="C830" s="1332"/>
      <c r="D830" s="1288"/>
      <c r="E830" s="828" t="s">
        <v>1725</v>
      </c>
      <c r="F830" s="828"/>
      <c r="G830" s="802">
        <v>1</v>
      </c>
      <c r="H830" s="797">
        <v>3.75</v>
      </c>
      <c r="I830" s="798"/>
      <c r="J830" s="797">
        <v>2.6</v>
      </c>
      <c r="K830" s="800">
        <v>9.75</v>
      </c>
      <c r="L830" s="842"/>
      <c r="M830" s="842"/>
      <c r="N830" s="810"/>
      <c r="O830" s="1162"/>
      <c r="P830" s="1162"/>
      <c r="Q830" s="1163"/>
      <c r="R830" s="1565"/>
      <c r="S830" s="1565"/>
      <c r="T830" s="1565"/>
      <c r="U830" s="1565"/>
      <c r="V830" s="1565"/>
      <c r="W830" s="1565"/>
      <c r="X830" s="1565"/>
      <c r="Y830" s="1565"/>
      <c r="Z830" s="1565"/>
      <c r="AA830" s="1565"/>
    </row>
    <row r="831" spans="1:27" s="1566" customFormat="1" ht="49.5" customHeight="1">
      <c r="A831" s="841"/>
      <c r="B831" s="1289"/>
      <c r="C831" s="1332"/>
      <c r="D831" s="1288"/>
      <c r="E831" s="828" t="s">
        <v>1726</v>
      </c>
      <c r="F831" s="828"/>
      <c r="G831" s="802"/>
      <c r="H831" s="797">
        <v>0.45</v>
      </c>
      <c r="I831" s="798"/>
      <c r="J831" s="797">
        <v>1.6</v>
      </c>
      <c r="K831" s="800">
        <v>3.61</v>
      </c>
      <c r="L831" s="842"/>
      <c r="M831" s="842"/>
      <c r="N831" s="810"/>
      <c r="O831" s="1162"/>
      <c r="P831" s="1162"/>
      <c r="Q831" s="1163"/>
      <c r="R831" s="1565"/>
      <c r="S831" s="1565"/>
      <c r="T831" s="1565"/>
      <c r="U831" s="1565"/>
      <c r="V831" s="1565"/>
      <c r="W831" s="1565"/>
      <c r="X831" s="1565"/>
      <c r="Y831" s="1565"/>
      <c r="Z831" s="1565"/>
      <c r="AA831" s="1565"/>
    </row>
    <row r="832" spans="1:27" s="1566" customFormat="1" ht="49.5" customHeight="1">
      <c r="A832" s="841"/>
      <c r="B832" s="1289"/>
      <c r="C832" s="1332"/>
      <c r="D832" s="1288"/>
      <c r="E832" s="828" t="s">
        <v>1727</v>
      </c>
      <c r="F832" s="828"/>
      <c r="G832" s="802"/>
      <c r="H832" s="797">
        <v>0.97</v>
      </c>
      <c r="I832" s="798"/>
      <c r="J832" s="797">
        <v>1.6</v>
      </c>
      <c r="K832" s="800">
        <v>4.8499999999999996</v>
      </c>
      <c r="L832" s="842"/>
      <c r="M832" s="842"/>
      <c r="N832" s="810"/>
      <c r="O832" s="1162"/>
      <c r="P832" s="1162"/>
      <c r="Q832" s="1163"/>
      <c r="R832" s="1565"/>
      <c r="S832" s="1565"/>
      <c r="T832" s="1565"/>
      <c r="U832" s="1565"/>
      <c r="V832" s="1565"/>
      <c r="W832" s="1565"/>
      <c r="X832" s="1565"/>
      <c r="Y832" s="1565"/>
      <c r="Z832" s="1565"/>
      <c r="AA832" s="1565"/>
    </row>
    <row r="833" spans="1:27" s="1566" customFormat="1" ht="49.5" customHeight="1">
      <c r="A833" s="841"/>
      <c r="B833" s="1289"/>
      <c r="C833" s="1332"/>
      <c r="D833" s="1288"/>
      <c r="E833" s="828" t="s">
        <v>1728</v>
      </c>
      <c r="F833" s="828"/>
      <c r="G833" s="802"/>
      <c r="H833" s="797">
        <v>13.26</v>
      </c>
      <c r="I833" s="798"/>
      <c r="J833" s="797">
        <v>1.6</v>
      </c>
      <c r="K833" s="800">
        <v>21.216000000000001</v>
      </c>
      <c r="L833" s="842"/>
      <c r="M833" s="842"/>
      <c r="N833" s="810"/>
      <c r="O833" s="1162"/>
      <c r="P833" s="1162"/>
      <c r="Q833" s="1163"/>
      <c r="R833" s="1565"/>
      <c r="S833" s="1565"/>
      <c r="T833" s="1565"/>
      <c r="U833" s="1565"/>
      <c r="V833" s="1565"/>
      <c r="W833" s="1565"/>
      <c r="X833" s="1565"/>
      <c r="Y833" s="1565"/>
      <c r="Z833" s="1565"/>
      <c r="AA833" s="1565"/>
    </row>
    <row r="834" spans="1:27" s="1567" customFormat="1" ht="49.5" customHeight="1">
      <c r="A834" s="1229"/>
      <c r="B834" s="1333"/>
      <c r="C834" s="1334"/>
      <c r="D834" s="1335"/>
      <c r="E834" s="1238" t="s">
        <v>1189</v>
      </c>
      <c r="F834" s="1279"/>
      <c r="G834" s="1230"/>
      <c r="H834" s="849"/>
      <c r="I834" s="850"/>
      <c r="J834" s="849"/>
      <c r="K834" s="1231"/>
      <c r="L834" s="1232"/>
      <c r="M834" s="1232"/>
      <c r="N834" s="1233"/>
      <c r="O834" s="1166"/>
      <c r="P834" s="1166"/>
      <c r="Q834" s="1167"/>
    </row>
    <row r="835" spans="1:27" s="1567" customFormat="1" ht="49.5" customHeight="1">
      <c r="A835" s="1229"/>
      <c r="B835" s="1333"/>
      <c r="C835" s="1334"/>
      <c r="D835" s="1335"/>
      <c r="E835" s="1279" t="s">
        <v>1529</v>
      </c>
      <c r="F835" s="1279"/>
      <c r="G835" s="1230">
        <v>-1</v>
      </c>
      <c r="H835" s="849">
        <v>0.9</v>
      </c>
      <c r="I835" s="850"/>
      <c r="J835" s="849">
        <v>1.6</v>
      </c>
      <c r="K835" s="1231">
        <v>0</v>
      </c>
      <c r="L835" s="1232"/>
      <c r="M835" s="1232"/>
      <c r="N835" s="1233"/>
      <c r="O835" s="1166"/>
      <c r="P835" s="1166"/>
      <c r="Q835" s="1167"/>
    </row>
    <row r="836" spans="1:27" s="1567" customFormat="1" ht="49.5" customHeight="1">
      <c r="A836" s="1229"/>
      <c r="B836" s="1333"/>
      <c r="C836" s="1334"/>
      <c r="D836" s="1335"/>
      <c r="E836" s="1279" t="s">
        <v>1729</v>
      </c>
      <c r="F836" s="1279"/>
      <c r="G836" s="1230">
        <v>-1</v>
      </c>
      <c r="H836" s="849">
        <v>6.63</v>
      </c>
      <c r="I836" s="850"/>
      <c r="J836" s="849">
        <v>1.6</v>
      </c>
      <c r="K836" s="1231">
        <v>-10.608000000000001</v>
      </c>
      <c r="L836" s="1232"/>
      <c r="M836" s="1232"/>
      <c r="N836" s="1233"/>
      <c r="O836" s="1166"/>
      <c r="P836" s="1166"/>
      <c r="Q836" s="1167"/>
    </row>
    <row r="837" spans="1:27" s="1566" customFormat="1" ht="49.5" customHeight="1">
      <c r="A837" s="841"/>
      <c r="B837" s="1289"/>
      <c r="C837" s="1332"/>
      <c r="D837" s="1288"/>
      <c r="E837" s="828" t="s">
        <v>1729</v>
      </c>
      <c r="F837" s="828"/>
      <c r="G837" s="802">
        <v>1</v>
      </c>
      <c r="H837" s="797">
        <v>6.63</v>
      </c>
      <c r="I837" s="798"/>
      <c r="J837" s="797">
        <v>1.6</v>
      </c>
      <c r="K837" s="800">
        <v>10.608000000000001</v>
      </c>
      <c r="L837" s="842"/>
      <c r="M837" s="842"/>
      <c r="N837" s="810"/>
      <c r="O837" s="1162"/>
      <c r="P837" s="1162"/>
      <c r="Q837" s="1163"/>
      <c r="R837" s="1565"/>
      <c r="S837" s="1565"/>
      <c r="T837" s="1565"/>
      <c r="U837" s="1565"/>
      <c r="V837" s="1565"/>
      <c r="W837" s="1565"/>
      <c r="X837" s="1565"/>
      <c r="Y837" s="1565"/>
      <c r="Z837" s="1565"/>
      <c r="AA837" s="1565"/>
    </row>
    <row r="838" spans="1:27" s="1566" customFormat="1" ht="49.5" customHeight="1">
      <c r="A838" s="841"/>
      <c r="B838" s="1289"/>
      <c r="C838" s="1332"/>
      <c r="D838" s="1288"/>
      <c r="E838" s="828" t="s">
        <v>1730</v>
      </c>
      <c r="F838" s="828"/>
      <c r="G838" s="802"/>
      <c r="H838" s="797">
        <v>11</v>
      </c>
      <c r="I838" s="798"/>
      <c r="J838" s="797">
        <v>1.6</v>
      </c>
      <c r="K838" s="800">
        <v>17.600000000000001</v>
      </c>
      <c r="L838" s="842"/>
      <c r="M838" s="842"/>
      <c r="N838" s="810"/>
      <c r="O838" s="1162"/>
      <c r="P838" s="1162"/>
      <c r="Q838" s="1163"/>
      <c r="R838" s="1565"/>
      <c r="S838" s="1565"/>
      <c r="T838" s="1565"/>
      <c r="U838" s="1565"/>
      <c r="V838" s="1565"/>
      <c r="W838" s="1565"/>
      <c r="X838" s="1565"/>
      <c r="Y838" s="1565"/>
      <c r="Z838" s="1565"/>
      <c r="AA838" s="1565"/>
    </row>
    <row r="839" spans="1:27" s="1567" customFormat="1" ht="49.5" customHeight="1">
      <c r="A839" s="1229"/>
      <c r="B839" s="1333"/>
      <c r="C839" s="1334"/>
      <c r="D839" s="1335"/>
      <c r="E839" s="1238" t="s">
        <v>1189</v>
      </c>
      <c r="F839" s="1279"/>
      <c r="G839" s="1230"/>
      <c r="H839" s="849"/>
      <c r="I839" s="850"/>
      <c r="J839" s="849"/>
      <c r="K839" s="1231"/>
      <c r="L839" s="1232"/>
      <c r="M839" s="1232"/>
      <c r="N839" s="1233"/>
      <c r="O839" s="1166"/>
      <c r="P839" s="1166"/>
      <c r="Q839" s="1167"/>
    </row>
    <row r="840" spans="1:27" s="1567" customFormat="1" ht="49.5" customHeight="1">
      <c r="A840" s="1229"/>
      <c r="B840" s="1333"/>
      <c r="C840" s="1334"/>
      <c r="D840" s="1335"/>
      <c r="E840" s="1279" t="s">
        <v>1621</v>
      </c>
      <c r="F840" s="1279"/>
      <c r="G840" s="1230">
        <v>-1</v>
      </c>
      <c r="H840" s="849">
        <v>0.9</v>
      </c>
      <c r="I840" s="850"/>
      <c r="J840" s="849">
        <v>1.6</v>
      </c>
      <c r="K840" s="1231">
        <v>0</v>
      </c>
      <c r="L840" s="1232"/>
      <c r="M840" s="1232"/>
      <c r="N840" s="1233"/>
      <c r="O840" s="1166"/>
      <c r="P840" s="1166"/>
      <c r="Q840" s="1167"/>
    </row>
    <row r="841" spans="1:27" s="1567" customFormat="1" ht="49.5" customHeight="1">
      <c r="A841" s="1229"/>
      <c r="B841" s="1333"/>
      <c r="C841" s="1334"/>
      <c r="D841" s="1335"/>
      <c r="E841" s="1279" t="s">
        <v>1712</v>
      </c>
      <c r="F841" s="1279"/>
      <c r="G841" s="1230">
        <v>-1</v>
      </c>
      <c r="H841" s="849">
        <v>1.2</v>
      </c>
      <c r="I841" s="850"/>
      <c r="J841" s="849">
        <v>0.6</v>
      </c>
      <c r="K841" s="1231">
        <v>0</v>
      </c>
      <c r="L841" s="1232"/>
      <c r="M841" s="1232"/>
      <c r="N841" s="1233"/>
      <c r="O841" s="1166"/>
      <c r="P841" s="1166"/>
      <c r="Q841" s="1167"/>
    </row>
    <row r="842" spans="1:27" s="1567" customFormat="1" ht="49.5" customHeight="1">
      <c r="A842" s="1229"/>
      <c r="B842" s="1333"/>
      <c r="C842" s="1334"/>
      <c r="D842" s="1335"/>
      <c r="E842" s="1279" t="s">
        <v>1627</v>
      </c>
      <c r="F842" s="1279"/>
      <c r="G842" s="1230">
        <v>-1</v>
      </c>
      <c r="H842" s="849">
        <v>1.44</v>
      </c>
      <c r="I842" s="850"/>
      <c r="J842" s="849">
        <v>0.74</v>
      </c>
      <c r="K842" s="1231">
        <v>-1.0655999999999999</v>
      </c>
      <c r="L842" s="1232"/>
      <c r="M842" s="1232"/>
      <c r="N842" s="1233"/>
      <c r="O842" s="1166"/>
      <c r="P842" s="1166"/>
      <c r="Q842" s="1167"/>
    </row>
    <row r="843" spans="1:27" s="1567" customFormat="1" ht="49.5" customHeight="1">
      <c r="A843" s="1229"/>
      <c r="B843" s="1333"/>
      <c r="C843" s="1334"/>
      <c r="D843" s="1335"/>
      <c r="E843" s="1279" t="s">
        <v>1731</v>
      </c>
      <c r="F843" s="1279"/>
      <c r="G843" s="1230">
        <v>-1</v>
      </c>
      <c r="H843" s="849">
        <v>5.5</v>
      </c>
      <c r="I843" s="850"/>
      <c r="J843" s="849">
        <v>1.6</v>
      </c>
      <c r="K843" s="1231">
        <v>-8.8000000000000007</v>
      </c>
      <c r="L843" s="1232"/>
      <c r="M843" s="1232"/>
      <c r="N843" s="1233"/>
      <c r="O843" s="1166"/>
      <c r="P843" s="1166"/>
      <c r="Q843" s="1167"/>
    </row>
    <row r="844" spans="1:27" s="1566" customFormat="1" ht="49.5" customHeight="1">
      <c r="A844" s="841"/>
      <c r="B844" s="1289"/>
      <c r="C844" s="1332"/>
      <c r="D844" s="1288"/>
      <c r="E844" s="828" t="s">
        <v>1627</v>
      </c>
      <c r="F844" s="828"/>
      <c r="G844" s="802">
        <v>1</v>
      </c>
      <c r="H844" s="797">
        <v>1.44</v>
      </c>
      <c r="I844" s="798"/>
      <c r="J844" s="797">
        <v>0.74</v>
      </c>
      <c r="K844" s="800">
        <v>1.0655999999999999</v>
      </c>
      <c r="L844" s="842"/>
      <c r="M844" s="842"/>
      <c r="N844" s="810"/>
      <c r="O844" s="1162"/>
      <c r="P844" s="1162"/>
      <c r="Q844" s="1163"/>
      <c r="R844" s="1565"/>
      <c r="S844" s="1565"/>
      <c r="T844" s="1565"/>
      <c r="U844" s="1565"/>
      <c r="V844" s="1565"/>
      <c r="W844" s="1565"/>
      <c r="X844" s="1565"/>
      <c r="Y844" s="1565"/>
      <c r="Z844" s="1565"/>
      <c r="AA844" s="1565"/>
    </row>
    <row r="845" spans="1:27" s="1566" customFormat="1" ht="49.5" customHeight="1">
      <c r="A845" s="841"/>
      <c r="B845" s="1289"/>
      <c r="C845" s="1332"/>
      <c r="D845" s="1288"/>
      <c r="E845" s="828" t="s">
        <v>1731</v>
      </c>
      <c r="F845" s="828"/>
      <c r="G845" s="802">
        <v>1</v>
      </c>
      <c r="H845" s="797">
        <v>5.5</v>
      </c>
      <c r="I845" s="798"/>
      <c r="J845" s="797">
        <v>1.6</v>
      </c>
      <c r="K845" s="800">
        <v>8.8000000000000007</v>
      </c>
      <c r="L845" s="842"/>
      <c r="M845" s="842"/>
      <c r="N845" s="810"/>
      <c r="O845" s="1162"/>
      <c r="P845" s="1162"/>
      <c r="Q845" s="1163"/>
      <c r="R845" s="1565"/>
      <c r="S845" s="1565"/>
      <c r="T845" s="1565"/>
      <c r="U845" s="1565"/>
      <c r="V845" s="1565"/>
      <c r="W845" s="1565"/>
      <c r="X845" s="1565"/>
      <c r="Y845" s="1565"/>
      <c r="Z845" s="1565"/>
      <c r="AA845" s="1565"/>
    </row>
    <row r="846" spans="1:27" s="1566" customFormat="1" ht="49.5" customHeight="1">
      <c r="A846" s="841"/>
      <c r="B846" s="1289"/>
      <c r="C846" s="1332"/>
      <c r="D846" s="1288"/>
      <c r="E846" s="828" t="s">
        <v>1632</v>
      </c>
      <c r="F846" s="828"/>
      <c r="G846" s="802"/>
      <c r="H846" s="797">
        <v>6.1</v>
      </c>
      <c r="I846" s="798"/>
      <c r="J846" s="797">
        <v>2.4500000000000002</v>
      </c>
      <c r="K846" s="800">
        <v>14.945</v>
      </c>
      <c r="L846" s="842"/>
      <c r="M846" s="842"/>
      <c r="N846" s="810"/>
      <c r="O846" s="1162"/>
      <c r="P846" s="1162"/>
      <c r="Q846" s="1163"/>
      <c r="R846" s="1565"/>
      <c r="S846" s="1565"/>
      <c r="T846" s="1565"/>
      <c r="U846" s="1565"/>
      <c r="V846" s="1565"/>
      <c r="W846" s="1565"/>
      <c r="X846" s="1565"/>
      <c r="Y846" s="1565"/>
      <c r="Z846" s="1565"/>
      <c r="AA846" s="1565"/>
    </row>
    <row r="847" spans="1:27" s="1567" customFormat="1" ht="49.5" customHeight="1">
      <c r="A847" s="1229"/>
      <c r="B847" s="1333"/>
      <c r="C847" s="1334"/>
      <c r="D847" s="1335"/>
      <c r="E847" s="1238" t="s">
        <v>1189</v>
      </c>
      <c r="F847" s="1279"/>
      <c r="G847" s="1230"/>
      <c r="H847" s="849"/>
      <c r="I847" s="850"/>
      <c r="J847" s="849"/>
      <c r="K847" s="1231"/>
      <c r="L847" s="1232"/>
      <c r="M847" s="1232"/>
      <c r="N847" s="1233"/>
      <c r="O847" s="1166"/>
      <c r="P847" s="1166"/>
      <c r="Q847" s="1167"/>
    </row>
    <row r="848" spans="1:27" s="1567" customFormat="1" ht="49.5" customHeight="1">
      <c r="A848" s="1229"/>
      <c r="B848" s="1333"/>
      <c r="C848" s="1334"/>
      <c r="D848" s="1335"/>
      <c r="E848" s="1279" t="s">
        <v>1527</v>
      </c>
      <c r="F848" s="1279"/>
      <c r="G848" s="1230">
        <v>-1</v>
      </c>
      <c r="H848" s="849">
        <v>0.8</v>
      </c>
      <c r="I848" s="850"/>
      <c r="J848" s="849">
        <v>2.1</v>
      </c>
      <c r="K848" s="1231">
        <v>0</v>
      </c>
      <c r="L848" s="1232"/>
      <c r="M848" s="1232"/>
      <c r="N848" s="1233"/>
      <c r="O848" s="1166"/>
      <c r="P848" s="1166"/>
      <c r="Q848" s="1167"/>
    </row>
    <row r="849" spans="1:27" s="1567" customFormat="1" ht="49.5" customHeight="1">
      <c r="A849" s="1229"/>
      <c r="B849" s="1333"/>
      <c r="C849" s="1334"/>
      <c r="D849" s="1335"/>
      <c r="E849" s="1279" t="s">
        <v>1633</v>
      </c>
      <c r="F849" s="1279"/>
      <c r="G849" s="1230">
        <v>-1</v>
      </c>
      <c r="H849" s="849">
        <v>1.59</v>
      </c>
      <c r="I849" s="850"/>
      <c r="J849" s="849">
        <v>2.4500000000000002</v>
      </c>
      <c r="K849" s="1231">
        <v>-3.8955000000000006</v>
      </c>
      <c r="L849" s="1232"/>
      <c r="M849" s="1232"/>
      <c r="N849" s="1233"/>
      <c r="O849" s="1166"/>
      <c r="P849" s="1166"/>
      <c r="Q849" s="1167"/>
    </row>
    <row r="850" spans="1:27" s="1566" customFormat="1" ht="49.5" customHeight="1">
      <c r="A850" s="841"/>
      <c r="B850" s="1289"/>
      <c r="C850" s="1332"/>
      <c r="D850" s="1288"/>
      <c r="E850" s="828" t="s">
        <v>1633</v>
      </c>
      <c r="F850" s="828"/>
      <c r="G850" s="802">
        <v>1</v>
      </c>
      <c r="H850" s="797">
        <v>1.59</v>
      </c>
      <c r="I850" s="798"/>
      <c r="J850" s="797">
        <v>2.4500000000000002</v>
      </c>
      <c r="K850" s="800">
        <v>3.8955000000000006</v>
      </c>
      <c r="L850" s="842"/>
      <c r="M850" s="842"/>
      <c r="N850" s="810"/>
      <c r="O850" s="1162"/>
      <c r="P850" s="1162"/>
      <c r="Q850" s="1163"/>
      <c r="R850" s="1565"/>
      <c r="S850" s="1565"/>
      <c r="T850" s="1565"/>
      <c r="U850" s="1565"/>
      <c r="V850" s="1565"/>
      <c r="W850" s="1565"/>
      <c r="X850" s="1565"/>
      <c r="Y850" s="1565"/>
      <c r="Z850" s="1565"/>
      <c r="AA850" s="1565"/>
    </row>
    <row r="851" spans="1:27" s="1566" customFormat="1" ht="49.5" customHeight="1">
      <c r="A851" s="841"/>
      <c r="B851" s="1289"/>
      <c r="C851" s="1332"/>
      <c r="D851" s="1288"/>
      <c r="E851" s="828" t="s">
        <v>1732</v>
      </c>
      <c r="F851" s="828"/>
      <c r="G851" s="802"/>
      <c r="H851" s="797">
        <v>6.4</v>
      </c>
      <c r="I851" s="798"/>
      <c r="J851" s="797">
        <v>2.4500000000000002</v>
      </c>
      <c r="K851" s="800">
        <v>15.680000000000001</v>
      </c>
      <c r="L851" s="842"/>
      <c r="M851" s="842"/>
      <c r="N851" s="810"/>
      <c r="O851" s="1162"/>
      <c r="P851" s="1162"/>
      <c r="Q851" s="1163"/>
      <c r="R851" s="1565"/>
      <c r="S851" s="1565"/>
      <c r="T851" s="1565"/>
      <c r="U851" s="1565"/>
      <c r="V851" s="1565"/>
      <c r="W851" s="1565"/>
      <c r="X851" s="1565"/>
      <c r="Y851" s="1565"/>
      <c r="Z851" s="1565"/>
      <c r="AA851" s="1565"/>
    </row>
    <row r="852" spans="1:27" s="1567" customFormat="1" ht="49.5" customHeight="1">
      <c r="A852" s="1229"/>
      <c r="B852" s="1333"/>
      <c r="C852" s="1334"/>
      <c r="D852" s="1335"/>
      <c r="E852" s="1238" t="s">
        <v>1189</v>
      </c>
      <c r="F852" s="1279"/>
      <c r="G852" s="1230"/>
      <c r="H852" s="849"/>
      <c r="I852" s="850"/>
      <c r="J852" s="849"/>
      <c r="K852" s="1231"/>
      <c r="L852" s="1232"/>
      <c r="M852" s="1232"/>
      <c r="N852" s="1233"/>
      <c r="O852" s="1166"/>
      <c r="P852" s="1166"/>
      <c r="Q852" s="1167"/>
    </row>
    <row r="853" spans="1:27" s="1567" customFormat="1" ht="49.5" customHeight="1">
      <c r="A853" s="1229"/>
      <c r="B853" s="1333"/>
      <c r="C853" s="1334"/>
      <c r="D853" s="1335"/>
      <c r="E853" s="1279" t="s">
        <v>1527</v>
      </c>
      <c r="F853" s="1279"/>
      <c r="G853" s="1230">
        <v>-1</v>
      </c>
      <c r="H853" s="849">
        <v>0.8</v>
      </c>
      <c r="I853" s="850"/>
      <c r="J853" s="849">
        <v>2.1</v>
      </c>
      <c r="K853" s="1231">
        <v>0</v>
      </c>
      <c r="L853" s="1232"/>
      <c r="M853" s="1232"/>
      <c r="N853" s="1233"/>
      <c r="O853" s="1166"/>
      <c r="P853" s="1166"/>
      <c r="Q853" s="1167"/>
    </row>
    <row r="854" spans="1:27" s="1567" customFormat="1" ht="49.5" customHeight="1">
      <c r="A854" s="1229"/>
      <c r="B854" s="1333"/>
      <c r="C854" s="1334"/>
      <c r="D854" s="1335"/>
      <c r="E854" s="1279" t="s">
        <v>1627</v>
      </c>
      <c r="F854" s="1279"/>
      <c r="G854" s="1230">
        <v>-1</v>
      </c>
      <c r="H854" s="849">
        <v>1.2</v>
      </c>
      <c r="I854" s="850"/>
      <c r="J854" s="849">
        <v>0.4</v>
      </c>
      <c r="K854" s="1231">
        <v>-0.48</v>
      </c>
      <c r="L854" s="1232"/>
      <c r="M854" s="1232"/>
      <c r="N854" s="1233"/>
      <c r="O854" s="1166"/>
      <c r="P854" s="1166"/>
      <c r="Q854" s="1167"/>
    </row>
    <row r="855" spans="1:27" s="1567" customFormat="1" ht="49.5" customHeight="1">
      <c r="A855" s="1229"/>
      <c r="B855" s="1333"/>
      <c r="C855" s="1334"/>
      <c r="D855" s="1335"/>
      <c r="E855" s="1279" t="s">
        <v>1733</v>
      </c>
      <c r="F855" s="1279"/>
      <c r="G855" s="1230">
        <v>-1</v>
      </c>
      <c r="H855" s="849">
        <v>1.45</v>
      </c>
      <c r="I855" s="850"/>
      <c r="J855" s="849">
        <v>2.4500000000000002</v>
      </c>
      <c r="K855" s="1231">
        <v>-3.5525000000000002</v>
      </c>
      <c r="L855" s="1232"/>
      <c r="M855" s="1232"/>
      <c r="N855" s="1233"/>
      <c r="O855" s="1166"/>
      <c r="P855" s="1166"/>
      <c r="Q855" s="1167"/>
    </row>
    <row r="856" spans="1:27" s="1566" customFormat="1" ht="49.5" customHeight="1">
      <c r="A856" s="841"/>
      <c r="B856" s="1289"/>
      <c r="C856" s="1332"/>
      <c r="D856" s="1288"/>
      <c r="E856" s="828" t="s">
        <v>1627</v>
      </c>
      <c r="F856" s="828"/>
      <c r="G856" s="802">
        <v>1</v>
      </c>
      <c r="H856" s="797">
        <v>1.2</v>
      </c>
      <c r="I856" s="798"/>
      <c r="J856" s="797">
        <v>0.4</v>
      </c>
      <c r="K856" s="800">
        <v>0.48</v>
      </c>
      <c r="L856" s="842"/>
      <c r="M856" s="842"/>
      <c r="N856" s="810"/>
      <c r="O856" s="1162"/>
      <c r="P856" s="1162"/>
      <c r="Q856" s="1163"/>
      <c r="R856" s="1565"/>
      <c r="S856" s="1565"/>
      <c r="T856" s="1565"/>
      <c r="U856" s="1565"/>
      <c r="V856" s="1565"/>
      <c r="W856" s="1565"/>
      <c r="X856" s="1565"/>
      <c r="Y856" s="1565"/>
      <c r="Z856" s="1565"/>
      <c r="AA856" s="1565"/>
    </row>
    <row r="857" spans="1:27" s="1566" customFormat="1" ht="49.5" customHeight="1">
      <c r="A857" s="841"/>
      <c r="B857" s="1289"/>
      <c r="C857" s="1332"/>
      <c r="D857" s="1288"/>
      <c r="E857" s="828" t="s">
        <v>1733</v>
      </c>
      <c r="F857" s="828"/>
      <c r="G857" s="802">
        <v>1</v>
      </c>
      <c r="H857" s="797">
        <v>1.45</v>
      </c>
      <c r="I857" s="798"/>
      <c r="J857" s="797">
        <v>2.4500000000000002</v>
      </c>
      <c r="K857" s="800">
        <v>3.5525000000000002</v>
      </c>
      <c r="L857" s="842"/>
      <c r="M857" s="842"/>
      <c r="N857" s="810"/>
      <c r="O857" s="1162"/>
      <c r="P857" s="1162"/>
      <c r="Q857" s="1163"/>
      <c r="R857" s="1565"/>
      <c r="S857" s="1565"/>
      <c r="T857" s="1565"/>
      <c r="U857" s="1565"/>
      <c r="V857" s="1565"/>
      <c r="W857" s="1565"/>
      <c r="X857" s="1565"/>
      <c r="Y857" s="1565"/>
      <c r="Z857" s="1565"/>
      <c r="AA857" s="1565"/>
    </row>
    <row r="858" spans="1:27" s="1566" customFormat="1" ht="49.5" customHeight="1">
      <c r="A858" s="841"/>
      <c r="B858" s="1289"/>
      <c r="C858" s="1332"/>
      <c r="D858" s="1288"/>
      <c r="E858" s="828" t="s">
        <v>1734</v>
      </c>
      <c r="F858" s="828"/>
      <c r="G858" s="802"/>
      <c r="H858" s="797">
        <v>4.5999999999999996</v>
      </c>
      <c r="I858" s="798"/>
      <c r="J858" s="797">
        <v>2.4500000000000002</v>
      </c>
      <c r="K858" s="800">
        <v>11.27</v>
      </c>
      <c r="L858" s="842"/>
      <c r="M858" s="842"/>
      <c r="N858" s="810"/>
      <c r="O858" s="1162"/>
      <c r="P858" s="1162"/>
      <c r="Q858" s="1163"/>
      <c r="R858" s="1565"/>
      <c r="S858" s="1565"/>
      <c r="T858" s="1565"/>
      <c r="U858" s="1565"/>
      <c r="V858" s="1565"/>
      <c r="W858" s="1565"/>
      <c r="X858" s="1565"/>
      <c r="Y858" s="1565"/>
      <c r="Z858" s="1565"/>
      <c r="AA858" s="1565"/>
    </row>
    <row r="859" spans="1:27" s="1567" customFormat="1" ht="49.5" customHeight="1">
      <c r="A859" s="1229"/>
      <c r="B859" s="1333"/>
      <c r="C859" s="1334"/>
      <c r="D859" s="1335"/>
      <c r="E859" s="1238" t="s">
        <v>1189</v>
      </c>
      <c r="F859" s="1279"/>
      <c r="G859" s="1230"/>
      <c r="H859" s="849"/>
      <c r="I859" s="850"/>
      <c r="J859" s="849"/>
      <c r="K859" s="1231"/>
      <c r="L859" s="1232"/>
      <c r="M859" s="1232"/>
      <c r="N859" s="1233"/>
      <c r="O859" s="1166"/>
      <c r="P859" s="1166"/>
      <c r="Q859" s="1167"/>
    </row>
    <row r="860" spans="1:27" s="1567" customFormat="1" ht="49.5" customHeight="1">
      <c r="A860" s="1229"/>
      <c r="B860" s="1333"/>
      <c r="C860" s="1334"/>
      <c r="D860" s="1335"/>
      <c r="E860" s="1279" t="s">
        <v>1735</v>
      </c>
      <c r="F860" s="1279"/>
      <c r="G860" s="1230">
        <v>-1</v>
      </c>
      <c r="H860" s="849">
        <v>1.25</v>
      </c>
      <c r="I860" s="850"/>
      <c r="J860" s="849">
        <v>2.1</v>
      </c>
      <c r="K860" s="1231">
        <v>-0.625</v>
      </c>
      <c r="L860" s="1232"/>
      <c r="M860" s="1232"/>
      <c r="N860" s="1233"/>
      <c r="O860" s="1166"/>
      <c r="P860" s="1166"/>
      <c r="Q860" s="1167"/>
    </row>
    <row r="861" spans="1:27" s="1567" customFormat="1" ht="49.5" customHeight="1">
      <c r="A861" s="1229"/>
      <c r="B861" s="1333"/>
      <c r="C861" s="1334"/>
      <c r="D861" s="1335"/>
      <c r="E861" s="1279" t="s">
        <v>1627</v>
      </c>
      <c r="F861" s="1279"/>
      <c r="G861" s="1230">
        <v>-1</v>
      </c>
      <c r="H861" s="849">
        <v>1.2</v>
      </c>
      <c r="I861" s="850"/>
      <c r="J861" s="849">
        <v>0.4</v>
      </c>
      <c r="K861" s="1231">
        <v>-0.48</v>
      </c>
      <c r="L861" s="1232"/>
      <c r="M861" s="1232"/>
      <c r="N861" s="1233"/>
      <c r="O861" s="1166"/>
      <c r="P861" s="1166"/>
      <c r="Q861" s="1167"/>
    </row>
    <row r="862" spans="1:27" s="1567" customFormat="1" ht="49.5" customHeight="1">
      <c r="A862" s="1229"/>
      <c r="B862" s="1333"/>
      <c r="C862" s="1334"/>
      <c r="D862" s="1335"/>
      <c r="E862" s="1279" t="s">
        <v>1736</v>
      </c>
      <c r="F862" s="1279"/>
      <c r="G862" s="1230">
        <v>-1</v>
      </c>
      <c r="H862" s="849">
        <v>1.25</v>
      </c>
      <c r="I862" s="850"/>
      <c r="J862" s="849">
        <v>2.4500000000000002</v>
      </c>
      <c r="K862" s="1231">
        <v>-3.0625</v>
      </c>
      <c r="L862" s="1232"/>
      <c r="M862" s="1232"/>
      <c r="N862" s="1233"/>
      <c r="O862" s="1166"/>
      <c r="P862" s="1166"/>
      <c r="Q862" s="1167"/>
    </row>
    <row r="863" spans="1:27" s="1566" customFormat="1" ht="49.5" customHeight="1">
      <c r="A863" s="841"/>
      <c r="B863" s="1289"/>
      <c r="C863" s="1332"/>
      <c r="D863" s="1288"/>
      <c r="E863" s="828" t="s">
        <v>1627</v>
      </c>
      <c r="F863" s="828"/>
      <c r="G863" s="802">
        <v>1</v>
      </c>
      <c r="H863" s="797">
        <v>1.2</v>
      </c>
      <c r="I863" s="798"/>
      <c r="J863" s="797">
        <v>0.4</v>
      </c>
      <c r="K863" s="800">
        <v>0.48</v>
      </c>
      <c r="L863" s="842"/>
      <c r="M863" s="842"/>
      <c r="N863" s="810"/>
      <c r="O863" s="1162"/>
      <c r="P863" s="1162"/>
      <c r="Q863" s="1163"/>
      <c r="R863" s="1565"/>
      <c r="S863" s="1565"/>
      <c r="T863" s="1565"/>
      <c r="U863" s="1565"/>
      <c r="V863" s="1565"/>
      <c r="W863" s="1565"/>
      <c r="X863" s="1565"/>
      <c r="Y863" s="1565"/>
      <c r="Z863" s="1565"/>
      <c r="AA863" s="1565"/>
    </row>
    <row r="864" spans="1:27" s="1566" customFormat="1" ht="49.5" customHeight="1">
      <c r="A864" s="841"/>
      <c r="B864" s="1289"/>
      <c r="C864" s="1332"/>
      <c r="D864" s="1288"/>
      <c r="E864" s="828" t="s">
        <v>1736</v>
      </c>
      <c r="F864" s="828"/>
      <c r="G864" s="802">
        <v>1</v>
      </c>
      <c r="H864" s="797">
        <v>1.25</v>
      </c>
      <c r="I864" s="798"/>
      <c r="J864" s="797">
        <v>2.4500000000000002</v>
      </c>
      <c r="K864" s="800">
        <v>3.0625</v>
      </c>
      <c r="L864" s="842"/>
      <c r="M864" s="842"/>
      <c r="N864" s="810"/>
      <c r="O864" s="1162"/>
      <c r="P864" s="1162"/>
      <c r="Q864" s="1163"/>
      <c r="R864" s="1565"/>
      <c r="S864" s="1565"/>
      <c r="T864" s="1565"/>
      <c r="U864" s="1565"/>
      <c r="V864" s="1565"/>
      <c r="W864" s="1565"/>
      <c r="X864" s="1565"/>
      <c r="Y864" s="1565"/>
      <c r="Z864" s="1565"/>
      <c r="AA864" s="1565"/>
    </row>
    <row r="865" spans="1:27" s="1566" customFormat="1" ht="49.5" customHeight="1">
      <c r="A865" s="841"/>
      <c r="B865" s="1289"/>
      <c r="C865" s="1332"/>
      <c r="D865" s="1288"/>
      <c r="E865" s="828" t="s">
        <v>1737</v>
      </c>
      <c r="F865" s="828"/>
      <c r="G865" s="802"/>
      <c r="H865" s="797">
        <v>4.9000000000000004</v>
      </c>
      <c r="I865" s="798"/>
      <c r="J865" s="797">
        <v>2.4500000000000002</v>
      </c>
      <c r="K865" s="800">
        <v>12.005000000000003</v>
      </c>
      <c r="L865" s="842"/>
      <c r="M865" s="842"/>
      <c r="N865" s="810"/>
      <c r="O865" s="1162"/>
      <c r="P865" s="1162"/>
      <c r="Q865" s="1163"/>
      <c r="R865" s="1565"/>
      <c r="S865" s="1565"/>
      <c r="T865" s="1565"/>
      <c r="U865" s="1565"/>
      <c r="V865" s="1565"/>
      <c r="W865" s="1565"/>
      <c r="X865" s="1565"/>
      <c r="Y865" s="1565"/>
      <c r="Z865" s="1565"/>
      <c r="AA865" s="1565"/>
    </row>
    <row r="866" spans="1:27" s="1567" customFormat="1" ht="49.5" customHeight="1">
      <c r="A866" s="1229"/>
      <c r="B866" s="1333"/>
      <c r="C866" s="1334"/>
      <c r="D866" s="1335"/>
      <c r="E866" s="1238" t="s">
        <v>1189</v>
      </c>
      <c r="F866" s="1279"/>
      <c r="G866" s="1230"/>
      <c r="H866" s="849"/>
      <c r="I866" s="850"/>
      <c r="J866" s="849"/>
      <c r="K866" s="1231"/>
      <c r="L866" s="1232"/>
      <c r="M866" s="1232"/>
      <c r="N866" s="1233"/>
      <c r="O866" s="1166"/>
      <c r="P866" s="1166"/>
      <c r="Q866" s="1167"/>
    </row>
    <row r="867" spans="1:27" s="1567" customFormat="1" ht="49.5" customHeight="1">
      <c r="A867" s="1229"/>
      <c r="B867" s="1333"/>
      <c r="C867" s="1334"/>
      <c r="D867" s="1335"/>
      <c r="E867" s="1279" t="s">
        <v>1738</v>
      </c>
      <c r="F867" s="1279"/>
      <c r="G867" s="1230">
        <v>-1</v>
      </c>
      <c r="H867" s="849">
        <v>1.4</v>
      </c>
      <c r="I867" s="850"/>
      <c r="J867" s="849">
        <v>2.1</v>
      </c>
      <c r="K867" s="1231">
        <v>-0.94</v>
      </c>
      <c r="L867" s="1232"/>
      <c r="M867" s="1232"/>
      <c r="N867" s="1233"/>
      <c r="O867" s="1166"/>
      <c r="P867" s="1166"/>
      <c r="Q867" s="1167"/>
    </row>
    <row r="868" spans="1:27" s="1567" customFormat="1" ht="49.5" customHeight="1">
      <c r="A868" s="1229"/>
      <c r="B868" s="1333"/>
      <c r="C868" s="1334"/>
      <c r="D868" s="1335"/>
      <c r="E868" s="1279" t="s">
        <v>1739</v>
      </c>
      <c r="F868" s="1279"/>
      <c r="G868" s="1230">
        <v>-1</v>
      </c>
      <c r="H868" s="849">
        <v>1.4</v>
      </c>
      <c r="I868" s="850"/>
      <c r="J868" s="849">
        <v>2.4500000000000002</v>
      </c>
      <c r="K868" s="1231">
        <v>-3.43</v>
      </c>
      <c r="L868" s="1232"/>
      <c r="M868" s="1232"/>
      <c r="N868" s="1233"/>
      <c r="O868" s="1166"/>
      <c r="P868" s="1166"/>
      <c r="Q868" s="1167"/>
    </row>
    <row r="869" spans="1:27" s="1566" customFormat="1" ht="49.5" customHeight="1">
      <c r="A869" s="841"/>
      <c r="B869" s="1289"/>
      <c r="C869" s="1332"/>
      <c r="D869" s="1288"/>
      <c r="E869" s="828" t="s">
        <v>1739</v>
      </c>
      <c r="F869" s="828"/>
      <c r="G869" s="802">
        <v>1</v>
      </c>
      <c r="H869" s="797">
        <v>1.4</v>
      </c>
      <c r="I869" s="798"/>
      <c r="J869" s="797">
        <v>2.4500000000000002</v>
      </c>
      <c r="K869" s="800">
        <v>3.43</v>
      </c>
      <c r="L869" s="842"/>
      <c r="M869" s="842"/>
      <c r="N869" s="810"/>
      <c r="O869" s="1162"/>
      <c r="P869" s="1162"/>
      <c r="Q869" s="1163"/>
      <c r="R869" s="1565"/>
      <c r="S869" s="1565"/>
      <c r="T869" s="1565"/>
      <c r="U869" s="1565"/>
      <c r="V869" s="1565"/>
      <c r="W869" s="1565"/>
      <c r="X869" s="1565"/>
      <c r="Y869" s="1565"/>
      <c r="Z869" s="1565"/>
      <c r="AA869" s="1565"/>
    </row>
    <row r="870" spans="1:27" s="1566" customFormat="1" ht="49.5" customHeight="1">
      <c r="A870" s="841"/>
      <c r="B870" s="1289"/>
      <c r="C870" s="1332"/>
      <c r="D870" s="1288"/>
      <c r="E870" s="828" t="s">
        <v>1740</v>
      </c>
      <c r="F870" s="828"/>
      <c r="G870" s="802"/>
      <c r="H870" s="797">
        <v>12.1</v>
      </c>
      <c r="I870" s="798"/>
      <c r="J870" s="797">
        <v>1.6</v>
      </c>
      <c r="K870" s="800">
        <v>19.36</v>
      </c>
      <c r="L870" s="842"/>
      <c r="M870" s="842"/>
      <c r="N870" s="810"/>
      <c r="O870" s="1162"/>
      <c r="P870" s="1162"/>
      <c r="Q870" s="1163"/>
      <c r="R870" s="1565"/>
      <c r="S870" s="1565"/>
      <c r="T870" s="1565"/>
      <c r="U870" s="1565"/>
      <c r="V870" s="1565"/>
      <c r="W870" s="1565"/>
      <c r="X870" s="1565"/>
      <c r="Y870" s="1565"/>
      <c r="Z870" s="1565"/>
      <c r="AA870" s="1565"/>
    </row>
    <row r="871" spans="1:27" s="1567" customFormat="1" ht="49.5" customHeight="1">
      <c r="A871" s="1229"/>
      <c r="B871" s="1333"/>
      <c r="C871" s="1334"/>
      <c r="D871" s="1335"/>
      <c r="E871" s="1238" t="s">
        <v>1189</v>
      </c>
      <c r="F871" s="1279"/>
      <c r="G871" s="1230"/>
      <c r="H871" s="849"/>
      <c r="I871" s="850"/>
      <c r="J871" s="849"/>
      <c r="K871" s="1231"/>
      <c r="L871" s="1232"/>
      <c r="M871" s="1232"/>
      <c r="N871" s="1233"/>
      <c r="O871" s="1166"/>
      <c r="P871" s="1166"/>
      <c r="Q871" s="1167"/>
    </row>
    <row r="872" spans="1:27" s="1567" customFormat="1" ht="49.5" customHeight="1">
      <c r="A872" s="1229"/>
      <c r="B872" s="1333"/>
      <c r="C872" s="1334"/>
      <c r="D872" s="1335"/>
      <c r="E872" s="1279" t="s">
        <v>1529</v>
      </c>
      <c r="F872" s="1279"/>
      <c r="G872" s="1230">
        <v>-1</v>
      </c>
      <c r="H872" s="849">
        <v>0.9</v>
      </c>
      <c r="I872" s="850"/>
      <c r="J872" s="849">
        <v>1.6</v>
      </c>
      <c r="K872" s="1231">
        <v>0</v>
      </c>
      <c r="L872" s="1232"/>
      <c r="M872" s="1232"/>
      <c r="N872" s="1233"/>
      <c r="O872" s="1166"/>
      <c r="P872" s="1166"/>
      <c r="Q872" s="1167"/>
    </row>
    <row r="873" spans="1:27" s="1567" customFormat="1" ht="49.5" customHeight="1">
      <c r="A873" s="1229"/>
      <c r="B873" s="1333"/>
      <c r="C873" s="1334"/>
      <c r="D873" s="1335"/>
      <c r="E873" s="1279" t="s">
        <v>1712</v>
      </c>
      <c r="F873" s="1279"/>
      <c r="G873" s="1230">
        <v>-1</v>
      </c>
      <c r="H873" s="849">
        <v>1.2</v>
      </c>
      <c r="I873" s="850"/>
      <c r="J873" s="849">
        <v>0.6</v>
      </c>
      <c r="K873" s="1231">
        <v>0</v>
      </c>
      <c r="L873" s="1232"/>
      <c r="M873" s="1232"/>
      <c r="N873" s="1233"/>
      <c r="O873" s="1166"/>
      <c r="P873" s="1166"/>
      <c r="Q873" s="1167"/>
    </row>
    <row r="874" spans="1:27" s="1567" customFormat="1" ht="49.5" customHeight="1">
      <c r="A874" s="1229"/>
      <c r="B874" s="1333"/>
      <c r="C874" s="1334"/>
      <c r="D874" s="1335"/>
      <c r="E874" s="1279" t="s">
        <v>1627</v>
      </c>
      <c r="F874" s="1279"/>
      <c r="G874" s="1230">
        <v>-1</v>
      </c>
      <c r="H874" s="849">
        <v>1.44</v>
      </c>
      <c r="I874" s="850"/>
      <c r="J874" s="849">
        <v>0.74</v>
      </c>
      <c r="K874" s="1231">
        <v>-1.0655999999999999</v>
      </c>
      <c r="L874" s="1232"/>
      <c r="M874" s="1232"/>
      <c r="N874" s="1233"/>
      <c r="O874" s="1166"/>
      <c r="P874" s="1166"/>
      <c r="Q874" s="1167"/>
    </row>
    <row r="875" spans="1:27" s="1567" customFormat="1" ht="49.5" customHeight="1">
      <c r="A875" s="1229"/>
      <c r="B875" s="1333"/>
      <c r="C875" s="1334"/>
      <c r="D875" s="1335"/>
      <c r="E875" s="1279" t="s">
        <v>1741</v>
      </c>
      <c r="F875" s="1279"/>
      <c r="G875" s="1230">
        <v>-1</v>
      </c>
      <c r="H875" s="849">
        <v>2.85</v>
      </c>
      <c r="I875" s="850"/>
      <c r="J875" s="849">
        <v>1.6</v>
      </c>
      <c r="K875" s="1231">
        <v>-4.5600000000000005</v>
      </c>
      <c r="L875" s="1232"/>
      <c r="M875" s="1232"/>
      <c r="N875" s="1233"/>
      <c r="O875" s="1166"/>
      <c r="P875" s="1166"/>
      <c r="Q875" s="1167"/>
    </row>
    <row r="876" spans="1:27" s="1566" customFormat="1" ht="49.5" customHeight="1">
      <c r="A876" s="841"/>
      <c r="B876" s="1289"/>
      <c r="C876" s="1332"/>
      <c r="D876" s="1288"/>
      <c r="E876" s="828" t="s">
        <v>1627</v>
      </c>
      <c r="F876" s="828"/>
      <c r="G876" s="802">
        <v>1</v>
      </c>
      <c r="H876" s="797">
        <v>1.44</v>
      </c>
      <c r="I876" s="798"/>
      <c r="J876" s="797">
        <v>0.74</v>
      </c>
      <c r="K876" s="800">
        <v>1.0655999999999999</v>
      </c>
      <c r="L876" s="842"/>
      <c r="M876" s="842"/>
      <c r="N876" s="810"/>
      <c r="O876" s="1162"/>
      <c r="P876" s="1162"/>
      <c r="Q876" s="1163"/>
      <c r="R876" s="1565"/>
      <c r="S876" s="1565"/>
      <c r="T876" s="1565"/>
      <c r="U876" s="1565"/>
      <c r="V876" s="1565"/>
      <c r="W876" s="1565"/>
      <c r="X876" s="1565"/>
      <c r="Y876" s="1565"/>
      <c r="Z876" s="1565"/>
      <c r="AA876" s="1565"/>
    </row>
    <row r="877" spans="1:27" s="1566" customFormat="1" ht="49.5" customHeight="1">
      <c r="A877" s="841"/>
      <c r="B877" s="1289"/>
      <c r="C877" s="1332"/>
      <c r="D877" s="1288"/>
      <c r="E877" s="828" t="s">
        <v>1741</v>
      </c>
      <c r="F877" s="828"/>
      <c r="G877" s="802">
        <v>1</v>
      </c>
      <c r="H877" s="797">
        <v>2.85</v>
      </c>
      <c r="I877" s="798"/>
      <c r="J877" s="797">
        <v>1.6</v>
      </c>
      <c r="K877" s="800">
        <v>4.5600000000000005</v>
      </c>
      <c r="L877" s="842"/>
      <c r="M877" s="842"/>
      <c r="N877" s="810"/>
      <c r="O877" s="1162"/>
      <c r="P877" s="1162"/>
      <c r="Q877" s="1163"/>
      <c r="R877" s="1565"/>
      <c r="S877" s="1565"/>
      <c r="T877" s="1565"/>
      <c r="U877" s="1565"/>
      <c r="V877" s="1565"/>
      <c r="W877" s="1565"/>
      <c r="X877" s="1565"/>
      <c r="Y877" s="1565"/>
      <c r="Z877" s="1565"/>
      <c r="AA877" s="1565"/>
    </row>
    <row r="878" spans="1:27" s="1566" customFormat="1" ht="49.5" customHeight="1">
      <c r="A878" s="841"/>
      <c r="B878" s="1289"/>
      <c r="C878" s="1332"/>
      <c r="D878" s="1288"/>
      <c r="E878" s="828" t="s">
        <v>1742</v>
      </c>
      <c r="F878" s="828"/>
      <c r="G878" s="802"/>
      <c r="H878" s="797">
        <v>9.1</v>
      </c>
      <c r="I878" s="798"/>
      <c r="J878" s="797">
        <v>2.6</v>
      </c>
      <c r="K878" s="800">
        <v>23.66</v>
      </c>
      <c r="L878" s="842"/>
      <c r="M878" s="842"/>
      <c r="N878" s="810"/>
      <c r="O878" s="1162"/>
      <c r="P878" s="1162"/>
      <c r="Q878" s="1163"/>
      <c r="R878" s="1565"/>
      <c r="S878" s="1565"/>
      <c r="T878" s="1565"/>
      <c r="U878" s="1565"/>
      <c r="V878" s="1565"/>
      <c r="W878" s="1565"/>
      <c r="X878" s="1565"/>
      <c r="Y878" s="1565"/>
      <c r="Z878" s="1565"/>
      <c r="AA878" s="1565"/>
    </row>
    <row r="879" spans="1:27" s="1567" customFormat="1" ht="49.5" customHeight="1">
      <c r="A879" s="1237"/>
      <c r="B879" s="1345"/>
      <c r="C879" s="1334"/>
      <c r="D879" s="1383"/>
      <c r="E879" s="1238" t="s">
        <v>1189</v>
      </c>
      <c r="F879" s="1279"/>
      <c r="G879" s="1230"/>
      <c r="H879" s="849"/>
      <c r="I879" s="850"/>
      <c r="J879" s="849"/>
      <c r="K879" s="1231"/>
      <c r="L879" s="1283"/>
      <c r="M879" s="1283"/>
      <c r="N879" s="1284"/>
      <c r="O879" s="1197"/>
      <c r="P879" s="1197"/>
      <c r="Q879" s="1167"/>
    </row>
    <row r="880" spans="1:27" s="1567" customFormat="1" ht="49.5" customHeight="1">
      <c r="A880" s="1237"/>
      <c r="B880" s="1345"/>
      <c r="C880" s="1334"/>
      <c r="D880" s="1383"/>
      <c r="E880" s="1279" t="s">
        <v>1527</v>
      </c>
      <c r="F880" s="1279"/>
      <c r="G880" s="1230">
        <v>-1</v>
      </c>
      <c r="H880" s="849">
        <v>0.9</v>
      </c>
      <c r="I880" s="850"/>
      <c r="J880" s="849">
        <v>2.1</v>
      </c>
      <c r="K880" s="1231">
        <v>0</v>
      </c>
      <c r="L880" s="1283"/>
      <c r="M880" s="1283"/>
      <c r="N880" s="1284"/>
      <c r="O880" s="1197"/>
      <c r="P880" s="1197"/>
      <c r="Q880" s="1167"/>
    </row>
    <row r="881" spans="1:27" s="1567" customFormat="1" ht="49.5" customHeight="1">
      <c r="A881" s="1237"/>
      <c r="B881" s="1345"/>
      <c r="C881" s="1334"/>
      <c r="D881" s="1383"/>
      <c r="E881" s="1279" t="s">
        <v>1743</v>
      </c>
      <c r="F881" s="1279"/>
      <c r="G881" s="849">
        <v>-1</v>
      </c>
      <c r="H881" s="849">
        <v>1</v>
      </c>
      <c r="I881" s="850"/>
      <c r="J881" s="851">
        <v>1.2</v>
      </c>
      <c r="K881" s="1231">
        <v>0</v>
      </c>
      <c r="L881" s="1283"/>
      <c r="M881" s="1283"/>
      <c r="N881" s="1284"/>
      <c r="O881" s="1197"/>
      <c r="P881" s="1197"/>
      <c r="Q881" s="1167"/>
    </row>
    <row r="882" spans="1:27" s="1567" customFormat="1" ht="49.5" customHeight="1">
      <c r="A882" s="1237"/>
      <c r="B882" s="1345"/>
      <c r="C882" s="1334"/>
      <c r="D882" s="1383"/>
      <c r="E882" s="1279" t="s">
        <v>1744</v>
      </c>
      <c r="F882" s="1279"/>
      <c r="G882" s="1230">
        <v>-1</v>
      </c>
      <c r="H882" s="849">
        <v>0.7</v>
      </c>
      <c r="I882" s="850"/>
      <c r="J882" s="849">
        <v>0.7</v>
      </c>
      <c r="K882" s="1234">
        <v>0</v>
      </c>
      <c r="L882" s="1283"/>
      <c r="M882" s="1283"/>
      <c r="N882" s="1284"/>
      <c r="O882" s="1197"/>
      <c r="P882" s="1197"/>
      <c r="Q882" s="1167"/>
    </row>
    <row r="883" spans="1:27" s="1567" customFormat="1" ht="49.5" customHeight="1">
      <c r="A883" s="1237"/>
      <c r="B883" s="1345"/>
      <c r="C883" s="1334"/>
      <c r="D883" s="1383"/>
      <c r="E883" s="1279" t="s">
        <v>1745</v>
      </c>
      <c r="F883" s="1279"/>
      <c r="G883" s="1230">
        <v>-1</v>
      </c>
      <c r="H883" s="849">
        <v>2.85</v>
      </c>
      <c r="I883" s="850"/>
      <c r="J883" s="849">
        <v>2.6</v>
      </c>
      <c r="K883" s="1234">
        <v>-7.41</v>
      </c>
      <c r="L883" s="1283"/>
      <c r="M883" s="1283"/>
      <c r="N883" s="1284"/>
      <c r="O883" s="1197"/>
      <c r="P883" s="1197"/>
      <c r="Q883" s="1167"/>
    </row>
    <row r="884" spans="1:27" s="1567" customFormat="1" ht="49.5" customHeight="1">
      <c r="A884" s="1237"/>
      <c r="B884" s="1345"/>
      <c r="C884" s="1334"/>
      <c r="D884" s="1383"/>
      <c r="E884" s="1279" t="s">
        <v>1746</v>
      </c>
      <c r="F884" s="1279"/>
      <c r="G884" s="1230">
        <v>-1</v>
      </c>
      <c r="H884" s="849">
        <v>2.85</v>
      </c>
      <c r="I884" s="849"/>
      <c r="J884" s="849">
        <v>2.6</v>
      </c>
      <c r="K884" s="1234">
        <v>-7.41</v>
      </c>
      <c r="L884" s="1283"/>
      <c r="M884" s="1283"/>
      <c r="N884" s="1284"/>
      <c r="O884" s="1197"/>
      <c r="P884" s="1197"/>
      <c r="Q884" s="1167"/>
    </row>
    <row r="885" spans="1:27" s="1566" customFormat="1" ht="49.5" customHeight="1">
      <c r="A885" s="841"/>
      <c r="B885" s="1289"/>
      <c r="C885" s="1332"/>
      <c r="D885" s="1288"/>
      <c r="E885" s="828" t="s">
        <v>1746</v>
      </c>
      <c r="F885" s="1264"/>
      <c r="G885" s="802">
        <v>1</v>
      </c>
      <c r="H885" s="797">
        <v>2.85</v>
      </c>
      <c r="I885" s="798"/>
      <c r="J885" s="797">
        <v>2.6</v>
      </c>
      <c r="K885" s="1235">
        <v>7.41</v>
      </c>
      <c r="L885" s="842"/>
      <c r="M885" s="842"/>
      <c r="N885" s="810"/>
      <c r="O885" s="1162"/>
      <c r="P885" s="1162"/>
      <c r="Q885" s="1163"/>
      <c r="R885" s="1565"/>
      <c r="S885" s="1565"/>
      <c r="T885" s="1565"/>
      <c r="U885" s="1565"/>
      <c r="V885" s="1565"/>
      <c r="W885" s="1565"/>
      <c r="X885" s="1565"/>
      <c r="Y885" s="1565"/>
      <c r="Z885" s="1565"/>
      <c r="AA885" s="1565"/>
    </row>
    <row r="886" spans="1:27" s="1566" customFormat="1" ht="49.5" customHeight="1">
      <c r="A886" s="841"/>
      <c r="B886" s="1289"/>
      <c r="C886" s="1332"/>
      <c r="D886" s="1288"/>
      <c r="E886" s="828" t="s">
        <v>1745</v>
      </c>
      <c r="F886" s="1265"/>
      <c r="G886" s="803"/>
      <c r="H886" s="797">
        <v>2.85</v>
      </c>
      <c r="I886" s="798"/>
      <c r="J886" s="797">
        <v>2.6</v>
      </c>
      <c r="K886" s="800">
        <v>7.41</v>
      </c>
      <c r="L886" s="842"/>
      <c r="M886" s="842"/>
      <c r="N886" s="810"/>
      <c r="O886" s="1162"/>
      <c r="P886" s="1162"/>
      <c r="Q886" s="1163"/>
      <c r="R886" s="1565"/>
      <c r="S886" s="1565"/>
      <c r="T886" s="1565"/>
      <c r="U886" s="1565"/>
      <c r="V886" s="1565"/>
      <c r="W886" s="1565"/>
      <c r="X886" s="1565"/>
      <c r="Y886" s="1565"/>
      <c r="Z886" s="1565"/>
      <c r="AA886" s="1565"/>
    </row>
    <row r="887" spans="1:27" s="1566" customFormat="1" ht="49.5" customHeight="1">
      <c r="A887" s="841"/>
      <c r="B887" s="1289"/>
      <c r="C887" s="1332"/>
      <c r="D887" s="1288"/>
      <c r="E887" s="828" t="s">
        <v>1747</v>
      </c>
      <c r="F887" s="1264"/>
      <c r="G887" s="797"/>
      <c r="H887" s="797">
        <v>9.36</v>
      </c>
      <c r="I887" s="798"/>
      <c r="J887" s="799">
        <v>2.6</v>
      </c>
      <c r="K887" s="800">
        <v>24.335999999999999</v>
      </c>
      <c r="L887" s="842"/>
      <c r="M887" s="842"/>
      <c r="N887" s="810"/>
      <c r="O887" s="1162"/>
      <c r="P887" s="1162"/>
      <c r="Q887" s="1163"/>
      <c r="R887" s="1565"/>
      <c r="S887" s="1565"/>
      <c r="T887" s="1565"/>
      <c r="U887" s="1565"/>
      <c r="V887" s="1565"/>
      <c r="W887" s="1565"/>
      <c r="X887" s="1565"/>
      <c r="Y887" s="1565"/>
      <c r="Z887" s="1565"/>
      <c r="AA887" s="1565"/>
    </row>
    <row r="888" spans="1:27" s="1567" customFormat="1" ht="49.5" customHeight="1">
      <c r="A888" s="1237"/>
      <c r="B888" s="1345"/>
      <c r="C888" s="1334"/>
      <c r="D888" s="1383"/>
      <c r="E888" s="1238" t="s">
        <v>1189</v>
      </c>
      <c r="F888" s="1279"/>
      <c r="G888" s="1230"/>
      <c r="H888" s="849"/>
      <c r="I888" s="850"/>
      <c r="J888" s="849"/>
      <c r="K888" s="1234"/>
      <c r="L888" s="1283"/>
      <c r="M888" s="1283"/>
      <c r="N888" s="1284"/>
      <c r="O888" s="1197"/>
      <c r="P888" s="1197"/>
      <c r="Q888" s="1167"/>
    </row>
    <row r="889" spans="1:27" s="1567" customFormat="1" ht="49.5" customHeight="1">
      <c r="A889" s="1237"/>
      <c r="B889" s="1345"/>
      <c r="C889" s="1334"/>
      <c r="D889" s="1383"/>
      <c r="E889" s="1279" t="s">
        <v>1527</v>
      </c>
      <c r="F889" s="1279"/>
      <c r="G889" s="1230">
        <v>-1</v>
      </c>
      <c r="H889" s="849">
        <v>0.9</v>
      </c>
      <c r="I889" s="850"/>
      <c r="J889" s="849">
        <v>2.1</v>
      </c>
      <c r="K889" s="1234">
        <v>0</v>
      </c>
      <c r="L889" s="1283"/>
      <c r="M889" s="1283"/>
      <c r="N889" s="1284"/>
      <c r="O889" s="1197"/>
      <c r="P889" s="1197"/>
      <c r="Q889" s="1167"/>
    </row>
    <row r="890" spans="1:27" s="1567" customFormat="1" ht="49.5" customHeight="1">
      <c r="A890" s="1237"/>
      <c r="B890" s="1345"/>
      <c r="C890" s="1334"/>
      <c r="D890" s="1383"/>
      <c r="E890" s="1279" t="s">
        <v>1743</v>
      </c>
      <c r="F890" s="1279"/>
      <c r="G890" s="1230">
        <v>-1</v>
      </c>
      <c r="H890" s="849">
        <v>1</v>
      </c>
      <c r="I890" s="850"/>
      <c r="J890" s="849">
        <v>1.2</v>
      </c>
      <c r="K890" s="1234">
        <v>0</v>
      </c>
      <c r="L890" s="1283"/>
      <c r="M890" s="1283"/>
      <c r="N890" s="1284"/>
      <c r="O890" s="1197"/>
      <c r="P890" s="1197"/>
      <c r="Q890" s="1167"/>
    </row>
    <row r="891" spans="1:27" s="1567" customFormat="1" ht="49.5" customHeight="1">
      <c r="A891" s="1237"/>
      <c r="B891" s="1345"/>
      <c r="C891" s="1334"/>
      <c r="D891" s="1383"/>
      <c r="E891" s="1279" t="s">
        <v>1744</v>
      </c>
      <c r="F891" s="1279"/>
      <c r="G891" s="1230">
        <v>-1</v>
      </c>
      <c r="H891" s="849">
        <v>0.7</v>
      </c>
      <c r="I891" s="850"/>
      <c r="J891" s="849">
        <v>0.7</v>
      </c>
      <c r="K891" s="1231">
        <v>0</v>
      </c>
      <c r="L891" s="1283"/>
      <c r="M891" s="1283"/>
      <c r="N891" s="1284"/>
      <c r="O891" s="1197"/>
      <c r="P891" s="1197"/>
      <c r="Q891" s="1167"/>
    </row>
    <row r="892" spans="1:27" s="1567" customFormat="1" ht="49.5" customHeight="1">
      <c r="A892" s="1237"/>
      <c r="B892" s="1345"/>
      <c r="C892" s="1334"/>
      <c r="D892" s="1383"/>
      <c r="E892" s="1279" t="s">
        <v>1748</v>
      </c>
      <c r="F892" s="1279"/>
      <c r="G892" s="849">
        <v>-1</v>
      </c>
      <c r="H892" s="849">
        <v>2.85</v>
      </c>
      <c r="I892" s="850"/>
      <c r="J892" s="851">
        <v>2.6</v>
      </c>
      <c r="K892" s="1231">
        <v>-7.41</v>
      </c>
      <c r="L892" s="1283"/>
      <c r="M892" s="1283"/>
      <c r="N892" s="1284"/>
      <c r="O892" s="1197"/>
      <c r="P892" s="1197"/>
      <c r="Q892" s="1167"/>
    </row>
    <row r="893" spans="1:27" s="1567" customFormat="1" ht="49.5" customHeight="1">
      <c r="A893" s="1237"/>
      <c r="B893" s="1345"/>
      <c r="C893" s="1334"/>
      <c r="D893" s="1383"/>
      <c r="E893" s="1279" t="s">
        <v>1749</v>
      </c>
      <c r="F893" s="1279"/>
      <c r="G893" s="1230">
        <v>-1</v>
      </c>
      <c r="H893" s="849">
        <v>3.76</v>
      </c>
      <c r="I893" s="850"/>
      <c r="J893" s="849">
        <v>2.6</v>
      </c>
      <c r="K893" s="1234">
        <v>-9.7759999999999998</v>
      </c>
      <c r="L893" s="1283"/>
      <c r="M893" s="1283"/>
      <c r="N893" s="1284"/>
      <c r="O893" s="1197"/>
      <c r="P893" s="1197"/>
      <c r="Q893" s="1167"/>
    </row>
    <row r="894" spans="1:27" s="1566" customFormat="1" ht="49.5" customHeight="1">
      <c r="A894" s="841"/>
      <c r="B894" s="1289"/>
      <c r="C894" s="1332"/>
      <c r="D894" s="1288"/>
      <c r="E894" s="828" t="s">
        <v>1748</v>
      </c>
      <c r="F894" s="1264"/>
      <c r="G894" s="802">
        <v>1</v>
      </c>
      <c r="H894" s="797">
        <v>2.85</v>
      </c>
      <c r="I894" s="798"/>
      <c r="J894" s="797">
        <v>2.6</v>
      </c>
      <c r="K894" s="1235">
        <v>7.41</v>
      </c>
      <c r="L894" s="842"/>
      <c r="M894" s="842"/>
      <c r="N894" s="810"/>
      <c r="O894" s="1162"/>
      <c r="P894" s="1162"/>
      <c r="Q894" s="1163"/>
    </row>
    <row r="895" spans="1:27" s="1566" customFormat="1" ht="49.5" customHeight="1">
      <c r="A895" s="841"/>
      <c r="B895" s="1289"/>
      <c r="C895" s="1332"/>
      <c r="D895" s="1288"/>
      <c r="E895" s="828" t="s">
        <v>1749</v>
      </c>
      <c r="F895" s="1264"/>
      <c r="G895" s="802">
        <v>1</v>
      </c>
      <c r="H895" s="797">
        <v>3.76</v>
      </c>
      <c r="I895" s="798"/>
      <c r="J895" s="797">
        <v>2.6</v>
      </c>
      <c r="K895" s="1235">
        <v>9.7759999999999998</v>
      </c>
      <c r="L895" s="842"/>
      <c r="M895" s="842"/>
      <c r="N895" s="810"/>
      <c r="O895" s="1162"/>
      <c r="P895" s="1162"/>
      <c r="Q895" s="1163"/>
    </row>
    <row r="896" spans="1:27" s="1566" customFormat="1" ht="49.5" customHeight="1">
      <c r="A896" s="841"/>
      <c r="B896" s="1289"/>
      <c r="C896" s="1332"/>
      <c r="D896" s="1288"/>
      <c r="E896" s="828" t="s">
        <v>1750</v>
      </c>
      <c r="F896" s="1264"/>
      <c r="G896" s="802"/>
      <c r="H896" s="797">
        <v>5.9</v>
      </c>
      <c r="I896" s="798"/>
      <c r="J896" s="797">
        <v>2.6</v>
      </c>
      <c r="K896" s="1235">
        <v>15.340000000000002</v>
      </c>
      <c r="L896" s="842"/>
      <c r="M896" s="842"/>
      <c r="N896" s="810"/>
      <c r="O896" s="1162"/>
      <c r="P896" s="1162"/>
      <c r="Q896" s="1163"/>
    </row>
    <row r="897" spans="1:27" s="1567" customFormat="1" ht="49.5" customHeight="1">
      <c r="A897" s="1229"/>
      <c r="B897" s="1333"/>
      <c r="C897" s="1334"/>
      <c r="D897" s="1335"/>
      <c r="E897" s="1238" t="s">
        <v>1189</v>
      </c>
      <c r="F897" s="1238"/>
      <c r="G897" s="1230"/>
      <c r="H897" s="849"/>
      <c r="I897" s="850"/>
      <c r="J897" s="849"/>
      <c r="K897" s="1234"/>
      <c r="L897" s="1232"/>
      <c r="M897" s="1232"/>
      <c r="N897" s="1233"/>
      <c r="O897" s="1166"/>
      <c r="P897" s="1166"/>
      <c r="Q897" s="1167"/>
    </row>
    <row r="898" spans="1:27" s="1567" customFormat="1" ht="49.5" customHeight="1">
      <c r="A898" s="1229"/>
      <c r="B898" s="1333"/>
      <c r="C898" s="1334"/>
      <c r="D898" s="1335"/>
      <c r="E898" s="1279" t="s">
        <v>1527</v>
      </c>
      <c r="F898" s="1238"/>
      <c r="G898" s="1230">
        <v>-1</v>
      </c>
      <c r="H898" s="849">
        <v>0.9</v>
      </c>
      <c r="I898" s="849"/>
      <c r="J898" s="849">
        <v>2.1</v>
      </c>
      <c r="K898" s="1234">
        <v>0</v>
      </c>
      <c r="L898" s="1232"/>
      <c r="M898" s="1232"/>
      <c r="N898" s="1233"/>
      <c r="O898" s="1166"/>
      <c r="P898" s="1166"/>
      <c r="Q898" s="1167"/>
    </row>
    <row r="899" spans="1:27" s="1567" customFormat="1" ht="49.5" customHeight="1">
      <c r="A899" s="1229"/>
      <c r="B899" s="1333"/>
      <c r="C899" s="1334"/>
      <c r="D899" s="1335"/>
      <c r="E899" s="1279" t="s">
        <v>1751</v>
      </c>
      <c r="F899" s="1238"/>
      <c r="G899" s="1230">
        <v>-2</v>
      </c>
      <c r="H899" s="849">
        <v>1.8</v>
      </c>
      <c r="I899" s="850"/>
      <c r="J899" s="849">
        <v>2.6</v>
      </c>
      <c r="K899" s="1231">
        <v>-9.3600000000000012</v>
      </c>
      <c r="L899" s="1232"/>
      <c r="M899" s="1232"/>
      <c r="N899" s="1233"/>
      <c r="O899" s="1166"/>
      <c r="P899" s="1166"/>
      <c r="Q899" s="1167"/>
    </row>
    <row r="900" spans="1:27" s="1566" customFormat="1" ht="49.5" customHeight="1">
      <c r="A900" s="841"/>
      <c r="B900" s="1289"/>
      <c r="C900" s="1332"/>
      <c r="D900" s="1288"/>
      <c r="E900" s="828" t="s">
        <v>1751</v>
      </c>
      <c r="F900" s="1264"/>
      <c r="G900" s="797">
        <v>2</v>
      </c>
      <c r="H900" s="797">
        <v>1.8</v>
      </c>
      <c r="I900" s="798"/>
      <c r="J900" s="799">
        <v>2.6</v>
      </c>
      <c r="K900" s="800">
        <v>9.3600000000000012</v>
      </c>
      <c r="L900" s="842"/>
      <c r="M900" s="842"/>
      <c r="N900" s="810"/>
      <c r="O900" s="1162"/>
      <c r="P900" s="1162"/>
      <c r="Q900" s="1163"/>
      <c r="R900" s="1565"/>
      <c r="S900" s="1565"/>
      <c r="T900" s="1565"/>
      <c r="U900" s="1565"/>
      <c r="V900" s="1565"/>
      <c r="W900" s="1565"/>
      <c r="X900" s="1565"/>
      <c r="Y900" s="1565"/>
      <c r="Z900" s="1565"/>
      <c r="AA900" s="1565"/>
    </row>
    <row r="901" spans="1:27" s="1566" customFormat="1" ht="49.5" customHeight="1">
      <c r="A901" s="841"/>
      <c r="B901" s="1289"/>
      <c r="C901" s="1332"/>
      <c r="D901" s="1288"/>
      <c r="E901" s="828" t="s">
        <v>1752</v>
      </c>
      <c r="F901" s="1264"/>
      <c r="G901" s="797"/>
      <c r="H901" s="797">
        <v>7.1</v>
      </c>
      <c r="I901" s="798"/>
      <c r="J901" s="799">
        <v>2.6</v>
      </c>
      <c r="K901" s="800">
        <v>18.46</v>
      </c>
      <c r="L901" s="842"/>
      <c r="M901" s="842"/>
      <c r="N901" s="810"/>
      <c r="O901" s="1162"/>
      <c r="P901" s="1162"/>
      <c r="Q901" s="1163"/>
      <c r="R901" s="1565"/>
      <c r="S901" s="1565"/>
      <c r="T901" s="1565"/>
      <c r="U901" s="1565"/>
      <c r="V901" s="1565"/>
      <c r="W901" s="1565"/>
      <c r="X901" s="1565"/>
      <c r="Y901" s="1565"/>
      <c r="Z901" s="1565"/>
      <c r="AA901" s="1565"/>
    </row>
    <row r="902" spans="1:27" s="1567" customFormat="1" ht="49.5" customHeight="1">
      <c r="A902" s="1229"/>
      <c r="B902" s="1333"/>
      <c r="C902" s="1334"/>
      <c r="D902" s="1335"/>
      <c r="E902" s="1238" t="s">
        <v>1189</v>
      </c>
      <c r="F902" s="1238"/>
      <c r="G902" s="1230"/>
      <c r="H902" s="849"/>
      <c r="I902" s="850"/>
      <c r="J902" s="849"/>
      <c r="K902" s="1234"/>
      <c r="L902" s="1232"/>
      <c r="M902" s="1232"/>
      <c r="N902" s="1233"/>
      <c r="O902" s="1166"/>
      <c r="P902" s="1166"/>
      <c r="Q902" s="1167"/>
    </row>
    <row r="903" spans="1:27" s="1567" customFormat="1" ht="49.5" customHeight="1">
      <c r="A903" s="1229"/>
      <c r="B903" s="1333"/>
      <c r="C903" s="1334"/>
      <c r="D903" s="1335"/>
      <c r="E903" s="1279" t="s">
        <v>1753</v>
      </c>
      <c r="F903" s="1238"/>
      <c r="G903" s="1230">
        <v>-1</v>
      </c>
      <c r="H903" s="849">
        <v>0.9</v>
      </c>
      <c r="I903" s="849"/>
      <c r="J903" s="849">
        <v>2.1</v>
      </c>
      <c r="K903" s="1234" t="s">
        <v>150</v>
      </c>
      <c r="L903" s="1232"/>
      <c r="M903" s="1232"/>
      <c r="N903" s="1233"/>
      <c r="O903" s="1166"/>
      <c r="P903" s="1166"/>
      <c r="Q903" s="1167"/>
    </row>
    <row r="904" spans="1:27" s="1567" customFormat="1" ht="49.5" customHeight="1">
      <c r="A904" s="1229"/>
      <c r="B904" s="1333"/>
      <c r="C904" s="1334"/>
      <c r="D904" s="1335"/>
      <c r="E904" s="1279" t="s">
        <v>1505</v>
      </c>
      <c r="F904" s="1238"/>
      <c r="G904" s="1230">
        <v>-1</v>
      </c>
      <c r="H904" s="849">
        <v>0.38</v>
      </c>
      <c r="I904" s="850"/>
      <c r="J904" s="849">
        <v>0.4</v>
      </c>
      <c r="K904" s="1231" t="s">
        <v>150</v>
      </c>
      <c r="L904" s="1232"/>
      <c r="M904" s="1232"/>
      <c r="N904" s="1233"/>
      <c r="O904" s="1166"/>
      <c r="P904" s="1166"/>
      <c r="Q904" s="1167"/>
    </row>
    <row r="905" spans="1:27" s="1567" customFormat="1" ht="49.5" customHeight="1">
      <c r="A905" s="1229"/>
      <c r="B905" s="1333"/>
      <c r="C905" s="1334"/>
      <c r="D905" s="1335"/>
      <c r="E905" s="1279" t="s">
        <v>1754</v>
      </c>
      <c r="F905" s="1238"/>
      <c r="G905" s="1230">
        <v>-2</v>
      </c>
      <c r="H905" s="849">
        <v>5.19</v>
      </c>
      <c r="I905" s="850"/>
      <c r="J905" s="849">
        <v>2.6</v>
      </c>
      <c r="K905" s="1234">
        <v>-26.988000000000003</v>
      </c>
      <c r="L905" s="1232"/>
      <c r="M905" s="1232"/>
      <c r="N905" s="1233"/>
      <c r="O905" s="1166"/>
      <c r="P905" s="1166"/>
      <c r="Q905" s="1167"/>
    </row>
    <row r="906" spans="1:27" s="1566" customFormat="1" ht="49.5" customHeight="1">
      <c r="A906" s="841"/>
      <c r="B906" s="1289"/>
      <c r="C906" s="1332"/>
      <c r="D906" s="1288"/>
      <c r="E906" s="828" t="s">
        <v>1505</v>
      </c>
      <c r="F906" s="828"/>
      <c r="G906" s="797">
        <v>1</v>
      </c>
      <c r="H906" s="797">
        <v>0.38</v>
      </c>
      <c r="I906" s="798"/>
      <c r="J906" s="797">
        <v>0.4</v>
      </c>
      <c r="K906" s="800">
        <v>0.15200000000000002</v>
      </c>
      <c r="L906" s="842"/>
      <c r="M906" s="842"/>
      <c r="N906" s="810"/>
      <c r="O906" s="1162"/>
      <c r="P906" s="1162"/>
      <c r="Q906" s="1163"/>
      <c r="R906" s="1565"/>
      <c r="S906" s="1565"/>
      <c r="T906" s="1565"/>
      <c r="U906" s="1565"/>
      <c r="V906" s="1565"/>
      <c r="W906" s="1565"/>
      <c r="X906" s="1565"/>
      <c r="Y906" s="1565"/>
      <c r="Z906" s="1565"/>
      <c r="AA906" s="1565"/>
    </row>
    <row r="907" spans="1:27" s="1566" customFormat="1" ht="49.5" customHeight="1">
      <c r="A907" s="841"/>
      <c r="B907" s="1289"/>
      <c r="C907" s="1332"/>
      <c r="D907" s="1288"/>
      <c r="E907" s="828" t="s">
        <v>1754</v>
      </c>
      <c r="F907" s="1264"/>
      <c r="G907" s="797">
        <v>2</v>
      </c>
      <c r="H907" s="797">
        <v>5.19</v>
      </c>
      <c r="I907" s="798"/>
      <c r="J907" s="799">
        <v>2.6</v>
      </c>
      <c r="K907" s="800">
        <v>26.988000000000003</v>
      </c>
      <c r="L907" s="842"/>
      <c r="M907" s="842"/>
      <c r="N907" s="810"/>
      <c r="O907" s="1162"/>
      <c r="P907" s="1162"/>
      <c r="Q907" s="1163"/>
      <c r="R907" s="1565"/>
      <c r="S907" s="1565"/>
      <c r="T907" s="1565"/>
      <c r="U907" s="1565"/>
      <c r="V907" s="1565"/>
      <c r="W907" s="1565"/>
      <c r="X907" s="1565"/>
      <c r="Y907" s="1565"/>
      <c r="Z907" s="1565"/>
      <c r="AA907" s="1565"/>
    </row>
    <row r="908" spans="1:27" s="1566" customFormat="1" ht="49.5" customHeight="1">
      <c r="A908" s="841"/>
      <c r="B908" s="1289"/>
      <c r="C908" s="1332"/>
      <c r="D908" s="1288"/>
      <c r="E908" s="828" t="s">
        <v>1755</v>
      </c>
      <c r="F908" s="1264"/>
      <c r="G908" s="797"/>
      <c r="H908" s="797">
        <v>6</v>
      </c>
      <c r="I908" s="798"/>
      <c r="J908" s="799">
        <v>2.4500000000000002</v>
      </c>
      <c r="K908" s="800">
        <v>14.700000000000001</v>
      </c>
      <c r="L908" s="842"/>
      <c r="M908" s="842"/>
      <c r="N908" s="810"/>
      <c r="O908" s="1162"/>
      <c r="P908" s="1162"/>
      <c r="Q908" s="1163"/>
      <c r="R908" s="1565"/>
      <c r="S908" s="1565"/>
      <c r="T908" s="1565"/>
      <c r="U908" s="1565"/>
      <c r="V908" s="1565"/>
      <c r="W908" s="1565"/>
      <c r="X908" s="1565"/>
      <c r="Y908" s="1565"/>
      <c r="Z908" s="1565"/>
      <c r="AA908" s="1565"/>
    </row>
    <row r="909" spans="1:27" s="1567" customFormat="1" ht="49.5" customHeight="1">
      <c r="A909" s="1229"/>
      <c r="B909" s="1333"/>
      <c r="C909" s="1334"/>
      <c r="D909" s="1335"/>
      <c r="E909" s="1238" t="s">
        <v>1189</v>
      </c>
      <c r="F909" s="1238"/>
      <c r="G909" s="1230"/>
      <c r="H909" s="849"/>
      <c r="I909" s="850"/>
      <c r="J909" s="849"/>
      <c r="K909" s="1234"/>
      <c r="L909" s="1232"/>
      <c r="M909" s="1232"/>
      <c r="N909" s="1233"/>
      <c r="O909" s="1166"/>
      <c r="P909" s="1166"/>
      <c r="Q909" s="1167"/>
    </row>
    <row r="910" spans="1:27" s="1567" customFormat="1" ht="49.5" customHeight="1">
      <c r="A910" s="1229"/>
      <c r="B910" s="1333"/>
      <c r="C910" s="1334"/>
      <c r="D910" s="1335"/>
      <c r="E910" s="1279" t="s">
        <v>1528</v>
      </c>
      <c r="F910" s="1238"/>
      <c r="G910" s="1230">
        <v>-1</v>
      </c>
      <c r="H910" s="849">
        <v>0.8</v>
      </c>
      <c r="I910" s="849"/>
      <c r="J910" s="849">
        <v>2.1</v>
      </c>
      <c r="K910" s="1234">
        <v>0</v>
      </c>
      <c r="L910" s="1232"/>
      <c r="M910" s="1232"/>
      <c r="N910" s="1233"/>
      <c r="O910" s="1166"/>
      <c r="P910" s="1166"/>
      <c r="Q910" s="1167"/>
    </row>
    <row r="911" spans="1:27" s="1567" customFormat="1" ht="49.5" customHeight="1">
      <c r="A911" s="1229"/>
      <c r="B911" s="1333"/>
      <c r="C911" s="1334"/>
      <c r="D911" s="1335"/>
      <c r="E911" s="1279" t="s">
        <v>1756</v>
      </c>
      <c r="F911" s="1238"/>
      <c r="G911" s="1230">
        <v>-1</v>
      </c>
      <c r="H911" s="849">
        <v>4.8</v>
      </c>
      <c r="I911" s="850"/>
      <c r="J911" s="849">
        <v>2.4500000000000002</v>
      </c>
      <c r="K911" s="1231">
        <v>-11.76</v>
      </c>
      <c r="L911" s="1232"/>
      <c r="M911" s="1232"/>
      <c r="N911" s="1233"/>
      <c r="O911" s="1166"/>
      <c r="P911" s="1166"/>
      <c r="Q911" s="1167"/>
    </row>
    <row r="912" spans="1:27" s="1566" customFormat="1" ht="49.5" customHeight="1">
      <c r="A912" s="1443"/>
      <c r="B912" s="1444"/>
      <c r="C912" s="1445"/>
      <c r="D912" s="1446"/>
      <c r="E912" s="1439" t="s">
        <v>1756</v>
      </c>
      <c r="F912" s="1440"/>
      <c r="G912" s="1442">
        <v>1</v>
      </c>
      <c r="H912" s="1306">
        <v>4.8</v>
      </c>
      <c r="I912" s="1306"/>
      <c r="J912" s="1306">
        <v>2.4500000000000002</v>
      </c>
      <c r="K912" s="1452">
        <v>11.76</v>
      </c>
      <c r="L912" s="1449"/>
      <c r="M912" s="1449"/>
      <c r="N912" s="1450"/>
      <c r="O912" s="1162"/>
      <c r="P912" s="1162"/>
      <c r="Q912" s="1163"/>
      <c r="R912" s="1565"/>
      <c r="S912" s="1565"/>
      <c r="T912" s="1565"/>
      <c r="U912" s="1565"/>
      <c r="V912" s="1565"/>
      <c r="W912" s="1565"/>
      <c r="X912" s="1565"/>
      <c r="Y912" s="1565"/>
      <c r="Z912" s="1565"/>
      <c r="AA912" s="1565"/>
    </row>
    <row r="913" spans="1:27" s="1534" customFormat="1" ht="44.25" customHeight="1">
      <c r="A913" s="1479" t="s">
        <v>19</v>
      </c>
      <c r="B913" s="1480" t="s">
        <v>540</v>
      </c>
      <c r="C913" s="1481"/>
      <c r="D913" s="1482"/>
      <c r="E913" s="1482" t="s">
        <v>545</v>
      </c>
      <c r="F913" s="1483"/>
      <c r="G913" s="1484"/>
      <c r="H913" s="1485"/>
      <c r="I913" s="1485"/>
      <c r="J913" s="1485"/>
      <c r="K913" s="1485"/>
      <c r="L913" s="1487"/>
      <c r="M913" s="1487"/>
      <c r="N913" s="1488"/>
      <c r="O913" s="82"/>
      <c r="Q913" s="110" t="str">
        <f>ORÇAMENTO!Q91</f>
        <v>Título 1</v>
      </c>
      <c r="R913" s="1535"/>
      <c r="S913" s="1535"/>
      <c r="T913" s="1535"/>
      <c r="U913" s="1535"/>
      <c r="V913" s="1535"/>
      <c r="W913" s="1535"/>
      <c r="X913" s="1535"/>
      <c r="Y913" s="1535"/>
      <c r="Z913" s="1535"/>
      <c r="AA913" s="1535"/>
    </row>
    <row r="914" spans="1:27" s="1541" customFormat="1" ht="53.25" customHeight="1">
      <c r="A914" s="1542" t="s">
        <v>20</v>
      </c>
      <c r="B914" s="1542" t="s">
        <v>519</v>
      </c>
      <c r="C914" s="1563"/>
      <c r="D914" s="1543" t="s">
        <v>928</v>
      </c>
      <c r="E914" s="1564" t="s">
        <v>972</v>
      </c>
      <c r="F914" s="1542" t="s">
        <v>51</v>
      </c>
      <c r="G914" s="1544"/>
      <c r="H914" s="1545"/>
      <c r="I914" s="1545"/>
      <c r="J914" s="1545"/>
      <c r="K914" s="1546"/>
      <c r="L914" s="1546"/>
      <c r="M914" s="1546"/>
      <c r="N914" s="1547">
        <v>624.3429000000001</v>
      </c>
      <c r="O914" s="72"/>
      <c r="P914" s="72"/>
      <c r="Q914" s="102" t="s">
        <v>270</v>
      </c>
      <c r="R914" s="1535"/>
      <c r="S914" s="1535"/>
      <c r="T914" s="1535"/>
      <c r="U914" s="1535"/>
      <c r="V914" s="1535"/>
      <c r="W914" s="1535"/>
      <c r="X914" s="1535"/>
      <c r="Y914" s="1535"/>
      <c r="Z914" s="1535"/>
      <c r="AA914" s="1535"/>
    </row>
    <row r="915" spans="1:27" s="1566" customFormat="1" ht="38.25" customHeight="1">
      <c r="A915" s="837"/>
      <c r="B915" s="1329"/>
      <c r="C915" s="1330"/>
      <c r="D915" s="1331"/>
      <c r="E915" s="1331" t="s">
        <v>1164</v>
      </c>
      <c r="F915" s="1329"/>
      <c r="G915" s="1386"/>
      <c r="H915" s="1275"/>
      <c r="I915" s="1275"/>
      <c r="J915" s="1275"/>
      <c r="K915" s="839"/>
      <c r="L915" s="839"/>
      <c r="M915" s="839"/>
      <c r="N915" s="865"/>
      <c r="O915" s="1162"/>
      <c r="P915" s="1162"/>
      <c r="Q915" s="1163"/>
      <c r="R915" s="1580"/>
      <c r="S915" s="1581"/>
      <c r="T915" s="1565"/>
      <c r="U915" s="1565"/>
      <c r="V915" s="1565"/>
      <c r="W915" s="1565"/>
      <c r="X915" s="1565"/>
      <c r="Y915" s="1565"/>
      <c r="Z915" s="1565"/>
      <c r="AA915" s="1565"/>
    </row>
    <row r="916" spans="1:27" s="1566" customFormat="1" ht="38.25" customHeight="1">
      <c r="A916" s="841"/>
      <c r="B916" s="1289"/>
      <c r="C916" s="1332"/>
      <c r="D916" s="1288"/>
      <c r="E916" s="828" t="s">
        <v>1780</v>
      </c>
      <c r="F916" s="1264"/>
      <c r="G916" s="797"/>
      <c r="H916" s="797">
        <v>10.76</v>
      </c>
      <c r="I916" s="798"/>
      <c r="J916" s="799">
        <v>1</v>
      </c>
      <c r="K916" s="800">
        <v>10.76</v>
      </c>
      <c r="L916" s="842"/>
      <c r="M916" s="842"/>
      <c r="N916" s="859"/>
      <c r="O916" s="1162"/>
      <c r="P916" s="1162"/>
      <c r="Q916" s="1163"/>
      <c r="R916" s="1582" t="s">
        <v>1197</v>
      </c>
      <c r="S916" s="1579" t="s">
        <v>1238</v>
      </c>
      <c r="T916" s="1565"/>
      <c r="U916" s="1565"/>
      <c r="V916" s="1565"/>
      <c r="W916" s="1565"/>
      <c r="X916" s="1565"/>
      <c r="Y916" s="1565"/>
      <c r="Z916" s="1565"/>
      <c r="AA916" s="1565"/>
    </row>
    <row r="917" spans="1:27" s="1567" customFormat="1" ht="38.25" customHeight="1">
      <c r="A917" s="1237"/>
      <c r="B917" s="1345"/>
      <c r="C917" s="1334"/>
      <c r="D917" s="1383"/>
      <c r="E917" s="1238" t="s">
        <v>1189</v>
      </c>
      <c r="F917" s="1279"/>
      <c r="G917" s="1230"/>
      <c r="H917" s="849"/>
      <c r="I917" s="850"/>
      <c r="J917" s="851"/>
      <c r="K917" s="1231"/>
      <c r="L917" s="1283"/>
      <c r="M917" s="1283"/>
      <c r="N917" s="1284"/>
      <c r="O917" s="1197"/>
      <c r="P917" s="1197"/>
      <c r="Q917" s="1167"/>
      <c r="R917" s="1666" t="s">
        <v>1197</v>
      </c>
      <c r="S917" s="1666" t="s">
        <v>1238</v>
      </c>
    </row>
    <row r="918" spans="1:27" s="1567" customFormat="1" ht="38.25" customHeight="1">
      <c r="A918" s="1237"/>
      <c r="B918" s="1345"/>
      <c r="C918" s="1334"/>
      <c r="D918" s="1383"/>
      <c r="E918" s="1279" t="s">
        <v>1781</v>
      </c>
      <c r="F918" s="1279"/>
      <c r="G918" s="849">
        <v>-1</v>
      </c>
      <c r="H918" s="849">
        <v>5.38</v>
      </c>
      <c r="I918" s="850"/>
      <c r="J918" s="851">
        <v>1</v>
      </c>
      <c r="K918" s="1231">
        <v>-5.38</v>
      </c>
      <c r="L918" s="1283"/>
      <c r="M918" s="1283"/>
      <c r="N918" s="1290"/>
      <c r="O918" s="1197"/>
      <c r="P918" s="1197"/>
      <c r="Q918" s="1167"/>
      <c r="R918" s="1666" t="s">
        <v>1197</v>
      </c>
      <c r="S918" s="1666" t="s">
        <v>1238</v>
      </c>
    </row>
    <row r="919" spans="1:27" s="1567" customFormat="1" ht="38.25" customHeight="1">
      <c r="A919" s="1237"/>
      <c r="B919" s="1345"/>
      <c r="C919" s="1334"/>
      <c r="D919" s="1383"/>
      <c r="E919" s="1279" t="s">
        <v>1719</v>
      </c>
      <c r="F919" s="1279"/>
      <c r="G919" s="1230">
        <v>-1</v>
      </c>
      <c r="H919" s="849">
        <v>0.7</v>
      </c>
      <c r="I919" s="850"/>
      <c r="J919" s="849">
        <v>0.5</v>
      </c>
      <c r="K919" s="1234">
        <v>0</v>
      </c>
      <c r="L919" s="1283"/>
      <c r="M919" s="1283"/>
      <c r="N919" s="1290"/>
      <c r="O919" s="1197"/>
      <c r="P919" s="1197"/>
      <c r="Q919" s="1167"/>
      <c r="R919" s="1666" t="s">
        <v>1168</v>
      </c>
      <c r="S919" s="1667" t="s">
        <v>1165</v>
      </c>
    </row>
    <row r="920" spans="1:27" s="1567" customFormat="1" ht="38.25" customHeight="1">
      <c r="A920" s="1237"/>
      <c r="B920" s="1345"/>
      <c r="C920" s="1334"/>
      <c r="D920" s="1383"/>
      <c r="E920" s="1279" t="s">
        <v>1621</v>
      </c>
      <c r="F920" s="1279"/>
      <c r="G920" s="1230">
        <v>-1</v>
      </c>
      <c r="H920" s="849">
        <v>0.9</v>
      </c>
      <c r="I920" s="850"/>
      <c r="J920" s="849">
        <v>0.5</v>
      </c>
      <c r="K920" s="1234">
        <v>0</v>
      </c>
      <c r="L920" s="1283"/>
      <c r="M920" s="1283"/>
      <c r="N920" s="1290"/>
      <c r="O920" s="1197"/>
      <c r="P920" s="1197"/>
      <c r="Q920" s="1167"/>
      <c r="R920" s="1666" t="s">
        <v>1168</v>
      </c>
      <c r="S920" s="1666" t="s">
        <v>1165</v>
      </c>
    </row>
    <row r="921" spans="1:27" s="1567" customFormat="1" ht="38.25" customHeight="1">
      <c r="A921" s="1237"/>
      <c r="B921" s="1345"/>
      <c r="C921" s="1334"/>
      <c r="D921" s="1383"/>
      <c r="E921" s="1279" t="s">
        <v>1782</v>
      </c>
      <c r="F921" s="1279"/>
      <c r="G921" s="1230">
        <v>-1</v>
      </c>
      <c r="H921" s="849">
        <v>1.2</v>
      </c>
      <c r="I921" s="850"/>
      <c r="J921" s="851">
        <v>0.4</v>
      </c>
      <c r="K921" s="1231">
        <v>0</v>
      </c>
      <c r="L921" s="1283"/>
      <c r="M921" s="1283"/>
      <c r="N921" s="1290"/>
      <c r="O921" s="1197"/>
      <c r="P921" s="1197"/>
      <c r="Q921" s="1167"/>
      <c r="R921" s="1666" t="s">
        <v>1168</v>
      </c>
      <c r="S921" s="1666" t="s">
        <v>1165</v>
      </c>
    </row>
    <row r="922" spans="1:27" s="1566" customFormat="1" ht="38.25" customHeight="1">
      <c r="A922" s="841"/>
      <c r="B922" s="1289"/>
      <c r="C922" s="1332"/>
      <c r="D922" s="1288"/>
      <c r="E922" s="828" t="s">
        <v>1783</v>
      </c>
      <c r="F922" s="1264"/>
      <c r="G922" s="797"/>
      <c r="H922" s="797">
        <v>11.4</v>
      </c>
      <c r="I922" s="798"/>
      <c r="J922" s="799">
        <v>1</v>
      </c>
      <c r="K922" s="800">
        <v>11.4</v>
      </c>
      <c r="L922" s="842"/>
      <c r="M922" s="842"/>
      <c r="N922" s="859"/>
      <c r="O922" s="1162"/>
      <c r="P922" s="1162"/>
      <c r="Q922" s="1163"/>
      <c r="R922" s="1582" t="s">
        <v>1168</v>
      </c>
      <c r="S922" s="1579" t="s">
        <v>1165</v>
      </c>
      <c r="T922" s="1565"/>
      <c r="U922" s="1565"/>
      <c r="V922" s="1565"/>
      <c r="W922" s="1565"/>
      <c r="X922" s="1565"/>
      <c r="Y922" s="1565"/>
      <c r="Z922" s="1565"/>
      <c r="AA922" s="1565"/>
    </row>
    <row r="923" spans="1:27" s="1566" customFormat="1" ht="38.25" customHeight="1">
      <c r="A923" s="841"/>
      <c r="B923" s="1289"/>
      <c r="C923" s="1332"/>
      <c r="D923" s="1288"/>
      <c r="E923" s="1238" t="s">
        <v>1189</v>
      </c>
      <c r="F923" s="1238"/>
      <c r="G923" s="1230"/>
      <c r="H923" s="849"/>
      <c r="I923" s="850"/>
      <c r="J923" s="849"/>
      <c r="K923" s="1234"/>
      <c r="L923" s="842"/>
      <c r="M923" s="842"/>
      <c r="N923" s="1290"/>
      <c r="O923" s="1162"/>
      <c r="P923" s="1162"/>
      <c r="Q923" s="1163"/>
      <c r="R923" s="1582" t="s">
        <v>1198</v>
      </c>
      <c r="S923" s="1579" t="s">
        <v>1238</v>
      </c>
      <c r="T923" s="1565"/>
      <c r="U923" s="1565"/>
      <c r="V923" s="1565"/>
      <c r="W923" s="1565"/>
      <c r="X923" s="1565"/>
      <c r="Y923" s="1565"/>
      <c r="Z923" s="1565"/>
      <c r="AA923" s="1565"/>
    </row>
    <row r="924" spans="1:27" s="1566" customFormat="1" ht="38.25" customHeight="1">
      <c r="A924" s="841"/>
      <c r="B924" s="1289"/>
      <c r="C924" s="1332"/>
      <c r="D924" s="1288"/>
      <c r="E924" s="1279" t="s">
        <v>1784</v>
      </c>
      <c r="F924" s="1238"/>
      <c r="G924" s="1230">
        <v>-1</v>
      </c>
      <c r="H924" s="849">
        <v>3</v>
      </c>
      <c r="I924" s="850"/>
      <c r="J924" s="849">
        <v>1</v>
      </c>
      <c r="K924" s="1234">
        <v>-3</v>
      </c>
      <c r="L924" s="842"/>
      <c r="M924" s="842"/>
      <c r="N924" s="1290"/>
      <c r="O924" s="1162"/>
      <c r="P924" s="1162"/>
      <c r="Q924" s="1163"/>
      <c r="R924" s="1655" t="s">
        <v>1198</v>
      </c>
      <c r="S924" s="1655" t="s">
        <v>1238</v>
      </c>
      <c r="T924" s="1565"/>
      <c r="U924" s="1565"/>
      <c r="V924" s="1565"/>
      <c r="W924" s="1565"/>
      <c r="X924" s="1565"/>
      <c r="Y924" s="1565"/>
      <c r="Z924" s="1565"/>
      <c r="AA924" s="1565"/>
    </row>
    <row r="925" spans="1:27" s="1566" customFormat="1" ht="38.25" customHeight="1">
      <c r="A925" s="841"/>
      <c r="B925" s="1289"/>
      <c r="C925" s="1332"/>
      <c r="D925" s="1288"/>
      <c r="E925" s="1387" t="s">
        <v>1719</v>
      </c>
      <c r="F925" s="1388"/>
      <c r="G925" s="1230">
        <v>-1</v>
      </c>
      <c r="H925" s="1291">
        <v>0.7</v>
      </c>
      <c r="I925" s="1292"/>
      <c r="J925" s="1291">
        <v>0.5</v>
      </c>
      <c r="K925" s="1293">
        <v>0</v>
      </c>
      <c r="L925" s="842"/>
      <c r="M925" s="842"/>
      <c r="N925" s="1290"/>
      <c r="O925" s="1162"/>
      <c r="P925" s="1162"/>
      <c r="Q925" s="1163"/>
      <c r="R925" s="1655" t="s">
        <v>1198</v>
      </c>
      <c r="S925" s="1655" t="s">
        <v>1238</v>
      </c>
      <c r="T925" s="1565"/>
      <c r="U925" s="1565"/>
      <c r="V925" s="1565"/>
      <c r="W925" s="1565"/>
      <c r="X925" s="1565"/>
      <c r="Y925" s="1565"/>
      <c r="Z925" s="1565"/>
      <c r="AA925" s="1565"/>
    </row>
    <row r="926" spans="1:27" s="1566" customFormat="1" ht="38.25" customHeight="1">
      <c r="A926" s="841"/>
      <c r="B926" s="1289"/>
      <c r="C926" s="1332"/>
      <c r="D926" s="1288"/>
      <c r="E926" s="1387" t="s">
        <v>1712</v>
      </c>
      <c r="F926" s="1388"/>
      <c r="G926" s="1230">
        <v>-1</v>
      </c>
      <c r="H926" s="1291">
        <v>1.2</v>
      </c>
      <c r="I926" s="1292"/>
      <c r="J926" s="1291">
        <v>0.6</v>
      </c>
      <c r="K926" s="1293">
        <v>0</v>
      </c>
      <c r="L926" s="842"/>
      <c r="M926" s="842"/>
      <c r="N926" s="1290"/>
      <c r="O926" s="1162"/>
      <c r="P926" s="1162"/>
      <c r="Q926" s="1163"/>
      <c r="R926" s="1655" t="s">
        <v>1198</v>
      </c>
      <c r="S926" s="1655" t="s">
        <v>1238</v>
      </c>
      <c r="T926" s="1565"/>
      <c r="U926" s="1565"/>
      <c r="V926" s="1565"/>
      <c r="W926" s="1565"/>
      <c r="X926" s="1565"/>
      <c r="Y926" s="1565"/>
      <c r="Z926" s="1565"/>
      <c r="AA926" s="1565"/>
    </row>
    <row r="927" spans="1:27" s="1566" customFormat="1" ht="38.25" customHeight="1">
      <c r="A927" s="841"/>
      <c r="B927" s="1289"/>
      <c r="C927" s="1332"/>
      <c r="D927" s="1288"/>
      <c r="E927" s="1387" t="s">
        <v>1529</v>
      </c>
      <c r="F927" s="1388"/>
      <c r="G927" s="1230">
        <v>-1</v>
      </c>
      <c r="H927" s="1291">
        <v>0.9</v>
      </c>
      <c r="I927" s="1292"/>
      <c r="J927" s="1291">
        <v>0.5</v>
      </c>
      <c r="K927" s="1293">
        <v>0</v>
      </c>
      <c r="L927" s="842"/>
      <c r="M927" s="842"/>
      <c r="N927" s="1290"/>
      <c r="O927" s="1162"/>
      <c r="P927" s="1162"/>
      <c r="Q927" s="1163"/>
      <c r="R927" s="1655" t="s">
        <v>1198</v>
      </c>
      <c r="S927" s="1655" t="s">
        <v>1238</v>
      </c>
      <c r="T927" s="1565"/>
      <c r="U927" s="1565"/>
      <c r="V927" s="1565"/>
      <c r="W927" s="1565"/>
      <c r="X927" s="1565"/>
      <c r="Y927" s="1565"/>
      <c r="Z927" s="1565"/>
      <c r="AA927" s="1565"/>
    </row>
    <row r="928" spans="1:27" s="1566" customFormat="1" ht="38.25" customHeight="1">
      <c r="A928" s="841"/>
      <c r="B928" s="1289"/>
      <c r="C928" s="1332"/>
      <c r="D928" s="1288"/>
      <c r="E928" s="828" t="s">
        <v>1785</v>
      </c>
      <c r="F928" s="1265"/>
      <c r="G928" s="802"/>
      <c r="H928" s="797">
        <v>13.2</v>
      </c>
      <c r="I928" s="798"/>
      <c r="J928" s="799">
        <v>1</v>
      </c>
      <c r="K928" s="800">
        <v>13.2</v>
      </c>
      <c r="L928" s="842"/>
      <c r="M928" s="842"/>
      <c r="N928" s="1290"/>
      <c r="O928" s="1162"/>
      <c r="P928" s="1162"/>
      <c r="Q928" s="1163"/>
      <c r="R928" s="1582" t="s">
        <v>1168</v>
      </c>
      <c r="S928" s="1579" t="s">
        <v>1238</v>
      </c>
      <c r="T928" s="1565"/>
      <c r="U928" s="1565"/>
      <c r="V928" s="1565"/>
      <c r="W928" s="1565"/>
      <c r="X928" s="1565"/>
      <c r="Y928" s="1565"/>
      <c r="Z928" s="1565"/>
      <c r="AA928" s="1565"/>
    </row>
    <row r="929" spans="1:27" s="1566" customFormat="1" ht="38.25" customHeight="1">
      <c r="A929" s="841"/>
      <c r="B929" s="1289"/>
      <c r="C929" s="1332"/>
      <c r="D929" s="1288"/>
      <c r="E929" s="1238" t="s">
        <v>1189</v>
      </c>
      <c r="F929" s="1238"/>
      <c r="G929" s="1230"/>
      <c r="H929" s="849"/>
      <c r="I929" s="850"/>
      <c r="J929" s="849"/>
      <c r="K929" s="1234"/>
      <c r="L929" s="842"/>
      <c r="M929" s="842"/>
      <c r="N929" s="1290"/>
      <c r="O929" s="1162"/>
      <c r="P929" s="1162"/>
      <c r="Q929" s="1163"/>
      <c r="R929" s="1655" t="s">
        <v>1168</v>
      </c>
      <c r="S929" s="1655" t="s">
        <v>1238</v>
      </c>
      <c r="T929" s="1565"/>
      <c r="U929" s="1565"/>
      <c r="V929" s="1565"/>
      <c r="W929" s="1565"/>
      <c r="X929" s="1565"/>
      <c r="Y929" s="1565"/>
      <c r="Z929" s="1565"/>
      <c r="AA929" s="1565"/>
    </row>
    <row r="930" spans="1:27" s="1566" customFormat="1" ht="38.25" customHeight="1">
      <c r="A930" s="841"/>
      <c r="B930" s="1289"/>
      <c r="C930" s="1332"/>
      <c r="D930" s="1288"/>
      <c r="E930" s="1279" t="s">
        <v>1718</v>
      </c>
      <c r="F930" s="1238"/>
      <c r="G930" s="1230">
        <v>-1</v>
      </c>
      <c r="H930" s="849">
        <v>1.5</v>
      </c>
      <c r="I930" s="850"/>
      <c r="J930" s="849">
        <v>0.32999999999999996</v>
      </c>
      <c r="K930" s="1234">
        <v>0</v>
      </c>
      <c r="L930" s="842"/>
      <c r="M930" s="842"/>
      <c r="N930" s="1290"/>
      <c r="O930" s="1162"/>
      <c r="P930" s="1162"/>
      <c r="Q930" s="1163"/>
      <c r="R930" s="1655" t="s">
        <v>1168</v>
      </c>
      <c r="S930" s="1655" t="s">
        <v>1238</v>
      </c>
      <c r="T930" s="1565"/>
      <c r="U930" s="1565"/>
      <c r="V930" s="1565"/>
      <c r="W930" s="1565"/>
      <c r="X930" s="1565"/>
      <c r="Y930" s="1565"/>
      <c r="Z930" s="1565"/>
      <c r="AA930" s="1565"/>
    </row>
    <row r="931" spans="1:27" s="1566" customFormat="1" ht="38.25" customHeight="1">
      <c r="A931" s="841"/>
      <c r="B931" s="1289"/>
      <c r="C931" s="1332"/>
      <c r="D931" s="1288"/>
      <c r="E931" s="1279" t="s">
        <v>1678</v>
      </c>
      <c r="F931" s="1238"/>
      <c r="G931" s="1230">
        <v>-1</v>
      </c>
      <c r="H931" s="849">
        <v>0.8</v>
      </c>
      <c r="I931" s="850"/>
      <c r="J931" s="849">
        <v>0.5</v>
      </c>
      <c r="K931" s="1234">
        <v>0</v>
      </c>
      <c r="L931" s="842"/>
      <c r="M931" s="842"/>
      <c r="N931" s="1290"/>
      <c r="O931" s="1162"/>
      <c r="P931" s="1162"/>
      <c r="Q931" s="1163"/>
      <c r="R931" s="1655" t="s">
        <v>1168</v>
      </c>
      <c r="S931" s="1655" t="s">
        <v>1165</v>
      </c>
      <c r="T931" s="1565"/>
      <c r="U931" s="1565"/>
      <c r="V931" s="1565"/>
      <c r="W931" s="1565"/>
      <c r="X931" s="1565"/>
      <c r="Y931" s="1565"/>
      <c r="Z931" s="1565"/>
      <c r="AA931" s="1565"/>
    </row>
    <row r="932" spans="1:27" s="1566" customFormat="1" ht="38.25" customHeight="1">
      <c r="A932" s="841"/>
      <c r="B932" s="1289"/>
      <c r="C932" s="1332"/>
      <c r="D932" s="1288"/>
      <c r="E932" s="1279" t="s">
        <v>1786</v>
      </c>
      <c r="F932" s="1238"/>
      <c r="G932" s="1230">
        <v>-1</v>
      </c>
      <c r="H932" s="849">
        <v>0.86</v>
      </c>
      <c r="I932" s="850"/>
      <c r="J932" s="849">
        <v>0.4</v>
      </c>
      <c r="K932" s="1234">
        <v>0</v>
      </c>
      <c r="L932" s="842"/>
      <c r="M932" s="842"/>
      <c r="N932" s="1290"/>
      <c r="O932" s="1162"/>
      <c r="P932" s="1162"/>
      <c r="Q932" s="1163"/>
      <c r="R932" s="1655" t="s">
        <v>1168</v>
      </c>
      <c r="S932" s="1655" t="s">
        <v>1165</v>
      </c>
      <c r="T932" s="1565"/>
      <c r="U932" s="1565"/>
      <c r="V932" s="1565"/>
      <c r="W932" s="1565"/>
      <c r="X932" s="1565"/>
      <c r="Y932" s="1565"/>
      <c r="Z932" s="1565"/>
      <c r="AA932" s="1565"/>
    </row>
    <row r="933" spans="1:27" s="1566" customFormat="1" ht="38.25" customHeight="1">
      <c r="A933" s="841"/>
      <c r="B933" s="1289"/>
      <c r="C933" s="1332"/>
      <c r="D933" s="1288"/>
      <c r="E933" s="1279" t="s">
        <v>1787</v>
      </c>
      <c r="F933" s="1238"/>
      <c r="G933" s="1230">
        <v>-1</v>
      </c>
      <c r="H933" s="849">
        <v>2.35</v>
      </c>
      <c r="I933" s="850"/>
      <c r="J933" s="849">
        <v>1</v>
      </c>
      <c r="K933" s="1234">
        <v>-2.35</v>
      </c>
      <c r="L933" s="842"/>
      <c r="M933" s="842"/>
      <c r="N933" s="1290"/>
      <c r="O933" s="1162"/>
      <c r="P933" s="1162"/>
      <c r="Q933" s="1163"/>
      <c r="R933" s="1655" t="s">
        <v>1168</v>
      </c>
      <c r="S933" s="1655" t="s">
        <v>1165</v>
      </c>
      <c r="T933" s="1565"/>
      <c r="U933" s="1565"/>
      <c r="V933" s="1565"/>
      <c r="W933" s="1565"/>
      <c r="X933" s="1565"/>
      <c r="Y933" s="1565"/>
      <c r="Z933" s="1565"/>
      <c r="AA933" s="1565"/>
    </row>
    <row r="934" spans="1:27" s="1566" customFormat="1" ht="38.25" customHeight="1">
      <c r="A934" s="841"/>
      <c r="B934" s="1289"/>
      <c r="C934" s="1332"/>
      <c r="D934" s="1288"/>
      <c r="E934" s="828" t="s">
        <v>1787</v>
      </c>
      <c r="F934" s="1265"/>
      <c r="G934" s="802"/>
      <c r="H934" s="797">
        <v>2.35</v>
      </c>
      <c r="I934" s="798"/>
      <c r="J934" s="799">
        <v>1</v>
      </c>
      <c r="K934" s="800">
        <v>2.35</v>
      </c>
      <c r="L934" s="842"/>
      <c r="M934" s="842"/>
      <c r="N934" s="1290"/>
      <c r="O934" s="1162"/>
      <c r="P934" s="1162"/>
      <c r="Q934" s="1163"/>
      <c r="R934" s="1582" t="s">
        <v>1168</v>
      </c>
      <c r="S934" s="1579" t="s">
        <v>1165</v>
      </c>
      <c r="T934" s="1565"/>
      <c r="U934" s="1565"/>
      <c r="V934" s="1565"/>
      <c r="W934" s="1565"/>
      <c r="X934" s="1565"/>
      <c r="Y934" s="1565"/>
      <c r="Z934" s="1565"/>
      <c r="AA934" s="1565"/>
    </row>
    <row r="935" spans="1:27" s="1566" customFormat="1" ht="38.25" customHeight="1">
      <c r="A935" s="841"/>
      <c r="B935" s="1289"/>
      <c r="C935" s="1332"/>
      <c r="D935" s="1288"/>
      <c r="E935" s="828" t="s">
        <v>1788</v>
      </c>
      <c r="F935" s="1265"/>
      <c r="G935" s="802"/>
      <c r="H935" s="797">
        <v>25.36</v>
      </c>
      <c r="I935" s="798"/>
      <c r="J935" s="799">
        <v>2.6</v>
      </c>
      <c r="K935" s="800">
        <v>65.936000000000007</v>
      </c>
      <c r="L935" s="842"/>
      <c r="M935" s="842"/>
      <c r="N935" s="1290"/>
      <c r="O935" s="1162"/>
      <c r="P935" s="1162"/>
      <c r="Q935" s="1163"/>
      <c r="R935" s="1582" t="s">
        <v>1168</v>
      </c>
      <c r="S935" s="1579" t="s">
        <v>1165</v>
      </c>
      <c r="T935" s="1565"/>
      <c r="U935" s="1565"/>
      <c r="V935" s="1565"/>
      <c r="W935" s="1565"/>
      <c r="X935" s="1565"/>
      <c r="Y935" s="1565"/>
      <c r="Z935" s="1565"/>
      <c r="AA935" s="1565"/>
    </row>
    <row r="936" spans="1:27" s="1566" customFormat="1" ht="38.25" customHeight="1">
      <c r="A936" s="841"/>
      <c r="B936" s="1289"/>
      <c r="C936" s="1332"/>
      <c r="D936" s="1288"/>
      <c r="E936" s="1238" t="s">
        <v>1189</v>
      </c>
      <c r="F936" s="1264"/>
      <c r="G936" s="797"/>
      <c r="H936" s="797"/>
      <c r="I936" s="798"/>
      <c r="J936" s="799"/>
      <c r="K936" s="800"/>
      <c r="L936" s="842"/>
      <c r="M936" s="842"/>
      <c r="N936" s="1290"/>
      <c r="O936" s="1162"/>
      <c r="P936" s="1162"/>
      <c r="Q936" s="1163"/>
      <c r="R936" s="1655" t="s">
        <v>1168</v>
      </c>
      <c r="S936" s="1655" t="s">
        <v>1165</v>
      </c>
      <c r="T936" s="1565"/>
      <c r="U936" s="1565"/>
      <c r="V936" s="1565"/>
      <c r="W936" s="1565"/>
      <c r="X936" s="1565"/>
      <c r="Y936" s="1565"/>
      <c r="Z936" s="1565"/>
      <c r="AA936" s="1565"/>
    </row>
    <row r="937" spans="1:27" s="1566" customFormat="1" ht="38.25" customHeight="1">
      <c r="A937" s="841"/>
      <c r="B937" s="1289"/>
      <c r="C937" s="1332"/>
      <c r="D937" s="1288"/>
      <c r="E937" s="1279" t="s">
        <v>1789</v>
      </c>
      <c r="F937" s="1238"/>
      <c r="G937" s="1230">
        <v>-1</v>
      </c>
      <c r="H937" s="849">
        <v>5.7</v>
      </c>
      <c r="I937" s="850"/>
      <c r="J937" s="849">
        <v>2.6</v>
      </c>
      <c r="K937" s="1234">
        <v>-14.82</v>
      </c>
      <c r="L937" s="842"/>
      <c r="M937" s="842"/>
      <c r="N937" s="1290"/>
      <c r="O937" s="1162"/>
      <c r="P937" s="1162"/>
      <c r="Q937" s="1163"/>
      <c r="R937" s="1655" t="s">
        <v>1168</v>
      </c>
      <c r="S937" s="1655" t="s">
        <v>1165</v>
      </c>
      <c r="T937" s="1565"/>
      <c r="U937" s="1565"/>
      <c r="V937" s="1565"/>
      <c r="W937" s="1565"/>
      <c r="X937" s="1565"/>
      <c r="Y937" s="1565"/>
      <c r="Z937" s="1565"/>
      <c r="AA937" s="1565"/>
    </row>
    <row r="938" spans="1:27" s="1566" customFormat="1" ht="38.25" customHeight="1">
      <c r="A938" s="841"/>
      <c r="B938" s="1289"/>
      <c r="C938" s="1332"/>
      <c r="D938" s="1288"/>
      <c r="E938" s="1279" t="s">
        <v>1790</v>
      </c>
      <c r="F938" s="1238"/>
      <c r="G938" s="1230">
        <v>-1</v>
      </c>
      <c r="H938" s="849">
        <v>0.9</v>
      </c>
      <c r="I938" s="850"/>
      <c r="J938" s="849">
        <v>2.1</v>
      </c>
      <c r="K938" s="1234">
        <v>-1.8900000000000001</v>
      </c>
      <c r="L938" s="842"/>
      <c r="M938" s="842"/>
      <c r="N938" s="1290"/>
      <c r="O938" s="1162"/>
      <c r="P938" s="1162"/>
      <c r="Q938" s="1163"/>
      <c r="R938" s="1655" t="s">
        <v>1168</v>
      </c>
      <c r="S938" s="1655" t="s">
        <v>1165</v>
      </c>
      <c r="T938" s="1565"/>
      <c r="U938" s="1565"/>
      <c r="V938" s="1565"/>
      <c r="W938" s="1565"/>
      <c r="X938" s="1565"/>
      <c r="Y938" s="1565"/>
      <c r="Z938" s="1565"/>
      <c r="AA938" s="1565"/>
    </row>
    <row r="939" spans="1:27" s="1566" customFormat="1" ht="38.25" customHeight="1">
      <c r="A939" s="841"/>
      <c r="B939" s="1289"/>
      <c r="C939" s="1332"/>
      <c r="D939" s="1288"/>
      <c r="E939" s="1279" t="s">
        <v>1718</v>
      </c>
      <c r="F939" s="1238"/>
      <c r="G939" s="1230">
        <v>-1</v>
      </c>
      <c r="H939" s="849">
        <v>1.5</v>
      </c>
      <c r="I939" s="850"/>
      <c r="J939" s="849">
        <v>0.32999999999999996</v>
      </c>
      <c r="K939" s="1234">
        <v>0</v>
      </c>
      <c r="L939" s="842"/>
      <c r="M939" s="842"/>
      <c r="N939" s="1290"/>
      <c r="O939" s="1162"/>
      <c r="P939" s="1162"/>
      <c r="Q939" s="1163"/>
      <c r="R939" s="1655" t="s">
        <v>1168</v>
      </c>
      <c r="S939" s="1655" t="s">
        <v>1165</v>
      </c>
      <c r="T939" s="1565"/>
      <c r="U939" s="1565"/>
      <c r="V939" s="1565"/>
      <c r="W939" s="1565"/>
      <c r="X939" s="1565"/>
      <c r="Y939" s="1565"/>
      <c r="Z939" s="1565"/>
      <c r="AA939" s="1565"/>
    </row>
    <row r="940" spans="1:27" s="1566" customFormat="1" ht="38.25" customHeight="1">
      <c r="A940" s="841"/>
      <c r="B940" s="1289"/>
      <c r="C940" s="1332"/>
      <c r="D940" s="1288"/>
      <c r="E940" s="1279" t="s">
        <v>1679</v>
      </c>
      <c r="F940" s="1238"/>
      <c r="G940" s="1230">
        <v>-1</v>
      </c>
      <c r="H940" s="849">
        <v>1.26</v>
      </c>
      <c r="I940" s="850"/>
      <c r="J940" s="849">
        <v>2.1</v>
      </c>
      <c r="K940" s="1234">
        <v>-0.64600000000000035</v>
      </c>
      <c r="L940" s="842"/>
      <c r="M940" s="842"/>
      <c r="N940" s="1290"/>
      <c r="O940" s="1162"/>
      <c r="P940" s="1162"/>
      <c r="Q940" s="1163"/>
      <c r="R940" s="1582" t="s">
        <v>1168</v>
      </c>
      <c r="S940" s="1579" t="s">
        <v>1165</v>
      </c>
      <c r="T940" s="1565"/>
      <c r="U940" s="1565"/>
      <c r="V940" s="1565"/>
      <c r="W940" s="1565"/>
      <c r="X940" s="1565"/>
      <c r="Y940" s="1565"/>
      <c r="Z940" s="1565"/>
      <c r="AA940" s="1565"/>
    </row>
    <row r="941" spans="1:27" s="1566" customFormat="1" ht="38.25" customHeight="1">
      <c r="A941" s="841"/>
      <c r="B941" s="1289"/>
      <c r="C941" s="1332"/>
      <c r="D941" s="1288"/>
      <c r="E941" s="1279" t="s">
        <v>1680</v>
      </c>
      <c r="F941" s="1238"/>
      <c r="G941" s="1230">
        <v>-1</v>
      </c>
      <c r="H941" s="849">
        <v>2.2599999999999998</v>
      </c>
      <c r="I941" s="850"/>
      <c r="J941" s="849">
        <v>1.9</v>
      </c>
      <c r="K941" s="1234">
        <v>-2.2939999999999996</v>
      </c>
      <c r="L941" s="842"/>
      <c r="M941" s="842"/>
      <c r="N941" s="1290"/>
      <c r="O941" s="1162"/>
      <c r="P941" s="1162"/>
      <c r="Q941" s="1163"/>
      <c r="R941" s="1655" t="s">
        <v>1168</v>
      </c>
      <c r="S941" s="1655" t="s">
        <v>1165</v>
      </c>
      <c r="T941" s="1565"/>
      <c r="U941" s="1565"/>
      <c r="V941" s="1565"/>
      <c r="W941" s="1565"/>
      <c r="X941" s="1565"/>
      <c r="Y941" s="1565"/>
      <c r="Z941" s="1565"/>
      <c r="AA941" s="1565"/>
    </row>
    <row r="942" spans="1:27" s="1566" customFormat="1" ht="38.25" customHeight="1">
      <c r="A942" s="841"/>
      <c r="B942" s="1289"/>
      <c r="C942" s="1332"/>
      <c r="D942" s="1288"/>
      <c r="E942" s="828" t="s">
        <v>1791</v>
      </c>
      <c r="F942" s="1264"/>
      <c r="G942" s="802"/>
      <c r="H942" s="797">
        <v>0.45</v>
      </c>
      <c r="I942" s="798"/>
      <c r="J942" s="797">
        <v>1</v>
      </c>
      <c r="K942" s="800">
        <v>3.61</v>
      </c>
      <c r="L942" s="842"/>
      <c r="M942" s="842"/>
      <c r="N942" s="1290"/>
      <c r="O942" s="1162"/>
      <c r="P942" s="1162"/>
      <c r="Q942" s="1163"/>
      <c r="R942" s="1655" t="s">
        <v>1168</v>
      </c>
      <c r="S942" s="1655" t="s">
        <v>1165</v>
      </c>
      <c r="T942" s="1565"/>
      <c r="U942" s="1565"/>
      <c r="V942" s="1565"/>
      <c r="W942" s="1565"/>
      <c r="X942" s="1565"/>
      <c r="Y942" s="1565"/>
      <c r="Z942" s="1565"/>
      <c r="AA942" s="1565"/>
    </row>
    <row r="943" spans="1:27" s="1566" customFormat="1" ht="38.25" customHeight="1">
      <c r="A943" s="841"/>
      <c r="B943" s="1289"/>
      <c r="C943" s="1332"/>
      <c r="D943" s="1288"/>
      <c r="E943" s="828" t="s">
        <v>1792</v>
      </c>
      <c r="F943" s="1264"/>
      <c r="G943" s="802"/>
      <c r="H943" s="797">
        <v>0.97</v>
      </c>
      <c r="I943" s="798"/>
      <c r="J943" s="797">
        <v>1</v>
      </c>
      <c r="K943" s="800">
        <v>4.8499999999999996</v>
      </c>
      <c r="L943" s="842"/>
      <c r="M943" s="842"/>
      <c r="N943" s="1290"/>
      <c r="O943" s="1162"/>
      <c r="P943" s="1162"/>
      <c r="Q943" s="1163"/>
      <c r="R943" s="1655" t="s">
        <v>1168</v>
      </c>
      <c r="S943" s="1655" t="s">
        <v>1165</v>
      </c>
      <c r="T943" s="1565"/>
      <c r="U943" s="1565"/>
      <c r="V943" s="1565"/>
      <c r="W943" s="1565"/>
      <c r="X943" s="1565"/>
      <c r="Y943" s="1565"/>
      <c r="Z943" s="1565"/>
      <c r="AA943" s="1565"/>
    </row>
    <row r="944" spans="1:27" s="1566" customFormat="1" ht="38.25" customHeight="1">
      <c r="A944" s="841"/>
      <c r="B944" s="1289"/>
      <c r="C944" s="1332"/>
      <c r="D944" s="1288"/>
      <c r="E944" s="828" t="s">
        <v>1793</v>
      </c>
      <c r="F944" s="1264"/>
      <c r="G944" s="802"/>
      <c r="H944" s="797">
        <v>13.26</v>
      </c>
      <c r="I944" s="798"/>
      <c r="J944" s="797">
        <v>1</v>
      </c>
      <c r="K944" s="800">
        <v>13.26</v>
      </c>
      <c r="L944" s="842"/>
      <c r="M944" s="842"/>
      <c r="N944" s="1290"/>
      <c r="O944" s="1162"/>
      <c r="P944" s="1162"/>
      <c r="Q944" s="1163"/>
      <c r="R944" s="1655" t="s">
        <v>1169</v>
      </c>
      <c r="S944" s="1655" t="s">
        <v>1165</v>
      </c>
      <c r="T944" s="1565"/>
      <c r="U944" s="1565"/>
      <c r="V944" s="1565"/>
      <c r="W944" s="1565"/>
      <c r="X944" s="1565"/>
      <c r="Y944" s="1565"/>
      <c r="Z944" s="1565"/>
      <c r="AA944" s="1565"/>
    </row>
    <row r="945" spans="1:27" s="1567" customFormat="1" ht="38.25" customHeight="1">
      <c r="A945" s="1237"/>
      <c r="B945" s="1345"/>
      <c r="C945" s="1334"/>
      <c r="D945" s="1383"/>
      <c r="E945" s="1238" t="s">
        <v>1189</v>
      </c>
      <c r="F945" s="1279"/>
      <c r="G945" s="1230"/>
      <c r="H945" s="849"/>
      <c r="I945" s="850"/>
      <c r="J945" s="849"/>
      <c r="K945" s="1231"/>
      <c r="L945" s="1283"/>
      <c r="M945" s="1283"/>
      <c r="N945" s="1290"/>
      <c r="O945" s="1197"/>
      <c r="P945" s="1197"/>
      <c r="Q945" s="1167"/>
      <c r="R945" s="1666" t="s">
        <v>1169</v>
      </c>
      <c r="S945" s="1666" t="s">
        <v>1165</v>
      </c>
    </row>
    <row r="946" spans="1:27" s="1567" customFormat="1" ht="38.25" customHeight="1">
      <c r="A946" s="1237"/>
      <c r="B946" s="1345"/>
      <c r="C946" s="1334"/>
      <c r="D946" s="1383"/>
      <c r="E946" s="1279" t="s">
        <v>1529</v>
      </c>
      <c r="F946" s="1279"/>
      <c r="G946" s="849">
        <v>-1</v>
      </c>
      <c r="H946" s="849">
        <v>0.9</v>
      </c>
      <c r="I946" s="850"/>
      <c r="J946" s="851">
        <v>0.5</v>
      </c>
      <c r="K946" s="1231">
        <v>0</v>
      </c>
      <c r="L946" s="1283"/>
      <c r="M946" s="1283"/>
      <c r="N946" s="1290"/>
      <c r="O946" s="1197"/>
      <c r="P946" s="1197"/>
      <c r="Q946" s="1167"/>
      <c r="R946" s="1666" t="s">
        <v>1169</v>
      </c>
      <c r="S946" s="1666" t="s">
        <v>1165</v>
      </c>
    </row>
    <row r="947" spans="1:27" s="1567" customFormat="1" ht="38.25" customHeight="1">
      <c r="A947" s="1237"/>
      <c r="B947" s="1345"/>
      <c r="C947" s="1334"/>
      <c r="D947" s="1383"/>
      <c r="E947" s="1279" t="s">
        <v>1794</v>
      </c>
      <c r="F947" s="1279"/>
      <c r="G947" s="1230">
        <v>-1</v>
      </c>
      <c r="H947" s="849">
        <v>6.63</v>
      </c>
      <c r="I947" s="850"/>
      <c r="J947" s="849">
        <v>1</v>
      </c>
      <c r="K947" s="1234">
        <v>-6.63</v>
      </c>
      <c r="L947" s="1283"/>
      <c r="M947" s="1283"/>
      <c r="N947" s="1290"/>
      <c r="O947" s="1197"/>
      <c r="P947" s="1197"/>
      <c r="Q947" s="1167"/>
      <c r="R947" s="1666" t="s">
        <v>1169</v>
      </c>
      <c r="S947" s="1666" t="s">
        <v>1165</v>
      </c>
    </row>
    <row r="948" spans="1:27" s="1566" customFormat="1" ht="38.25" customHeight="1">
      <c r="A948" s="841"/>
      <c r="B948" s="1289"/>
      <c r="C948" s="1332"/>
      <c r="D948" s="1288"/>
      <c r="E948" s="828" t="s">
        <v>1795</v>
      </c>
      <c r="F948" s="1264"/>
      <c r="G948" s="802"/>
      <c r="H948" s="797">
        <v>19.889999999999997</v>
      </c>
      <c r="I948" s="798"/>
      <c r="J948" s="797">
        <v>1</v>
      </c>
      <c r="K948" s="800">
        <v>19.889999999999997</v>
      </c>
      <c r="L948" s="842"/>
      <c r="M948" s="842"/>
      <c r="N948" s="1290"/>
      <c r="O948" s="1162"/>
      <c r="P948" s="1162"/>
      <c r="Q948" s="1163"/>
      <c r="R948" s="1655" t="s">
        <v>1169</v>
      </c>
      <c r="S948" s="1655" t="s">
        <v>1165</v>
      </c>
      <c r="T948" s="1565"/>
      <c r="U948" s="1565"/>
      <c r="V948" s="1565"/>
      <c r="W948" s="1565"/>
      <c r="X948" s="1565"/>
      <c r="Y948" s="1565"/>
      <c r="Z948" s="1565"/>
      <c r="AA948" s="1565"/>
    </row>
    <row r="949" spans="1:27" s="1566" customFormat="1" ht="38.25" customHeight="1">
      <c r="A949" s="841"/>
      <c r="B949" s="1289"/>
      <c r="C949" s="1332"/>
      <c r="D949" s="1288"/>
      <c r="E949" s="1238" t="s">
        <v>1189</v>
      </c>
      <c r="F949" s="1238"/>
      <c r="G949" s="1230"/>
      <c r="H949" s="849"/>
      <c r="I949" s="850"/>
      <c r="J949" s="849"/>
      <c r="K949" s="1234"/>
      <c r="L949" s="842"/>
      <c r="M949" s="842"/>
      <c r="N949" s="1290"/>
      <c r="O949" s="1162"/>
      <c r="P949" s="1162"/>
      <c r="Q949" s="1163"/>
      <c r="R949" s="1655" t="s">
        <v>1169</v>
      </c>
      <c r="S949" s="1655" t="s">
        <v>1165</v>
      </c>
      <c r="T949" s="1565"/>
      <c r="U949" s="1565"/>
      <c r="V949" s="1565"/>
      <c r="W949" s="1565"/>
      <c r="X949" s="1565"/>
      <c r="Y949" s="1565"/>
      <c r="Z949" s="1565"/>
      <c r="AA949" s="1565"/>
    </row>
    <row r="950" spans="1:27" s="1567" customFormat="1" ht="38.25" customHeight="1">
      <c r="A950" s="1237"/>
      <c r="B950" s="1345"/>
      <c r="C950" s="1334"/>
      <c r="D950" s="1383"/>
      <c r="E950" s="1279" t="s">
        <v>1529</v>
      </c>
      <c r="F950" s="1279"/>
      <c r="G950" s="1230">
        <v>-2</v>
      </c>
      <c r="H950" s="849">
        <v>0.9</v>
      </c>
      <c r="I950" s="850"/>
      <c r="J950" s="849">
        <v>0.5</v>
      </c>
      <c r="K950" s="1231">
        <v>0</v>
      </c>
      <c r="L950" s="1283"/>
      <c r="M950" s="1283"/>
      <c r="N950" s="1290"/>
      <c r="O950" s="1197"/>
      <c r="P950" s="1197"/>
      <c r="Q950" s="1167"/>
      <c r="R950" s="1666" t="s">
        <v>1169</v>
      </c>
      <c r="S950" s="1666" t="s">
        <v>1165</v>
      </c>
    </row>
    <row r="951" spans="1:27" s="1567" customFormat="1" ht="38.25" customHeight="1">
      <c r="A951" s="1237"/>
      <c r="B951" s="1345"/>
      <c r="C951" s="1334"/>
      <c r="D951" s="1383"/>
      <c r="E951" s="1279" t="s">
        <v>1678</v>
      </c>
      <c r="F951" s="1279"/>
      <c r="G951" s="849">
        <v>-3</v>
      </c>
      <c r="H951" s="849">
        <v>0.9</v>
      </c>
      <c r="I951" s="850"/>
      <c r="J951" s="851">
        <v>0.5</v>
      </c>
      <c r="K951" s="1231">
        <v>0</v>
      </c>
      <c r="L951" s="1283"/>
      <c r="M951" s="1283"/>
      <c r="N951" s="1290"/>
      <c r="O951" s="1197"/>
      <c r="P951" s="1197"/>
      <c r="Q951" s="1167"/>
      <c r="R951" s="1666" t="s">
        <v>1169</v>
      </c>
      <c r="S951" s="1666" t="s">
        <v>1165</v>
      </c>
    </row>
    <row r="952" spans="1:27" s="1567" customFormat="1" ht="38.25" customHeight="1">
      <c r="A952" s="1237"/>
      <c r="B952" s="1345"/>
      <c r="C952" s="1334"/>
      <c r="D952" s="1383"/>
      <c r="E952" s="1279" t="s">
        <v>1621</v>
      </c>
      <c r="F952" s="1279"/>
      <c r="G952" s="1230">
        <v>-1</v>
      </c>
      <c r="H952" s="849">
        <v>0.9</v>
      </c>
      <c r="I952" s="850"/>
      <c r="J952" s="849">
        <v>0.5</v>
      </c>
      <c r="K952" s="1234">
        <v>0</v>
      </c>
      <c r="L952" s="1283"/>
      <c r="M952" s="1283"/>
      <c r="N952" s="1290"/>
      <c r="O952" s="1197"/>
      <c r="P952" s="1197"/>
      <c r="Q952" s="1167"/>
      <c r="R952" s="1666" t="s">
        <v>1168</v>
      </c>
      <c r="S952" s="1667" t="s">
        <v>1165</v>
      </c>
    </row>
    <row r="953" spans="1:27" s="1567" customFormat="1" ht="38.25" customHeight="1">
      <c r="A953" s="1237"/>
      <c r="B953" s="1345"/>
      <c r="C953" s="1334"/>
      <c r="D953" s="1383"/>
      <c r="E953" s="1279" t="s">
        <v>1679</v>
      </c>
      <c r="F953" s="1279"/>
      <c r="G953" s="1230">
        <v>-1</v>
      </c>
      <c r="H953" s="849">
        <v>1.35</v>
      </c>
      <c r="I953" s="850"/>
      <c r="J953" s="849">
        <v>0.5</v>
      </c>
      <c r="K953" s="1234">
        <v>0</v>
      </c>
      <c r="L953" s="1283"/>
      <c r="M953" s="1283"/>
      <c r="N953" s="1290"/>
      <c r="O953" s="1197"/>
      <c r="P953" s="1197"/>
      <c r="Q953" s="1167"/>
      <c r="R953" s="1666" t="s">
        <v>1168</v>
      </c>
      <c r="S953" s="1666" t="s">
        <v>1165</v>
      </c>
    </row>
    <row r="954" spans="1:27" s="1567" customFormat="1" ht="38.25" customHeight="1">
      <c r="A954" s="1237"/>
      <c r="B954" s="1345"/>
      <c r="C954" s="1334"/>
      <c r="D954" s="1383"/>
      <c r="E954" s="1279" t="s">
        <v>1758</v>
      </c>
      <c r="F954" s="1279"/>
      <c r="G954" s="1230">
        <v>-1</v>
      </c>
      <c r="H954" s="849">
        <v>1.35</v>
      </c>
      <c r="I954" s="850"/>
      <c r="J954" s="849">
        <v>0.5</v>
      </c>
      <c r="K954" s="1231">
        <v>0</v>
      </c>
      <c r="L954" s="1283"/>
      <c r="M954" s="1283"/>
      <c r="N954" s="1290"/>
      <c r="O954" s="1197"/>
      <c r="P954" s="1197"/>
      <c r="Q954" s="1167"/>
      <c r="R954" s="1666" t="s">
        <v>1168</v>
      </c>
      <c r="S954" s="1666" t="s">
        <v>1165</v>
      </c>
    </row>
    <row r="955" spans="1:27" s="1567" customFormat="1" ht="38.25" customHeight="1">
      <c r="A955" s="1237"/>
      <c r="B955" s="1345"/>
      <c r="C955" s="1334"/>
      <c r="D955" s="1383"/>
      <c r="E955" s="1279" t="s">
        <v>1796</v>
      </c>
      <c r="F955" s="1279"/>
      <c r="G955" s="1230">
        <v>-1</v>
      </c>
      <c r="H955" s="849">
        <v>10.54</v>
      </c>
      <c r="I955" s="850"/>
      <c r="J955" s="849">
        <v>1</v>
      </c>
      <c r="K955" s="1231">
        <v>-10.54</v>
      </c>
      <c r="L955" s="1283"/>
      <c r="M955" s="1283"/>
      <c r="N955" s="1290"/>
      <c r="O955" s="1197"/>
      <c r="P955" s="1197"/>
      <c r="Q955" s="1167"/>
      <c r="R955" s="1666" t="s">
        <v>1168</v>
      </c>
      <c r="S955" s="1666" t="s">
        <v>1165</v>
      </c>
    </row>
    <row r="956" spans="1:27" s="1567" customFormat="1" ht="38.25" customHeight="1">
      <c r="A956" s="1237"/>
      <c r="B956" s="1345"/>
      <c r="C956" s="1334"/>
      <c r="D956" s="1383"/>
      <c r="E956" s="1279" t="s">
        <v>1797</v>
      </c>
      <c r="F956" s="1279"/>
      <c r="G956" s="1230">
        <v>-1</v>
      </c>
      <c r="H956" s="849">
        <v>0.48</v>
      </c>
      <c r="I956" s="850"/>
      <c r="J956" s="849">
        <v>1</v>
      </c>
      <c r="K956" s="1231">
        <v>-0.48</v>
      </c>
      <c r="L956" s="1283"/>
      <c r="M956" s="1283"/>
      <c r="N956" s="1290"/>
      <c r="O956" s="1197"/>
      <c r="P956" s="1197"/>
      <c r="Q956" s="1167"/>
      <c r="R956" s="1666" t="s">
        <v>1169</v>
      </c>
      <c r="S956" s="1666" t="s">
        <v>1165</v>
      </c>
    </row>
    <row r="957" spans="1:27" s="1567" customFormat="1" ht="38.25" customHeight="1">
      <c r="A957" s="1237"/>
      <c r="B957" s="1345"/>
      <c r="C957" s="1334"/>
      <c r="D957" s="1383"/>
      <c r="E957" s="1279" t="s">
        <v>1798</v>
      </c>
      <c r="F957" s="1279"/>
      <c r="G957" s="1230">
        <v>-1</v>
      </c>
      <c r="H957" s="849">
        <v>0.9</v>
      </c>
      <c r="I957" s="850"/>
      <c r="J957" s="849">
        <v>0.5</v>
      </c>
      <c r="K957" s="1231">
        <v>-0.45</v>
      </c>
      <c r="L957" s="1283"/>
      <c r="M957" s="1283"/>
      <c r="N957" s="1290"/>
      <c r="O957" s="1197"/>
      <c r="P957" s="1197"/>
      <c r="Q957" s="1167"/>
      <c r="R957" s="1666" t="s">
        <v>1169</v>
      </c>
      <c r="S957" s="1666" t="s">
        <v>1165</v>
      </c>
    </row>
    <row r="958" spans="1:27" s="1566" customFormat="1" ht="38.25" customHeight="1">
      <c r="A958" s="841"/>
      <c r="B958" s="1289"/>
      <c r="C958" s="1332"/>
      <c r="D958" s="1288"/>
      <c r="E958" s="828" t="s">
        <v>1798</v>
      </c>
      <c r="F958" s="828"/>
      <c r="G958" s="802">
        <v>1</v>
      </c>
      <c r="H958" s="797">
        <v>0.9</v>
      </c>
      <c r="I958" s="798"/>
      <c r="J958" s="797">
        <v>0.5</v>
      </c>
      <c r="K958" s="800">
        <v>0.45</v>
      </c>
      <c r="L958" s="842"/>
      <c r="M958" s="842"/>
      <c r="N958" s="1290"/>
      <c r="O958" s="1162"/>
      <c r="P958" s="1162"/>
      <c r="Q958" s="1163"/>
      <c r="R958" s="1655" t="s">
        <v>1169</v>
      </c>
      <c r="S958" s="1655" t="s">
        <v>1165</v>
      </c>
      <c r="T958" s="1565"/>
      <c r="U958" s="1565"/>
      <c r="V958" s="1565"/>
      <c r="W958" s="1565"/>
      <c r="X958" s="1565"/>
      <c r="Y958" s="1565"/>
      <c r="Z958" s="1565"/>
      <c r="AA958" s="1565"/>
    </row>
    <row r="959" spans="1:27" s="1566" customFormat="1" ht="38.25" customHeight="1">
      <c r="A959" s="841"/>
      <c r="B959" s="1289"/>
      <c r="C959" s="1332"/>
      <c r="D959" s="1288"/>
      <c r="E959" s="828" t="s">
        <v>1799</v>
      </c>
      <c r="F959" s="828"/>
      <c r="G959" s="802"/>
      <c r="H959" s="797">
        <v>11.9</v>
      </c>
      <c r="I959" s="798"/>
      <c r="J959" s="797">
        <v>2.6</v>
      </c>
      <c r="K959" s="800">
        <v>30.94</v>
      </c>
      <c r="L959" s="842"/>
      <c r="M959" s="842"/>
      <c r="N959" s="1290"/>
      <c r="O959" s="1162"/>
      <c r="P959" s="1162"/>
      <c r="Q959" s="1163"/>
      <c r="R959" s="1655" t="s">
        <v>1169</v>
      </c>
      <c r="S959" s="1655" t="s">
        <v>1165</v>
      </c>
      <c r="T959" s="1565"/>
      <c r="U959" s="1565"/>
      <c r="V959" s="1565"/>
      <c r="W959" s="1565"/>
      <c r="X959" s="1565"/>
      <c r="Y959" s="1565"/>
      <c r="Z959" s="1565"/>
      <c r="AA959" s="1565"/>
    </row>
    <row r="960" spans="1:27" s="1567" customFormat="1" ht="38.25" customHeight="1">
      <c r="A960" s="1237"/>
      <c r="B960" s="1345"/>
      <c r="C960" s="1334"/>
      <c r="D960" s="1383"/>
      <c r="E960" s="1238" t="s">
        <v>1189</v>
      </c>
      <c r="F960" s="1279"/>
      <c r="G960" s="1230"/>
      <c r="H960" s="849"/>
      <c r="I960" s="850"/>
      <c r="J960" s="849"/>
      <c r="K960" s="1231"/>
      <c r="L960" s="1283"/>
      <c r="M960" s="1283"/>
      <c r="N960" s="1290"/>
      <c r="O960" s="1197"/>
      <c r="P960" s="1197"/>
      <c r="Q960" s="1167"/>
      <c r="R960" s="1666" t="s">
        <v>1170</v>
      </c>
      <c r="S960" s="1667" t="s">
        <v>1238</v>
      </c>
    </row>
    <row r="961" spans="1:27" s="1567" customFormat="1" ht="38.25" customHeight="1">
      <c r="A961" s="1237"/>
      <c r="B961" s="1345"/>
      <c r="C961" s="1334"/>
      <c r="D961" s="1383"/>
      <c r="E961" s="1279" t="s">
        <v>1678</v>
      </c>
      <c r="F961" s="1279"/>
      <c r="G961" s="849">
        <v>-1</v>
      </c>
      <c r="H961" s="849">
        <v>0.8</v>
      </c>
      <c r="I961" s="850"/>
      <c r="J961" s="851">
        <v>2.1</v>
      </c>
      <c r="K961" s="1231">
        <v>0</v>
      </c>
      <c r="L961" s="1283"/>
      <c r="M961" s="1283"/>
      <c r="N961" s="1290"/>
      <c r="O961" s="1197"/>
      <c r="P961" s="1197"/>
      <c r="Q961" s="1167"/>
      <c r="R961" s="1666" t="s">
        <v>1170</v>
      </c>
      <c r="S961" s="1666" t="s">
        <v>1238</v>
      </c>
    </row>
    <row r="962" spans="1:27" s="1567" customFormat="1" ht="38.25" customHeight="1">
      <c r="A962" s="1237"/>
      <c r="B962" s="1345"/>
      <c r="C962" s="1334"/>
      <c r="D962" s="1383"/>
      <c r="E962" s="1279" t="s">
        <v>1712</v>
      </c>
      <c r="F962" s="1279"/>
      <c r="G962" s="1230">
        <v>-1</v>
      </c>
      <c r="H962" s="849">
        <v>1.2</v>
      </c>
      <c r="I962" s="850"/>
      <c r="J962" s="849">
        <v>1.2</v>
      </c>
      <c r="K962" s="1234">
        <v>0</v>
      </c>
      <c r="L962" s="1283"/>
      <c r="M962" s="1283"/>
      <c r="N962" s="1290"/>
      <c r="O962" s="1197"/>
      <c r="P962" s="1197"/>
      <c r="Q962" s="1167"/>
      <c r="R962" s="1666" t="s">
        <v>1170</v>
      </c>
      <c r="S962" s="1666" t="s">
        <v>1238</v>
      </c>
    </row>
    <row r="963" spans="1:27" s="1567" customFormat="1" ht="38.25" customHeight="1">
      <c r="A963" s="1237"/>
      <c r="B963" s="1345"/>
      <c r="C963" s="1334"/>
      <c r="D963" s="1383"/>
      <c r="E963" s="1279" t="s">
        <v>1800</v>
      </c>
      <c r="F963" s="1279"/>
      <c r="G963" s="1230">
        <v>-1</v>
      </c>
      <c r="H963" s="849">
        <v>1.2</v>
      </c>
      <c r="I963" s="850"/>
      <c r="J963" s="849">
        <v>1.2</v>
      </c>
      <c r="K963" s="1234">
        <v>0</v>
      </c>
      <c r="L963" s="1283"/>
      <c r="M963" s="1283"/>
      <c r="N963" s="1290"/>
      <c r="O963" s="1197"/>
      <c r="P963" s="1197"/>
      <c r="Q963" s="1167"/>
      <c r="R963" s="1666" t="s">
        <v>1170</v>
      </c>
      <c r="S963" s="1666" t="s">
        <v>1238</v>
      </c>
    </row>
    <row r="964" spans="1:27" s="1567" customFormat="1" ht="38.25" customHeight="1">
      <c r="A964" s="1237"/>
      <c r="B964" s="1345"/>
      <c r="C964" s="1334"/>
      <c r="D964" s="1383"/>
      <c r="E964" s="1279" t="s">
        <v>1801</v>
      </c>
      <c r="F964" s="1279"/>
      <c r="G964" s="1230">
        <v>-1</v>
      </c>
      <c r="H964" s="849">
        <v>5.95</v>
      </c>
      <c r="I964" s="850"/>
      <c r="J964" s="849">
        <v>2.6</v>
      </c>
      <c r="K964" s="1234">
        <v>-15.47</v>
      </c>
      <c r="L964" s="1283"/>
      <c r="M964" s="1283"/>
      <c r="N964" s="1290"/>
      <c r="O964" s="1197"/>
      <c r="P964" s="1197"/>
      <c r="Q964" s="1167"/>
      <c r="R964" s="1666" t="s">
        <v>1170</v>
      </c>
      <c r="S964" s="1666" t="s">
        <v>1238</v>
      </c>
    </row>
    <row r="965" spans="1:27" s="1566" customFormat="1" ht="38.25" customHeight="1">
      <c r="A965" s="841"/>
      <c r="B965" s="1289"/>
      <c r="C965" s="1332"/>
      <c r="D965" s="1288"/>
      <c r="E965" s="828" t="s">
        <v>1801</v>
      </c>
      <c r="F965" s="1264"/>
      <c r="G965" s="802">
        <v>1</v>
      </c>
      <c r="H965" s="797">
        <v>5.95</v>
      </c>
      <c r="I965" s="798"/>
      <c r="J965" s="797">
        <v>2.6</v>
      </c>
      <c r="K965" s="800">
        <v>15.47</v>
      </c>
      <c r="L965" s="842"/>
      <c r="M965" s="842"/>
      <c r="N965" s="1290"/>
      <c r="O965" s="1162"/>
      <c r="P965" s="1162"/>
      <c r="Q965" s="1163"/>
      <c r="R965" s="1582" t="s">
        <v>1169</v>
      </c>
      <c r="S965" s="1579">
        <v>4</v>
      </c>
      <c r="T965" s="1565"/>
      <c r="U965" s="1565"/>
      <c r="V965" s="1565"/>
      <c r="W965" s="1565"/>
      <c r="X965" s="1565"/>
      <c r="Y965" s="1565"/>
      <c r="Z965" s="1565"/>
      <c r="AA965" s="1565"/>
    </row>
    <row r="966" spans="1:27" s="1566" customFormat="1" ht="38.25" customHeight="1">
      <c r="A966" s="841"/>
      <c r="B966" s="1289"/>
      <c r="C966" s="1332"/>
      <c r="D966" s="1288"/>
      <c r="E966" s="828" t="s">
        <v>1802</v>
      </c>
      <c r="F966" s="1264"/>
      <c r="G966" s="802"/>
      <c r="H966" s="797">
        <v>10.9</v>
      </c>
      <c r="I966" s="798"/>
      <c r="J966" s="797">
        <v>2.6</v>
      </c>
      <c r="K966" s="800">
        <v>28.340000000000003</v>
      </c>
      <c r="L966" s="842"/>
      <c r="M966" s="842"/>
      <c r="N966" s="1290"/>
      <c r="O966" s="1162"/>
      <c r="P966" s="1162"/>
      <c r="Q966" s="1163"/>
      <c r="R966" s="1582" t="s">
        <v>1169</v>
      </c>
      <c r="S966" s="1579">
        <v>4</v>
      </c>
      <c r="T966" s="1565"/>
      <c r="U966" s="1565"/>
      <c r="V966" s="1565"/>
      <c r="W966" s="1565"/>
      <c r="X966" s="1565"/>
      <c r="Y966" s="1565"/>
      <c r="Z966" s="1565"/>
      <c r="AA966" s="1565"/>
    </row>
    <row r="967" spans="1:27" s="1566" customFormat="1" ht="38.25" customHeight="1">
      <c r="A967" s="841"/>
      <c r="B967" s="1289"/>
      <c r="C967" s="1332"/>
      <c r="D967" s="1288"/>
      <c r="E967" s="1238" t="s">
        <v>1189</v>
      </c>
      <c r="F967" s="1238"/>
      <c r="G967" s="1230"/>
      <c r="H967" s="849"/>
      <c r="I967" s="850"/>
      <c r="J967" s="849"/>
      <c r="K967" s="1234"/>
      <c r="L967" s="842"/>
      <c r="M967" s="842"/>
      <c r="N967" s="1290"/>
      <c r="O967" s="1162"/>
      <c r="P967" s="1162"/>
      <c r="Q967" s="1163"/>
      <c r="R967" s="1655" t="s">
        <v>1169</v>
      </c>
      <c r="S967" s="1655">
        <v>4</v>
      </c>
      <c r="T967" s="1565"/>
      <c r="U967" s="1565"/>
      <c r="V967" s="1565"/>
      <c r="W967" s="1565"/>
      <c r="X967" s="1565"/>
      <c r="Y967" s="1565"/>
      <c r="Z967" s="1565"/>
      <c r="AA967" s="1565"/>
    </row>
    <row r="968" spans="1:27" s="1566" customFormat="1" ht="38.25" customHeight="1">
      <c r="A968" s="841"/>
      <c r="B968" s="1289"/>
      <c r="C968" s="1332"/>
      <c r="D968" s="1288"/>
      <c r="E968" s="1279" t="s">
        <v>1678</v>
      </c>
      <c r="F968" s="1238"/>
      <c r="G968" s="1230">
        <v>-1</v>
      </c>
      <c r="H968" s="849">
        <v>0.8</v>
      </c>
      <c r="I968" s="850"/>
      <c r="J968" s="849">
        <v>2.1</v>
      </c>
      <c r="K968" s="1234">
        <v>0</v>
      </c>
      <c r="L968" s="842"/>
      <c r="M968" s="842"/>
      <c r="N968" s="1290"/>
      <c r="O968" s="1162"/>
      <c r="P968" s="1162"/>
      <c r="Q968" s="1163"/>
      <c r="R968" s="1582" t="s">
        <v>1169</v>
      </c>
      <c r="S968" s="1583" t="s">
        <v>1238</v>
      </c>
      <c r="T968" s="1565"/>
      <c r="U968" s="1565"/>
      <c r="V968" s="1565"/>
      <c r="W968" s="1565"/>
      <c r="X968" s="1565"/>
      <c r="Y968" s="1565"/>
      <c r="Z968" s="1565"/>
      <c r="AA968" s="1565"/>
    </row>
    <row r="969" spans="1:27" s="1566" customFormat="1" ht="38.25" customHeight="1">
      <c r="A969" s="841"/>
      <c r="B969" s="1289"/>
      <c r="C969" s="1332"/>
      <c r="D969" s="1288"/>
      <c r="E969" s="1279" t="s">
        <v>1782</v>
      </c>
      <c r="F969" s="1238"/>
      <c r="G969" s="1230">
        <v>-1</v>
      </c>
      <c r="H969" s="849">
        <v>1.2</v>
      </c>
      <c r="I969" s="850"/>
      <c r="J969" s="849">
        <v>0.4</v>
      </c>
      <c r="K969" s="1234">
        <v>0</v>
      </c>
      <c r="L969" s="842"/>
      <c r="M969" s="842"/>
      <c r="N969" s="1290"/>
      <c r="O969" s="1162"/>
      <c r="P969" s="1162"/>
      <c r="Q969" s="1163"/>
      <c r="R969" s="1582" t="str">
        <f>R968</f>
        <v>5-Pintura</v>
      </c>
      <c r="S969" s="1583" t="str">
        <f>S968</f>
        <v>6-PINTURA-0,60</v>
      </c>
      <c r="T969" s="1565"/>
      <c r="U969" s="1565"/>
      <c r="V969" s="1565"/>
      <c r="W969" s="1565"/>
      <c r="X969" s="1565"/>
      <c r="Y969" s="1565"/>
      <c r="Z969" s="1565"/>
      <c r="AA969" s="1565"/>
    </row>
    <row r="970" spans="1:27" s="1566" customFormat="1" ht="38.25" customHeight="1">
      <c r="A970" s="841"/>
      <c r="B970" s="1289"/>
      <c r="C970" s="1332"/>
      <c r="D970" s="1288"/>
      <c r="E970" s="1279" t="s">
        <v>1719</v>
      </c>
      <c r="F970" s="1238"/>
      <c r="G970" s="1230">
        <v>-1</v>
      </c>
      <c r="H970" s="849">
        <v>0.7</v>
      </c>
      <c r="I970" s="850"/>
      <c r="J970" s="849">
        <v>0.5</v>
      </c>
      <c r="K970" s="1234">
        <v>-0.35</v>
      </c>
      <c r="L970" s="842"/>
      <c r="M970" s="842"/>
      <c r="N970" s="1290"/>
      <c r="O970" s="1162"/>
      <c r="P970" s="1162"/>
      <c r="Q970" s="1163"/>
      <c r="R970" s="1582" t="str">
        <f>R969</f>
        <v>5-Pintura</v>
      </c>
      <c r="S970" s="1583" t="str">
        <f>S969</f>
        <v>6-PINTURA-0,60</v>
      </c>
      <c r="T970" s="1565"/>
      <c r="U970" s="1565"/>
      <c r="V970" s="1565"/>
      <c r="W970" s="1565"/>
      <c r="X970" s="1565"/>
      <c r="Y970" s="1565"/>
      <c r="Z970" s="1565"/>
      <c r="AA970" s="1565"/>
    </row>
    <row r="971" spans="1:27" s="1566" customFormat="1" ht="38.25" customHeight="1">
      <c r="A971" s="841"/>
      <c r="B971" s="1289"/>
      <c r="C971" s="1332"/>
      <c r="D971" s="1288"/>
      <c r="E971" s="1279" t="s">
        <v>1627</v>
      </c>
      <c r="F971" s="1238"/>
      <c r="G971" s="1230">
        <v>-1</v>
      </c>
      <c r="H971" s="849">
        <v>1.44</v>
      </c>
      <c r="I971" s="850"/>
      <c r="J971" s="849">
        <v>0.74</v>
      </c>
      <c r="K971" s="1234">
        <v>-1.0655999999999999</v>
      </c>
      <c r="L971" s="842"/>
      <c r="M971" s="842"/>
      <c r="N971" s="1290"/>
      <c r="O971" s="1162"/>
      <c r="P971" s="1162"/>
      <c r="Q971" s="1163"/>
      <c r="R971" s="1582" t="s">
        <v>1170</v>
      </c>
      <c r="S971" s="1583" t="s">
        <v>1238</v>
      </c>
      <c r="T971" s="1565"/>
      <c r="U971" s="1565"/>
      <c r="V971" s="1565"/>
      <c r="W971" s="1565"/>
      <c r="X971" s="1565"/>
      <c r="Y971" s="1565"/>
      <c r="Z971" s="1565"/>
      <c r="AA971" s="1565"/>
    </row>
    <row r="972" spans="1:27" s="1566" customFormat="1" ht="38.25" customHeight="1">
      <c r="A972" s="841"/>
      <c r="B972" s="1289"/>
      <c r="C972" s="1332"/>
      <c r="D972" s="1288"/>
      <c r="E972" s="1279" t="s">
        <v>1803</v>
      </c>
      <c r="F972" s="1238"/>
      <c r="G972" s="1230">
        <v>-1</v>
      </c>
      <c r="H972" s="849">
        <v>5.95</v>
      </c>
      <c r="I972" s="850"/>
      <c r="J972" s="849">
        <v>2.6</v>
      </c>
      <c r="K972" s="1234">
        <v>-15.47</v>
      </c>
      <c r="L972" s="842"/>
      <c r="M972" s="842"/>
      <c r="N972" s="1290"/>
      <c r="O972" s="1162"/>
      <c r="P972" s="1162"/>
      <c r="Q972" s="1163"/>
      <c r="R972" s="1582" t="s">
        <v>1170</v>
      </c>
      <c r="S972" s="1583" t="s">
        <v>1238</v>
      </c>
      <c r="T972" s="1565"/>
      <c r="U972" s="1565"/>
      <c r="V972" s="1565"/>
      <c r="W972" s="1565"/>
      <c r="X972" s="1565"/>
      <c r="Y972" s="1565"/>
      <c r="Z972" s="1565"/>
      <c r="AA972" s="1565"/>
    </row>
    <row r="973" spans="1:27" s="1566" customFormat="1" ht="38.25" customHeight="1">
      <c r="A973" s="841"/>
      <c r="B973" s="1289"/>
      <c r="C973" s="1332"/>
      <c r="D973" s="1288"/>
      <c r="E973" s="828" t="s">
        <v>1804</v>
      </c>
      <c r="F973" s="1264"/>
      <c r="G973" s="802"/>
      <c r="H973" s="797">
        <v>11</v>
      </c>
      <c r="I973" s="798"/>
      <c r="J973" s="797">
        <v>1</v>
      </c>
      <c r="K973" s="800">
        <v>11</v>
      </c>
      <c r="L973" s="842"/>
      <c r="M973" s="842"/>
      <c r="N973" s="1290"/>
      <c r="O973" s="1162"/>
      <c r="P973" s="1162"/>
      <c r="Q973" s="1163"/>
      <c r="R973" s="1582" t="s">
        <v>1170</v>
      </c>
      <c r="S973" s="1579" t="s">
        <v>1238</v>
      </c>
      <c r="T973" s="1565"/>
      <c r="U973" s="1565"/>
      <c r="V973" s="1565"/>
      <c r="W973" s="1565"/>
      <c r="X973" s="1565"/>
      <c r="Y973" s="1565"/>
      <c r="Z973" s="1565"/>
      <c r="AA973" s="1565"/>
    </row>
    <row r="974" spans="1:27" s="1566" customFormat="1" ht="38.25" customHeight="1">
      <c r="A974" s="841"/>
      <c r="B974" s="1289"/>
      <c r="C974" s="1332"/>
      <c r="D974" s="1288"/>
      <c r="E974" s="1238" t="s">
        <v>1189</v>
      </c>
      <c r="F974" s="1238"/>
      <c r="G974" s="1230"/>
      <c r="H974" s="849"/>
      <c r="I974" s="850"/>
      <c r="J974" s="849"/>
      <c r="K974" s="1234"/>
      <c r="L974" s="842"/>
      <c r="M974" s="842"/>
      <c r="N974" s="1290"/>
      <c r="O974" s="1162"/>
      <c r="P974" s="1162"/>
      <c r="Q974" s="1163"/>
      <c r="R974" s="1582" t="s">
        <v>1170</v>
      </c>
      <c r="S974" s="1583" t="s">
        <v>1238</v>
      </c>
      <c r="T974" s="1565"/>
      <c r="U974" s="1565"/>
      <c r="V974" s="1565"/>
      <c r="W974" s="1565"/>
      <c r="X974" s="1565"/>
      <c r="Y974" s="1565"/>
      <c r="Z974" s="1565"/>
      <c r="AA974" s="1565"/>
    </row>
    <row r="975" spans="1:27" s="1566" customFormat="1" ht="38.25" customHeight="1">
      <c r="A975" s="841"/>
      <c r="B975" s="1289"/>
      <c r="C975" s="1332"/>
      <c r="D975" s="1288"/>
      <c r="E975" s="1279" t="s">
        <v>1621</v>
      </c>
      <c r="F975" s="1238"/>
      <c r="G975" s="1230">
        <v>-1</v>
      </c>
      <c r="H975" s="849">
        <v>0.9</v>
      </c>
      <c r="I975" s="850"/>
      <c r="J975" s="849">
        <v>0.5</v>
      </c>
      <c r="K975" s="1234">
        <v>0</v>
      </c>
      <c r="L975" s="842"/>
      <c r="M975" s="842"/>
      <c r="N975" s="1290"/>
      <c r="O975" s="1162"/>
      <c r="P975" s="1162"/>
      <c r="Q975" s="1163"/>
      <c r="R975" s="1655" t="s">
        <v>1170</v>
      </c>
      <c r="S975" s="1655" t="s">
        <v>1238</v>
      </c>
      <c r="T975" s="1565"/>
      <c r="U975" s="1565"/>
      <c r="V975" s="1565"/>
      <c r="W975" s="1565"/>
      <c r="X975" s="1565"/>
      <c r="Y975" s="1565"/>
      <c r="Z975" s="1565"/>
      <c r="AA975" s="1565"/>
    </row>
    <row r="976" spans="1:27" s="1566" customFormat="1" ht="38.25" customHeight="1">
      <c r="A976" s="841"/>
      <c r="B976" s="1289"/>
      <c r="C976" s="1332"/>
      <c r="D976" s="1288"/>
      <c r="E976" s="1279" t="s">
        <v>1712</v>
      </c>
      <c r="F976" s="1238"/>
      <c r="G976" s="1230">
        <v>-1</v>
      </c>
      <c r="H976" s="849">
        <v>1.2</v>
      </c>
      <c r="I976" s="850"/>
      <c r="J976" s="849">
        <v>0.6</v>
      </c>
      <c r="K976" s="1234">
        <v>0</v>
      </c>
      <c r="L976" s="842"/>
      <c r="M976" s="842"/>
      <c r="N976" s="1290"/>
      <c r="O976" s="1162"/>
      <c r="P976" s="1162"/>
      <c r="Q976" s="1163"/>
      <c r="R976" s="1655" t="s">
        <v>1170</v>
      </c>
      <c r="S976" s="1655" t="s">
        <v>1238</v>
      </c>
      <c r="T976" s="1565"/>
      <c r="U976" s="1565"/>
      <c r="V976" s="1565"/>
      <c r="W976" s="1565"/>
      <c r="X976" s="1565"/>
      <c r="Y976" s="1565"/>
      <c r="Z976" s="1565"/>
      <c r="AA976" s="1565"/>
    </row>
    <row r="977" spans="1:27" s="1566" customFormat="1" ht="38.25" customHeight="1">
      <c r="A977" s="841"/>
      <c r="B977" s="1289"/>
      <c r="C977" s="1332"/>
      <c r="D977" s="1288"/>
      <c r="E977" s="1279" t="s">
        <v>1805</v>
      </c>
      <c r="F977" s="1238"/>
      <c r="G977" s="1230">
        <v>-1</v>
      </c>
      <c r="H977" s="849">
        <v>5.5</v>
      </c>
      <c r="I977" s="850"/>
      <c r="J977" s="849">
        <v>1</v>
      </c>
      <c r="K977" s="1234">
        <v>-5.5</v>
      </c>
      <c r="L977" s="842"/>
      <c r="M977" s="842"/>
      <c r="N977" s="1290"/>
      <c r="O977" s="1162"/>
      <c r="P977" s="1162"/>
      <c r="Q977" s="1163"/>
      <c r="R977" s="1655" t="s">
        <v>1169</v>
      </c>
      <c r="S977" s="1655" t="s">
        <v>1165</v>
      </c>
      <c r="T977" s="1565"/>
      <c r="U977" s="1565"/>
      <c r="V977" s="1565"/>
      <c r="W977" s="1565"/>
      <c r="X977" s="1565"/>
      <c r="Y977" s="1565"/>
      <c r="Z977" s="1565"/>
      <c r="AA977" s="1565"/>
    </row>
    <row r="978" spans="1:27" s="1566" customFormat="1" ht="38.25" customHeight="1">
      <c r="A978" s="841"/>
      <c r="B978" s="1289"/>
      <c r="C978" s="1332"/>
      <c r="D978" s="1288"/>
      <c r="E978" s="828" t="s">
        <v>1806</v>
      </c>
      <c r="F978" s="1264"/>
      <c r="G978" s="802"/>
      <c r="H978" s="797">
        <v>12.1</v>
      </c>
      <c r="I978" s="797"/>
      <c r="J978" s="797">
        <v>0.85000000000000009</v>
      </c>
      <c r="K978" s="1235">
        <v>10.285</v>
      </c>
      <c r="L978" s="842"/>
      <c r="M978" s="842"/>
      <c r="N978" s="1290"/>
      <c r="O978" s="1162"/>
      <c r="P978" s="1162"/>
      <c r="Q978" s="1163"/>
      <c r="R978" s="1655" t="s">
        <v>1169</v>
      </c>
      <c r="S978" s="1655" t="s">
        <v>1165</v>
      </c>
      <c r="T978" s="1565"/>
      <c r="U978" s="1565"/>
      <c r="V978" s="1565"/>
      <c r="W978" s="1565"/>
      <c r="X978" s="1565"/>
      <c r="Y978" s="1565"/>
      <c r="Z978" s="1565"/>
      <c r="AA978" s="1565"/>
    </row>
    <row r="979" spans="1:27" s="1567" customFormat="1" ht="38.25" customHeight="1">
      <c r="A979" s="1229"/>
      <c r="B979" s="1333"/>
      <c r="C979" s="1334"/>
      <c r="D979" s="1335"/>
      <c r="E979" s="1238" t="s">
        <v>1189</v>
      </c>
      <c r="F979" s="1238"/>
      <c r="G979" s="1230"/>
      <c r="H979" s="849"/>
      <c r="I979" s="850"/>
      <c r="J979" s="849"/>
      <c r="K979" s="1234"/>
      <c r="L979" s="1232"/>
      <c r="M979" s="1232"/>
      <c r="N979" s="1290"/>
      <c r="O979" s="1166"/>
      <c r="P979" s="1166"/>
      <c r="Q979" s="1167"/>
      <c r="R979" s="1668" t="s">
        <v>1169</v>
      </c>
      <c r="S979" s="1668" t="s">
        <v>1165</v>
      </c>
    </row>
    <row r="980" spans="1:27" s="1567" customFormat="1" ht="38.25" customHeight="1">
      <c r="A980" s="1229"/>
      <c r="B980" s="1333"/>
      <c r="C980" s="1334"/>
      <c r="D980" s="1335"/>
      <c r="E980" s="1279" t="s">
        <v>1529</v>
      </c>
      <c r="F980" s="1279"/>
      <c r="G980" s="1230">
        <v>-1</v>
      </c>
      <c r="H980" s="849">
        <v>0.9</v>
      </c>
      <c r="I980" s="850"/>
      <c r="J980" s="849">
        <v>0.5</v>
      </c>
      <c r="K980" s="1231">
        <v>0</v>
      </c>
      <c r="L980" s="1232"/>
      <c r="M980" s="1232"/>
      <c r="N980" s="1290"/>
      <c r="O980" s="1166"/>
      <c r="P980" s="1166"/>
      <c r="Q980" s="1167"/>
      <c r="R980" s="1668" t="s">
        <v>1169</v>
      </c>
      <c r="S980" s="1668" t="s">
        <v>1165</v>
      </c>
    </row>
    <row r="981" spans="1:27" s="1567" customFormat="1" ht="38.25" customHeight="1">
      <c r="A981" s="1229"/>
      <c r="B981" s="1333"/>
      <c r="C981" s="1334"/>
      <c r="D981" s="1335"/>
      <c r="E981" s="1279" t="s">
        <v>1712</v>
      </c>
      <c r="F981" s="1279"/>
      <c r="G981" s="849">
        <v>-1</v>
      </c>
      <c r="H981" s="849">
        <v>1.2</v>
      </c>
      <c r="I981" s="850"/>
      <c r="J981" s="849">
        <v>0.6</v>
      </c>
      <c r="K981" s="1231">
        <v>0</v>
      </c>
      <c r="L981" s="1232"/>
      <c r="M981" s="1232"/>
      <c r="N981" s="1290"/>
      <c r="O981" s="1166"/>
      <c r="P981" s="1166"/>
      <c r="Q981" s="1167"/>
      <c r="R981" s="1668" t="s">
        <v>1169</v>
      </c>
      <c r="S981" s="1668" t="s">
        <v>1165</v>
      </c>
    </row>
    <row r="982" spans="1:27" s="1567" customFormat="1" ht="38.25" customHeight="1">
      <c r="A982" s="1229"/>
      <c r="B982" s="1333"/>
      <c r="C982" s="1334"/>
      <c r="D982" s="1335"/>
      <c r="E982" s="1279" t="s">
        <v>1807</v>
      </c>
      <c r="F982" s="1238"/>
      <c r="G982" s="849">
        <v>-1</v>
      </c>
      <c r="H982" s="849">
        <v>3.2</v>
      </c>
      <c r="I982" s="850"/>
      <c r="J982" s="849">
        <v>0.85000000000000009</v>
      </c>
      <c r="K982" s="1231">
        <v>-2.7200000000000006</v>
      </c>
      <c r="L982" s="1232"/>
      <c r="M982" s="1232"/>
      <c r="N982" s="1290"/>
      <c r="O982" s="1166"/>
      <c r="P982" s="1166"/>
      <c r="Q982" s="1167"/>
      <c r="R982" s="1668" t="s">
        <v>1170</v>
      </c>
      <c r="S982" s="1668" t="s">
        <v>1238</v>
      </c>
    </row>
    <row r="983" spans="1:27" s="1567" customFormat="1" ht="38.25" customHeight="1">
      <c r="A983" s="1229"/>
      <c r="B983" s="1333"/>
      <c r="C983" s="1334"/>
      <c r="D983" s="1335"/>
      <c r="E983" s="1279" t="s">
        <v>1808</v>
      </c>
      <c r="F983" s="1279"/>
      <c r="G983" s="849">
        <v>-1</v>
      </c>
      <c r="H983" s="849">
        <v>2.85</v>
      </c>
      <c r="I983" s="850"/>
      <c r="J983" s="849">
        <v>0.85000000000000009</v>
      </c>
      <c r="K983" s="1231">
        <v>-2.4225000000000003</v>
      </c>
      <c r="L983" s="1232"/>
      <c r="M983" s="1232"/>
      <c r="N983" s="1290"/>
      <c r="O983" s="1166"/>
      <c r="P983" s="1166"/>
      <c r="Q983" s="1167"/>
      <c r="R983" s="1668" t="s">
        <v>1170</v>
      </c>
      <c r="S983" s="1668" t="s">
        <v>1238</v>
      </c>
    </row>
    <row r="984" spans="1:27" s="1566" customFormat="1" ht="38.25" customHeight="1">
      <c r="A984" s="841"/>
      <c r="B984" s="1289"/>
      <c r="C984" s="1332"/>
      <c r="D984" s="1288"/>
      <c r="E984" s="828" t="s">
        <v>1807</v>
      </c>
      <c r="F984" s="828"/>
      <c r="G984" s="797">
        <v>1</v>
      </c>
      <c r="H984" s="797">
        <v>3.2</v>
      </c>
      <c r="I984" s="798"/>
      <c r="J984" s="799">
        <v>0.85000000000000009</v>
      </c>
      <c r="K984" s="800">
        <v>2.7200000000000006</v>
      </c>
      <c r="L984" s="842"/>
      <c r="M984" s="842"/>
      <c r="N984" s="1290"/>
      <c r="O984" s="1162"/>
      <c r="P984" s="1162"/>
      <c r="Q984" s="1163"/>
      <c r="R984" s="1582" t="s">
        <v>1170</v>
      </c>
      <c r="S984" s="1583" t="s">
        <v>1238</v>
      </c>
      <c r="T984" s="1565"/>
      <c r="U984" s="1565"/>
      <c r="V984" s="1565"/>
      <c r="W984" s="1565"/>
      <c r="X984" s="1565"/>
      <c r="Y984" s="1565"/>
      <c r="Z984" s="1565"/>
      <c r="AA984" s="1565"/>
    </row>
    <row r="985" spans="1:27" s="1566" customFormat="1" ht="38.25" customHeight="1">
      <c r="A985" s="841"/>
      <c r="B985" s="1289"/>
      <c r="C985" s="1332"/>
      <c r="D985" s="1288"/>
      <c r="E985" s="828" t="s">
        <v>1809</v>
      </c>
      <c r="F985" s="828"/>
      <c r="G985" s="797"/>
      <c r="H985" s="797">
        <v>13.649999999999999</v>
      </c>
      <c r="I985" s="798"/>
      <c r="J985" s="799">
        <v>1</v>
      </c>
      <c r="K985" s="800">
        <v>13.649999999999999</v>
      </c>
      <c r="L985" s="842"/>
      <c r="M985" s="842"/>
      <c r="N985" s="1290"/>
      <c r="O985" s="1162"/>
      <c r="P985" s="1162"/>
      <c r="Q985" s="1163"/>
      <c r="R985" s="1582" t="s">
        <v>1170</v>
      </c>
      <c r="S985" s="1583" t="s">
        <v>1165</v>
      </c>
      <c r="T985" s="1565"/>
      <c r="U985" s="1565"/>
      <c r="V985" s="1565"/>
      <c r="W985" s="1565"/>
      <c r="X985" s="1565"/>
      <c r="Y985" s="1565"/>
      <c r="Z985" s="1565"/>
      <c r="AA985" s="1565"/>
    </row>
    <row r="986" spans="1:27" s="1567" customFormat="1" ht="38.25" customHeight="1">
      <c r="A986" s="1237"/>
      <c r="B986" s="1345"/>
      <c r="C986" s="1334"/>
      <c r="D986" s="1383"/>
      <c r="E986" s="1238" t="s">
        <v>1189</v>
      </c>
      <c r="F986" s="1279"/>
      <c r="G986" s="1230"/>
      <c r="H986" s="849"/>
      <c r="I986" s="850"/>
      <c r="J986" s="849"/>
      <c r="K986" s="1234"/>
      <c r="L986" s="1283"/>
      <c r="M986" s="1283"/>
      <c r="N986" s="1290"/>
      <c r="O986" s="1197"/>
      <c r="P986" s="1197"/>
      <c r="Q986" s="1167"/>
      <c r="R986" s="1666" t="s">
        <v>1170</v>
      </c>
      <c r="S986" s="1666" t="s">
        <v>1165</v>
      </c>
    </row>
    <row r="987" spans="1:27" s="1567" customFormat="1" ht="38.25" customHeight="1">
      <c r="A987" s="1237"/>
      <c r="B987" s="1345"/>
      <c r="C987" s="1334"/>
      <c r="D987" s="1383"/>
      <c r="E987" s="1279" t="s">
        <v>1655</v>
      </c>
      <c r="F987" s="1279"/>
      <c r="G987" s="849">
        <v>-1</v>
      </c>
      <c r="H987" s="849">
        <v>0.9</v>
      </c>
      <c r="I987" s="850"/>
      <c r="J987" s="851">
        <v>0.5</v>
      </c>
      <c r="K987" s="1231">
        <v>0</v>
      </c>
      <c r="L987" s="1283"/>
      <c r="M987" s="1283"/>
      <c r="N987" s="1290"/>
      <c r="O987" s="1197"/>
      <c r="P987" s="1197"/>
      <c r="Q987" s="1167"/>
      <c r="R987" s="1666" t="s">
        <v>1170</v>
      </c>
      <c r="S987" s="1666" t="s">
        <v>1165</v>
      </c>
    </row>
    <row r="988" spans="1:27" s="1567" customFormat="1" ht="38.25" customHeight="1">
      <c r="A988" s="1237"/>
      <c r="B988" s="1345"/>
      <c r="C988" s="1334"/>
      <c r="D988" s="1383"/>
      <c r="E988" s="1279" t="s">
        <v>1527</v>
      </c>
      <c r="F988" s="1279"/>
      <c r="G988" s="849">
        <v>-4</v>
      </c>
      <c r="H988" s="849">
        <v>0.9</v>
      </c>
      <c r="I988" s="850"/>
      <c r="J988" s="851">
        <v>0.5</v>
      </c>
      <c r="K988" s="1231">
        <v>0</v>
      </c>
      <c r="L988" s="1283"/>
      <c r="M988" s="1283"/>
      <c r="N988" s="1290"/>
      <c r="O988" s="1197"/>
      <c r="P988" s="1197"/>
      <c r="Q988" s="1167"/>
      <c r="R988" s="1666" t="s">
        <v>1170</v>
      </c>
      <c r="S988" s="1666" t="s">
        <v>1238</v>
      </c>
    </row>
    <row r="989" spans="1:27" s="1567" customFormat="1" ht="38.25" customHeight="1">
      <c r="A989" s="1237"/>
      <c r="B989" s="1345"/>
      <c r="C989" s="1334"/>
      <c r="D989" s="1383"/>
      <c r="E989" s="1279" t="s">
        <v>1527</v>
      </c>
      <c r="F989" s="1279"/>
      <c r="G989" s="849">
        <v>-1</v>
      </c>
      <c r="H989" s="849">
        <v>0.9</v>
      </c>
      <c r="I989" s="850"/>
      <c r="J989" s="851">
        <v>0.5</v>
      </c>
      <c r="K989" s="1231">
        <v>0</v>
      </c>
      <c r="L989" s="1283"/>
      <c r="M989" s="1283"/>
      <c r="N989" s="1290"/>
      <c r="O989" s="1197"/>
      <c r="P989" s="1197"/>
      <c r="Q989" s="1167"/>
      <c r="R989" s="1666" t="s">
        <v>1170</v>
      </c>
      <c r="S989" s="1666" t="s">
        <v>1238</v>
      </c>
    </row>
    <row r="990" spans="1:27" s="1567" customFormat="1" ht="38.25" customHeight="1">
      <c r="A990" s="1237"/>
      <c r="B990" s="1345"/>
      <c r="C990" s="1334"/>
      <c r="D990" s="1383"/>
      <c r="E990" s="1279" t="s">
        <v>1810</v>
      </c>
      <c r="F990" s="1279"/>
      <c r="G990" s="849">
        <v>-1</v>
      </c>
      <c r="H990" s="849">
        <v>3.26</v>
      </c>
      <c r="I990" s="850"/>
      <c r="J990" s="851">
        <v>1</v>
      </c>
      <c r="K990" s="1231">
        <v>-3.26</v>
      </c>
      <c r="L990" s="1283"/>
      <c r="M990" s="1283"/>
      <c r="N990" s="1290"/>
      <c r="O990" s="1197"/>
      <c r="P990" s="1197"/>
      <c r="Q990" s="1167"/>
      <c r="R990" s="1666" t="s">
        <v>1170</v>
      </c>
      <c r="S990" s="1666" t="s">
        <v>1238</v>
      </c>
    </row>
    <row r="991" spans="1:27" s="1566" customFormat="1" ht="38.25" customHeight="1">
      <c r="A991" s="841"/>
      <c r="B991" s="1289"/>
      <c r="C991" s="1332"/>
      <c r="D991" s="1288"/>
      <c r="E991" s="828" t="s">
        <v>1811</v>
      </c>
      <c r="F991" s="828"/>
      <c r="G991" s="797"/>
      <c r="H991" s="797">
        <v>11.459999999999999</v>
      </c>
      <c r="I991" s="798"/>
      <c r="J991" s="799">
        <v>0.85000000000000009</v>
      </c>
      <c r="K991" s="800">
        <v>9.7409999999999997</v>
      </c>
      <c r="L991" s="842"/>
      <c r="M991" s="842"/>
      <c r="N991" s="1290"/>
      <c r="O991" s="1162"/>
      <c r="P991" s="1162"/>
      <c r="Q991" s="1163"/>
      <c r="R991" s="1582" t="s">
        <v>1170</v>
      </c>
      <c r="S991" s="1583" t="s">
        <v>1238</v>
      </c>
      <c r="T991" s="1565"/>
      <c r="U991" s="1565"/>
      <c r="V991" s="1565"/>
      <c r="W991" s="1565"/>
      <c r="X991" s="1565"/>
      <c r="Y991" s="1565"/>
      <c r="Z991" s="1565"/>
      <c r="AA991" s="1565"/>
    </row>
    <row r="992" spans="1:27" s="1566" customFormat="1" ht="38.25" customHeight="1">
      <c r="A992" s="841"/>
      <c r="B992" s="1289"/>
      <c r="C992" s="1332"/>
      <c r="D992" s="1288"/>
      <c r="E992" s="1238" t="s">
        <v>1189</v>
      </c>
      <c r="F992" s="1238"/>
      <c r="G992" s="1230"/>
      <c r="H992" s="849"/>
      <c r="I992" s="850"/>
      <c r="J992" s="849"/>
      <c r="K992" s="1234"/>
      <c r="L992" s="842"/>
      <c r="M992" s="842"/>
      <c r="N992" s="1290"/>
      <c r="O992" s="1162"/>
      <c r="P992" s="1162"/>
      <c r="Q992" s="1163"/>
      <c r="R992" s="1582" t="s">
        <v>1170</v>
      </c>
      <c r="S992" s="1579" t="s">
        <v>1165</v>
      </c>
      <c r="T992" s="1565"/>
      <c r="U992" s="1565"/>
      <c r="V992" s="1565"/>
      <c r="W992" s="1565"/>
      <c r="X992" s="1565"/>
      <c r="Y992" s="1565"/>
      <c r="Z992" s="1565"/>
      <c r="AA992" s="1565"/>
    </row>
    <row r="993" spans="1:27" s="1566" customFormat="1" ht="38.25" customHeight="1">
      <c r="A993" s="841"/>
      <c r="B993" s="1289"/>
      <c r="C993" s="1332"/>
      <c r="D993" s="1288"/>
      <c r="E993" s="1279" t="s">
        <v>1528</v>
      </c>
      <c r="F993" s="1238"/>
      <c r="G993" s="1230">
        <v>-1</v>
      </c>
      <c r="H993" s="849">
        <v>0.8</v>
      </c>
      <c r="I993" s="850"/>
      <c r="J993" s="849">
        <v>0.5</v>
      </c>
      <c r="K993" s="1234">
        <v>0</v>
      </c>
      <c r="L993" s="842"/>
      <c r="M993" s="842"/>
      <c r="N993" s="1290"/>
      <c r="O993" s="1162"/>
      <c r="P993" s="1162"/>
      <c r="Q993" s="1163"/>
      <c r="R993" s="1655" t="s">
        <v>1170</v>
      </c>
      <c r="S993" s="1655" t="s">
        <v>1165</v>
      </c>
      <c r="T993" s="1565"/>
      <c r="U993" s="1565"/>
      <c r="V993" s="1565"/>
      <c r="W993" s="1565"/>
      <c r="X993" s="1565"/>
      <c r="Y993" s="1565"/>
      <c r="Z993" s="1565"/>
      <c r="AA993" s="1565"/>
    </row>
    <row r="994" spans="1:27" s="1566" customFormat="1" ht="38.25" customHeight="1">
      <c r="A994" s="841"/>
      <c r="B994" s="1289"/>
      <c r="C994" s="1332"/>
      <c r="D994" s="1288"/>
      <c r="E994" s="1279" t="s">
        <v>1529</v>
      </c>
      <c r="F994" s="1238"/>
      <c r="G994" s="1230">
        <v>-1</v>
      </c>
      <c r="H994" s="849">
        <v>0.9</v>
      </c>
      <c r="I994" s="850"/>
      <c r="J994" s="849">
        <v>0.5</v>
      </c>
      <c r="K994" s="1234">
        <v>0</v>
      </c>
      <c r="L994" s="842"/>
      <c r="M994" s="842"/>
      <c r="N994" s="1290"/>
      <c r="O994" s="1162"/>
      <c r="P994" s="1162"/>
      <c r="Q994" s="1163"/>
      <c r="R994" s="1655" t="s">
        <v>1170</v>
      </c>
      <c r="S994" s="1655" t="s">
        <v>1165</v>
      </c>
      <c r="T994" s="1565"/>
      <c r="U994" s="1565"/>
      <c r="V994" s="1565"/>
      <c r="W994" s="1565"/>
      <c r="X994" s="1565"/>
      <c r="Y994" s="1565"/>
      <c r="Z994" s="1565"/>
      <c r="AA994" s="1565"/>
    </row>
    <row r="995" spans="1:27" s="1566" customFormat="1" ht="38.25" customHeight="1">
      <c r="A995" s="841"/>
      <c r="B995" s="1289"/>
      <c r="C995" s="1332"/>
      <c r="D995" s="1288"/>
      <c r="E995" s="1279" t="s">
        <v>1527</v>
      </c>
      <c r="F995" s="1238"/>
      <c r="G995" s="1230">
        <v>-2</v>
      </c>
      <c r="H995" s="849">
        <v>0.9</v>
      </c>
      <c r="I995" s="850"/>
      <c r="J995" s="849">
        <v>0.5</v>
      </c>
      <c r="K995" s="1234">
        <v>0</v>
      </c>
      <c r="L995" s="842"/>
      <c r="M995" s="842"/>
      <c r="N995" s="1290"/>
      <c r="O995" s="1162"/>
      <c r="P995" s="1162"/>
      <c r="Q995" s="1163"/>
      <c r="R995" s="1655" t="s">
        <v>1170</v>
      </c>
      <c r="S995" s="1655" t="s">
        <v>1165</v>
      </c>
      <c r="T995" s="1565"/>
      <c r="U995" s="1565"/>
      <c r="V995" s="1565"/>
      <c r="W995" s="1565"/>
      <c r="X995" s="1565"/>
      <c r="Y995" s="1565"/>
      <c r="Z995" s="1565"/>
      <c r="AA995" s="1565"/>
    </row>
    <row r="996" spans="1:27" s="1566" customFormat="1" ht="38.25" customHeight="1">
      <c r="A996" s="841"/>
      <c r="B996" s="1289"/>
      <c r="C996" s="1332"/>
      <c r="D996" s="1288"/>
      <c r="E996" s="1279" t="s">
        <v>1812</v>
      </c>
      <c r="F996" s="1238"/>
      <c r="G996" s="1230">
        <v>-1</v>
      </c>
      <c r="H996" s="849">
        <v>2.34</v>
      </c>
      <c r="I996" s="850"/>
      <c r="J996" s="849">
        <v>0.85000000000000009</v>
      </c>
      <c r="K996" s="1234">
        <v>-1.9890000000000001</v>
      </c>
      <c r="L996" s="842"/>
      <c r="M996" s="842"/>
      <c r="N996" s="1290"/>
      <c r="O996" s="1162"/>
      <c r="P996" s="1162"/>
      <c r="Q996" s="1163"/>
      <c r="R996" s="1655" t="s">
        <v>1170</v>
      </c>
      <c r="S996" s="1655" t="s">
        <v>1165</v>
      </c>
      <c r="T996" s="1565"/>
      <c r="U996" s="1565"/>
      <c r="V996" s="1565"/>
      <c r="W996" s="1565"/>
      <c r="X996" s="1565"/>
      <c r="Y996" s="1565"/>
      <c r="Z996" s="1565"/>
      <c r="AA996" s="1565"/>
    </row>
    <row r="997" spans="1:27" s="1566" customFormat="1" ht="38.25" customHeight="1">
      <c r="A997" s="841"/>
      <c r="B997" s="1289"/>
      <c r="C997" s="1332"/>
      <c r="D997" s="1288"/>
      <c r="E997" s="1279" t="s">
        <v>1813</v>
      </c>
      <c r="F997" s="1238"/>
      <c r="G997" s="1230">
        <v>-1</v>
      </c>
      <c r="H997" s="849">
        <v>2.34</v>
      </c>
      <c r="I997" s="850"/>
      <c r="J997" s="849">
        <v>0.85000000000000009</v>
      </c>
      <c r="K997" s="1234">
        <v>-1.9890000000000001</v>
      </c>
      <c r="L997" s="842"/>
      <c r="M997" s="842"/>
      <c r="N997" s="1290"/>
      <c r="O997" s="1162"/>
      <c r="P997" s="1162"/>
      <c r="Q997" s="1163"/>
      <c r="R997" s="1655" t="s">
        <v>1168</v>
      </c>
      <c r="S997" s="1655" t="s">
        <v>1165</v>
      </c>
      <c r="T997" s="1565"/>
      <c r="U997" s="1565"/>
      <c r="V997" s="1565"/>
      <c r="W997" s="1565"/>
      <c r="X997" s="1565"/>
      <c r="Y997" s="1565"/>
      <c r="Z997" s="1565"/>
      <c r="AA997" s="1565"/>
    </row>
    <row r="998" spans="1:27" s="1566" customFormat="1" ht="38.25" customHeight="1">
      <c r="A998" s="841"/>
      <c r="B998" s="1289"/>
      <c r="C998" s="1332"/>
      <c r="D998" s="1288"/>
      <c r="E998" s="828" t="s">
        <v>1812</v>
      </c>
      <c r="F998" s="828"/>
      <c r="G998" s="797">
        <v>1</v>
      </c>
      <c r="H998" s="797">
        <v>2.34</v>
      </c>
      <c r="I998" s="798"/>
      <c r="J998" s="799">
        <v>0.85000000000000009</v>
      </c>
      <c r="K998" s="800">
        <v>1.9890000000000001</v>
      </c>
      <c r="L998" s="842"/>
      <c r="M998" s="842"/>
      <c r="N998" s="1290"/>
      <c r="O998" s="1162"/>
      <c r="P998" s="1162"/>
      <c r="Q998" s="1163"/>
      <c r="R998" s="1582" t="s">
        <v>1168</v>
      </c>
      <c r="S998" s="1583" t="s">
        <v>1165</v>
      </c>
      <c r="T998" s="1565"/>
      <c r="U998" s="1565"/>
      <c r="V998" s="1565"/>
      <c r="W998" s="1565"/>
      <c r="X998" s="1565"/>
      <c r="Y998" s="1565"/>
      <c r="Z998" s="1565"/>
      <c r="AA998" s="1565"/>
    </row>
    <row r="999" spans="1:27" s="1566" customFormat="1" ht="38.25" customHeight="1">
      <c r="A999" s="841"/>
      <c r="B999" s="1289"/>
      <c r="C999" s="1332"/>
      <c r="D999" s="1288"/>
      <c r="E999" s="828" t="s">
        <v>1813</v>
      </c>
      <c r="F999" s="828"/>
      <c r="G999" s="797">
        <v>1</v>
      </c>
      <c r="H999" s="797">
        <v>2.34</v>
      </c>
      <c r="I999" s="798"/>
      <c r="J999" s="799">
        <v>0.85000000000000009</v>
      </c>
      <c r="K999" s="800">
        <v>1.9890000000000001</v>
      </c>
      <c r="L999" s="842"/>
      <c r="M999" s="842"/>
      <c r="N999" s="1290"/>
      <c r="O999" s="1162"/>
      <c r="P999" s="1162"/>
      <c r="Q999" s="1163"/>
      <c r="R999" s="1582" t="s">
        <v>1168</v>
      </c>
      <c r="S999" s="1583" t="s">
        <v>1165</v>
      </c>
      <c r="T999" s="1565"/>
      <c r="U999" s="1565"/>
      <c r="V999" s="1565"/>
      <c r="W999" s="1565"/>
      <c r="X999" s="1565"/>
      <c r="Y999" s="1565"/>
      <c r="Z999" s="1565"/>
      <c r="AA999" s="1565"/>
    </row>
    <row r="1000" spans="1:27" s="1566" customFormat="1" ht="38.25" customHeight="1">
      <c r="A1000" s="841"/>
      <c r="B1000" s="1289"/>
      <c r="C1000" s="1332"/>
      <c r="D1000" s="1288"/>
      <c r="E1000" s="828" t="s">
        <v>1769</v>
      </c>
      <c r="F1000" s="828"/>
      <c r="G1000" s="797"/>
      <c r="H1000" s="797">
        <v>4.2</v>
      </c>
      <c r="I1000" s="798"/>
      <c r="J1000" s="799">
        <v>1.1000000000000001</v>
      </c>
      <c r="K1000" s="800">
        <v>4.620000000000001</v>
      </c>
      <c r="L1000" s="842"/>
      <c r="M1000" s="842"/>
      <c r="N1000" s="1290"/>
      <c r="O1000" s="1162"/>
      <c r="P1000" s="1162"/>
      <c r="Q1000" s="1163"/>
      <c r="R1000" s="1582" t="s">
        <v>1168</v>
      </c>
      <c r="S1000" s="1583" t="s">
        <v>1165</v>
      </c>
      <c r="T1000" s="1565"/>
      <c r="U1000" s="1565"/>
      <c r="V1000" s="1565"/>
      <c r="W1000" s="1565"/>
      <c r="X1000" s="1565"/>
      <c r="Y1000" s="1565"/>
      <c r="Z1000" s="1565"/>
      <c r="AA1000" s="1565"/>
    </row>
    <row r="1001" spans="1:27" s="1567" customFormat="1" ht="38.25" customHeight="1">
      <c r="A1001" s="1237"/>
      <c r="B1001" s="1345"/>
      <c r="C1001" s="1334"/>
      <c r="D1001" s="1383"/>
      <c r="E1001" s="1238" t="s">
        <v>1189</v>
      </c>
      <c r="F1001" s="1279"/>
      <c r="G1001" s="1230"/>
      <c r="H1001" s="849"/>
      <c r="I1001" s="850"/>
      <c r="J1001" s="849"/>
      <c r="K1001" s="1234"/>
      <c r="L1001" s="1283"/>
      <c r="M1001" s="1283"/>
      <c r="N1001" s="1290"/>
      <c r="O1001" s="1197"/>
      <c r="P1001" s="1197"/>
      <c r="Q1001" s="1167"/>
      <c r="R1001" s="1666" t="s">
        <v>1168</v>
      </c>
      <c r="S1001" s="1666" t="s">
        <v>1165</v>
      </c>
    </row>
    <row r="1002" spans="1:27" s="1567" customFormat="1" ht="38.25" customHeight="1">
      <c r="A1002" s="1237"/>
      <c r="B1002" s="1345"/>
      <c r="C1002" s="1334"/>
      <c r="D1002" s="1383"/>
      <c r="E1002" s="1279" t="s">
        <v>1770</v>
      </c>
      <c r="F1002" s="1279"/>
      <c r="G1002" s="849">
        <v>-1</v>
      </c>
      <c r="H1002" s="849">
        <v>0.6</v>
      </c>
      <c r="I1002" s="850"/>
      <c r="J1002" s="851">
        <v>0.4</v>
      </c>
      <c r="K1002" s="1231">
        <v>0</v>
      </c>
      <c r="L1002" s="1283"/>
      <c r="M1002" s="1283"/>
      <c r="N1002" s="1290"/>
      <c r="O1002" s="1197"/>
      <c r="P1002" s="1197"/>
      <c r="Q1002" s="1167"/>
      <c r="R1002" s="1666" t="s">
        <v>1168</v>
      </c>
      <c r="S1002" s="1666" t="s">
        <v>1165</v>
      </c>
    </row>
    <row r="1003" spans="1:27" s="1566" customFormat="1" ht="38.25" customHeight="1">
      <c r="A1003" s="841"/>
      <c r="B1003" s="1289"/>
      <c r="C1003" s="1332"/>
      <c r="D1003" s="1288"/>
      <c r="E1003" s="1264" t="s">
        <v>1578</v>
      </c>
      <c r="F1003" s="828"/>
      <c r="G1003" s="797"/>
      <c r="H1003" s="797"/>
      <c r="I1003" s="798"/>
      <c r="J1003" s="799"/>
      <c r="K1003" s="800"/>
      <c r="L1003" s="842"/>
      <c r="M1003" s="842"/>
      <c r="N1003" s="1290"/>
      <c r="O1003" s="1162"/>
      <c r="P1003" s="1162"/>
      <c r="Q1003" s="1163"/>
      <c r="R1003" s="1582" t="s">
        <v>1168</v>
      </c>
      <c r="S1003" s="1583" t="s">
        <v>1165</v>
      </c>
      <c r="T1003" s="1565"/>
      <c r="U1003" s="1565"/>
      <c r="V1003" s="1565"/>
      <c r="W1003" s="1565"/>
      <c r="X1003" s="1565"/>
      <c r="Y1003" s="1565"/>
      <c r="Z1003" s="1565"/>
      <c r="AA1003" s="1565"/>
    </row>
    <row r="1004" spans="1:27" s="1566" customFormat="1" ht="38.25" customHeight="1">
      <c r="A1004" s="841"/>
      <c r="B1004" s="1289"/>
      <c r="C1004" s="1332"/>
      <c r="D1004" s="1288"/>
      <c r="E1004" s="828" t="s">
        <v>1771</v>
      </c>
      <c r="F1004" s="828"/>
      <c r="G1004" s="797"/>
      <c r="H1004" s="797"/>
      <c r="I1004" s="798"/>
      <c r="J1004" s="799"/>
      <c r="K1004" s="800">
        <v>51.1325</v>
      </c>
      <c r="L1004" s="842"/>
      <c r="M1004" s="842"/>
      <c r="N1004" s="1290"/>
      <c r="O1004" s="1162"/>
      <c r="P1004" s="1162"/>
      <c r="Q1004" s="1163"/>
      <c r="R1004" s="1582" t="s">
        <v>1168</v>
      </c>
      <c r="S1004" s="1583" t="s">
        <v>1165</v>
      </c>
      <c r="T1004" s="1565"/>
      <c r="U1004" s="1565"/>
      <c r="V1004" s="1565"/>
      <c r="W1004" s="1565"/>
      <c r="X1004" s="1565"/>
      <c r="Y1004" s="1565"/>
      <c r="Z1004" s="1565"/>
      <c r="AA1004" s="1565"/>
    </row>
    <row r="1005" spans="1:27" s="1566" customFormat="1" ht="38.25" customHeight="1">
      <c r="A1005" s="841"/>
      <c r="B1005" s="1289"/>
      <c r="C1005" s="1332"/>
      <c r="D1005" s="1288"/>
      <c r="E1005" s="828" t="s">
        <v>1658</v>
      </c>
      <c r="F1005" s="828"/>
      <c r="G1005" s="797"/>
      <c r="H1005" s="797"/>
      <c r="I1005" s="798"/>
      <c r="J1005" s="799"/>
      <c r="K1005" s="800">
        <v>54.12</v>
      </c>
      <c r="L1005" s="842"/>
      <c r="M1005" s="842"/>
      <c r="N1005" s="1290"/>
      <c r="O1005" s="1162"/>
      <c r="P1005" s="1162"/>
      <c r="Q1005" s="1163"/>
      <c r="R1005" s="1582" t="s">
        <v>1168</v>
      </c>
      <c r="S1005" s="1583" t="s">
        <v>1165</v>
      </c>
      <c r="T1005" s="1565"/>
      <c r="U1005" s="1565"/>
      <c r="V1005" s="1565"/>
      <c r="W1005" s="1565"/>
      <c r="X1005" s="1565"/>
      <c r="Y1005" s="1565"/>
      <c r="Z1005" s="1565"/>
      <c r="AA1005" s="1565"/>
    </row>
    <row r="1006" spans="1:27" s="1566" customFormat="1" ht="38.25" customHeight="1">
      <c r="A1006" s="841"/>
      <c r="B1006" s="1289"/>
      <c r="C1006" s="1332"/>
      <c r="D1006" s="1288"/>
      <c r="E1006" s="828" t="s">
        <v>1772</v>
      </c>
      <c r="F1006" s="828"/>
      <c r="G1006" s="797"/>
      <c r="H1006" s="797">
        <v>6.3</v>
      </c>
      <c r="I1006" s="798"/>
      <c r="J1006" s="799">
        <v>3.19</v>
      </c>
      <c r="K1006" s="800">
        <v>20.096999999999998</v>
      </c>
      <c r="L1006" s="842"/>
      <c r="M1006" s="842"/>
      <c r="N1006" s="1290"/>
      <c r="O1006" s="1162"/>
      <c r="P1006" s="1162"/>
      <c r="Q1006" s="1163"/>
      <c r="R1006" s="1582" t="s">
        <v>1168</v>
      </c>
      <c r="S1006" s="1583" t="s">
        <v>1165</v>
      </c>
      <c r="T1006" s="1565"/>
      <c r="U1006" s="1565"/>
      <c r="V1006" s="1565"/>
      <c r="W1006" s="1565"/>
      <c r="X1006" s="1565"/>
      <c r="Y1006" s="1565"/>
      <c r="Z1006" s="1565"/>
      <c r="AA1006" s="1565"/>
    </row>
    <row r="1007" spans="1:27" s="1566" customFormat="1" ht="38.25" customHeight="1">
      <c r="A1007" s="841"/>
      <c r="B1007" s="1289"/>
      <c r="C1007" s="1332"/>
      <c r="D1007" s="1288"/>
      <c r="E1007" s="828" t="s">
        <v>1773</v>
      </c>
      <c r="F1007" s="828"/>
      <c r="G1007" s="797"/>
      <c r="H1007" s="797"/>
      <c r="I1007" s="798"/>
      <c r="J1007" s="799"/>
      <c r="K1007" s="800">
        <v>60.96</v>
      </c>
      <c r="L1007" s="842"/>
      <c r="M1007" s="842"/>
      <c r="N1007" s="1290"/>
      <c r="O1007" s="1162"/>
      <c r="P1007" s="1162"/>
      <c r="Q1007" s="1163"/>
      <c r="R1007" s="1582" t="s">
        <v>1168</v>
      </c>
      <c r="S1007" s="1583" t="s">
        <v>1165</v>
      </c>
      <c r="T1007" s="1565"/>
      <c r="U1007" s="1565"/>
      <c r="V1007" s="1565"/>
      <c r="W1007" s="1565"/>
      <c r="X1007" s="1565"/>
      <c r="Y1007" s="1565"/>
      <c r="Z1007" s="1565"/>
      <c r="AA1007" s="1565"/>
    </row>
    <row r="1008" spans="1:27" s="1566" customFormat="1" ht="38.25" customHeight="1">
      <c r="A1008" s="841"/>
      <c r="B1008" s="1289"/>
      <c r="C1008" s="1332"/>
      <c r="D1008" s="1288"/>
      <c r="E1008" s="828" t="s">
        <v>1774</v>
      </c>
      <c r="F1008" s="828"/>
      <c r="G1008" s="797"/>
      <c r="H1008" s="797"/>
      <c r="I1008" s="798"/>
      <c r="J1008" s="799"/>
      <c r="K1008" s="800">
        <v>4.3500000000000014</v>
      </c>
      <c r="L1008" s="842"/>
      <c r="M1008" s="842"/>
      <c r="N1008" s="1290"/>
      <c r="O1008" s="1162"/>
      <c r="P1008" s="1162"/>
      <c r="Q1008" s="1163"/>
      <c r="R1008" s="1582" t="s">
        <v>1168</v>
      </c>
      <c r="S1008" s="1583" t="s">
        <v>1165</v>
      </c>
      <c r="T1008" s="1565"/>
      <c r="U1008" s="1565"/>
      <c r="V1008" s="1565"/>
      <c r="W1008" s="1565"/>
      <c r="X1008" s="1565"/>
      <c r="Y1008" s="1565"/>
      <c r="Z1008" s="1565"/>
      <c r="AA1008" s="1565"/>
    </row>
    <row r="1009" spans="1:27" s="1566" customFormat="1" ht="38.25" customHeight="1">
      <c r="A1009" s="841"/>
      <c r="B1009" s="1289"/>
      <c r="C1009" s="1332"/>
      <c r="D1009" s="1288"/>
      <c r="E1009" s="828" t="s">
        <v>302</v>
      </c>
      <c r="F1009" s="828"/>
      <c r="G1009" s="797"/>
      <c r="H1009" s="797"/>
      <c r="I1009" s="798"/>
      <c r="J1009" s="799"/>
      <c r="K1009" s="800">
        <v>1.3499999999999999</v>
      </c>
      <c r="L1009" s="842"/>
      <c r="M1009" s="842"/>
      <c r="N1009" s="1290"/>
      <c r="O1009" s="1162"/>
      <c r="P1009" s="1162"/>
      <c r="Q1009" s="1163"/>
      <c r="R1009" s="1582" t="s">
        <v>1168</v>
      </c>
      <c r="S1009" s="1583" t="s">
        <v>1165</v>
      </c>
      <c r="T1009" s="1565"/>
      <c r="U1009" s="1565"/>
      <c r="V1009" s="1565"/>
      <c r="W1009" s="1565"/>
      <c r="X1009" s="1565"/>
      <c r="Y1009" s="1565"/>
      <c r="Z1009" s="1565"/>
      <c r="AA1009" s="1565"/>
    </row>
    <row r="1010" spans="1:27" s="1566" customFormat="1" ht="38.25" customHeight="1">
      <c r="A1010" s="841"/>
      <c r="B1010" s="1289"/>
      <c r="C1010" s="1332"/>
      <c r="D1010" s="1288"/>
      <c r="E1010" s="828" t="s">
        <v>1775</v>
      </c>
      <c r="F1010" s="828"/>
      <c r="G1010" s="797"/>
      <c r="H1010" s="797"/>
      <c r="I1010" s="798"/>
      <c r="J1010" s="799"/>
      <c r="K1010" s="800">
        <v>31.6</v>
      </c>
      <c r="L1010" s="842"/>
      <c r="M1010" s="842"/>
      <c r="N1010" s="1290"/>
      <c r="O1010" s="1162"/>
      <c r="P1010" s="1162"/>
      <c r="Q1010" s="1163"/>
      <c r="R1010" s="1582" t="s">
        <v>1168</v>
      </c>
      <c r="S1010" s="1583" t="s">
        <v>1165</v>
      </c>
      <c r="T1010" s="1565"/>
      <c r="U1010" s="1565"/>
      <c r="V1010" s="1565"/>
      <c r="W1010" s="1565"/>
      <c r="X1010" s="1565"/>
      <c r="Y1010" s="1565"/>
      <c r="Z1010" s="1565"/>
      <c r="AA1010" s="1565"/>
    </row>
    <row r="1011" spans="1:27" s="1566" customFormat="1" ht="38.25" customHeight="1">
      <c r="A1011" s="841"/>
      <c r="B1011" s="1289"/>
      <c r="C1011" s="1332"/>
      <c r="D1011" s="1288"/>
      <c r="E1011" s="828" t="s">
        <v>1776</v>
      </c>
      <c r="F1011" s="828"/>
      <c r="G1011" s="797"/>
      <c r="H1011" s="797"/>
      <c r="I1011" s="798"/>
      <c r="J1011" s="799"/>
      <c r="K1011" s="800"/>
      <c r="L1011" s="842"/>
      <c r="M1011" s="842"/>
      <c r="N1011" s="1290"/>
      <c r="O1011" s="1162"/>
      <c r="P1011" s="1162"/>
      <c r="Q1011" s="1163"/>
      <c r="R1011" s="1582" t="s">
        <v>1168</v>
      </c>
      <c r="S1011" s="1583" t="s">
        <v>1165</v>
      </c>
      <c r="T1011" s="1565"/>
      <c r="U1011" s="1565"/>
      <c r="V1011" s="1565"/>
      <c r="W1011" s="1565"/>
      <c r="X1011" s="1565"/>
      <c r="Y1011" s="1565"/>
      <c r="Z1011" s="1565"/>
      <c r="AA1011" s="1565"/>
    </row>
    <row r="1012" spans="1:27" s="1566" customFormat="1" ht="38.25" customHeight="1">
      <c r="A1012" s="841"/>
      <c r="B1012" s="1289"/>
      <c r="C1012" s="1332"/>
      <c r="D1012" s="1288"/>
      <c r="E1012" s="1264" t="s">
        <v>1777</v>
      </c>
      <c r="F1012" s="828"/>
      <c r="G1012" s="797"/>
      <c r="H1012" s="797"/>
      <c r="I1012" s="798"/>
      <c r="J1012" s="799"/>
      <c r="K1012" s="800"/>
      <c r="L1012" s="842"/>
      <c r="M1012" s="842"/>
      <c r="N1012" s="1290"/>
      <c r="O1012" s="1162"/>
      <c r="P1012" s="1162"/>
      <c r="Q1012" s="1163"/>
      <c r="R1012" s="1582" t="s">
        <v>1168</v>
      </c>
      <c r="S1012" s="1583" t="s">
        <v>1165</v>
      </c>
      <c r="T1012" s="1565"/>
      <c r="U1012" s="1565"/>
      <c r="V1012" s="1565"/>
      <c r="W1012" s="1565"/>
      <c r="X1012" s="1565"/>
      <c r="Y1012" s="1565"/>
      <c r="Z1012" s="1565"/>
      <c r="AA1012" s="1565"/>
    </row>
    <row r="1013" spans="1:27" s="1566" customFormat="1" ht="38.25" customHeight="1">
      <c r="A1013" s="841"/>
      <c r="B1013" s="1289"/>
      <c r="C1013" s="1332"/>
      <c r="D1013" s="1288"/>
      <c r="E1013" s="828" t="s">
        <v>1778</v>
      </c>
      <c r="F1013" s="828"/>
      <c r="G1013" s="797"/>
      <c r="H1013" s="797">
        <v>62</v>
      </c>
      <c r="I1013" s="798"/>
      <c r="J1013" s="799">
        <v>2.1</v>
      </c>
      <c r="K1013" s="800">
        <v>130.20000000000002</v>
      </c>
      <c r="L1013" s="842"/>
      <c r="M1013" s="842"/>
      <c r="N1013" s="1290"/>
      <c r="O1013" s="1162"/>
      <c r="P1013" s="1162"/>
      <c r="Q1013" s="1163"/>
      <c r="R1013" s="1582" t="s">
        <v>1168</v>
      </c>
      <c r="S1013" s="1583" t="s">
        <v>1165</v>
      </c>
      <c r="T1013" s="1565"/>
      <c r="U1013" s="1565"/>
      <c r="V1013" s="1565"/>
      <c r="W1013" s="1565"/>
      <c r="X1013" s="1565"/>
      <c r="Y1013" s="1565"/>
      <c r="Z1013" s="1565"/>
      <c r="AA1013" s="1565"/>
    </row>
    <row r="1014" spans="1:27" s="1566" customFormat="1" ht="38.25" customHeight="1">
      <c r="A1014" s="841"/>
      <c r="B1014" s="1289"/>
      <c r="C1014" s="1332"/>
      <c r="D1014" s="1288"/>
      <c r="E1014" s="828" t="s">
        <v>1779</v>
      </c>
      <c r="F1014" s="828"/>
      <c r="G1014" s="797">
        <v>2</v>
      </c>
      <c r="H1014" s="797">
        <v>18.55</v>
      </c>
      <c r="I1014" s="798"/>
      <c r="J1014" s="799">
        <v>2.1</v>
      </c>
      <c r="K1014" s="800">
        <v>77.910000000000011</v>
      </c>
      <c r="L1014" s="842"/>
      <c r="M1014" s="842"/>
      <c r="N1014" s="1290"/>
      <c r="O1014" s="1162"/>
      <c r="P1014" s="1162"/>
      <c r="Q1014" s="1163"/>
      <c r="R1014" s="1582" t="s">
        <v>1168</v>
      </c>
      <c r="S1014" s="1583" t="s">
        <v>1165</v>
      </c>
      <c r="T1014" s="1565"/>
      <c r="U1014" s="1565"/>
      <c r="V1014" s="1565"/>
      <c r="W1014" s="1565"/>
      <c r="X1014" s="1565"/>
      <c r="Y1014" s="1565"/>
      <c r="Z1014" s="1565"/>
      <c r="AA1014" s="1565"/>
    </row>
    <row r="1015" spans="1:27" s="1566" customFormat="1" ht="38.25" customHeight="1">
      <c r="A1015" s="841"/>
      <c r="B1015" s="1289"/>
      <c r="C1015" s="1332"/>
      <c r="D1015" s="1288"/>
      <c r="E1015" s="1264" t="s">
        <v>1828</v>
      </c>
      <c r="F1015" s="828"/>
      <c r="G1015" s="797"/>
      <c r="H1015" s="797"/>
      <c r="I1015" s="798"/>
      <c r="J1015" s="799"/>
      <c r="K1015" s="800"/>
      <c r="L1015" s="842"/>
      <c r="M1015" s="842"/>
      <c r="N1015" s="1290"/>
      <c r="O1015" s="1162"/>
      <c r="P1015" s="1162"/>
      <c r="Q1015" s="1163"/>
      <c r="R1015" s="1582" t="s">
        <v>1168</v>
      </c>
      <c r="S1015" s="1579" t="s">
        <v>1165</v>
      </c>
      <c r="T1015" s="1565"/>
      <c r="U1015" s="1565"/>
      <c r="V1015" s="1565"/>
      <c r="W1015" s="1565"/>
      <c r="X1015" s="1565"/>
      <c r="Y1015" s="1565"/>
      <c r="Z1015" s="1565"/>
      <c r="AA1015" s="1565"/>
    </row>
    <row r="1016" spans="1:27" s="1566" customFormat="1" ht="38.25" customHeight="1">
      <c r="A1016" s="841"/>
      <c r="B1016" s="1289"/>
      <c r="C1016" s="1332"/>
      <c r="D1016" s="1288"/>
      <c r="E1016" s="828" t="s">
        <v>1827</v>
      </c>
      <c r="F1016" s="1264"/>
      <c r="G1016" s="797"/>
      <c r="H1016" s="797"/>
      <c r="I1016" s="798"/>
      <c r="J1016" s="799"/>
      <c r="K1016" s="800">
        <v>6.81</v>
      </c>
      <c r="L1016" s="842"/>
      <c r="M1016" s="842"/>
      <c r="N1016" s="1290"/>
      <c r="O1016" s="1162"/>
      <c r="P1016" s="1162"/>
      <c r="Q1016" s="1163"/>
      <c r="R1016" s="1655" t="s">
        <v>1168</v>
      </c>
      <c r="S1016" s="1655" t="s">
        <v>1165</v>
      </c>
      <c r="T1016" s="1565"/>
      <c r="U1016" s="1565"/>
      <c r="V1016" s="1565"/>
      <c r="W1016" s="1565"/>
      <c r="X1016" s="1565"/>
      <c r="Y1016" s="1565"/>
      <c r="Z1016" s="1565"/>
      <c r="AA1016" s="1565"/>
    </row>
    <row r="1017" spans="1:27" s="1566" customFormat="1" ht="38.25" customHeight="1">
      <c r="A1017" s="844"/>
      <c r="B1017" s="1337"/>
      <c r="C1017" s="1338"/>
      <c r="D1017" s="1339"/>
      <c r="E1017" s="830" t="s">
        <v>1827</v>
      </c>
      <c r="F1017" s="830"/>
      <c r="G1017" s="832"/>
      <c r="H1017" s="832">
        <v>14.69</v>
      </c>
      <c r="I1017" s="833"/>
      <c r="J1017" s="834">
        <v>0.55000000000000004</v>
      </c>
      <c r="K1017" s="835">
        <v>8.0795000000000012</v>
      </c>
      <c r="L1017" s="846"/>
      <c r="M1017" s="846"/>
      <c r="N1017" s="1389"/>
      <c r="O1017" s="1162"/>
      <c r="P1017" s="1162"/>
      <c r="Q1017" s="1163"/>
      <c r="R1017" s="1582" t="s">
        <v>1168</v>
      </c>
      <c r="S1017" s="1579" t="s">
        <v>1165</v>
      </c>
      <c r="T1017" s="1565"/>
      <c r="U1017" s="1565"/>
      <c r="V1017" s="1565"/>
      <c r="W1017" s="1565"/>
      <c r="X1017" s="1565"/>
      <c r="Y1017" s="1565"/>
      <c r="Z1017" s="1565"/>
      <c r="AA1017" s="1565"/>
    </row>
    <row r="1018" spans="1:27" s="1541" customFormat="1" ht="53.25" customHeight="1">
      <c r="A1018" s="981" t="s">
        <v>700</v>
      </c>
      <c r="B1018" s="981">
        <v>88485</v>
      </c>
      <c r="C1018" s="1124"/>
      <c r="D1018" s="983" t="s">
        <v>100</v>
      </c>
      <c r="E1018" s="989" t="s">
        <v>839</v>
      </c>
      <c r="F1018" s="981" t="s">
        <v>51</v>
      </c>
      <c r="G1018" s="984"/>
      <c r="H1018" s="985"/>
      <c r="I1018" s="985"/>
      <c r="J1018" s="985"/>
      <c r="K1018" s="986"/>
      <c r="L1018" s="986"/>
      <c r="M1018" s="986"/>
      <c r="N1018" s="987">
        <v>788.66449999999998</v>
      </c>
      <c r="O1018" s="72"/>
      <c r="P1018" s="72"/>
      <c r="Q1018" s="102" t="s">
        <v>270</v>
      </c>
      <c r="R1018" s="1669"/>
      <c r="S1018" s="1670"/>
      <c r="T1018" s="1535"/>
      <c r="U1018" s="1535"/>
      <c r="V1018" s="1535"/>
      <c r="W1018" s="1535"/>
      <c r="X1018" s="1535"/>
      <c r="Y1018" s="1535"/>
      <c r="Z1018" s="1535"/>
      <c r="AA1018" s="1535"/>
    </row>
    <row r="1019" spans="1:27" s="1566" customFormat="1" ht="68.25" customHeight="1">
      <c r="A1019" s="837"/>
      <c r="B1019" s="1329"/>
      <c r="C1019" s="1330"/>
      <c r="D1019" s="1331"/>
      <c r="E1019" s="864" t="s">
        <v>841</v>
      </c>
      <c r="F1019" s="820"/>
      <c r="G1019" s="838"/>
      <c r="H1019" s="822"/>
      <c r="I1019" s="823"/>
      <c r="J1019" s="824"/>
      <c r="K1019" s="825">
        <v>284.16999999999996</v>
      </c>
      <c r="L1019" s="839"/>
      <c r="M1019" s="839"/>
      <c r="N1019" s="1294"/>
      <c r="O1019" s="1162"/>
      <c r="P1019" s="1162"/>
      <c r="Q1019" s="1163"/>
      <c r="R1019" s="1582" t="s">
        <v>1169</v>
      </c>
      <c r="S1019" s="1579">
        <v>1</v>
      </c>
      <c r="T1019" s="1565"/>
      <c r="U1019" s="1565"/>
      <c r="V1019" s="1565"/>
      <c r="W1019" s="1565"/>
      <c r="X1019" s="1565"/>
      <c r="Y1019" s="1565"/>
      <c r="Z1019" s="1565"/>
      <c r="AA1019" s="1565"/>
    </row>
    <row r="1020" spans="1:27" s="1566" customFormat="1" ht="66.75" customHeight="1">
      <c r="A1020" s="841"/>
      <c r="B1020" s="1289"/>
      <c r="C1020" s="1332"/>
      <c r="D1020" s="1288"/>
      <c r="E1020" s="828" t="s">
        <v>836</v>
      </c>
      <c r="F1020" s="1264"/>
      <c r="G1020" s="802"/>
      <c r="H1020" s="797"/>
      <c r="I1020" s="798"/>
      <c r="J1020" s="799"/>
      <c r="K1020" s="800">
        <v>208.11</v>
      </c>
      <c r="L1020" s="842"/>
      <c r="M1020" s="842"/>
      <c r="N1020" s="859"/>
      <c r="O1020" s="1162"/>
      <c r="P1020" s="1162"/>
      <c r="Q1020" s="1163"/>
      <c r="R1020" s="1582" t="s">
        <v>1169</v>
      </c>
      <c r="S1020" s="1579">
        <v>1</v>
      </c>
      <c r="T1020" s="1565"/>
      <c r="U1020" s="1565"/>
      <c r="V1020" s="1565"/>
      <c r="W1020" s="1565"/>
      <c r="X1020" s="1565"/>
      <c r="Y1020" s="1565"/>
      <c r="Z1020" s="1565"/>
      <c r="AA1020" s="1565"/>
    </row>
    <row r="1021" spans="1:27" s="1566" customFormat="1" ht="66.75" customHeight="1">
      <c r="A1021" s="844"/>
      <c r="B1021" s="1337"/>
      <c r="C1021" s="1338"/>
      <c r="D1021" s="1339"/>
      <c r="E1021" s="830" t="s">
        <v>837</v>
      </c>
      <c r="F1021" s="1277"/>
      <c r="G1021" s="831"/>
      <c r="H1021" s="832"/>
      <c r="I1021" s="833"/>
      <c r="J1021" s="834"/>
      <c r="K1021" s="835">
        <v>296.3845</v>
      </c>
      <c r="L1021" s="846"/>
      <c r="M1021" s="846"/>
      <c r="N1021" s="1295"/>
      <c r="O1021" s="1162"/>
      <c r="P1021" s="1162"/>
      <c r="Q1021" s="1163"/>
      <c r="R1021" s="1582" t="s">
        <v>1169</v>
      </c>
      <c r="S1021" s="1579">
        <v>1</v>
      </c>
      <c r="T1021" s="1565"/>
      <c r="U1021" s="1565"/>
      <c r="V1021" s="1565"/>
      <c r="W1021" s="1565"/>
      <c r="X1021" s="1565"/>
      <c r="Y1021" s="1565"/>
      <c r="Z1021" s="1565"/>
      <c r="AA1021" s="1565"/>
    </row>
    <row r="1022" spans="1:27" s="1541" customFormat="1" ht="74.25" customHeight="1">
      <c r="A1022" s="981" t="s">
        <v>701</v>
      </c>
      <c r="B1022" s="981">
        <v>88497</v>
      </c>
      <c r="C1022" s="1124"/>
      <c r="D1022" s="983" t="s">
        <v>100</v>
      </c>
      <c r="E1022" s="989" t="s">
        <v>843</v>
      </c>
      <c r="F1022" s="981" t="s">
        <v>51</v>
      </c>
      <c r="G1022" s="984"/>
      <c r="H1022" s="985"/>
      <c r="I1022" s="985"/>
      <c r="J1022" s="985"/>
      <c r="K1022" s="986"/>
      <c r="L1022" s="986"/>
      <c r="M1022" s="986"/>
      <c r="N1022" s="987">
        <v>284.16999999999996</v>
      </c>
      <c r="O1022" s="72"/>
      <c r="P1022" s="72"/>
      <c r="Q1022" s="102" t="s">
        <v>270</v>
      </c>
      <c r="R1022" s="1535"/>
      <c r="S1022" s="1535"/>
      <c r="T1022" s="1535"/>
      <c r="U1022" s="1535"/>
      <c r="V1022" s="1535"/>
      <c r="W1022" s="1535"/>
      <c r="X1022" s="1535"/>
      <c r="Y1022" s="1535"/>
      <c r="Z1022" s="1535"/>
      <c r="AA1022" s="1535"/>
    </row>
    <row r="1023" spans="1:27" s="1566" customFormat="1" ht="78" customHeight="1">
      <c r="A1023" s="1600"/>
      <c r="B1023" s="1648"/>
      <c r="C1023" s="1649"/>
      <c r="D1023" s="1650"/>
      <c r="E1023" s="1552" t="s">
        <v>841</v>
      </c>
      <c r="F1023" s="1640"/>
      <c r="G1023" s="1554"/>
      <c r="H1023" s="1555"/>
      <c r="I1023" s="1556"/>
      <c r="J1023" s="1557"/>
      <c r="K1023" s="1641">
        <v>284.16999999999996</v>
      </c>
      <c r="L1023" s="1606"/>
      <c r="M1023" s="1606"/>
      <c r="N1023" s="1671"/>
      <c r="O1023" s="1162"/>
      <c r="P1023" s="1162"/>
      <c r="Q1023" s="1163"/>
      <c r="R1023" s="1582" t="s">
        <v>1169</v>
      </c>
      <c r="S1023" s="1579">
        <v>1</v>
      </c>
      <c r="T1023" s="1565"/>
      <c r="U1023" s="1565"/>
      <c r="V1023" s="1565"/>
      <c r="W1023" s="1565"/>
      <c r="X1023" s="1565"/>
      <c r="Y1023" s="1565"/>
      <c r="Z1023" s="1565"/>
      <c r="AA1023" s="1565"/>
    </row>
    <row r="1024" spans="1:27" s="1541" customFormat="1" ht="70.5" customHeight="1">
      <c r="A1024" s="981" t="s">
        <v>1041</v>
      </c>
      <c r="B1024" s="981">
        <v>79460</v>
      </c>
      <c r="C1024" s="1124"/>
      <c r="D1024" s="983" t="s">
        <v>100</v>
      </c>
      <c r="E1024" s="989" t="s">
        <v>46</v>
      </c>
      <c r="F1024" s="981" t="s">
        <v>51</v>
      </c>
      <c r="G1024" s="984"/>
      <c r="H1024" s="985"/>
      <c r="I1024" s="985"/>
      <c r="J1024" s="985"/>
      <c r="K1024" s="986"/>
      <c r="L1024" s="986"/>
      <c r="M1024" s="986"/>
      <c r="N1024" s="987">
        <v>14.889500000000002</v>
      </c>
      <c r="O1024" s="72"/>
      <c r="P1024" s="72"/>
      <c r="Q1024" s="102" t="s">
        <v>270</v>
      </c>
      <c r="R1024" s="1535"/>
      <c r="S1024" s="1535"/>
      <c r="T1024" s="1535"/>
      <c r="U1024" s="1535"/>
      <c r="V1024" s="1535"/>
      <c r="W1024" s="1535"/>
      <c r="X1024" s="1535"/>
      <c r="Y1024" s="1535"/>
      <c r="Z1024" s="1535"/>
      <c r="AA1024" s="1535"/>
    </row>
    <row r="1025" spans="1:27" s="1566" customFormat="1" ht="53.25" customHeight="1">
      <c r="A1025" s="1003"/>
      <c r="B1025" s="1310"/>
      <c r="C1025" s="1330"/>
      <c r="D1025" s="1390"/>
      <c r="E1025" s="864" t="s">
        <v>1827</v>
      </c>
      <c r="F1025" s="864"/>
      <c r="G1025" s="822"/>
      <c r="H1025" s="822"/>
      <c r="I1025" s="823"/>
      <c r="J1025" s="824"/>
      <c r="K1025" s="825">
        <v>6.81</v>
      </c>
      <c r="L1025" s="1301"/>
      <c r="M1025" s="1301"/>
      <c r="N1025" s="1294"/>
      <c r="O1025" s="1170"/>
      <c r="P1025" s="1170"/>
      <c r="Q1025" s="1163"/>
    </row>
    <row r="1026" spans="1:27" s="1566" customFormat="1" ht="53.25" customHeight="1">
      <c r="A1026" s="1008"/>
      <c r="B1026" s="1351"/>
      <c r="C1026" s="1338"/>
      <c r="D1026" s="1391"/>
      <c r="E1026" s="830" t="s">
        <v>1827</v>
      </c>
      <c r="F1026" s="830"/>
      <c r="G1026" s="831"/>
      <c r="H1026" s="832">
        <v>14.69</v>
      </c>
      <c r="I1026" s="833"/>
      <c r="J1026" s="832">
        <v>0.55000000000000004</v>
      </c>
      <c r="K1026" s="1340">
        <v>8.0795000000000012</v>
      </c>
      <c r="L1026" s="1313"/>
      <c r="M1026" s="1313"/>
      <c r="N1026" s="1295"/>
      <c r="O1026" s="1170"/>
      <c r="P1026" s="1170"/>
      <c r="Q1026" s="1163"/>
    </row>
    <row r="1027" spans="1:27" s="1541" customFormat="1" ht="70.5" customHeight="1">
      <c r="A1027" s="981" t="s">
        <v>1041</v>
      </c>
      <c r="B1027" s="981">
        <v>88489</v>
      </c>
      <c r="C1027" s="1124"/>
      <c r="D1027" s="983" t="s">
        <v>100</v>
      </c>
      <c r="E1027" s="989" t="s">
        <v>841</v>
      </c>
      <c r="F1027" s="981" t="s">
        <v>51</v>
      </c>
      <c r="G1027" s="984"/>
      <c r="H1027" s="985"/>
      <c r="I1027" s="985"/>
      <c r="J1027" s="985"/>
      <c r="K1027" s="986"/>
      <c r="L1027" s="986"/>
      <c r="M1027" s="986"/>
      <c r="N1027" s="987">
        <v>284.16999999999996</v>
      </c>
      <c r="O1027" s="72"/>
      <c r="P1027" s="72"/>
      <c r="Q1027" s="102" t="s">
        <v>270</v>
      </c>
      <c r="R1027" s="1535"/>
      <c r="S1027" s="1535"/>
      <c r="T1027" s="1535"/>
      <c r="U1027" s="1535"/>
      <c r="V1027" s="1535"/>
      <c r="W1027" s="1535"/>
      <c r="X1027" s="1535"/>
      <c r="Y1027" s="1535"/>
      <c r="Z1027" s="1535"/>
      <c r="AA1027" s="1535"/>
    </row>
    <row r="1028" spans="1:27" s="1566" customFormat="1" ht="53.25" customHeight="1">
      <c r="A1028" s="837"/>
      <c r="B1028" s="1329"/>
      <c r="C1028" s="1330"/>
      <c r="D1028" s="1331"/>
      <c r="E1028" s="820" t="s">
        <v>1164</v>
      </c>
      <c r="F1028" s="820"/>
      <c r="G1028" s="822"/>
      <c r="H1028" s="822"/>
      <c r="I1028" s="823"/>
      <c r="J1028" s="824"/>
      <c r="K1028" s="825"/>
      <c r="L1028" s="839"/>
      <c r="M1028" s="839"/>
      <c r="N1028" s="865"/>
      <c r="O1028" s="1162"/>
      <c r="P1028" s="1162"/>
      <c r="Q1028" s="1163"/>
      <c r="R1028" s="1565"/>
      <c r="S1028" s="1565"/>
      <c r="T1028" s="1565"/>
      <c r="U1028" s="1565"/>
      <c r="V1028" s="1565"/>
      <c r="W1028" s="1565"/>
      <c r="X1028" s="1565"/>
      <c r="Y1028" s="1565"/>
      <c r="Z1028" s="1565"/>
      <c r="AA1028" s="1565"/>
    </row>
    <row r="1029" spans="1:27" s="1566" customFormat="1" ht="53.25" customHeight="1">
      <c r="A1029" s="841"/>
      <c r="B1029" s="1289"/>
      <c r="C1029" s="1332"/>
      <c r="D1029" s="1288"/>
      <c r="E1029" s="828" t="s">
        <v>1622</v>
      </c>
      <c r="F1029" s="1264"/>
      <c r="G1029" s="802"/>
      <c r="H1029" s="797">
        <v>11.34</v>
      </c>
      <c r="I1029" s="798"/>
      <c r="J1029" s="799">
        <v>1</v>
      </c>
      <c r="K1029" s="800">
        <v>11.34</v>
      </c>
      <c r="L1029" s="842"/>
      <c r="M1029" s="842"/>
      <c r="N1029" s="810"/>
      <c r="O1029" s="1162"/>
      <c r="P1029" s="1162"/>
      <c r="Q1029" s="1163"/>
      <c r="R1029" s="1565"/>
      <c r="S1029" s="1565"/>
      <c r="T1029" s="1565"/>
      <c r="U1029" s="1565"/>
      <c r="V1029" s="1565"/>
      <c r="W1029" s="1565"/>
      <c r="X1029" s="1565"/>
      <c r="Y1029" s="1565"/>
      <c r="Z1029" s="1565"/>
      <c r="AA1029" s="1565"/>
    </row>
    <row r="1030" spans="1:27" s="1566" customFormat="1" ht="53.25" customHeight="1">
      <c r="A1030" s="841"/>
      <c r="B1030" s="1289"/>
      <c r="C1030" s="1332"/>
      <c r="D1030" s="1288"/>
      <c r="E1030" s="1238" t="s">
        <v>1189</v>
      </c>
      <c r="F1030" s="1264"/>
      <c r="G1030" s="797"/>
      <c r="H1030" s="797"/>
      <c r="I1030" s="798"/>
      <c r="J1030" s="808"/>
      <c r="K1030" s="808"/>
      <c r="L1030" s="842"/>
      <c r="M1030" s="842"/>
      <c r="N1030" s="810"/>
      <c r="O1030" s="1162"/>
      <c r="P1030" s="1162"/>
      <c r="Q1030" s="1163"/>
      <c r="R1030" s="1565"/>
      <c r="S1030" s="1565"/>
      <c r="T1030" s="1565"/>
      <c r="U1030" s="1565"/>
      <c r="V1030" s="1565"/>
      <c r="W1030" s="1565"/>
      <c r="X1030" s="1565"/>
      <c r="Y1030" s="1565"/>
      <c r="Z1030" s="1565"/>
      <c r="AA1030" s="1565"/>
    </row>
    <row r="1031" spans="1:27" s="1566" customFormat="1" ht="53.25" customHeight="1">
      <c r="A1031" s="841"/>
      <c r="B1031" s="1289"/>
      <c r="C1031" s="1332"/>
      <c r="D1031" s="1288"/>
      <c r="E1031" s="1279" t="s">
        <v>1623</v>
      </c>
      <c r="F1031" s="1238"/>
      <c r="G1031" s="1230">
        <v>-1</v>
      </c>
      <c r="H1031" s="849">
        <v>0.33</v>
      </c>
      <c r="I1031" s="850"/>
      <c r="J1031" s="849">
        <v>1</v>
      </c>
      <c r="K1031" s="1234">
        <v>-0.33</v>
      </c>
      <c r="L1031" s="842"/>
      <c r="M1031" s="842"/>
      <c r="N1031" s="810"/>
      <c r="O1031" s="1162"/>
      <c r="P1031" s="1162"/>
      <c r="Q1031" s="1163"/>
      <c r="R1031" s="1565"/>
      <c r="S1031" s="1565"/>
      <c r="T1031" s="1565"/>
      <c r="U1031" s="1565"/>
      <c r="V1031" s="1565"/>
      <c r="W1031" s="1565"/>
      <c r="X1031" s="1565"/>
      <c r="Y1031" s="1565"/>
      <c r="Z1031" s="1565"/>
      <c r="AA1031" s="1565"/>
    </row>
    <row r="1032" spans="1:27" s="1566" customFormat="1" ht="53.25" customHeight="1">
      <c r="A1032" s="1006"/>
      <c r="B1032" s="115"/>
      <c r="C1032" s="1332"/>
      <c r="D1032" s="1336"/>
      <c r="E1032" s="828" t="s">
        <v>1623</v>
      </c>
      <c r="F1032" s="828"/>
      <c r="G1032" s="797">
        <v>1</v>
      </c>
      <c r="H1032" s="797">
        <v>0.33</v>
      </c>
      <c r="I1032" s="798"/>
      <c r="J1032" s="799">
        <v>1</v>
      </c>
      <c r="K1032" s="800">
        <v>0.33</v>
      </c>
      <c r="L1032" s="114"/>
      <c r="M1032" s="114"/>
      <c r="N1032" s="859"/>
      <c r="O1032" s="1170"/>
      <c r="P1032" s="1170"/>
      <c r="Q1032" s="1163"/>
    </row>
    <row r="1033" spans="1:27" s="1566" customFormat="1" ht="53.25" customHeight="1">
      <c r="A1033" s="1006"/>
      <c r="B1033" s="115"/>
      <c r="C1033" s="1332"/>
      <c r="D1033" s="1336"/>
      <c r="E1033" s="828" t="s">
        <v>1719</v>
      </c>
      <c r="F1033" s="828"/>
      <c r="G1033" s="802">
        <v>1</v>
      </c>
      <c r="H1033" s="797">
        <v>0.7</v>
      </c>
      <c r="I1033" s="798"/>
      <c r="J1033" s="797">
        <v>0.5</v>
      </c>
      <c r="K1033" s="1235">
        <v>0.35</v>
      </c>
      <c r="L1033" s="114"/>
      <c r="M1033" s="114"/>
      <c r="N1033" s="859"/>
      <c r="O1033" s="1170"/>
      <c r="P1033" s="1170"/>
      <c r="Q1033" s="1163"/>
    </row>
    <row r="1034" spans="1:27" s="1566" customFormat="1" ht="53.25" customHeight="1">
      <c r="A1034" s="1006"/>
      <c r="B1034" s="115"/>
      <c r="C1034" s="1332"/>
      <c r="D1034" s="1336"/>
      <c r="E1034" s="828" t="s">
        <v>1625</v>
      </c>
      <c r="F1034" s="828"/>
      <c r="G1034" s="802"/>
      <c r="H1034" s="797">
        <v>4.7</v>
      </c>
      <c r="I1034" s="798"/>
      <c r="J1034" s="797">
        <v>1</v>
      </c>
      <c r="K1034" s="1235">
        <v>4.7</v>
      </c>
      <c r="L1034" s="114"/>
      <c r="M1034" s="114"/>
      <c r="N1034" s="859"/>
      <c r="O1034" s="1170"/>
      <c r="P1034" s="1170"/>
      <c r="Q1034" s="1163"/>
    </row>
    <row r="1035" spans="1:27" s="1567" customFormat="1" ht="53.25" customHeight="1">
      <c r="A1035" s="1229"/>
      <c r="B1035" s="1333"/>
      <c r="C1035" s="1334"/>
      <c r="D1035" s="1335"/>
      <c r="E1035" s="1279" t="s">
        <v>1189</v>
      </c>
      <c r="F1035" s="1238"/>
      <c r="G1035" s="1230"/>
      <c r="H1035" s="849"/>
      <c r="I1035" s="850"/>
      <c r="J1035" s="849"/>
      <c r="K1035" s="1234"/>
      <c r="L1035" s="1232"/>
      <c r="M1035" s="1232"/>
      <c r="N1035" s="1233"/>
      <c r="O1035" s="1166"/>
      <c r="P1035" s="1166"/>
      <c r="Q1035" s="1167"/>
    </row>
    <row r="1036" spans="1:27" s="1567" customFormat="1" ht="53.25" customHeight="1">
      <c r="A1036" s="1229"/>
      <c r="B1036" s="1333"/>
      <c r="C1036" s="1334"/>
      <c r="D1036" s="1335"/>
      <c r="E1036" s="1279" t="s">
        <v>1626</v>
      </c>
      <c r="F1036" s="1238"/>
      <c r="G1036" s="1230">
        <v>-1</v>
      </c>
      <c r="H1036" s="849">
        <v>1</v>
      </c>
      <c r="I1036" s="850"/>
      <c r="J1036" s="849">
        <v>0.5</v>
      </c>
      <c r="K1036" s="1234">
        <v>-0.5</v>
      </c>
      <c r="L1036" s="1232"/>
      <c r="M1036" s="1232"/>
      <c r="N1036" s="1233"/>
      <c r="O1036" s="1166"/>
      <c r="P1036" s="1166"/>
      <c r="Q1036" s="1167"/>
    </row>
    <row r="1037" spans="1:27" s="1566" customFormat="1" ht="53.25" customHeight="1">
      <c r="A1037" s="841"/>
      <c r="B1037" s="1289"/>
      <c r="C1037" s="1332"/>
      <c r="D1037" s="1288"/>
      <c r="E1037" s="828" t="s">
        <v>1626</v>
      </c>
      <c r="F1037" s="1264"/>
      <c r="G1037" s="802">
        <v>1</v>
      </c>
      <c r="H1037" s="797">
        <v>1</v>
      </c>
      <c r="I1037" s="798"/>
      <c r="J1037" s="797">
        <v>0.5</v>
      </c>
      <c r="K1037" s="1235">
        <v>0.5</v>
      </c>
      <c r="L1037" s="842"/>
      <c r="M1037" s="842"/>
      <c r="N1037" s="810"/>
      <c r="O1037" s="1162"/>
      <c r="P1037" s="1162"/>
      <c r="Q1037" s="1163"/>
      <c r="R1037" s="1565"/>
      <c r="S1037" s="1565"/>
      <c r="T1037" s="1565"/>
      <c r="U1037" s="1565"/>
      <c r="V1037" s="1565"/>
      <c r="W1037" s="1565"/>
      <c r="X1037" s="1565"/>
      <c r="Y1037" s="1565"/>
      <c r="Z1037" s="1565"/>
      <c r="AA1037" s="1565"/>
    </row>
    <row r="1038" spans="1:27" s="1566" customFormat="1" ht="53.25" customHeight="1">
      <c r="A1038" s="841"/>
      <c r="B1038" s="1289"/>
      <c r="C1038" s="1332"/>
      <c r="D1038" s="1288"/>
      <c r="E1038" s="828" t="s">
        <v>1714</v>
      </c>
      <c r="F1038" s="1264"/>
      <c r="G1038" s="802">
        <v>1</v>
      </c>
      <c r="H1038" s="797">
        <v>5.38</v>
      </c>
      <c r="I1038" s="798"/>
      <c r="J1038" s="799">
        <v>1.6</v>
      </c>
      <c r="K1038" s="800">
        <v>8.6080000000000005</v>
      </c>
      <c r="L1038" s="842"/>
      <c r="M1038" s="842"/>
      <c r="N1038" s="810"/>
      <c r="O1038" s="1162"/>
      <c r="P1038" s="1162"/>
      <c r="Q1038" s="1163"/>
      <c r="R1038" s="1565"/>
      <c r="S1038" s="1565"/>
      <c r="T1038" s="1565"/>
      <c r="U1038" s="1565"/>
      <c r="V1038" s="1565"/>
      <c r="W1038" s="1565"/>
      <c r="X1038" s="1565"/>
      <c r="Y1038" s="1565"/>
      <c r="Z1038" s="1565"/>
      <c r="AA1038" s="1565"/>
    </row>
    <row r="1039" spans="1:27" s="1566" customFormat="1" ht="53.25" customHeight="1">
      <c r="A1039" s="841"/>
      <c r="B1039" s="1289"/>
      <c r="C1039" s="1332"/>
      <c r="D1039" s="1288"/>
      <c r="E1039" s="828" t="s">
        <v>1627</v>
      </c>
      <c r="F1039" s="1264"/>
      <c r="G1039" s="802">
        <v>1</v>
      </c>
      <c r="H1039" s="797">
        <v>1</v>
      </c>
      <c r="I1039" s="798"/>
      <c r="J1039" s="797">
        <v>0.35</v>
      </c>
      <c r="K1039" s="1235">
        <v>0.35</v>
      </c>
      <c r="L1039" s="842"/>
      <c r="M1039" s="842"/>
      <c r="N1039" s="810"/>
      <c r="O1039" s="1162"/>
      <c r="P1039" s="1162"/>
      <c r="Q1039" s="1163"/>
      <c r="R1039" s="1565"/>
      <c r="S1039" s="1565"/>
      <c r="T1039" s="1565"/>
      <c r="U1039" s="1565"/>
      <c r="V1039" s="1565"/>
      <c r="W1039" s="1565"/>
      <c r="X1039" s="1565"/>
      <c r="Y1039" s="1565"/>
      <c r="Z1039" s="1565"/>
      <c r="AA1039" s="1565"/>
    </row>
    <row r="1040" spans="1:27" s="1566" customFormat="1" ht="53.25" customHeight="1">
      <c r="A1040" s="841"/>
      <c r="B1040" s="1289"/>
      <c r="C1040" s="1332"/>
      <c r="D1040" s="1288"/>
      <c r="E1040" s="828" t="s">
        <v>1780</v>
      </c>
      <c r="F1040" s="1264"/>
      <c r="G1040" s="802"/>
      <c r="H1040" s="797">
        <v>10.76</v>
      </c>
      <c r="I1040" s="798"/>
      <c r="J1040" s="797">
        <v>1</v>
      </c>
      <c r="K1040" s="1235">
        <v>10.76</v>
      </c>
      <c r="L1040" s="842"/>
      <c r="M1040" s="842"/>
      <c r="N1040" s="810"/>
      <c r="O1040" s="1162"/>
      <c r="P1040" s="1162"/>
      <c r="Q1040" s="1163"/>
      <c r="R1040" s="1565"/>
      <c r="S1040" s="1565"/>
      <c r="T1040" s="1565"/>
      <c r="U1040" s="1565"/>
      <c r="V1040" s="1565"/>
      <c r="W1040" s="1565"/>
      <c r="X1040" s="1565"/>
      <c r="Y1040" s="1565"/>
      <c r="Z1040" s="1565"/>
      <c r="AA1040" s="1565"/>
    </row>
    <row r="1041" spans="1:27" s="1673" customFormat="1" ht="53.25" customHeight="1">
      <c r="A1041" s="841"/>
      <c r="B1041" s="1289"/>
      <c r="C1041" s="1392"/>
      <c r="D1041" s="1288"/>
      <c r="E1041" s="1238" t="s">
        <v>1189</v>
      </c>
      <c r="F1041" s="1238"/>
      <c r="G1041" s="1296"/>
      <c r="H1041" s="1285"/>
      <c r="I1041" s="1286"/>
      <c r="J1041" s="1285"/>
      <c r="K1041" s="1297"/>
      <c r="L1041" s="842"/>
      <c r="M1041" s="842"/>
      <c r="N1041" s="810"/>
      <c r="O1041" s="1162"/>
      <c r="P1041" s="1162"/>
      <c r="Q1041" s="1198"/>
      <c r="R1041" s="1672"/>
      <c r="S1041" s="1672"/>
      <c r="T1041" s="1672"/>
      <c r="U1041" s="1672"/>
      <c r="V1041" s="1672"/>
      <c r="W1041" s="1672"/>
      <c r="X1041" s="1672"/>
      <c r="Y1041" s="1672"/>
      <c r="Z1041" s="1672"/>
      <c r="AA1041" s="1672"/>
    </row>
    <row r="1042" spans="1:27" s="1567" customFormat="1" ht="53.25" customHeight="1">
      <c r="A1042" s="1229"/>
      <c r="B1042" s="1333"/>
      <c r="C1042" s="1334"/>
      <c r="D1042" s="1335"/>
      <c r="E1042" s="1279" t="s">
        <v>1781</v>
      </c>
      <c r="F1042" s="1238"/>
      <c r="G1042" s="1230">
        <v>-1</v>
      </c>
      <c r="H1042" s="849">
        <v>5.38</v>
      </c>
      <c r="I1042" s="850"/>
      <c r="J1042" s="849">
        <v>1</v>
      </c>
      <c r="K1042" s="1234">
        <v>-5.38</v>
      </c>
      <c r="L1042" s="1232"/>
      <c r="M1042" s="1232"/>
      <c r="N1042" s="1233"/>
      <c r="O1042" s="1166"/>
      <c r="P1042" s="1166"/>
      <c r="Q1042" s="1167"/>
    </row>
    <row r="1043" spans="1:27" s="1567" customFormat="1" ht="53.25" customHeight="1">
      <c r="A1043" s="1229"/>
      <c r="B1043" s="1333"/>
      <c r="C1043" s="1334"/>
      <c r="D1043" s="1335"/>
      <c r="E1043" s="1279" t="s">
        <v>1621</v>
      </c>
      <c r="F1043" s="1238"/>
      <c r="G1043" s="1230">
        <v>-1</v>
      </c>
      <c r="H1043" s="849">
        <v>0.9</v>
      </c>
      <c r="I1043" s="850"/>
      <c r="J1043" s="849">
        <v>0.5</v>
      </c>
      <c r="K1043" s="1231">
        <v>0</v>
      </c>
      <c r="L1043" s="1232"/>
      <c r="M1043" s="1232"/>
      <c r="N1043" s="1233"/>
      <c r="O1043" s="1166"/>
      <c r="P1043" s="1166"/>
      <c r="Q1043" s="1167"/>
    </row>
    <row r="1044" spans="1:27" s="1566" customFormat="1" ht="53.25" customHeight="1">
      <c r="A1044" s="1006"/>
      <c r="B1044" s="115"/>
      <c r="C1044" s="1332"/>
      <c r="D1044" s="1336"/>
      <c r="E1044" s="828" t="s">
        <v>1781</v>
      </c>
      <c r="F1044" s="828"/>
      <c r="G1044" s="802">
        <v>1</v>
      </c>
      <c r="H1044" s="797">
        <v>5.38</v>
      </c>
      <c r="I1044" s="798"/>
      <c r="J1044" s="797">
        <v>1</v>
      </c>
      <c r="K1044" s="1235">
        <v>5.38</v>
      </c>
      <c r="L1044" s="114"/>
      <c r="M1044" s="114"/>
      <c r="N1044" s="859"/>
      <c r="O1044" s="1170"/>
      <c r="P1044" s="1170"/>
      <c r="Q1044" s="1163"/>
    </row>
    <row r="1045" spans="1:27" s="1566" customFormat="1" ht="53.25" customHeight="1">
      <c r="A1045" s="1006"/>
      <c r="B1045" s="115"/>
      <c r="C1045" s="1332"/>
      <c r="D1045" s="1336"/>
      <c r="E1045" s="828" t="s">
        <v>1719</v>
      </c>
      <c r="F1045" s="828"/>
      <c r="G1045" s="802">
        <v>1</v>
      </c>
      <c r="H1045" s="797">
        <v>0.7</v>
      </c>
      <c r="I1045" s="798"/>
      <c r="J1045" s="797">
        <v>0.5</v>
      </c>
      <c r="K1045" s="1235">
        <v>0.35</v>
      </c>
      <c r="L1045" s="114"/>
      <c r="M1045" s="114"/>
      <c r="N1045" s="859"/>
      <c r="O1045" s="1170"/>
      <c r="P1045" s="1170"/>
      <c r="Q1045" s="1163"/>
    </row>
    <row r="1046" spans="1:27" s="1566" customFormat="1" ht="53.25" customHeight="1">
      <c r="A1046" s="1006"/>
      <c r="B1046" s="115"/>
      <c r="C1046" s="1332"/>
      <c r="D1046" s="1336"/>
      <c r="E1046" s="828" t="s">
        <v>1783</v>
      </c>
      <c r="F1046" s="828"/>
      <c r="G1046" s="802"/>
      <c r="H1046" s="797">
        <v>11.4</v>
      </c>
      <c r="I1046" s="798"/>
      <c r="J1046" s="797">
        <v>1</v>
      </c>
      <c r="K1046" s="1235">
        <v>11.4</v>
      </c>
      <c r="L1046" s="114"/>
      <c r="M1046" s="114"/>
      <c r="N1046" s="859"/>
      <c r="O1046" s="1170"/>
      <c r="P1046" s="1170"/>
      <c r="Q1046" s="1163"/>
    </row>
    <row r="1047" spans="1:27" s="1673" customFormat="1" ht="53.25" customHeight="1">
      <c r="A1047" s="841"/>
      <c r="B1047" s="1289"/>
      <c r="C1047" s="1392"/>
      <c r="D1047" s="1288"/>
      <c r="E1047" s="1238" t="s">
        <v>1189</v>
      </c>
      <c r="F1047" s="1238"/>
      <c r="G1047" s="1296"/>
      <c r="H1047" s="1285"/>
      <c r="I1047" s="1286"/>
      <c r="J1047" s="1285"/>
      <c r="K1047" s="1297"/>
      <c r="L1047" s="842"/>
      <c r="M1047" s="842"/>
      <c r="N1047" s="810"/>
      <c r="O1047" s="1162"/>
      <c r="P1047" s="1162"/>
      <c r="Q1047" s="1198"/>
      <c r="R1047" s="1672"/>
      <c r="S1047" s="1672"/>
      <c r="T1047" s="1672"/>
      <c r="U1047" s="1672"/>
      <c r="V1047" s="1672"/>
      <c r="W1047" s="1672"/>
      <c r="X1047" s="1672"/>
      <c r="Y1047" s="1672"/>
      <c r="Z1047" s="1672"/>
      <c r="AA1047" s="1672"/>
    </row>
    <row r="1048" spans="1:27" s="1567" customFormat="1" ht="53.25" customHeight="1">
      <c r="A1048" s="1229"/>
      <c r="B1048" s="1333"/>
      <c r="C1048" s="1334"/>
      <c r="D1048" s="1335"/>
      <c r="E1048" s="1279" t="s">
        <v>1784</v>
      </c>
      <c r="F1048" s="1238"/>
      <c r="G1048" s="1230">
        <v>-1</v>
      </c>
      <c r="H1048" s="849">
        <v>3</v>
      </c>
      <c r="I1048" s="850"/>
      <c r="J1048" s="849">
        <v>1</v>
      </c>
      <c r="K1048" s="1234">
        <v>-3</v>
      </c>
      <c r="L1048" s="1232"/>
      <c r="M1048" s="1232"/>
      <c r="N1048" s="1233"/>
      <c r="O1048" s="1166"/>
      <c r="P1048" s="1166"/>
      <c r="Q1048" s="1167"/>
    </row>
    <row r="1049" spans="1:27" s="1566" customFormat="1" ht="53.25" customHeight="1">
      <c r="A1049" s="1006"/>
      <c r="B1049" s="115"/>
      <c r="C1049" s="1332"/>
      <c r="D1049" s="1336"/>
      <c r="E1049" s="828" t="s">
        <v>1784</v>
      </c>
      <c r="F1049" s="828"/>
      <c r="G1049" s="802">
        <v>1</v>
      </c>
      <c r="H1049" s="797">
        <v>3</v>
      </c>
      <c r="I1049" s="798"/>
      <c r="J1049" s="797">
        <v>1</v>
      </c>
      <c r="K1049" s="1235">
        <v>3</v>
      </c>
      <c r="L1049" s="114"/>
      <c r="M1049" s="114"/>
      <c r="N1049" s="859"/>
      <c r="O1049" s="1170"/>
      <c r="P1049" s="1170"/>
      <c r="Q1049" s="1163"/>
    </row>
    <row r="1050" spans="1:27" s="1566" customFormat="1" ht="53.25" customHeight="1">
      <c r="A1050" s="1006"/>
      <c r="B1050" s="115"/>
      <c r="C1050" s="1332"/>
      <c r="D1050" s="1336"/>
      <c r="E1050" s="828" t="s">
        <v>1719</v>
      </c>
      <c r="F1050" s="828"/>
      <c r="G1050" s="802">
        <v>1</v>
      </c>
      <c r="H1050" s="797">
        <v>0.7</v>
      </c>
      <c r="I1050" s="798"/>
      <c r="J1050" s="797">
        <v>0.5</v>
      </c>
      <c r="K1050" s="1235">
        <v>0.35</v>
      </c>
      <c r="L1050" s="114"/>
      <c r="M1050" s="114"/>
      <c r="N1050" s="859"/>
      <c r="O1050" s="1170"/>
      <c r="P1050" s="1170"/>
      <c r="Q1050" s="1163"/>
    </row>
    <row r="1051" spans="1:27" s="1566" customFormat="1" ht="53.25" customHeight="1">
      <c r="A1051" s="1006"/>
      <c r="B1051" s="115"/>
      <c r="C1051" s="1332"/>
      <c r="D1051" s="1336"/>
      <c r="E1051" s="828" t="s">
        <v>1719</v>
      </c>
      <c r="F1051" s="828"/>
      <c r="G1051" s="802">
        <v>1</v>
      </c>
      <c r="H1051" s="797">
        <v>0.7</v>
      </c>
      <c r="I1051" s="798"/>
      <c r="J1051" s="797">
        <v>0.5</v>
      </c>
      <c r="K1051" s="1235">
        <v>0.35</v>
      </c>
      <c r="L1051" s="114"/>
      <c r="M1051" s="114"/>
      <c r="N1051" s="859"/>
      <c r="O1051" s="1170"/>
      <c r="P1051" s="1170"/>
      <c r="Q1051" s="1163"/>
    </row>
    <row r="1052" spans="1:27" s="1566" customFormat="1" ht="53.25" customHeight="1">
      <c r="A1052" s="1006"/>
      <c r="B1052" s="115"/>
      <c r="C1052" s="1332"/>
      <c r="D1052" s="1336"/>
      <c r="E1052" s="828" t="s">
        <v>1785</v>
      </c>
      <c r="F1052" s="828"/>
      <c r="G1052" s="802"/>
      <c r="H1052" s="797">
        <v>13.2</v>
      </c>
      <c r="I1052" s="798"/>
      <c r="J1052" s="797">
        <v>1</v>
      </c>
      <c r="K1052" s="1235">
        <v>13.2</v>
      </c>
      <c r="L1052" s="114"/>
      <c r="M1052" s="114"/>
      <c r="N1052" s="859"/>
      <c r="O1052" s="1170"/>
      <c r="P1052" s="1170"/>
      <c r="Q1052" s="1163"/>
    </row>
    <row r="1053" spans="1:27" s="1673" customFormat="1" ht="53.25" customHeight="1">
      <c r="A1053" s="841"/>
      <c r="B1053" s="1289"/>
      <c r="C1053" s="1392"/>
      <c r="D1053" s="1288"/>
      <c r="E1053" s="1238" t="s">
        <v>1189</v>
      </c>
      <c r="F1053" s="1238"/>
      <c r="G1053" s="1296"/>
      <c r="H1053" s="1285"/>
      <c r="I1053" s="1286"/>
      <c r="J1053" s="1285"/>
      <c r="K1053" s="1297"/>
      <c r="L1053" s="842"/>
      <c r="M1053" s="842"/>
      <c r="N1053" s="810"/>
      <c r="O1053" s="1162"/>
      <c r="P1053" s="1162"/>
      <c r="Q1053" s="1198"/>
      <c r="R1053" s="1672"/>
      <c r="S1053" s="1672"/>
      <c r="T1053" s="1672"/>
      <c r="U1053" s="1672"/>
      <c r="V1053" s="1672"/>
      <c r="W1053" s="1672"/>
      <c r="X1053" s="1672"/>
      <c r="Y1053" s="1672"/>
      <c r="Z1053" s="1672"/>
      <c r="AA1053" s="1672"/>
    </row>
    <row r="1054" spans="1:27" s="1567" customFormat="1" ht="53.25" customHeight="1">
      <c r="A1054" s="1229"/>
      <c r="B1054" s="1333"/>
      <c r="C1054" s="1334"/>
      <c r="D1054" s="1335"/>
      <c r="E1054" s="1279" t="s">
        <v>1787</v>
      </c>
      <c r="F1054" s="1238"/>
      <c r="G1054" s="1230">
        <v>-1</v>
      </c>
      <c r="H1054" s="849">
        <v>2.35</v>
      </c>
      <c r="I1054" s="850"/>
      <c r="J1054" s="849">
        <v>1</v>
      </c>
      <c r="K1054" s="1234">
        <v>-2.35</v>
      </c>
      <c r="L1054" s="1232"/>
      <c r="M1054" s="1232"/>
      <c r="N1054" s="1233"/>
      <c r="O1054" s="1166"/>
      <c r="P1054" s="1166"/>
      <c r="Q1054" s="1167"/>
    </row>
    <row r="1055" spans="1:27" s="1566" customFormat="1" ht="53.25" customHeight="1">
      <c r="A1055" s="841"/>
      <c r="B1055" s="1289"/>
      <c r="C1055" s="1332"/>
      <c r="D1055" s="1288"/>
      <c r="E1055" s="828" t="s">
        <v>1787</v>
      </c>
      <c r="F1055" s="1264"/>
      <c r="G1055" s="802"/>
      <c r="H1055" s="797">
        <v>2.35</v>
      </c>
      <c r="I1055" s="798"/>
      <c r="J1055" s="797">
        <v>1</v>
      </c>
      <c r="K1055" s="800">
        <v>2.35</v>
      </c>
      <c r="L1055" s="842"/>
      <c r="M1055" s="842"/>
      <c r="N1055" s="810"/>
      <c r="O1055" s="1162"/>
      <c r="P1055" s="1162"/>
      <c r="Q1055" s="1163"/>
      <c r="R1055" s="1565"/>
      <c r="S1055" s="1565"/>
      <c r="T1055" s="1565"/>
      <c r="U1055" s="1565"/>
      <c r="V1055" s="1565"/>
      <c r="W1055" s="1565"/>
      <c r="X1055" s="1565"/>
      <c r="Y1055" s="1565"/>
      <c r="Z1055" s="1565"/>
      <c r="AA1055" s="1565"/>
    </row>
    <row r="1056" spans="1:27" s="1566" customFormat="1" ht="53.25" customHeight="1">
      <c r="A1056" s="841"/>
      <c r="B1056" s="1289"/>
      <c r="C1056" s="1332"/>
      <c r="D1056" s="1288"/>
      <c r="E1056" s="828" t="s">
        <v>1788</v>
      </c>
      <c r="F1056" s="1264"/>
      <c r="G1056" s="802"/>
      <c r="H1056" s="797">
        <v>25.36</v>
      </c>
      <c r="I1056" s="798"/>
      <c r="J1056" s="797">
        <v>2.6</v>
      </c>
      <c r="K1056" s="800">
        <v>65.936000000000007</v>
      </c>
      <c r="L1056" s="842"/>
      <c r="M1056" s="842"/>
      <c r="N1056" s="810"/>
      <c r="O1056" s="1162"/>
      <c r="P1056" s="1162"/>
      <c r="Q1056" s="1163"/>
      <c r="R1056" s="1565"/>
      <c r="S1056" s="1565"/>
      <c r="T1056" s="1565"/>
      <c r="U1056" s="1565"/>
      <c r="V1056" s="1565"/>
      <c r="W1056" s="1565"/>
      <c r="X1056" s="1565"/>
      <c r="Y1056" s="1565"/>
      <c r="Z1056" s="1565"/>
      <c r="AA1056" s="1565"/>
    </row>
    <row r="1057" spans="1:27" s="1673" customFormat="1" ht="53.25" customHeight="1">
      <c r="A1057" s="841"/>
      <c r="B1057" s="1289"/>
      <c r="C1057" s="1392"/>
      <c r="D1057" s="1288"/>
      <c r="E1057" s="1238" t="s">
        <v>1189</v>
      </c>
      <c r="F1057" s="1238"/>
      <c r="G1057" s="1296"/>
      <c r="H1057" s="1285"/>
      <c r="I1057" s="1286"/>
      <c r="J1057" s="1285"/>
      <c r="K1057" s="1297"/>
      <c r="L1057" s="842"/>
      <c r="M1057" s="842"/>
      <c r="N1057" s="810"/>
      <c r="O1057" s="1162"/>
      <c r="P1057" s="1162"/>
      <c r="Q1057" s="1198"/>
      <c r="R1057" s="1672"/>
      <c r="S1057" s="1672"/>
      <c r="T1057" s="1672"/>
      <c r="U1057" s="1672"/>
      <c r="V1057" s="1672"/>
      <c r="W1057" s="1672"/>
      <c r="X1057" s="1672"/>
      <c r="Y1057" s="1672"/>
      <c r="Z1057" s="1672"/>
      <c r="AA1057" s="1672"/>
    </row>
    <row r="1058" spans="1:27" s="1567" customFormat="1" ht="53.25" customHeight="1">
      <c r="A1058" s="1229"/>
      <c r="B1058" s="1333"/>
      <c r="C1058" s="1334"/>
      <c r="D1058" s="1335"/>
      <c r="E1058" s="1279" t="s">
        <v>1789</v>
      </c>
      <c r="F1058" s="1238"/>
      <c r="G1058" s="1230">
        <v>-1</v>
      </c>
      <c r="H1058" s="849">
        <v>5.7</v>
      </c>
      <c r="I1058" s="850"/>
      <c r="J1058" s="849">
        <v>2.6</v>
      </c>
      <c r="K1058" s="1234">
        <v>-14.82</v>
      </c>
      <c r="L1058" s="1232"/>
      <c r="M1058" s="1232"/>
      <c r="N1058" s="1233"/>
      <c r="O1058" s="1166"/>
      <c r="P1058" s="1166"/>
      <c r="Q1058" s="1167"/>
    </row>
    <row r="1059" spans="1:27" s="1566" customFormat="1" ht="53.25" customHeight="1">
      <c r="A1059" s="841"/>
      <c r="B1059" s="1289"/>
      <c r="C1059" s="1332"/>
      <c r="D1059" s="1288"/>
      <c r="E1059" s="1279" t="s">
        <v>1790</v>
      </c>
      <c r="F1059" s="1238"/>
      <c r="G1059" s="1230">
        <v>-1</v>
      </c>
      <c r="H1059" s="849">
        <v>0.9</v>
      </c>
      <c r="I1059" s="850"/>
      <c r="J1059" s="849">
        <v>2.1</v>
      </c>
      <c r="K1059" s="1234">
        <v>-1.8900000000000001</v>
      </c>
      <c r="L1059" s="842"/>
      <c r="M1059" s="842"/>
      <c r="N1059" s="810"/>
      <c r="O1059" s="1162"/>
      <c r="P1059" s="1162"/>
      <c r="Q1059" s="1163"/>
      <c r="R1059" s="1565"/>
      <c r="S1059" s="1565"/>
      <c r="T1059" s="1565"/>
      <c r="U1059" s="1565"/>
      <c r="V1059" s="1565"/>
      <c r="W1059" s="1565"/>
      <c r="X1059" s="1565"/>
      <c r="Y1059" s="1565"/>
      <c r="Z1059" s="1565"/>
      <c r="AA1059" s="1565"/>
    </row>
    <row r="1060" spans="1:27" s="1566" customFormat="1" ht="53.25" customHeight="1">
      <c r="A1060" s="841"/>
      <c r="B1060" s="1289"/>
      <c r="C1060" s="1332"/>
      <c r="D1060" s="1288"/>
      <c r="E1060" s="1279" t="s">
        <v>1679</v>
      </c>
      <c r="F1060" s="1238"/>
      <c r="G1060" s="1230">
        <v>-1</v>
      </c>
      <c r="H1060" s="849">
        <v>1.26</v>
      </c>
      <c r="I1060" s="850"/>
      <c r="J1060" s="849">
        <v>2.1</v>
      </c>
      <c r="K1060" s="1234">
        <v>-0.64600000000000035</v>
      </c>
      <c r="L1060" s="842"/>
      <c r="M1060" s="842"/>
      <c r="N1060" s="810"/>
      <c r="O1060" s="1162"/>
      <c r="P1060" s="1162"/>
      <c r="Q1060" s="1163"/>
      <c r="R1060" s="1565"/>
      <c r="S1060" s="1565"/>
      <c r="T1060" s="1565"/>
      <c r="U1060" s="1565"/>
      <c r="V1060" s="1565"/>
      <c r="W1060" s="1565"/>
      <c r="X1060" s="1565"/>
      <c r="Y1060" s="1565"/>
      <c r="Z1060" s="1565"/>
      <c r="AA1060" s="1565"/>
    </row>
    <row r="1061" spans="1:27" s="1566" customFormat="1" ht="53.25" customHeight="1">
      <c r="A1061" s="841"/>
      <c r="B1061" s="1289"/>
      <c r="C1061" s="1332"/>
      <c r="D1061" s="1288"/>
      <c r="E1061" s="1279" t="s">
        <v>1680</v>
      </c>
      <c r="F1061" s="1238"/>
      <c r="G1061" s="1230">
        <v>-1</v>
      </c>
      <c r="H1061" s="849">
        <v>2.2599999999999998</v>
      </c>
      <c r="I1061" s="850"/>
      <c r="J1061" s="849">
        <v>1.9</v>
      </c>
      <c r="K1061" s="1234">
        <v>-2.2939999999999996</v>
      </c>
      <c r="L1061" s="842"/>
      <c r="M1061" s="842"/>
      <c r="N1061" s="810"/>
      <c r="O1061" s="1162"/>
      <c r="P1061" s="1162"/>
      <c r="Q1061" s="1163"/>
      <c r="R1061" s="1565"/>
      <c r="S1061" s="1565"/>
      <c r="T1061" s="1565"/>
      <c r="U1061" s="1565"/>
      <c r="V1061" s="1565"/>
      <c r="W1061" s="1565"/>
      <c r="X1061" s="1565"/>
      <c r="Y1061" s="1565"/>
      <c r="Z1061" s="1565"/>
      <c r="AA1061" s="1565"/>
    </row>
    <row r="1062" spans="1:27" s="1566" customFormat="1" ht="53.25" customHeight="1">
      <c r="A1062" s="841"/>
      <c r="B1062" s="1289"/>
      <c r="C1062" s="1332"/>
      <c r="D1062" s="1288"/>
      <c r="E1062" s="828" t="s">
        <v>1789</v>
      </c>
      <c r="F1062" s="1354"/>
      <c r="G1062" s="802">
        <v>1</v>
      </c>
      <c r="H1062" s="797">
        <v>5.7</v>
      </c>
      <c r="I1062" s="798"/>
      <c r="J1062" s="797">
        <v>2.6</v>
      </c>
      <c r="K1062" s="800">
        <v>14.82</v>
      </c>
      <c r="L1062" s="842"/>
      <c r="M1062" s="842"/>
      <c r="N1062" s="810"/>
      <c r="O1062" s="1162"/>
      <c r="P1062" s="1162"/>
      <c r="Q1062" s="1163"/>
      <c r="R1062" s="1565"/>
      <c r="S1062" s="1565"/>
      <c r="T1062" s="1565"/>
      <c r="U1062" s="1565"/>
      <c r="V1062" s="1565"/>
      <c r="W1062" s="1565"/>
      <c r="X1062" s="1565"/>
      <c r="Y1062" s="1565"/>
      <c r="Z1062" s="1565"/>
      <c r="AA1062" s="1565"/>
    </row>
    <row r="1063" spans="1:27" s="1566" customFormat="1" ht="53.25" customHeight="1">
      <c r="A1063" s="841"/>
      <c r="B1063" s="1289"/>
      <c r="C1063" s="1332"/>
      <c r="D1063" s="1288"/>
      <c r="E1063" s="828" t="s">
        <v>1790</v>
      </c>
      <c r="F1063" s="1354"/>
      <c r="G1063" s="802">
        <v>1</v>
      </c>
      <c r="H1063" s="797">
        <v>0.9</v>
      </c>
      <c r="I1063" s="798"/>
      <c r="J1063" s="797">
        <v>2.1</v>
      </c>
      <c r="K1063" s="800">
        <v>1.8900000000000001</v>
      </c>
      <c r="L1063" s="842"/>
      <c r="M1063" s="842"/>
      <c r="N1063" s="810"/>
      <c r="O1063" s="1162"/>
      <c r="P1063" s="1162"/>
      <c r="Q1063" s="1163"/>
      <c r="R1063" s="1565"/>
      <c r="S1063" s="1565"/>
      <c r="T1063" s="1565"/>
      <c r="U1063" s="1565"/>
      <c r="V1063" s="1565"/>
      <c r="W1063" s="1565"/>
      <c r="X1063" s="1565"/>
      <c r="Y1063" s="1565"/>
      <c r="Z1063" s="1565"/>
      <c r="AA1063" s="1565"/>
    </row>
    <row r="1064" spans="1:27" s="1566" customFormat="1" ht="53.25" customHeight="1">
      <c r="A1064" s="841"/>
      <c r="B1064" s="1289"/>
      <c r="C1064" s="1332"/>
      <c r="D1064" s="1288"/>
      <c r="E1064" s="828" t="s">
        <v>1630</v>
      </c>
      <c r="F1064" s="1354"/>
      <c r="G1064" s="802"/>
      <c r="H1064" s="797">
        <v>13.5</v>
      </c>
      <c r="I1064" s="798"/>
      <c r="J1064" s="797">
        <v>1</v>
      </c>
      <c r="K1064" s="800">
        <v>13.5</v>
      </c>
      <c r="L1064" s="842"/>
      <c r="M1064" s="842"/>
      <c r="N1064" s="810"/>
      <c r="O1064" s="1162"/>
      <c r="P1064" s="1162"/>
      <c r="Q1064" s="1163"/>
      <c r="R1064" s="1565"/>
      <c r="S1064" s="1565"/>
      <c r="T1064" s="1565"/>
      <c r="U1064" s="1565"/>
      <c r="V1064" s="1565"/>
      <c r="W1064" s="1565"/>
      <c r="X1064" s="1565"/>
      <c r="Y1064" s="1565"/>
      <c r="Z1064" s="1565"/>
      <c r="AA1064" s="1565"/>
    </row>
    <row r="1065" spans="1:27" s="1673" customFormat="1" ht="53.25" customHeight="1">
      <c r="A1065" s="841"/>
      <c r="B1065" s="1289"/>
      <c r="C1065" s="1392"/>
      <c r="D1065" s="1288"/>
      <c r="E1065" s="1238" t="s">
        <v>1189</v>
      </c>
      <c r="F1065" s="1238"/>
      <c r="G1065" s="1296"/>
      <c r="H1065" s="1285"/>
      <c r="I1065" s="1286"/>
      <c r="J1065" s="1285"/>
      <c r="K1065" s="1297"/>
      <c r="L1065" s="842"/>
      <c r="M1065" s="842"/>
      <c r="N1065" s="810"/>
      <c r="O1065" s="1162"/>
      <c r="P1065" s="1162"/>
      <c r="Q1065" s="1198"/>
      <c r="R1065" s="1672"/>
      <c r="S1065" s="1672"/>
      <c r="T1065" s="1672"/>
      <c r="U1065" s="1672"/>
      <c r="V1065" s="1672"/>
      <c r="W1065" s="1672"/>
      <c r="X1065" s="1672"/>
      <c r="Y1065" s="1672"/>
      <c r="Z1065" s="1672"/>
      <c r="AA1065" s="1672"/>
    </row>
    <row r="1066" spans="1:27" s="1567" customFormat="1" ht="53.25" customHeight="1">
      <c r="A1066" s="1229"/>
      <c r="B1066" s="1333"/>
      <c r="C1066" s="1334"/>
      <c r="D1066" s="1335"/>
      <c r="E1066" s="1279" t="s">
        <v>1631</v>
      </c>
      <c r="F1066" s="1238"/>
      <c r="G1066" s="1230">
        <v>-1</v>
      </c>
      <c r="H1066" s="849">
        <v>1.86</v>
      </c>
      <c r="I1066" s="850"/>
      <c r="J1066" s="849">
        <v>1</v>
      </c>
      <c r="K1066" s="1234">
        <v>-1.86</v>
      </c>
      <c r="L1066" s="1232"/>
      <c r="M1066" s="1232"/>
      <c r="N1066" s="1233"/>
      <c r="O1066" s="1166"/>
      <c r="P1066" s="1166"/>
      <c r="Q1066" s="1167"/>
    </row>
    <row r="1067" spans="1:27" s="1566" customFormat="1" ht="53.25" customHeight="1">
      <c r="A1067" s="841"/>
      <c r="B1067" s="1289"/>
      <c r="C1067" s="1332"/>
      <c r="D1067" s="1288"/>
      <c r="E1067" s="828" t="s">
        <v>1631</v>
      </c>
      <c r="F1067" s="828"/>
      <c r="G1067" s="802">
        <v>1</v>
      </c>
      <c r="H1067" s="797">
        <v>1.86</v>
      </c>
      <c r="I1067" s="798"/>
      <c r="J1067" s="797">
        <v>1</v>
      </c>
      <c r="K1067" s="800">
        <v>1.86</v>
      </c>
      <c r="L1067" s="842"/>
      <c r="M1067" s="842"/>
      <c r="N1067" s="810"/>
      <c r="O1067" s="1162"/>
      <c r="P1067" s="1162"/>
      <c r="Q1067" s="1163"/>
      <c r="R1067" s="1565"/>
      <c r="S1067" s="1565"/>
      <c r="T1067" s="1565"/>
      <c r="U1067" s="1565"/>
      <c r="V1067" s="1565"/>
      <c r="W1067" s="1565"/>
      <c r="X1067" s="1565"/>
      <c r="Y1067" s="1565"/>
      <c r="Z1067" s="1565"/>
      <c r="AA1067" s="1565"/>
    </row>
    <row r="1068" spans="1:27" s="1566" customFormat="1" ht="53.25" customHeight="1">
      <c r="A1068" s="841"/>
      <c r="B1068" s="1289"/>
      <c r="C1068" s="1332"/>
      <c r="D1068" s="1288"/>
      <c r="E1068" s="828" t="s">
        <v>1719</v>
      </c>
      <c r="F1068" s="1264"/>
      <c r="G1068" s="802">
        <v>1</v>
      </c>
      <c r="H1068" s="797">
        <v>0.7</v>
      </c>
      <c r="I1068" s="798"/>
      <c r="J1068" s="797">
        <v>0.5</v>
      </c>
      <c r="K1068" s="800">
        <v>0.35</v>
      </c>
      <c r="L1068" s="842"/>
      <c r="M1068" s="842"/>
      <c r="N1068" s="810"/>
      <c r="O1068" s="1162"/>
      <c r="P1068" s="1162"/>
      <c r="Q1068" s="1163"/>
      <c r="R1068" s="1565"/>
      <c r="S1068" s="1565"/>
      <c r="T1068" s="1565"/>
      <c r="U1068" s="1565"/>
      <c r="V1068" s="1565"/>
      <c r="W1068" s="1565"/>
      <c r="X1068" s="1565"/>
      <c r="Y1068" s="1565"/>
      <c r="Z1068" s="1565"/>
      <c r="AA1068" s="1565"/>
    </row>
    <row r="1069" spans="1:27" s="1566" customFormat="1" ht="53.25" customHeight="1">
      <c r="A1069" s="841"/>
      <c r="B1069" s="1289"/>
      <c r="C1069" s="1332"/>
      <c r="D1069" s="1288"/>
      <c r="E1069" s="828" t="s">
        <v>1791</v>
      </c>
      <c r="F1069" s="828"/>
      <c r="G1069" s="802"/>
      <c r="H1069" s="797">
        <v>0.45</v>
      </c>
      <c r="I1069" s="798"/>
      <c r="J1069" s="797">
        <v>1</v>
      </c>
      <c r="K1069" s="800">
        <v>3.61</v>
      </c>
      <c r="L1069" s="842"/>
      <c r="M1069" s="842"/>
      <c r="N1069" s="810"/>
      <c r="O1069" s="1162"/>
      <c r="P1069" s="1162"/>
      <c r="Q1069" s="1163"/>
      <c r="R1069" s="1565"/>
      <c r="S1069" s="1565"/>
      <c r="T1069" s="1565"/>
      <c r="U1069" s="1565"/>
      <c r="V1069" s="1565"/>
      <c r="W1069" s="1565"/>
      <c r="X1069" s="1565"/>
      <c r="Y1069" s="1565"/>
      <c r="Z1069" s="1565"/>
      <c r="AA1069" s="1565"/>
    </row>
    <row r="1070" spans="1:27" s="1566" customFormat="1" ht="53.25" customHeight="1">
      <c r="A1070" s="841"/>
      <c r="B1070" s="1289"/>
      <c r="C1070" s="1332"/>
      <c r="D1070" s="1288"/>
      <c r="E1070" s="828" t="s">
        <v>1792</v>
      </c>
      <c r="F1070" s="828"/>
      <c r="G1070" s="802"/>
      <c r="H1070" s="797">
        <v>0.97</v>
      </c>
      <c r="I1070" s="798"/>
      <c r="J1070" s="797">
        <v>1</v>
      </c>
      <c r="K1070" s="800">
        <v>4.8499999999999996</v>
      </c>
      <c r="L1070" s="842"/>
      <c r="M1070" s="842"/>
      <c r="N1070" s="810"/>
      <c r="O1070" s="1162"/>
      <c r="P1070" s="1162"/>
      <c r="Q1070" s="1163"/>
      <c r="R1070" s="1565"/>
      <c r="S1070" s="1565"/>
      <c r="T1070" s="1565"/>
      <c r="U1070" s="1565"/>
      <c r="V1070" s="1565"/>
      <c r="W1070" s="1565"/>
      <c r="X1070" s="1565"/>
      <c r="Y1070" s="1565"/>
      <c r="Z1070" s="1565"/>
      <c r="AA1070" s="1565"/>
    </row>
    <row r="1071" spans="1:27" s="1566" customFormat="1" ht="53.25" customHeight="1">
      <c r="A1071" s="841"/>
      <c r="B1071" s="1289"/>
      <c r="C1071" s="1332"/>
      <c r="D1071" s="1288"/>
      <c r="E1071" s="828" t="s">
        <v>1793</v>
      </c>
      <c r="F1071" s="828"/>
      <c r="G1071" s="802"/>
      <c r="H1071" s="797">
        <v>13.26</v>
      </c>
      <c r="I1071" s="798"/>
      <c r="J1071" s="797">
        <v>1</v>
      </c>
      <c r="K1071" s="800">
        <v>13.26</v>
      </c>
      <c r="L1071" s="842"/>
      <c r="M1071" s="842"/>
      <c r="N1071" s="810"/>
      <c r="O1071" s="1162"/>
      <c r="P1071" s="1162"/>
      <c r="Q1071" s="1163"/>
      <c r="R1071" s="1565"/>
      <c r="S1071" s="1565"/>
      <c r="T1071" s="1565"/>
      <c r="U1071" s="1565"/>
      <c r="V1071" s="1565"/>
      <c r="W1071" s="1565"/>
      <c r="X1071" s="1565"/>
      <c r="Y1071" s="1565"/>
      <c r="Z1071" s="1565"/>
      <c r="AA1071" s="1565"/>
    </row>
    <row r="1072" spans="1:27" s="1673" customFormat="1" ht="53.25" customHeight="1">
      <c r="A1072" s="841"/>
      <c r="B1072" s="1289"/>
      <c r="C1072" s="1392"/>
      <c r="D1072" s="1288"/>
      <c r="E1072" s="1238" t="s">
        <v>1189</v>
      </c>
      <c r="F1072" s="1238"/>
      <c r="G1072" s="1296"/>
      <c r="H1072" s="1285"/>
      <c r="I1072" s="1286"/>
      <c r="J1072" s="1285"/>
      <c r="K1072" s="1297"/>
      <c r="L1072" s="842"/>
      <c r="M1072" s="842"/>
      <c r="N1072" s="810"/>
      <c r="O1072" s="1162"/>
      <c r="P1072" s="1162"/>
      <c r="Q1072" s="1198"/>
      <c r="R1072" s="1672"/>
      <c r="S1072" s="1672"/>
      <c r="T1072" s="1672"/>
      <c r="U1072" s="1672"/>
      <c r="V1072" s="1672"/>
      <c r="W1072" s="1672"/>
      <c r="X1072" s="1672"/>
      <c r="Y1072" s="1672"/>
      <c r="Z1072" s="1672"/>
      <c r="AA1072" s="1672"/>
    </row>
    <row r="1073" spans="1:27" s="1567" customFormat="1" ht="53.25" customHeight="1">
      <c r="A1073" s="1229"/>
      <c r="B1073" s="1333"/>
      <c r="C1073" s="1334"/>
      <c r="D1073" s="1335"/>
      <c r="E1073" s="1279" t="s">
        <v>1794</v>
      </c>
      <c r="F1073" s="1238"/>
      <c r="G1073" s="1230">
        <v>-1</v>
      </c>
      <c r="H1073" s="849">
        <v>6.63</v>
      </c>
      <c r="I1073" s="850"/>
      <c r="J1073" s="849">
        <v>1</v>
      </c>
      <c r="K1073" s="1234">
        <v>-6.63</v>
      </c>
      <c r="L1073" s="1232"/>
      <c r="M1073" s="1232"/>
      <c r="N1073" s="1233"/>
      <c r="O1073" s="1166"/>
      <c r="P1073" s="1166"/>
      <c r="Q1073" s="1167"/>
    </row>
    <row r="1074" spans="1:27" s="1566" customFormat="1" ht="53.25" customHeight="1">
      <c r="A1074" s="841"/>
      <c r="B1074" s="1289"/>
      <c r="C1074" s="1332"/>
      <c r="D1074" s="1288"/>
      <c r="E1074" s="828" t="s">
        <v>1794</v>
      </c>
      <c r="F1074" s="1264"/>
      <c r="G1074" s="802">
        <v>1</v>
      </c>
      <c r="H1074" s="797">
        <v>6.63</v>
      </c>
      <c r="I1074" s="798"/>
      <c r="J1074" s="797">
        <v>1</v>
      </c>
      <c r="K1074" s="800">
        <v>6.63</v>
      </c>
      <c r="L1074" s="842"/>
      <c r="M1074" s="842"/>
      <c r="N1074" s="810"/>
      <c r="O1074" s="1162"/>
      <c r="P1074" s="1162"/>
      <c r="Q1074" s="1163"/>
      <c r="R1074" s="1565"/>
      <c r="S1074" s="1565"/>
      <c r="T1074" s="1565"/>
      <c r="U1074" s="1565"/>
      <c r="V1074" s="1565"/>
      <c r="W1074" s="1565"/>
      <c r="X1074" s="1565"/>
      <c r="Y1074" s="1565"/>
      <c r="Z1074" s="1565"/>
      <c r="AA1074" s="1565"/>
    </row>
    <row r="1075" spans="1:27" s="1566" customFormat="1" ht="53.25" customHeight="1">
      <c r="A1075" s="841"/>
      <c r="B1075" s="1289"/>
      <c r="C1075" s="1332"/>
      <c r="D1075" s="1288"/>
      <c r="E1075" s="828" t="s">
        <v>1795</v>
      </c>
      <c r="F1075" s="1264"/>
      <c r="G1075" s="802"/>
      <c r="H1075" s="797">
        <v>19.889999999999997</v>
      </c>
      <c r="I1075" s="798"/>
      <c r="J1075" s="797">
        <v>1</v>
      </c>
      <c r="K1075" s="800">
        <v>19.889999999999997</v>
      </c>
      <c r="L1075" s="842"/>
      <c r="M1075" s="842"/>
      <c r="N1075" s="810"/>
      <c r="O1075" s="1162"/>
      <c r="P1075" s="1162"/>
      <c r="Q1075" s="1163"/>
      <c r="R1075" s="1565"/>
      <c r="S1075" s="1565"/>
      <c r="T1075" s="1565"/>
      <c r="U1075" s="1565"/>
      <c r="V1075" s="1565"/>
      <c r="W1075" s="1565"/>
      <c r="X1075" s="1565"/>
      <c r="Y1075" s="1565"/>
      <c r="Z1075" s="1565"/>
      <c r="AA1075" s="1565"/>
    </row>
    <row r="1076" spans="1:27" s="1673" customFormat="1" ht="53.25" customHeight="1">
      <c r="A1076" s="841"/>
      <c r="B1076" s="1289"/>
      <c r="C1076" s="1392"/>
      <c r="D1076" s="1288"/>
      <c r="E1076" s="1238" t="s">
        <v>1189</v>
      </c>
      <c r="F1076" s="1238"/>
      <c r="G1076" s="1296"/>
      <c r="H1076" s="1285"/>
      <c r="I1076" s="1286"/>
      <c r="J1076" s="1285"/>
      <c r="K1076" s="1297"/>
      <c r="L1076" s="842"/>
      <c r="M1076" s="842"/>
      <c r="N1076" s="810"/>
      <c r="O1076" s="1162"/>
      <c r="P1076" s="1162"/>
      <c r="Q1076" s="1198"/>
      <c r="R1076" s="1672"/>
      <c r="S1076" s="1672"/>
      <c r="T1076" s="1672"/>
      <c r="U1076" s="1672"/>
      <c r="V1076" s="1672"/>
      <c r="W1076" s="1672"/>
      <c r="X1076" s="1672"/>
      <c r="Y1076" s="1672"/>
      <c r="Z1076" s="1672"/>
      <c r="AA1076" s="1672"/>
    </row>
    <row r="1077" spans="1:27" s="1567" customFormat="1" ht="53.25" customHeight="1">
      <c r="A1077" s="1229"/>
      <c r="B1077" s="1333"/>
      <c r="C1077" s="1334"/>
      <c r="D1077" s="1335"/>
      <c r="E1077" s="1279" t="s">
        <v>1796</v>
      </c>
      <c r="F1077" s="1238"/>
      <c r="G1077" s="1230">
        <v>-1</v>
      </c>
      <c r="H1077" s="849">
        <v>10.54</v>
      </c>
      <c r="I1077" s="850"/>
      <c r="J1077" s="849">
        <v>1</v>
      </c>
      <c r="K1077" s="1234">
        <v>-10.54</v>
      </c>
      <c r="L1077" s="1232"/>
      <c r="M1077" s="1232"/>
      <c r="N1077" s="1233"/>
      <c r="O1077" s="1166"/>
      <c r="P1077" s="1166"/>
      <c r="Q1077" s="1167"/>
    </row>
    <row r="1078" spans="1:27" s="1567" customFormat="1" ht="53.25" customHeight="1">
      <c r="A1078" s="1229"/>
      <c r="B1078" s="1333"/>
      <c r="C1078" s="1334"/>
      <c r="D1078" s="1335"/>
      <c r="E1078" s="1279" t="s">
        <v>1797</v>
      </c>
      <c r="F1078" s="1238"/>
      <c r="G1078" s="1230">
        <v>-1</v>
      </c>
      <c r="H1078" s="849">
        <v>0.48</v>
      </c>
      <c r="I1078" s="850"/>
      <c r="J1078" s="849">
        <v>1</v>
      </c>
      <c r="K1078" s="1234">
        <v>-0.48</v>
      </c>
      <c r="L1078" s="1232"/>
      <c r="M1078" s="1232"/>
      <c r="N1078" s="1233"/>
      <c r="O1078" s="1166"/>
      <c r="P1078" s="1166"/>
      <c r="Q1078" s="1167"/>
    </row>
    <row r="1079" spans="1:27" s="1567" customFormat="1" ht="53.25" customHeight="1">
      <c r="A1079" s="1229"/>
      <c r="B1079" s="1333"/>
      <c r="C1079" s="1334"/>
      <c r="D1079" s="1335"/>
      <c r="E1079" s="1279" t="s">
        <v>1798</v>
      </c>
      <c r="F1079" s="1238"/>
      <c r="G1079" s="1230">
        <v>-1</v>
      </c>
      <c r="H1079" s="849">
        <v>0.9</v>
      </c>
      <c r="I1079" s="850"/>
      <c r="J1079" s="849">
        <v>0.5</v>
      </c>
      <c r="K1079" s="1234">
        <v>-0.45</v>
      </c>
      <c r="L1079" s="1232"/>
      <c r="M1079" s="1232"/>
      <c r="N1079" s="1233"/>
      <c r="O1079" s="1166"/>
      <c r="P1079" s="1166"/>
      <c r="Q1079" s="1167"/>
    </row>
    <row r="1080" spans="1:27" s="1566" customFormat="1" ht="53.25" customHeight="1">
      <c r="A1080" s="841"/>
      <c r="B1080" s="1289"/>
      <c r="C1080" s="1332"/>
      <c r="D1080" s="1288"/>
      <c r="E1080" s="828" t="s">
        <v>1798</v>
      </c>
      <c r="F1080" s="1264"/>
      <c r="G1080" s="802">
        <v>1</v>
      </c>
      <c r="H1080" s="797">
        <v>0.9</v>
      </c>
      <c r="I1080" s="797"/>
      <c r="J1080" s="797">
        <v>0.5</v>
      </c>
      <c r="K1080" s="1235">
        <v>0.45</v>
      </c>
      <c r="L1080" s="842"/>
      <c r="M1080" s="842"/>
      <c r="N1080" s="810"/>
      <c r="O1080" s="1162"/>
      <c r="P1080" s="1162"/>
      <c r="Q1080" s="1163"/>
      <c r="R1080" s="1565"/>
      <c r="S1080" s="1565"/>
      <c r="T1080" s="1565"/>
      <c r="U1080" s="1565"/>
      <c r="V1080" s="1565"/>
      <c r="W1080" s="1565"/>
      <c r="X1080" s="1565"/>
      <c r="Y1080" s="1565"/>
      <c r="Z1080" s="1565"/>
      <c r="AA1080" s="1565"/>
    </row>
    <row r="1081" spans="1:27" s="1566" customFormat="1" ht="53.25" customHeight="1">
      <c r="A1081" s="841"/>
      <c r="B1081" s="1289"/>
      <c r="C1081" s="1332"/>
      <c r="D1081" s="1288"/>
      <c r="E1081" s="828" t="s">
        <v>1796</v>
      </c>
      <c r="F1081" s="1264"/>
      <c r="G1081" s="802">
        <v>1</v>
      </c>
      <c r="H1081" s="797">
        <v>10.54</v>
      </c>
      <c r="I1081" s="797"/>
      <c r="J1081" s="797">
        <v>1</v>
      </c>
      <c r="K1081" s="1235">
        <v>10.54</v>
      </c>
      <c r="L1081" s="842"/>
      <c r="M1081" s="842"/>
      <c r="N1081" s="810"/>
      <c r="O1081" s="1162"/>
      <c r="P1081" s="1162"/>
      <c r="Q1081" s="1163"/>
      <c r="R1081" s="1565"/>
      <c r="S1081" s="1565"/>
      <c r="T1081" s="1565"/>
      <c r="U1081" s="1565"/>
      <c r="V1081" s="1565"/>
      <c r="W1081" s="1565"/>
      <c r="X1081" s="1565"/>
      <c r="Y1081" s="1565"/>
      <c r="Z1081" s="1565"/>
      <c r="AA1081" s="1565"/>
    </row>
    <row r="1082" spans="1:27" s="1566" customFormat="1" ht="53.25" customHeight="1">
      <c r="A1082" s="841"/>
      <c r="B1082" s="1289"/>
      <c r="C1082" s="1332"/>
      <c r="D1082" s="1288"/>
      <c r="E1082" s="828" t="s">
        <v>1797</v>
      </c>
      <c r="F1082" s="1264"/>
      <c r="G1082" s="802">
        <v>1</v>
      </c>
      <c r="H1082" s="797">
        <v>0.48</v>
      </c>
      <c r="I1082" s="797"/>
      <c r="J1082" s="797">
        <v>1</v>
      </c>
      <c r="K1082" s="1235">
        <v>0.48</v>
      </c>
      <c r="L1082" s="842"/>
      <c r="M1082" s="842"/>
      <c r="N1082" s="810"/>
      <c r="O1082" s="1162"/>
      <c r="P1082" s="1162"/>
      <c r="Q1082" s="1163"/>
      <c r="R1082" s="1565"/>
      <c r="S1082" s="1565"/>
      <c r="T1082" s="1565"/>
      <c r="U1082" s="1565"/>
      <c r="V1082" s="1565"/>
      <c r="W1082" s="1565"/>
      <c r="X1082" s="1565"/>
      <c r="Y1082" s="1565"/>
      <c r="Z1082" s="1565"/>
      <c r="AA1082" s="1565"/>
    </row>
    <row r="1083" spans="1:27" s="1566" customFormat="1" ht="53.25" customHeight="1">
      <c r="A1083" s="841"/>
      <c r="B1083" s="1289"/>
      <c r="C1083" s="1332"/>
      <c r="D1083" s="1288"/>
      <c r="E1083" s="828" t="s">
        <v>1799</v>
      </c>
      <c r="F1083" s="1264"/>
      <c r="G1083" s="802"/>
      <c r="H1083" s="797">
        <v>11.9</v>
      </c>
      <c r="I1083" s="798"/>
      <c r="J1083" s="797">
        <v>2.6</v>
      </c>
      <c r="K1083" s="1235">
        <v>30.94</v>
      </c>
      <c r="L1083" s="842"/>
      <c r="M1083" s="842"/>
      <c r="N1083" s="810"/>
      <c r="O1083" s="1162"/>
      <c r="P1083" s="1162"/>
      <c r="Q1083" s="1163"/>
      <c r="R1083" s="1565"/>
      <c r="S1083" s="1565"/>
      <c r="T1083" s="1565"/>
      <c r="U1083" s="1565"/>
      <c r="V1083" s="1565"/>
      <c r="W1083" s="1565"/>
      <c r="X1083" s="1565"/>
      <c r="Y1083" s="1565"/>
      <c r="Z1083" s="1565"/>
      <c r="AA1083" s="1565"/>
    </row>
    <row r="1084" spans="1:27" s="1673" customFormat="1" ht="53.25" customHeight="1">
      <c r="A1084" s="841"/>
      <c r="B1084" s="1289"/>
      <c r="C1084" s="1392"/>
      <c r="D1084" s="1288"/>
      <c r="E1084" s="1238" t="s">
        <v>1189</v>
      </c>
      <c r="F1084" s="1238"/>
      <c r="G1084" s="1296"/>
      <c r="H1084" s="1285"/>
      <c r="I1084" s="1286"/>
      <c r="J1084" s="1285"/>
      <c r="K1084" s="1297"/>
      <c r="L1084" s="842"/>
      <c r="M1084" s="842"/>
      <c r="N1084" s="810"/>
      <c r="O1084" s="1162"/>
      <c r="P1084" s="1162"/>
      <c r="Q1084" s="1198"/>
      <c r="R1084" s="1672"/>
      <c r="S1084" s="1672"/>
      <c r="T1084" s="1672"/>
      <c r="U1084" s="1672"/>
      <c r="V1084" s="1672"/>
      <c r="W1084" s="1672"/>
      <c r="X1084" s="1672"/>
      <c r="Y1084" s="1672"/>
      <c r="Z1084" s="1672"/>
      <c r="AA1084" s="1672"/>
    </row>
    <row r="1085" spans="1:27" s="1567" customFormat="1" ht="53.25" customHeight="1">
      <c r="A1085" s="1229"/>
      <c r="B1085" s="1333"/>
      <c r="C1085" s="1334"/>
      <c r="D1085" s="1335"/>
      <c r="E1085" s="1279" t="s">
        <v>1801</v>
      </c>
      <c r="F1085" s="1238"/>
      <c r="G1085" s="1230">
        <v>-1</v>
      </c>
      <c r="H1085" s="849">
        <v>5.95</v>
      </c>
      <c r="I1085" s="850"/>
      <c r="J1085" s="849">
        <v>2.6</v>
      </c>
      <c r="K1085" s="1234">
        <v>-15.47</v>
      </c>
      <c r="L1085" s="1232"/>
      <c r="M1085" s="1232"/>
      <c r="N1085" s="1233"/>
      <c r="O1085" s="1166"/>
      <c r="P1085" s="1166"/>
      <c r="Q1085" s="1167"/>
    </row>
    <row r="1086" spans="1:27" s="1566" customFormat="1" ht="53.25" customHeight="1">
      <c r="A1086" s="841"/>
      <c r="B1086" s="1289"/>
      <c r="C1086" s="1332"/>
      <c r="D1086" s="1288"/>
      <c r="E1086" s="828" t="s">
        <v>1801</v>
      </c>
      <c r="F1086" s="1264"/>
      <c r="G1086" s="802">
        <v>1</v>
      </c>
      <c r="H1086" s="797">
        <v>5.95</v>
      </c>
      <c r="I1086" s="798"/>
      <c r="J1086" s="797">
        <v>2.6</v>
      </c>
      <c r="K1086" s="1235">
        <v>15.47</v>
      </c>
      <c r="L1086" s="842"/>
      <c r="M1086" s="842"/>
      <c r="N1086" s="810"/>
      <c r="O1086" s="1162"/>
      <c r="P1086" s="1162"/>
      <c r="Q1086" s="1163"/>
      <c r="R1086" s="1565"/>
      <c r="S1086" s="1565"/>
      <c r="T1086" s="1565"/>
      <c r="U1086" s="1565"/>
      <c r="V1086" s="1565"/>
      <c r="W1086" s="1565"/>
      <c r="X1086" s="1565"/>
      <c r="Y1086" s="1565"/>
      <c r="Z1086" s="1565"/>
      <c r="AA1086" s="1565"/>
    </row>
    <row r="1087" spans="1:27" s="1566" customFormat="1" ht="53.25" customHeight="1">
      <c r="A1087" s="841"/>
      <c r="B1087" s="1289"/>
      <c r="C1087" s="1332"/>
      <c r="D1087" s="1288"/>
      <c r="E1087" s="828" t="s">
        <v>1802</v>
      </c>
      <c r="F1087" s="1264"/>
      <c r="G1087" s="802"/>
      <c r="H1087" s="797">
        <v>10.9</v>
      </c>
      <c r="I1087" s="798"/>
      <c r="J1087" s="797">
        <v>2.6</v>
      </c>
      <c r="K1087" s="1235">
        <v>28.340000000000003</v>
      </c>
      <c r="L1087" s="842"/>
      <c r="M1087" s="842"/>
      <c r="N1087" s="810"/>
      <c r="O1087" s="1162"/>
      <c r="P1087" s="1162"/>
      <c r="Q1087" s="1163"/>
      <c r="R1087" s="1565"/>
      <c r="S1087" s="1565"/>
      <c r="T1087" s="1565"/>
      <c r="U1087" s="1565"/>
      <c r="V1087" s="1565"/>
      <c r="W1087" s="1565"/>
      <c r="X1087" s="1565"/>
      <c r="Y1087" s="1565"/>
      <c r="Z1087" s="1565"/>
      <c r="AA1087" s="1565"/>
    </row>
    <row r="1088" spans="1:27" s="1673" customFormat="1" ht="53.25" customHeight="1">
      <c r="A1088" s="841"/>
      <c r="B1088" s="1289"/>
      <c r="C1088" s="1392"/>
      <c r="D1088" s="1288"/>
      <c r="E1088" s="1238" t="s">
        <v>1189</v>
      </c>
      <c r="F1088" s="1238"/>
      <c r="G1088" s="1296"/>
      <c r="H1088" s="1285"/>
      <c r="I1088" s="1286"/>
      <c r="J1088" s="1285"/>
      <c r="K1088" s="1297"/>
      <c r="L1088" s="842"/>
      <c r="M1088" s="842"/>
      <c r="N1088" s="810"/>
      <c r="O1088" s="1162"/>
      <c r="P1088" s="1162"/>
      <c r="Q1088" s="1198"/>
      <c r="R1088" s="1672"/>
      <c r="S1088" s="1672"/>
      <c r="T1088" s="1672"/>
      <c r="U1088" s="1672"/>
      <c r="V1088" s="1672"/>
      <c r="W1088" s="1672"/>
      <c r="X1088" s="1672"/>
      <c r="Y1088" s="1672"/>
      <c r="Z1088" s="1672"/>
      <c r="AA1088" s="1672"/>
    </row>
    <row r="1089" spans="1:27" s="1567" customFormat="1" ht="53.25" customHeight="1">
      <c r="A1089" s="1229"/>
      <c r="B1089" s="1333"/>
      <c r="C1089" s="1334"/>
      <c r="D1089" s="1335"/>
      <c r="E1089" s="1279" t="s">
        <v>1719</v>
      </c>
      <c r="F1089" s="1238"/>
      <c r="G1089" s="1230">
        <v>-1</v>
      </c>
      <c r="H1089" s="849">
        <v>0.7</v>
      </c>
      <c r="I1089" s="850"/>
      <c r="J1089" s="849">
        <v>0.5</v>
      </c>
      <c r="K1089" s="1234">
        <v>-0.35</v>
      </c>
      <c r="L1089" s="1232"/>
      <c r="M1089" s="1232"/>
      <c r="N1089" s="1233"/>
      <c r="O1089" s="1166"/>
      <c r="P1089" s="1166"/>
      <c r="Q1089" s="1167"/>
    </row>
    <row r="1090" spans="1:27" s="1566" customFormat="1" ht="53.25" customHeight="1">
      <c r="A1090" s="841"/>
      <c r="B1090" s="1289"/>
      <c r="C1090" s="1332"/>
      <c r="D1090" s="1288"/>
      <c r="E1090" s="828" t="s">
        <v>1627</v>
      </c>
      <c r="F1090" s="828"/>
      <c r="G1090" s="797">
        <v>-1</v>
      </c>
      <c r="H1090" s="797">
        <v>1.44</v>
      </c>
      <c r="I1090" s="798"/>
      <c r="J1090" s="797">
        <v>0.74</v>
      </c>
      <c r="K1090" s="800">
        <v>-1.0655999999999999</v>
      </c>
      <c r="L1090" s="842"/>
      <c r="M1090" s="842"/>
      <c r="N1090" s="810"/>
      <c r="O1090" s="1162"/>
      <c r="P1090" s="1162"/>
      <c r="Q1090" s="1163"/>
      <c r="R1090" s="1565"/>
      <c r="S1090" s="1565"/>
      <c r="T1090" s="1565"/>
      <c r="U1090" s="1565"/>
      <c r="V1090" s="1565"/>
      <c r="W1090" s="1565"/>
      <c r="X1090" s="1565"/>
      <c r="Y1090" s="1565"/>
      <c r="Z1090" s="1565"/>
      <c r="AA1090" s="1565"/>
    </row>
    <row r="1091" spans="1:27" s="1566" customFormat="1" ht="53.25" customHeight="1">
      <c r="A1091" s="841"/>
      <c r="B1091" s="1289"/>
      <c r="C1091" s="1332"/>
      <c r="D1091" s="1288"/>
      <c r="E1091" s="828" t="s">
        <v>1803</v>
      </c>
      <c r="F1091" s="1265"/>
      <c r="G1091" s="797">
        <v>-1</v>
      </c>
      <c r="H1091" s="797">
        <v>5.95</v>
      </c>
      <c r="I1091" s="798"/>
      <c r="J1091" s="797">
        <v>2.6</v>
      </c>
      <c r="K1091" s="800">
        <v>-15.47</v>
      </c>
      <c r="L1091" s="842"/>
      <c r="M1091" s="842"/>
      <c r="N1091" s="810"/>
      <c r="O1091" s="1162"/>
      <c r="P1091" s="1162"/>
      <c r="Q1091" s="1163"/>
      <c r="R1091" s="1565"/>
      <c r="S1091" s="1565"/>
      <c r="T1091" s="1565"/>
      <c r="U1091" s="1565"/>
      <c r="V1091" s="1565"/>
      <c r="W1091" s="1565"/>
      <c r="X1091" s="1565"/>
      <c r="Y1091" s="1565"/>
      <c r="Z1091" s="1565"/>
      <c r="AA1091" s="1565"/>
    </row>
    <row r="1092" spans="1:27" s="1566" customFormat="1" ht="53.25" customHeight="1">
      <c r="A1092" s="841"/>
      <c r="B1092" s="1289"/>
      <c r="C1092" s="1332"/>
      <c r="D1092" s="1288"/>
      <c r="E1092" s="828" t="s">
        <v>1719</v>
      </c>
      <c r="F1092" s="828"/>
      <c r="G1092" s="797">
        <v>1</v>
      </c>
      <c r="H1092" s="797">
        <v>0.7</v>
      </c>
      <c r="I1092" s="798"/>
      <c r="J1092" s="797">
        <v>0.5</v>
      </c>
      <c r="K1092" s="800">
        <v>0.35</v>
      </c>
      <c r="L1092" s="842"/>
      <c r="M1092" s="842"/>
      <c r="N1092" s="810"/>
      <c r="O1092" s="1162"/>
      <c r="P1092" s="1162"/>
      <c r="Q1092" s="1163"/>
      <c r="R1092" s="1565"/>
      <c r="S1092" s="1565"/>
      <c r="T1092" s="1565"/>
      <c r="U1092" s="1565"/>
      <c r="V1092" s="1565"/>
      <c r="W1092" s="1565"/>
      <c r="X1092" s="1565"/>
      <c r="Y1092" s="1565"/>
      <c r="Z1092" s="1565"/>
      <c r="AA1092" s="1565"/>
    </row>
    <row r="1093" spans="1:27" s="1566" customFormat="1" ht="53.25" customHeight="1">
      <c r="A1093" s="841"/>
      <c r="B1093" s="1289"/>
      <c r="C1093" s="1332"/>
      <c r="D1093" s="1288"/>
      <c r="E1093" s="828" t="s">
        <v>1627</v>
      </c>
      <c r="F1093" s="1265"/>
      <c r="G1093" s="797">
        <v>1</v>
      </c>
      <c r="H1093" s="797">
        <v>1.44</v>
      </c>
      <c r="I1093" s="798"/>
      <c r="J1093" s="797">
        <v>0.74</v>
      </c>
      <c r="K1093" s="800">
        <v>1.0655999999999999</v>
      </c>
      <c r="L1093" s="842"/>
      <c r="M1093" s="842"/>
      <c r="N1093" s="810"/>
      <c r="O1093" s="1162"/>
      <c r="P1093" s="1162"/>
      <c r="Q1093" s="1163"/>
      <c r="R1093" s="1565"/>
      <c r="S1093" s="1565"/>
      <c r="T1093" s="1565"/>
      <c r="U1093" s="1565"/>
      <c r="V1093" s="1565"/>
      <c r="W1093" s="1565"/>
      <c r="X1093" s="1565"/>
      <c r="Y1093" s="1565"/>
      <c r="Z1093" s="1565"/>
      <c r="AA1093" s="1565"/>
    </row>
    <row r="1094" spans="1:27" s="1566" customFormat="1" ht="53.25" customHeight="1">
      <c r="A1094" s="841"/>
      <c r="B1094" s="1289"/>
      <c r="C1094" s="1332"/>
      <c r="D1094" s="1288"/>
      <c r="E1094" s="828" t="s">
        <v>1803</v>
      </c>
      <c r="F1094" s="1265"/>
      <c r="G1094" s="797">
        <v>1</v>
      </c>
      <c r="H1094" s="797">
        <v>5.95</v>
      </c>
      <c r="I1094" s="798"/>
      <c r="J1094" s="797">
        <v>2.6</v>
      </c>
      <c r="K1094" s="800">
        <v>15.47</v>
      </c>
      <c r="L1094" s="842"/>
      <c r="M1094" s="842"/>
      <c r="N1094" s="810"/>
      <c r="O1094" s="1162"/>
      <c r="P1094" s="1162"/>
      <c r="Q1094" s="1163"/>
      <c r="R1094" s="1565"/>
      <c r="S1094" s="1565"/>
      <c r="T1094" s="1565"/>
      <c r="U1094" s="1565"/>
      <c r="V1094" s="1565"/>
      <c r="W1094" s="1565"/>
      <c r="X1094" s="1565"/>
      <c r="Y1094" s="1565"/>
      <c r="Z1094" s="1565"/>
      <c r="AA1094" s="1565"/>
    </row>
    <row r="1095" spans="1:27" s="1566" customFormat="1" ht="53.25" customHeight="1">
      <c r="A1095" s="841"/>
      <c r="B1095" s="1289"/>
      <c r="C1095" s="1332"/>
      <c r="D1095" s="1288"/>
      <c r="E1095" s="828" t="s">
        <v>1804</v>
      </c>
      <c r="F1095" s="1265"/>
      <c r="G1095" s="797"/>
      <c r="H1095" s="797">
        <v>11</v>
      </c>
      <c r="I1095" s="798"/>
      <c r="J1095" s="797">
        <v>1</v>
      </c>
      <c r="K1095" s="800">
        <v>11</v>
      </c>
      <c r="L1095" s="842"/>
      <c r="M1095" s="842"/>
      <c r="N1095" s="810"/>
      <c r="O1095" s="1162"/>
      <c r="P1095" s="1162"/>
      <c r="Q1095" s="1163"/>
      <c r="R1095" s="1565"/>
      <c r="S1095" s="1565"/>
      <c r="T1095" s="1565"/>
      <c r="U1095" s="1565"/>
      <c r="V1095" s="1565"/>
      <c r="W1095" s="1565"/>
      <c r="X1095" s="1565"/>
      <c r="Y1095" s="1565"/>
      <c r="Z1095" s="1565"/>
      <c r="AA1095" s="1565"/>
    </row>
    <row r="1096" spans="1:27" s="1673" customFormat="1" ht="53.25" customHeight="1">
      <c r="A1096" s="841"/>
      <c r="B1096" s="1289"/>
      <c r="C1096" s="1392"/>
      <c r="D1096" s="1288"/>
      <c r="E1096" s="1238" t="s">
        <v>1189</v>
      </c>
      <c r="F1096" s="1238"/>
      <c r="G1096" s="1296"/>
      <c r="H1096" s="1285"/>
      <c r="I1096" s="1286"/>
      <c r="J1096" s="1285"/>
      <c r="K1096" s="1297"/>
      <c r="L1096" s="842"/>
      <c r="M1096" s="842"/>
      <c r="N1096" s="810"/>
      <c r="O1096" s="1162"/>
      <c r="P1096" s="1162"/>
      <c r="Q1096" s="1198"/>
      <c r="R1096" s="1672"/>
      <c r="S1096" s="1672"/>
      <c r="T1096" s="1672"/>
      <c r="U1096" s="1672"/>
      <c r="V1096" s="1672"/>
      <c r="W1096" s="1672"/>
      <c r="X1096" s="1672"/>
      <c r="Y1096" s="1672"/>
      <c r="Z1096" s="1672"/>
      <c r="AA1096" s="1672"/>
    </row>
    <row r="1097" spans="1:27" s="1566" customFormat="1" ht="53.25" customHeight="1">
      <c r="A1097" s="1006"/>
      <c r="B1097" s="115"/>
      <c r="C1097" s="1332"/>
      <c r="D1097" s="1336"/>
      <c r="E1097" s="1279" t="s">
        <v>1805</v>
      </c>
      <c r="F1097" s="1279"/>
      <c r="G1097" s="1230">
        <v>-1</v>
      </c>
      <c r="H1097" s="849">
        <v>5.5</v>
      </c>
      <c r="I1097" s="850"/>
      <c r="J1097" s="849">
        <v>1</v>
      </c>
      <c r="K1097" s="1234">
        <v>-5.5</v>
      </c>
      <c r="L1097" s="114"/>
      <c r="M1097" s="114"/>
      <c r="N1097" s="859"/>
      <c r="O1097" s="1170"/>
      <c r="P1097" s="1170"/>
      <c r="Q1097" s="1163"/>
      <c r="R1097" s="1565"/>
      <c r="S1097" s="1565"/>
      <c r="T1097" s="1565"/>
      <c r="U1097" s="1565"/>
      <c r="V1097" s="1565"/>
      <c r="W1097" s="1565"/>
      <c r="X1097" s="1565"/>
      <c r="Y1097" s="1565"/>
      <c r="Z1097" s="1565"/>
      <c r="AA1097" s="1565"/>
    </row>
    <row r="1098" spans="1:27" s="1566" customFormat="1" ht="53.25" customHeight="1">
      <c r="A1098" s="841"/>
      <c r="B1098" s="1289"/>
      <c r="C1098" s="1332"/>
      <c r="D1098" s="1288"/>
      <c r="E1098" s="828" t="s">
        <v>1805</v>
      </c>
      <c r="F1098" s="828"/>
      <c r="G1098" s="797">
        <v>1</v>
      </c>
      <c r="H1098" s="797">
        <v>5.5</v>
      </c>
      <c r="I1098" s="798"/>
      <c r="J1098" s="799">
        <v>1</v>
      </c>
      <c r="K1098" s="800">
        <v>5.5</v>
      </c>
      <c r="L1098" s="842"/>
      <c r="M1098" s="842"/>
      <c r="N1098" s="810"/>
      <c r="O1098" s="1162"/>
      <c r="P1098" s="1162"/>
      <c r="Q1098" s="1163"/>
      <c r="R1098" s="1565"/>
      <c r="S1098" s="1565"/>
      <c r="T1098" s="1565"/>
      <c r="U1098" s="1565"/>
      <c r="V1098" s="1565"/>
      <c r="W1098" s="1565"/>
      <c r="X1098" s="1565"/>
      <c r="Y1098" s="1565"/>
      <c r="Z1098" s="1565"/>
      <c r="AA1098" s="1565"/>
    </row>
    <row r="1099" spans="1:27" s="1566" customFormat="1" ht="53.25" customHeight="1">
      <c r="A1099" s="841"/>
      <c r="B1099" s="1289"/>
      <c r="C1099" s="1332"/>
      <c r="D1099" s="1288"/>
      <c r="E1099" s="828" t="s">
        <v>1806</v>
      </c>
      <c r="F1099" s="828"/>
      <c r="G1099" s="797"/>
      <c r="H1099" s="797">
        <v>12.1</v>
      </c>
      <c r="I1099" s="798"/>
      <c r="J1099" s="799">
        <v>0.85000000000000009</v>
      </c>
      <c r="K1099" s="800">
        <v>10.285</v>
      </c>
      <c r="L1099" s="842"/>
      <c r="M1099" s="842"/>
      <c r="N1099" s="810"/>
      <c r="O1099" s="1162"/>
      <c r="P1099" s="1162"/>
      <c r="Q1099" s="1163"/>
      <c r="R1099" s="1565"/>
      <c r="S1099" s="1565"/>
      <c r="T1099" s="1565"/>
      <c r="U1099" s="1565"/>
      <c r="V1099" s="1565"/>
      <c r="W1099" s="1565"/>
      <c r="X1099" s="1565"/>
      <c r="Y1099" s="1565"/>
      <c r="Z1099" s="1565"/>
      <c r="AA1099" s="1565"/>
    </row>
    <row r="1100" spans="1:27" s="1673" customFormat="1" ht="53.25" customHeight="1">
      <c r="A1100" s="841"/>
      <c r="B1100" s="1289"/>
      <c r="C1100" s="1392"/>
      <c r="D1100" s="1288"/>
      <c r="E1100" s="1238" t="s">
        <v>1189</v>
      </c>
      <c r="F1100" s="1238"/>
      <c r="G1100" s="1296"/>
      <c r="H1100" s="1285"/>
      <c r="I1100" s="1286"/>
      <c r="J1100" s="1285"/>
      <c r="K1100" s="1297"/>
      <c r="L1100" s="842"/>
      <c r="M1100" s="842"/>
      <c r="N1100" s="810"/>
      <c r="O1100" s="1162"/>
      <c r="P1100" s="1162"/>
      <c r="Q1100" s="1198"/>
      <c r="R1100" s="1672"/>
      <c r="S1100" s="1672"/>
      <c r="T1100" s="1672"/>
      <c r="U1100" s="1672"/>
      <c r="V1100" s="1672"/>
      <c r="W1100" s="1672"/>
      <c r="X1100" s="1672"/>
      <c r="Y1100" s="1672"/>
      <c r="Z1100" s="1672"/>
      <c r="AA1100" s="1672"/>
    </row>
    <row r="1101" spans="1:27" s="1566" customFormat="1" ht="53.25" customHeight="1">
      <c r="A1101" s="1006"/>
      <c r="B1101" s="115"/>
      <c r="C1101" s="1332"/>
      <c r="D1101" s="1336"/>
      <c r="E1101" s="1279" t="s">
        <v>1807</v>
      </c>
      <c r="F1101" s="1279"/>
      <c r="G1101" s="1230">
        <v>-1</v>
      </c>
      <c r="H1101" s="849">
        <v>3.2</v>
      </c>
      <c r="I1101" s="850"/>
      <c r="J1101" s="849">
        <v>0.85000000000000009</v>
      </c>
      <c r="K1101" s="1234">
        <v>-2.7200000000000006</v>
      </c>
      <c r="L1101" s="114"/>
      <c r="M1101" s="114"/>
      <c r="N1101" s="859"/>
      <c r="O1101" s="1170"/>
      <c r="P1101" s="1170"/>
      <c r="Q1101" s="1163"/>
      <c r="R1101" s="1565"/>
      <c r="S1101" s="1565"/>
      <c r="T1101" s="1565"/>
      <c r="U1101" s="1565"/>
      <c r="V1101" s="1565"/>
      <c r="W1101" s="1565"/>
      <c r="X1101" s="1565"/>
      <c r="Y1101" s="1565"/>
      <c r="Z1101" s="1565"/>
      <c r="AA1101" s="1565"/>
    </row>
    <row r="1102" spans="1:27" s="1567" customFormat="1" ht="53.25" customHeight="1">
      <c r="A1102" s="1229"/>
      <c r="B1102" s="1333"/>
      <c r="C1102" s="1334"/>
      <c r="D1102" s="1335"/>
      <c r="E1102" s="1279" t="s">
        <v>1808</v>
      </c>
      <c r="F1102" s="1238"/>
      <c r="G1102" s="1230">
        <v>-1</v>
      </c>
      <c r="H1102" s="849">
        <v>2.85</v>
      </c>
      <c r="I1102" s="850"/>
      <c r="J1102" s="849">
        <v>0.85000000000000009</v>
      </c>
      <c r="K1102" s="1234">
        <v>-2.4225000000000003</v>
      </c>
      <c r="L1102" s="1232"/>
      <c r="M1102" s="1232"/>
      <c r="N1102" s="1233"/>
      <c r="O1102" s="1166"/>
      <c r="P1102" s="1166"/>
      <c r="Q1102" s="1167"/>
    </row>
    <row r="1103" spans="1:27" s="1566" customFormat="1" ht="53.25" customHeight="1">
      <c r="A1103" s="841"/>
      <c r="B1103" s="1289"/>
      <c r="C1103" s="1332"/>
      <c r="D1103" s="1288"/>
      <c r="E1103" s="828" t="s">
        <v>1807</v>
      </c>
      <c r="F1103" s="1264"/>
      <c r="G1103" s="802">
        <v>1</v>
      </c>
      <c r="H1103" s="797">
        <v>3.2</v>
      </c>
      <c r="I1103" s="797"/>
      <c r="J1103" s="797">
        <v>0.85000000000000009</v>
      </c>
      <c r="K1103" s="1235">
        <v>2.7200000000000006</v>
      </c>
      <c r="L1103" s="842"/>
      <c r="M1103" s="842"/>
      <c r="N1103" s="810"/>
      <c r="O1103" s="1162"/>
      <c r="P1103" s="1162"/>
      <c r="Q1103" s="1163"/>
      <c r="R1103" s="1565"/>
      <c r="S1103" s="1565"/>
      <c r="T1103" s="1565"/>
      <c r="U1103" s="1565"/>
      <c r="V1103" s="1565"/>
      <c r="W1103" s="1565"/>
      <c r="X1103" s="1565"/>
      <c r="Y1103" s="1565"/>
      <c r="Z1103" s="1565"/>
      <c r="AA1103" s="1565"/>
    </row>
    <row r="1104" spans="1:27" s="1566" customFormat="1" ht="53.25" customHeight="1">
      <c r="A1104" s="841"/>
      <c r="B1104" s="1289"/>
      <c r="C1104" s="1332"/>
      <c r="D1104" s="1288"/>
      <c r="E1104" s="828" t="s">
        <v>1808</v>
      </c>
      <c r="F1104" s="828"/>
      <c r="G1104" s="797">
        <v>1</v>
      </c>
      <c r="H1104" s="797">
        <v>2.85</v>
      </c>
      <c r="I1104" s="798"/>
      <c r="J1104" s="799">
        <v>0.85000000000000009</v>
      </c>
      <c r="K1104" s="800">
        <v>2.4225000000000003</v>
      </c>
      <c r="L1104" s="842"/>
      <c r="M1104" s="842"/>
      <c r="N1104" s="810"/>
      <c r="O1104" s="1162"/>
      <c r="P1104" s="1162"/>
      <c r="Q1104" s="1163"/>
      <c r="R1104" s="1565"/>
      <c r="S1104" s="1565"/>
      <c r="T1104" s="1565"/>
      <c r="U1104" s="1565"/>
      <c r="V1104" s="1565"/>
      <c r="W1104" s="1565"/>
      <c r="X1104" s="1565"/>
      <c r="Y1104" s="1565"/>
      <c r="Z1104" s="1565"/>
      <c r="AA1104" s="1565"/>
    </row>
    <row r="1105" spans="1:27" s="1566" customFormat="1" ht="53.25" customHeight="1">
      <c r="A1105" s="841"/>
      <c r="B1105" s="1289"/>
      <c r="C1105" s="1332"/>
      <c r="D1105" s="1288"/>
      <c r="E1105" s="828" t="s">
        <v>1809</v>
      </c>
      <c r="F1105" s="828"/>
      <c r="G1105" s="797"/>
      <c r="H1105" s="797">
        <v>13.649999999999999</v>
      </c>
      <c r="I1105" s="798"/>
      <c r="J1105" s="799">
        <v>1</v>
      </c>
      <c r="K1105" s="800">
        <v>13.649999999999999</v>
      </c>
      <c r="L1105" s="842"/>
      <c r="M1105" s="842"/>
      <c r="N1105" s="810"/>
      <c r="O1105" s="1162"/>
      <c r="P1105" s="1162"/>
      <c r="Q1105" s="1163"/>
      <c r="R1105" s="1565"/>
      <c r="S1105" s="1565"/>
      <c r="T1105" s="1565"/>
      <c r="U1105" s="1565"/>
      <c r="V1105" s="1565"/>
      <c r="W1105" s="1565"/>
      <c r="X1105" s="1565"/>
      <c r="Y1105" s="1565"/>
      <c r="Z1105" s="1565"/>
      <c r="AA1105" s="1565"/>
    </row>
    <row r="1106" spans="1:27" s="1566" customFormat="1" ht="53.25" customHeight="1">
      <c r="A1106" s="841"/>
      <c r="B1106" s="1289"/>
      <c r="C1106" s="1332"/>
      <c r="D1106" s="1288"/>
      <c r="E1106" s="1238" t="s">
        <v>1189</v>
      </c>
      <c r="F1106" s="1264"/>
      <c r="G1106" s="797"/>
      <c r="H1106" s="797"/>
      <c r="I1106" s="798"/>
      <c r="J1106" s="799"/>
      <c r="K1106" s="800"/>
      <c r="L1106" s="842"/>
      <c r="M1106" s="842"/>
      <c r="N1106" s="810"/>
      <c r="O1106" s="1162"/>
      <c r="P1106" s="1162"/>
      <c r="Q1106" s="1163"/>
      <c r="R1106" s="1565"/>
      <c r="S1106" s="1565"/>
      <c r="T1106" s="1565"/>
      <c r="U1106" s="1565"/>
      <c r="V1106" s="1565"/>
      <c r="W1106" s="1565"/>
      <c r="X1106" s="1565"/>
      <c r="Y1106" s="1565"/>
      <c r="Z1106" s="1565"/>
      <c r="AA1106" s="1565"/>
    </row>
    <row r="1107" spans="1:27" s="1566" customFormat="1" ht="53.25" customHeight="1">
      <c r="A1107" s="841"/>
      <c r="B1107" s="1289"/>
      <c r="C1107" s="1332"/>
      <c r="D1107" s="1288"/>
      <c r="E1107" s="1279" t="s">
        <v>1810</v>
      </c>
      <c r="F1107" s="1238"/>
      <c r="G1107" s="1230">
        <v>-1</v>
      </c>
      <c r="H1107" s="849">
        <v>3.26</v>
      </c>
      <c r="I1107" s="850"/>
      <c r="J1107" s="849">
        <v>1</v>
      </c>
      <c r="K1107" s="1234">
        <v>-3.26</v>
      </c>
      <c r="L1107" s="842"/>
      <c r="M1107" s="842"/>
      <c r="N1107" s="810"/>
      <c r="O1107" s="1162"/>
      <c r="P1107" s="1162"/>
      <c r="Q1107" s="1163"/>
      <c r="R1107" s="1565"/>
      <c r="S1107" s="1565"/>
      <c r="T1107" s="1565"/>
      <c r="U1107" s="1565"/>
      <c r="V1107" s="1565"/>
      <c r="W1107" s="1565"/>
      <c r="X1107" s="1565"/>
      <c r="Y1107" s="1565"/>
      <c r="Z1107" s="1565"/>
      <c r="AA1107" s="1565"/>
    </row>
    <row r="1108" spans="1:27" s="1566" customFormat="1" ht="53.25" customHeight="1">
      <c r="A1108" s="841"/>
      <c r="B1108" s="1289"/>
      <c r="C1108" s="1332"/>
      <c r="D1108" s="1288"/>
      <c r="E1108" s="828" t="s">
        <v>1810</v>
      </c>
      <c r="F1108" s="1264"/>
      <c r="G1108" s="802">
        <v>1</v>
      </c>
      <c r="H1108" s="797">
        <v>3.26</v>
      </c>
      <c r="I1108" s="797"/>
      <c r="J1108" s="797">
        <v>1</v>
      </c>
      <c r="K1108" s="1235">
        <v>3.26</v>
      </c>
      <c r="L1108" s="842"/>
      <c r="M1108" s="842"/>
      <c r="N1108" s="810"/>
      <c r="O1108" s="1162"/>
      <c r="P1108" s="1162"/>
      <c r="Q1108" s="1163"/>
      <c r="R1108" s="1565"/>
      <c r="S1108" s="1565"/>
      <c r="T1108" s="1565"/>
      <c r="U1108" s="1565"/>
      <c r="V1108" s="1565"/>
      <c r="W1108" s="1565"/>
      <c r="X1108" s="1565"/>
      <c r="Y1108" s="1565"/>
      <c r="Z1108" s="1565"/>
      <c r="AA1108" s="1565"/>
    </row>
    <row r="1109" spans="1:27" s="1566" customFormat="1" ht="53.25" customHeight="1">
      <c r="A1109" s="841"/>
      <c r="B1109" s="1289"/>
      <c r="C1109" s="1332"/>
      <c r="D1109" s="1288"/>
      <c r="E1109" s="828" t="s">
        <v>1811</v>
      </c>
      <c r="F1109" s="1264"/>
      <c r="G1109" s="802"/>
      <c r="H1109" s="797">
        <v>11.459999999999999</v>
      </c>
      <c r="I1109" s="797"/>
      <c r="J1109" s="797">
        <v>0.85000000000000009</v>
      </c>
      <c r="K1109" s="1235">
        <v>9.7409999999999997</v>
      </c>
      <c r="L1109" s="842"/>
      <c r="M1109" s="842"/>
      <c r="N1109" s="810"/>
      <c r="O1109" s="1162"/>
      <c r="P1109" s="1162"/>
      <c r="Q1109" s="1163"/>
      <c r="R1109" s="1565"/>
      <c r="S1109" s="1565"/>
      <c r="T1109" s="1565"/>
      <c r="U1109" s="1565"/>
      <c r="V1109" s="1565"/>
      <c r="W1109" s="1565"/>
      <c r="X1109" s="1565"/>
      <c r="Y1109" s="1565"/>
      <c r="Z1109" s="1565"/>
      <c r="AA1109" s="1565"/>
    </row>
    <row r="1110" spans="1:27" s="1566" customFormat="1" ht="53.25" customHeight="1">
      <c r="A1110" s="841"/>
      <c r="B1110" s="1289"/>
      <c r="C1110" s="1332"/>
      <c r="D1110" s="1288"/>
      <c r="E1110" s="1238" t="s">
        <v>1189</v>
      </c>
      <c r="F1110" s="1264"/>
      <c r="G1110" s="797"/>
      <c r="H1110" s="797"/>
      <c r="I1110" s="798"/>
      <c r="J1110" s="799"/>
      <c r="K1110" s="800"/>
      <c r="L1110" s="842"/>
      <c r="M1110" s="842"/>
      <c r="N1110" s="810"/>
      <c r="O1110" s="1162"/>
      <c r="P1110" s="1162"/>
      <c r="Q1110" s="1163"/>
      <c r="R1110" s="1565"/>
      <c r="S1110" s="1565"/>
      <c r="T1110" s="1565"/>
      <c r="U1110" s="1565"/>
      <c r="V1110" s="1565"/>
      <c r="W1110" s="1565"/>
      <c r="X1110" s="1565"/>
      <c r="Y1110" s="1565"/>
      <c r="Z1110" s="1565"/>
      <c r="AA1110" s="1565"/>
    </row>
    <row r="1111" spans="1:27" s="1566" customFormat="1" ht="53.25" customHeight="1">
      <c r="A1111" s="841"/>
      <c r="B1111" s="1289"/>
      <c r="C1111" s="1332"/>
      <c r="D1111" s="1288"/>
      <c r="E1111" s="1279" t="s">
        <v>1812</v>
      </c>
      <c r="F1111" s="1238"/>
      <c r="G1111" s="1230">
        <v>-1</v>
      </c>
      <c r="H1111" s="849">
        <v>2.34</v>
      </c>
      <c r="I1111" s="850"/>
      <c r="J1111" s="849">
        <v>0.85000000000000009</v>
      </c>
      <c r="K1111" s="1234">
        <v>-1.9890000000000001</v>
      </c>
      <c r="L1111" s="842"/>
      <c r="M1111" s="842"/>
      <c r="N1111" s="810"/>
      <c r="O1111" s="1162"/>
      <c r="P1111" s="1162"/>
      <c r="Q1111" s="1163"/>
      <c r="R1111" s="1565"/>
      <c r="S1111" s="1565"/>
      <c r="T1111" s="1565"/>
      <c r="U1111" s="1565"/>
      <c r="V1111" s="1565"/>
      <c r="W1111" s="1565"/>
      <c r="X1111" s="1565"/>
      <c r="Y1111" s="1565"/>
      <c r="Z1111" s="1565"/>
      <c r="AA1111" s="1565"/>
    </row>
    <row r="1112" spans="1:27" s="1566" customFormat="1" ht="53.25" customHeight="1">
      <c r="A1112" s="841"/>
      <c r="B1112" s="1289"/>
      <c r="C1112" s="1332"/>
      <c r="D1112" s="1288"/>
      <c r="E1112" s="1279" t="s">
        <v>1813</v>
      </c>
      <c r="F1112" s="1238"/>
      <c r="G1112" s="1230">
        <v>-1</v>
      </c>
      <c r="H1112" s="849">
        <v>2.34</v>
      </c>
      <c r="I1112" s="850"/>
      <c r="J1112" s="849">
        <v>0.85000000000000009</v>
      </c>
      <c r="K1112" s="1234">
        <v>-1.9890000000000001</v>
      </c>
      <c r="L1112" s="842"/>
      <c r="M1112" s="842"/>
      <c r="N1112" s="810"/>
      <c r="O1112" s="1162"/>
      <c r="P1112" s="1162"/>
      <c r="Q1112" s="1163"/>
      <c r="R1112" s="1565"/>
      <c r="S1112" s="1565"/>
      <c r="T1112" s="1565"/>
      <c r="U1112" s="1565"/>
      <c r="V1112" s="1565"/>
      <c r="W1112" s="1565"/>
      <c r="X1112" s="1565"/>
      <c r="Y1112" s="1565"/>
      <c r="Z1112" s="1565"/>
      <c r="AA1112" s="1565"/>
    </row>
    <row r="1113" spans="1:27" s="1566" customFormat="1" ht="53.25" customHeight="1">
      <c r="A1113" s="841"/>
      <c r="B1113" s="1289"/>
      <c r="C1113" s="1332"/>
      <c r="D1113" s="1288"/>
      <c r="E1113" s="828" t="s">
        <v>1812</v>
      </c>
      <c r="F1113" s="1264"/>
      <c r="G1113" s="802">
        <v>1</v>
      </c>
      <c r="H1113" s="797">
        <v>2.34</v>
      </c>
      <c r="I1113" s="797"/>
      <c r="J1113" s="797">
        <v>0.85000000000000009</v>
      </c>
      <c r="K1113" s="1235">
        <v>1.9890000000000001</v>
      </c>
      <c r="L1113" s="842"/>
      <c r="M1113" s="842"/>
      <c r="N1113" s="810"/>
      <c r="O1113" s="1162"/>
      <c r="P1113" s="1162"/>
      <c r="Q1113" s="1163"/>
      <c r="R1113" s="1565"/>
      <c r="S1113" s="1565"/>
      <c r="T1113" s="1565"/>
      <c r="U1113" s="1565"/>
      <c r="V1113" s="1565"/>
      <c r="W1113" s="1565"/>
      <c r="X1113" s="1565"/>
      <c r="Y1113" s="1565"/>
      <c r="Z1113" s="1565"/>
      <c r="AA1113" s="1565"/>
    </row>
    <row r="1114" spans="1:27" s="1566" customFormat="1" ht="53.25" customHeight="1">
      <c r="A1114" s="844"/>
      <c r="B1114" s="1337"/>
      <c r="C1114" s="1338"/>
      <c r="D1114" s="1339"/>
      <c r="E1114" s="830" t="s">
        <v>1813</v>
      </c>
      <c r="F1114" s="830"/>
      <c r="G1114" s="832">
        <v>1</v>
      </c>
      <c r="H1114" s="832">
        <v>2.34</v>
      </c>
      <c r="I1114" s="833"/>
      <c r="J1114" s="834">
        <v>0.85000000000000009</v>
      </c>
      <c r="K1114" s="835">
        <v>1.9890000000000001</v>
      </c>
      <c r="L1114" s="846"/>
      <c r="M1114" s="846"/>
      <c r="N1114" s="867"/>
      <c r="O1114" s="1162"/>
      <c r="P1114" s="1162"/>
      <c r="Q1114" s="1163"/>
      <c r="R1114" s="1565"/>
      <c r="S1114" s="1565"/>
      <c r="T1114" s="1565"/>
      <c r="U1114" s="1565"/>
      <c r="V1114" s="1565"/>
      <c r="W1114" s="1565"/>
      <c r="X1114" s="1565"/>
      <c r="Y1114" s="1565"/>
      <c r="Z1114" s="1565"/>
      <c r="AA1114" s="1565"/>
    </row>
    <row r="1115" spans="1:27" s="1541" customFormat="1" ht="89.25" customHeight="1">
      <c r="A1115" s="981" t="s">
        <v>1042</v>
      </c>
      <c r="B1115" s="981">
        <v>88423</v>
      </c>
      <c r="C1115" s="1124"/>
      <c r="D1115" s="983" t="s">
        <v>100</v>
      </c>
      <c r="E1115" s="989" t="s">
        <v>836</v>
      </c>
      <c r="F1115" s="981" t="s">
        <v>51</v>
      </c>
      <c r="G1115" s="984"/>
      <c r="H1115" s="985"/>
      <c r="I1115" s="985"/>
      <c r="J1115" s="985"/>
      <c r="K1115" s="986"/>
      <c r="L1115" s="986"/>
      <c r="M1115" s="986"/>
      <c r="N1115" s="987">
        <v>208.11</v>
      </c>
      <c r="O1115" s="72"/>
      <c r="P1115" s="72"/>
      <c r="Q1115" s="102" t="s">
        <v>270</v>
      </c>
      <c r="R1115" s="1535"/>
      <c r="S1115" s="1535"/>
      <c r="T1115" s="1535"/>
      <c r="U1115" s="1535"/>
      <c r="V1115" s="1535"/>
      <c r="W1115" s="1535"/>
      <c r="X1115" s="1535"/>
      <c r="Y1115" s="1535"/>
      <c r="Z1115" s="1535"/>
      <c r="AA1115" s="1535"/>
    </row>
    <row r="1116" spans="1:27" s="1673" customFormat="1" ht="53.25" customHeight="1">
      <c r="A1116" s="837"/>
      <c r="B1116" s="1329"/>
      <c r="C1116" s="1393"/>
      <c r="D1116" s="1331"/>
      <c r="E1116" s="820" t="s">
        <v>1777</v>
      </c>
      <c r="F1116" s="820"/>
      <c r="G1116" s="1394"/>
      <c r="H1116" s="1394"/>
      <c r="I1116" s="1395"/>
      <c r="J1116" s="1396"/>
      <c r="K1116" s="1397"/>
      <c r="L1116" s="839"/>
      <c r="M1116" s="839"/>
      <c r="N1116" s="865"/>
      <c r="O1116" s="1162"/>
      <c r="P1116" s="1162"/>
      <c r="Q1116" s="1198"/>
      <c r="R1116" s="1672"/>
      <c r="S1116" s="1672"/>
      <c r="T1116" s="1672"/>
      <c r="U1116" s="1672"/>
      <c r="V1116" s="1672"/>
      <c r="W1116" s="1672"/>
      <c r="X1116" s="1672"/>
      <c r="Y1116" s="1672"/>
      <c r="Z1116" s="1672"/>
      <c r="AA1116" s="1672"/>
    </row>
    <row r="1117" spans="1:27" s="1566" customFormat="1" ht="53.25" customHeight="1">
      <c r="A1117" s="841"/>
      <c r="B1117" s="1289"/>
      <c r="C1117" s="1332"/>
      <c r="D1117" s="1288"/>
      <c r="E1117" s="828" t="s">
        <v>1778</v>
      </c>
      <c r="F1117" s="828"/>
      <c r="G1117" s="797"/>
      <c r="H1117" s="797">
        <v>62</v>
      </c>
      <c r="I1117" s="798"/>
      <c r="J1117" s="799">
        <v>2.1</v>
      </c>
      <c r="K1117" s="800">
        <v>130.20000000000002</v>
      </c>
      <c r="L1117" s="842"/>
      <c r="M1117" s="842"/>
      <c r="N1117" s="810"/>
      <c r="O1117" s="1162"/>
      <c r="P1117" s="1162"/>
      <c r="Q1117" s="1163"/>
      <c r="R1117" s="1565"/>
      <c r="S1117" s="1565"/>
      <c r="T1117" s="1565"/>
      <c r="U1117" s="1565"/>
      <c r="V1117" s="1565"/>
      <c r="W1117" s="1565"/>
      <c r="X1117" s="1565"/>
      <c r="Y1117" s="1565"/>
      <c r="Z1117" s="1565"/>
      <c r="AA1117" s="1565"/>
    </row>
    <row r="1118" spans="1:27" s="1566" customFormat="1" ht="53.25" customHeight="1">
      <c r="A1118" s="844"/>
      <c r="B1118" s="1337"/>
      <c r="C1118" s="1338"/>
      <c r="D1118" s="1339"/>
      <c r="E1118" s="830" t="s">
        <v>1779</v>
      </c>
      <c r="F1118" s="830"/>
      <c r="G1118" s="832">
        <v>2</v>
      </c>
      <c r="H1118" s="832">
        <v>18.55</v>
      </c>
      <c r="I1118" s="833"/>
      <c r="J1118" s="834">
        <v>2.1</v>
      </c>
      <c r="K1118" s="835">
        <v>77.910000000000011</v>
      </c>
      <c r="L1118" s="846"/>
      <c r="M1118" s="846"/>
      <c r="N1118" s="867"/>
      <c r="O1118" s="1162"/>
      <c r="P1118" s="1162"/>
      <c r="Q1118" s="1163"/>
      <c r="R1118" s="1565"/>
      <c r="S1118" s="1565"/>
      <c r="T1118" s="1565"/>
      <c r="U1118" s="1565"/>
      <c r="V1118" s="1565"/>
      <c r="W1118" s="1565"/>
      <c r="X1118" s="1565"/>
      <c r="Y1118" s="1565"/>
      <c r="Z1118" s="1565"/>
      <c r="AA1118" s="1565"/>
    </row>
    <row r="1119" spans="1:27" s="1541" customFormat="1" ht="89.25" customHeight="1">
      <c r="A1119" s="981" t="s">
        <v>1571</v>
      </c>
      <c r="B1119" s="981">
        <v>88428</v>
      </c>
      <c r="C1119" s="1124"/>
      <c r="D1119" s="983" t="s">
        <v>100</v>
      </c>
      <c r="E1119" s="989" t="s">
        <v>837</v>
      </c>
      <c r="F1119" s="981" t="s">
        <v>51</v>
      </c>
      <c r="G1119" s="984"/>
      <c r="H1119" s="985"/>
      <c r="I1119" s="985"/>
      <c r="J1119" s="985"/>
      <c r="K1119" s="986"/>
      <c r="L1119" s="986"/>
      <c r="M1119" s="986"/>
      <c r="N1119" s="987">
        <v>296.3845</v>
      </c>
      <c r="O1119" s="72"/>
      <c r="P1119" s="72"/>
      <c r="Q1119" s="102" t="s">
        <v>270</v>
      </c>
      <c r="R1119" s="1535"/>
      <c r="S1119" s="1535"/>
      <c r="T1119" s="1535"/>
      <c r="U1119" s="1535"/>
      <c r="V1119" s="1535"/>
      <c r="W1119" s="1535"/>
      <c r="X1119" s="1535"/>
      <c r="Y1119" s="1535"/>
      <c r="Z1119" s="1535"/>
      <c r="AA1119" s="1535"/>
    </row>
    <row r="1120" spans="1:27" s="1566" customFormat="1" ht="53.25" customHeight="1">
      <c r="A1120" s="837"/>
      <c r="B1120" s="1329"/>
      <c r="C1120" s="1330"/>
      <c r="D1120" s="1331"/>
      <c r="E1120" s="820" t="s">
        <v>1180</v>
      </c>
      <c r="F1120" s="820"/>
      <c r="G1120" s="822"/>
      <c r="H1120" s="822"/>
      <c r="I1120" s="823"/>
      <c r="J1120" s="824"/>
      <c r="K1120" s="825"/>
      <c r="L1120" s="839"/>
      <c r="M1120" s="839"/>
      <c r="N1120" s="865"/>
      <c r="O1120" s="1162"/>
      <c r="P1120" s="1162"/>
      <c r="Q1120" s="1163"/>
      <c r="R1120" s="1565"/>
      <c r="S1120" s="1565"/>
      <c r="T1120" s="1565"/>
      <c r="U1120" s="1565"/>
      <c r="V1120" s="1565"/>
      <c r="W1120" s="1565"/>
      <c r="X1120" s="1565"/>
      <c r="Y1120" s="1565"/>
      <c r="Z1120" s="1565"/>
      <c r="AA1120" s="1565"/>
    </row>
    <row r="1121" spans="1:27" s="1566" customFormat="1" ht="53.25" customHeight="1">
      <c r="A1121" s="841"/>
      <c r="B1121" s="1289"/>
      <c r="C1121" s="1332"/>
      <c r="D1121" s="1288"/>
      <c r="E1121" s="828" t="s">
        <v>1769</v>
      </c>
      <c r="F1121" s="828"/>
      <c r="G1121" s="797"/>
      <c r="H1121" s="797">
        <v>4.2</v>
      </c>
      <c r="I1121" s="798"/>
      <c r="J1121" s="799">
        <v>1.1000000000000001</v>
      </c>
      <c r="K1121" s="800">
        <v>4.620000000000001</v>
      </c>
      <c r="L1121" s="842"/>
      <c r="M1121" s="842"/>
      <c r="N1121" s="810"/>
      <c r="O1121" s="1162"/>
      <c r="P1121" s="1162"/>
      <c r="Q1121" s="1163"/>
      <c r="R1121" s="1565"/>
      <c r="S1121" s="1565"/>
      <c r="T1121" s="1565"/>
      <c r="U1121" s="1565"/>
      <c r="V1121" s="1565"/>
      <c r="W1121" s="1565"/>
      <c r="X1121" s="1565"/>
      <c r="Y1121" s="1565"/>
      <c r="Z1121" s="1565"/>
      <c r="AA1121" s="1565"/>
    </row>
    <row r="1122" spans="1:27" s="1567" customFormat="1" ht="53.25" customHeight="1">
      <c r="A1122" s="1229"/>
      <c r="B1122" s="1333"/>
      <c r="C1122" s="1334"/>
      <c r="D1122" s="1335"/>
      <c r="E1122" s="1279" t="s">
        <v>1189</v>
      </c>
      <c r="F1122" s="1279"/>
      <c r="G1122" s="849"/>
      <c r="H1122" s="849"/>
      <c r="I1122" s="850"/>
      <c r="J1122" s="851"/>
      <c r="K1122" s="1231"/>
      <c r="L1122" s="1232"/>
      <c r="M1122" s="1232"/>
      <c r="N1122" s="1233"/>
      <c r="O1122" s="1166"/>
      <c r="P1122" s="1166"/>
      <c r="Q1122" s="1167"/>
    </row>
    <row r="1123" spans="1:27" s="1567" customFormat="1" ht="53.25" customHeight="1">
      <c r="A1123" s="1229"/>
      <c r="B1123" s="1333"/>
      <c r="C1123" s="1334"/>
      <c r="D1123" s="1335"/>
      <c r="E1123" s="1279" t="s">
        <v>1770</v>
      </c>
      <c r="F1123" s="1279"/>
      <c r="G1123" s="849">
        <v>-1</v>
      </c>
      <c r="H1123" s="849">
        <v>0.6</v>
      </c>
      <c r="I1123" s="850"/>
      <c r="J1123" s="851">
        <v>0.4</v>
      </c>
      <c r="K1123" s="1231">
        <v>0</v>
      </c>
      <c r="L1123" s="1232"/>
      <c r="M1123" s="1232"/>
      <c r="N1123" s="1233"/>
      <c r="O1123" s="1166"/>
      <c r="P1123" s="1166"/>
      <c r="Q1123" s="1167"/>
    </row>
    <row r="1124" spans="1:27" s="1566" customFormat="1" ht="53.25" customHeight="1">
      <c r="A1124" s="841"/>
      <c r="B1124" s="1289"/>
      <c r="C1124" s="1332"/>
      <c r="D1124" s="1288"/>
      <c r="E1124" s="828" t="s">
        <v>1771</v>
      </c>
      <c r="F1124" s="828"/>
      <c r="G1124" s="797"/>
      <c r="H1124" s="797"/>
      <c r="I1124" s="798"/>
      <c r="J1124" s="799"/>
      <c r="K1124" s="800">
        <v>51.1325</v>
      </c>
      <c r="L1124" s="842"/>
      <c r="M1124" s="842"/>
      <c r="N1124" s="810"/>
      <c r="O1124" s="1162"/>
      <c r="P1124" s="1162"/>
      <c r="Q1124" s="1163"/>
      <c r="R1124" s="1565"/>
      <c r="S1124" s="1565"/>
      <c r="T1124" s="1565"/>
      <c r="U1124" s="1565"/>
      <c r="V1124" s="1565"/>
      <c r="W1124" s="1565"/>
      <c r="X1124" s="1565"/>
      <c r="Y1124" s="1565"/>
      <c r="Z1124" s="1565"/>
      <c r="AA1124" s="1565"/>
    </row>
    <row r="1125" spans="1:27" s="1566" customFormat="1" ht="53.25" customHeight="1">
      <c r="A1125" s="841"/>
      <c r="B1125" s="1289"/>
      <c r="C1125" s="1332"/>
      <c r="D1125" s="1288"/>
      <c r="E1125" s="828" t="s">
        <v>1658</v>
      </c>
      <c r="F1125" s="828"/>
      <c r="G1125" s="797"/>
      <c r="H1125" s="797"/>
      <c r="I1125" s="798"/>
      <c r="J1125" s="799"/>
      <c r="K1125" s="800">
        <v>54.12</v>
      </c>
      <c r="L1125" s="842"/>
      <c r="M1125" s="842"/>
      <c r="N1125" s="810"/>
      <c r="O1125" s="1162"/>
      <c r="P1125" s="1162"/>
      <c r="Q1125" s="1163"/>
      <c r="R1125" s="1565"/>
      <c r="S1125" s="1565"/>
      <c r="T1125" s="1565"/>
      <c r="U1125" s="1565"/>
      <c r="V1125" s="1565"/>
      <c r="W1125" s="1565"/>
      <c r="X1125" s="1565"/>
      <c r="Y1125" s="1565"/>
      <c r="Z1125" s="1565"/>
      <c r="AA1125" s="1565"/>
    </row>
    <row r="1126" spans="1:27" s="1566" customFormat="1" ht="53.25" customHeight="1">
      <c r="A1126" s="841"/>
      <c r="B1126" s="1289"/>
      <c r="C1126" s="1332"/>
      <c r="D1126" s="1288"/>
      <c r="E1126" s="828" t="s">
        <v>1772</v>
      </c>
      <c r="F1126" s="828"/>
      <c r="G1126" s="797"/>
      <c r="H1126" s="797">
        <v>6.3</v>
      </c>
      <c r="I1126" s="798"/>
      <c r="J1126" s="799">
        <v>3.19</v>
      </c>
      <c r="K1126" s="800">
        <v>20.096999999999998</v>
      </c>
      <c r="L1126" s="842"/>
      <c r="M1126" s="842"/>
      <c r="N1126" s="810"/>
      <c r="O1126" s="1162"/>
      <c r="P1126" s="1162"/>
      <c r="Q1126" s="1163"/>
      <c r="R1126" s="1565"/>
      <c r="S1126" s="1565"/>
      <c r="T1126" s="1565"/>
      <c r="U1126" s="1565"/>
      <c r="V1126" s="1565"/>
      <c r="W1126" s="1565"/>
      <c r="X1126" s="1565"/>
      <c r="Y1126" s="1565"/>
      <c r="Z1126" s="1565"/>
      <c r="AA1126" s="1565"/>
    </row>
    <row r="1127" spans="1:27" s="1566" customFormat="1" ht="53.25" customHeight="1">
      <c r="A1127" s="841"/>
      <c r="B1127" s="1289"/>
      <c r="C1127" s="1332"/>
      <c r="D1127" s="1288"/>
      <c r="E1127" s="828" t="s">
        <v>1773</v>
      </c>
      <c r="F1127" s="828"/>
      <c r="G1127" s="797"/>
      <c r="H1127" s="797"/>
      <c r="I1127" s="798"/>
      <c r="J1127" s="799"/>
      <c r="K1127" s="800">
        <v>60.96</v>
      </c>
      <c r="L1127" s="842"/>
      <c r="M1127" s="842"/>
      <c r="N1127" s="810"/>
      <c r="O1127" s="1162"/>
      <c r="P1127" s="1162"/>
      <c r="Q1127" s="1163"/>
      <c r="R1127" s="1565"/>
      <c r="S1127" s="1565"/>
      <c r="T1127" s="1565"/>
      <c r="U1127" s="1565"/>
      <c r="V1127" s="1565"/>
      <c r="W1127" s="1565"/>
      <c r="X1127" s="1565"/>
      <c r="Y1127" s="1565"/>
      <c r="Z1127" s="1565"/>
      <c r="AA1127" s="1565"/>
    </row>
    <row r="1128" spans="1:27" s="1566" customFormat="1" ht="53.25" customHeight="1">
      <c r="A1128" s="841"/>
      <c r="B1128" s="1289"/>
      <c r="C1128" s="1332"/>
      <c r="D1128" s="1288"/>
      <c r="E1128" s="828" t="s">
        <v>1774</v>
      </c>
      <c r="F1128" s="828"/>
      <c r="G1128" s="797"/>
      <c r="H1128" s="797"/>
      <c r="I1128" s="798"/>
      <c r="J1128" s="799"/>
      <c r="K1128" s="800">
        <v>4.3500000000000014</v>
      </c>
      <c r="L1128" s="842"/>
      <c r="M1128" s="842"/>
      <c r="N1128" s="810"/>
      <c r="O1128" s="1162"/>
      <c r="P1128" s="1162"/>
      <c r="Q1128" s="1163"/>
      <c r="R1128" s="1565"/>
      <c r="S1128" s="1565"/>
      <c r="T1128" s="1565"/>
      <c r="U1128" s="1565"/>
      <c r="V1128" s="1565"/>
      <c r="W1128" s="1565"/>
      <c r="X1128" s="1565"/>
      <c r="Y1128" s="1565"/>
      <c r="Z1128" s="1565"/>
      <c r="AA1128" s="1565"/>
    </row>
    <row r="1129" spans="1:27" s="1566" customFormat="1" ht="53.25" customHeight="1">
      <c r="A1129" s="841"/>
      <c r="B1129" s="1289"/>
      <c r="C1129" s="1332"/>
      <c r="D1129" s="1288"/>
      <c r="E1129" s="828" t="s">
        <v>302</v>
      </c>
      <c r="F1129" s="828"/>
      <c r="G1129" s="797"/>
      <c r="H1129" s="797"/>
      <c r="I1129" s="798"/>
      <c r="J1129" s="799"/>
      <c r="K1129" s="800">
        <v>1.3499999999999999</v>
      </c>
      <c r="L1129" s="842"/>
      <c r="M1129" s="842"/>
      <c r="N1129" s="810"/>
      <c r="O1129" s="1162"/>
      <c r="P1129" s="1162"/>
      <c r="Q1129" s="1163"/>
      <c r="R1129" s="1565"/>
      <c r="S1129" s="1565"/>
      <c r="T1129" s="1565"/>
      <c r="U1129" s="1565"/>
      <c r="V1129" s="1565"/>
      <c r="W1129" s="1565"/>
      <c r="X1129" s="1565"/>
      <c r="Y1129" s="1565"/>
      <c r="Z1129" s="1565"/>
      <c r="AA1129" s="1565"/>
    </row>
    <row r="1130" spans="1:27" s="1566" customFormat="1" ht="53.25" customHeight="1">
      <c r="A1130" s="841"/>
      <c r="B1130" s="1289"/>
      <c r="C1130" s="1332"/>
      <c r="D1130" s="1288"/>
      <c r="E1130" s="828" t="s">
        <v>1775</v>
      </c>
      <c r="F1130" s="828"/>
      <c r="G1130" s="797"/>
      <c r="H1130" s="797"/>
      <c r="I1130" s="798"/>
      <c r="J1130" s="799"/>
      <c r="K1130" s="800">
        <v>31.6</v>
      </c>
      <c r="L1130" s="842"/>
      <c r="M1130" s="842"/>
      <c r="N1130" s="810"/>
      <c r="O1130" s="1162"/>
      <c r="P1130" s="1162"/>
      <c r="Q1130" s="1163"/>
      <c r="R1130" s="1565"/>
      <c r="S1130" s="1565"/>
      <c r="T1130" s="1565"/>
      <c r="U1130" s="1565"/>
      <c r="V1130" s="1565"/>
      <c r="W1130" s="1565"/>
      <c r="X1130" s="1565"/>
      <c r="Y1130" s="1565"/>
      <c r="Z1130" s="1565"/>
      <c r="AA1130" s="1565"/>
    </row>
    <row r="1131" spans="1:27" s="1673" customFormat="1" ht="53.25" customHeight="1">
      <c r="A1131" s="841"/>
      <c r="B1131" s="1289"/>
      <c r="C1131" s="1392"/>
      <c r="D1131" s="1288"/>
      <c r="E1131" s="1264" t="s">
        <v>1776</v>
      </c>
      <c r="F1131" s="1264"/>
      <c r="G1131" s="1298"/>
      <c r="H1131" s="1298"/>
      <c r="I1131" s="1299"/>
      <c r="J1131" s="1137"/>
      <c r="K1131" s="1300"/>
      <c r="L1131" s="842"/>
      <c r="M1131" s="842"/>
      <c r="N1131" s="810"/>
      <c r="O1131" s="1162"/>
      <c r="P1131" s="1162"/>
      <c r="Q1131" s="1198"/>
      <c r="R1131" s="1672"/>
      <c r="S1131" s="1672"/>
      <c r="T1131" s="1672"/>
      <c r="U1131" s="1672"/>
      <c r="V1131" s="1672"/>
      <c r="W1131" s="1672"/>
      <c r="X1131" s="1672"/>
      <c r="Y1131" s="1672"/>
      <c r="Z1131" s="1672"/>
      <c r="AA1131" s="1672"/>
    </row>
    <row r="1132" spans="1:27" s="1566" customFormat="1" ht="53.25" customHeight="1">
      <c r="A1132" s="841"/>
      <c r="B1132" s="1289"/>
      <c r="C1132" s="1332"/>
      <c r="D1132" s="1288"/>
      <c r="E1132" s="828" t="s">
        <v>1708</v>
      </c>
      <c r="F1132" s="828"/>
      <c r="G1132" s="797">
        <v>2</v>
      </c>
      <c r="H1132" s="797">
        <v>3</v>
      </c>
      <c r="I1132" s="798"/>
      <c r="J1132" s="799">
        <v>1</v>
      </c>
      <c r="K1132" s="800">
        <v>6</v>
      </c>
      <c r="L1132" s="842"/>
      <c r="M1132" s="842"/>
      <c r="N1132" s="810"/>
      <c r="O1132" s="1162"/>
      <c r="P1132" s="1162"/>
      <c r="Q1132" s="1163"/>
      <c r="R1132" s="1565"/>
      <c r="S1132" s="1565"/>
      <c r="T1132" s="1565"/>
      <c r="U1132" s="1565"/>
      <c r="V1132" s="1565"/>
      <c r="W1132" s="1565"/>
      <c r="X1132" s="1565"/>
      <c r="Y1132" s="1565"/>
      <c r="Z1132" s="1565"/>
      <c r="AA1132" s="1565"/>
    </row>
    <row r="1133" spans="1:27" s="1566" customFormat="1" ht="53.25" customHeight="1">
      <c r="A1133" s="841"/>
      <c r="B1133" s="1289"/>
      <c r="C1133" s="1332"/>
      <c r="D1133" s="1288"/>
      <c r="E1133" s="828" t="s">
        <v>1708</v>
      </c>
      <c r="F1133" s="828"/>
      <c r="G1133" s="797">
        <v>2</v>
      </c>
      <c r="H1133" s="797">
        <v>3</v>
      </c>
      <c r="I1133" s="798"/>
      <c r="J1133" s="799">
        <v>1.88</v>
      </c>
      <c r="K1133" s="800">
        <v>11.28</v>
      </c>
      <c r="L1133" s="842"/>
      <c r="M1133" s="842"/>
      <c r="N1133" s="810"/>
      <c r="O1133" s="1162"/>
      <c r="P1133" s="1162"/>
      <c r="Q1133" s="1163"/>
      <c r="R1133" s="1565"/>
      <c r="S1133" s="1565"/>
      <c r="T1133" s="1565"/>
      <c r="U1133" s="1565"/>
      <c r="V1133" s="1565"/>
      <c r="W1133" s="1565"/>
      <c r="X1133" s="1565"/>
      <c r="Y1133" s="1565"/>
      <c r="Z1133" s="1565"/>
      <c r="AA1133" s="1565"/>
    </row>
    <row r="1134" spans="1:27" s="1566" customFormat="1" ht="53.25" customHeight="1">
      <c r="A1134" s="841"/>
      <c r="B1134" s="1289"/>
      <c r="C1134" s="1332"/>
      <c r="D1134" s="1288"/>
      <c r="E1134" s="828" t="s">
        <v>1708</v>
      </c>
      <c r="F1134" s="828"/>
      <c r="G1134" s="797"/>
      <c r="H1134" s="797"/>
      <c r="I1134" s="798"/>
      <c r="J1134" s="799"/>
      <c r="K1134" s="800">
        <v>7.78</v>
      </c>
      <c r="L1134" s="842"/>
      <c r="M1134" s="842"/>
      <c r="N1134" s="810"/>
      <c r="O1134" s="1162"/>
      <c r="P1134" s="1162"/>
      <c r="Q1134" s="1163"/>
      <c r="R1134" s="1565"/>
      <c r="S1134" s="1565"/>
      <c r="T1134" s="1565"/>
      <c r="U1134" s="1565"/>
      <c r="V1134" s="1565"/>
      <c r="W1134" s="1565"/>
      <c r="X1134" s="1565"/>
      <c r="Y1134" s="1565"/>
      <c r="Z1134" s="1565"/>
      <c r="AA1134" s="1565"/>
    </row>
    <row r="1135" spans="1:27" s="1566" customFormat="1" ht="53.25" customHeight="1">
      <c r="A1135" s="841"/>
      <c r="B1135" s="1289"/>
      <c r="C1135" s="1332"/>
      <c r="D1135" s="1288"/>
      <c r="E1135" s="828" t="s">
        <v>1709</v>
      </c>
      <c r="F1135" s="828"/>
      <c r="G1135" s="797"/>
      <c r="H1135" s="797"/>
      <c r="I1135" s="798"/>
      <c r="J1135" s="799"/>
      <c r="K1135" s="800">
        <v>10.72</v>
      </c>
      <c r="L1135" s="842"/>
      <c r="M1135" s="842"/>
      <c r="N1135" s="810"/>
      <c r="O1135" s="1162"/>
      <c r="P1135" s="1162"/>
      <c r="Q1135" s="1163"/>
      <c r="R1135" s="1565"/>
      <c r="S1135" s="1565"/>
      <c r="T1135" s="1565"/>
      <c r="U1135" s="1565"/>
      <c r="V1135" s="1565"/>
      <c r="W1135" s="1565"/>
      <c r="X1135" s="1565"/>
      <c r="Y1135" s="1565"/>
      <c r="Z1135" s="1565"/>
      <c r="AA1135" s="1565"/>
    </row>
    <row r="1136" spans="1:27" s="1566" customFormat="1" ht="53.25" customHeight="1">
      <c r="A1136" s="841"/>
      <c r="B1136" s="1289"/>
      <c r="C1136" s="1332"/>
      <c r="D1136" s="1288"/>
      <c r="E1136" s="828" t="s">
        <v>1710</v>
      </c>
      <c r="F1136" s="828"/>
      <c r="G1136" s="797"/>
      <c r="H1136" s="797"/>
      <c r="I1136" s="798"/>
      <c r="J1136" s="799"/>
      <c r="K1136" s="800">
        <v>5.18</v>
      </c>
      <c r="L1136" s="842"/>
      <c r="M1136" s="842"/>
      <c r="N1136" s="810"/>
      <c r="O1136" s="1162"/>
      <c r="P1136" s="1162"/>
      <c r="Q1136" s="1163"/>
      <c r="R1136" s="1565"/>
      <c r="S1136" s="1565"/>
      <c r="T1136" s="1565"/>
      <c r="U1136" s="1565"/>
      <c r="V1136" s="1565"/>
      <c r="W1136" s="1565"/>
      <c r="X1136" s="1565"/>
      <c r="Y1136" s="1565"/>
      <c r="Z1136" s="1565"/>
      <c r="AA1136" s="1565"/>
    </row>
    <row r="1137" spans="1:34" s="1566" customFormat="1" ht="53.25" customHeight="1">
      <c r="A1137" s="1443"/>
      <c r="B1137" s="1444"/>
      <c r="C1137" s="1445"/>
      <c r="D1137" s="1446"/>
      <c r="E1137" s="1439" t="s">
        <v>1711</v>
      </c>
      <c r="F1137" s="1439"/>
      <c r="G1137" s="1306">
        <v>2</v>
      </c>
      <c r="H1137" s="1306">
        <v>12.95</v>
      </c>
      <c r="I1137" s="1307"/>
      <c r="J1137" s="1308">
        <v>1.05</v>
      </c>
      <c r="K1137" s="1309">
        <v>27.195</v>
      </c>
      <c r="L1137" s="1449"/>
      <c r="M1137" s="1449"/>
      <c r="N1137" s="1450"/>
      <c r="O1137" s="1162"/>
      <c r="P1137" s="1162"/>
      <c r="Q1137" s="1163"/>
      <c r="R1137" s="1565"/>
      <c r="S1137" s="1565"/>
      <c r="T1137" s="1565"/>
      <c r="U1137" s="1565"/>
      <c r="V1137" s="1565"/>
      <c r="W1137" s="1565"/>
      <c r="X1137" s="1565"/>
      <c r="Y1137" s="1565"/>
      <c r="Z1137" s="1565"/>
      <c r="AA1137" s="1565"/>
    </row>
    <row r="1138" spans="1:34" s="1534" customFormat="1" ht="44.25" customHeight="1">
      <c r="A1138" s="1479" t="s">
        <v>79</v>
      </c>
      <c r="B1138" s="1480" t="s">
        <v>540</v>
      </c>
      <c r="C1138" s="1481"/>
      <c r="D1138" s="1482"/>
      <c r="E1138" s="1482" t="s">
        <v>548</v>
      </c>
      <c r="F1138" s="1483"/>
      <c r="G1138" s="1484"/>
      <c r="H1138" s="1485"/>
      <c r="I1138" s="1485"/>
      <c r="J1138" s="1485"/>
      <c r="K1138" s="1485"/>
      <c r="L1138" s="1487"/>
      <c r="M1138" s="1487"/>
      <c r="N1138" s="1488"/>
      <c r="O1138" s="82"/>
      <c r="Q1138" s="110" t="str">
        <f>ORÇAMENTO!Q99</f>
        <v>Título 1</v>
      </c>
      <c r="R1138" s="1535"/>
      <c r="S1138" s="1535"/>
      <c r="T1138" s="1535"/>
      <c r="U1138" s="1535"/>
      <c r="V1138" s="1535"/>
      <c r="W1138" s="1535"/>
      <c r="X1138" s="1535"/>
      <c r="Y1138" s="1535"/>
      <c r="Z1138" s="1535"/>
      <c r="AA1138" s="1535"/>
    </row>
    <row r="1139" spans="1:34" s="1541" customFormat="1" ht="53.25" customHeight="1">
      <c r="A1139" s="1542" t="s">
        <v>1240</v>
      </c>
      <c r="B1139" s="1542" t="s">
        <v>109</v>
      </c>
      <c r="C1139" s="1563"/>
      <c r="D1139" s="1543" t="s">
        <v>928</v>
      </c>
      <c r="E1139" s="1564" t="s">
        <v>1909</v>
      </c>
      <c r="F1139" s="1542" t="s">
        <v>51</v>
      </c>
      <c r="G1139" s="1544"/>
      <c r="H1139" s="1545"/>
      <c r="I1139" s="1545"/>
      <c r="J1139" s="1545"/>
      <c r="K1139" s="1546"/>
      <c r="L1139" s="1546"/>
      <c r="M1139" s="1546"/>
      <c r="N1139" s="1547">
        <v>11.039999999999997</v>
      </c>
      <c r="O1139" s="72"/>
      <c r="P1139" s="72"/>
      <c r="Q1139" s="102" t="s">
        <v>270</v>
      </c>
      <c r="R1139" s="1535"/>
      <c r="S1139" s="1535"/>
      <c r="T1139" s="1535"/>
      <c r="U1139" s="1535"/>
      <c r="V1139" s="1535"/>
      <c r="W1139" s="1535"/>
      <c r="X1139" s="1535"/>
      <c r="Y1139" s="1535"/>
      <c r="Z1139" s="1535"/>
      <c r="AA1139" s="1535"/>
    </row>
    <row r="1140" spans="1:34" s="1561" customFormat="1" ht="45.75" customHeight="1">
      <c r="A1140" s="819"/>
      <c r="B1140" s="1000"/>
      <c r="C1140" s="807"/>
      <c r="D1140" s="1003"/>
      <c r="E1140" s="801" t="s">
        <v>1570</v>
      </c>
      <c r="F1140" s="1110"/>
      <c r="G1140" s="797"/>
      <c r="H1140" s="797"/>
      <c r="I1140" s="798"/>
      <c r="J1140" s="799"/>
      <c r="K1140" s="800"/>
      <c r="L1140" s="826"/>
      <c r="M1140" s="852"/>
      <c r="N1140" s="840"/>
      <c r="O1140" s="848"/>
      <c r="P1140" s="810"/>
      <c r="Q1140" s="1645"/>
      <c r="R1140" s="1646"/>
      <c r="S1140" s="1645"/>
      <c r="T1140" s="1646"/>
      <c r="U1140" s="1645"/>
      <c r="V1140" s="1646"/>
      <c r="W1140" s="811"/>
      <c r="X1140" s="1560"/>
      <c r="Y1140" s="811"/>
      <c r="Z1140" s="811"/>
      <c r="AA1140" s="811"/>
      <c r="AB1140" s="811"/>
      <c r="AC1140" s="811"/>
      <c r="AD1140" s="811"/>
      <c r="AE1140" s="811"/>
      <c r="AF1140" s="811"/>
      <c r="AH1140" s="1560"/>
    </row>
    <row r="1141" spans="1:34" s="1561" customFormat="1" ht="45.75" customHeight="1">
      <c r="A1141" s="819"/>
      <c r="B1141" s="1000"/>
      <c r="C1141" s="807"/>
      <c r="D1141" s="1003"/>
      <c r="E1141" s="801" t="s">
        <v>299</v>
      </c>
      <c r="F1141" s="799"/>
      <c r="G1141" s="797">
        <v>1</v>
      </c>
      <c r="H1141" s="798">
        <v>1</v>
      </c>
      <c r="I1141" s="799"/>
      <c r="J1141" s="797">
        <v>1.2</v>
      </c>
      <c r="K1141" s="798">
        <v>1.2</v>
      </c>
      <c r="L1141" s="826"/>
      <c r="M1141" s="852"/>
      <c r="N1141" s="840"/>
      <c r="O1141" s="848"/>
      <c r="P1141" s="810"/>
      <c r="Q1141" s="1645"/>
      <c r="R1141" s="1646"/>
      <c r="S1141" s="1645"/>
      <c r="T1141" s="1646"/>
      <c r="U1141" s="1645"/>
      <c r="V1141" s="1646"/>
      <c r="W1141" s="811"/>
      <c r="X1141" s="1560"/>
      <c r="Y1141" s="811"/>
      <c r="Z1141" s="811"/>
      <c r="AA1141" s="811"/>
      <c r="AB1141" s="811"/>
      <c r="AC1141" s="811"/>
      <c r="AD1141" s="811"/>
      <c r="AE1141" s="811"/>
      <c r="AF1141" s="811"/>
      <c r="AH1141" s="1560"/>
    </row>
    <row r="1142" spans="1:34" s="1561" customFormat="1" ht="45.75" customHeight="1">
      <c r="A1142" s="819"/>
      <c r="B1142" s="1000"/>
      <c r="C1142" s="807"/>
      <c r="D1142" s="1003"/>
      <c r="E1142" s="801" t="s">
        <v>1610</v>
      </c>
      <c r="F1142" s="1110"/>
      <c r="G1142" s="797"/>
      <c r="H1142" s="797"/>
      <c r="I1142" s="798"/>
      <c r="J1142" s="799"/>
      <c r="K1142" s="800"/>
      <c r="L1142" s="826"/>
      <c r="M1142" s="852"/>
      <c r="N1142" s="840"/>
      <c r="O1142" s="848"/>
      <c r="P1142" s="810"/>
      <c r="Q1142" s="1645"/>
      <c r="R1142" s="1646"/>
      <c r="S1142" s="1645"/>
      <c r="T1142" s="1646"/>
      <c r="U1142" s="1645"/>
      <c r="V1142" s="1646"/>
      <c r="W1142" s="811"/>
      <c r="X1142" s="1560"/>
      <c r="Y1142" s="811"/>
      <c r="Z1142" s="811"/>
      <c r="AA1142" s="811"/>
      <c r="AB1142" s="811"/>
      <c r="AC1142" s="811"/>
      <c r="AD1142" s="811"/>
      <c r="AE1142" s="811"/>
      <c r="AF1142" s="811"/>
      <c r="AH1142" s="1560"/>
    </row>
    <row r="1143" spans="1:34" s="1561" customFormat="1" ht="45.75" customHeight="1">
      <c r="A1143" s="819"/>
      <c r="B1143" s="1000"/>
      <c r="C1143" s="807"/>
      <c r="D1143" s="1003"/>
      <c r="E1143" s="801" t="s">
        <v>299</v>
      </c>
      <c r="F1143" s="799"/>
      <c r="G1143" s="797">
        <v>1</v>
      </c>
      <c r="H1143" s="798">
        <v>1</v>
      </c>
      <c r="I1143" s="799"/>
      <c r="J1143" s="797">
        <v>1.2</v>
      </c>
      <c r="K1143" s="798">
        <v>1.2</v>
      </c>
      <c r="L1143" s="826"/>
      <c r="M1143" s="852"/>
      <c r="N1143" s="840"/>
      <c r="O1143" s="848"/>
      <c r="P1143" s="810"/>
      <c r="Q1143" s="1645"/>
      <c r="R1143" s="1646"/>
      <c r="S1143" s="1645"/>
      <c r="T1143" s="1646"/>
      <c r="U1143" s="1645"/>
      <c r="V1143" s="1646"/>
      <c r="W1143" s="811"/>
      <c r="X1143" s="1560"/>
      <c r="Y1143" s="811"/>
      <c r="Z1143" s="811"/>
      <c r="AA1143" s="811"/>
      <c r="AB1143" s="811"/>
      <c r="AC1143" s="811"/>
      <c r="AD1143" s="811"/>
      <c r="AE1143" s="811"/>
      <c r="AF1143" s="811"/>
      <c r="AH1143" s="1560"/>
    </row>
    <row r="1144" spans="1:34" s="1561" customFormat="1" ht="45.75" customHeight="1">
      <c r="A1144" s="819"/>
      <c r="B1144" s="1000"/>
      <c r="C1144" s="807"/>
      <c r="D1144" s="1003"/>
      <c r="E1144" s="801" t="s">
        <v>1865</v>
      </c>
      <c r="F1144" s="1110"/>
      <c r="G1144" s="797"/>
      <c r="H1144" s="797"/>
      <c r="I1144" s="798"/>
      <c r="J1144" s="799"/>
      <c r="K1144" s="800"/>
      <c r="L1144" s="826"/>
      <c r="M1144" s="852"/>
      <c r="N1144" s="840"/>
      <c r="O1144" s="848"/>
      <c r="P1144" s="810"/>
      <c r="Q1144" s="1645"/>
      <c r="R1144" s="1646"/>
      <c r="S1144" s="1645"/>
      <c r="T1144" s="1646"/>
      <c r="U1144" s="1645"/>
      <c r="V1144" s="1646"/>
      <c r="W1144" s="811"/>
      <c r="X1144" s="1560"/>
      <c r="Y1144" s="811"/>
      <c r="Z1144" s="811"/>
      <c r="AA1144" s="811"/>
      <c r="AB1144" s="811"/>
      <c r="AC1144" s="811"/>
      <c r="AD1144" s="811"/>
      <c r="AE1144" s="811"/>
      <c r="AF1144" s="811"/>
      <c r="AH1144" s="1560"/>
    </row>
    <row r="1145" spans="1:34" s="1561" customFormat="1" ht="45.75" customHeight="1">
      <c r="A1145" s="819"/>
      <c r="B1145" s="1000"/>
      <c r="C1145" s="807"/>
      <c r="D1145" s="1003"/>
      <c r="E1145" s="801" t="s">
        <v>357</v>
      </c>
      <c r="F1145" s="799"/>
      <c r="G1145" s="797">
        <v>1</v>
      </c>
      <c r="H1145" s="798">
        <v>1.2</v>
      </c>
      <c r="I1145" s="799"/>
      <c r="J1145" s="797">
        <v>1.2</v>
      </c>
      <c r="K1145" s="798">
        <v>1.44</v>
      </c>
      <c r="L1145" s="826"/>
      <c r="M1145" s="852"/>
      <c r="N1145" s="840"/>
      <c r="O1145" s="848"/>
      <c r="P1145" s="810"/>
      <c r="Q1145" s="1645"/>
      <c r="R1145" s="1646"/>
      <c r="S1145" s="1645"/>
      <c r="T1145" s="1646"/>
      <c r="U1145" s="1645"/>
      <c r="V1145" s="1646"/>
      <c r="W1145" s="811"/>
      <c r="X1145" s="1560"/>
      <c r="Y1145" s="811"/>
      <c r="Z1145" s="811"/>
      <c r="AA1145" s="811"/>
      <c r="AB1145" s="811"/>
      <c r="AC1145" s="811"/>
      <c r="AD1145" s="811"/>
      <c r="AE1145" s="811"/>
      <c r="AF1145" s="811"/>
      <c r="AH1145" s="1560"/>
    </row>
    <row r="1146" spans="1:34" s="1561" customFormat="1" ht="45.75" customHeight="1">
      <c r="A1146" s="819"/>
      <c r="B1146" s="1000"/>
      <c r="C1146" s="807"/>
      <c r="D1146" s="1003"/>
      <c r="E1146" s="801" t="s">
        <v>1910</v>
      </c>
      <c r="F1146" s="1110"/>
      <c r="G1146" s="797"/>
      <c r="H1146" s="797"/>
      <c r="I1146" s="798"/>
      <c r="J1146" s="799"/>
      <c r="K1146" s="800"/>
      <c r="L1146" s="826"/>
      <c r="M1146" s="852"/>
      <c r="N1146" s="840"/>
      <c r="O1146" s="848"/>
      <c r="P1146" s="810"/>
      <c r="Q1146" s="1645"/>
      <c r="R1146" s="1646"/>
      <c r="S1146" s="1645"/>
      <c r="T1146" s="1646"/>
      <c r="U1146" s="1645"/>
      <c r="V1146" s="1646"/>
      <c r="W1146" s="811"/>
      <c r="X1146" s="1560"/>
      <c r="Y1146" s="811"/>
      <c r="Z1146" s="811"/>
      <c r="AA1146" s="811"/>
      <c r="AB1146" s="811"/>
      <c r="AC1146" s="811"/>
      <c r="AD1146" s="811"/>
      <c r="AE1146" s="811"/>
      <c r="AF1146" s="811"/>
      <c r="AH1146" s="1560"/>
    </row>
    <row r="1147" spans="1:34" s="1561" customFormat="1" ht="45.75" customHeight="1">
      <c r="A1147" s="819"/>
      <c r="B1147" s="1000"/>
      <c r="C1147" s="807"/>
      <c r="D1147" s="1003"/>
      <c r="E1147" s="801" t="s">
        <v>357</v>
      </c>
      <c r="F1147" s="799"/>
      <c r="G1147" s="797">
        <v>1</v>
      </c>
      <c r="H1147" s="798">
        <v>1.2</v>
      </c>
      <c r="I1147" s="799"/>
      <c r="J1147" s="797">
        <v>1.2</v>
      </c>
      <c r="K1147" s="798">
        <v>1.44</v>
      </c>
      <c r="L1147" s="826"/>
      <c r="M1147" s="852"/>
      <c r="N1147" s="840"/>
      <c r="O1147" s="848"/>
      <c r="P1147" s="810"/>
      <c r="Q1147" s="1645"/>
      <c r="R1147" s="1646"/>
      <c r="S1147" s="1645"/>
      <c r="T1147" s="1646"/>
      <c r="U1147" s="1645"/>
      <c r="V1147" s="1646"/>
      <c r="W1147" s="811"/>
      <c r="X1147" s="1560"/>
      <c r="Y1147" s="811"/>
      <c r="Z1147" s="811"/>
      <c r="AA1147" s="811"/>
      <c r="AB1147" s="811"/>
      <c r="AC1147" s="811"/>
      <c r="AD1147" s="811"/>
      <c r="AE1147" s="811"/>
      <c r="AF1147" s="811"/>
      <c r="AH1147" s="1560"/>
    </row>
    <row r="1148" spans="1:34" s="1561" customFormat="1" ht="45.75" customHeight="1">
      <c r="A1148" s="819"/>
      <c r="B1148" s="1000"/>
      <c r="C1148" s="807"/>
      <c r="D1148" s="1003"/>
      <c r="E1148" s="801" t="s">
        <v>1500</v>
      </c>
      <c r="F1148" s="1110"/>
      <c r="G1148" s="797"/>
      <c r="H1148" s="797"/>
      <c r="I1148" s="798"/>
      <c r="J1148" s="799"/>
      <c r="K1148" s="800"/>
      <c r="L1148" s="826"/>
      <c r="M1148" s="852"/>
      <c r="N1148" s="840"/>
      <c r="O1148" s="848"/>
      <c r="P1148" s="810"/>
      <c r="Q1148" s="1645"/>
      <c r="R1148" s="1646"/>
      <c r="S1148" s="1645"/>
      <c r="T1148" s="1646"/>
      <c r="U1148" s="1645"/>
      <c r="V1148" s="1646"/>
      <c r="W1148" s="811"/>
      <c r="X1148" s="1560"/>
      <c r="Y1148" s="811"/>
      <c r="Z1148" s="811"/>
      <c r="AA1148" s="811"/>
      <c r="AB1148" s="811"/>
      <c r="AC1148" s="811"/>
      <c r="AD1148" s="811"/>
      <c r="AE1148" s="811"/>
      <c r="AF1148" s="811"/>
      <c r="AH1148" s="1560"/>
    </row>
    <row r="1149" spans="1:34" s="1561" customFormat="1" ht="45.75" customHeight="1">
      <c r="A1149" s="819"/>
      <c r="B1149" s="1000"/>
      <c r="C1149" s="807"/>
      <c r="D1149" s="1003"/>
      <c r="E1149" s="801" t="s">
        <v>357</v>
      </c>
      <c r="F1149" s="799"/>
      <c r="G1149" s="797">
        <v>1</v>
      </c>
      <c r="H1149" s="798">
        <v>1.2</v>
      </c>
      <c r="I1149" s="799"/>
      <c r="J1149" s="797">
        <v>1.2</v>
      </c>
      <c r="K1149" s="798">
        <v>1.44</v>
      </c>
      <c r="L1149" s="826"/>
      <c r="M1149" s="852"/>
      <c r="N1149" s="840"/>
      <c r="O1149" s="848"/>
      <c r="P1149" s="810"/>
      <c r="Q1149" s="1645"/>
      <c r="R1149" s="1646"/>
      <c r="S1149" s="1645"/>
      <c r="T1149" s="1646"/>
      <c r="U1149" s="1645"/>
      <c r="V1149" s="1646"/>
      <c r="W1149" s="811"/>
      <c r="X1149" s="1560"/>
      <c r="Y1149" s="811"/>
      <c r="Z1149" s="811"/>
      <c r="AA1149" s="811"/>
      <c r="AB1149" s="811"/>
      <c r="AC1149" s="811"/>
      <c r="AD1149" s="811"/>
      <c r="AE1149" s="811"/>
      <c r="AF1149" s="811"/>
      <c r="AH1149" s="1560"/>
    </row>
    <row r="1150" spans="1:34" s="1561" customFormat="1" ht="45.75" customHeight="1">
      <c r="A1150" s="819"/>
      <c r="B1150" s="1000"/>
      <c r="C1150" s="807"/>
      <c r="D1150" s="1003"/>
      <c r="E1150" s="801" t="s">
        <v>1167</v>
      </c>
      <c r="F1150" s="1110"/>
      <c r="G1150" s="797"/>
      <c r="H1150" s="797"/>
      <c r="I1150" s="798"/>
      <c r="J1150" s="799"/>
      <c r="K1150" s="800"/>
      <c r="L1150" s="826"/>
      <c r="M1150" s="852"/>
      <c r="N1150" s="840"/>
      <c r="O1150" s="848"/>
      <c r="P1150" s="810"/>
      <c r="Q1150" s="1645"/>
      <c r="R1150" s="1646"/>
      <c r="S1150" s="1645"/>
      <c r="T1150" s="1646"/>
      <c r="U1150" s="1645"/>
      <c r="V1150" s="1646"/>
      <c r="W1150" s="811"/>
      <c r="X1150" s="1560"/>
      <c r="Y1150" s="811"/>
      <c r="Z1150" s="811"/>
      <c r="AA1150" s="811"/>
      <c r="AB1150" s="811"/>
      <c r="AC1150" s="811"/>
      <c r="AD1150" s="811"/>
      <c r="AE1150" s="811"/>
      <c r="AF1150" s="811"/>
      <c r="AH1150" s="1560"/>
    </row>
    <row r="1151" spans="1:34" s="1561" customFormat="1" ht="45.75" customHeight="1">
      <c r="A1151" s="819"/>
      <c r="B1151" s="1000"/>
      <c r="C1151" s="807"/>
      <c r="D1151" s="1003"/>
      <c r="E1151" s="801" t="s">
        <v>357</v>
      </c>
      <c r="F1151" s="799"/>
      <c r="G1151" s="797">
        <v>1</v>
      </c>
      <c r="H1151" s="798">
        <v>1.2</v>
      </c>
      <c r="I1151" s="799"/>
      <c r="J1151" s="797">
        <v>1.2</v>
      </c>
      <c r="K1151" s="798">
        <v>1.44</v>
      </c>
      <c r="L1151" s="826"/>
      <c r="M1151" s="852"/>
      <c r="N1151" s="840"/>
      <c r="O1151" s="848"/>
      <c r="P1151" s="810"/>
      <c r="Q1151" s="1645"/>
      <c r="R1151" s="1646"/>
      <c r="S1151" s="1645"/>
      <c r="T1151" s="1646"/>
      <c r="U1151" s="1645"/>
      <c r="V1151" s="1646"/>
      <c r="W1151" s="811"/>
      <c r="X1151" s="1560"/>
      <c r="Y1151" s="811"/>
      <c r="Z1151" s="811"/>
      <c r="AA1151" s="811"/>
      <c r="AB1151" s="811"/>
      <c r="AC1151" s="811"/>
      <c r="AD1151" s="811"/>
      <c r="AE1151" s="811"/>
      <c r="AF1151" s="811"/>
      <c r="AH1151" s="1560"/>
    </row>
    <row r="1152" spans="1:34" s="1561" customFormat="1" ht="45.75" customHeight="1">
      <c r="A1152" s="819"/>
      <c r="B1152" s="1000"/>
      <c r="C1152" s="807"/>
      <c r="D1152" s="1003"/>
      <c r="E1152" s="801" t="s">
        <v>1178</v>
      </c>
      <c r="F1152" s="1110"/>
      <c r="G1152" s="797"/>
      <c r="H1152" s="797"/>
      <c r="I1152" s="798"/>
      <c r="J1152" s="799"/>
      <c r="K1152" s="800"/>
      <c r="L1152" s="826"/>
      <c r="M1152" s="852"/>
      <c r="N1152" s="840"/>
      <c r="O1152" s="848"/>
      <c r="P1152" s="810"/>
      <c r="Q1152" s="1645"/>
      <c r="R1152" s="1646"/>
      <c r="S1152" s="1645"/>
      <c r="T1152" s="1646"/>
      <c r="U1152" s="1645"/>
      <c r="V1152" s="1646"/>
      <c r="W1152" s="811"/>
      <c r="X1152" s="1560"/>
      <c r="Y1152" s="811"/>
      <c r="Z1152" s="811"/>
      <c r="AA1152" s="811"/>
      <c r="AB1152" s="811"/>
      <c r="AC1152" s="811"/>
      <c r="AD1152" s="811"/>
      <c r="AE1152" s="811"/>
      <c r="AF1152" s="811"/>
      <c r="AH1152" s="1560"/>
    </row>
    <row r="1153" spans="1:34" s="1561" customFormat="1" ht="45.75" customHeight="1">
      <c r="A1153" s="819"/>
      <c r="B1153" s="1000"/>
      <c r="C1153" s="807"/>
      <c r="D1153" s="1003"/>
      <c r="E1153" s="801" t="s">
        <v>357</v>
      </c>
      <c r="F1153" s="799"/>
      <c r="G1153" s="797">
        <v>1</v>
      </c>
      <c r="H1153" s="798">
        <v>1.2</v>
      </c>
      <c r="I1153" s="799"/>
      <c r="J1153" s="797">
        <v>1.2</v>
      </c>
      <c r="K1153" s="798">
        <v>1.44</v>
      </c>
      <c r="L1153" s="826"/>
      <c r="M1153" s="852"/>
      <c r="N1153" s="840"/>
      <c r="O1153" s="848"/>
      <c r="P1153" s="810"/>
      <c r="Q1153" s="1645"/>
      <c r="R1153" s="1646"/>
      <c r="S1153" s="1645"/>
      <c r="T1153" s="1646"/>
      <c r="U1153" s="1645"/>
      <c r="V1153" s="1646"/>
      <c r="W1153" s="811"/>
      <c r="X1153" s="1560"/>
      <c r="Y1153" s="811"/>
      <c r="Z1153" s="811"/>
      <c r="AA1153" s="811"/>
      <c r="AB1153" s="811"/>
      <c r="AC1153" s="811"/>
      <c r="AD1153" s="811"/>
      <c r="AE1153" s="811"/>
      <c r="AF1153" s="811"/>
      <c r="AH1153" s="1560"/>
    </row>
    <row r="1154" spans="1:34" s="1561" customFormat="1" ht="45.75" customHeight="1">
      <c r="A1154" s="819"/>
      <c r="B1154" s="1000"/>
      <c r="C1154" s="807"/>
      <c r="D1154" s="1003"/>
      <c r="E1154" s="801" t="s">
        <v>1219</v>
      </c>
      <c r="F1154" s="1110"/>
      <c r="G1154" s="797"/>
      <c r="H1154" s="797"/>
      <c r="I1154" s="798"/>
      <c r="J1154" s="799"/>
      <c r="K1154" s="800"/>
      <c r="L1154" s="826"/>
      <c r="M1154" s="852"/>
      <c r="N1154" s="840"/>
      <c r="O1154" s="848"/>
      <c r="P1154" s="810"/>
      <c r="Q1154" s="1645"/>
      <c r="R1154" s="1646"/>
      <c r="S1154" s="1645"/>
      <c r="T1154" s="1646"/>
      <c r="U1154" s="1645"/>
      <c r="V1154" s="1646"/>
      <c r="W1154" s="811"/>
      <c r="X1154" s="1560"/>
      <c r="Y1154" s="811"/>
      <c r="Z1154" s="811"/>
      <c r="AA1154" s="811"/>
      <c r="AB1154" s="811"/>
      <c r="AC1154" s="811"/>
      <c r="AD1154" s="811"/>
      <c r="AE1154" s="811"/>
      <c r="AF1154" s="811"/>
      <c r="AH1154" s="1560"/>
    </row>
    <row r="1155" spans="1:34" s="1561" customFormat="1" ht="45.75" customHeight="1">
      <c r="A1155" s="819"/>
      <c r="B1155" s="1000"/>
      <c r="C1155" s="807"/>
      <c r="D1155" s="1003"/>
      <c r="E1155" s="801" t="s">
        <v>357</v>
      </c>
      <c r="F1155" s="799"/>
      <c r="G1155" s="797">
        <v>1</v>
      </c>
      <c r="H1155" s="798">
        <v>1.2</v>
      </c>
      <c r="I1155" s="799"/>
      <c r="J1155" s="797">
        <v>1.2</v>
      </c>
      <c r="K1155" s="798">
        <v>1.44</v>
      </c>
      <c r="L1155" s="826"/>
      <c r="M1155" s="852"/>
      <c r="N1155" s="840"/>
      <c r="O1155" s="848"/>
      <c r="P1155" s="810"/>
      <c r="Q1155" s="1645"/>
      <c r="R1155" s="1646"/>
      <c r="S1155" s="1645"/>
      <c r="T1155" s="1646"/>
      <c r="U1155" s="1645"/>
      <c r="V1155" s="1646"/>
      <c r="W1155" s="811"/>
      <c r="X1155" s="1560"/>
      <c r="Y1155" s="811"/>
      <c r="Z1155" s="811"/>
      <c r="AA1155" s="811"/>
      <c r="AB1155" s="811"/>
      <c r="AC1155" s="811"/>
      <c r="AD1155" s="811"/>
      <c r="AE1155" s="811"/>
      <c r="AF1155" s="811"/>
      <c r="AH1155" s="1560"/>
    </row>
    <row r="1156" spans="1:34" s="1541" customFormat="1" ht="53.25" customHeight="1">
      <c r="A1156" s="981" t="s">
        <v>1241</v>
      </c>
      <c r="B1156" s="981" t="s">
        <v>110</v>
      </c>
      <c r="C1156" s="1563"/>
      <c r="D1156" s="983" t="s">
        <v>928</v>
      </c>
      <c r="E1156" s="989" t="s">
        <v>1907</v>
      </c>
      <c r="F1156" s="981" t="s">
        <v>51</v>
      </c>
      <c r="G1156" s="984"/>
      <c r="H1156" s="985"/>
      <c r="I1156" s="985"/>
      <c r="J1156" s="985"/>
      <c r="K1156" s="986"/>
      <c r="L1156" s="986"/>
      <c r="M1156" s="986"/>
      <c r="N1156" s="1547">
        <v>1.704</v>
      </c>
      <c r="O1156" s="72"/>
      <c r="P1156" s="72"/>
      <c r="Q1156" s="102" t="s">
        <v>270</v>
      </c>
      <c r="R1156" s="1535"/>
      <c r="S1156" s="1535"/>
      <c r="T1156" s="1535"/>
      <c r="U1156" s="1535"/>
      <c r="V1156" s="1535"/>
      <c r="W1156" s="1535"/>
      <c r="X1156" s="1535"/>
      <c r="Y1156" s="1535"/>
      <c r="Z1156" s="1535"/>
      <c r="AA1156" s="1535"/>
    </row>
    <row r="1157" spans="1:34" s="1561" customFormat="1" ht="45.75" customHeight="1">
      <c r="A1157" s="819"/>
      <c r="B1157" s="1000"/>
      <c r="C1157" s="807"/>
      <c r="D1157" s="1003"/>
      <c r="E1157" s="801" t="s">
        <v>1212</v>
      </c>
      <c r="F1157" s="1110"/>
      <c r="G1157" s="797"/>
      <c r="H1157" s="849"/>
      <c r="I1157" s="850"/>
      <c r="J1157" s="851"/>
      <c r="K1157" s="800"/>
      <c r="L1157" s="826"/>
      <c r="M1157" s="852"/>
      <c r="N1157" s="840"/>
      <c r="O1157" s="848"/>
      <c r="P1157" s="810"/>
      <c r="Q1157" s="1645"/>
      <c r="R1157" s="1646"/>
      <c r="S1157" s="1645"/>
      <c r="T1157" s="1646"/>
      <c r="U1157" s="1645"/>
      <c r="V1157" s="1646"/>
      <c r="W1157" s="811"/>
      <c r="X1157" s="1560"/>
      <c r="Y1157" s="811"/>
      <c r="Z1157" s="811"/>
      <c r="AA1157" s="811"/>
      <c r="AB1157" s="811"/>
      <c r="AC1157" s="811"/>
      <c r="AD1157" s="811"/>
      <c r="AE1157" s="811"/>
      <c r="AF1157" s="811"/>
      <c r="AH1157" s="1560"/>
    </row>
    <row r="1158" spans="1:34" s="1561" customFormat="1" ht="45.75" customHeight="1">
      <c r="A1158" s="827"/>
      <c r="B1158" s="1001"/>
      <c r="C1158" s="807"/>
      <c r="D1158" s="1006"/>
      <c r="E1158" s="801" t="s">
        <v>356</v>
      </c>
      <c r="F1158" s="799"/>
      <c r="G1158" s="797">
        <v>1</v>
      </c>
      <c r="H1158" s="798">
        <v>0.86</v>
      </c>
      <c r="I1158" s="799"/>
      <c r="J1158" s="797">
        <v>0.4</v>
      </c>
      <c r="K1158" s="798">
        <v>0.34400000000000003</v>
      </c>
      <c r="L1158" s="808"/>
      <c r="M1158" s="809"/>
      <c r="N1158" s="843"/>
      <c r="O1158" s="848"/>
      <c r="P1158" s="810"/>
      <c r="Q1158" s="1645"/>
      <c r="R1158" s="1646"/>
      <c r="S1158" s="1645"/>
      <c r="T1158" s="1646"/>
      <c r="U1158" s="1645"/>
      <c r="V1158" s="1646"/>
      <c r="W1158" s="811"/>
      <c r="X1158" s="1560"/>
      <c r="Y1158" s="811"/>
      <c r="Z1158" s="811"/>
      <c r="AA1158" s="811"/>
      <c r="AB1158" s="811"/>
      <c r="AC1158" s="811"/>
      <c r="AD1158" s="811"/>
      <c r="AE1158" s="811"/>
      <c r="AF1158" s="811"/>
      <c r="AH1158" s="1560"/>
    </row>
    <row r="1159" spans="1:34" s="1561" customFormat="1" ht="45.75" customHeight="1">
      <c r="A1159" s="827"/>
      <c r="B1159" s="1001"/>
      <c r="C1159" s="807"/>
      <c r="D1159" s="1006"/>
      <c r="E1159" s="801" t="s">
        <v>1171</v>
      </c>
      <c r="F1159" s="1110"/>
      <c r="G1159" s="797"/>
      <c r="H1159" s="849"/>
      <c r="I1159" s="850"/>
      <c r="J1159" s="851"/>
      <c r="K1159" s="800"/>
      <c r="L1159" s="808"/>
      <c r="M1159" s="809"/>
      <c r="N1159" s="843"/>
      <c r="O1159" s="848"/>
      <c r="P1159" s="810"/>
      <c r="Q1159" s="1645"/>
      <c r="R1159" s="1646"/>
      <c r="S1159" s="1645"/>
      <c r="T1159" s="1646"/>
      <c r="U1159" s="1645"/>
      <c r="V1159" s="1646"/>
      <c r="W1159" s="811"/>
      <c r="X1159" s="1560"/>
      <c r="Y1159" s="811"/>
      <c r="Z1159" s="811"/>
      <c r="AA1159" s="811"/>
      <c r="AB1159" s="811"/>
      <c r="AC1159" s="811"/>
      <c r="AD1159" s="811"/>
      <c r="AE1159" s="811"/>
      <c r="AF1159" s="811"/>
      <c r="AH1159" s="1560"/>
    </row>
    <row r="1160" spans="1:34" s="1561" customFormat="1" ht="45.75" customHeight="1">
      <c r="A1160" s="827"/>
      <c r="B1160" s="1001"/>
      <c r="C1160" s="807"/>
      <c r="D1160" s="1006"/>
      <c r="E1160" s="801" t="s">
        <v>298</v>
      </c>
      <c r="F1160" s="799"/>
      <c r="G1160" s="797">
        <v>1</v>
      </c>
      <c r="H1160" s="798">
        <v>1</v>
      </c>
      <c r="I1160" s="799"/>
      <c r="J1160" s="797">
        <v>0.4</v>
      </c>
      <c r="K1160" s="798">
        <v>0.4</v>
      </c>
      <c r="L1160" s="808"/>
      <c r="M1160" s="809"/>
      <c r="N1160" s="843"/>
      <c r="O1160" s="848"/>
      <c r="P1160" s="810"/>
      <c r="Q1160" s="1645"/>
      <c r="R1160" s="1646"/>
      <c r="S1160" s="1645"/>
      <c r="T1160" s="1646"/>
      <c r="U1160" s="1645"/>
      <c r="V1160" s="1646"/>
      <c r="W1160" s="811"/>
      <c r="X1160" s="1560"/>
      <c r="Y1160" s="811"/>
      <c r="Z1160" s="811"/>
      <c r="AA1160" s="811"/>
      <c r="AB1160" s="811"/>
      <c r="AC1160" s="811"/>
      <c r="AD1160" s="811"/>
      <c r="AE1160" s="811"/>
      <c r="AF1160" s="811"/>
      <c r="AH1160" s="1560"/>
    </row>
    <row r="1161" spans="1:34" s="1561" customFormat="1" ht="45.75" customHeight="1">
      <c r="A1161" s="827"/>
      <c r="B1161" s="1001"/>
      <c r="C1161" s="807"/>
      <c r="D1161" s="1006"/>
      <c r="E1161" s="801" t="s">
        <v>1614</v>
      </c>
      <c r="F1161" s="1110"/>
      <c r="G1161" s="797"/>
      <c r="H1161" s="797"/>
      <c r="I1161" s="798"/>
      <c r="J1161" s="799"/>
      <c r="K1161" s="800"/>
      <c r="L1161" s="808"/>
      <c r="M1161" s="809"/>
      <c r="N1161" s="843"/>
      <c r="O1161" s="848"/>
      <c r="P1161" s="810"/>
      <c r="Q1161" s="1645"/>
      <c r="R1161" s="1646"/>
      <c r="S1161" s="1645"/>
      <c r="T1161" s="1646"/>
      <c r="U1161" s="1645"/>
      <c r="V1161" s="1646"/>
      <c r="W1161" s="811"/>
      <c r="X1161" s="1560"/>
      <c r="Y1161" s="811"/>
      <c r="Z1161" s="811"/>
      <c r="AA1161" s="811"/>
      <c r="AB1161" s="811"/>
      <c r="AC1161" s="811"/>
      <c r="AD1161" s="811"/>
      <c r="AE1161" s="811"/>
      <c r="AF1161" s="811"/>
      <c r="AH1161" s="1560"/>
    </row>
    <row r="1162" spans="1:34" s="1561" customFormat="1" ht="45.75" customHeight="1">
      <c r="A1162" s="827"/>
      <c r="B1162" s="1001"/>
      <c r="C1162" s="807"/>
      <c r="D1162" s="1006"/>
      <c r="E1162" s="801" t="s">
        <v>300</v>
      </c>
      <c r="F1162" s="799"/>
      <c r="G1162" s="797">
        <v>1</v>
      </c>
      <c r="H1162" s="798">
        <v>1.2</v>
      </c>
      <c r="I1162" s="799"/>
      <c r="J1162" s="797">
        <v>0.4</v>
      </c>
      <c r="K1162" s="798">
        <v>0.48</v>
      </c>
      <c r="L1162" s="808"/>
      <c r="M1162" s="809"/>
      <c r="N1162" s="843"/>
      <c r="O1162" s="848"/>
      <c r="P1162" s="810"/>
      <c r="Q1162" s="1645"/>
      <c r="R1162" s="1646"/>
      <c r="S1162" s="1645"/>
      <c r="T1162" s="1646"/>
      <c r="U1162" s="1645"/>
      <c r="V1162" s="1646"/>
      <c r="W1162" s="811"/>
      <c r="X1162" s="1560"/>
      <c r="Y1162" s="811"/>
      <c r="Z1162" s="811"/>
      <c r="AA1162" s="811"/>
      <c r="AB1162" s="811"/>
      <c r="AC1162" s="811"/>
      <c r="AD1162" s="811"/>
      <c r="AE1162" s="811"/>
      <c r="AF1162" s="811"/>
      <c r="AH1162" s="1560"/>
    </row>
    <row r="1163" spans="1:34" s="1561" customFormat="1" ht="45.75" customHeight="1">
      <c r="A1163" s="819"/>
      <c r="B1163" s="1000"/>
      <c r="C1163" s="807"/>
      <c r="D1163" s="1003"/>
      <c r="E1163" s="801" t="s">
        <v>1497</v>
      </c>
      <c r="F1163" s="799"/>
      <c r="G1163" s="797"/>
      <c r="H1163" s="798"/>
      <c r="I1163" s="799"/>
      <c r="J1163" s="797"/>
      <c r="K1163" s="798"/>
      <c r="L1163" s="826"/>
      <c r="M1163" s="852"/>
      <c r="N1163" s="840"/>
      <c r="O1163" s="848"/>
      <c r="P1163" s="810"/>
      <c r="Q1163" s="1645"/>
      <c r="R1163" s="1646"/>
      <c r="S1163" s="1645"/>
      <c r="T1163" s="1646"/>
      <c r="U1163" s="1645"/>
      <c r="V1163" s="1646"/>
      <c r="W1163" s="811"/>
      <c r="X1163" s="1560"/>
      <c r="Y1163" s="811"/>
      <c r="Z1163" s="811"/>
      <c r="AA1163" s="811"/>
      <c r="AB1163" s="811"/>
      <c r="AC1163" s="811"/>
      <c r="AD1163" s="811"/>
      <c r="AE1163" s="811"/>
      <c r="AF1163" s="811"/>
      <c r="AH1163" s="1560"/>
    </row>
    <row r="1164" spans="1:34" s="1561" customFormat="1" ht="45.75" customHeight="1">
      <c r="A1164" s="819"/>
      <c r="B1164" s="1000"/>
      <c r="C1164" s="807"/>
      <c r="D1164" s="1003"/>
      <c r="E1164" s="801" t="s">
        <v>300</v>
      </c>
      <c r="F1164" s="799"/>
      <c r="G1164" s="797">
        <v>1</v>
      </c>
      <c r="H1164" s="798">
        <v>1.2</v>
      </c>
      <c r="I1164" s="799"/>
      <c r="J1164" s="797">
        <v>0.4</v>
      </c>
      <c r="K1164" s="798">
        <v>0.48</v>
      </c>
      <c r="L1164" s="826"/>
      <c r="M1164" s="852"/>
      <c r="N1164" s="840"/>
      <c r="O1164" s="848"/>
      <c r="P1164" s="810"/>
      <c r="Q1164" s="1645"/>
      <c r="R1164" s="1646"/>
      <c r="S1164" s="1645"/>
      <c r="T1164" s="1646"/>
      <c r="U1164" s="1645"/>
      <c r="V1164" s="1646"/>
      <c r="W1164" s="811"/>
      <c r="X1164" s="1560"/>
      <c r="Y1164" s="811"/>
      <c r="Z1164" s="811"/>
      <c r="AA1164" s="811"/>
      <c r="AB1164" s="811"/>
      <c r="AC1164" s="811"/>
      <c r="AD1164" s="811"/>
      <c r="AE1164" s="811"/>
      <c r="AF1164" s="811"/>
      <c r="AH1164" s="1560"/>
    </row>
    <row r="1165" spans="1:34" s="1541" customFormat="1" ht="53.25" customHeight="1">
      <c r="A1165" s="981" t="s">
        <v>1242</v>
      </c>
      <c r="B1165" s="981" t="s">
        <v>108</v>
      </c>
      <c r="C1165" s="1563"/>
      <c r="D1165" s="983" t="s">
        <v>928</v>
      </c>
      <c r="E1165" s="989" t="s">
        <v>1252</v>
      </c>
      <c r="F1165" s="981" t="s">
        <v>581</v>
      </c>
      <c r="G1165" s="984"/>
      <c r="H1165" s="985"/>
      <c r="I1165" s="985"/>
      <c r="J1165" s="985"/>
      <c r="K1165" s="986"/>
      <c r="L1165" s="986"/>
      <c r="M1165" s="986"/>
      <c r="N1165" s="987">
        <v>3.7299999999999995</v>
      </c>
      <c r="O1165" s="72"/>
      <c r="P1165" s="72"/>
      <c r="Q1165" s="102" t="s">
        <v>270</v>
      </c>
      <c r="R1165" s="1535"/>
      <c r="S1165" s="1535"/>
      <c r="T1165" s="1535"/>
      <c r="U1165" s="1535"/>
      <c r="V1165" s="1535"/>
      <c r="W1165" s="1535"/>
      <c r="X1165" s="1535"/>
      <c r="Y1165" s="1535"/>
      <c r="Z1165" s="1535"/>
      <c r="AA1165" s="1535"/>
    </row>
    <row r="1166" spans="1:34" s="1561" customFormat="1" ht="44.25" customHeight="1">
      <c r="A1166" s="819"/>
      <c r="B1166" s="1000"/>
      <c r="C1166" s="807"/>
      <c r="D1166" s="1003"/>
      <c r="E1166" s="801" t="s">
        <v>1500</v>
      </c>
      <c r="F1166" s="1110"/>
      <c r="G1166" s="797"/>
      <c r="H1166" s="797"/>
      <c r="I1166" s="798"/>
      <c r="J1166" s="799"/>
      <c r="K1166" s="800"/>
      <c r="L1166" s="826"/>
      <c r="M1166" s="852"/>
      <c r="N1166" s="840"/>
      <c r="O1166" s="848"/>
      <c r="P1166" s="810"/>
      <c r="Q1166" s="1645"/>
      <c r="R1166" s="1646"/>
      <c r="S1166" s="1645"/>
      <c r="T1166" s="1646"/>
      <c r="U1166" s="1645"/>
      <c r="V1166" s="1646"/>
      <c r="W1166" s="811"/>
      <c r="X1166" s="1560"/>
      <c r="Y1166" s="811"/>
      <c r="Z1166" s="811"/>
      <c r="AA1166" s="811"/>
      <c r="AB1166" s="811"/>
      <c r="AC1166" s="811"/>
      <c r="AD1166" s="811"/>
      <c r="AE1166" s="811"/>
      <c r="AF1166" s="811"/>
      <c r="AH1166" s="1560"/>
    </row>
    <row r="1167" spans="1:34" s="1561" customFormat="1" ht="44.25" customHeight="1">
      <c r="A1167" s="829"/>
      <c r="B1167" s="1002"/>
      <c r="C1167" s="807"/>
      <c r="D1167" s="1008"/>
      <c r="E1167" s="801" t="s">
        <v>358</v>
      </c>
      <c r="F1167" s="799"/>
      <c r="G1167" s="797">
        <v>1</v>
      </c>
      <c r="H1167" s="798">
        <v>1.2</v>
      </c>
      <c r="I1167" s="799"/>
      <c r="J1167" s="797">
        <v>1.2</v>
      </c>
      <c r="K1167" s="798">
        <v>1.44</v>
      </c>
      <c r="L1167" s="836"/>
      <c r="M1167" s="854"/>
      <c r="N1167" s="847"/>
      <c r="O1167" s="848"/>
      <c r="P1167" s="810"/>
      <c r="Q1167" s="1645"/>
      <c r="R1167" s="1646"/>
      <c r="S1167" s="1645"/>
      <c r="T1167" s="1646"/>
      <c r="U1167" s="1645"/>
      <c r="V1167" s="1646"/>
      <c r="W1167" s="811"/>
      <c r="X1167" s="1560"/>
      <c r="Y1167" s="811"/>
      <c r="Z1167" s="811"/>
      <c r="AA1167" s="811"/>
      <c r="AB1167" s="811"/>
      <c r="AC1167" s="811"/>
      <c r="AD1167" s="811"/>
      <c r="AE1167" s="811"/>
      <c r="AF1167" s="811"/>
      <c r="AH1167" s="1560"/>
    </row>
    <row r="1168" spans="1:34" s="1561" customFormat="1" ht="44.25" customHeight="1">
      <c r="A1168" s="829"/>
      <c r="B1168" s="1002"/>
      <c r="C1168" s="807"/>
      <c r="D1168" s="1008"/>
      <c r="E1168" s="801" t="s">
        <v>1212</v>
      </c>
      <c r="F1168" s="1110"/>
      <c r="G1168" s="797"/>
      <c r="H1168" s="797"/>
      <c r="I1168" s="798"/>
      <c r="J1168" s="799"/>
      <c r="K1168" s="800"/>
      <c r="L1168" s="836"/>
      <c r="M1168" s="854"/>
      <c r="N1168" s="847"/>
      <c r="O1168" s="848"/>
      <c r="P1168" s="810"/>
      <c r="Q1168" s="1645"/>
      <c r="R1168" s="1646"/>
      <c r="S1168" s="1645"/>
      <c r="T1168" s="1646"/>
      <c r="U1168" s="1645"/>
      <c r="V1168" s="1646"/>
      <c r="W1168" s="811"/>
      <c r="X1168" s="1560"/>
      <c r="Y1168" s="811"/>
      <c r="Z1168" s="811"/>
      <c r="AA1168" s="811"/>
      <c r="AB1168" s="811"/>
      <c r="AC1168" s="811"/>
      <c r="AD1168" s="811"/>
      <c r="AE1168" s="811"/>
      <c r="AF1168" s="811"/>
      <c r="AH1168" s="1560"/>
    </row>
    <row r="1169" spans="1:34" s="1561" customFormat="1" ht="44.25" customHeight="1">
      <c r="A1169" s="829"/>
      <c r="B1169" s="1002"/>
      <c r="C1169" s="807"/>
      <c r="D1169" s="1008"/>
      <c r="E1169" s="801" t="s">
        <v>1885</v>
      </c>
      <c r="F1169" s="799"/>
      <c r="G1169" s="797">
        <v>1</v>
      </c>
      <c r="H1169" s="798">
        <v>1.5</v>
      </c>
      <c r="I1169" s="799"/>
      <c r="J1169" s="797">
        <v>1.2</v>
      </c>
      <c r="K1169" s="798">
        <v>1.7999999999999998</v>
      </c>
      <c r="L1169" s="836"/>
      <c r="M1169" s="854"/>
      <c r="N1169" s="847"/>
      <c r="O1169" s="848"/>
      <c r="P1169" s="810"/>
      <c r="Q1169" s="1645"/>
      <c r="R1169" s="1646"/>
      <c r="S1169" s="1645"/>
      <c r="T1169" s="1646"/>
      <c r="U1169" s="1645"/>
      <c r="V1169" s="1646"/>
      <c r="W1169" s="811"/>
      <c r="X1169" s="1560"/>
      <c r="Y1169" s="811"/>
      <c r="Z1169" s="811"/>
      <c r="AA1169" s="811"/>
      <c r="AB1169" s="811"/>
      <c r="AC1169" s="811"/>
      <c r="AD1169" s="811"/>
      <c r="AE1169" s="811"/>
      <c r="AF1169" s="811"/>
      <c r="AH1169" s="1560"/>
    </row>
    <row r="1170" spans="1:34" s="1561" customFormat="1" ht="44.25" customHeight="1">
      <c r="A1170" s="829"/>
      <c r="B1170" s="1002"/>
      <c r="C1170" s="807"/>
      <c r="D1170" s="1008"/>
      <c r="E1170" s="864" t="s">
        <v>1905</v>
      </c>
      <c r="F1170" s="1110"/>
      <c r="G1170" s="797"/>
      <c r="H1170" s="797"/>
      <c r="I1170" s="798"/>
      <c r="J1170" s="799"/>
      <c r="K1170" s="800"/>
      <c r="L1170" s="836"/>
      <c r="M1170" s="854"/>
      <c r="N1170" s="847"/>
      <c r="O1170" s="848"/>
      <c r="P1170" s="810"/>
      <c r="Q1170" s="1645"/>
      <c r="R1170" s="1646"/>
      <c r="S1170" s="1645"/>
      <c r="T1170" s="1646"/>
      <c r="U1170" s="1645"/>
      <c r="V1170" s="1646"/>
      <c r="W1170" s="811"/>
      <c r="X1170" s="1560"/>
      <c r="Y1170" s="811"/>
      <c r="Z1170" s="811"/>
      <c r="AA1170" s="811"/>
      <c r="AB1170" s="811"/>
      <c r="AC1170" s="811"/>
      <c r="AD1170" s="811"/>
      <c r="AE1170" s="811"/>
      <c r="AF1170" s="811"/>
      <c r="AH1170" s="1560"/>
    </row>
    <row r="1171" spans="1:34" s="1561" customFormat="1" ht="44.25" customHeight="1">
      <c r="A1171" s="829"/>
      <c r="B1171" s="1002"/>
      <c r="C1171" s="807"/>
      <c r="D1171" s="1008"/>
      <c r="E1171" s="801" t="s">
        <v>1884</v>
      </c>
      <c r="F1171" s="799"/>
      <c r="G1171" s="797">
        <v>1</v>
      </c>
      <c r="H1171" s="798">
        <v>0.7</v>
      </c>
      <c r="I1171" s="799"/>
      <c r="J1171" s="797">
        <v>0.7</v>
      </c>
      <c r="K1171" s="798">
        <v>0.48999999999999994</v>
      </c>
      <c r="L1171" s="836"/>
      <c r="M1171" s="854"/>
      <c r="N1171" s="847"/>
      <c r="O1171" s="848"/>
      <c r="P1171" s="810"/>
      <c r="Q1171" s="1645"/>
      <c r="R1171" s="1646"/>
      <c r="S1171" s="1645"/>
      <c r="T1171" s="1646"/>
      <c r="U1171" s="1645"/>
      <c r="V1171" s="1646"/>
      <c r="W1171" s="811"/>
      <c r="X1171" s="1560"/>
      <c r="Y1171" s="811"/>
      <c r="Z1171" s="811"/>
      <c r="AA1171" s="811"/>
      <c r="AB1171" s="811"/>
      <c r="AC1171" s="811"/>
      <c r="AD1171" s="811"/>
      <c r="AE1171" s="811"/>
      <c r="AF1171" s="811"/>
      <c r="AH1171" s="1560"/>
    </row>
    <row r="1172" spans="1:34" s="1541" customFormat="1" ht="53.25" customHeight="1">
      <c r="A1172" s="981" t="s">
        <v>1243</v>
      </c>
      <c r="B1172" s="981">
        <v>93182</v>
      </c>
      <c r="C1172" s="1563"/>
      <c r="D1172" s="983" t="s">
        <v>100</v>
      </c>
      <c r="E1172" s="989" t="s">
        <v>733</v>
      </c>
      <c r="F1172" s="981" t="s">
        <v>47</v>
      </c>
      <c r="G1172" s="984"/>
      <c r="H1172" s="985"/>
      <c r="I1172" s="985"/>
      <c r="J1172" s="985"/>
      <c r="K1172" s="986"/>
      <c r="L1172" s="986"/>
      <c r="M1172" s="986"/>
      <c r="N1172" s="987">
        <v>2.8</v>
      </c>
      <c r="O1172" s="72"/>
      <c r="P1172" s="72"/>
      <c r="Q1172" s="102" t="s">
        <v>270</v>
      </c>
      <c r="R1172" s="1535"/>
      <c r="S1172" s="1535"/>
      <c r="T1172" s="1535"/>
      <c r="U1172" s="1535"/>
      <c r="V1172" s="1535"/>
      <c r="W1172" s="1535"/>
      <c r="X1172" s="1535"/>
      <c r="Y1172" s="1535"/>
      <c r="Z1172" s="1535"/>
      <c r="AA1172" s="1535"/>
    </row>
    <row r="1173" spans="1:34" s="1561" customFormat="1" ht="38.25" customHeight="1">
      <c r="A1173" s="819"/>
      <c r="B1173" s="1000"/>
      <c r="C1173" s="807"/>
      <c r="D1173" s="1003"/>
      <c r="E1173" s="801" t="s">
        <v>1884</v>
      </c>
      <c r="F1173" s="799"/>
      <c r="G1173" s="797">
        <v>1</v>
      </c>
      <c r="H1173" s="798">
        <v>0.7</v>
      </c>
      <c r="I1173" s="799"/>
      <c r="J1173" s="797">
        <v>0.7</v>
      </c>
      <c r="K1173" s="798">
        <v>0.7</v>
      </c>
      <c r="L1173" s="808"/>
      <c r="M1173" s="809"/>
      <c r="N1173" s="114">
        <v>1</v>
      </c>
      <c r="O1173" s="848"/>
      <c r="P1173" s="810"/>
      <c r="Q1173" s="1645"/>
      <c r="R1173" s="1646"/>
      <c r="S1173" s="1645"/>
      <c r="T1173" s="1646"/>
      <c r="U1173" s="1645"/>
      <c r="V1173" s="1646"/>
      <c r="W1173" s="811"/>
      <c r="X1173" s="1560"/>
      <c r="Y1173" s="811"/>
      <c r="Z1173" s="811"/>
      <c r="AA1173" s="811"/>
      <c r="AB1173" s="811"/>
      <c r="AC1173" s="811"/>
      <c r="AD1173" s="811"/>
      <c r="AE1173" s="811"/>
      <c r="AF1173" s="811"/>
      <c r="AH1173" s="1560"/>
    </row>
    <row r="1174" spans="1:34" s="1561" customFormat="1" ht="38.25" customHeight="1">
      <c r="A1174" s="827"/>
      <c r="B1174" s="1001"/>
      <c r="C1174" s="807"/>
      <c r="D1174" s="1006"/>
      <c r="E1174" s="801" t="s">
        <v>1885</v>
      </c>
      <c r="F1174" s="799"/>
      <c r="G1174" s="797">
        <v>1</v>
      </c>
      <c r="H1174" s="798">
        <v>1.5</v>
      </c>
      <c r="I1174" s="799"/>
      <c r="J1174" s="797">
        <v>1.2</v>
      </c>
      <c r="K1174" s="798">
        <v>1.5</v>
      </c>
      <c r="L1174" s="808"/>
      <c r="M1174" s="809"/>
      <c r="N1174" s="114">
        <v>1.7999999999999998</v>
      </c>
      <c r="O1174" s="848"/>
      <c r="P1174" s="810"/>
      <c r="Q1174" s="1645"/>
      <c r="R1174" s="1646"/>
      <c r="S1174" s="1645"/>
      <c r="T1174" s="1646"/>
      <c r="U1174" s="1645"/>
      <c r="V1174" s="1646"/>
      <c r="W1174" s="811"/>
      <c r="X1174" s="1560"/>
      <c r="Y1174" s="811"/>
      <c r="Z1174" s="811"/>
      <c r="AA1174" s="811"/>
      <c r="AB1174" s="811"/>
      <c r="AC1174" s="811"/>
      <c r="AD1174" s="811"/>
      <c r="AE1174" s="811"/>
      <c r="AF1174" s="811"/>
      <c r="AH1174" s="1560"/>
    </row>
    <row r="1175" spans="1:34" s="1541" customFormat="1" ht="53.25" customHeight="1">
      <c r="A1175" s="981" t="s">
        <v>1244</v>
      </c>
      <c r="B1175" s="981">
        <v>93194</v>
      </c>
      <c r="C1175" s="1563"/>
      <c r="D1175" s="983" t="s">
        <v>100</v>
      </c>
      <c r="E1175" s="989" t="s">
        <v>735</v>
      </c>
      <c r="F1175" s="981" t="s">
        <v>47</v>
      </c>
      <c r="G1175" s="984"/>
      <c r="H1175" s="985"/>
      <c r="I1175" s="985"/>
      <c r="J1175" s="985"/>
      <c r="K1175" s="986"/>
      <c r="L1175" s="986"/>
      <c r="M1175" s="986"/>
      <c r="N1175" s="987">
        <v>3</v>
      </c>
      <c r="O1175" s="72"/>
      <c r="P1175" s="72"/>
      <c r="Q1175" s="102" t="s">
        <v>270</v>
      </c>
      <c r="R1175" s="1535"/>
      <c r="S1175" s="1535"/>
      <c r="T1175" s="1535"/>
      <c r="U1175" s="1535"/>
      <c r="V1175" s="1535"/>
      <c r="W1175" s="1535"/>
      <c r="X1175" s="1535"/>
      <c r="Y1175" s="1535"/>
      <c r="Z1175" s="1535"/>
      <c r="AA1175" s="1535"/>
    </row>
    <row r="1176" spans="1:34" s="1561" customFormat="1" ht="48" customHeight="1">
      <c r="A1176" s="819"/>
      <c r="B1176" s="1000"/>
      <c r="C1176" s="807"/>
      <c r="D1176" s="1003"/>
      <c r="E1176" s="801" t="s">
        <v>1884</v>
      </c>
      <c r="F1176" s="799"/>
      <c r="G1176" s="797">
        <v>1</v>
      </c>
      <c r="H1176" s="798">
        <v>0.7</v>
      </c>
      <c r="I1176" s="799"/>
      <c r="J1176" s="797">
        <v>0.7</v>
      </c>
      <c r="K1176" s="798">
        <v>0.7</v>
      </c>
      <c r="L1176" s="808"/>
      <c r="M1176" s="809"/>
      <c r="N1176" s="114">
        <v>1.0999999999999999</v>
      </c>
      <c r="O1176" s="848"/>
      <c r="P1176" s="810"/>
      <c r="Q1176" s="1645"/>
      <c r="R1176" s="1646"/>
      <c r="S1176" s="1645"/>
      <c r="T1176" s="1646"/>
      <c r="U1176" s="1645"/>
      <c r="V1176" s="1646"/>
      <c r="W1176" s="811"/>
      <c r="X1176" s="1560"/>
      <c r="Y1176" s="811"/>
      <c r="Z1176" s="811"/>
      <c r="AA1176" s="811"/>
      <c r="AB1176" s="811"/>
      <c r="AC1176" s="811"/>
      <c r="AD1176" s="811"/>
      <c r="AE1176" s="811"/>
      <c r="AF1176" s="811"/>
      <c r="AH1176" s="1560"/>
    </row>
    <row r="1177" spans="1:34" s="1561" customFormat="1" ht="48" customHeight="1">
      <c r="A1177" s="1428"/>
      <c r="B1177" s="1437"/>
      <c r="C1177" s="1418"/>
      <c r="D1177" s="1438"/>
      <c r="E1177" s="1305" t="s">
        <v>1885</v>
      </c>
      <c r="F1177" s="1308"/>
      <c r="G1177" s="1306">
        <v>1</v>
      </c>
      <c r="H1177" s="1307">
        <v>1.5</v>
      </c>
      <c r="I1177" s="1308"/>
      <c r="J1177" s="1306">
        <v>1.2</v>
      </c>
      <c r="K1177" s="1307">
        <v>1.5</v>
      </c>
      <c r="L1177" s="1448"/>
      <c r="M1177" s="1435"/>
      <c r="N1177" s="1453">
        <v>1.9</v>
      </c>
      <c r="O1177" s="848"/>
      <c r="P1177" s="810"/>
      <c r="Q1177" s="1645"/>
      <c r="R1177" s="1646"/>
      <c r="S1177" s="1645"/>
      <c r="T1177" s="1646"/>
      <c r="U1177" s="1645"/>
      <c r="V1177" s="1646"/>
      <c r="W1177" s="811"/>
      <c r="X1177" s="1560"/>
      <c r="Y1177" s="811"/>
      <c r="Z1177" s="811"/>
      <c r="AA1177" s="811"/>
      <c r="AB1177" s="811"/>
      <c r="AC1177" s="811"/>
      <c r="AD1177" s="811"/>
      <c r="AE1177" s="811"/>
      <c r="AF1177" s="811"/>
      <c r="AH1177" s="1560"/>
    </row>
    <row r="1178" spans="1:34" s="1534" customFormat="1" ht="44.25" customHeight="1">
      <c r="A1178" s="1479" t="s">
        <v>703</v>
      </c>
      <c r="B1178" s="1480" t="s">
        <v>540</v>
      </c>
      <c r="C1178" s="1481"/>
      <c r="D1178" s="1482"/>
      <c r="E1178" s="1482" t="s">
        <v>1016</v>
      </c>
      <c r="F1178" s="1483"/>
      <c r="G1178" s="1484"/>
      <c r="H1178" s="1485"/>
      <c r="I1178" s="1485"/>
      <c r="J1178" s="1485"/>
      <c r="K1178" s="1485"/>
      <c r="L1178" s="1487"/>
      <c r="M1178" s="1487"/>
      <c r="N1178" s="1488"/>
      <c r="O1178" s="82"/>
      <c r="Q1178" s="110" t="s">
        <v>540</v>
      </c>
      <c r="R1178" s="1535"/>
      <c r="S1178" s="1535"/>
      <c r="T1178" s="1535"/>
      <c r="U1178" s="1535"/>
      <c r="V1178" s="1535"/>
      <c r="W1178" s="1535"/>
      <c r="X1178" s="1535"/>
      <c r="Y1178" s="1535"/>
      <c r="Z1178" s="1535"/>
      <c r="AA1178" s="1535"/>
    </row>
    <row r="1179" spans="1:34" s="1541" customFormat="1" ht="87" customHeight="1">
      <c r="A1179" s="1542" t="s">
        <v>1245</v>
      </c>
      <c r="B1179" s="1542" t="s">
        <v>111</v>
      </c>
      <c r="C1179" s="1563"/>
      <c r="D1179" s="1543" t="s">
        <v>928</v>
      </c>
      <c r="E1179" s="1564" t="s">
        <v>1254</v>
      </c>
      <c r="F1179" s="1542" t="s">
        <v>955</v>
      </c>
      <c r="G1179" s="1544"/>
      <c r="H1179" s="1545"/>
      <c r="I1179" s="1545"/>
      <c r="J1179" s="1545"/>
      <c r="K1179" s="1546"/>
      <c r="L1179" s="1546"/>
      <c r="M1179" s="1546"/>
      <c r="N1179" s="1547">
        <v>10</v>
      </c>
      <c r="O1179" s="72"/>
      <c r="P1179" s="72"/>
      <c r="Q1179" s="102" t="s">
        <v>270</v>
      </c>
      <c r="R1179" s="1535"/>
      <c r="S1179" s="1535"/>
      <c r="T1179" s="1535"/>
      <c r="U1179" s="1535"/>
      <c r="V1179" s="1535"/>
      <c r="W1179" s="1535"/>
      <c r="X1179" s="1535"/>
      <c r="Y1179" s="1535"/>
      <c r="Z1179" s="1535"/>
      <c r="AA1179" s="1535"/>
    </row>
    <row r="1180" spans="1:34" s="1541" customFormat="1" ht="53.25" customHeight="1">
      <c r="A1180" s="837"/>
      <c r="B1180" s="1011"/>
      <c r="C1180" s="1664"/>
      <c r="D1180" s="1013"/>
      <c r="E1180" s="1110" t="s">
        <v>1475</v>
      </c>
      <c r="F1180" s="1110"/>
      <c r="G1180" s="802"/>
      <c r="H1180" s="797"/>
      <c r="I1180" s="798"/>
      <c r="J1180" s="799"/>
      <c r="K1180" s="800"/>
      <c r="L1180" s="839"/>
      <c r="M1180" s="839"/>
      <c r="N1180" s="865"/>
      <c r="O1180" s="72"/>
      <c r="P1180" s="72"/>
      <c r="Q1180" s="102"/>
      <c r="R1180" s="1535"/>
      <c r="S1180" s="1535"/>
      <c r="T1180" s="1535"/>
      <c r="U1180" s="1535"/>
      <c r="V1180" s="1535"/>
      <c r="W1180" s="1535"/>
      <c r="X1180" s="1535"/>
      <c r="Y1180" s="1535"/>
      <c r="Z1180" s="1535"/>
      <c r="AA1180" s="1535"/>
    </row>
    <row r="1181" spans="1:34" s="1541" customFormat="1" ht="53.25" customHeight="1">
      <c r="A1181" s="841"/>
      <c r="B1181" s="1012"/>
      <c r="C1181" s="1664"/>
      <c r="D1181" s="1014"/>
      <c r="E1181" s="801" t="s">
        <v>1861</v>
      </c>
      <c r="F1181" s="1110"/>
      <c r="G1181" s="802"/>
      <c r="H1181" s="797"/>
      <c r="I1181" s="798"/>
      <c r="J1181" s="799"/>
      <c r="K1181" s="800"/>
      <c r="L1181" s="842"/>
      <c r="M1181" s="842"/>
      <c r="N1181" s="810"/>
      <c r="O1181" s="72"/>
      <c r="P1181" s="72"/>
      <c r="Q1181" s="102"/>
      <c r="R1181" s="1535"/>
      <c r="S1181" s="1535"/>
      <c r="T1181" s="1535"/>
      <c r="U1181" s="1535"/>
      <c r="V1181" s="1535"/>
      <c r="W1181" s="1535"/>
      <c r="X1181" s="1535"/>
      <c r="Y1181" s="1535"/>
      <c r="Z1181" s="1535"/>
      <c r="AA1181" s="1535"/>
    </row>
    <row r="1182" spans="1:34" s="1541" customFormat="1" ht="53.25" customHeight="1">
      <c r="A1182" s="841"/>
      <c r="B1182" s="1012"/>
      <c r="C1182" s="1664"/>
      <c r="D1182" s="1014"/>
      <c r="E1182" s="1113" t="s">
        <v>1862</v>
      </c>
      <c r="F1182" s="804"/>
      <c r="G1182" s="1219">
        <v>1</v>
      </c>
      <c r="H1182" s="806">
        <v>0.8</v>
      </c>
      <c r="I1182" s="804"/>
      <c r="J1182" s="805">
        <v>2.1</v>
      </c>
      <c r="K1182" s="806">
        <v>1.6800000000000002</v>
      </c>
      <c r="L1182" s="842"/>
      <c r="M1182" s="842"/>
      <c r="N1182" s="810"/>
      <c r="O1182" s="72"/>
      <c r="P1182" s="72"/>
      <c r="Q1182" s="102"/>
      <c r="R1182" s="1535"/>
      <c r="S1182" s="1535"/>
      <c r="T1182" s="1535"/>
      <c r="U1182" s="1535"/>
      <c r="V1182" s="1535"/>
      <c r="W1182" s="1535"/>
      <c r="X1182" s="1535"/>
      <c r="Y1182" s="1535"/>
      <c r="Z1182" s="1535"/>
      <c r="AA1182" s="1535"/>
    </row>
    <row r="1183" spans="1:34" s="1541" customFormat="1" ht="53.25" customHeight="1">
      <c r="A1183" s="841"/>
      <c r="B1183" s="1012"/>
      <c r="C1183" s="1664"/>
      <c r="D1183" s="1014"/>
      <c r="E1183" s="801" t="s">
        <v>1879</v>
      </c>
      <c r="F1183" s="1110"/>
      <c r="G1183" s="802"/>
      <c r="H1183" s="797"/>
      <c r="I1183" s="798"/>
      <c r="J1183" s="799"/>
      <c r="K1183" s="800"/>
      <c r="L1183" s="842"/>
      <c r="M1183" s="842"/>
      <c r="N1183" s="810"/>
      <c r="O1183" s="72"/>
      <c r="P1183" s="72"/>
      <c r="Q1183" s="102"/>
      <c r="R1183" s="1535"/>
      <c r="S1183" s="1535"/>
      <c r="T1183" s="1535"/>
      <c r="U1183" s="1535"/>
      <c r="V1183" s="1535"/>
      <c r="W1183" s="1535"/>
      <c r="X1183" s="1535"/>
      <c r="Y1183" s="1535"/>
      <c r="Z1183" s="1535"/>
      <c r="AA1183" s="1535"/>
    </row>
    <row r="1184" spans="1:34" s="1541" customFormat="1" ht="53.25" customHeight="1">
      <c r="A1184" s="841"/>
      <c r="B1184" s="1012"/>
      <c r="C1184" s="1664"/>
      <c r="D1184" s="1014"/>
      <c r="E1184" s="1113" t="s">
        <v>1501</v>
      </c>
      <c r="F1184" s="804"/>
      <c r="G1184" s="1219">
        <v>1</v>
      </c>
      <c r="H1184" s="806">
        <v>0.8</v>
      </c>
      <c r="I1184" s="804"/>
      <c r="J1184" s="805">
        <v>2.1</v>
      </c>
      <c r="K1184" s="806">
        <v>1.6800000000000002</v>
      </c>
      <c r="L1184" s="842"/>
      <c r="M1184" s="842"/>
      <c r="N1184" s="810"/>
      <c r="O1184" s="72"/>
      <c r="P1184" s="72"/>
      <c r="Q1184" s="102"/>
      <c r="R1184" s="1535"/>
      <c r="S1184" s="1535"/>
      <c r="T1184" s="1535"/>
      <c r="U1184" s="1535"/>
      <c r="V1184" s="1535"/>
      <c r="W1184" s="1535"/>
      <c r="X1184" s="1535"/>
      <c r="Y1184" s="1535"/>
      <c r="Z1184" s="1535"/>
      <c r="AA1184" s="1535"/>
    </row>
    <row r="1185" spans="1:27" s="1541" customFormat="1" ht="53.25" customHeight="1">
      <c r="A1185" s="841"/>
      <c r="B1185" s="1012"/>
      <c r="C1185" s="1664"/>
      <c r="D1185" s="1014"/>
      <c r="E1185" s="801" t="s">
        <v>1880</v>
      </c>
      <c r="F1185" s="1110"/>
      <c r="G1185" s="881"/>
      <c r="H1185" s="797"/>
      <c r="I1185" s="798"/>
      <c r="J1185" s="799"/>
      <c r="K1185" s="800"/>
      <c r="L1185" s="842"/>
      <c r="M1185" s="842"/>
      <c r="N1185" s="810"/>
      <c r="O1185" s="72"/>
      <c r="P1185" s="72"/>
      <c r="Q1185" s="102"/>
      <c r="R1185" s="1535"/>
      <c r="S1185" s="1535"/>
      <c r="T1185" s="1535"/>
      <c r="U1185" s="1535"/>
      <c r="V1185" s="1535"/>
      <c r="W1185" s="1535"/>
      <c r="X1185" s="1535"/>
      <c r="Y1185" s="1535"/>
      <c r="Z1185" s="1535"/>
      <c r="AA1185" s="1535"/>
    </row>
    <row r="1186" spans="1:27" s="1541" customFormat="1" ht="53.25" customHeight="1">
      <c r="A1186" s="841"/>
      <c r="B1186" s="1012"/>
      <c r="C1186" s="1664"/>
      <c r="D1186" s="1014"/>
      <c r="E1186" s="1113" t="s">
        <v>1501</v>
      </c>
      <c r="F1186" s="804"/>
      <c r="G1186" s="1219">
        <v>1</v>
      </c>
      <c r="H1186" s="806">
        <v>0.8</v>
      </c>
      <c r="I1186" s="804"/>
      <c r="J1186" s="805">
        <v>2.1</v>
      </c>
      <c r="K1186" s="806">
        <v>1.6800000000000002</v>
      </c>
      <c r="L1186" s="842"/>
      <c r="M1186" s="842"/>
      <c r="N1186" s="810"/>
      <c r="O1186" s="72"/>
      <c r="P1186" s="72"/>
      <c r="Q1186" s="102"/>
      <c r="R1186" s="1535"/>
      <c r="S1186" s="1535"/>
      <c r="T1186" s="1535"/>
      <c r="U1186" s="1535"/>
      <c r="V1186" s="1535"/>
      <c r="W1186" s="1535"/>
      <c r="X1186" s="1535"/>
      <c r="Y1186" s="1535"/>
      <c r="Z1186" s="1535"/>
      <c r="AA1186" s="1535"/>
    </row>
    <row r="1187" spans="1:27" s="1541" customFormat="1" ht="53.25" customHeight="1">
      <c r="A1187" s="841"/>
      <c r="B1187" s="1012"/>
      <c r="C1187" s="1664"/>
      <c r="D1187" s="1014"/>
      <c r="E1187" s="801" t="s">
        <v>1570</v>
      </c>
      <c r="F1187" s="1110"/>
      <c r="G1187" s="881"/>
      <c r="H1187" s="797"/>
      <c r="I1187" s="798"/>
      <c r="J1187" s="799"/>
      <c r="K1187" s="800"/>
      <c r="L1187" s="842"/>
      <c r="M1187" s="842"/>
      <c r="N1187" s="810"/>
      <c r="O1187" s="72"/>
      <c r="P1187" s="72"/>
      <c r="Q1187" s="102"/>
      <c r="R1187" s="1535"/>
      <c r="S1187" s="1535"/>
      <c r="T1187" s="1535"/>
      <c r="U1187" s="1535"/>
      <c r="V1187" s="1535"/>
      <c r="W1187" s="1535"/>
      <c r="X1187" s="1535"/>
      <c r="Y1187" s="1535"/>
      <c r="Z1187" s="1535"/>
      <c r="AA1187" s="1535"/>
    </row>
    <row r="1188" spans="1:27" s="1541" customFormat="1" ht="53.25" customHeight="1">
      <c r="A1188" s="841"/>
      <c r="B1188" s="1012"/>
      <c r="C1188" s="1664"/>
      <c r="D1188" s="1014"/>
      <c r="E1188" s="1113" t="s">
        <v>1501</v>
      </c>
      <c r="F1188" s="804"/>
      <c r="G1188" s="1219">
        <v>1</v>
      </c>
      <c r="H1188" s="806">
        <v>0.8</v>
      </c>
      <c r="I1188" s="804"/>
      <c r="J1188" s="805">
        <v>2.1</v>
      </c>
      <c r="K1188" s="806">
        <v>1.6800000000000002</v>
      </c>
      <c r="L1188" s="842"/>
      <c r="M1188" s="842"/>
      <c r="N1188" s="810"/>
      <c r="O1188" s="72"/>
      <c r="P1188" s="72"/>
      <c r="Q1188" s="102"/>
      <c r="R1188" s="1535"/>
      <c r="S1188" s="1535"/>
      <c r="T1188" s="1535"/>
      <c r="U1188" s="1535"/>
      <c r="V1188" s="1535"/>
      <c r="W1188" s="1535"/>
      <c r="X1188" s="1535"/>
      <c r="Y1188" s="1535"/>
      <c r="Z1188" s="1535"/>
      <c r="AA1188" s="1535"/>
    </row>
    <row r="1189" spans="1:27" s="1541" customFormat="1" ht="53.25" customHeight="1">
      <c r="A1189" s="841"/>
      <c r="B1189" s="1012"/>
      <c r="C1189" s="1664"/>
      <c r="D1189" s="1014"/>
      <c r="E1189" s="801" t="s">
        <v>1610</v>
      </c>
      <c r="F1189" s="1110"/>
      <c r="G1189" s="881"/>
      <c r="H1189" s="797"/>
      <c r="I1189" s="798"/>
      <c r="J1189" s="799"/>
      <c r="K1189" s="800"/>
      <c r="L1189" s="842"/>
      <c r="M1189" s="842"/>
      <c r="N1189" s="810"/>
      <c r="O1189" s="72"/>
      <c r="P1189" s="72"/>
      <c r="Q1189" s="102"/>
      <c r="R1189" s="1535"/>
      <c r="S1189" s="1535"/>
      <c r="T1189" s="1535"/>
      <c r="U1189" s="1535"/>
      <c r="V1189" s="1535"/>
      <c r="W1189" s="1535"/>
      <c r="X1189" s="1535"/>
      <c r="Y1189" s="1535"/>
      <c r="Z1189" s="1535"/>
      <c r="AA1189" s="1535"/>
    </row>
    <row r="1190" spans="1:27" s="1541" customFormat="1" ht="53.25" customHeight="1">
      <c r="A1190" s="841"/>
      <c r="B1190" s="1012"/>
      <c r="C1190" s="1664"/>
      <c r="D1190" s="1014"/>
      <c r="E1190" s="1113" t="s">
        <v>1501</v>
      </c>
      <c r="F1190" s="804"/>
      <c r="G1190" s="1219">
        <v>1</v>
      </c>
      <c r="H1190" s="806">
        <v>0.8</v>
      </c>
      <c r="I1190" s="804"/>
      <c r="J1190" s="805">
        <v>2.1</v>
      </c>
      <c r="K1190" s="806">
        <v>1.6800000000000002</v>
      </c>
      <c r="L1190" s="842"/>
      <c r="M1190" s="842"/>
      <c r="N1190" s="810"/>
      <c r="O1190" s="72"/>
      <c r="P1190" s="72"/>
      <c r="Q1190" s="102"/>
      <c r="R1190" s="1535"/>
      <c r="S1190" s="1535"/>
      <c r="T1190" s="1535"/>
      <c r="U1190" s="1535"/>
      <c r="V1190" s="1535"/>
      <c r="W1190" s="1535"/>
      <c r="X1190" s="1535"/>
      <c r="Y1190" s="1535"/>
      <c r="Z1190" s="1535"/>
      <c r="AA1190" s="1535"/>
    </row>
    <row r="1191" spans="1:27" s="1541" customFormat="1" ht="53.25" customHeight="1">
      <c r="A1191" s="841"/>
      <c r="B1191" s="1012"/>
      <c r="C1191" s="1664"/>
      <c r="D1191" s="1014"/>
      <c r="E1191" s="801" t="s">
        <v>1171</v>
      </c>
      <c r="F1191" s="801"/>
      <c r="G1191" s="882"/>
      <c r="H1191" s="797"/>
      <c r="I1191" s="798"/>
      <c r="J1191" s="799"/>
      <c r="K1191" s="800"/>
      <c r="L1191" s="842"/>
      <c r="M1191" s="842"/>
      <c r="N1191" s="810"/>
      <c r="O1191" s="72"/>
      <c r="P1191" s="72"/>
      <c r="Q1191" s="102"/>
      <c r="R1191" s="1535"/>
      <c r="S1191" s="1535"/>
      <c r="T1191" s="1535"/>
      <c r="U1191" s="1535"/>
      <c r="V1191" s="1535"/>
      <c r="W1191" s="1535"/>
      <c r="X1191" s="1535"/>
      <c r="Y1191" s="1535"/>
      <c r="Z1191" s="1535"/>
      <c r="AA1191" s="1535"/>
    </row>
    <row r="1192" spans="1:27" s="1541" customFormat="1" ht="53.25" customHeight="1">
      <c r="A1192" s="841"/>
      <c r="B1192" s="1012"/>
      <c r="C1192" s="1664"/>
      <c r="D1192" s="1014"/>
      <c r="E1192" s="1113" t="s">
        <v>1501</v>
      </c>
      <c r="F1192" s="804"/>
      <c r="G1192" s="1219">
        <v>1</v>
      </c>
      <c r="H1192" s="806">
        <v>0.8</v>
      </c>
      <c r="I1192" s="804"/>
      <c r="J1192" s="805">
        <v>2.1</v>
      </c>
      <c r="K1192" s="806">
        <v>1.6800000000000002</v>
      </c>
      <c r="L1192" s="842"/>
      <c r="M1192" s="842"/>
      <c r="N1192" s="810"/>
      <c r="O1192" s="72"/>
      <c r="P1192" s="72"/>
      <c r="Q1192" s="102"/>
      <c r="R1192" s="1535"/>
      <c r="S1192" s="1535"/>
      <c r="T1192" s="1535"/>
      <c r="U1192" s="1535"/>
      <c r="V1192" s="1535"/>
      <c r="W1192" s="1535"/>
      <c r="X1192" s="1535"/>
      <c r="Y1192" s="1535"/>
      <c r="Z1192" s="1535"/>
      <c r="AA1192" s="1535"/>
    </row>
    <row r="1193" spans="1:27" s="1541" customFormat="1" ht="53.25" customHeight="1">
      <c r="A1193" s="841"/>
      <c r="B1193" s="1012"/>
      <c r="C1193" s="1664"/>
      <c r="D1193" s="1014"/>
      <c r="E1193" s="801" t="s">
        <v>181</v>
      </c>
      <c r="F1193" s="1112"/>
      <c r="G1193" s="892"/>
      <c r="H1193" s="797"/>
      <c r="I1193" s="798"/>
      <c r="J1193" s="799"/>
      <c r="K1193" s="800"/>
      <c r="L1193" s="842"/>
      <c r="M1193" s="842"/>
      <c r="N1193" s="810"/>
      <c r="O1193" s="72"/>
      <c r="P1193" s="72"/>
      <c r="Q1193" s="102"/>
      <c r="R1193" s="1535"/>
      <c r="S1193" s="1535"/>
      <c r="T1193" s="1535"/>
      <c r="U1193" s="1535"/>
      <c r="V1193" s="1535"/>
      <c r="W1193" s="1535"/>
      <c r="X1193" s="1535"/>
      <c r="Y1193" s="1535"/>
      <c r="Z1193" s="1535"/>
      <c r="AA1193" s="1535"/>
    </row>
    <row r="1194" spans="1:27" s="1541" customFormat="1" ht="53.25" customHeight="1">
      <c r="A1194" s="841"/>
      <c r="B1194" s="1012"/>
      <c r="C1194" s="1664"/>
      <c r="D1194" s="1014"/>
      <c r="E1194" s="1113" t="s">
        <v>1501</v>
      </c>
      <c r="F1194" s="804"/>
      <c r="G1194" s="1219">
        <v>1</v>
      </c>
      <c r="H1194" s="806">
        <v>0.8</v>
      </c>
      <c r="I1194" s="804"/>
      <c r="J1194" s="805">
        <v>2.1</v>
      </c>
      <c r="K1194" s="806">
        <v>1.6800000000000002</v>
      </c>
      <c r="L1194" s="842"/>
      <c r="M1194" s="842"/>
      <c r="N1194" s="810"/>
      <c r="O1194" s="72"/>
      <c r="P1194" s="72"/>
      <c r="Q1194" s="102"/>
      <c r="R1194" s="1535"/>
      <c r="S1194" s="1535"/>
      <c r="T1194" s="1535"/>
      <c r="U1194" s="1535"/>
      <c r="V1194" s="1535"/>
      <c r="W1194" s="1535"/>
      <c r="X1194" s="1535"/>
      <c r="Y1194" s="1535"/>
      <c r="Z1194" s="1535"/>
      <c r="AA1194" s="1535"/>
    </row>
    <row r="1195" spans="1:27" s="1541" customFormat="1" ht="53.25" customHeight="1">
      <c r="A1195" s="841"/>
      <c r="B1195" s="1012"/>
      <c r="C1195" s="1664"/>
      <c r="D1195" s="1014"/>
      <c r="E1195" s="801" t="s">
        <v>1500</v>
      </c>
      <c r="F1195" s="1110"/>
      <c r="G1195" s="881"/>
      <c r="H1195" s="797"/>
      <c r="I1195" s="798"/>
      <c r="J1195" s="799"/>
      <c r="K1195" s="800"/>
      <c r="L1195" s="842"/>
      <c r="M1195" s="842"/>
      <c r="N1195" s="810"/>
      <c r="O1195" s="72"/>
      <c r="P1195" s="72"/>
      <c r="Q1195" s="102"/>
      <c r="R1195" s="1535"/>
      <c r="S1195" s="1535"/>
      <c r="T1195" s="1535"/>
      <c r="U1195" s="1535"/>
      <c r="V1195" s="1535"/>
      <c r="W1195" s="1535"/>
      <c r="X1195" s="1535"/>
      <c r="Y1195" s="1535"/>
      <c r="Z1195" s="1535"/>
      <c r="AA1195" s="1535"/>
    </row>
    <row r="1196" spans="1:27" s="1541" customFormat="1" ht="53.25" customHeight="1">
      <c r="A1196" s="841"/>
      <c r="B1196" s="1012"/>
      <c r="C1196" s="1664"/>
      <c r="D1196" s="1014"/>
      <c r="E1196" s="1113" t="s">
        <v>1862</v>
      </c>
      <c r="F1196" s="804"/>
      <c r="G1196" s="1219">
        <v>1</v>
      </c>
      <c r="H1196" s="806">
        <v>0.8</v>
      </c>
      <c r="I1196" s="804"/>
      <c r="J1196" s="805">
        <v>2.1</v>
      </c>
      <c r="K1196" s="806">
        <v>1.6800000000000002</v>
      </c>
      <c r="L1196" s="842"/>
      <c r="M1196" s="842"/>
      <c r="N1196" s="810"/>
      <c r="O1196" s="72"/>
      <c r="P1196" s="72"/>
      <c r="Q1196" s="102"/>
      <c r="R1196" s="1535"/>
      <c r="S1196" s="1535"/>
      <c r="T1196" s="1535"/>
      <c r="U1196" s="1535"/>
      <c r="V1196" s="1535"/>
      <c r="W1196" s="1535"/>
      <c r="X1196" s="1535"/>
      <c r="Y1196" s="1535"/>
      <c r="Z1196" s="1535"/>
      <c r="AA1196" s="1535"/>
    </row>
    <row r="1197" spans="1:27" s="1541" customFormat="1" ht="53.25" customHeight="1">
      <c r="A1197" s="841"/>
      <c r="B1197" s="1012"/>
      <c r="C1197" s="1664"/>
      <c r="D1197" s="1014"/>
      <c r="E1197" s="1113" t="s">
        <v>1501</v>
      </c>
      <c r="F1197" s="804"/>
      <c r="G1197" s="1219">
        <v>1</v>
      </c>
      <c r="H1197" s="806">
        <v>0.8</v>
      </c>
      <c r="I1197" s="804"/>
      <c r="J1197" s="805">
        <v>2.1</v>
      </c>
      <c r="K1197" s="806">
        <v>1.6800000000000002</v>
      </c>
      <c r="L1197" s="842"/>
      <c r="M1197" s="842"/>
      <c r="N1197" s="810"/>
      <c r="O1197" s="72"/>
      <c r="P1197" s="72"/>
      <c r="Q1197" s="102"/>
      <c r="R1197" s="1535"/>
      <c r="S1197" s="1535"/>
      <c r="T1197" s="1535"/>
      <c r="U1197" s="1535"/>
      <c r="V1197" s="1535"/>
      <c r="W1197" s="1535"/>
      <c r="X1197" s="1535"/>
      <c r="Y1197" s="1535"/>
      <c r="Z1197" s="1535"/>
      <c r="AA1197" s="1535"/>
    </row>
    <row r="1198" spans="1:27" s="1541" customFormat="1" ht="53.25" customHeight="1">
      <c r="A1198" s="841"/>
      <c r="B1198" s="1012"/>
      <c r="C1198" s="1664"/>
      <c r="D1198" s="1014"/>
      <c r="E1198" s="801" t="s">
        <v>1177</v>
      </c>
      <c r="F1198" s="801"/>
      <c r="G1198" s="882"/>
      <c r="H1198" s="797"/>
      <c r="I1198" s="798"/>
      <c r="J1198" s="799"/>
      <c r="K1198" s="800"/>
      <c r="L1198" s="842"/>
      <c r="M1198" s="842"/>
      <c r="N1198" s="810"/>
      <c r="O1198" s="72"/>
      <c r="P1198" s="72"/>
      <c r="Q1198" s="102"/>
      <c r="R1198" s="1535"/>
      <c r="S1198" s="1535"/>
      <c r="T1198" s="1535"/>
      <c r="U1198" s="1535"/>
      <c r="V1198" s="1535"/>
      <c r="W1198" s="1535"/>
      <c r="X1198" s="1535"/>
      <c r="Y1198" s="1535"/>
      <c r="Z1198" s="1535"/>
      <c r="AA1198" s="1535"/>
    </row>
    <row r="1199" spans="1:27" s="1541" customFormat="1" ht="53.25" customHeight="1">
      <c r="A1199" s="841"/>
      <c r="B1199" s="1012"/>
      <c r="C1199" s="1664"/>
      <c r="D1199" s="1014"/>
      <c r="E1199" s="1113" t="s">
        <v>1862</v>
      </c>
      <c r="F1199" s="804"/>
      <c r="G1199" s="1219">
        <v>1</v>
      </c>
      <c r="H1199" s="806">
        <v>0.8</v>
      </c>
      <c r="I1199" s="804"/>
      <c r="J1199" s="805">
        <v>2.1</v>
      </c>
      <c r="K1199" s="806">
        <v>1.6800000000000002</v>
      </c>
      <c r="L1199" s="842"/>
      <c r="M1199" s="842"/>
      <c r="N1199" s="810"/>
      <c r="O1199" s="72"/>
      <c r="P1199" s="72"/>
      <c r="Q1199" s="102"/>
      <c r="R1199" s="1535"/>
      <c r="S1199" s="1535"/>
      <c r="T1199" s="1535"/>
      <c r="U1199" s="1535"/>
      <c r="V1199" s="1535"/>
      <c r="W1199" s="1535"/>
      <c r="X1199" s="1535"/>
      <c r="Y1199" s="1535"/>
      <c r="Z1199" s="1535"/>
      <c r="AA1199" s="1535"/>
    </row>
    <row r="1200" spans="1:27" s="1541" customFormat="1" ht="81.75" customHeight="1">
      <c r="A1200" s="981" t="s">
        <v>1246</v>
      </c>
      <c r="B1200" s="981" t="s">
        <v>112</v>
      </c>
      <c r="C1200" s="1563"/>
      <c r="D1200" s="983" t="s">
        <v>928</v>
      </c>
      <c r="E1200" s="989" t="s">
        <v>1257</v>
      </c>
      <c r="F1200" s="981" t="s">
        <v>96</v>
      </c>
      <c r="G1200" s="984"/>
      <c r="H1200" s="985"/>
      <c r="I1200" s="985"/>
      <c r="J1200" s="985"/>
      <c r="K1200" s="986"/>
      <c r="L1200" s="986"/>
      <c r="M1200" s="986"/>
      <c r="N1200" s="987">
        <v>7</v>
      </c>
      <c r="O1200" s="72"/>
      <c r="P1200" s="72"/>
      <c r="Q1200" s="102" t="s">
        <v>270</v>
      </c>
      <c r="R1200" s="1535"/>
      <c r="S1200" s="1535"/>
      <c r="T1200" s="1535"/>
      <c r="U1200" s="1535"/>
      <c r="V1200" s="1535"/>
      <c r="W1200" s="1535"/>
      <c r="X1200" s="1535"/>
      <c r="Y1200" s="1535"/>
      <c r="Z1200" s="1535"/>
      <c r="AA1200" s="1535"/>
    </row>
    <row r="1201" spans="1:27" s="1541" customFormat="1" ht="51.75" customHeight="1">
      <c r="A1201" s="837"/>
      <c r="B1201" s="1011"/>
      <c r="C1201" s="1664"/>
      <c r="D1201" s="1013"/>
      <c r="E1201" s="1110" t="s">
        <v>1475</v>
      </c>
      <c r="F1201" s="1110"/>
      <c r="G1201" s="802"/>
      <c r="H1201" s="797"/>
      <c r="I1201" s="798"/>
      <c r="J1201" s="799"/>
      <c r="K1201" s="800"/>
      <c r="L1201" s="839"/>
      <c r="M1201" s="839"/>
      <c r="N1201" s="865"/>
      <c r="O1201" s="72"/>
      <c r="P1201" s="72"/>
      <c r="Q1201" s="102"/>
      <c r="R1201" s="1535"/>
      <c r="S1201" s="1535"/>
      <c r="T1201" s="1535"/>
      <c r="U1201" s="1535"/>
      <c r="V1201" s="1535"/>
      <c r="W1201" s="1535"/>
      <c r="X1201" s="1535"/>
      <c r="Y1201" s="1535"/>
      <c r="Z1201" s="1535"/>
      <c r="AA1201" s="1535"/>
    </row>
    <row r="1202" spans="1:27" s="1541" customFormat="1" ht="51.75" customHeight="1">
      <c r="A1202" s="841"/>
      <c r="B1202" s="1012"/>
      <c r="C1202" s="1664"/>
      <c r="D1202" s="1014"/>
      <c r="E1202" s="801" t="s">
        <v>1865</v>
      </c>
      <c r="F1202" s="1110"/>
      <c r="G1202" s="802"/>
      <c r="H1202" s="797"/>
      <c r="I1202" s="798"/>
      <c r="J1202" s="799"/>
      <c r="K1202" s="800"/>
      <c r="L1202" s="842"/>
      <c r="M1202" s="842"/>
      <c r="N1202" s="810"/>
      <c r="O1202" s="72"/>
      <c r="P1202" s="72"/>
      <c r="Q1202" s="102"/>
      <c r="R1202" s="1535"/>
      <c r="S1202" s="1535"/>
      <c r="T1202" s="1535"/>
      <c r="U1202" s="1535"/>
      <c r="V1202" s="1535"/>
      <c r="W1202" s="1535"/>
      <c r="X1202" s="1535"/>
      <c r="Y1202" s="1535"/>
      <c r="Z1202" s="1535"/>
      <c r="AA1202" s="1535"/>
    </row>
    <row r="1203" spans="1:27" s="1541" customFormat="1" ht="51.75" customHeight="1">
      <c r="A1203" s="841"/>
      <c r="B1203" s="1012"/>
      <c r="C1203" s="1664"/>
      <c r="D1203" s="1014"/>
      <c r="E1203" s="1113" t="s">
        <v>1866</v>
      </c>
      <c r="F1203" s="804"/>
      <c r="G1203" s="1219">
        <v>1</v>
      </c>
      <c r="H1203" s="806">
        <v>0.9</v>
      </c>
      <c r="I1203" s="804"/>
      <c r="J1203" s="805">
        <v>2.1</v>
      </c>
      <c r="K1203" s="806">
        <v>1.8900000000000001</v>
      </c>
      <c r="L1203" s="842"/>
      <c r="M1203" s="842"/>
      <c r="N1203" s="810"/>
      <c r="O1203" s="72"/>
      <c r="P1203" s="72"/>
      <c r="Q1203" s="102"/>
      <c r="R1203" s="1535"/>
      <c r="S1203" s="1535"/>
      <c r="T1203" s="1535"/>
      <c r="U1203" s="1535"/>
      <c r="V1203" s="1535"/>
      <c r="W1203" s="1535"/>
      <c r="X1203" s="1535"/>
      <c r="Y1203" s="1535"/>
      <c r="Z1203" s="1535"/>
      <c r="AA1203" s="1535"/>
    </row>
    <row r="1204" spans="1:27" s="1541" customFormat="1" ht="51.75" customHeight="1">
      <c r="A1204" s="841"/>
      <c r="B1204" s="1012"/>
      <c r="C1204" s="1664"/>
      <c r="D1204" s="1014"/>
      <c r="E1204" s="801" t="s">
        <v>1676</v>
      </c>
      <c r="F1204" s="1110"/>
      <c r="G1204" s="881"/>
      <c r="H1204" s="797"/>
      <c r="I1204" s="798"/>
      <c r="J1204" s="799"/>
      <c r="K1204" s="800"/>
      <c r="L1204" s="842"/>
      <c r="M1204" s="842"/>
      <c r="N1204" s="810"/>
      <c r="O1204" s="72"/>
      <c r="P1204" s="72"/>
      <c r="Q1204" s="102"/>
      <c r="R1204" s="1535"/>
      <c r="S1204" s="1535"/>
      <c r="T1204" s="1535"/>
      <c r="U1204" s="1535"/>
      <c r="V1204" s="1535"/>
      <c r="W1204" s="1535"/>
      <c r="X1204" s="1535"/>
      <c r="Y1204" s="1535"/>
      <c r="Z1204" s="1535"/>
      <c r="AA1204" s="1535"/>
    </row>
    <row r="1205" spans="1:27" s="1541" customFormat="1" ht="51.75" customHeight="1">
      <c r="A1205" s="841"/>
      <c r="B1205" s="1012"/>
      <c r="C1205" s="1664"/>
      <c r="D1205" s="1014"/>
      <c r="E1205" s="1113" t="s">
        <v>1502</v>
      </c>
      <c r="F1205" s="804"/>
      <c r="G1205" s="1219">
        <v>1</v>
      </c>
      <c r="H1205" s="806">
        <v>0.9</v>
      </c>
      <c r="I1205" s="804"/>
      <c r="J1205" s="805">
        <v>2.1</v>
      </c>
      <c r="K1205" s="806">
        <v>1.8900000000000001</v>
      </c>
      <c r="L1205" s="842"/>
      <c r="M1205" s="842"/>
      <c r="N1205" s="810"/>
      <c r="O1205" s="72"/>
      <c r="P1205" s="72"/>
      <c r="Q1205" s="102"/>
      <c r="R1205" s="1535"/>
      <c r="S1205" s="1535"/>
      <c r="T1205" s="1535"/>
      <c r="U1205" s="1535"/>
      <c r="V1205" s="1535"/>
      <c r="W1205" s="1535"/>
      <c r="X1205" s="1535"/>
      <c r="Y1205" s="1535"/>
      <c r="Z1205" s="1535"/>
      <c r="AA1205" s="1535"/>
    </row>
    <row r="1206" spans="1:27" s="1541" customFormat="1" ht="51.75" customHeight="1">
      <c r="A1206" s="841"/>
      <c r="B1206" s="1012"/>
      <c r="C1206" s="1664"/>
      <c r="D1206" s="1014"/>
      <c r="E1206" s="801" t="s">
        <v>1496</v>
      </c>
      <c r="F1206" s="1110"/>
      <c r="G1206" s="881"/>
      <c r="H1206" s="797"/>
      <c r="I1206" s="798"/>
      <c r="J1206" s="799"/>
      <c r="K1206" s="800"/>
      <c r="L1206" s="842"/>
      <c r="M1206" s="842"/>
      <c r="N1206" s="810"/>
      <c r="O1206" s="72"/>
      <c r="P1206" s="72"/>
      <c r="Q1206" s="102"/>
      <c r="R1206" s="1535"/>
      <c r="S1206" s="1535"/>
      <c r="T1206" s="1535"/>
      <c r="U1206" s="1535"/>
      <c r="V1206" s="1535"/>
      <c r="W1206" s="1535"/>
      <c r="X1206" s="1535"/>
      <c r="Y1206" s="1535"/>
      <c r="Z1206" s="1535"/>
      <c r="AA1206" s="1535"/>
    </row>
    <row r="1207" spans="1:27" s="1541" customFormat="1" ht="51.75" customHeight="1">
      <c r="A1207" s="841"/>
      <c r="B1207" s="1012"/>
      <c r="C1207" s="1664"/>
      <c r="D1207" s="1014"/>
      <c r="E1207" s="1113" t="s">
        <v>1502</v>
      </c>
      <c r="F1207" s="804"/>
      <c r="G1207" s="1219">
        <v>1</v>
      </c>
      <c r="H1207" s="806">
        <v>0.9</v>
      </c>
      <c r="I1207" s="804"/>
      <c r="J1207" s="805">
        <v>2.1</v>
      </c>
      <c r="K1207" s="806">
        <v>1.8900000000000001</v>
      </c>
      <c r="L1207" s="842"/>
      <c r="M1207" s="842"/>
      <c r="N1207" s="810"/>
      <c r="O1207" s="72"/>
      <c r="P1207" s="72"/>
      <c r="Q1207" s="102"/>
      <c r="R1207" s="1535"/>
      <c r="S1207" s="1535"/>
      <c r="T1207" s="1535"/>
      <c r="U1207" s="1535"/>
      <c r="V1207" s="1535"/>
      <c r="W1207" s="1535"/>
      <c r="X1207" s="1535"/>
      <c r="Y1207" s="1535"/>
      <c r="Z1207" s="1535"/>
      <c r="AA1207" s="1535"/>
    </row>
    <row r="1208" spans="1:27" s="1541" customFormat="1" ht="51.75" customHeight="1">
      <c r="A1208" s="841"/>
      <c r="B1208" s="1012"/>
      <c r="C1208" s="1664"/>
      <c r="D1208" s="1014"/>
      <c r="E1208" s="801" t="s">
        <v>1167</v>
      </c>
      <c r="F1208" s="1110"/>
      <c r="G1208" s="881"/>
      <c r="H1208" s="797"/>
      <c r="I1208" s="798"/>
      <c r="J1208" s="799"/>
      <c r="K1208" s="800"/>
      <c r="L1208" s="842"/>
      <c r="M1208" s="842"/>
      <c r="N1208" s="810"/>
      <c r="O1208" s="72"/>
      <c r="P1208" s="72"/>
      <c r="Q1208" s="102"/>
      <c r="R1208" s="1535"/>
      <c r="S1208" s="1535"/>
      <c r="T1208" s="1535"/>
      <c r="U1208" s="1535"/>
      <c r="V1208" s="1535"/>
      <c r="W1208" s="1535"/>
      <c r="X1208" s="1535"/>
      <c r="Y1208" s="1535"/>
      <c r="Z1208" s="1535"/>
      <c r="AA1208" s="1535"/>
    </row>
    <row r="1209" spans="1:27" s="1541" customFormat="1" ht="51.75" customHeight="1">
      <c r="A1209" s="841"/>
      <c r="B1209" s="1012"/>
      <c r="C1209" s="1664"/>
      <c r="D1209" s="1014"/>
      <c r="E1209" s="1113" t="s">
        <v>1502</v>
      </c>
      <c r="F1209" s="804"/>
      <c r="G1209" s="1219">
        <v>1</v>
      </c>
      <c r="H1209" s="806">
        <v>0.9</v>
      </c>
      <c r="I1209" s="804"/>
      <c r="J1209" s="805">
        <v>2.1</v>
      </c>
      <c r="K1209" s="806">
        <v>1.8900000000000001</v>
      </c>
      <c r="L1209" s="842"/>
      <c r="M1209" s="842"/>
      <c r="N1209" s="810"/>
      <c r="O1209" s="72"/>
      <c r="P1209" s="72"/>
      <c r="Q1209" s="102"/>
      <c r="R1209" s="1535"/>
      <c r="S1209" s="1535"/>
      <c r="T1209" s="1535"/>
      <c r="U1209" s="1535"/>
      <c r="V1209" s="1535"/>
      <c r="W1209" s="1535"/>
      <c r="X1209" s="1535"/>
      <c r="Y1209" s="1535"/>
      <c r="Z1209" s="1535"/>
      <c r="AA1209" s="1535"/>
    </row>
    <row r="1210" spans="1:27" s="1541" customFormat="1" ht="51.75" customHeight="1">
      <c r="A1210" s="841"/>
      <c r="B1210" s="1012"/>
      <c r="C1210" s="1664"/>
      <c r="D1210" s="1014"/>
      <c r="E1210" s="801" t="s">
        <v>1178</v>
      </c>
      <c r="F1210" s="1110"/>
      <c r="G1210" s="881"/>
      <c r="H1210" s="797"/>
      <c r="I1210" s="798"/>
      <c r="J1210" s="799"/>
      <c r="K1210" s="800"/>
      <c r="L1210" s="842"/>
      <c r="M1210" s="842"/>
      <c r="N1210" s="810"/>
      <c r="O1210" s="72"/>
      <c r="P1210" s="72"/>
      <c r="Q1210" s="102"/>
      <c r="R1210" s="1535"/>
      <c r="S1210" s="1535"/>
      <c r="T1210" s="1535"/>
      <c r="U1210" s="1535"/>
      <c r="V1210" s="1535"/>
      <c r="W1210" s="1535"/>
      <c r="X1210" s="1535"/>
      <c r="Y1210" s="1535"/>
      <c r="Z1210" s="1535"/>
      <c r="AA1210" s="1535"/>
    </row>
    <row r="1211" spans="1:27" s="1541" customFormat="1" ht="51.75" customHeight="1">
      <c r="A1211" s="841"/>
      <c r="B1211" s="1012"/>
      <c r="C1211" s="1664"/>
      <c r="D1211" s="1014"/>
      <c r="E1211" s="1113" t="s">
        <v>1866</v>
      </c>
      <c r="F1211" s="804"/>
      <c r="G1211" s="1219">
        <v>1</v>
      </c>
      <c r="H1211" s="806">
        <v>0.9</v>
      </c>
      <c r="I1211" s="804"/>
      <c r="J1211" s="805">
        <v>2.1</v>
      </c>
      <c r="K1211" s="806">
        <v>1.8900000000000001</v>
      </c>
      <c r="L1211" s="842"/>
      <c r="M1211" s="842"/>
      <c r="N1211" s="810"/>
      <c r="O1211" s="72"/>
      <c r="P1211" s="72"/>
      <c r="Q1211" s="102"/>
      <c r="R1211" s="1535"/>
      <c r="S1211" s="1535"/>
      <c r="T1211" s="1535"/>
      <c r="U1211" s="1535"/>
      <c r="V1211" s="1535"/>
      <c r="W1211" s="1535"/>
      <c r="X1211" s="1535"/>
      <c r="Y1211" s="1535"/>
      <c r="Z1211" s="1535"/>
      <c r="AA1211" s="1535"/>
    </row>
    <row r="1212" spans="1:27" s="1541" customFormat="1" ht="51.75" customHeight="1">
      <c r="A1212" s="841"/>
      <c r="B1212" s="1012"/>
      <c r="C1212" s="1664"/>
      <c r="D1212" s="1014"/>
      <c r="E1212" s="801" t="s">
        <v>1497</v>
      </c>
      <c r="F1212" s="1110"/>
      <c r="G1212" s="881"/>
      <c r="H1212" s="797"/>
      <c r="I1212" s="798"/>
      <c r="J1212" s="799"/>
      <c r="K1212" s="800"/>
      <c r="L1212" s="842"/>
      <c r="M1212" s="842"/>
      <c r="N1212" s="810"/>
      <c r="O1212" s="72"/>
      <c r="P1212" s="72"/>
      <c r="Q1212" s="102"/>
      <c r="R1212" s="1535"/>
      <c r="S1212" s="1535"/>
      <c r="T1212" s="1535"/>
      <c r="U1212" s="1535"/>
      <c r="V1212" s="1535"/>
      <c r="W1212" s="1535"/>
      <c r="X1212" s="1535"/>
      <c r="Y1212" s="1535"/>
      <c r="Z1212" s="1535"/>
      <c r="AA1212" s="1535"/>
    </row>
    <row r="1213" spans="1:27" s="1541" customFormat="1" ht="51.75" customHeight="1">
      <c r="A1213" s="841"/>
      <c r="B1213" s="1012"/>
      <c r="C1213" s="1664"/>
      <c r="D1213" s="1014"/>
      <c r="E1213" s="1113" t="s">
        <v>1866</v>
      </c>
      <c r="F1213" s="804"/>
      <c r="G1213" s="1219">
        <v>1</v>
      </c>
      <c r="H1213" s="806">
        <v>0.9</v>
      </c>
      <c r="I1213" s="804"/>
      <c r="J1213" s="805">
        <v>2.1</v>
      </c>
      <c r="K1213" s="806">
        <v>1.8900000000000001</v>
      </c>
      <c r="L1213" s="842"/>
      <c r="M1213" s="842"/>
      <c r="N1213" s="810"/>
      <c r="O1213" s="72"/>
      <c r="P1213" s="72"/>
      <c r="Q1213" s="102"/>
      <c r="R1213" s="1535"/>
      <c r="S1213" s="1535"/>
      <c r="T1213" s="1535"/>
      <c r="U1213" s="1535"/>
      <c r="V1213" s="1535"/>
      <c r="W1213" s="1535"/>
      <c r="X1213" s="1535"/>
      <c r="Y1213" s="1535"/>
      <c r="Z1213" s="1535"/>
      <c r="AA1213" s="1535"/>
    </row>
    <row r="1214" spans="1:27" s="1541" customFormat="1" ht="51.75" customHeight="1">
      <c r="A1214" s="841"/>
      <c r="B1214" s="1012"/>
      <c r="C1214" s="1664"/>
      <c r="D1214" s="1014"/>
      <c r="E1214" s="801" t="s">
        <v>1219</v>
      </c>
      <c r="F1214" s="801"/>
      <c r="G1214" s="882"/>
      <c r="H1214" s="797"/>
      <c r="I1214" s="798"/>
      <c r="J1214" s="799"/>
      <c r="K1214" s="800"/>
      <c r="L1214" s="842"/>
      <c r="M1214" s="842"/>
      <c r="N1214" s="810"/>
      <c r="O1214" s="72"/>
      <c r="P1214" s="72"/>
      <c r="Q1214" s="102"/>
      <c r="R1214" s="1535"/>
      <c r="S1214" s="1535"/>
      <c r="T1214" s="1535"/>
      <c r="U1214" s="1535"/>
      <c r="V1214" s="1535"/>
      <c r="W1214" s="1535"/>
      <c r="X1214" s="1535"/>
      <c r="Y1214" s="1535"/>
      <c r="Z1214" s="1535"/>
      <c r="AA1214" s="1535"/>
    </row>
    <row r="1215" spans="1:27" s="1541" customFormat="1" ht="51.75" customHeight="1">
      <c r="A1215" s="841"/>
      <c r="B1215" s="1012"/>
      <c r="C1215" s="1664"/>
      <c r="D1215" s="1014"/>
      <c r="E1215" s="1113" t="s">
        <v>1502</v>
      </c>
      <c r="F1215" s="804"/>
      <c r="G1215" s="1219">
        <v>1</v>
      </c>
      <c r="H1215" s="806">
        <v>0.9</v>
      </c>
      <c r="I1215" s="804"/>
      <c r="J1215" s="805">
        <v>2.1</v>
      </c>
      <c r="K1215" s="806">
        <v>1.8900000000000001</v>
      </c>
      <c r="L1215" s="842"/>
      <c r="M1215" s="842"/>
      <c r="N1215" s="810"/>
      <c r="O1215" s="72"/>
      <c r="P1215" s="72"/>
      <c r="Q1215" s="102"/>
      <c r="R1215" s="1535"/>
      <c r="S1215" s="1535"/>
      <c r="T1215" s="1535"/>
      <c r="U1215" s="1535"/>
      <c r="V1215" s="1535"/>
      <c r="W1215" s="1535"/>
      <c r="X1215" s="1535"/>
      <c r="Y1215" s="1535"/>
      <c r="Z1215" s="1535"/>
      <c r="AA1215" s="1535"/>
    </row>
    <row r="1216" spans="1:27" s="1541" customFormat="1" ht="74.25" customHeight="1">
      <c r="A1216" s="981" t="s">
        <v>1247</v>
      </c>
      <c r="B1216" s="981" t="s">
        <v>114</v>
      </c>
      <c r="C1216" s="1124"/>
      <c r="D1216" s="983" t="s">
        <v>928</v>
      </c>
      <c r="E1216" s="989" t="s">
        <v>1259</v>
      </c>
      <c r="F1216" s="981" t="s">
        <v>51</v>
      </c>
      <c r="G1216" s="984"/>
      <c r="H1216" s="985"/>
      <c r="I1216" s="985"/>
      <c r="J1216" s="985"/>
      <c r="K1216" s="986"/>
      <c r="L1216" s="986"/>
      <c r="M1216" s="986"/>
      <c r="N1216" s="987">
        <v>8.0849999999999991</v>
      </c>
      <c r="O1216" s="72"/>
      <c r="P1216" s="72"/>
      <c r="Q1216" s="102" t="s">
        <v>270</v>
      </c>
      <c r="R1216" s="1535"/>
      <c r="S1216" s="1535"/>
      <c r="T1216" s="1535"/>
      <c r="U1216" s="1535"/>
      <c r="V1216" s="1535"/>
      <c r="W1216" s="1535"/>
      <c r="X1216" s="1535"/>
      <c r="Y1216" s="1535"/>
      <c r="Z1216" s="1535"/>
      <c r="AA1216" s="1535"/>
    </row>
    <row r="1217" spans="1:27" s="1541" customFormat="1" ht="53.25" customHeight="1">
      <c r="A1217" s="837"/>
      <c r="B1217" s="1011"/>
      <c r="C1217" s="1664"/>
      <c r="D1217" s="1013"/>
      <c r="E1217" s="1110" t="s">
        <v>1475</v>
      </c>
      <c r="F1217" s="1110"/>
      <c r="G1217" s="802"/>
      <c r="H1217" s="797"/>
      <c r="I1217" s="798"/>
      <c r="J1217" s="799"/>
      <c r="K1217" s="800"/>
      <c r="L1217" s="839"/>
      <c r="M1217" s="839"/>
      <c r="N1217" s="865"/>
      <c r="O1217" s="72"/>
      <c r="P1217" s="72"/>
      <c r="Q1217" s="102"/>
      <c r="R1217" s="1535"/>
      <c r="S1217" s="1535"/>
      <c r="T1217" s="1535"/>
      <c r="U1217" s="1535"/>
      <c r="V1217" s="1535"/>
      <c r="W1217" s="1535"/>
      <c r="X1217" s="1535"/>
      <c r="Y1217" s="1535"/>
      <c r="Z1217" s="1535"/>
      <c r="AA1217" s="1535"/>
    </row>
    <row r="1218" spans="1:27" s="1541" customFormat="1" ht="53.25" customHeight="1">
      <c r="A1218" s="841"/>
      <c r="B1218" s="1012"/>
      <c r="C1218" s="1664"/>
      <c r="D1218" s="1014"/>
      <c r="E1218" s="801" t="s">
        <v>1867</v>
      </c>
      <c r="F1218" s="1110"/>
      <c r="G1218" s="881"/>
      <c r="H1218" s="797"/>
      <c r="I1218" s="798"/>
      <c r="J1218" s="799"/>
      <c r="K1218" s="800"/>
      <c r="L1218" s="842"/>
      <c r="M1218" s="842"/>
      <c r="N1218" s="810"/>
      <c r="O1218" s="72"/>
      <c r="P1218" s="72"/>
      <c r="Q1218" s="102"/>
      <c r="R1218" s="1535"/>
      <c r="S1218" s="1535"/>
      <c r="T1218" s="1535"/>
      <c r="U1218" s="1535"/>
      <c r="V1218" s="1535"/>
      <c r="W1218" s="1535"/>
      <c r="X1218" s="1535"/>
      <c r="Y1218" s="1535"/>
      <c r="Z1218" s="1535"/>
      <c r="AA1218" s="1535"/>
    </row>
    <row r="1219" spans="1:27" s="1541" customFormat="1" ht="53.25" customHeight="1">
      <c r="A1219" s="841"/>
      <c r="B1219" s="1012"/>
      <c r="C1219" s="1664"/>
      <c r="D1219" s="1014"/>
      <c r="E1219" s="1113" t="s">
        <v>1506</v>
      </c>
      <c r="F1219" s="804"/>
      <c r="G1219" s="1219">
        <v>1</v>
      </c>
      <c r="H1219" s="806">
        <v>1.25</v>
      </c>
      <c r="I1219" s="804"/>
      <c r="J1219" s="805">
        <v>2.1</v>
      </c>
      <c r="K1219" s="806">
        <v>2.625</v>
      </c>
      <c r="L1219" s="842"/>
      <c r="M1219" s="842"/>
      <c r="N1219" s="810"/>
      <c r="O1219" s="72"/>
      <c r="P1219" s="72"/>
      <c r="Q1219" s="102"/>
      <c r="R1219" s="1535"/>
      <c r="S1219" s="1535"/>
      <c r="T1219" s="1535"/>
      <c r="U1219" s="1535"/>
      <c r="V1219" s="1535"/>
      <c r="W1219" s="1535"/>
      <c r="X1219" s="1535"/>
      <c r="Y1219" s="1535"/>
      <c r="Z1219" s="1535"/>
      <c r="AA1219" s="1535"/>
    </row>
    <row r="1220" spans="1:27" s="1541" customFormat="1" ht="53.25" customHeight="1">
      <c r="A1220" s="841"/>
      <c r="B1220" s="1012"/>
      <c r="C1220" s="1664"/>
      <c r="D1220" s="1014"/>
      <c r="E1220" s="801" t="s">
        <v>1868</v>
      </c>
      <c r="F1220" s="1110"/>
      <c r="G1220" s="881"/>
      <c r="H1220" s="797"/>
      <c r="I1220" s="798"/>
      <c r="J1220" s="799"/>
      <c r="K1220" s="800"/>
      <c r="L1220" s="842"/>
      <c r="M1220" s="842"/>
      <c r="N1220" s="810"/>
      <c r="O1220" s="72"/>
      <c r="P1220" s="72"/>
      <c r="Q1220" s="102"/>
      <c r="R1220" s="1535"/>
      <c r="S1220" s="1535"/>
      <c r="T1220" s="1535"/>
      <c r="U1220" s="1535"/>
      <c r="V1220" s="1535"/>
      <c r="W1220" s="1535"/>
      <c r="X1220" s="1535"/>
      <c r="Y1220" s="1535"/>
      <c r="Z1220" s="1535"/>
      <c r="AA1220" s="1535"/>
    </row>
    <row r="1221" spans="1:27" s="1541" customFormat="1" ht="53.25" customHeight="1">
      <c r="A1221" s="841"/>
      <c r="B1221" s="1012"/>
      <c r="C1221" s="1664"/>
      <c r="D1221" s="1014"/>
      <c r="E1221" s="1113" t="s">
        <v>1510</v>
      </c>
      <c r="F1221" s="804"/>
      <c r="G1221" s="1219">
        <v>1</v>
      </c>
      <c r="H1221" s="806">
        <v>1.4</v>
      </c>
      <c r="I1221" s="804"/>
      <c r="J1221" s="805">
        <v>2.1</v>
      </c>
      <c r="K1221" s="806">
        <v>2.94</v>
      </c>
      <c r="L1221" s="842"/>
      <c r="M1221" s="842"/>
      <c r="N1221" s="810"/>
      <c r="O1221" s="72"/>
      <c r="P1221" s="72"/>
      <c r="Q1221" s="102"/>
      <c r="R1221" s="1535"/>
      <c r="S1221" s="1535"/>
      <c r="T1221" s="1535"/>
      <c r="U1221" s="1535"/>
      <c r="V1221" s="1535"/>
      <c r="W1221" s="1535"/>
      <c r="X1221" s="1535"/>
      <c r="Y1221" s="1535"/>
      <c r="Z1221" s="1535"/>
      <c r="AA1221" s="1535"/>
    </row>
    <row r="1222" spans="1:27" s="1541" customFormat="1" ht="53.25" customHeight="1">
      <c r="A1222" s="841"/>
      <c r="B1222" s="1012"/>
      <c r="C1222" s="1664"/>
      <c r="D1222" s="1014"/>
      <c r="E1222" s="801" t="s">
        <v>1662</v>
      </c>
      <c r="F1222" s="1110"/>
      <c r="G1222" s="881"/>
      <c r="H1222" s="797"/>
      <c r="I1222" s="798"/>
      <c r="J1222" s="799"/>
      <c r="K1222" s="800"/>
      <c r="L1222" s="842"/>
      <c r="M1222" s="842"/>
      <c r="N1222" s="810"/>
      <c r="O1222" s="72"/>
      <c r="P1222" s="72"/>
      <c r="Q1222" s="102"/>
      <c r="R1222" s="1535"/>
      <c r="S1222" s="1535"/>
      <c r="T1222" s="1535"/>
      <c r="U1222" s="1535"/>
      <c r="V1222" s="1535"/>
      <c r="W1222" s="1535"/>
      <c r="X1222" s="1535"/>
      <c r="Y1222" s="1535"/>
      <c r="Z1222" s="1535"/>
      <c r="AA1222" s="1535"/>
    </row>
    <row r="1223" spans="1:27" s="1541" customFormat="1" ht="53.25" customHeight="1">
      <c r="A1223" s="841"/>
      <c r="B1223" s="1012"/>
      <c r="C1223" s="1664"/>
      <c r="D1223" s="1014"/>
      <c r="E1223" s="1113" t="s">
        <v>1509</v>
      </c>
      <c r="F1223" s="804"/>
      <c r="G1223" s="1219">
        <v>1</v>
      </c>
      <c r="H1223" s="806">
        <v>1.2</v>
      </c>
      <c r="I1223" s="804"/>
      <c r="J1223" s="805">
        <v>2.1</v>
      </c>
      <c r="K1223" s="806">
        <v>2.52</v>
      </c>
      <c r="L1223" s="842"/>
      <c r="M1223" s="842"/>
      <c r="N1223" s="810"/>
      <c r="O1223" s="72"/>
      <c r="P1223" s="72"/>
      <c r="Q1223" s="102"/>
      <c r="R1223" s="1535"/>
      <c r="S1223" s="1535"/>
      <c r="T1223" s="1535"/>
      <c r="U1223" s="1535"/>
      <c r="V1223" s="1535"/>
      <c r="W1223" s="1535"/>
      <c r="X1223" s="1535"/>
      <c r="Y1223" s="1535"/>
      <c r="Z1223" s="1535"/>
      <c r="AA1223" s="1535"/>
    </row>
    <row r="1224" spans="1:27" s="1541" customFormat="1" ht="53.25" customHeight="1">
      <c r="A1224" s="981" t="s">
        <v>1248</v>
      </c>
      <c r="B1224" s="981" t="s">
        <v>116</v>
      </c>
      <c r="C1224" s="1563"/>
      <c r="D1224" s="983" t="s">
        <v>928</v>
      </c>
      <c r="E1224" s="989" t="s">
        <v>1871</v>
      </c>
      <c r="F1224" s="981" t="s">
        <v>96</v>
      </c>
      <c r="G1224" s="984"/>
      <c r="H1224" s="985"/>
      <c r="I1224" s="985"/>
      <c r="J1224" s="985"/>
      <c r="K1224" s="986"/>
      <c r="L1224" s="986"/>
      <c r="M1224" s="986"/>
      <c r="N1224" s="987">
        <v>1</v>
      </c>
      <c r="O1224" s="72"/>
      <c r="P1224" s="72"/>
      <c r="Q1224" s="102" t="s">
        <v>270</v>
      </c>
      <c r="R1224" s="1535"/>
      <c r="S1224" s="1535"/>
      <c r="T1224" s="1535"/>
      <c r="U1224" s="1535"/>
      <c r="V1224" s="1535"/>
      <c r="W1224" s="1535"/>
      <c r="X1224" s="1535"/>
      <c r="Y1224" s="1535"/>
      <c r="Z1224" s="1535"/>
      <c r="AA1224" s="1535"/>
    </row>
    <row r="1225" spans="1:27" s="1541" customFormat="1" ht="53.25" customHeight="1">
      <c r="A1225" s="837"/>
      <c r="B1225" s="1011"/>
      <c r="C1225" s="1664"/>
      <c r="D1225" s="1013"/>
      <c r="E1225" s="1110" t="s">
        <v>1475</v>
      </c>
      <c r="F1225" s="1110"/>
      <c r="G1225" s="802"/>
      <c r="H1225" s="797"/>
      <c r="I1225" s="798"/>
      <c r="J1225" s="799"/>
      <c r="K1225" s="800"/>
      <c r="L1225" s="839"/>
      <c r="M1225" s="839"/>
      <c r="N1225" s="865"/>
      <c r="O1225" s="72"/>
      <c r="P1225" s="72"/>
      <c r="Q1225" s="102"/>
      <c r="R1225" s="1535"/>
      <c r="S1225" s="1535"/>
      <c r="T1225" s="1535"/>
      <c r="U1225" s="1535"/>
      <c r="V1225" s="1535"/>
      <c r="W1225" s="1535"/>
      <c r="X1225" s="1535"/>
      <c r="Y1225" s="1535"/>
      <c r="Z1225" s="1535"/>
      <c r="AA1225" s="1535"/>
    </row>
    <row r="1226" spans="1:27" s="1541" customFormat="1" ht="53.25" customHeight="1">
      <c r="A1226" s="841"/>
      <c r="B1226" s="1012"/>
      <c r="C1226" s="1664"/>
      <c r="D1226" s="1014"/>
      <c r="E1226" s="801" t="s">
        <v>1521</v>
      </c>
      <c r="F1226" s="801"/>
      <c r="G1226" s="882"/>
      <c r="H1226" s="797"/>
      <c r="I1226" s="798"/>
      <c r="J1226" s="799"/>
      <c r="K1226" s="800"/>
      <c r="L1226" s="842"/>
      <c r="M1226" s="842"/>
      <c r="N1226" s="810"/>
      <c r="O1226" s="72"/>
      <c r="P1226" s="72"/>
      <c r="Q1226" s="102"/>
      <c r="R1226" s="1535"/>
      <c r="S1226" s="1535"/>
      <c r="T1226" s="1535"/>
      <c r="U1226" s="1535"/>
      <c r="V1226" s="1535"/>
      <c r="W1226" s="1535"/>
      <c r="X1226" s="1535"/>
      <c r="Y1226" s="1535"/>
      <c r="Z1226" s="1535"/>
      <c r="AA1226" s="1535"/>
    </row>
    <row r="1227" spans="1:27" s="1541" customFormat="1" ht="53.25" customHeight="1">
      <c r="A1227" s="841"/>
      <c r="B1227" s="1012"/>
      <c r="C1227" s="1664"/>
      <c r="D1227" s="1014"/>
      <c r="E1227" s="1113" t="s">
        <v>1499</v>
      </c>
      <c r="F1227" s="804"/>
      <c r="G1227" s="1219">
        <v>1</v>
      </c>
      <c r="H1227" s="806">
        <v>0.8</v>
      </c>
      <c r="I1227" s="804"/>
      <c r="J1227" s="805">
        <v>2.1</v>
      </c>
      <c r="K1227" s="806">
        <v>1.6800000000000002</v>
      </c>
      <c r="L1227" s="842"/>
      <c r="M1227" s="842"/>
      <c r="N1227" s="810"/>
      <c r="O1227" s="72"/>
      <c r="P1227" s="72"/>
      <c r="Q1227" s="102"/>
      <c r="R1227" s="1535"/>
      <c r="S1227" s="1535"/>
      <c r="T1227" s="1535"/>
      <c r="U1227" s="1535"/>
      <c r="V1227" s="1535"/>
      <c r="W1227" s="1535"/>
      <c r="X1227" s="1535"/>
      <c r="Y1227" s="1535"/>
      <c r="Z1227" s="1535"/>
      <c r="AA1227" s="1535"/>
    </row>
    <row r="1228" spans="1:27" s="1541" customFormat="1" ht="108" customHeight="1">
      <c r="A1228" s="981" t="s">
        <v>1249</v>
      </c>
      <c r="B1228" s="981" t="s">
        <v>113</v>
      </c>
      <c r="C1228" s="1563"/>
      <c r="D1228" s="983" t="s">
        <v>928</v>
      </c>
      <c r="E1228" s="989" t="s">
        <v>1262</v>
      </c>
      <c r="F1228" s="981" t="s">
        <v>96</v>
      </c>
      <c r="G1228" s="984"/>
      <c r="H1228" s="985"/>
      <c r="I1228" s="985"/>
      <c r="J1228" s="985"/>
      <c r="K1228" s="986"/>
      <c r="L1228" s="986"/>
      <c r="M1228" s="986"/>
      <c r="N1228" s="987">
        <v>1</v>
      </c>
      <c r="O1228" s="72"/>
      <c r="P1228" s="72"/>
      <c r="Q1228" s="102" t="s">
        <v>270</v>
      </c>
      <c r="R1228" s="1535"/>
      <c r="S1228" s="1535"/>
      <c r="T1228" s="1535"/>
      <c r="U1228" s="1535"/>
      <c r="V1228" s="1535"/>
      <c r="W1228" s="1535"/>
      <c r="X1228" s="1535"/>
      <c r="Y1228" s="1535"/>
      <c r="Z1228" s="1535"/>
      <c r="AA1228" s="1535"/>
    </row>
    <row r="1229" spans="1:27" s="1541" customFormat="1" ht="51.75" customHeight="1">
      <c r="A1229" s="841"/>
      <c r="B1229" s="1012"/>
      <c r="C1229" s="1664"/>
      <c r="D1229" s="1014"/>
      <c r="E1229" s="801" t="s">
        <v>1522</v>
      </c>
      <c r="F1229" s="1110"/>
      <c r="G1229" s="802"/>
      <c r="H1229" s="797"/>
      <c r="I1229" s="798"/>
      <c r="J1229" s="799"/>
      <c r="K1229" s="800"/>
      <c r="L1229" s="842"/>
      <c r="M1229" s="842"/>
      <c r="N1229" s="810"/>
      <c r="O1229" s="72"/>
      <c r="P1229" s="72"/>
      <c r="Q1229" s="102"/>
      <c r="R1229" s="1535"/>
      <c r="S1229" s="1535"/>
      <c r="T1229" s="1535"/>
      <c r="U1229" s="1535"/>
      <c r="V1229" s="1535"/>
      <c r="W1229" s="1535"/>
      <c r="X1229" s="1535"/>
      <c r="Y1229" s="1535"/>
      <c r="Z1229" s="1535"/>
      <c r="AA1229" s="1535"/>
    </row>
    <row r="1230" spans="1:27" s="1541" customFormat="1" ht="51.75" customHeight="1">
      <c r="A1230" s="841"/>
      <c r="B1230" s="1012"/>
      <c r="C1230" s="1664"/>
      <c r="D1230" s="1014"/>
      <c r="E1230" s="1113" t="s">
        <v>1498</v>
      </c>
      <c r="F1230" s="804"/>
      <c r="G1230" s="805">
        <v>1</v>
      </c>
      <c r="H1230" s="806">
        <v>0.9</v>
      </c>
      <c r="I1230" s="804"/>
      <c r="J1230" s="805">
        <v>2.1</v>
      </c>
      <c r="K1230" s="806">
        <v>1.8900000000000001</v>
      </c>
      <c r="L1230" s="842"/>
      <c r="M1230" s="842"/>
      <c r="N1230" s="810"/>
      <c r="O1230" s="72"/>
      <c r="P1230" s="72"/>
      <c r="Q1230" s="102"/>
      <c r="R1230" s="1535"/>
      <c r="S1230" s="1535"/>
      <c r="T1230" s="1535"/>
      <c r="U1230" s="1535"/>
      <c r="V1230" s="1535"/>
      <c r="W1230" s="1535"/>
      <c r="X1230" s="1535"/>
      <c r="Y1230" s="1535"/>
      <c r="Z1230" s="1535"/>
      <c r="AA1230" s="1535"/>
    </row>
    <row r="1231" spans="1:27" s="1541" customFormat="1" ht="83.25" customHeight="1">
      <c r="A1231" s="981" t="s">
        <v>1250</v>
      </c>
      <c r="B1231" s="981">
        <v>90823</v>
      </c>
      <c r="C1231" s="1563"/>
      <c r="D1231" s="983" t="s">
        <v>100</v>
      </c>
      <c r="E1231" s="989" t="s">
        <v>720</v>
      </c>
      <c r="F1231" s="981" t="s">
        <v>48</v>
      </c>
      <c r="G1231" s="984"/>
      <c r="H1231" s="985"/>
      <c r="I1231" s="985"/>
      <c r="J1231" s="985"/>
      <c r="K1231" s="986"/>
      <c r="L1231" s="986"/>
      <c r="M1231" s="986"/>
      <c r="N1231" s="987">
        <v>1</v>
      </c>
      <c r="O1231" s="72"/>
      <c r="P1231" s="72"/>
      <c r="Q1231" s="102" t="s">
        <v>270</v>
      </c>
      <c r="R1231" s="1535"/>
      <c r="S1231" s="1535"/>
      <c r="T1231" s="1535"/>
      <c r="U1231" s="1535"/>
      <c r="V1231" s="1535"/>
      <c r="W1231" s="1535"/>
      <c r="X1231" s="1535"/>
      <c r="Y1231" s="1535"/>
      <c r="Z1231" s="1535"/>
      <c r="AA1231" s="1535"/>
    </row>
    <row r="1232" spans="1:27" s="1541" customFormat="1" ht="51.75" customHeight="1">
      <c r="A1232" s="841"/>
      <c r="B1232" s="1012"/>
      <c r="C1232" s="1664"/>
      <c r="D1232" s="1014"/>
      <c r="E1232" s="801" t="s">
        <v>1654</v>
      </c>
      <c r="F1232" s="1110"/>
      <c r="G1232" s="881"/>
      <c r="H1232" s="797"/>
      <c r="I1232" s="798"/>
      <c r="J1232" s="799"/>
      <c r="K1232" s="800"/>
      <c r="L1232" s="842"/>
      <c r="M1232" s="842"/>
      <c r="N1232" s="810"/>
      <c r="O1232" s="72"/>
      <c r="P1232" s="72"/>
      <c r="Q1232" s="102"/>
      <c r="R1232" s="1535"/>
      <c r="S1232" s="1535"/>
      <c r="T1232" s="1535"/>
      <c r="U1232" s="1535"/>
      <c r="V1232" s="1535"/>
      <c r="W1232" s="1535"/>
      <c r="X1232" s="1535"/>
      <c r="Y1232" s="1535"/>
      <c r="Z1232" s="1535"/>
      <c r="AA1232" s="1535"/>
    </row>
    <row r="1233" spans="1:27" s="1541" customFormat="1" ht="51.75" customHeight="1">
      <c r="A1233" s="841"/>
      <c r="B1233" s="1012"/>
      <c r="C1233" s="1664"/>
      <c r="D1233" s="1014"/>
      <c r="E1233" s="1113" t="s">
        <v>1864</v>
      </c>
      <c r="F1233" s="804"/>
      <c r="G1233" s="1219">
        <v>1</v>
      </c>
      <c r="H1233" s="806">
        <v>0.9</v>
      </c>
      <c r="I1233" s="804"/>
      <c r="J1233" s="805">
        <v>2.1</v>
      </c>
      <c r="K1233" s="806">
        <v>1.8900000000000001</v>
      </c>
      <c r="L1233" s="842"/>
      <c r="M1233" s="842"/>
      <c r="N1233" s="810"/>
      <c r="O1233" s="72"/>
      <c r="P1233" s="72"/>
      <c r="Q1233" s="102"/>
      <c r="R1233" s="1535"/>
      <c r="S1233" s="1535"/>
      <c r="T1233" s="1535"/>
      <c r="U1233" s="1535"/>
      <c r="V1233" s="1535"/>
      <c r="W1233" s="1535"/>
      <c r="X1233" s="1535"/>
      <c r="Y1233" s="1535"/>
      <c r="Z1233" s="1535"/>
      <c r="AA1233" s="1535"/>
    </row>
    <row r="1234" spans="1:27" s="1541" customFormat="1" ht="83.25" customHeight="1">
      <c r="A1234" s="981" t="s">
        <v>1251</v>
      </c>
      <c r="B1234" s="981" t="s">
        <v>115</v>
      </c>
      <c r="C1234" s="1563"/>
      <c r="D1234" s="983" t="s">
        <v>928</v>
      </c>
      <c r="E1234" s="989" t="s">
        <v>1530</v>
      </c>
      <c r="F1234" s="981" t="s">
        <v>51</v>
      </c>
      <c r="G1234" s="984"/>
      <c r="H1234" s="985"/>
      <c r="I1234" s="985"/>
      <c r="J1234" s="985"/>
      <c r="K1234" s="986"/>
      <c r="L1234" s="986"/>
      <c r="M1234" s="986"/>
      <c r="N1234" s="987">
        <v>3.7800000000000002</v>
      </c>
      <c r="O1234" s="72"/>
      <c r="P1234" s="72"/>
      <c r="Q1234" s="102" t="s">
        <v>270</v>
      </c>
      <c r="R1234" s="1535"/>
      <c r="S1234" s="1535"/>
      <c r="T1234" s="1535"/>
      <c r="U1234" s="1535"/>
      <c r="V1234" s="1535"/>
      <c r="W1234" s="1535"/>
      <c r="X1234" s="1535"/>
      <c r="Y1234" s="1535"/>
      <c r="Z1234" s="1535"/>
      <c r="AA1234" s="1535"/>
    </row>
    <row r="1235" spans="1:27" s="1541" customFormat="1" ht="51.75" customHeight="1">
      <c r="A1235" s="841"/>
      <c r="B1235" s="1012"/>
      <c r="C1235" s="1664"/>
      <c r="D1235" s="1014"/>
      <c r="E1235" s="801" t="s">
        <v>1654</v>
      </c>
      <c r="F1235" s="1110"/>
      <c r="G1235" s="881"/>
      <c r="H1235" s="797"/>
      <c r="I1235" s="798"/>
      <c r="J1235" s="799"/>
      <c r="K1235" s="800"/>
      <c r="L1235" s="842"/>
      <c r="M1235" s="842"/>
      <c r="N1235" s="810"/>
      <c r="O1235" s="72"/>
      <c r="P1235" s="72"/>
      <c r="Q1235" s="102"/>
      <c r="R1235" s="1535"/>
      <c r="S1235" s="1535"/>
      <c r="T1235" s="1535"/>
      <c r="U1235" s="1535"/>
      <c r="V1235" s="1535"/>
      <c r="W1235" s="1535"/>
      <c r="X1235" s="1535"/>
      <c r="Y1235" s="1535"/>
      <c r="Z1235" s="1535"/>
      <c r="AA1235" s="1535"/>
    </row>
    <row r="1236" spans="1:27" s="1541" customFormat="1" ht="51.75" customHeight="1">
      <c r="A1236" s="841"/>
      <c r="B1236" s="1012"/>
      <c r="C1236" s="1664"/>
      <c r="D1236" s="1014"/>
      <c r="E1236" s="1113" t="s">
        <v>1864</v>
      </c>
      <c r="F1236" s="804"/>
      <c r="G1236" s="1219">
        <v>2</v>
      </c>
      <c r="H1236" s="806">
        <v>0.9</v>
      </c>
      <c r="I1236" s="804"/>
      <c r="J1236" s="805">
        <v>2.1</v>
      </c>
      <c r="K1236" s="806">
        <v>3.7800000000000002</v>
      </c>
      <c r="L1236" s="842"/>
      <c r="M1236" s="842"/>
      <c r="N1236" s="810"/>
      <c r="O1236" s="72"/>
      <c r="P1236" s="72"/>
      <c r="Q1236" s="102"/>
      <c r="R1236" s="1535"/>
      <c r="S1236" s="1535"/>
      <c r="T1236" s="1535"/>
      <c r="U1236" s="1535"/>
      <c r="V1236" s="1535"/>
      <c r="W1236" s="1535"/>
      <c r="X1236" s="1535"/>
      <c r="Y1236" s="1535"/>
      <c r="Z1236" s="1535"/>
      <c r="AA1236" s="1535"/>
    </row>
    <row r="1237" spans="1:27" s="1541" customFormat="1" ht="83.25" customHeight="1">
      <c r="A1237" s="981" t="s">
        <v>1260</v>
      </c>
      <c r="B1237" s="981">
        <v>84657</v>
      </c>
      <c r="C1237" s="1563"/>
      <c r="D1237" s="983" t="s">
        <v>100</v>
      </c>
      <c r="E1237" s="989" t="s">
        <v>65</v>
      </c>
      <c r="F1237" s="981" t="s">
        <v>51</v>
      </c>
      <c r="G1237" s="984"/>
      <c r="H1237" s="985"/>
      <c r="I1237" s="985"/>
      <c r="J1237" s="985"/>
      <c r="K1237" s="986"/>
      <c r="L1237" s="986"/>
      <c r="M1237" s="986"/>
      <c r="N1237" s="987">
        <v>3.7800000000000002</v>
      </c>
      <c r="O1237" s="72"/>
      <c r="P1237" s="72"/>
      <c r="Q1237" s="102" t="s">
        <v>270</v>
      </c>
      <c r="R1237" s="1535"/>
      <c r="S1237" s="1535"/>
      <c r="T1237" s="1535"/>
      <c r="U1237" s="1535"/>
      <c r="V1237" s="1535"/>
      <c r="W1237" s="1535"/>
      <c r="X1237" s="1535"/>
      <c r="Y1237" s="1535"/>
      <c r="Z1237" s="1535"/>
      <c r="AA1237" s="1535"/>
    </row>
    <row r="1238" spans="1:27" s="1541" customFormat="1" ht="51.75" customHeight="1">
      <c r="A1238" s="841"/>
      <c r="B1238" s="1012"/>
      <c r="C1238" s="1664"/>
      <c r="D1238" s="1014"/>
      <c r="E1238" s="801" t="s">
        <v>1654</v>
      </c>
      <c r="F1238" s="1110"/>
      <c r="G1238" s="881"/>
      <c r="H1238" s="797"/>
      <c r="I1238" s="798"/>
      <c r="J1238" s="799"/>
      <c r="K1238" s="800"/>
      <c r="L1238" s="842"/>
      <c r="M1238" s="842"/>
      <c r="N1238" s="810"/>
      <c r="O1238" s="72"/>
      <c r="P1238" s="72"/>
      <c r="Q1238" s="102"/>
      <c r="R1238" s="1535"/>
      <c r="S1238" s="1535"/>
      <c r="T1238" s="1535"/>
      <c r="U1238" s="1535"/>
      <c r="V1238" s="1535"/>
      <c r="W1238" s="1535"/>
      <c r="X1238" s="1535"/>
      <c r="Y1238" s="1535"/>
      <c r="Z1238" s="1535"/>
      <c r="AA1238" s="1535"/>
    </row>
    <row r="1239" spans="1:27" s="1541" customFormat="1" ht="51.75" customHeight="1">
      <c r="A1239" s="841"/>
      <c r="B1239" s="1012"/>
      <c r="C1239" s="1664"/>
      <c r="D1239" s="1014"/>
      <c r="E1239" s="1113" t="s">
        <v>1864</v>
      </c>
      <c r="F1239" s="804"/>
      <c r="G1239" s="1219">
        <v>2</v>
      </c>
      <c r="H1239" s="806">
        <v>0.9</v>
      </c>
      <c r="I1239" s="804"/>
      <c r="J1239" s="805">
        <v>2.1</v>
      </c>
      <c r="K1239" s="806">
        <v>3.7800000000000002</v>
      </c>
      <c r="L1239" s="842"/>
      <c r="M1239" s="842"/>
      <c r="N1239" s="810"/>
      <c r="O1239" s="72"/>
      <c r="P1239" s="72"/>
      <c r="Q1239" s="102"/>
      <c r="R1239" s="1535"/>
      <c r="S1239" s="1535"/>
      <c r="T1239" s="1535"/>
      <c r="U1239" s="1535"/>
      <c r="V1239" s="1535"/>
      <c r="W1239" s="1535"/>
      <c r="X1239" s="1535"/>
      <c r="Y1239" s="1535"/>
      <c r="Z1239" s="1535"/>
      <c r="AA1239" s="1535"/>
    </row>
    <row r="1240" spans="1:27" s="1541" customFormat="1" ht="83.25" customHeight="1">
      <c r="A1240" s="981" t="s">
        <v>1261</v>
      </c>
      <c r="B1240" s="981" t="s">
        <v>834</v>
      </c>
      <c r="C1240" s="1563"/>
      <c r="D1240" s="983" t="s">
        <v>100</v>
      </c>
      <c r="E1240" s="989" t="s">
        <v>835</v>
      </c>
      <c r="F1240" s="981" t="s">
        <v>51</v>
      </c>
      <c r="G1240" s="984"/>
      <c r="H1240" s="985"/>
      <c r="I1240" s="985"/>
      <c r="J1240" s="985"/>
      <c r="K1240" s="986"/>
      <c r="L1240" s="986"/>
      <c r="M1240" s="986"/>
      <c r="N1240" s="987">
        <v>3.7800000000000002</v>
      </c>
      <c r="O1240" s="72"/>
      <c r="P1240" s="72"/>
      <c r="Q1240" s="102" t="s">
        <v>270</v>
      </c>
      <c r="R1240" s="1535"/>
      <c r="S1240" s="1535"/>
      <c r="T1240" s="1535"/>
      <c r="U1240" s="1535"/>
      <c r="V1240" s="1535"/>
      <c r="W1240" s="1535"/>
      <c r="X1240" s="1535"/>
      <c r="Y1240" s="1535"/>
      <c r="Z1240" s="1535"/>
      <c r="AA1240" s="1535"/>
    </row>
    <row r="1241" spans="1:27" s="1541" customFormat="1" ht="51.75" customHeight="1">
      <c r="A1241" s="841"/>
      <c r="B1241" s="1012"/>
      <c r="C1241" s="1664"/>
      <c r="D1241" s="1014"/>
      <c r="E1241" s="801" t="s">
        <v>1654</v>
      </c>
      <c r="F1241" s="1110"/>
      <c r="G1241" s="881"/>
      <c r="H1241" s="797"/>
      <c r="I1241" s="798"/>
      <c r="J1241" s="799"/>
      <c r="K1241" s="800"/>
      <c r="L1241" s="842"/>
      <c r="M1241" s="842"/>
      <c r="N1241" s="810"/>
      <c r="O1241" s="72"/>
      <c r="P1241" s="72"/>
      <c r="Q1241" s="102"/>
      <c r="R1241" s="1535"/>
      <c r="S1241" s="1535"/>
      <c r="T1241" s="1535"/>
      <c r="U1241" s="1535"/>
      <c r="V1241" s="1535"/>
      <c r="W1241" s="1535"/>
      <c r="X1241" s="1535"/>
      <c r="Y1241" s="1535"/>
      <c r="Z1241" s="1535"/>
      <c r="AA1241" s="1535"/>
    </row>
    <row r="1242" spans="1:27" s="1541" customFormat="1" ht="51.75" customHeight="1">
      <c r="A1242" s="841"/>
      <c r="B1242" s="1012"/>
      <c r="C1242" s="1664"/>
      <c r="D1242" s="1014"/>
      <c r="E1242" s="1113" t="s">
        <v>1864</v>
      </c>
      <c r="F1242" s="804"/>
      <c r="G1242" s="1219">
        <v>2</v>
      </c>
      <c r="H1242" s="806">
        <v>0.9</v>
      </c>
      <c r="I1242" s="804"/>
      <c r="J1242" s="805">
        <v>2.1</v>
      </c>
      <c r="K1242" s="806">
        <v>3.7800000000000002</v>
      </c>
      <c r="L1242" s="842"/>
      <c r="M1242" s="842"/>
      <c r="N1242" s="810"/>
      <c r="O1242" s="72"/>
      <c r="P1242" s="72"/>
      <c r="Q1242" s="102"/>
      <c r="R1242" s="1535"/>
      <c r="S1242" s="1535"/>
      <c r="T1242" s="1535"/>
      <c r="U1242" s="1535"/>
      <c r="V1242" s="1535"/>
      <c r="W1242" s="1535"/>
      <c r="X1242" s="1535"/>
      <c r="Y1242" s="1535"/>
      <c r="Z1242" s="1535"/>
      <c r="AA1242" s="1535"/>
    </row>
    <row r="1243" spans="1:27" s="1541" customFormat="1" ht="83.25" customHeight="1">
      <c r="A1243" s="981" t="s">
        <v>1875</v>
      </c>
      <c r="B1243" s="981" t="s">
        <v>844</v>
      </c>
      <c r="C1243" s="1563"/>
      <c r="D1243" s="983" t="s">
        <v>100</v>
      </c>
      <c r="E1243" s="989" t="s">
        <v>64</v>
      </c>
      <c r="F1243" s="981" t="s">
        <v>51</v>
      </c>
      <c r="G1243" s="984"/>
      <c r="H1243" s="985"/>
      <c r="I1243" s="985"/>
      <c r="J1243" s="985"/>
      <c r="K1243" s="986"/>
      <c r="L1243" s="986"/>
      <c r="M1243" s="986"/>
      <c r="N1243" s="987">
        <v>3.7800000000000002</v>
      </c>
      <c r="O1243" s="72"/>
      <c r="P1243" s="72"/>
      <c r="Q1243" s="102" t="s">
        <v>270</v>
      </c>
      <c r="R1243" s="1535"/>
      <c r="S1243" s="1535"/>
      <c r="T1243" s="1535"/>
      <c r="U1243" s="1535"/>
      <c r="V1243" s="1535"/>
      <c r="W1243" s="1535"/>
      <c r="X1243" s="1535"/>
      <c r="Y1243" s="1535"/>
      <c r="Z1243" s="1535"/>
      <c r="AA1243" s="1535"/>
    </row>
    <row r="1244" spans="1:27" s="1541" customFormat="1" ht="51.75" customHeight="1">
      <c r="A1244" s="841"/>
      <c r="B1244" s="1012"/>
      <c r="C1244" s="1664"/>
      <c r="D1244" s="1014"/>
      <c r="E1244" s="801" t="s">
        <v>1654</v>
      </c>
      <c r="F1244" s="1110"/>
      <c r="G1244" s="881"/>
      <c r="H1244" s="797"/>
      <c r="I1244" s="798"/>
      <c r="J1244" s="799"/>
      <c r="K1244" s="800"/>
      <c r="L1244" s="842"/>
      <c r="M1244" s="842"/>
      <c r="N1244" s="810"/>
      <c r="O1244" s="72"/>
      <c r="P1244" s="72"/>
      <c r="Q1244" s="102"/>
      <c r="R1244" s="1535"/>
      <c r="S1244" s="1535"/>
      <c r="T1244" s="1535"/>
      <c r="U1244" s="1535"/>
      <c r="V1244" s="1535"/>
      <c r="W1244" s="1535"/>
      <c r="X1244" s="1535"/>
      <c r="Y1244" s="1535"/>
      <c r="Z1244" s="1535"/>
      <c r="AA1244" s="1535"/>
    </row>
    <row r="1245" spans="1:27" s="1541" customFormat="1" ht="51.75" customHeight="1">
      <c r="A1245" s="841"/>
      <c r="B1245" s="1012"/>
      <c r="C1245" s="1664"/>
      <c r="D1245" s="1014"/>
      <c r="E1245" s="1113" t="s">
        <v>1864</v>
      </c>
      <c r="F1245" s="804"/>
      <c r="G1245" s="1219">
        <v>2</v>
      </c>
      <c r="H1245" s="806">
        <v>0.9</v>
      </c>
      <c r="I1245" s="804"/>
      <c r="J1245" s="805">
        <v>2.1</v>
      </c>
      <c r="K1245" s="806">
        <v>3.7800000000000002</v>
      </c>
      <c r="L1245" s="842"/>
      <c r="M1245" s="842"/>
      <c r="N1245" s="810"/>
      <c r="O1245" s="72"/>
      <c r="P1245" s="72"/>
      <c r="Q1245" s="102"/>
      <c r="R1245" s="1535"/>
      <c r="S1245" s="1535"/>
      <c r="T1245" s="1535"/>
      <c r="U1245" s="1535"/>
      <c r="V1245" s="1535"/>
      <c r="W1245" s="1535"/>
      <c r="X1245" s="1535"/>
      <c r="Y1245" s="1535"/>
      <c r="Z1245" s="1535"/>
      <c r="AA1245" s="1535"/>
    </row>
    <row r="1246" spans="1:27" s="1541" customFormat="1" ht="53.25" customHeight="1">
      <c r="A1246" s="981" t="s">
        <v>1876</v>
      </c>
      <c r="B1246" s="981" t="s">
        <v>244</v>
      </c>
      <c r="C1246" s="1563"/>
      <c r="D1246" s="983" t="s">
        <v>928</v>
      </c>
      <c r="E1246" s="989" t="s">
        <v>1874</v>
      </c>
      <c r="F1246" s="981" t="s">
        <v>96</v>
      </c>
      <c r="G1246" s="984"/>
      <c r="H1246" s="985"/>
      <c r="I1246" s="985"/>
      <c r="J1246" s="985"/>
      <c r="K1246" s="986"/>
      <c r="L1246" s="986"/>
      <c r="M1246" s="986"/>
      <c r="N1246" s="987">
        <v>1</v>
      </c>
      <c r="O1246" s="72"/>
      <c r="P1246" s="72"/>
      <c r="Q1246" s="102" t="s">
        <v>270</v>
      </c>
      <c r="R1246" s="1535"/>
      <c r="S1246" s="1535"/>
      <c r="T1246" s="1535"/>
      <c r="U1246" s="1535"/>
      <c r="V1246" s="1535"/>
      <c r="W1246" s="1535"/>
      <c r="X1246" s="1535"/>
      <c r="Y1246" s="1535"/>
      <c r="Z1246" s="1535"/>
      <c r="AA1246" s="1535"/>
    </row>
    <row r="1247" spans="1:27" s="1541" customFormat="1" ht="47.25" customHeight="1">
      <c r="A1247" s="837"/>
      <c r="B1247" s="1011"/>
      <c r="C1247" s="1664"/>
      <c r="D1247" s="1013"/>
      <c r="E1247" s="801" t="s">
        <v>1604</v>
      </c>
      <c r="F1247" s="1110"/>
      <c r="G1247" s="802"/>
      <c r="H1247" s="797"/>
      <c r="I1247" s="798"/>
      <c r="J1247" s="799"/>
      <c r="K1247" s="800"/>
      <c r="L1247" s="839"/>
      <c r="M1247" s="839"/>
      <c r="N1247" s="865"/>
      <c r="O1247" s="72"/>
      <c r="P1247" s="72"/>
      <c r="Q1247" s="102"/>
      <c r="R1247" s="1535"/>
      <c r="S1247" s="1535"/>
      <c r="T1247" s="1535"/>
      <c r="U1247" s="1535"/>
      <c r="V1247" s="1535"/>
      <c r="W1247" s="1535"/>
      <c r="X1247" s="1535"/>
      <c r="Y1247" s="1535"/>
      <c r="Z1247" s="1535"/>
      <c r="AA1247" s="1535"/>
    </row>
    <row r="1248" spans="1:27" s="1541" customFormat="1" ht="47.25" customHeight="1">
      <c r="A1248" s="841"/>
      <c r="B1248" s="1012"/>
      <c r="C1248" s="1664"/>
      <c r="D1248" s="1014"/>
      <c r="E1248" s="1113" t="s">
        <v>1498</v>
      </c>
      <c r="F1248" s="804"/>
      <c r="G1248" s="805">
        <v>1</v>
      </c>
      <c r="H1248" s="806">
        <v>0.9</v>
      </c>
      <c r="I1248" s="804"/>
      <c r="J1248" s="805">
        <v>2.1</v>
      </c>
      <c r="K1248" s="806">
        <v>1.8900000000000001</v>
      </c>
      <c r="L1248" s="842"/>
      <c r="M1248" s="842"/>
      <c r="N1248" s="810"/>
      <c r="O1248" s="72"/>
      <c r="P1248" s="72"/>
      <c r="Q1248" s="102"/>
      <c r="R1248" s="1535"/>
      <c r="S1248" s="1535"/>
      <c r="T1248" s="1535"/>
      <c r="U1248" s="1535"/>
      <c r="V1248" s="1535"/>
      <c r="W1248" s="1535"/>
      <c r="X1248" s="1535"/>
      <c r="Y1248" s="1535"/>
      <c r="Z1248" s="1535"/>
      <c r="AA1248" s="1535"/>
    </row>
    <row r="1249" spans="1:34" s="1541" customFormat="1" ht="63" customHeight="1">
      <c r="A1249" s="981" t="s">
        <v>1877</v>
      </c>
      <c r="B1249" s="981">
        <v>95468</v>
      </c>
      <c r="C1249" s="1563"/>
      <c r="D1249" s="983" t="s">
        <v>100</v>
      </c>
      <c r="E1249" s="989" t="s">
        <v>845</v>
      </c>
      <c r="F1249" s="981" t="s">
        <v>51</v>
      </c>
      <c r="G1249" s="984"/>
      <c r="H1249" s="985"/>
      <c r="I1249" s="985"/>
      <c r="J1249" s="985"/>
      <c r="K1249" s="986"/>
      <c r="L1249" s="986"/>
      <c r="M1249" s="986"/>
      <c r="N1249" s="987">
        <v>18.420000000000002</v>
      </c>
      <c r="O1249" s="72"/>
      <c r="P1249" s="72"/>
      <c r="Q1249" s="102" t="s">
        <v>270</v>
      </c>
      <c r="R1249" s="1535"/>
      <c r="S1249" s="1535"/>
      <c r="T1249" s="1535"/>
      <c r="U1249" s="1535"/>
      <c r="V1249" s="1535"/>
      <c r="W1249" s="1535"/>
      <c r="X1249" s="1535"/>
      <c r="Y1249" s="1535"/>
      <c r="Z1249" s="1535"/>
      <c r="AA1249" s="1535"/>
    </row>
    <row r="1250" spans="1:34" s="1561" customFormat="1" ht="40.5" customHeight="1">
      <c r="A1250" s="819"/>
      <c r="B1250" s="1000"/>
      <c r="C1250" s="807"/>
      <c r="D1250" s="1003"/>
      <c r="E1250" s="1110" t="s">
        <v>1475</v>
      </c>
      <c r="F1250" s="1110"/>
      <c r="G1250" s="802"/>
      <c r="H1250" s="797"/>
      <c r="I1250" s="798"/>
      <c r="J1250" s="799"/>
      <c r="K1250" s="800"/>
      <c r="L1250" s="808"/>
      <c r="M1250" s="809"/>
      <c r="N1250" s="114"/>
      <c r="O1250" s="848"/>
      <c r="P1250" s="810"/>
      <c r="Q1250" s="1645"/>
      <c r="R1250" s="1646"/>
      <c r="S1250" s="1608"/>
      <c r="T1250" s="1596"/>
      <c r="U1250" s="1608"/>
      <c r="V1250" s="1609"/>
      <c r="W1250" s="811"/>
      <c r="X1250" s="1560"/>
      <c r="Y1250" s="811"/>
      <c r="Z1250" s="811"/>
      <c r="AA1250" s="811"/>
      <c r="AB1250" s="811"/>
      <c r="AC1250" s="811"/>
      <c r="AD1250" s="811"/>
      <c r="AE1250" s="811"/>
      <c r="AF1250" s="811"/>
      <c r="AH1250" s="1560" t="s">
        <v>1166</v>
      </c>
    </row>
    <row r="1251" spans="1:34" s="1561" customFormat="1" ht="40.5" customHeight="1">
      <c r="A1251" s="827"/>
      <c r="B1251" s="1001"/>
      <c r="C1251" s="807"/>
      <c r="D1251" s="1006"/>
      <c r="E1251" s="1113" t="s">
        <v>1882</v>
      </c>
      <c r="F1251" s="804"/>
      <c r="G1251" s="1219">
        <v>2</v>
      </c>
      <c r="H1251" s="806">
        <v>0.9</v>
      </c>
      <c r="I1251" s="804"/>
      <c r="J1251" s="805">
        <v>2.1</v>
      </c>
      <c r="K1251" s="806">
        <v>3.7800000000000002</v>
      </c>
      <c r="L1251" s="808"/>
      <c r="M1251" s="809"/>
      <c r="N1251" s="114"/>
      <c r="O1251" s="848"/>
      <c r="P1251" s="810"/>
      <c r="Q1251" s="1645"/>
      <c r="R1251" s="1646"/>
      <c r="S1251" s="1645"/>
      <c r="T1251" s="1646"/>
      <c r="U1251" s="1645"/>
      <c r="V1251" s="1646"/>
      <c r="W1251" s="811"/>
      <c r="X1251" s="1560"/>
      <c r="Y1251" s="811"/>
      <c r="Z1251" s="811"/>
      <c r="AA1251" s="811"/>
      <c r="AB1251" s="811"/>
      <c r="AC1251" s="811"/>
      <c r="AD1251" s="811"/>
      <c r="AE1251" s="811"/>
      <c r="AF1251" s="811"/>
      <c r="AH1251" s="1560"/>
    </row>
    <row r="1252" spans="1:34" s="1561" customFormat="1" ht="40.5" customHeight="1">
      <c r="A1252" s="827"/>
      <c r="B1252" s="1001"/>
      <c r="C1252" s="807"/>
      <c r="D1252" s="1006"/>
      <c r="E1252" s="1113" t="s">
        <v>1881</v>
      </c>
      <c r="F1252" s="804"/>
      <c r="G1252" s="1219">
        <v>2</v>
      </c>
      <c r="H1252" s="806">
        <v>0.8</v>
      </c>
      <c r="I1252" s="804"/>
      <c r="J1252" s="805">
        <v>2.1</v>
      </c>
      <c r="K1252" s="806">
        <v>3.3600000000000003</v>
      </c>
      <c r="L1252" s="808"/>
      <c r="M1252" s="809"/>
      <c r="N1252" s="114"/>
      <c r="O1252" s="848"/>
      <c r="P1252" s="810"/>
      <c r="Q1252" s="1645"/>
      <c r="R1252" s="1646"/>
      <c r="S1252" s="1645"/>
      <c r="T1252" s="1646"/>
      <c r="U1252" s="1645"/>
      <c r="V1252" s="1646"/>
      <c r="W1252" s="811"/>
      <c r="X1252" s="1560"/>
      <c r="Y1252" s="811"/>
      <c r="Z1252" s="811"/>
      <c r="AA1252" s="811"/>
      <c r="AB1252" s="811"/>
      <c r="AC1252" s="811"/>
      <c r="AD1252" s="811"/>
      <c r="AE1252" s="811"/>
      <c r="AF1252" s="811"/>
      <c r="AH1252" s="1560"/>
    </row>
    <row r="1253" spans="1:34" s="1561" customFormat="1" ht="40.5" customHeight="1">
      <c r="A1253" s="827"/>
      <c r="B1253" s="1001"/>
      <c r="C1253" s="807"/>
      <c r="D1253" s="1006"/>
      <c r="E1253" s="1110" t="s">
        <v>1185</v>
      </c>
      <c r="F1253" s="1110"/>
      <c r="G1253" s="881"/>
      <c r="H1253" s="797"/>
      <c r="I1253" s="798"/>
      <c r="J1253" s="799"/>
      <c r="K1253" s="800"/>
      <c r="L1253" s="808"/>
      <c r="M1253" s="809"/>
      <c r="N1253" s="114"/>
      <c r="O1253" s="848"/>
      <c r="P1253" s="810"/>
      <c r="Q1253" s="1645"/>
      <c r="R1253" s="1646"/>
      <c r="S1253" s="1645"/>
      <c r="T1253" s="1646"/>
      <c r="U1253" s="1645"/>
      <c r="V1253" s="1646"/>
      <c r="W1253" s="811"/>
      <c r="X1253" s="1560"/>
      <c r="Y1253" s="811"/>
      <c r="Z1253" s="811"/>
      <c r="AA1253" s="811"/>
      <c r="AB1253" s="811"/>
      <c r="AC1253" s="811"/>
      <c r="AD1253" s="811"/>
      <c r="AE1253" s="811"/>
      <c r="AF1253" s="811"/>
      <c r="AH1253" s="1560"/>
    </row>
    <row r="1254" spans="1:34" s="1561" customFormat="1" ht="40.5" customHeight="1">
      <c r="A1254" s="827"/>
      <c r="B1254" s="1001"/>
      <c r="C1254" s="807"/>
      <c r="D1254" s="1006"/>
      <c r="E1254" s="801" t="s">
        <v>1174</v>
      </c>
      <c r="F1254" s="1110"/>
      <c r="G1254" s="881"/>
      <c r="H1254" s="797"/>
      <c r="I1254" s="798"/>
      <c r="J1254" s="799"/>
      <c r="K1254" s="800"/>
      <c r="L1254" s="808"/>
      <c r="M1254" s="809"/>
      <c r="N1254" s="114"/>
      <c r="O1254" s="848"/>
      <c r="P1254" s="810"/>
      <c r="Q1254" s="1645"/>
      <c r="R1254" s="1646"/>
      <c r="S1254" s="1645"/>
      <c r="T1254" s="1646"/>
      <c r="U1254" s="1645"/>
      <c r="V1254" s="1646"/>
      <c r="W1254" s="811"/>
      <c r="X1254" s="1560"/>
      <c r="Y1254" s="811"/>
      <c r="Z1254" s="811"/>
      <c r="AA1254" s="811"/>
      <c r="AB1254" s="811"/>
      <c r="AC1254" s="811"/>
      <c r="AD1254" s="811"/>
      <c r="AE1254" s="811"/>
      <c r="AF1254" s="811"/>
      <c r="AH1254" s="1560"/>
    </row>
    <row r="1255" spans="1:34" s="1561" customFormat="1" ht="40.5" customHeight="1">
      <c r="A1255" s="827"/>
      <c r="B1255" s="1001"/>
      <c r="C1255" s="807"/>
      <c r="D1255" s="1006"/>
      <c r="E1255" s="1113" t="s">
        <v>1881</v>
      </c>
      <c r="F1255" s="804"/>
      <c r="G1255" s="1219">
        <v>2</v>
      </c>
      <c r="H1255" s="806">
        <v>0.8</v>
      </c>
      <c r="I1255" s="804"/>
      <c r="J1255" s="805">
        <v>2.1</v>
      </c>
      <c r="K1255" s="806">
        <v>3.3600000000000003</v>
      </c>
      <c r="L1255" s="808"/>
      <c r="M1255" s="809"/>
      <c r="N1255" s="114"/>
      <c r="O1255" s="848"/>
      <c r="P1255" s="810"/>
      <c r="Q1255" s="1645"/>
      <c r="R1255" s="1646"/>
      <c r="S1255" s="1645"/>
      <c r="T1255" s="1646"/>
      <c r="U1255" s="1645"/>
      <c r="V1255" s="1646"/>
      <c r="W1255" s="811"/>
      <c r="X1255" s="1560"/>
      <c r="Y1255" s="811"/>
      <c r="Z1255" s="811"/>
      <c r="AA1255" s="811"/>
      <c r="AB1255" s="811"/>
      <c r="AC1255" s="811"/>
      <c r="AD1255" s="811"/>
      <c r="AE1255" s="811"/>
      <c r="AF1255" s="811"/>
      <c r="AH1255" s="1560"/>
    </row>
    <row r="1256" spans="1:34" s="1561" customFormat="1" ht="40.5" customHeight="1">
      <c r="A1256" s="827"/>
      <c r="B1256" s="1001"/>
      <c r="C1256" s="807"/>
      <c r="D1256" s="1006"/>
      <c r="E1256" s="801" t="s">
        <v>1886</v>
      </c>
      <c r="F1256" s="1110"/>
      <c r="G1256" s="802"/>
      <c r="H1256" s="797"/>
      <c r="I1256" s="798"/>
      <c r="J1256" s="799"/>
      <c r="K1256" s="800"/>
      <c r="L1256" s="808"/>
      <c r="M1256" s="809"/>
      <c r="N1256" s="114"/>
      <c r="O1256" s="848"/>
      <c r="P1256" s="810"/>
      <c r="Q1256" s="1645"/>
      <c r="R1256" s="1646"/>
      <c r="S1256" s="1645"/>
      <c r="T1256" s="1646"/>
      <c r="U1256" s="1645"/>
      <c r="V1256" s="1646"/>
      <c r="W1256" s="811"/>
      <c r="X1256" s="1560"/>
      <c r="Y1256" s="811"/>
      <c r="Z1256" s="811"/>
      <c r="AA1256" s="811"/>
      <c r="AB1256" s="811"/>
      <c r="AC1256" s="811"/>
      <c r="AD1256" s="811"/>
      <c r="AE1256" s="811"/>
      <c r="AF1256" s="811"/>
      <c r="AH1256" s="1560"/>
    </row>
    <row r="1257" spans="1:34" s="1561" customFormat="1" ht="40.5" customHeight="1">
      <c r="A1257" s="827"/>
      <c r="B1257" s="1001"/>
      <c r="C1257" s="807"/>
      <c r="D1257" s="1006"/>
      <c r="E1257" s="1113" t="s">
        <v>1504</v>
      </c>
      <c r="F1257" s="804"/>
      <c r="G1257" s="1219">
        <v>2</v>
      </c>
      <c r="H1257" s="806">
        <v>2.2000000000000002</v>
      </c>
      <c r="I1257" s="804"/>
      <c r="J1257" s="805">
        <v>1.8</v>
      </c>
      <c r="K1257" s="806">
        <v>7.9200000000000008</v>
      </c>
      <c r="L1257" s="808"/>
      <c r="M1257" s="809"/>
      <c r="N1257" s="114"/>
      <c r="O1257" s="848"/>
      <c r="P1257" s="810"/>
      <c r="Q1257" s="1645"/>
      <c r="R1257" s="1646"/>
      <c r="S1257" s="1645"/>
      <c r="T1257" s="1646"/>
      <c r="U1257" s="1645"/>
      <c r="V1257" s="1646"/>
      <c r="W1257" s="811"/>
      <c r="X1257" s="1560"/>
      <c r="Y1257" s="811"/>
      <c r="Z1257" s="811"/>
      <c r="AA1257" s="811"/>
      <c r="AB1257" s="811"/>
      <c r="AC1257" s="811"/>
      <c r="AD1257" s="811"/>
      <c r="AE1257" s="811"/>
      <c r="AF1257" s="811"/>
      <c r="AH1257" s="1560"/>
    </row>
    <row r="1258" spans="1:34" s="1541" customFormat="1" ht="53.25" customHeight="1">
      <c r="A1258" s="981" t="s">
        <v>1878</v>
      </c>
      <c r="B1258" s="981">
        <v>93184</v>
      </c>
      <c r="C1258" s="1563"/>
      <c r="D1258" s="983" t="s">
        <v>100</v>
      </c>
      <c r="E1258" s="989" t="s">
        <v>734</v>
      </c>
      <c r="F1258" s="981" t="s">
        <v>47</v>
      </c>
      <c r="G1258" s="984"/>
      <c r="H1258" s="985"/>
      <c r="I1258" s="985"/>
      <c r="J1258" s="985"/>
      <c r="K1258" s="986"/>
      <c r="L1258" s="986"/>
      <c r="M1258" s="986"/>
      <c r="N1258" s="987">
        <v>15.149999999999999</v>
      </c>
      <c r="O1258" s="72"/>
      <c r="P1258" s="72"/>
      <c r="Q1258" s="102" t="s">
        <v>270</v>
      </c>
      <c r="R1258" s="1535"/>
      <c r="S1258" s="1535"/>
      <c r="T1258" s="1535"/>
      <c r="U1258" s="1535"/>
      <c r="V1258" s="1535"/>
      <c r="W1258" s="1535"/>
      <c r="X1258" s="1535"/>
      <c r="Y1258" s="1535"/>
      <c r="Z1258" s="1535"/>
      <c r="AA1258" s="1535"/>
    </row>
    <row r="1259" spans="1:34" s="1561" customFormat="1" ht="40.5" customHeight="1">
      <c r="A1259" s="819"/>
      <c r="B1259" s="1000"/>
      <c r="C1259" s="807"/>
      <c r="D1259" s="1003"/>
      <c r="E1259" s="1113" t="s">
        <v>1501</v>
      </c>
      <c r="F1259" s="804"/>
      <c r="G1259" s="805">
        <v>4</v>
      </c>
      <c r="H1259" s="806">
        <v>0.8</v>
      </c>
      <c r="I1259" s="804"/>
      <c r="J1259" s="805">
        <v>2.1</v>
      </c>
      <c r="K1259" s="798">
        <v>1.6800000000000002</v>
      </c>
      <c r="L1259" s="808"/>
      <c r="M1259" s="809"/>
      <c r="N1259" s="114">
        <v>4.4000000000000004</v>
      </c>
      <c r="O1259" s="848"/>
      <c r="P1259" s="810"/>
      <c r="Q1259" s="1645"/>
      <c r="R1259" s="1646"/>
      <c r="S1259" s="1608"/>
      <c r="T1259" s="1596"/>
      <c r="U1259" s="1608"/>
      <c r="V1259" s="1609"/>
      <c r="W1259" s="811"/>
      <c r="X1259" s="1560"/>
      <c r="Y1259" s="811"/>
      <c r="Z1259" s="811"/>
      <c r="AA1259" s="811"/>
      <c r="AB1259" s="811"/>
      <c r="AC1259" s="811"/>
      <c r="AD1259" s="811"/>
      <c r="AE1259" s="811"/>
      <c r="AF1259" s="811"/>
      <c r="AH1259" s="1560" t="s">
        <v>1166</v>
      </c>
    </row>
    <row r="1260" spans="1:34" s="1561" customFormat="1" ht="40.5" customHeight="1">
      <c r="A1260" s="827"/>
      <c r="B1260" s="1001"/>
      <c r="C1260" s="807"/>
      <c r="D1260" s="1006"/>
      <c r="E1260" s="1113" t="s">
        <v>1502</v>
      </c>
      <c r="F1260" s="804"/>
      <c r="G1260" s="805">
        <v>3</v>
      </c>
      <c r="H1260" s="806">
        <v>0.9</v>
      </c>
      <c r="I1260" s="804"/>
      <c r="J1260" s="805">
        <v>2.1</v>
      </c>
      <c r="K1260" s="798">
        <v>1.8900000000000001</v>
      </c>
      <c r="L1260" s="808"/>
      <c r="M1260" s="809"/>
      <c r="N1260" s="114">
        <v>3.5999999999999996</v>
      </c>
      <c r="O1260" s="848"/>
      <c r="P1260" s="810"/>
      <c r="Q1260" s="1645"/>
      <c r="R1260" s="1646"/>
      <c r="S1260" s="1645"/>
      <c r="T1260" s="1646"/>
      <c r="U1260" s="1645"/>
      <c r="V1260" s="1646"/>
      <c r="W1260" s="811"/>
      <c r="X1260" s="1560"/>
      <c r="Y1260" s="811"/>
      <c r="Z1260" s="811"/>
      <c r="AA1260" s="811"/>
      <c r="AB1260" s="811"/>
      <c r="AC1260" s="811"/>
      <c r="AD1260" s="811"/>
      <c r="AE1260" s="811"/>
      <c r="AF1260" s="811"/>
      <c r="AH1260" s="1560"/>
    </row>
    <row r="1261" spans="1:34" s="1561" customFormat="1" ht="40.5" customHeight="1">
      <c r="A1261" s="827"/>
      <c r="B1261" s="1001"/>
      <c r="C1261" s="807"/>
      <c r="D1261" s="1006"/>
      <c r="E1261" s="1113" t="s">
        <v>1498</v>
      </c>
      <c r="F1261" s="804"/>
      <c r="G1261" s="805">
        <v>1</v>
      </c>
      <c r="H1261" s="806">
        <v>0.9</v>
      </c>
      <c r="I1261" s="804"/>
      <c r="J1261" s="805">
        <v>2.1</v>
      </c>
      <c r="K1261" s="798">
        <v>1.8900000000000001</v>
      </c>
      <c r="L1261" s="808"/>
      <c r="M1261" s="809"/>
      <c r="N1261" s="114">
        <v>1.2</v>
      </c>
      <c r="O1261" s="848"/>
      <c r="P1261" s="810"/>
      <c r="Q1261" s="1645"/>
      <c r="R1261" s="1646"/>
      <c r="S1261" s="1645"/>
      <c r="T1261" s="1646"/>
      <c r="U1261" s="1645"/>
      <c r="V1261" s="1646"/>
      <c r="W1261" s="811"/>
      <c r="X1261" s="1560"/>
      <c r="Y1261" s="811"/>
      <c r="Z1261" s="811"/>
      <c r="AA1261" s="811"/>
      <c r="AB1261" s="811"/>
      <c r="AC1261" s="811"/>
      <c r="AD1261" s="811"/>
      <c r="AE1261" s="811"/>
      <c r="AF1261" s="811"/>
      <c r="AH1261" s="1560"/>
    </row>
    <row r="1262" spans="1:34" s="1561" customFormat="1" ht="40.5" customHeight="1">
      <c r="A1262" s="827"/>
      <c r="B1262" s="1001"/>
      <c r="C1262" s="807"/>
      <c r="D1262" s="1006"/>
      <c r="E1262" s="1113" t="s">
        <v>1863</v>
      </c>
      <c r="F1262" s="804"/>
      <c r="G1262" s="805">
        <v>1</v>
      </c>
      <c r="H1262" s="806">
        <v>0.9</v>
      </c>
      <c r="I1262" s="804"/>
      <c r="J1262" s="805">
        <v>2.1</v>
      </c>
      <c r="K1262" s="798">
        <v>1.8900000000000001</v>
      </c>
      <c r="L1262" s="808"/>
      <c r="M1262" s="809"/>
      <c r="N1262" s="114">
        <v>1.2</v>
      </c>
      <c r="O1262" s="848"/>
      <c r="P1262" s="810"/>
      <c r="Q1262" s="1645"/>
      <c r="R1262" s="1646"/>
      <c r="S1262" s="1645"/>
      <c r="T1262" s="1646"/>
      <c r="U1262" s="1645"/>
      <c r="V1262" s="1646"/>
      <c r="W1262" s="811"/>
      <c r="X1262" s="1560"/>
      <c r="Y1262" s="811"/>
      <c r="Z1262" s="811"/>
      <c r="AA1262" s="811"/>
      <c r="AB1262" s="811"/>
      <c r="AC1262" s="811"/>
      <c r="AD1262" s="811"/>
      <c r="AE1262" s="811"/>
      <c r="AF1262" s="811"/>
      <c r="AH1262" s="1560"/>
    </row>
    <row r="1263" spans="1:34" s="1561" customFormat="1" ht="40.5" customHeight="1">
      <c r="A1263" s="827"/>
      <c r="B1263" s="1001"/>
      <c r="C1263" s="807"/>
      <c r="D1263" s="1006"/>
      <c r="E1263" s="1113" t="s">
        <v>1506</v>
      </c>
      <c r="F1263" s="804"/>
      <c r="G1263" s="805">
        <v>1</v>
      </c>
      <c r="H1263" s="806">
        <v>1.25</v>
      </c>
      <c r="I1263" s="804"/>
      <c r="J1263" s="805">
        <v>2.1</v>
      </c>
      <c r="K1263" s="798">
        <v>2.625</v>
      </c>
      <c r="L1263" s="808"/>
      <c r="M1263" s="809"/>
      <c r="N1263" s="114">
        <v>1.5499999999999998</v>
      </c>
      <c r="O1263" s="848"/>
      <c r="P1263" s="810"/>
      <c r="Q1263" s="1645"/>
      <c r="R1263" s="1646"/>
      <c r="S1263" s="1645"/>
      <c r="T1263" s="1646"/>
      <c r="U1263" s="1645"/>
      <c r="V1263" s="1646"/>
      <c r="W1263" s="811"/>
      <c r="X1263" s="1560"/>
      <c r="Y1263" s="811"/>
      <c r="Z1263" s="811"/>
      <c r="AA1263" s="811"/>
      <c r="AB1263" s="811"/>
      <c r="AC1263" s="811"/>
      <c r="AD1263" s="811"/>
      <c r="AE1263" s="811"/>
      <c r="AF1263" s="811"/>
      <c r="AH1263" s="1560"/>
    </row>
    <row r="1264" spans="1:34" s="1561" customFormat="1" ht="40.5" customHeight="1">
      <c r="A1264" s="827"/>
      <c r="B1264" s="1001"/>
      <c r="C1264" s="807"/>
      <c r="D1264" s="1006"/>
      <c r="E1264" s="1113" t="s">
        <v>1509</v>
      </c>
      <c r="F1264" s="804"/>
      <c r="G1264" s="805">
        <v>1</v>
      </c>
      <c r="H1264" s="806">
        <v>1.2</v>
      </c>
      <c r="I1264" s="804"/>
      <c r="J1264" s="805">
        <v>2.1</v>
      </c>
      <c r="K1264" s="798">
        <v>2.52</v>
      </c>
      <c r="L1264" s="808"/>
      <c r="M1264" s="809"/>
      <c r="N1264" s="114">
        <v>1.4999999999999998</v>
      </c>
      <c r="O1264" s="848"/>
      <c r="P1264" s="810"/>
      <c r="Q1264" s="1645"/>
      <c r="R1264" s="1646"/>
      <c r="S1264" s="1645"/>
      <c r="T1264" s="1646"/>
      <c r="U1264" s="1645"/>
      <c r="V1264" s="1646"/>
      <c r="W1264" s="811"/>
      <c r="X1264" s="1560"/>
      <c r="Y1264" s="811"/>
      <c r="Z1264" s="811"/>
      <c r="AA1264" s="811"/>
      <c r="AB1264" s="811"/>
      <c r="AC1264" s="811"/>
      <c r="AD1264" s="811"/>
      <c r="AE1264" s="811"/>
      <c r="AF1264" s="811"/>
      <c r="AH1264" s="1560"/>
    </row>
    <row r="1265" spans="1:34" s="1561" customFormat="1" ht="40.5" customHeight="1">
      <c r="A1265" s="1428"/>
      <c r="B1265" s="1437"/>
      <c r="C1265" s="1418"/>
      <c r="D1265" s="1438"/>
      <c r="E1265" s="1454" t="s">
        <v>1510</v>
      </c>
      <c r="F1265" s="1455"/>
      <c r="G1265" s="1456">
        <v>1</v>
      </c>
      <c r="H1265" s="1457">
        <v>1.4</v>
      </c>
      <c r="I1265" s="1455"/>
      <c r="J1265" s="1456">
        <v>2.1</v>
      </c>
      <c r="K1265" s="1307">
        <v>2.94</v>
      </c>
      <c r="L1265" s="1448"/>
      <c r="M1265" s="1435"/>
      <c r="N1265" s="1453">
        <v>1.6999999999999997</v>
      </c>
      <c r="O1265" s="848"/>
      <c r="P1265" s="810"/>
      <c r="Q1265" s="1645"/>
      <c r="R1265" s="1646"/>
      <c r="S1265" s="1645"/>
      <c r="T1265" s="1646"/>
      <c r="U1265" s="1645"/>
      <c r="V1265" s="1646"/>
      <c r="W1265" s="811"/>
      <c r="X1265" s="1560"/>
      <c r="Y1265" s="811"/>
      <c r="Z1265" s="811"/>
      <c r="AA1265" s="811"/>
      <c r="AB1265" s="811"/>
      <c r="AC1265" s="811"/>
      <c r="AD1265" s="811"/>
      <c r="AE1265" s="811"/>
      <c r="AF1265" s="811"/>
      <c r="AH1265" s="1560"/>
    </row>
    <row r="1266" spans="1:34" s="1534" customFormat="1" ht="44.25" customHeight="1">
      <c r="A1266" s="1479" t="s">
        <v>21</v>
      </c>
      <c r="B1266" s="1480" t="s">
        <v>540</v>
      </c>
      <c r="C1266" s="1481"/>
      <c r="D1266" s="1482"/>
      <c r="E1266" s="1482" t="s">
        <v>66</v>
      </c>
      <c r="F1266" s="1483"/>
      <c r="G1266" s="1484"/>
      <c r="H1266" s="1485"/>
      <c r="I1266" s="1485"/>
      <c r="J1266" s="1485"/>
      <c r="K1266" s="1485"/>
      <c r="L1266" s="1487"/>
      <c r="M1266" s="1487"/>
      <c r="N1266" s="1488"/>
      <c r="O1266" s="82"/>
      <c r="Q1266" s="110" t="s">
        <v>540</v>
      </c>
      <c r="R1266" s="1535"/>
      <c r="S1266" s="1535"/>
      <c r="T1266" s="1535"/>
      <c r="U1266" s="1535"/>
      <c r="V1266" s="1535"/>
      <c r="W1266" s="1535"/>
      <c r="X1266" s="1535"/>
      <c r="Y1266" s="1535"/>
      <c r="Z1266" s="1535"/>
      <c r="AA1266" s="1535"/>
    </row>
    <row r="1267" spans="1:34" s="1541" customFormat="1" ht="53.25" customHeight="1">
      <c r="A1267" s="1542" t="s">
        <v>22</v>
      </c>
      <c r="B1267" s="1542">
        <v>94962</v>
      </c>
      <c r="C1267" s="1563"/>
      <c r="D1267" s="1543" t="s">
        <v>100</v>
      </c>
      <c r="E1267" s="1564" t="s">
        <v>732</v>
      </c>
      <c r="F1267" s="1542" t="s">
        <v>55</v>
      </c>
      <c r="G1267" s="1544"/>
      <c r="H1267" s="1545"/>
      <c r="I1267" s="1545"/>
      <c r="J1267" s="1545"/>
      <c r="K1267" s="1546"/>
      <c r="L1267" s="1546"/>
      <c r="M1267" s="1546"/>
      <c r="N1267" s="1547">
        <v>18.918400000000002</v>
      </c>
      <c r="O1267" s="72"/>
      <c r="P1267" s="72"/>
      <c r="Q1267" s="102" t="s">
        <v>270</v>
      </c>
      <c r="R1267" s="1535"/>
      <c r="S1267" s="1535"/>
      <c r="T1267" s="1535"/>
      <c r="U1267" s="1535"/>
      <c r="V1267" s="1535"/>
      <c r="W1267" s="1535"/>
      <c r="X1267" s="1535"/>
      <c r="Y1267" s="1535"/>
      <c r="Z1267" s="1535"/>
      <c r="AA1267" s="1535"/>
    </row>
    <row r="1268" spans="1:34" s="1566" customFormat="1" ht="70.5" customHeight="1">
      <c r="A1268" s="1551"/>
      <c r="B1268" s="1639"/>
      <c r="C1268" s="1649"/>
      <c r="D1268" s="1674"/>
      <c r="E1268" s="1552" t="s">
        <v>848</v>
      </c>
      <c r="F1268" s="1552"/>
      <c r="G1268" s="1554"/>
      <c r="H1268" s="1555"/>
      <c r="I1268" s="1556"/>
      <c r="J1268" s="1557">
        <v>0.05</v>
      </c>
      <c r="K1268" s="1641">
        <v>378.36799999999999</v>
      </c>
      <c r="L1268" s="1605">
        <v>18.918400000000002</v>
      </c>
      <c r="M1268" s="1605"/>
      <c r="N1268" s="1644"/>
      <c r="O1268" s="1170"/>
      <c r="P1268" s="1170"/>
      <c r="Q1268" s="1163"/>
      <c r="R1268" s="1565"/>
      <c r="S1268" s="1565"/>
      <c r="T1268" s="1565"/>
      <c r="U1268" s="1565"/>
      <c r="V1268" s="1565"/>
      <c r="W1268" s="1565"/>
      <c r="X1268" s="1565"/>
      <c r="Y1268" s="1565"/>
      <c r="Z1268" s="1565"/>
      <c r="AA1268" s="1565"/>
    </row>
    <row r="1269" spans="1:34" s="1541" customFormat="1" ht="53.25" customHeight="1">
      <c r="A1269" s="981" t="s">
        <v>512</v>
      </c>
      <c r="B1269" s="981">
        <v>90470</v>
      </c>
      <c r="C1269" s="1124"/>
      <c r="D1269" s="983" t="s">
        <v>100</v>
      </c>
      <c r="E1269" s="989" t="s">
        <v>822</v>
      </c>
      <c r="F1269" s="981" t="s">
        <v>47</v>
      </c>
      <c r="G1269" s="984"/>
      <c r="H1269" s="985"/>
      <c r="I1269" s="985"/>
      <c r="J1269" s="985"/>
      <c r="K1269" s="986"/>
      <c r="L1269" s="986"/>
      <c r="M1269" s="986"/>
      <c r="N1269" s="987">
        <v>85</v>
      </c>
      <c r="O1269" s="72"/>
      <c r="P1269" s="72"/>
      <c r="Q1269" s="102" t="s">
        <v>270</v>
      </c>
      <c r="R1269" s="1535"/>
      <c r="S1269" s="1535"/>
      <c r="T1269" s="1535"/>
      <c r="U1269" s="1535"/>
      <c r="V1269" s="1535"/>
      <c r="W1269" s="1535"/>
      <c r="X1269" s="1535"/>
      <c r="Y1269" s="1535"/>
      <c r="Z1269" s="1535"/>
      <c r="AA1269" s="1535"/>
    </row>
    <row r="1270" spans="1:34" s="1202" customFormat="1" ht="42.75" customHeight="1">
      <c r="A1270" s="819"/>
      <c r="B1270" s="1341"/>
      <c r="C1270" s="1342"/>
      <c r="D1270" s="1310"/>
      <c r="E1270" s="864" t="s">
        <v>1368</v>
      </c>
      <c r="F1270" s="820"/>
      <c r="G1270" s="822"/>
      <c r="H1270" s="822">
        <v>30</v>
      </c>
      <c r="I1270" s="823"/>
      <c r="J1270" s="824"/>
      <c r="K1270" s="825"/>
      <c r="L1270" s="826"/>
      <c r="M1270" s="852"/>
      <c r="N1270" s="840"/>
      <c r="O1270" s="1171"/>
      <c r="P1270" s="1164"/>
      <c r="Q1270" s="1568"/>
      <c r="R1270" s="1569"/>
      <c r="S1270" s="1570" t="s">
        <v>1213</v>
      </c>
      <c r="T1270" s="1571" t="s">
        <v>1213</v>
      </c>
      <c r="U1270" s="1568"/>
      <c r="V1270" s="1569"/>
      <c r="W1270" s="1172"/>
      <c r="X1270" s="1572"/>
      <c r="Y1270" s="1172"/>
      <c r="Z1270" s="1172"/>
      <c r="AA1270" s="1172"/>
      <c r="AB1270" s="1172"/>
      <c r="AC1270" s="1172"/>
      <c r="AD1270" s="1172"/>
      <c r="AE1270" s="1172"/>
      <c r="AF1270" s="1172"/>
      <c r="AH1270" s="1572"/>
    </row>
    <row r="1271" spans="1:34" s="1578" customFormat="1" ht="42.75" customHeight="1">
      <c r="A1271" s="1236"/>
      <c r="B1271" s="1343"/>
      <c r="C1271" s="1344"/>
      <c r="D1271" s="1345"/>
      <c r="E1271" s="828" t="s">
        <v>1369</v>
      </c>
      <c r="F1271" s="1238"/>
      <c r="G1271" s="1230"/>
      <c r="H1271" s="797">
        <v>5</v>
      </c>
      <c r="I1271" s="850"/>
      <c r="J1271" s="799"/>
      <c r="K1271" s="800"/>
      <c r="L1271" s="1239"/>
      <c r="M1271" s="1240"/>
      <c r="N1271" s="1241"/>
      <c r="O1271" s="1173"/>
      <c r="P1271" s="1165"/>
      <c r="Q1271" s="1573"/>
      <c r="R1271" s="1574"/>
      <c r="S1271" s="1575"/>
      <c r="T1271" s="1576"/>
      <c r="U1271" s="1573"/>
      <c r="V1271" s="1574"/>
      <c r="W1271" s="1174"/>
      <c r="X1271" s="1577"/>
      <c r="Y1271" s="1174"/>
      <c r="Z1271" s="1174"/>
      <c r="AA1271" s="1174"/>
      <c r="AB1271" s="1174"/>
      <c r="AC1271" s="1174"/>
      <c r="AD1271" s="1174"/>
      <c r="AE1271" s="1174"/>
      <c r="AF1271" s="1174"/>
      <c r="AH1271" s="1577"/>
    </row>
    <row r="1272" spans="1:34" s="1578" customFormat="1" ht="42.75" customHeight="1">
      <c r="A1272" s="1236"/>
      <c r="B1272" s="1343"/>
      <c r="C1272" s="1344"/>
      <c r="D1272" s="1345"/>
      <c r="E1272" s="828" t="s">
        <v>1365</v>
      </c>
      <c r="F1272" s="1238"/>
      <c r="G1272" s="1230"/>
      <c r="H1272" s="797">
        <v>30</v>
      </c>
      <c r="I1272" s="850"/>
      <c r="J1272" s="799"/>
      <c r="K1272" s="800"/>
      <c r="L1272" s="1239"/>
      <c r="M1272" s="1240"/>
      <c r="N1272" s="1241"/>
      <c r="O1272" s="1173"/>
      <c r="P1272" s="1165"/>
      <c r="Q1272" s="1573"/>
      <c r="R1272" s="1574"/>
      <c r="S1272" s="1575"/>
      <c r="T1272" s="1576"/>
      <c r="U1272" s="1573"/>
      <c r="V1272" s="1574"/>
      <c r="W1272" s="1174"/>
      <c r="X1272" s="1577"/>
      <c r="Y1272" s="1174"/>
      <c r="Z1272" s="1174"/>
      <c r="AA1272" s="1174"/>
      <c r="AB1272" s="1174"/>
      <c r="AC1272" s="1174"/>
      <c r="AD1272" s="1174"/>
      <c r="AE1272" s="1174"/>
      <c r="AF1272" s="1174"/>
      <c r="AH1272" s="1577"/>
    </row>
    <row r="1273" spans="1:34" s="1578" customFormat="1" ht="42.75" customHeight="1">
      <c r="A1273" s="1242"/>
      <c r="B1273" s="1346"/>
      <c r="C1273" s="1347"/>
      <c r="D1273" s="1348"/>
      <c r="E1273" s="830" t="s">
        <v>1366</v>
      </c>
      <c r="F1273" s="1243"/>
      <c r="G1273" s="1244"/>
      <c r="H1273" s="832">
        <v>20</v>
      </c>
      <c r="I1273" s="1245"/>
      <c r="J1273" s="834"/>
      <c r="K1273" s="835"/>
      <c r="L1273" s="1246"/>
      <c r="M1273" s="1247"/>
      <c r="N1273" s="1248"/>
      <c r="O1273" s="1173"/>
      <c r="P1273" s="1165"/>
      <c r="Q1273" s="1573"/>
      <c r="R1273" s="1574"/>
      <c r="S1273" s="1575"/>
      <c r="T1273" s="1576"/>
      <c r="U1273" s="1573"/>
      <c r="V1273" s="1574"/>
      <c r="W1273" s="1174"/>
      <c r="X1273" s="1577"/>
      <c r="Y1273" s="1174"/>
      <c r="Z1273" s="1174"/>
      <c r="AA1273" s="1174"/>
      <c r="AB1273" s="1174"/>
      <c r="AC1273" s="1174"/>
      <c r="AD1273" s="1174"/>
      <c r="AE1273" s="1174"/>
      <c r="AF1273" s="1174"/>
      <c r="AH1273" s="1577"/>
    </row>
    <row r="1274" spans="1:34" s="1541" customFormat="1" ht="94.5" customHeight="1">
      <c r="A1274" s="981" t="s">
        <v>23</v>
      </c>
      <c r="B1274" s="981">
        <v>88476</v>
      </c>
      <c r="C1274" s="1124"/>
      <c r="D1274" s="983" t="s">
        <v>100</v>
      </c>
      <c r="E1274" s="989" t="s">
        <v>848</v>
      </c>
      <c r="F1274" s="981" t="s">
        <v>51</v>
      </c>
      <c r="G1274" s="984"/>
      <c r="H1274" s="985"/>
      <c r="I1274" s="985"/>
      <c r="J1274" s="985"/>
      <c r="K1274" s="986"/>
      <c r="L1274" s="986"/>
      <c r="M1274" s="986"/>
      <c r="N1274" s="987">
        <v>378.36799999999999</v>
      </c>
      <c r="O1274" s="72"/>
      <c r="P1274" s="72"/>
      <c r="Q1274" s="102" t="s">
        <v>270</v>
      </c>
      <c r="R1274" s="1535"/>
      <c r="S1274" s="1535"/>
      <c r="T1274" s="1535"/>
      <c r="U1274" s="1535"/>
      <c r="V1274" s="1535"/>
      <c r="W1274" s="1535"/>
      <c r="X1274" s="1535"/>
      <c r="Y1274" s="1535"/>
      <c r="Z1274" s="1535"/>
      <c r="AA1274" s="1535"/>
    </row>
    <row r="1275" spans="1:34" s="1566" customFormat="1" ht="63.75" customHeight="1">
      <c r="A1275" s="1003"/>
      <c r="B1275" s="1310"/>
      <c r="C1275" s="1330"/>
      <c r="D1275" s="1390"/>
      <c r="E1275" s="863" t="s">
        <v>847</v>
      </c>
      <c r="F1275" s="864" t="s">
        <v>96</v>
      </c>
      <c r="G1275" s="838"/>
      <c r="H1275" s="822"/>
      <c r="I1275" s="823"/>
      <c r="J1275" s="824"/>
      <c r="K1275" s="825">
        <v>173.60300000000001</v>
      </c>
      <c r="L1275" s="1301"/>
      <c r="M1275" s="1301"/>
      <c r="N1275" s="840"/>
      <c r="O1275" s="1170"/>
      <c r="P1275" s="1170"/>
      <c r="Q1275" s="1163"/>
      <c r="R1275" s="1565"/>
      <c r="S1275" s="1565"/>
      <c r="T1275" s="1565"/>
      <c r="U1275" s="1565"/>
      <c r="V1275" s="1565"/>
      <c r="W1275" s="1565"/>
      <c r="X1275" s="1565"/>
      <c r="Y1275" s="1565"/>
      <c r="Z1275" s="1565"/>
      <c r="AA1275" s="1565"/>
    </row>
    <row r="1276" spans="1:34" s="1566" customFormat="1" ht="93.75" customHeight="1">
      <c r="A1276" s="1006"/>
      <c r="B1276" s="115"/>
      <c r="C1276" s="1332"/>
      <c r="D1276" s="1336"/>
      <c r="E1276" s="1017" t="s">
        <v>833</v>
      </c>
      <c r="F1276" s="828" t="s">
        <v>51</v>
      </c>
      <c r="G1276" s="802"/>
      <c r="H1276" s="797"/>
      <c r="I1276" s="798"/>
      <c r="J1276" s="799"/>
      <c r="K1276" s="800">
        <v>135.66999999999999</v>
      </c>
      <c r="L1276" s="114"/>
      <c r="M1276" s="114"/>
      <c r="N1276" s="843"/>
      <c r="O1276" s="1170"/>
      <c r="P1276" s="1170"/>
      <c r="Q1276" s="1163"/>
      <c r="R1276" s="1565"/>
      <c r="S1276" s="1565"/>
      <c r="T1276" s="1565"/>
      <c r="U1276" s="1565"/>
      <c r="V1276" s="1565"/>
      <c r="W1276" s="1565"/>
      <c r="X1276" s="1565"/>
      <c r="Y1276" s="1565"/>
      <c r="Z1276" s="1565"/>
      <c r="AA1276" s="1565"/>
    </row>
    <row r="1277" spans="1:34" s="1566" customFormat="1" ht="86.25" customHeight="1">
      <c r="A1277" s="1006"/>
      <c r="B1277" s="115"/>
      <c r="C1277" s="1332"/>
      <c r="D1277" s="1336"/>
      <c r="E1277" s="1017" t="s">
        <v>1580</v>
      </c>
      <c r="F1277" s="828" t="s">
        <v>51</v>
      </c>
      <c r="G1277" s="802"/>
      <c r="H1277" s="797"/>
      <c r="I1277" s="798"/>
      <c r="J1277" s="799"/>
      <c r="K1277" s="800">
        <v>30.59</v>
      </c>
      <c r="L1277" s="114"/>
      <c r="M1277" s="114"/>
      <c r="N1277" s="843"/>
      <c r="O1277" s="1170"/>
      <c r="P1277" s="1170"/>
      <c r="Q1277" s="1163"/>
      <c r="R1277" s="1565"/>
      <c r="S1277" s="1565"/>
      <c r="T1277" s="1565"/>
      <c r="U1277" s="1565"/>
      <c r="V1277" s="1565"/>
      <c r="W1277" s="1565"/>
      <c r="X1277" s="1565"/>
      <c r="Y1277" s="1565"/>
      <c r="Z1277" s="1565"/>
      <c r="AA1277" s="1565"/>
    </row>
    <row r="1278" spans="1:34" s="1566" customFormat="1" ht="45.75" customHeight="1">
      <c r="A1278" s="1006"/>
      <c r="B1278" s="115"/>
      <c r="C1278" s="1332"/>
      <c r="D1278" s="1336"/>
      <c r="E1278" s="1017" t="s">
        <v>1033</v>
      </c>
      <c r="F1278" s="828" t="s">
        <v>51</v>
      </c>
      <c r="G1278" s="802"/>
      <c r="H1278" s="797"/>
      <c r="I1278" s="798"/>
      <c r="J1278" s="799"/>
      <c r="K1278" s="800">
        <v>33.129999999999995</v>
      </c>
      <c r="L1278" s="114"/>
      <c r="M1278" s="114"/>
      <c r="N1278" s="843"/>
      <c r="O1278" s="1170"/>
      <c r="P1278" s="1170"/>
      <c r="Q1278" s="1163"/>
      <c r="R1278" s="1565"/>
      <c r="S1278" s="1565"/>
      <c r="T1278" s="1565"/>
      <c r="U1278" s="1565"/>
      <c r="V1278" s="1565"/>
      <c r="W1278" s="1565"/>
      <c r="X1278" s="1565"/>
      <c r="Y1278" s="1565"/>
      <c r="Z1278" s="1565"/>
      <c r="AA1278" s="1565"/>
    </row>
    <row r="1279" spans="1:34" s="1566" customFormat="1" ht="45.75" customHeight="1">
      <c r="A1279" s="1006"/>
      <c r="B1279" s="115"/>
      <c r="C1279" s="1332"/>
      <c r="D1279" s="1336"/>
      <c r="E1279" s="1017" t="s">
        <v>1183</v>
      </c>
      <c r="F1279" s="828" t="s">
        <v>51</v>
      </c>
      <c r="G1279" s="802"/>
      <c r="H1279" s="797"/>
      <c r="I1279" s="798"/>
      <c r="J1279" s="799"/>
      <c r="K1279" s="800">
        <v>4.5</v>
      </c>
      <c r="L1279" s="114"/>
      <c r="M1279" s="114"/>
      <c r="N1279" s="843"/>
      <c r="O1279" s="1170"/>
      <c r="P1279" s="1170"/>
      <c r="Q1279" s="1163"/>
      <c r="R1279" s="1565"/>
      <c r="S1279" s="1565"/>
      <c r="T1279" s="1565"/>
      <c r="U1279" s="1565"/>
      <c r="V1279" s="1565"/>
      <c r="W1279" s="1565"/>
      <c r="X1279" s="1565"/>
      <c r="Y1279" s="1565"/>
      <c r="Z1279" s="1565"/>
      <c r="AA1279" s="1565"/>
    </row>
    <row r="1280" spans="1:34" s="1566" customFormat="1" ht="70.5" customHeight="1">
      <c r="A1280" s="1008"/>
      <c r="B1280" s="1351"/>
      <c r="C1280" s="1338"/>
      <c r="D1280" s="1391"/>
      <c r="E1280" s="1398" t="s">
        <v>1024</v>
      </c>
      <c r="F1280" s="1351" t="s">
        <v>51</v>
      </c>
      <c r="G1280" s="1370"/>
      <c r="H1280" s="1399"/>
      <c r="I1280" s="1399"/>
      <c r="J1280" s="1399"/>
      <c r="K1280" s="1313">
        <v>0.875</v>
      </c>
      <c r="L1280" s="1313"/>
      <c r="M1280" s="1313"/>
      <c r="N1280" s="1295"/>
      <c r="O1280" s="1170"/>
      <c r="P1280" s="1170"/>
      <c r="Q1280" s="1163"/>
      <c r="R1280" s="1565"/>
      <c r="S1280" s="1565"/>
      <c r="T1280" s="1565"/>
      <c r="U1280" s="1565"/>
      <c r="V1280" s="1565"/>
      <c r="W1280" s="1565"/>
      <c r="X1280" s="1565"/>
      <c r="Y1280" s="1565"/>
      <c r="Z1280" s="1565"/>
      <c r="AA1280" s="1565"/>
    </row>
    <row r="1281" spans="1:27" s="1541" customFormat="1" ht="63" customHeight="1">
      <c r="A1281" s="981" t="s">
        <v>1096</v>
      </c>
      <c r="B1281" s="981">
        <v>93682</v>
      </c>
      <c r="C1281" s="1124"/>
      <c r="D1281" s="983" t="s">
        <v>100</v>
      </c>
      <c r="E1281" s="989" t="s">
        <v>833</v>
      </c>
      <c r="F1281" s="981" t="s">
        <v>51</v>
      </c>
      <c r="G1281" s="984"/>
      <c r="H1281" s="985"/>
      <c r="I1281" s="985"/>
      <c r="J1281" s="985"/>
      <c r="K1281" s="986"/>
      <c r="L1281" s="986"/>
      <c r="M1281" s="986"/>
      <c r="N1281" s="987">
        <v>135.66999999999999</v>
      </c>
      <c r="O1281" s="72"/>
      <c r="P1281" s="72"/>
      <c r="Q1281" s="102" t="s">
        <v>270</v>
      </c>
      <c r="R1281" s="1535"/>
      <c r="S1281" s="1535"/>
      <c r="T1281" s="1535"/>
      <c r="U1281" s="1535"/>
      <c r="V1281" s="1535"/>
      <c r="W1281" s="1535"/>
      <c r="X1281" s="1535"/>
      <c r="Y1281" s="1535"/>
      <c r="Z1281" s="1535"/>
      <c r="AA1281" s="1535"/>
    </row>
    <row r="1282" spans="1:27" s="1566" customFormat="1" ht="42" customHeight="1">
      <c r="A1282" s="837"/>
      <c r="B1282" s="1329"/>
      <c r="C1282" s="1330"/>
      <c r="D1282" s="1331"/>
      <c r="E1282" s="820" t="s">
        <v>1164</v>
      </c>
      <c r="F1282" s="820"/>
      <c r="G1282" s="822"/>
      <c r="H1282" s="822"/>
      <c r="I1282" s="823"/>
      <c r="J1282" s="824"/>
      <c r="K1282" s="825"/>
      <c r="L1282" s="839"/>
      <c r="M1282" s="839"/>
      <c r="N1282" s="865"/>
      <c r="O1282" s="1162"/>
      <c r="P1282" s="1162"/>
      <c r="Q1282" s="1163"/>
      <c r="R1282" s="1565"/>
      <c r="S1282" s="1565"/>
      <c r="T1282" s="1565"/>
      <c r="U1282" s="1565"/>
      <c r="V1282" s="1565"/>
      <c r="W1282" s="1565"/>
      <c r="X1282" s="1565"/>
      <c r="Y1282" s="1565"/>
      <c r="Z1282" s="1565"/>
      <c r="AA1282" s="1565"/>
    </row>
    <row r="1283" spans="1:27" s="1566" customFormat="1" ht="42" customHeight="1">
      <c r="A1283" s="841"/>
      <c r="B1283" s="1289"/>
      <c r="C1283" s="1332"/>
      <c r="D1283" s="1288"/>
      <c r="E1283" s="828" t="s">
        <v>1847</v>
      </c>
      <c r="F1283" s="1264"/>
      <c r="G1283" s="802"/>
      <c r="H1283" s="797">
        <v>14.88</v>
      </c>
      <c r="I1283" s="798"/>
      <c r="J1283" s="799"/>
      <c r="K1283" s="800">
        <v>9.3000000000000007</v>
      </c>
      <c r="L1283" s="842"/>
      <c r="M1283" s="842"/>
      <c r="N1283" s="843"/>
      <c r="O1283" s="1162"/>
      <c r="P1283" s="1162"/>
      <c r="Q1283" s="1163"/>
      <c r="R1283" s="1565"/>
      <c r="S1283" s="1565"/>
      <c r="T1283" s="1565"/>
      <c r="U1283" s="1565"/>
      <c r="V1283" s="1565"/>
      <c r="W1283" s="1565"/>
      <c r="X1283" s="1565"/>
      <c r="Y1283" s="1565"/>
      <c r="Z1283" s="1565"/>
      <c r="AA1283" s="1565"/>
    </row>
    <row r="1284" spans="1:27" s="1566" customFormat="1" ht="42" customHeight="1">
      <c r="A1284" s="841"/>
      <c r="B1284" s="1289"/>
      <c r="C1284" s="1332"/>
      <c r="D1284" s="1288"/>
      <c r="E1284" s="828" t="s">
        <v>1848</v>
      </c>
      <c r="F1284" s="1264"/>
      <c r="G1284" s="802"/>
      <c r="H1284" s="797"/>
      <c r="I1284" s="798"/>
      <c r="J1284" s="799"/>
      <c r="K1284" s="800">
        <v>2.7</v>
      </c>
      <c r="L1284" s="842"/>
      <c r="M1284" s="842"/>
      <c r="N1284" s="843"/>
      <c r="O1284" s="1162"/>
      <c r="P1284" s="1162"/>
      <c r="Q1284" s="1163"/>
      <c r="R1284" s="1565"/>
      <c r="S1284" s="1565"/>
      <c r="T1284" s="1565"/>
      <c r="U1284" s="1565"/>
      <c r="V1284" s="1565"/>
      <c r="W1284" s="1565"/>
      <c r="X1284" s="1565"/>
      <c r="Y1284" s="1565"/>
      <c r="Z1284" s="1565"/>
      <c r="AA1284" s="1565"/>
    </row>
    <row r="1285" spans="1:27" s="1566" customFormat="1" ht="42" customHeight="1">
      <c r="A1285" s="841"/>
      <c r="B1285" s="1289"/>
      <c r="C1285" s="1332"/>
      <c r="D1285" s="1288"/>
      <c r="E1285" s="828" t="s">
        <v>1849</v>
      </c>
      <c r="F1285" s="1264"/>
      <c r="G1285" s="802"/>
      <c r="H1285" s="797">
        <v>60.5</v>
      </c>
      <c r="I1285" s="798"/>
      <c r="J1285" s="799"/>
      <c r="K1285" s="800">
        <v>82.53</v>
      </c>
      <c r="L1285" s="842"/>
      <c r="M1285" s="842"/>
      <c r="N1285" s="843"/>
      <c r="O1285" s="1162"/>
      <c r="P1285" s="1162"/>
      <c r="Q1285" s="1163"/>
      <c r="R1285" s="1565"/>
      <c r="S1285" s="1565"/>
      <c r="T1285" s="1565"/>
      <c r="U1285" s="1565"/>
      <c r="V1285" s="1565"/>
      <c r="W1285" s="1565"/>
      <c r="X1285" s="1565"/>
      <c r="Y1285" s="1565"/>
      <c r="Z1285" s="1565"/>
      <c r="AA1285" s="1565"/>
    </row>
    <row r="1286" spans="1:27" s="1566" customFormat="1" ht="42" customHeight="1">
      <c r="A1286" s="841"/>
      <c r="B1286" s="1289"/>
      <c r="C1286" s="1332"/>
      <c r="D1286" s="1288"/>
      <c r="E1286" s="828" t="s">
        <v>1850</v>
      </c>
      <c r="F1286" s="1264"/>
      <c r="G1286" s="802"/>
      <c r="H1286" s="797">
        <v>39.799999999999997</v>
      </c>
      <c r="I1286" s="798"/>
      <c r="J1286" s="799"/>
      <c r="K1286" s="800">
        <v>22.44</v>
      </c>
      <c r="L1286" s="842"/>
      <c r="M1286" s="842"/>
      <c r="N1286" s="843"/>
      <c r="O1286" s="1162"/>
      <c r="P1286" s="1162"/>
      <c r="Q1286" s="1163"/>
      <c r="R1286" s="1565"/>
      <c r="S1286" s="1565"/>
      <c r="T1286" s="1565"/>
      <c r="U1286" s="1565"/>
      <c r="V1286" s="1565"/>
      <c r="W1286" s="1565"/>
      <c r="X1286" s="1565"/>
      <c r="Y1286" s="1565"/>
      <c r="Z1286" s="1565"/>
      <c r="AA1286" s="1565"/>
    </row>
    <row r="1287" spans="1:27" s="1566" customFormat="1" ht="42" customHeight="1">
      <c r="A1287" s="844"/>
      <c r="B1287" s="1337"/>
      <c r="C1287" s="1338"/>
      <c r="D1287" s="1339"/>
      <c r="E1287" s="830" t="s">
        <v>1851</v>
      </c>
      <c r="F1287" s="1277"/>
      <c r="G1287" s="831"/>
      <c r="H1287" s="832">
        <v>39.4</v>
      </c>
      <c r="I1287" s="833"/>
      <c r="J1287" s="834"/>
      <c r="K1287" s="835">
        <v>18.7</v>
      </c>
      <c r="L1287" s="846"/>
      <c r="M1287" s="846"/>
      <c r="N1287" s="847"/>
      <c r="O1287" s="1162"/>
      <c r="P1287" s="1162"/>
      <c r="Q1287" s="1163"/>
      <c r="R1287" s="1565"/>
      <c r="S1287" s="1565"/>
      <c r="T1287" s="1565"/>
      <c r="U1287" s="1565"/>
      <c r="V1287" s="1565"/>
      <c r="W1287" s="1565"/>
      <c r="X1287" s="1565"/>
      <c r="Y1287" s="1565"/>
      <c r="Z1287" s="1565"/>
      <c r="AA1287" s="1565"/>
    </row>
    <row r="1288" spans="1:27" s="1541" customFormat="1" ht="61.5" customHeight="1">
      <c r="A1288" s="981" t="s">
        <v>1097</v>
      </c>
      <c r="B1288" s="981" t="s">
        <v>1969</v>
      </c>
      <c r="C1288" s="1124"/>
      <c r="D1288" s="983" t="s">
        <v>928</v>
      </c>
      <c r="E1288" s="989" t="s">
        <v>847</v>
      </c>
      <c r="F1288" s="981" t="s">
        <v>96</v>
      </c>
      <c r="G1288" s="984"/>
      <c r="H1288" s="985"/>
      <c r="I1288" s="985"/>
      <c r="J1288" s="985"/>
      <c r="K1288" s="986"/>
      <c r="L1288" s="986"/>
      <c r="M1288" s="986"/>
      <c r="N1288" s="987">
        <v>173.60300000000001</v>
      </c>
      <c r="O1288" s="72"/>
      <c r="P1288" s="72"/>
      <c r="Q1288" s="102" t="s">
        <v>270</v>
      </c>
      <c r="R1288" s="1535"/>
      <c r="S1288" s="1535"/>
      <c r="T1288" s="1535"/>
      <c r="U1288" s="1535"/>
      <c r="V1288" s="1535"/>
      <c r="W1288" s="1535"/>
      <c r="X1288" s="1535"/>
      <c r="Y1288" s="1535"/>
      <c r="Z1288" s="1535"/>
      <c r="AA1288" s="1535"/>
    </row>
    <row r="1289" spans="1:27" s="1566" customFormat="1" ht="40.5" customHeight="1">
      <c r="A1289" s="837"/>
      <c r="B1289" s="1329"/>
      <c r="C1289" s="1330"/>
      <c r="D1289" s="1331"/>
      <c r="E1289" s="820" t="s">
        <v>1164</v>
      </c>
      <c r="F1289" s="820"/>
      <c r="G1289" s="822"/>
      <c r="H1289" s="822"/>
      <c r="I1289" s="823"/>
      <c r="J1289" s="824"/>
      <c r="K1289" s="825"/>
      <c r="L1289" s="839"/>
      <c r="M1289" s="839"/>
      <c r="N1289" s="865"/>
      <c r="O1289" s="1162"/>
      <c r="P1289" s="1162"/>
      <c r="Q1289" s="1163"/>
      <c r="R1289" s="1565"/>
      <c r="S1289" s="1565"/>
      <c r="T1289" s="1565"/>
      <c r="U1289" s="1565"/>
      <c r="V1289" s="1565"/>
      <c r="W1289" s="1565"/>
      <c r="X1289" s="1565"/>
      <c r="Y1289" s="1565"/>
      <c r="Z1289" s="1565"/>
      <c r="AA1289" s="1565"/>
    </row>
    <row r="1290" spans="1:27" s="1566" customFormat="1" ht="40.5" customHeight="1">
      <c r="A1290" s="841"/>
      <c r="B1290" s="1289"/>
      <c r="C1290" s="1332"/>
      <c r="D1290" s="1288"/>
      <c r="E1290" s="828" t="s">
        <v>1178</v>
      </c>
      <c r="F1290" s="1264"/>
      <c r="G1290" s="802"/>
      <c r="H1290" s="797">
        <v>11.34</v>
      </c>
      <c r="I1290" s="798"/>
      <c r="J1290" s="799"/>
      <c r="K1290" s="800">
        <v>14</v>
      </c>
      <c r="L1290" s="842"/>
      <c r="M1290" s="842"/>
      <c r="N1290" s="843"/>
      <c r="O1290" s="1162"/>
      <c r="P1290" s="1162"/>
      <c r="Q1290" s="1163"/>
      <c r="R1290" s="1565"/>
      <c r="S1290" s="1565"/>
      <c r="T1290" s="1565"/>
      <c r="U1290" s="1565"/>
      <c r="V1290" s="1565"/>
      <c r="W1290" s="1565"/>
      <c r="X1290" s="1565"/>
      <c r="Y1290" s="1565"/>
      <c r="Z1290" s="1565"/>
      <c r="AA1290" s="1565"/>
    </row>
    <row r="1291" spans="1:27" s="1566" customFormat="1" ht="40.5" customHeight="1">
      <c r="A1291" s="841"/>
      <c r="B1291" s="1289"/>
      <c r="C1291" s="1332"/>
      <c r="D1291" s="1288"/>
      <c r="E1291" s="828" t="s">
        <v>1634</v>
      </c>
      <c r="F1291" s="1264"/>
      <c r="G1291" s="802"/>
      <c r="H1291" s="797">
        <v>4.7</v>
      </c>
      <c r="I1291" s="798"/>
      <c r="J1291" s="799"/>
      <c r="K1291" s="800">
        <v>1.35</v>
      </c>
      <c r="L1291" s="842"/>
      <c r="M1291" s="842"/>
      <c r="N1291" s="843"/>
      <c r="O1291" s="1162"/>
      <c r="P1291" s="1162"/>
      <c r="Q1291" s="1163"/>
      <c r="R1291" s="1565"/>
      <c r="S1291" s="1565"/>
      <c r="T1291" s="1565"/>
      <c r="U1291" s="1565"/>
      <c r="V1291" s="1565"/>
      <c r="W1291" s="1565"/>
      <c r="X1291" s="1565"/>
      <c r="Y1291" s="1565"/>
      <c r="Z1291" s="1565"/>
      <c r="AA1291" s="1565"/>
    </row>
    <row r="1292" spans="1:27" s="1566" customFormat="1" ht="40.5" customHeight="1">
      <c r="A1292" s="841"/>
      <c r="B1292" s="1289"/>
      <c r="C1292" s="1332"/>
      <c r="D1292" s="1288"/>
      <c r="E1292" s="828" t="s">
        <v>1497</v>
      </c>
      <c r="F1292" s="1264"/>
      <c r="G1292" s="802"/>
      <c r="H1292" s="797">
        <v>10.76</v>
      </c>
      <c r="I1292" s="798"/>
      <c r="J1292" s="799"/>
      <c r="K1292" s="800">
        <v>7.15</v>
      </c>
      <c r="L1292" s="842"/>
      <c r="M1292" s="842"/>
      <c r="N1292" s="843"/>
      <c r="O1292" s="1162"/>
      <c r="P1292" s="1162"/>
      <c r="Q1292" s="1163"/>
      <c r="R1292" s="1565"/>
      <c r="S1292" s="1565"/>
      <c r="T1292" s="1565"/>
      <c r="U1292" s="1565"/>
      <c r="V1292" s="1565"/>
      <c r="W1292" s="1565"/>
      <c r="X1292" s="1565"/>
      <c r="Y1292" s="1565"/>
      <c r="Z1292" s="1565"/>
      <c r="AA1292" s="1565"/>
    </row>
    <row r="1293" spans="1:27" s="1566" customFormat="1" ht="40.5" customHeight="1">
      <c r="A1293" s="841"/>
      <c r="B1293" s="1289"/>
      <c r="C1293" s="1332"/>
      <c r="D1293" s="1288"/>
      <c r="E1293" s="828" t="s">
        <v>1219</v>
      </c>
      <c r="F1293" s="1264"/>
      <c r="G1293" s="802"/>
      <c r="H1293" s="797">
        <v>11.4</v>
      </c>
      <c r="I1293" s="798"/>
      <c r="J1293" s="799"/>
      <c r="K1293" s="800">
        <v>8.1</v>
      </c>
      <c r="L1293" s="842"/>
      <c r="M1293" s="842"/>
      <c r="N1293" s="843"/>
      <c r="O1293" s="1162"/>
      <c r="P1293" s="1162"/>
      <c r="Q1293" s="1163"/>
      <c r="R1293" s="1565"/>
      <c r="S1293" s="1565"/>
      <c r="T1293" s="1565"/>
      <c r="U1293" s="1565"/>
      <c r="V1293" s="1565"/>
      <c r="W1293" s="1565"/>
      <c r="X1293" s="1565"/>
      <c r="Y1293" s="1565"/>
      <c r="Z1293" s="1565"/>
      <c r="AA1293" s="1565"/>
    </row>
    <row r="1294" spans="1:27" s="1566" customFormat="1" ht="40.5" customHeight="1">
      <c r="A1294" s="841"/>
      <c r="B1294" s="1289"/>
      <c r="C1294" s="1332"/>
      <c r="D1294" s="1288"/>
      <c r="E1294" s="828" t="s">
        <v>1177</v>
      </c>
      <c r="F1294" s="1265"/>
      <c r="G1294" s="802"/>
      <c r="H1294" s="797">
        <v>13.2</v>
      </c>
      <c r="I1294" s="798"/>
      <c r="J1294" s="799"/>
      <c r="K1294" s="800">
        <v>8.98</v>
      </c>
      <c r="L1294" s="842"/>
      <c r="M1294" s="842"/>
      <c r="N1294" s="843"/>
      <c r="O1294" s="1162"/>
      <c r="P1294" s="1162"/>
      <c r="Q1294" s="1163"/>
      <c r="R1294" s="1565"/>
      <c r="S1294" s="1565"/>
      <c r="T1294" s="1565"/>
      <c r="U1294" s="1565"/>
      <c r="V1294" s="1565"/>
      <c r="W1294" s="1565"/>
      <c r="X1294" s="1565"/>
      <c r="Y1294" s="1565"/>
      <c r="Z1294" s="1565"/>
      <c r="AA1294" s="1565"/>
    </row>
    <row r="1295" spans="1:27" s="1566" customFormat="1" ht="40.5" customHeight="1">
      <c r="A1295" s="841"/>
      <c r="B1295" s="1289"/>
      <c r="C1295" s="1332"/>
      <c r="D1295" s="1288"/>
      <c r="E1295" s="828" t="s">
        <v>1495</v>
      </c>
      <c r="F1295" s="1264"/>
      <c r="G1295" s="802"/>
      <c r="H1295" s="797">
        <v>19.809999999999999</v>
      </c>
      <c r="I1295" s="798"/>
      <c r="J1295" s="799"/>
      <c r="K1295" s="800">
        <v>37.47</v>
      </c>
      <c r="L1295" s="842"/>
      <c r="M1295" s="842"/>
      <c r="N1295" s="843"/>
      <c r="O1295" s="1162"/>
      <c r="P1295" s="1162"/>
      <c r="Q1295" s="1163"/>
      <c r="R1295" s="1565"/>
      <c r="S1295" s="1565"/>
      <c r="T1295" s="1565"/>
      <c r="U1295" s="1565"/>
      <c r="V1295" s="1565"/>
      <c r="W1295" s="1565"/>
      <c r="X1295" s="1565"/>
      <c r="Y1295" s="1565"/>
      <c r="Z1295" s="1565"/>
      <c r="AA1295" s="1565"/>
    </row>
    <row r="1296" spans="1:27" s="1566" customFormat="1" ht="40.5" customHeight="1">
      <c r="A1296" s="841"/>
      <c r="B1296" s="1289"/>
      <c r="C1296" s="1332"/>
      <c r="D1296" s="1288"/>
      <c r="E1296" s="828" t="s">
        <v>1673</v>
      </c>
      <c r="F1296" s="828"/>
      <c r="G1296" s="802"/>
      <c r="H1296" s="797">
        <v>1.2000000000000002</v>
      </c>
      <c r="I1296" s="798"/>
      <c r="J1296" s="799"/>
      <c r="K1296" s="800">
        <v>1.8</v>
      </c>
      <c r="L1296" s="842"/>
      <c r="M1296" s="842"/>
      <c r="N1296" s="843"/>
      <c r="O1296" s="1162"/>
      <c r="P1296" s="1162"/>
      <c r="Q1296" s="1163"/>
      <c r="R1296" s="1565"/>
      <c r="S1296" s="1565"/>
      <c r="T1296" s="1565"/>
      <c r="U1296" s="1565"/>
      <c r="V1296" s="1565"/>
      <c r="W1296" s="1565"/>
      <c r="X1296" s="1565"/>
      <c r="Y1296" s="1565"/>
      <c r="Z1296" s="1565"/>
      <c r="AA1296" s="1565"/>
    </row>
    <row r="1297" spans="1:27" s="1566" customFormat="1" ht="40.5" customHeight="1">
      <c r="A1297" s="841"/>
      <c r="B1297" s="1289"/>
      <c r="C1297" s="1332"/>
      <c r="D1297" s="1288"/>
      <c r="E1297" s="828" t="s">
        <v>1674</v>
      </c>
      <c r="F1297" s="1354"/>
      <c r="G1297" s="802"/>
      <c r="H1297" s="797">
        <v>6.7</v>
      </c>
      <c r="I1297" s="798"/>
      <c r="J1297" s="799"/>
      <c r="K1297" s="800">
        <v>2.35</v>
      </c>
      <c r="L1297" s="842"/>
      <c r="M1297" s="842"/>
      <c r="N1297" s="843"/>
      <c r="O1297" s="1162"/>
      <c r="P1297" s="1162"/>
      <c r="Q1297" s="1163"/>
      <c r="R1297" s="1565"/>
      <c r="S1297" s="1565"/>
      <c r="T1297" s="1565"/>
      <c r="U1297" s="1565"/>
      <c r="V1297" s="1565"/>
      <c r="W1297" s="1565"/>
      <c r="X1297" s="1565"/>
      <c r="Y1297" s="1565"/>
      <c r="Z1297" s="1565"/>
      <c r="AA1297" s="1565"/>
    </row>
    <row r="1298" spans="1:27" s="1566" customFormat="1" ht="40.5" customHeight="1">
      <c r="A1298" s="841"/>
      <c r="B1298" s="1289"/>
      <c r="C1298" s="1332"/>
      <c r="D1298" s="1288"/>
      <c r="E1298" s="828" t="s">
        <v>1167</v>
      </c>
      <c r="F1298" s="1264"/>
      <c r="G1298" s="802"/>
      <c r="H1298" s="797">
        <v>13.5</v>
      </c>
      <c r="I1298" s="798"/>
      <c r="J1298" s="799"/>
      <c r="K1298" s="800">
        <v>10.18</v>
      </c>
      <c r="L1298" s="842"/>
      <c r="M1298" s="842"/>
      <c r="N1298" s="843"/>
      <c r="O1298" s="1162"/>
      <c r="P1298" s="1162"/>
      <c r="Q1298" s="1163"/>
      <c r="R1298" s="1565"/>
      <c r="S1298" s="1565"/>
      <c r="T1298" s="1565"/>
      <c r="U1298" s="1565"/>
      <c r="V1298" s="1565"/>
      <c r="W1298" s="1565"/>
      <c r="X1298" s="1565"/>
      <c r="Y1298" s="1565"/>
      <c r="Z1298" s="1565"/>
      <c r="AA1298" s="1565"/>
    </row>
    <row r="1299" spans="1:27" s="1566" customFormat="1" ht="40.5" customHeight="1">
      <c r="A1299" s="841"/>
      <c r="B1299" s="1289"/>
      <c r="C1299" s="1332"/>
      <c r="D1299" s="1288"/>
      <c r="E1299" s="828" t="s">
        <v>1660</v>
      </c>
      <c r="F1299" s="1264"/>
      <c r="G1299" s="802"/>
      <c r="H1299" s="797">
        <v>7.07</v>
      </c>
      <c r="I1299" s="798"/>
      <c r="J1299" s="799"/>
      <c r="K1299" s="800">
        <v>3.61</v>
      </c>
      <c r="L1299" s="842"/>
      <c r="M1299" s="842"/>
      <c r="N1299" s="843"/>
      <c r="O1299" s="1162"/>
      <c r="P1299" s="1162"/>
      <c r="Q1299" s="1163"/>
      <c r="R1299" s="1565"/>
      <c r="S1299" s="1565"/>
      <c r="T1299" s="1565"/>
      <c r="U1299" s="1565"/>
      <c r="V1299" s="1565"/>
      <c r="W1299" s="1565"/>
      <c r="X1299" s="1565"/>
      <c r="Y1299" s="1565"/>
      <c r="Z1299" s="1565"/>
      <c r="AA1299" s="1565"/>
    </row>
    <row r="1300" spans="1:27" s="1566" customFormat="1" ht="40.5" customHeight="1">
      <c r="A1300" s="841"/>
      <c r="B1300" s="1289"/>
      <c r="C1300" s="1332"/>
      <c r="D1300" s="1288"/>
      <c r="E1300" s="828" t="s">
        <v>1661</v>
      </c>
      <c r="F1300" s="1264"/>
      <c r="G1300" s="802"/>
      <c r="H1300" s="797">
        <v>7.2399999999999993</v>
      </c>
      <c r="I1300" s="798"/>
      <c r="J1300" s="799"/>
      <c r="K1300" s="800">
        <v>4.8499999999999996</v>
      </c>
      <c r="L1300" s="842"/>
      <c r="M1300" s="842"/>
      <c r="N1300" s="843"/>
      <c r="O1300" s="1162"/>
      <c r="P1300" s="1162"/>
      <c r="Q1300" s="1163"/>
      <c r="R1300" s="1565"/>
      <c r="S1300" s="1565"/>
      <c r="T1300" s="1565"/>
      <c r="U1300" s="1565"/>
      <c r="V1300" s="1565"/>
      <c r="W1300" s="1565"/>
      <c r="X1300" s="1565"/>
      <c r="Y1300" s="1565"/>
      <c r="Z1300" s="1565"/>
      <c r="AA1300" s="1565"/>
    </row>
    <row r="1301" spans="1:27" s="1566" customFormat="1" ht="40.5" customHeight="1">
      <c r="A1301" s="841"/>
      <c r="B1301" s="1289"/>
      <c r="C1301" s="1332"/>
      <c r="D1301" s="1288"/>
      <c r="E1301" s="828" t="s">
        <v>1496</v>
      </c>
      <c r="F1301" s="1265"/>
      <c r="G1301" s="803"/>
      <c r="H1301" s="797">
        <v>13.26</v>
      </c>
      <c r="I1301" s="798"/>
      <c r="J1301" s="799"/>
      <c r="K1301" s="800">
        <v>10.02</v>
      </c>
      <c r="L1301" s="842"/>
      <c r="M1301" s="842"/>
      <c r="N1301" s="843"/>
      <c r="O1301" s="1162"/>
      <c r="P1301" s="1162"/>
      <c r="Q1301" s="1163"/>
      <c r="R1301" s="1565"/>
      <c r="S1301" s="1565"/>
      <c r="T1301" s="1565"/>
      <c r="U1301" s="1565"/>
      <c r="V1301" s="1565"/>
      <c r="W1301" s="1565"/>
      <c r="X1301" s="1565"/>
      <c r="Y1301" s="1565"/>
      <c r="Z1301" s="1565"/>
      <c r="AA1301" s="1565"/>
    </row>
    <row r="1302" spans="1:27" s="1566" customFormat="1" ht="40.5" customHeight="1">
      <c r="A1302" s="841"/>
      <c r="B1302" s="1289"/>
      <c r="C1302" s="1332"/>
      <c r="D1302" s="1288"/>
      <c r="E1302" s="828" t="s">
        <v>1662</v>
      </c>
      <c r="F1302" s="1264"/>
      <c r="G1302" s="802"/>
      <c r="H1302" s="797">
        <v>19.889999999999997</v>
      </c>
      <c r="I1302" s="798"/>
      <c r="J1302" s="799"/>
      <c r="K1302" s="800">
        <v>15.32</v>
      </c>
      <c r="L1302" s="842"/>
      <c r="M1302" s="842"/>
      <c r="N1302" s="843"/>
      <c r="O1302" s="1162"/>
      <c r="P1302" s="1162"/>
      <c r="Q1302" s="1163"/>
      <c r="R1302" s="1565"/>
      <c r="S1302" s="1565"/>
      <c r="T1302" s="1565"/>
      <c r="U1302" s="1565"/>
      <c r="V1302" s="1565"/>
      <c r="W1302" s="1565"/>
      <c r="X1302" s="1565"/>
      <c r="Y1302" s="1565"/>
      <c r="Z1302" s="1565"/>
      <c r="AA1302" s="1565"/>
    </row>
    <row r="1303" spans="1:27" s="1566" customFormat="1" ht="40.5" customHeight="1">
      <c r="A1303" s="841"/>
      <c r="B1303" s="1289"/>
      <c r="C1303" s="1332"/>
      <c r="D1303" s="1288"/>
      <c r="E1303" s="828" t="s">
        <v>1663</v>
      </c>
      <c r="F1303" s="1264"/>
      <c r="G1303" s="802"/>
      <c r="H1303" s="797">
        <v>11.9</v>
      </c>
      <c r="I1303" s="798"/>
      <c r="J1303" s="799"/>
      <c r="K1303" s="800">
        <v>7.3</v>
      </c>
      <c r="L1303" s="842"/>
      <c r="M1303" s="842"/>
      <c r="N1303" s="843"/>
      <c r="O1303" s="1162"/>
      <c r="P1303" s="1162"/>
      <c r="Q1303" s="1163"/>
      <c r="R1303" s="1565"/>
      <c r="S1303" s="1565"/>
      <c r="T1303" s="1565"/>
      <c r="U1303" s="1565"/>
      <c r="V1303" s="1565"/>
      <c r="W1303" s="1565"/>
      <c r="X1303" s="1565"/>
      <c r="Y1303" s="1565"/>
      <c r="Z1303" s="1565"/>
      <c r="AA1303" s="1565"/>
    </row>
    <row r="1304" spans="1:27" s="1566" customFormat="1" ht="40.5" customHeight="1">
      <c r="A1304" s="841"/>
      <c r="B1304" s="1289"/>
      <c r="C1304" s="1332"/>
      <c r="D1304" s="1288"/>
      <c r="E1304" s="828" t="s">
        <v>1664</v>
      </c>
      <c r="F1304" s="828"/>
      <c r="G1304" s="797"/>
      <c r="H1304" s="797">
        <v>10.9</v>
      </c>
      <c r="I1304" s="798"/>
      <c r="J1304" s="799"/>
      <c r="K1304" s="800">
        <v>7.4</v>
      </c>
      <c r="L1304" s="842"/>
      <c r="M1304" s="842"/>
      <c r="N1304" s="843"/>
      <c r="O1304" s="1162"/>
      <c r="P1304" s="1162"/>
      <c r="Q1304" s="1163"/>
      <c r="R1304" s="1565"/>
      <c r="S1304" s="1565"/>
      <c r="T1304" s="1565"/>
      <c r="U1304" s="1565"/>
      <c r="V1304" s="1565"/>
      <c r="W1304" s="1565"/>
      <c r="X1304" s="1565"/>
      <c r="Y1304" s="1565"/>
      <c r="Z1304" s="1565"/>
      <c r="AA1304" s="1565"/>
    </row>
    <row r="1305" spans="1:27" s="1566" customFormat="1" ht="40.5" customHeight="1">
      <c r="A1305" s="841"/>
      <c r="B1305" s="1289"/>
      <c r="C1305" s="1332"/>
      <c r="D1305" s="1288"/>
      <c r="E1305" s="828" t="s">
        <v>1665</v>
      </c>
      <c r="F1305" s="1265"/>
      <c r="G1305" s="803"/>
      <c r="H1305" s="797">
        <v>11</v>
      </c>
      <c r="I1305" s="798"/>
      <c r="J1305" s="799"/>
      <c r="K1305" s="800">
        <v>7.54</v>
      </c>
      <c r="L1305" s="842"/>
      <c r="M1305" s="842"/>
      <c r="N1305" s="843"/>
      <c r="O1305" s="1162"/>
      <c r="P1305" s="1162"/>
      <c r="Q1305" s="1163"/>
      <c r="R1305" s="1565"/>
      <c r="S1305" s="1565"/>
      <c r="T1305" s="1565"/>
      <c r="U1305" s="1565"/>
      <c r="V1305" s="1565"/>
      <c r="W1305" s="1565"/>
      <c r="X1305" s="1565"/>
      <c r="Y1305" s="1565"/>
      <c r="Z1305" s="1565"/>
      <c r="AA1305" s="1565"/>
    </row>
    <row r="1306" spans="1:27" s="1566" customFormat="1" ht="40.5" customHeight="1">
      <c r="A1306" s="841"/>
      <c r="B1306" s="1289"/>
      <c r="C1306" s="1332"/>
      <c r="D1306" s="1288"/>
      <c r="E1306" s="828" t="s">
        <v>1676</v>
      </c>
      <c r="F1306" s="828"/>
      <c r="G1306" s="797"/>
      <c r="H1306" s="797">
        <v>12.1</v>
      </c>
      <c r="I1306" s="798"/>
      <c r="J1306" s="799"/>
      <c r="K1306" s="800">
        <v>9.1199999999999992</v>
      </c>
      <c r="L1306" s="842"/>
      <c r="M1306" s="842"/>
      <c r="N1306" s="843"/>
      <c r="O1306" s="1162"/>
      <c r="P1306" s="1162"/>
      <c r="Q1306" s="1163"/>
      <c r="R1306" s="1565"/>
      <c r="S1306" s="1565"/>
      <c r="T1306" s="1565"/>
      <c r="U1306" s="1565"/>
      <c r="V1306" s="1565"/>
      <c r="W1306" s="1565"/>
      <c r="X1306" s="1565"/>
      <c r="Y1306" s="1565"/>
      <c r="Z1306" s="1565"/>
      <c r="AA1306" s="1565"/>
    </row>
    <row r="1307" spans="1:27" s="1566" customFormat="1" ht="40.5" customHeight="1">
      <c r="A1307" s="841"/>
      <c r="B1307" s="1289"/>
      <c r="C1307" s="1332"/>
      <c r="D1307" s="1288"/>
      <c r="E1307" s="1264" t="s">
        <v>1570</v>
      </c>
      <c r="F1307" s="1264"/>
      <c r="G1307" s="802"/>
      <c r="H1307" s="797">
        <v>9.1</v>
      </c>
      <c r="I1307" s="798"/>
      <c r="J1307" s="799"/>
      <c r="K1307" s="800">
        <v>4.8499999999999996</v>
      </c>
      <c r="L1307" s="842"/>
      <c r="M1307" s="842"/>
      <c r="N1307" s="843"/>
      <c r="O1307" s="1162"/>
      <c r="P1307" s="1162"/>
      <c r="Q1307" s="1163"/>
      <c r="R1307" s="1565"/>
      <c r="S1307" s="1565"/>
      <c r="T1307" s="1565"/>
      <c r="U1307" s="1565"/>
      <c r="V1307" s="1565"/>
      <c r="W1307" s="1565"/>
      <c r="X1307" s="1565"/>
      <c r="Y1307" s="1565"/>
      <c r="Z1307" s="1565"/>
      <c r="AA1307" s="1565"/>
    </row>
    <row r="1308" spans="1:27" s="1566" customFormat="1" ht="40.5" customHeight="1">
      <c r="A1308" s="841"/>
      <c r="B1308" s="1289"/>
      <c r="C1308" s="1332"/>
      <c r="D1308" s="1288"/>
      <c r="E1308" s="828" t="s">
        <v>1610</v>
      </c>
      <c r="F1308" s="1264"/>
      <c r="G1308" s="802"/>
      <c r="H1308" s="797">
        <v>9.36</v>
      </c>
      <c r="I1308" s="798"/>
      <c r="J1308" s="799"/>
      <c r="K1308" s="800">
        <v>5.22</v>
      </c>
      <c r="L1308" s="842"/>
      <c r="M1308" s="842"/>
      <c r="N1308" s="843"/>
      <c r="O1308" s="1162"/>
      <c r="P1308" s="1162"/>
      <c r="Q1308" s="1163"/>
      <c r="R1308" s="1565"/>
      <c r="S1308" s="1565"/>
      <c r="T1308" s="1565"/>
      <c r="U1308" s="1565"/>
      <c r="V1308" s="1565"/>
      <c r="W1308" s="1565"/>
      <c r="X1308" s="1565"/>
      <c r="Y1308" s="1565"/>
      <c r="Z1308" s="1565"/>
      <c r="AA1308" s="1565"/>
    </row>
    <row r="1309" spans="1:27" s="1566" customFormat="1" ht="40.5" customHeight="1">
      <c r="A1309" s="841"/>
      <c r="B1309" s="1289"/>
      <c r="C1309" s="1332"/>
      <c r="D1309" s="1288"/>
      <c r="E1309" s="1400" t="s">
        <v>1171</v>
      </c>
      <c r="F1309" s="804"/>
      <c r="G1309" s="805"/>
      <c r="H1309" s="806">
        <v>6.8</v>
      </c>
      <c r="I1309" s="804"/>
      <c r="J1309" s="805"/>
      <c r="K1309" s="806">
        <v>2.88</v>
      </c>
      <c r="L1309" s="842"/>
      <c r="M1309" s="842"/>
      <c r="N1309" s="843"/>
      <c r="O1309" s="1162"/>
      <c r="P1309" s="1162"/>
      <c r="Q1309" s="1163"/>
      <c r="R1309" s="1565"/>
      <c r="S1309" s="1565"/>
      <c r="T1309" s="1565"/>
      <c r="U1309" s="1565"/>
      <c r="V1309" s="1565"/>
      <c r="W1309" s="1565"/>
      <c r="X1309" s="1565"/>
      <c r="Y1309" s="1565"/>
      <c r="Z1309" s="1565"/>
      <c r="AA1309" s="1565"/>
    </row>
    <row r="1310" spans="1:27" s="1566" customFormat="1" ht="40.5" customHeight="1">
      <c r="A1310" s="841"/>
      <c r="B1310" s="1289"/>
      <c r="C1310" s="1332"/>
      <c r="D1310" s="1288"/>
      <c r="E1310" s="828" t="s">
        <v>181</v>
      </c>
      <c r="F1310" s="1264"/>
      <c r="G1310" s="802"/>
      <c r="H1310" s="797">
        <v>5.9</v>
      </c>
      <c r="I1310" s="798"/>
      <c r="J1310" s="799"/>
      <c r="K1310" s="800">
        <v>2.0699999999999998</v>
      </c>
      <c r="L1310" s="842"/>
      <c r="M1310" s="842"/>
      <c r="N1310" s="843"/>
      <c r="O1310" s="1162"/>
      <c r="P1310" s="1162"/>
      <c r="Q1310" s="1163"/>
      <c r="R1310" s="1565"/>
      <c r="S1310" s="1565"/>
      <c r="T1310" s="1565"/>
      <c r="U1310" s="1565"/>
      <c r="V1310" s="1565"/>
      <c r="W1310" s="1565"/>
      <c r="X1310" s="1565"/>
      <c r="Y1310" s="1565"/>
      <c r="Z1310" s="1565"/>
      <c r="AA1310" s="1565"/>
    </row>
    <row r="1311" spans="1:27" s="1566" customFormat="1" ht="40.5" customHeight="1">
      <c r="A1311" s="841"/>
      <c r="B1311" s="1289"/>
      <c r="C1311" s="1332"/>
      <c r="D1311" s="1288"/>
      <c r="E1311" s="1400" t="s">
        <v>1578</v>
      </c>
      <c r="F1311" s="804"/>
      <c r="G1311" s="805"/>
      <c r="H1311" s="806"/>
      <c r="I1311" s="804"/>
      <c r="J1311" s="805"/>
      <c r="K1311" s="806"/>
      <c r="L1311" s="842"/>
      <c r="M1311" s="842"/>
      <c r="N1311" s="843"/>
      <c r="O1311" s="1162"/>
      <c r="P1311" s="1162"/>
      <c r="Q1311" s="1163"/>
      <c r="R1311" s="1565"/>
      <c r="S1311" s="1565"/>
      <c r="T1311" s="1565"/>
      <c r="U1311" s="1565"/>
      <c r="V1311" s="1565"/>
      <c r="W1311" s="1565"/>
      <c r="X1311" s="1565"/>
      <c r="Y1311" s="1565"/>
      <c r="Z1311" s="1565"/>
      <c r="AA1311" s="1565"/>
    </row>
    <row r="1312" spans="1:27" s="1566" customFormat="1" ht="40.5" customHeight="1">
      <c r="A1312" s="841"/>
      <c r="B1312" s="1289"/>
      <c r="C1312" s="1332"/>
      <c r="D1312" s="1288"/>
      <c r="E1312" s="828" t="s">
        <v>1175</v>
      </c>
      <c r="F1312" s="1264"/>
      <c r="G1312" s="802"/>
      <c r="H1312" s="797"/>
      <c r="I1312" s="798"/>
      <c r="J1312" s="799"/>
      <c r="K1312" s="800"/>
      <c r="L1312" s="842"/>
      <c r="M1312" s="842"/>
      <c r="N1312" s="843"/>
      <c r="O1312" s="1162"/>
      <c r="P1312" s="1162"/>
      <c r="Q1312" s="1163"/>
      <c r="R1312" s="1565"/>
      <c r="S1312" s="1565"/>
      <c r="T1312" s="1565"/>
      <c r="U1312" s="1565"/>
      <c r="V1312" s="1565"/>
      <c r="W1312" s="1565"/>
      <c r="X1312" s="1565"/>
      <c r="Y1312" s="1565"/>
      <c r="Z1312" s="1565"/>
      <c r="AA1312" s="1565"/>
    </row>
    <row r="1313" spans="1:27" s="1566" customFormat="1" ht="40.5" customHeight="1">
      <c r="A1313" s="841"/>
      <c r="B1313" s="1289"/>
      <c r="C1313" s="1332"/>
      <c r="D1313" s="1288"/>
      <c r="E1313" s="1400" t="s">
        <v>1178</v>
      </c>
      <c r="F1313" s="804"/>
      <c r="G1313" s="805"/>
      <c r="H1313" s="806"/>
      <c r="I1313" s="804"/>
      <c r="J1313" s="805"/>
      <c r="K1313" s="806"/>
      <c r="L1313" s="842"/>
      <c r="M1313" s="842"/>
      <c r="N1313" s="843"/>
      <c r="O1313" s="1162"/>
      <c r="P1313" s="1162"/>
      <c r="Q1313" s="1163"/>
      <c r="R1313" s="1565"/>
      <c r="S1313" s="1565"/>
      <c r="T1313" s="1565"/>
      <c r="U1313" s="1565"/>
      <c r="V1313" s="1565"/>
      <c r="W1313" s="1565"/>
      <c r="X1313" s="1565"/>
      <c r="Y1313" s="1565"/>
      <c r="Z1313" s="1565"/>
      <c r="AA1313" s="1565"/>
    </row>
    <row r="1314" spans="1:27" s="1566" customFormat="1" ht="40.5" customHeight="1">
      <c r="A1314" s="841"/>
      <c r="B1314" s="1289"/>
      <c r="C1314" s="1332"/>
      <c r="D1314" s="1288"/>
      <c r="E1314" s="828" t="s">
        <v>1621</v>
      </c>
      <c r="F1314" s="1264"/>
      <c r="G1314" s="802">
        <v>1</v>
      </c>
      <c r="H1314" s="797">
        <v>0.96</v>
      </c>
      <c r="I1314" s="798">
        <v>0.1</v>
      </c>
      <c r="J1314" s="799"/>
      <c r="K1314" s="800">
        <v>9.6000000000000002E-2</v>
      </c>
      <c r="L1314" s="842"/>
      <c r="M1314" s="842"/>
      <c r="N1314" s="843"/>
      <c r="O1314" s="1162"/>
      <c r="P1314" s="1162"/>
      <c r="Q1314" s="1163"/>
      <c r="R1314" s="1565"/>
      <c r="S1314" s="1565"/>
      <c r="T1314" s="1565"/>
      <c r="U1314" s="1565"/>
      <c r="V1314" s="1565"/>
      <c r="W1314" s="1565"/>
      <c r="X1314" s="1565"/>
      <c r="Y1314" s="1565"/>
      <c r="Z1314" s="1565"/>
      <c r="AA1314" s="1565"/>
    </row>
    <row r="1315" spans="1:27" s="1566" customFormat="1" ht="40.5" customHeight="1">
      <c r="A1315" s="841"/>
      <c r="B1315" s="1289"/>
      <c r="C1315" s="1332"/>
      <c r="D1315" s="1288"/>
      <c r="E1315" s="1400" t="s">
        <v>1497</v>
      </c>
      <c r="F1315" s="804"/>
      <c r="G1315" s="805"/>
      <c r="H1315" s="806"/>
      <c r="I1315" s="804"/>
      <c r="J1315" s="805"/>
      <c r="K1315" s="806"/>
      <c r="L1315" s="842"/>
      <c r="M1315" s="842"/>
      <c r="N1315" s="843"/>
      <c r="O1315" s="1162"/>
      <c r="P1315" s="1162"/>
      <c r="Q1315" s="1163"/>
      <c r="R1315" s="1565"/>
      <c r="S1315" s="1565"/>
      <c r="T1315" s="1565"/>
      <c r="U1315" s="1565"/>
      <c r="V1315" s="1565"/>
      <c r="W1315" s="1565"/>
      <c r="X1315" s="1565"/>
      <c r="Y1315" s="1565"/>
      <c r="Z1315" s="1565"/>
      <c r="AA1315" s="1565"/>
    </row>
    <row r="1316" spans="1:27" s="1566" customFormat="1" ht="40.5" customHeight="1">
      <c r="A1316" s="841"/>
      <c r="B1316" s="1289"/>
      <c r="C1316" s="1332"/>
      <c r="D1316" s="1288"/>
      <c r="E1316" s="828" t="s">
        <v>1621</v>
      </c>
      <c r="F1316" s="1264"/>
      <c r="G1316" s="802">
        <v>1</v>
      </c>
      <c r="H1316" s="797">
        <v>0.96</v>
      </c>
      <c r="I1316" s="798">
        <v>0.1</v>
      </c>
      <c r="J1316" s="799"/>
      <c r="K1316" s="800">
        <v>9.6000000000000002E-2</v>
      </c>
      <c r="L1316" s="842"/>
      <c r="M1316" s="842"/>
      <c r="N1316" s="843"/>
      <c r="O1316" s="1162"/>
      <c r="P1316" s="1162"/>
      <c r="Q1316" s="1163"/>
      <c r="R1316" s="1565"/>
      <c r="S1316" s="1565"/>
      <c r="T1316" s="1565"/>
      <c r="U1316" s="1565"/>
      <c r="V1316" s="1565"/>
      <c r="W1316" s="1565"/>
      <c r="X1316" s="1565"/>
      <c r="Y1316" s="1565"/>
      <c r="Z1316" s="1565"/>
      <c r="AA1316" s="1565"/>
    </row>
    <row r="1317" spans="1:27" s="1566" customFormat="1" ht="40.5" customHeight="1">
      <c r="A1317" s="841"/>
      <c r="B1317" s="1289"/>
      <c r="C1317" s="1332"/>
      <c r="D1317" s="1288"/>
      <c r="E1317" s="1400" t="s">
        <v>1219</v>
      </c>
      <c r="F1317" s="804"/>
      <c r="G1317" s="805"/>
      <c r="H1317" s="806"/>
      <c r="I1317" s="804"/>
      <c r="J1317" s="805"/>
      <c r="K1317" s="806"/>
      <c r="L1317" s="842"/>
      <c r="M1317" s="842"/>
      <c r="N1317" s="843"/>
      <c r="O1317" s="1162"/>
      <c r="P1317" s="1162"/>
      <c r="Q1317" s="1163"/>
      <c r="R1317" s="1565"/>
      <c r="S1317" s="1565"/>
      <c r="T1317" s="1565"/>
      <c r="U1317" s="1565"/>
      <c r="V1317" s="1565"/>
      <c r="W1317" s="1565"/>
      <c r="X1317" s="1565"/>
      <c r="Y1317" s="1565"/>
      <c r="Z1317" s="1565"/>
      <c r="AA1317" s="1565"/>
    </row>
    <row r="1318" spans="1:27" s="1566" customFormat="1" ht="40.5" customHeight="1">
      <c r="A1318" s="841"/>
      <c r="B1318" s="1289"/>
      <c r="C1318" s="1332"/>
      <c r="D1318" s="1288"/>
      <c r="E1318" s="828" t="s">
        <v>1529</v>
      </c>
      <c r="F1318" s="1264"/>
      <c r="G1318" s="802">
        <v>1</v>
      </c>
      <c r="H1318" s="797">
        <v>0.96</v>
      </c>
      <c r="I1318" s="798">
        <v>0.15</v>
      </c>
      <c r="J1318" s="799"/>
      <c r="K1318" s="800">
        <v>0.14399999999999999</v>
      </c>
      <c r="L1318" s="842"/>
      <c r="M1318" s="842"/>
      <c r="N1318" s="843"/>
      <c r="O1318" s="1162"/>
      <c r="P1318" s="1162"/>
      <c r="Q1318" s="1163"/>
      <c r="R1318" s="1565"/>
      <c r="S1318" s="1565"/>
      <c r="T1318" s="1565"/>
      <c r="U1318" s="1565"/>
      <c r="V1318" s="1565"/>
      <c r="W1318" s="1565"/>
      <c r="X1318" s="1565"/>
      <c r="Y1318" s="1565"/>
      <c r="Z1318" s="1565"/>
      <c r="AA1318" s="1565"/>
    </row>
    <row r="1319" spans="1:27" s="1566" customFormat="1" ht="40.5" customHeight="1">
      <c r="A1319" s="841"/>
      <c r="B1319" s="1289"/>
      <c r="C1319" s="1332"/>
      <c r="D1319" s="1288"/>
      <c r="E1319" s="1400" t="s">
        <v>1177</v>
      </c>
      <c r="F1319" s="804"/>
      <c r="G1319" s="805"/>
      <c r="H1319" s="806"/>
      <c r="I1319" s="804"/>
      <c r="J1319" s="805"/>
      <c r="K1319" s="806"/>
      <c r="L1319" s="842"/>
      <c r="M1319" s="842"/>
      <c r="N1319" s="843"/>
      <c r="O1319" s="1162"/>
      <c r="P1319" s="1162"/>
      <c r="Q1319" s="1163"/>
      <c r="R1319" s="1565"/>
      <c r="S1319" s="1565"/>
      <c r="T1319" s="1565"/>
      <c r="U1319" s="1565"/>
      <c r="V1319" s="1565"/>
      <c r="W1319" s="1565"/>
      <c r="X1319" s="1565"/>
      <c r="Y1319" s="1565"/>
      <c r="Z1319" s="1565"/>
      <c r="AA1319" s="1565"/>
    </row>
    <row r="1320" spans="1:27" s="1566" customFormat="1" ht="40.5" customHeight="1">
      <c r="A1320" s="841"/>
      <c r="B1320" s="1289"/>
      <c r="C1320" s="1332"/>
      <c r="D1320" s="1288"/>
      <c r="E1320" s="828" t="s">
        <v>1678</v>
      </c>
      <c r="F1320" s="1264"/>
      <c r="G1320" s="802">
        <v>1</v>
      </c>
      <c r="H1320" s="797">
        <v>0.86</v>
      </c>
      <c r="I1320" s="798">
        <v>0.1</v>
      </c>
      <c r="J1320" s="799"/>
      <c r="K1320" s="800">
        <v>8.6000000000000007E-2</v>
      </c>
      <c r="L1320" s="842"/>
      <c r="M1320" s="842"/>
      <c r="N1320" s="843"/>
      <c r="O1320" s="1162"/>
      <c r="P1320" s="1162"/>
      <c r="Q1320" s="1163"/>
      <c r="R1320" s="1565"/>
      <c r="S1320" s="1565"/>
      <c r="T1320" s="1565"/>
      <c r="U1320" s="1565"/>
      <c r="V1320" s="1565"/>
      <c r="W1320" s="1565"/>
      <c r="X1320" s="1565"/>
      <c r="Y1320" s="1565"/>
      <c r="Z1320" s="1565"/>
      <c r="AA1320" s="1565"/>
    </row>
    <row r="1321" spans="1:27" s="1566" customFormat="1" ht="40.5" customHeight="1">
      <c r="A1321" s="841"/>
      <c r="B1321" s="1289"/>
      <c r="C1321" s="1332"/>
      <c r="D1321" s="1288"/>
      <c r="E1321" s="1400" t="s">
        <v>1495</v>
      </c>
      <c r="F1321" s="804"/>
      <c r="G1321" s="805"/>
      <c r="H1321" s="806"/>
      <c r="I1321" s="804"/>
      <c r="J1321" s="805"/>
      <c r="K1321" s="806"/>
      <c r="L1321" s="842"/>
      <c r="M1321" s="842"/>
      <c r="N1321" s="843"/>
      <c r="O1321" s="1162"/>
      <c r="P1321" s="1162"/>
      <c r="Q1321" s="1163"/>
      <c r="R1321" s="1565"/>
      <c r="S1321" s="1565"/>
      <c r="T1321" s="1565"/>
      <c r="U1321" s="1565"/>
      <c r="V1321" s="1565"/>
      <c r="W1321" s="1565"/>
      <c r="X1321" s="1565"/>
      <c r="Y1321" s="1565"/>
      <c r="Z1321" s="1565"/>
      <c r="AA1321" s="1565"/>
    </row>
    <row r="1322" spans="1:27" s="1566" customFormat="1" ht="40.5" customHeight="1">
      <c r="A1322" s="841"/>
      <c r="B1322" s="1289"/>
      <c r="C1322" s="1332"/>
      <c r="D1322" s="1288"/>
      <c r="E1322" s="828" t="s">
        <v>1679</v>
      </c>
      <c r="F1322" s="1264"/>
      <c r="G1322" s="802">
        <v>1</v>
      </c>
      <c r="H1322" s="797">
        <v>1.26</v>
      </c>
      <c r="I1322" s="798">
        <v>0.15</v>
      </c>
      <c r="J1322" s="799"/>
      <c r="K1322" s="800">
        <v>0.189</v>
      </c>
      <c r="L1322" s="842"/>
      <c r="M1322" s="842"/>
      <c r="N1322" s="843"/>
      <c r="O1322" s="1162"/>
      <c r="P1322" s="1162"/>
      <c r="Q1322" s="1163"/>
      <c r="R1322" s="1565"/>
      <c r="S1322" s="1565"/>
      <c r="T1322" s="1565"/>
      <c r="U1322" s="1565"/>
      <c r="V1322" s="1565"/>
      <c r="W1322" s="1565"/>
      <c r="X1322" s="1565"/>
      <c r="Y1322" s="1565"/>
      <c r="Z1322" s="1565"/>
      <c r="AA1322" s="1565"/>
    </row>
    <row r="1323" spans="1:27" s="1566" customFormat="1" ht="40.5" customHeight="1">
      <c r="A1323" s="841"/>
      <c r="B1323" s="1289"/>
      <c r="C1323" s="1332"/>
      <c r="D1323" s="1288"/>
      <c r="E1323" s="1400" t="s">
        <v>1680</v>
      </c>
      <c r="F1323" s="804"/>
      <c r="G1323" s="805">
        <v>1</v>
      </c>
      <c r="H1323" s="806">
        <v>2.2599999999999998</v>
      </c>
      <c r="I1323" s="804">
        <v>0.15</v>
      </c>
      <c r="J1323" s="805"/>
      <c r="K1323" s="806">
        <v>0.33899999999999997</v>
      </c>
      <c r="L1323" s="842"/>
      <c r="M1323" s="842"/>
      <c r="N1323" s="843"/>
      <c r="O1323" s="1162"/>
      <c r="P1323" s="1162"/>
      <c r="Q1323" s="1163"/>
      <c r="R1323" s="1565"/>
      <c r="S1323" s="1565"/>
      <c r="T1323" s="1565"/>
      <c r="U1323" s="1565"/>
      <c r="V1323" s="1565"/>
      <c r="W1323" s="1565"/>
      <c r="X1323" s="1565"/>
      <c r="Y1323" s="1565"/>
      <c r="Z1323" s="1565"/>
      <c r="AA1323" s="1565"/>
    </row>
    <row r="1324" spans="1:27" s="1566" customFormat="1" ht="40.5" customHeight="1">
      <c r="A1324" s="841"/>
      <c r="B1324" s="1289"/>
      <c r="C1324" s="1332"/>
      <c r="D1324" s="1288"/>
      <c r="E1324" s="828" t="s">
        <v>1167</v>
      </c>
      <c r="F1324" s="828"/>
      <c r="G1324" s="797"/>
      <c r="H1324" s="797"/>
      <c r="I1324" s="798"/>
      <c r="J1324" s="799"/>
      <c r="K1324" s="800"/>
      <c r="L1324" s="842"/>
      <c r="M1324" s="842"/>
      <c r="N1324" s="843"/>
      <c r="O1324" s="1162"/>
      <c r="P1324" s="1162"/>
      <c r="Q1324" s="1163"/>
      <c r="R1324" s="1565"/>
      <c r="S1324" s="1565"/>
      <c r="T1324" s="1565"/>
      <c r="U1324" s="1565"/>
      <c r="V1324" s="1565"/>
      <c r="W1324" s="1565"/>
      <c r="X1324" s="1565"/>
      <c r="Y1324" s="1565"/>
      <c r="Z1324" s="1565"/>
      <c r="AA1324" s="1565"/>
    </row>
    <row r="1325" spans="1:27" s="1566" customFormat="1" ht="40.5" customHeight="1">
      <c r="A1325" s="841"/>
      <c r="B1325" s="1289"/>
      <c r="C1325" s="1332"/>
      <c r="D1325" s="1288"/>
      <c r="E1325" s="1400" t="s">
        <v>1529</v>
      </c>
      <c r="F1325" s="804"/>
      <c r="G1325" s="805">
        <v>1</v>
      </c>
      <c r="H1325" s="806">
        <v>0.96</v>
      </c>
      <c r="I1325" s="804">
        <v>0.15</v>
      </c>
      <c r="J1325" s="805"/>
      <c r="K1325" s="806">
        <v>0.14399999999999999</v>
      </c>
      <c r="L1325" s="842"/>
      <c r="M1325" s="842"/>
      <c r="N1325" s="843"/>
      <c r="O1325" s="1162"/>
      <c r="P1325" s="1162"/>
      <c r="Q1325" s="1163"/>
      <c r="R1325" s="1565"/>
      <c r="S1325" s="1565"/>
      <c r="T1325" s="1565"/>
      <c r="U1325" s="1565"/>
      <c r="V1325" s="1565"/>
      <c r="W1325" s="1565"/>
      <c r="X1325" s="1565"/>
      <c r="Y1325" s="1565"/>
      <c r="Z1325" s="1565"/>
      <c r="AA1325" s="1565"/>
    </row>
    <row r="1326" spans="1:27" s="1566" customFormat="1" ht="40.5" customHeight="1">
      <c r="A1326" s="841"/>
      <c r="B1326" s="1289"/>
      <c r="C1326" s="1332"/>
      <c r="D1326" s="1288"/>
      <c r="E1326" s="828" t="s">
        <v>1496</v>
      </c>
      <c r="F1326" s="1354"/>
      <c r="G1326" s="803"/>
      <c r="H1326" s="797"/>
      <c r="I1326" s="798"/>
      <c r="J1326" s="799"/>
      <c r="K1326" s="800"/>
      <c r="L1326" s="842"/>
      <c r="M1326" s="842"/>
      <c r="N1326" s="843"/>
      <c r="O1326" s="1162"/>
      <c r="P1326" s="1162"/>
      <c r="Q1326" s="1163"/>
      <c r="R1326" s="1565"/>
      <c r="S1326" s="1565"/>
      <c r="T1326" s="1565"/>
      <c r="U1326" s="1565"/>
      <c r="V1326" s="1565"/>
      <c r="W1326" s="1565"/>
      <c r="X1326" s="1565"/>
      <c r="Y1326" s="1565"/>
      <c r="Z1326" s="1565"/>
      <c r="AA1326" s="1565"/>
    </row>
    <row r="1327" spans="1:27" s="1566" customFormat="1" ht="40.5" customHeight="1">
      <c r="A1327" s="841"/>
      <c r="B1327" s="1289"/>
      <c r="C1327" s="1332"/>
      <c r="D1327" s="1288"/>
      <c r="E1327" s="1400" t="s">
        <v>1529</v>
      </c>
      <c r="F1327" s="804"/>
      <c r="G1327" s="805">
        <v>1</v>
      </c>
      <c r="H1327" s="806">
        <v>0.96</v>
      </c>
      <c r="I1327" s="804">
        <v>0.15</v>
      </c>
      <c r="J1327" s="805"/>
      <c r="K1327" s="806">
        <v>0.14399999999999999</v>
      </c>
      <c r="L1327" s="842"/>
      <c r="M1327" s="842"/>
      <c r="N1327" s="843"/>
      <c r="O1327" s="1162"/>
      <c r="P1327" s="1162"/>
      <c r="Q1327" s="1163"/>
      <c r="R1327" s="1565"/>
      <c r="S1327" s="1565"/>
      <c r="T1327" s="1565"/>
      <c r="U1327" s="1565"/>
      <c r="V1327" s="1565"/>
      <c r="W1327" s="1565"/>
      <c r="X1327" s="1565"/>
      <c r="Y1327" s="1565"/>
      <c r="Z1327" s="1565"/>
      <c r="AA1327" s="1565"/>
    </row>
    <row r="1328" spans="1:27" s="1566" customFormat="1" ht="40.5" customHeight="1">
      <c r="A1328" s="841"/>
      <c r="B1328" s="1289"/>
      <c r="C1328" s="1332"/>
      <c r="D1328" s="1288"/>
      <c r="E1328" s="828" t="s">
        <v>1663</v>
      </c>
      <c r="F1328" s="1354"/>
      <c r="G1328" s="803"/>
      <c r="H1328" s="797"/>
      <c r="I1328" s="798"/>
      <c r="J1328" s="799"/>
      <c r="K1328" s="800"/>
      <c r="L1328" s="842"/>
      <c r="M1328" s="842"/>
      <c r="N1328" s="843"/>
      <c r="O1328" s="1162"/>
      <c r="P1328" s="1162"/>
      <c r="Q1328" s="1163"/>
      <c r="R1328" s="1565"/>
      <c r="S1328" s="1565"/>
      <c r="T1328" s="1565"/>
      <c r="U1328" s="1565"/>
      <c r="V1328" s="1565"/>
      <c r="W1328" s="1565"/>
      <c r="X1328" s="1565"/>
      <c r="Y1328" s="1565"/>
      <c r="Z1328" s="1565"/>
      <c r="AA1328" s="1565"/>
    </row>
    <row r="1329" spans="1:27" s="1566" customFormat="1" ht="40.5" customHeight="1">
      <c r="A1329" s="841"/>
      <c r="B1329" s="1289"/>
      <c r="C1329" s="1332"/>
      <c r="D1329" s="1288"/>
      <c r="E1329" s="1400" t="s">
        <v>1678</v>
      </c>
      <c r="F1329" s="804"/>
      <c r="G1329" s="805">
        <v>1</v>
      </c>
      <c r="H1329" s="806">
        <v>0.86</v>
      </c>
      <c r="I1329" s="804">
        <v>0.1</v>
      </c>
      <c r="J1329" s="805"/>
      <c r="K1329" s="806">
        <v>8.6000000000000007E-2</v>
      </c>
      <c r="L1329" s="842"/>
      <c r="M1329" s="842"/>
      <c r="N1329" s="843"/>
      <c r="O1329" s="1162"/>
      <c r="P1329" s="1162"/>
      <c r="Q1329" s="1163"/>
      <c r="R1329" s="1565"/>
      <c r="S1329" s="1565"/>
      <c r="T1329" s="1565"/>
      <c r="U1329" s="1565"/>
      <c r="V1329" s="1565"/>
      <c r="W1329" s="1565"/>
      <c r="X1329" s="1565"/>
      <c r="Y1329" s="1565"/>
      <c r="Z1329" s="1565"/>
      <c r="AA1329" s="1565"/>
    </row>
    <row r="1330" spans="1:27" s="1566" customFormat="1" ht="40.5" customHeight="1">
      <c r="A1330" s="841"/>
      <c r="B1330" s="1289"/>
      <c r="C1330" s="1332"/>
      <c r="D1330" s="1288"/>
      <c r="E1330" s="828" t="s">
        <v>1668</v>
      </c>
      <c r="F1330" s="828"/>
      <c r="G1330" s="797"/>
      <c r="H1330" s="797"/>
      <c r="I1330" s="798"/>
      <c r="J1330" s="799"/>
      <c r="K1330" s="800"/>
      <c r="L1330" s="842"/>
      <c r="M1330" s="842"/>
      <c r="N1330" s="843"/>
      <c r="O1330" s="1162"/>
      <c r="P1330" s="1162"/>
      <c r="Q1330" s="1163"/>
      <c r="R1330" s="1565"/>
      <c r="S1330" s="1565"/>
      <c r="T1330" s="1565"/>
      <c r="U1330" s="1565"/>
      <c r="V1330" s="1565"/>
      <c r="W1330" s="1565"/>
      <c r="X1330" s="1565"/>
      <c r="Y1330" s="1565"/>
      <c r="Z1330" s="1565"/>
      <c r="AA1330" s="1565"/>
    </row>
    <row r="1331" spans="1:27" s="1566" customFormat="1" ht="40.5" customHeight="1">
      <c r="A1331" s="841"/>
      <c r="B1331" s="1289"/>
      <c r="C1331" s="1332"/>
      <c r="D1331" s="1288"/>
      <c r="E1331" s="1400" t="s">
        <v>1678</v>
      </c>
      <c r="F1331" s="804"/>
      <c r="G1331" s="805">
        <v>1</v>
      </c>
      <c r="H1331" s="806">
        <v>0.86</v>
      </c>
      <c r="I1331" s="804">
        <v>0.1</v>
      </c>
      <c r="J1331" s="805"/>
      <c r="K1331" s="806">
        <v>8.6000000000000007E-2</v>
      </c>
      <c r="L1331" s="842"/>
      <c r="M1331" s="842"/>
      <c r="N1331" s="843"/>
      <c r="O1331" s="1162"/>
      <c r="P1331" s="1162"/>
      <c r="Q1331" s="1163"/>
      <c r="R1331" s="1565"/>
      <c r="S1331" s="1565"/>
      <c r="T1331" s="1565"/>
      <c r="U1331" s="1565"/>
      <c r="V1331" s="1565"/>
      <c r="W1331" s="1565"/>
      <c r="X1331" s="1565"/>
      <c r="Y1331" s="1565"/>
      <c r="Z1331" s="1565"/>
      <c r="AA1331" s="1565"/>
    </row>
    <row r="1332" spans="1:27" s="1566" customFormat="1" ht="40.5" customHeight="1">
      <c r="A1332" s="841"/>
      <c r="B1332" s="1289"/>
      <c r="C1332" s="1332"/>
      <c r="D1332" s="1288"/>
      <c r="E1332" s="828" t="s">
        <v>1669</v>
      </c>
      <c r="F1332" s="1264"/>
      <c r="G1332" s="802"/>
      <c r="H1332" s="797"/>
      <c r="I1332" s="798"/>
      <c r="J1332" s="799"/>
      <c r="K1332" s="800"/>
      <c r="L1332" s="842"/>
      <c r="M1332" s="842"/>
      <c r="N1332" s="843"/>
      <c r="O1332" s="1162"/>
      <c r="P1332" s="1162"/>
      <c r="Q1332" s="1163"/>
      <c r="R1332" s="1565"/>
      <c r="S1332" s="1565"/>
      <c r="T1332" s="1565"/>
      <c r="U1332" s="1565"/>
      <c r="V1332" s="1565"/>
      <c r="W1332" s="1565"/>
      <c r="X1332" s="1565"/>
      <c r="Y1332" s="1565"/>
      <c r="Z1332" s="1565"/>
      <c r="AA1332" s="1565"/>
    </row>
    <row r="1333" spans="1:27" s="1566" customFormat="1" ht="40.5" customHeight="1">
      <c r="A1333" s="841"/>
      <c r="B1333" s="1289"/>
      <c r="C1333" s="1332"/>
      <c r="D1333" s="1288"/>
      <c r="E1333" s="1400" t="s">
        <v>1621</v>
      </c>
      <c r="F1333" s="804"/>
      <c r="G1333" s="805">
        <v>1</v>
      </c>
      <c r="H1333" s="806">
        <v>0.96</v>
      </c>
      <c r="I1333" s="804">
        <v>0.1</v>
      </c>
      <c r="J1333" s="805"/>
      <c r="K1333" s="806">
        <v>9.6000000000000002E-2</v>
      </c>
      <c r="L1333" s="842"/>
      <c r="M1333" s="842"/>
      <c r="N1333" s="843"/>
      <c r="O1333" s="1162"/>
      <c r="P1333" s="1162"/>
      <c r="Q1333" s="1163"/>
      <c r="R1333" s="1565"/>
      <c r="S1333" s="1565"/>
      <c r="T1333" s="1565"/>
      <c r="U1333" s="1565"/>
      <c r="V1333" s="1565"/>
      <c r="W1333" s="1565"/>
      <c r="X1333" s="1565"/>
      <c r="Y1333" s="1565"/>
      <c r="Z1333" s="1565"/>
      <c r="AA1333" s="1565"/>
    </row>
    <row r="1334" spans="1:27" s="1566" customFormat="1" ht="40.5" customHeight="1">
      <c r="A1334" s="841"/>
      <c r="B1334" s="1289"/>
      <c r="C1334" s="1332"/>
      <c r="D1334" s="1288"/>
      <c r="E1334" s="828" t="s">
        <v>1676</v>
      </c>
      <c r="F1334" s="1264"/>
      <c r="G1334" s="802"/>
      <c r="H1334" s="797"/>
      <c r="I1334" s="798"/>
      <c r="J1334" s="799"/>
      <c r="K1334" s="800"/>
      <c r="L1334" s="842"/>
      <c r="M1334" s="842"/>
      <c r="N1334" s="843"/>
      <c r="O1334" s="1162"/>
      <c r="P1334" s="1162"/>
      <c r="Q1334" s="1163"/>
      <c r="R1334" s="1565"/>
      <c r="S1334" s="1565"/>
      <c r="T1334" s="1565"/>
      <c r="U1334" s="1565"/>
      <c r="V1334" s="1565"/>
      <c r="W1334" s="1565"/>
      <c r="X1334" s="1565"/>
      <c r="Y1334" s="1565"/>
      <c r="Z1334" s="1565"/>
      <c r="AA1334" s="1565"/>
    </row>
    <row r="1335" spans="1:27" s="1566" customFormat="1" ht="40.5" customHeight="1">
      <c r="A1335" s="841"/>
      <c r="B1335" s="1289"/>
      <c r="C1335" s="1332"/>
      <c r="D1335" s="1288"/>
      <c r="E1335" s="1400" t="s">
        <v>1529</v>
      </c>
      <c r="F1335" s="804"/>
      <c r="G1335" s="805">
        <v>1</v>
      </c>
      <c r="H1335" s="806">
        <v>0.96</v>
      </c>
      <c r="I1335" s="804">
        <v>0.15</v>
      </c>
      <c r="J1335" s="805"/>
      <c r="K1335" s="806">
        <v>0.14399999999999999</v>
      </c>
      <c r="L1335" s="842"/>
      <c r="M1335" s="842"/>
      <c r="N1335" s="843"/>
      <c r="O1335" s="1162"/>
      <c r="P1335" s="1162"/>
      <c r="Q1335" s="1163"/>
      <c r="R1335" s="1565"/>
      <c r="S1335" s="1565"/>
      <c r="T1335" s="1565"/>
      <c r="U1335" s="1565"/>
      <c r="V1335" s="1565"/>
      <c r="W1335" s="1565"/>
      <c r="X1335" s="1565"/>
      <c r="Y1335" s="1565"/>
      <c r="Z1335" s="1565"/>
      <c r="AA1335" s="1565"/>
    </row>
    <row r="1336" spans="1:27" s="1566" customFormat="1" ht="40.5" customHeight="1">
      <c r="A1336" s="841"/>
      <c r="B1336" s="1289"/>
      <c r="C1336" s="1332"/>
      <c r="D1336" s="1288"/>
      <c r="E1336" s="828" t="s">
        <v>1570</v>
      </c>
      <c r="F1336" s="1264"/>
      <c r="G1336" s="802"/>
      <c r="H1336" s="797"/>
      <c r="I1336" s="798"/>
      <c r="J1336" s="799"/>
      <c r="K1336" s="800"/>
      <c r="L1336" s="842"/>
      <c r="M1336" s="842"/>
      <c r="N1336" s="843"/>
      <c r="O1336" s="1162"/>
      <c r="P1336" s="1162"/>
      <c r="Q1336" s="1163"/>
      <c r="R1336" s="1565"/>
      <c r="S1336" s="1565"/>
      <c r="T1336" s="1565"/>
      <c r="U1336" s="1565"/>
      <c r="V1336" s="1565"/>
      <c r="W1336" s="1565"/>
      <c r="X1336" s="1565"/>
      <c r="Y1336" s="1565"/>
      <c r="Z1336" s="1565"/>
      <c r="AA1336" s="1565"/>
    </row>
    <row r="1337" spans="1:27" s="1566" customFormat="1" ht="40.5" customHeight="1">
      <c r="A1337" s="841"/>
      <c r="B1337" s="1289"/>
      <c r="C1337" s="1332"/>
      <c r="D1337" s="1288"/>
      <c r="E1337" s="1400" t="s">
        <v>1527</v>
      </c>
      <c r="F1337" s="804"/>
      <c r="G1337" s="805">
        <v>1</v>
      </c>
      <c r="H1337" s="806">
        <v>0.86</v>
      </c>
      <c r="I1337" s="804">
        <v>0.15</v>
      </c>
      <c r="J1337" s="805"/>
      <c r="K1337" s="806">
        <v>0.129</v>
      </c>
      <c r="L1337" s="842"/>
      <c r="M1337" s="842"/>
      <c r="N1337" s="843"/>
      <c r="O1337" s="1162"/>
      <c r="P1337" s="1162"/>
      <c r="Q1337" s="1163"/>
      <c r="R1337" s="1565"/>
      <c r="S1337" s="1565"/>
      <c r="T1337" s="1565"/>
      <c r="U1337" s="1565"/>
      <c r="V1337" s="1565"/>
      <c r="W1337" s="1565"/>
      <c r="X1337" s="1565"/>
      <c r="Y1337" s="1565"/>
      <c r="Z1337" s="1565"/>
      <c r="AA1337" s="1565"/>
    </row>
    <row r="1338" spans="1:27" s="1566" customFormat="1" ht="40.5" customHeight="1">
      <c r="A1338" s="841"/>
      <c r="B1338" s="1289"/>
      <c r="C1338" s="1332"/>
      <c r="D1338" s="1288"/>
      <c r="E1338" s="828" t="s">
        <v>1610</v>
      </c>
      <c r="F1338" s="1264"/>
      <c r="G1338" s="802"/>
      <c r="H1338" s="797"/>
      <c r="I1338" s="798"/>
      <c r="J1338" s="799"/>
      <c r="K1338" s="800"/>
      <c r="L1338" s="842"/>
      <c r="M1338" s="842"/>
      <c r="N1338" s="843"/>
      <c r="O1338" s="1162"/>
      <c r="P1338" s="1162"/>
      <c r="Q1338" s="1163"/>
      <c r="R1338" s="1565"/>
      <c r="S1338" s="1565"/>
      <c r="T1338" s="1565"/>
      <c r="U1338" s="1565"/>
      <c r="V1338" s="1565"/>
      <c r="W1338" s="1565"/>
      <c r="X1338" s="1565"/>
      <c r="Y1338" s="1565"/>
      <c r="Z1338" s="1565"/>
      <c r="AA1338" s="1565"/>
    </row>
    <row r="1339" spans="1:27" s="1566" customFormat="1" ht="40.5" customHeight="1">
      <c r="A1339" s="841"/>
      <c r="B1339" s="1289"/>
      <c r="C1339" s="1332"/>
      <c r="D1339" s="1288"/>
      <c r="E1339" s="1400" t="s">
        <v>1527</v>
      </c>
      <c r="F1339" s="804"/>
      <c r="G1339" s="805">
        <v>1</v>
      </c>
      <c r="H1339" s="806">
        <v>0.86</v>
      </c>
      <c r="I1339" s="804">
        <v>0.15</v>
      </c>
      <c r="J1339" s="805"/>
      <c r="K1339" s="806">
        <v>0.129</v>
      </c>
      <c r="L1339" s="842"/>
      <c r="M1339" s="842"/>
      <c r="N1339" s="843"/>
      <c r="O1339" s="1162"/>
      <c r="P1339" s="1162"/>
      <c r="Q1339" s="1163"/>
      <c r="R1339" s="1565"/>
      <c r="S1339" s="1565"/>
      <c r="T1339" s="1565"/>
      <c r="U1339" s="1565"/>
      <c r="V1339" s="1565"/>
      <c r="W1339" s="1565"/>
      <c r="X1339" s="1565"/>
      <c r="Y1339" s="1565"/>
      <c r="Z1339" s="1565"/>
      <c r="AA1339" s="1565"/>
    </row>
    <row r="1340" spans="1:27" s="1566" customFormat="1" ht="40.5" customHeight="1">
      <c r="A1340" s="841"/>
      <c r="B1340" s="1289"/>
      <c r="C1340" s="1332"/>
      <c r="D1340" s="1288"/>
      <c r="E1340" s="828" t="s">
        <v>1654</v>
      </c>
      <c r="F1340" s="1264"/>
      <c r="G1340" s="802"/>
      <c r="H1340" s="797"/>
      <c r="I1340" s="798"/>
      <c r="J1340" s="799"/>
      <c r="K1340" s="800"/>
      <c r="L1340" s="842"/>
      <c r="M1340" s="842"/>
      <c r="N1340" s="843"/>
      <c r="O1340" s="1162"/>
      <c r="P1340" s="1162"/>
      <c r="Q1340" s="1163"/>
      <c r="R1340" s="1565"/>
      <c r="S1340" s="1565"/>
      <c r="T1340" s="1565"/>
      <c r="U1340" s="1565"/>
      <c r="V1340" s="1565"/>
      <c r="W1340" s="1565"/>
      <c r="X1340" s="1565"/>
      <c r="Y1340" s="1565"/>
      <c r="Z1340" s="1565"/>
      <c r="AA1340" s="1565"/>
    </row>
    <row r="1341" spans="1:27" s="1566" customFormat="1" ht="40.5" customHeight="1">
      <c r="A1341" s="844"/>
      <c r="B1341" s="1337"/>
      <c r="C1341" s="1338"/>
      <c r="D1341" s="1339"/>
      <c r="E1341" s="1401" t="s">
        <v>1655</v>
      </c>
      <c r="F1341" s="1402"/>
      <c r="G1341" s="1403">
        <v>1</v>
      </c>
      <c r="H1341" s="1258">
        <v>0.9</v>
      </c>
      <c r="I1341" s="1402">
        <v>0.15</v>
      </c>
      <c r="J1341" s="1403"/>
      <c r="K1341" s="1258">
        <v>0.13500000000000001</v>
      </c>
      <c r="L1341" s="846"/>
      <c r="M1341" s="846"/>
      <c r="N1341" s="847"/>
      <c r="O1341" s="1162"/>
      <c r="P1341" s="1162"/>
      <c r="Q1341" s="1163"/>
      <c r="R1341" s="1565"/>
      <c r="S1341" s="1565"/>
      <c r="T1341" s="1565"/>
      <c r="U1341" s="1565"/>
      <c r="V1341" s="1565"/>
      <c r="W1341" s="1565"/>
      <c r="X1341" s="1565"/>
      <c r="Y1341" s="1565"/>
      <c r="Z1341" s="1565"/>
      <c r="AA1341" s="1565"/>
    </row>
    <row r="1342" spans="1:27" s="1541" customFormat="1" ht="96.75" customHeight="1">
      <c r="A1342" s="981" t="s">
        <v>1098</v>
      </c>
      <c r="B1342" s="981" t="s">
        <v>1924</v>
      </c>
      <c r="C1342" s="1124"/>
      <c r="D1342" s="983" t="s">
        <v>928</v>
      </c>
      <c r="E1342" s="989" t="s">
        <v>1580</v>
      </c>
      <c r="F1342" s="981" t="s">
        <v>51</v>
      </c>
      <c r="G1342" s="984"/>
      <c r="H1342" s="985"/>
      <c r="I1342" s="985"/>
      <c r="J1342" s="985"/>
      <c r="K1342" s="986"/>
      <c r="L1342" s="986"/>
      <c r="M1342" s="986"/>
      <c r="N1342" s="987">
        <v>30.59</v>
      </c>
      <c r="O1342" s="72"/>
      <c r="P1342" s="72"/>
      <c r="Q1342" s="102" t="s">
        <v>270</v>
      </c>
      <c r="R1342" s="1535"/>
      <c r="S1342" s="1535"/>
      <c r="T1342" s="1535"/>
      <c r="U1342" s="1535"/>
      <c r="V1342" s="1535"/>
      <c r="W1342" s="1535"/>
      <c r="X1342" s="1535"/>
      <c r="Y1342" s="1535"/>
      <c r="Z1342" s="1535"/>
      <c r="AA1342" s="1535"/>
    </row>
    <row r="1343" spans="1:27" s="1566" customFormat="1">
      <c r="A1343" s="837"/>
      <c r="B1343" s="1329"/>
      <c r="C1343" s="1330"/>
      <c r="D1343" s="1331"/>
      <c r="E1343" s="820" t="s">
        <v>1164</v>
      </c>
      <c r="F1343" s="820"/>
      <c r="G1343" s="822"/>
      <c r="H1343" s="822"/>
      <c r="I1343" s="823"/>
      <c r="J1343" s="824"/>
      <c r="K1343" s="825"/>
      <c r="L1343" s="839"/>
      <c r="M1343" s="839"/>
      <c r="N1343" s="840"/>
      <c r="O1343" s="1162"/>
      <c r="P1343" s="1162"/>
      <c r="Q1343" s="1163"/>
      <c r="R1343" s="1565"/>
      <c r="S1343" s="1565"/>
      <c r="T1343" s="1565"/>
      <c r="U1343" s="1565"/>
      <c r="V1343" s="1565"/>
      <c r="W1343" s="1565"/>
      <c r="X1343" s="1565"/>
      <c r="Y1343" s="1565"/>
      <c r="Z1343" s="1565"/>
      <c r="AA1343" s="1565"/>
    </row>
    <row r="1344" spans="1:27" s="1566" customFormat="1">
      <c r="A1344" s="841"/>
      <c r="B1344" s="1289"/>
      <c r="C1344" s="1332"/>
      <c r="D1344" s="1288"/>
      <c r="E1344" s="828" t="s">
        <v>1522</v>
      </c>
      <c r="F1344" s="1354"/>
      <c r="G1344" s="802"/>
      <c r="H1344" s="797"/>
      <c r="I1344" s="798"/>
      <c r="J1344" s="799"/>
      <c r="K1344" s="800">
        <v>3.49</v>
      </c>
      <c r="L1344" s="842"/>
      <c r="M1344" s="842"/>
      <c r="N1344" s="843"/>
      <c r="O1344" s="1162"/>
      <c r="P1344" s="1162"/>
      <c r="Q1344" s="1163"/>
      <c r="R1344" s="1565"/>
      <c r="S1344" s="1565"/>
      <c r="T1344" s="1565"/>
      <c r="U1344" s="1565"/>
      <c r="V1344" s="1565"/>
      <c r="W1344" s="1565"/>
      <c r="X1344" s="1565"/>
      <c r="Y1344" s="1565"/>
      <c r="Z1344" s="1565"/>
      <c r="AA1344" s="1565"/>
    </row>
    <row r="1345" spans="1:27" s="1566" customFormat="1">
      <c r="A1345" s="841"/>
      <c r="B1345" s="1289"/>
      <c r="C1345" s="1332"/>
      <c r="D1345" s="1288"/>
      <c r="E1345" s="828" t="s">
        <v>1675</v>
      </c>
      <c r="F1345" s="1265"/>
      <c r="G1345" s="802"/>
      <c r="H1345" s="797"/>
      <c r="I1345" s="798"/>
      <c r="J1345" s="799"/>
      <c r="K1345" s="800">
        <v>2.25</v>
      </c>
      <c r="L1345" s="842"/>
      <c r="M1345" s="842"/>
      <c r="N1345" s="843"/>
      <c r="O1345" s="1162"/>
      <c r="P1345" s="1162"/>
      <c r="Q1345" s="1163"/>
      <c r="R1345" s="1565"/>
      <c r="S1345" s="1565"/>
      <c r="T1345" s="1565"/>
      <c r="U1345" s="1565"/>
      <c r="V1345" s="1565"/>
      <c r="W1345" s="1565"/>
      <c r="X1345" s="1565"/>
      <c r="Y1345" s="1565"/>
      <c r="Z1345" s="1565"/>
      <c r="AA1345" s="1565"/>
    </row>
    <row r="1346" spans="1:27" s="1566" customFormat="1">
      <c r="A1346" s="841"/>
      <c r="B1346" s="1289"/>
      <c r="C1346" s="1332"/>
      <c r="D1346" s="1288"/>
      <c r="E1346" s="828" t="s">
        <v>1638</v>
      </c>
      <c r="F1346" s="1354"/>
      <c r="G1346" s="802"/>
      <c r="H1346" s="797"/>
      <c r="I1346" s="798"/>
      <c r="J1346" s="799"/>
      <c r="K1346" s="800">
        <v>2.52</v>
      </c>
      <c r="L1346" s="842"/>
      <c r="M1346" s="842"/>
      <c r="N1346" s="843"/>
      <c r="O1346" s="1162"/>
      <c r="P1346" s="1162"/>
      <c r="Q1346" s="1163"/>
      <c r="R1346" s="1565"/>
      <c r="S1346" s="1565"/>
      <c r="T1346" s="1565"/>
      <c r="U1346" s="1565"/>
      <c r="V1346" s="1565"/>
      <c r="W1346" s="1565"/>
      <c r="X1346" s="1565"/>
      <c r="Y1346" s="1565"/>
      <c r="Z1346" s="1565"/>
      <c r="AA1346" s="1565"/>
    </row>
    <row r="1347" spans="1:27" s="1566" customFormat="1">
      <c r="A1347" s="841"/>
      <c r="B1347" s="1289"/>
      <c r="C1347" s="1332"/>
      <c r="D1347" s="1288"/>
      <c r="E1347" s="828" t="s">
        <v>1656</v>
      </c>
      <c r="F1347" s="1354"/>
      <c r="G1347" s="802"/>
      <c r="H1347" s="797"/>
      <c r="I1347" s="798"/>
      <c r="J1347" s="799"/>
      <c r="K1347" s="800">
        <v>1.31</v>
      </c>
      <c r="L1347" s="842"/>
      <c r="M1347" s="842"/>
      <c r="N1347" s="843"/>
      <c r="O1347" s="1162"/>
      <c r="P1347" s="1162"/>
      <c r="Q1347" s="1163"/>
      <c r="R1347" s="1565"/>
      <c r="S1347" s="1565"/>
      <c r="T1347" s="1565"/>
      <c r="U1347" s="1565"/>
      <c r="V1347" s="1565"/>
      <c r="W1347" s="1565"/>
      <c r="X1347" s="1565"/>
      <c r="Y1347" s="1565"/>
      <c r="Z1347" s="1565"/>
      <c r="AA1347" s="1565"/>
    </row>
    <row r="1348" spans="1:27" s="1566" customFormat="1">
      <c r="A1348" s="841"/>
      <c r="B1348" s="1289"/>
      <c r="C1348" s="1332"/>
      <c r="D1348" s="1288"/>
      <c r="E1348" s="828" t="s">
        <v>1657</v>
      </c>
      <c r="F1348" s="1354"/>
      <c r="G1348" s="802"/>
      <c r="H1348" s="797"/>
      <c r="I1348" s="798"/>
      <c r="J1348" s="799"/>
      <c r="K1348" s="800">
        <v>1.47</v>
      </c>
      <c r="L1348" s="842"/>
      <c r="M1348" s="842"/>
      <c r="N1348" s="843"/>
      <c r="O1348" s="1162"/>
      <c r="P1348" s="1162"/>
      <c r="Q1348" s="1163"/>
      <c r="R1348" s="1565"/>
      <c r="S1348" s="1565"/>
      <c r="T1348" s="1565"/>
      <c r="U1348" s="1565"/>
      <c r="V1348" s="1565"/>
      <c r="W1348" s="1565"/>
      <c r="X1348" s="1565"/>
      <c r="Y1348" s="1565"/>
      <c r="Z1348" s="1565"/>
      <c r="AA1348" s="1565"/>
    </row>
    <row r="1349" spans="1:27" s="1566" customFormat="1">
      <c r="A1349" s="841"/>
      <c r="B1349" s="1289"/>
      <c r="C1349" s="1332"/>
      <c r="D1349" s="1288"/>
      <c r="E1349" s="828" t="s">
        <v>1654</v>
      </c>
      <c r="F1349" s="1354"/>
      <c r="G1349" s="802"/>
      <c r="H1349" s="797"/>
      <c r="I1349" s="798"/>
      <c r="J1349" s="799"/>
      <c r="K1349" s="800">
        <v>6.62</v>
      </c>
      <c r="L1349" s="842"/>
      <c r="M1349" s="842"/>
      <c r="N1349" s="843"/>
      <c r="O1349" s="1162"/>
      <c r="P1349" s="1162"/>
      <c r="Q1349" s="1163"/>
      <c r="R1349" s="1565"/>
      <c r="S1349" s="1565"/>
      <c r="T1349" s="1565"/>
      <c r="U1349" s="1565"/>
      <c r="V1349" s="1565"/>
      <c r="W1349" s="1565"/>
      <c r="X1349" s="1565"/>
      <c r="Y1349" s="1565"/>
      <c r="Z1349" s="1565"/>
      <c r="AA1349" s="1565"/>
    </row>
    <row r="1350" spans="1:27" s="1566" customFormat="1">
      <c r="A1350" s="841"/>
      <c r="B1350" s="1289"/>
      <c r="C1350" s="1332"/>
      <c r="D1350" s="1288"/>
      <c r="E1350" s="828" t="s">
        <v>1645</v>
      </c>
      <c r="F1350" s="1354"/>
      <c r="G1350" s="802"/>
      <c r="H1350" s="797"/>
      <c r="I1350" s="798"/>
      <c r="J1350" s="799"/>
      <c r="K1350" s="800">
        <v>3.15</v>
      </c>
      <c r="L1350" s="842"/>
      <c r="M1350" s="842"/>
      <c r="N1350" s="843"/>
      <c r="O1350" s="1162"/>
      <c r="P1350" s="1162"/>
      <c r="Q1350" s="1163"/>
      <c r="R1350" s="1565"/>
      <c r="S1350" s="1565"/>
      <c r="T1350" s="1565"/>
      <c r="U1350" s="1565"/>
      <c r="V1350" s="1565"/>
      <c r="W1350" s="1565"/>
      <c r="X1350" s="1565"/>
      <c r="Y1350" s="1565"/>
      <c r="Z1350" s="1565"/>
      <c r="AA1350" s="1565"/>
    </row>
    <row r="1351" spans="1:27" s="1566" customFormat="1">
      <c r="A1351" s="841"/>
      <c r="B1351" s="1289"/>
      <c r="C1351" s="1332"/>
      <c r="D1351" s="1288"/>
      <c r="E1351" s="828" t="s">
        <v>1677</v>
      </c>
      <c r="F1351" s="1354"/>
      <c r="G1351" s="802"/>
      <c r="H1351" s="797"/>
      <c r="I1351" s="798"/>
      <c r="J1351" s="799"/>
      <c r="K1351" s="800">
        <v>2.16</v>
      </c>
      <c r="L1351" s="842"/>
      <c r="M1351" s="842"/>
      <c r="N1351" s="843"/>
      <c r="O1351" s="1162"/>
      <c r="P1351" s="1162"/>
      <c r="Q1351" s="1163"/>
      <c r="R1351" s="1565"/>
      <c r="S1351" s="1565"/>
      <c r="T1351" s="1565"/>
      <c r="U1351" s="1565"/>
      <c r="V1351" s="1565"/>
      <c r="W1351" s="1565"/>
      <c r="X1351" s="1565"/>
      <c r="Y1351" s="1565"/>
      <c r="Z1351" s="1565"/>
      <c r="AA1351" s="1565"/>
    </row>
    <row r="1352" spans="1:27" s="1566" customFormat="1">
      <c r="A1352" s="844"/>
      <c r="B1352" s="1337"/>
      <c r="C1352" s="1338"/>
      <c r="D1352" s="1339"/>
      <c r="E1352" s="830" t="s">
        <v>1666</v>
      </c>
      <c r="F1352" s="1355"/>
      <c r="G1352" s="831"/>
      <c r="H1352" s="832"/>
      <c r="I1352" s="833"/>
      <c r="J1352" s="834"/>
      <c r="K1352" s="835">
        <v>7.62</v>
      </c>
      <c r="L1352" s="846"/>
      <c r="M1352" s="846"/>
      <c r="N1352" s="847"/>
      <c r="O1352" s="1162"/>
      <c r="P1352" s="1162"/>
      <c r="Q1352" s="1163"/>
      <c r="R1352" s="1565"/>
      <c r="S1352" s="1565"/>
      <c r="T1352" s="1565"/>
      <c r="U1352" s="1565"/>
      <c r="V1352" s="1565"/>
      <c r="W1352" s="1565"/>
      <c r="X1352" s="1565"/>
      <c r="Y1352" s="1565"/>
      <c r="Z1352" s="1565"/>
      <c r="AA1352" s="1565"/>
    </row>
    <row r="1353" spans="1:27" s="1541" customFormat="1" ht="64.5" customHeight="1">
      <c r="A1353" s="981" t="s">
        <v>1099</v>
      </c>
      <c r="B1353" s="981" t="s">
        <v>127</v>
      </c>
      <c r="C1353" s="1124"/>
      <c r="D1353" s="983" t="s">
        <v>928</v>
      </c>
      <c r="E1353" s="989" t="s">
        <v>1033</v>
      </c>
      <c r="F1353" s="981" t="s">
        <v>51</v>
      </c>
      <c r="G1353" s="984"/>
      <c r="H1353" s="985"/>
      <c r="I1353" s="985"/>
      <c r="J1353" s="985"/>
      <c r="K1353" s="986"/>
      <c r="L1353" s="986"/>
      <c r="M1353" s="986"/>
      <c r="N1353" s="987">
        <v>33.129999999999995</v>
      </c>
      <c r="O1353" s="72"/>
      <c r="P1353" s="72"/>
      <c r="Q1353" s="102" t="s">
        <v>270</v>
      </c>
      <c r="R1353" s="1535"/>
      <c r="S1353" s="1535"/>
      <c r="T1353" s="1535"/>
      <c r="U1353" s="1535"/>
      <c r="V1353" s="1535"/>
      <c r="W1353" s="1535"/>
      <c r="X1353" s="1535"/>
      <c r="Y1353" s="1535"/>
      <c r="Z1353" s="1535"/>
      <c r="AA1353" s="1535"/>
    </row>
    <row r="1354" spans="1:27" s="1566" customFormat="1" ht="44.25" customHeight="1">
      <c r="A1354" s="837"/>
      <c r="B1354" s="1329"/>
      <c r="C1354" s="1330"/>
      <c r="D1354" s="1331"/>
      <c r="E1354" s="1302" t="s">
        <v>1164</v>
      </c>
      <c r="F1354" s="1303"/>
      <c r="G1354" s="1304"/>
      <c r="H1354" s="1275"/>
      <c r="I1354" s="1275"/>
      <c r="J1354" s="1275"/>
      <c r="K1354" s="839"/>
      <c r="L1354" s="839"/>
      <c r="M1354" s="839"/>
      <c r="N1354" s="865"/>
      <c r="O1354" s="1162"/>
      <c r="P1354" s="1162"/>
      <c r="Q1354" s="1163"/>
      <c r="R1354" s="1565"/>
      <c r="S1354" s="1565"/>
      <c r="T1354" s="1565"/>
      <c r="U1354" s="1565"/>
      <c r="V1354" s="1565"/>
      <c r="W1354" s="1565"/>
      <c r="X1354" s="1565"/>
      <c r="Y1354" s="1565"/>
      <c r="Z1354" s="1565"/>
      <c r="AA1354" s="1565"/>
    </row>
    <row r="1355" spans="1:27" s="1566" customFormat="1" ht="44.25" customHeight="1">
      <c r="A1355" s="841"/>
      <c r="B1355" s="1289"/>
      <c r="C1355" s="1332"/>
      <c r="D1355" s="1288"/>
      <c r="E1355" s="828" t="s">
        <v>1174</v>
      </c>
      <c r="F1355" s="828"/>
      <c r="G1355" s="797"/>
      <c r="H1355" s="797">
        <v>4.2</v>
      </c>
      <c r="I1355" s="798"/>
      <c r="J1355" s="799"/>
      <c r="K1355" s="800">
        <v>1.08</v>
      </c>
      <c r="L1355" s="842"/>
      <c r="M1355" s="842"/>
      <c r="N1355" s="810"/>
      <c r="O1355" s="1162"/>
      <c r="P1355" s="1162"/>
      <c r="Q1355" s="1163"/>
      <c r="R1355" s="1565"/>
      <c r="S1355" s="1565"/>
      <c r="T1355" s="1565"/>
      <c r="U1355" s="1565"/>
      <c r="V1355" s="1565"/>
      <c r="W1355" s="1565"/>
      <c r="X1355" s="1565"/>
      <c r="Y1355" s="1565"/>
      <c r="Z1355" s="1565"/>
      <c r="AA1355" s="1565"/>
    </row>
    <row r="1356" spans="1:27" s="1566" customFormat="1" ht="44.25" customHeight="1">
      <c r="A1356" s="841"/>
      <c r="B1356" s="1289"/>
      <c r="C1356" s="1332"/>
      <c r="D1356" s="1288"/>
      <c r="E1356" s="1404" t="s">
        <v>1578</v>
      </c>
      <c r="F1356" s="1405"/>
      <c r="G1356" s="1406"/>
      <c r="H1356" s="1278"/>
      <c r="I1356" s="1278"/>
      <c r="J1356" s="1278"/>
      <c r="K1356" s="842"/>
      <c r="L1356" s="842"/>
      <c r="M1356" s="842"/>
      <c r="N1356" s="810"/>
      <c r="O1356" s="1162"/>
      <c r="P1356" s="1162"/>
      <c r="Q1356" s="1163"/>
      <c r="R1356" s="1565"/>
      <c r="S1356" s="1565"/>
      <c r="T1356" s="1565"/>
      <c r="U1356" s="1565"/>
      <c r="V1356" s="1565"/>
      <c r="W1356" s="1565"/>
      <c r="X1356" s="1565"/>
      <c r="Y1356" s="1565"/>
      <c r="Z1356" s="1565"/>
      <c r="AA1356" s="1565"/>
    </row>
    <row r="1357" spans="1:27" s="1566" customFormat="1" ht="44.25" customHeight="1">
      <c r="A1357" s="841"/>
      <c r="B1357" s="1289"/>
      <c r="C1357" s="1332"/>
      <c r="D1357" s="1288"/>
      <c r="E1357" s="828" t="s">
        <v>1658</v>
      </c>
      <c r="F1357" s="1264"/>
      <c r="G1357" s="802"/>
      <c r="H1357" s="797">
        <v>29.48</v>
      </c>
      <c r="I1357" s="798"/>
      <c r="J1357" s="799"/>
      <c r="K1357" s="800">
        <v>14.23</v>
      </c>
      <c r="L1357" s="842"/>
      <c r="M1357" s="842"/>
      <c r="N1357" s="810"/>
      <c r="O1357" s="1162"/>
      <c r="P1357" s="1162"/>
      <c r="Q1357" s="1163"/>
      <c r="R1357" s="1565"/>
      <c r="S1357" s="1565"/>
      <c r="T1357" s="1565"/>
      <c r="U1357" s="1565"/>
      <c r="V1357" s="1565"/>
      <c r="W1357" s="1565"/>
      <c r="X1357" s="1565"/>
      <c r="Y1357" s="1565"/>
      <c r="Z1357" s="1565"/>
      <c r="AA1357" s="1565"/>
    </row>
    <row r="1358" spans="1:27" s="1566" customFormat="1" ht="44.25" customHeight="1">
      <c r="A1358" s="841"/>
      <c r="B1358" s="1289"/>
      <c r="C1358" s="1332"/>
      <c r="D1358" s="1288"/>
      <c r="E1358" s="1400" t="s">
        <v>1659</v>
      </c>
      <c r="F1358" s="804"/>
      <c r="G1358" s="805"/>
      <c r="H1358" s="806">
        <v>10.92</v>
      </c>
      <c r="I1358" s="804"/>
      <c r="J1358" s="805"/>
      <c r="K1358" s="806">
        <v>3.73</v>
      </c>
      <c r="L1358" s="842"/>
      <c r="M1358" s="842"/>
      <c r="N1358" s="810"/>
      <c r="O1358" s="1162"/>
      <c r="P1358" s="1162"/>
      <c r="Q1358" s="1163"/>
      <c r="R1358" s="1565"/>
      <c r="S1358" s="1565"/>
      <c r="T1358" s="1565"/>
      <c r="U1358" s="1565"/>
      <c r="V1358" s="1565"/>
      <c r="W1358" s="1565"/>
      <c r="X1358" s="1565"/>
      <c r="Y1358" s="1565"/>
      <c r="Z1358" s="1565"/>
      <c r="AA1358" s="1565"/>
    </row>
    <row r="1359" spans="1:27" s="1566" customFormat="1" ht="44.25" customHeight="1">
      <c r="A1359" s="844"/>
      <c r="B1359" s="1337"/>
      <c r="C1359" s="1338"/>
      <c r="D1359" s="1339"/>
      <c r="E1359" s="1398" t="s">
        <v>1659</v>
      </c>
      <c r="F1359" s="1407"/>
      <c r="G1359" s="1408"/>
      <c r="H1359" s="1399">
        <v>36.82</v>
      </c>
      <c r="I1359" s="1399"/>
      <c r="J1359" s="1399"/>
      <c r="K1359" s="1313">
        <v>14.09</v>
      </c>
      <c r="L1359" s="846"/>
      <c r="M1359" s="846"/>
      <c r="N1359" s="867"/>
      <c r="O1359" s="1162"/>
      <c r="P1359" s="1162"/>
      <c r="Q1359" s="1163"/>
      <c r="R1359" s="1565"/>
      <c r="S1359" s="1565"/>
      <c r="T1359" s="1565"/>
      <c r="U1359" s="1565"/>
      <c r="V1359" s="1565"/>
      <c r="W1359" s="1565"/>
      <c r="X1359" s="1565"/>
      <c r="Y1359" s="1565"/>
      <c r="Z1359" s="1565"/>
      <c r="AA1359" s="1565"/>
    </row>
    <row r="1360" spans="1:27" s="1541" customFormat="1" ht="59.25" customHeight="1">
      <c r="A1360" s="981" t="s">
        <v>1100</v>
      </c>
      <c r="B1360" s="981" t="s">
        <v>136</v>
      </c>
      <c r="C1360" s="1124"/>
      <c r="D1360" s="983" t="s">
        <v>928</v>
      </c>
      <c r="E1360" s="989" t="s">
        <v>1183</v>
      </c>
      <c r="F1360" s="981" t="s">
        <v>51</v>
      </c>
      <c r="G1360" s="984"/>
      <c r="H1360" s="985"/>
      <c r="I1360" s="985"/>
      <c r="J1360" s="985"/>
      <c r="K1360" s="986"/>
      <c r="L1360" s="986"/>
      <c r="M1360" s="986"/>
      <c r="N1360" s="987">
        <v>4.5</v>
      </c>
      <c r="O1360" s="72"/>
      <c r="P1360" s="72"/>
      <c r="Q1360" s="102" t="s">
        <v>270</v>
      </c>
      <c r="R1360" s="1535"/>
      <c r="S1360" s="1535"/>
      <c r="T1360" s="1535"/>
      <c r="U1360" s="1535"/>
      <c r="V1360" s="1535"/>
      <c r="W1360" s="1535"/>
      <c r="X1360" s="1535"/>
      <c r="Y1360" s="1535"/>
      <c r="Z1360" s="1535"/>
      <c r="AA1360" s="1535"/>
    </row>
    <row r="1361" spans="1:27" s="1566" customFormat="1">
      <c r="A1361" s="837"/>
      <c r="B1361" s="1329"/>
      <c r="C1361" s="1330"/>
      <c r="D1361" s="1331"/>
      <c r="E1361" s="1302" t="s">
        <v>1180</v>
      </c>
      <c r="F1361" s="1303"/>
      <c r="G1361" s="1304"/>
      <c r="H1361" s="1275"/>
      <c r="I1361" s="1275"/>
      <c r="J1361" s="1275"/>
      <c r="K1361" s="839"/>
      <c r="L1361" s="839"/>
      <c r="M1361" s="839"/>
      <c r="N1361" s="865"/>
      <c r="O1361" s="1162"/>
      <c r="P1361" s="1162"/>
      <c r="Q1361" s="1163"/>
      <c r="R1361" s="1565"/>
      <c r="S1361" s="1565"/>
      <c r="T1361" s="1565"/>
      <c r="U1361" s="1565"/>
      <c r="V1361" s="1565"/>
      <c r="W1361" s="1565"/>
      <c r="X1361" s="1565"/>
      <c r="Y1361" s="1565"/>
      <c r="Z1361" s="1565"/>
      <c r="AA1361" s="1565"/>
    </row>
    <row r="1362" spans="1:27" s="1566" customFormat="1">
      <c r="A1362" s="841"/>
      <c r="B1362" s="1289"/>
      <c r="C1362" s="1332"/>
      <c r="D1362" s="1288"/>
      <c r="E1362" s="828" t="s">
        <v>1575</v>
      </c>
      <c r="F1362" s="828"/>
      <c r="G1362" s="797"/>
      <c r="H1362" s="797"/>
      <c r="I1362" s="798"/>
      <c r="J1362" s="799"/>
      <c r="K1362" s="800">
        <v>2.7</v>
      </c>
      <c r="L1362" s="842"/>
      <c r="M1362" s="842"/>
      <c r="N1362" s="810"/>
      <c r="O1362" s="1162"/>
      <c r="P1362" s="1162"/>
      <c r="Q1362" s="1163"/>
      <c r="R1362" s="1565"/>
      <c r="S1362" s="1565"/>
      <c r="T1362" s="1565"/>
      <c r="U1362" s="1565"/>
      <c r="V1362" s="1565"/>
      <c r="W1362" s="1565"/>
      <c r="X1362" s="1565"/>
      <c r="Y1362" s="1565"/>
      <c r="Z1362" s="1565"/>
      <c r="AA1362" s="1565"/>
    </row>
    <row r="1363" spans="1:27" s="1566" customFormat="1">
      <c r="A1363" s="844"/>
      <c r="B1363" s="1337"/>
      <c r="C1363" s="1338"/>
      <c r="D1363" s="1339"/>
      <c r="E1363" s="830" t="s">
        <v>1856</v>
      </c>
      <c r="F1363" s="830"/>
      <c r="G1363" s="832"/>
      <c r="H1363" s="832"/>
      <c r="I1363" s="833"/>
      <c r="J1363" s="834"/>
      <c r="K1363" s="835">
        <v>1.8</v>
      </c>
      <c r="L1363" s="846"/>
      <c r="M1363" s="846"/>
      <c r="N1363" s="867"/>
      <c r="O1363" s="1162"/>
      <c r="P1363" s="1162"/>
      <c r="Q1363" s="1163"/>
      <c r="R1363" s="1565"/>
      <c r="S1363" s="1565"/>
      <c r="T1363" s="1565"/>
      <c r="U1363" s="1565"/>
      <c r="V1363" s="1565"/>
      <c r="W1363" s="1565"/>
      <c r="X1363" s="1565"/>
      <c r="Y1363" s="1565"/>
      <c r="Z1363" s="1565"/>
      <c r="AA1363" s="1565"/>
    </row>
    <row r="1364" spans="1:27" s="1541" customFormat="1" ht="88.5" customHeight="1">
      <c r="A1364" s="981" t="s">
        <v>1101</v>
      </c>
      <c r="B1364" s="981" t="s">
        <v>126</v>
      </c>
      <c r="C1364" s="1124"/>
      <c r="D1364" s="983" t="s">
        <v>928</v>
      </c>
      <c r="E1364" s="989" t="s">
        <v>1024</v>
      </c>
      <c r="F1364" s="981" t="s">
        <v>51</v>
      </c>
      <c r="G1364" s="984"/>
      <c r="H1364" s="985"/>
      <c r="I1364" s="985"/>
      <c r="J1364" s="985"/>
      <c r="K1364" s="986"/>
      <c r="L1364" s="986"/>
      <c r="M1364" s="986"/>
      <c r="N1364" s="987">
        <v>0.875</v>
      </c>
      <c r="O1364" s="72"/>
      <c r="P1364" s="72"/>
      <c r="Q1364" s="102" t="s">
        <v>270</v>
      </c>
      <c r="R1364" s="1535"/>
      <c r="S1364" s="1535"/>
      <c r="T1364" s="1535"/>
      <c r="U1364" s="1535"/>
      <c r="V1364" s="1535"/>
      <c r="W1364" s="1535"/>
      <c r="X1364" s="1535"/>
      <c r="Y1364" s="1535"/>
      <c r="Z1364" s="1535"/>
      <c r="AA1364" s="1535"/>
    </row>
    <row r="1365" spans="1:27" s="1566" customFormat="1" ht="36.75" customHeight="1">
      <c r="A1365" s="837"/>
      <c r="B1365" s="1329"/>
      <c r="C1365" s="1330"/>
      <c r="D1365" s="1331"/>
      <c r="E1365" s="1302" t="s">
        <v>1180</v>
      </c>
      <c r="F1365" s="1310"/>
      <c r="G1365" s="1311"/>
      <c r="H1365" s="1312"/>
      <c r="I1365" s="1312"/>
      <c r="J1365" s="1312"/>
      <c r="K1365" s="1301"/>
      <c r="L1365" s="839"/>
      <c r="M1365" s="839"/>
      <c r="N1365" s="865"/>
      <c r="O1365" s="1162"/>
      <c r="P1365" s="1162"/>
      <c r="Q1365" s="1163"/>
      <c r="R1365" s="1565"/>
      <c r="S1365" s="1565"/>
      <c r="T1365" s="1565"/>
      <c r="U1365" s="1565"/>
      <c r="V1365" s="1565"/>
      <c r="W1365" s="1565"/>
      <c r="X1365" s="1565"/>
      <c r="Y1365" s="1565"/>
      <c r="Z1365" s="1565"/>
      <c r="AA1365" s="1565"/>
    </row>
    <row r="1366" spans="1:27" s="1566" customFormat="1" ht="36.75" customHeight="1">
      <c r="A1366" s="844"/>
      <c r="B1366" s="1337"/>
      <c r="C1366" s="1338"/>
      <c r="D1366" s="1339"/>
      <c r="E1366" s="830" t="s">
        <v>1503</v>
      </c>
      <c r="F1366" s="830"/>
      <c r="G1366" s="832">
        <v>14</v>
      </c>
      <c r="H1366" s="832">
        <v>0.25</v>
      </c>
      <c r="I1366" s="833">
        <v>0.25</v>
      </c>
      <c r="J1366" s="834"/>
      <c r="K1366" s="835">
        <v>0.875</v>
      </c>
      <c r="L1366" s="846"/>
      <c r="M1366" s="846"/>
      <c r="N1366" s="867"/>
      <c r="O1366" s="1162"/>
      <c r="P1366" s="1162"/>
      <c r="Q1366" s="1163"/>
      <c r="R1366" s="1565"/>
      <c r="S1366" s="1565"/>
      <c r="T1366" s="1565"/>
      <c r="U1366" s="1565"/>
      <c r="V1366" s="1565"/>
      <c r="W1366" s="1565"/>
      <c r="X1366" s="1565"/>
      <c r="Y1366" s="1565"/>
      <c r="Z1366" s="1565"/>
      <c r="AA1366" s="1565"/>
    </row>
    <row r="1367" spans="1:27" s="1541" customFormat="1" ht="49.5" customHeight="1">
      <c r="A1367" s="981" t="s">
        <v>1102</v>
      </c>
      <c r="B1367" s="981" t="s">
        <v>854</v>
      </c>
      <c r="C1367" s="1124"/>
      <c r="D1367" s="983" t="s">
        <v>100</v>
      </c>
      <c r="E1367" s="989" t="s">
        <v>73</v>
      </c>
      <c r="F1367" s="981" t="s">
        <v>51</v>
      </c>
      <c r="G1367" s="984"/>
      <c r="H1367" s="985"/>
      <c r="I1367" s="985"/>
      <c r="J1367" s="985"/>
      <c r="K1367" s="986"/>
      <c r="L1367" s="986"/>
      <c r="M1367" s="986"/>
      <c r="N1367" s="987">
        <v>106.14</v>
      </c>
      <c r="O1367" s="72"/>
      <c r="P1367" s="72"/>
      <c r="Q1367" s="102" t="s">
        <v>270</v>
      </c>
      <c r="R1367" s="1535"/>
      <c r="S1367" s="1535"/>
      <c r="T1367" s="1535"/>
      <c r="U1367" s="1535"/>
      <c r="V1367" s="1535"/>
      <c r="W1367" s="1535"/>
      <c r="X1367" s="1535"/>
      <c r="Y1367" s="1535"/>
      <c r="Z1367" s="1535"/>
      <c r="AA1367" s="1535"/>
    </row>
    <row r="1368" spans="1:27" s="1566" customFormat="1" ht="36.75" customHeight="1">
      <c r="A1368" s="837"/>
      <c r="B1368" s="1329"/>
      <c r="C1368" s="1330"/>
      <c r="D1368" s="1331"/>
      <c r="E1368" s="1302" t="s">
        <v>1180</v>
      </c>
      <c r="F1368" s="1310"/>
      <c r="G1368" s="1311"/>
      <c r="H1368" s="1312"/>
      <c r="I1368" s="1312"/>
      <c r="J1368" s="1312"/>
      <c r="K1368" s="1301"/>
      <c r="L1368" s="839"/>
      <c r="M1368" s="839"/>
      <c r="N1368" s="865"/>
      <c r="O1368" s="1162"/>
      <c r="P1368" s="1162"/>
      <c r="Q1368" s="1163"/>
      <c r="R1368" s="1565"/>
      <c r="S1368" s="1565"/>
      <c r="T1368" s="1565"/>
      <c r="U1368" s="1565"/>
      <c r="V1368" s="1565"/>
      <c r="W1368" s="1565"/>
      <c r="X1368" s="1565"/>
      <c r="Y1368" s="1565"/>
      <c r="Z1368" s="1565"/>
      <c r="AA1368" s="1565"/>
    </row>
    <row r="1369" spans="1:27" s="1566" customFormat="1" ht="36.75" customHeight="1">
      <c r="A1369" s="841"/>
      <c r="B1369" s="1289"/>
      <c r="C1369" s="1332"/>
      <c r="D1369" s="1288"/>
      <c r="E1369" s="828" t="s">
        <v>1852</v>
      </c>
      <c r="F1369" s="828"/>
      <c r="G1369" s="797"/>
      <c r="H1369" s="797"/>
      <c r="I1369" s="798"/>
      <c r="J1369" s="799"/>
      <c r="K1369" s="800">
        <v>43.56</v>
      </c>
      <c r="L1369" s="114"/>
      <c r="M1369" s="842"/>
      <c r="N1369" s="810"/>
      <c r="O1369" s="1162"/>
      <c r="P1369" s="1162"/>
      <c r="Q1369" s="1163"/>
      <c r="R1369" s="1565"/>
      <c r="S1369" s="1565"/>
      <c r="T1369" s="1565"/>
      <c r="U1369" s="1565"/>
      <c r="V1369" s="1565"/>
      <c r="W1369" s="1565"/>
      <c r="X1369" s="1565"/>
      <c r="Y1369" s="1565"/>
      <c r="Z1369" s="1565"/>
      <c r="AA1369" s="1565"/>
    </row>
    <row r="1370" spans="1:27" s="1566" customFormat="1" ht="36.75" customHeight="1">
      <c r="A1370" s="844"/>
      <c r="B1370" s="1337"/>
      <c r="C1370" s="1338"/>
      <c r="D1370" s="1339"/>
      <c r="E1370" s="830" t="s">
        <v>1852</v>
      </c>
      <c r="F1370" s="830"/>
      <c r="G1370" s="832"/>
      <c r="H1370" s="832"/>
      <c r="I1370" s="833"/>
      <c r="J1370" s="834"/>
      <c r="K1370" s="835">
        <v>62.58</v>
      </c>
      <c r="L1370" s="1313"/>
      <c r="M1370" s="846"/>
      <c r="N1370" s="867"/>
      <c r="O1370" s="1162"/>
      <c r="P1370" s="1162"/>
      <c r="Q1370" s="1163"/>
      <c r="R1370" s="1565"/>
      <c r="S1370" s="1565"/>
      <c r="T1370" s="1565"/>
      <c r="U1370" s="1565"/>
      <c r="V1370" s="1565"/>
      <c r="W1370" s="1565"/>
      <c r="X1370" s="1565"/>
      <c r="Y1370" s="1565"/>
      <c r="Z1370" s="1565"/>
      <c r="AA1370" s="1565"/>
    </row>
    <row r="1371" spans="1:27" s="1541" customFormat="1" ht="90.75" customHeight="1">
      <c r="A1371" s="981" t="s">
        <v>1103</v>
      </c>
      <c r="B1371" s="981" t="s">
        <v>243</v>
      </c>
      <c r="C1371" s="1124"/>
      <c r="D1371" s="983" t="s">
        <v>928</v>
      </c>
      <c r="E1371" s="989" t="s">
        <v>76</v>
      </c>
      <c r="F1371" s="981" t="s">
        <v>51</v>
      </c>
      <c r="G1371" s="984"/>
      <c r="H1371" s="985"/>
      <c r="I1371" s="985"/>
      <c r="J1371" s="985"/>
      <c r="K1371" s="986"/>
      <c r="L1371" s="986"/>
      <c r="M1371" s="986"/>
      <c r="N1371" s="987">
        <v>127.59</v>
      </c>
      <c r="O1371" s="72"/>
      <c r="P1371" s="72"/>
      <c r="Q1371" s="102" t="s">
        <v>270</v>
      </c>
      <c r="R1371" s="1535"/>
      <c r="S1371" s="1535"/>
      <c r="T1371" s="1535"/>
      <c r="U1371" s="1535"/>
      <c r="V1371" s="1535"/>
      <c r="W1371" s="1535"/>
      <c r="X1371" s="1535"/>
      <c r="Y1371" s="1535"/>
      <c r="Z1371" s="1535"/>
      <c r="AA1371" s="1535"/>
    </row>
    <row r="1372" spans="1:27" s="1566" customFormat="1" ht="36.75" customHeight="1">
      <c r="A1372" s="837"/>
      <c r="B1372" s="1329"/>
      <c r="C1372" s="1330"/>
      <c r="D1372" s="1331"/>
      <c r="E1372" s="1302" t="s">
        <v>1180</v>
      </c>
      <c r="F1372" s="1310"/>
      <c r="G1372" s="1311"/>
      <c r="H1372" s="1312"/>
      <c r="I1372" s="1312"/>
      <c r="J1372" s="1312"/>
      <c r="K1372" s="1301"/>
      <c r="L1372" s="839"/>
      <c r="M1372" s="839"/>
      <c r="N1372" s="865"/>
      <c r="O1372" s="1162"/>
      <c r="P1372" s="1162"/>
      <c r="Q1372" s="1163"/>
      <c r="R1372" s="1565"/>
      <c r="S1372" s="1565"/>
      <c r="T1372" s="1565"/>
      <c r="U1372" s="1565"/>
      <c r="V1372" s="1565"/>
      <c r="W1372" s="1565"/>
      <c r="X1372" s="1565"/>
      <c r="Y1372" s="1565"/>
      <c r="Z1372" s="1565"/>
      <c r="AA1372" s="1565"/>
    </row>
    <row r="1373" spans="1:27" s="1566" customFormat="1" ht="36.75" customHeight="1">
      <c r="A1373" s="841"/>
      <c r="B1373" s="1289"/>
      <c r="C1373" s="1332"/>
      <c r="D1373" s="1288"/>
      <c r="E1373" s="828" t="s">
        <v>1771</v>
      </c>
      <c r="F1373" s="828"/>
      <c r="G1373" s="797"/>
      <c r="H1373" s="797"/>
      <c r="I1373" s="798"/>
      <c r="J1373" s="799"/>
      <c r="K1373" s="800">
        <v>43.56</v>
      </c>
      <c r="L1373" s="114"/>
      <c r="M1373" s="842"/>
      <c r="N1373" s="810"/>
      <c r="O1373" s="1162"/>
      <c r="P1373" s="1162"/>
      <c r="Q1373" s="1163"/>
      <c r="R1373" s="1565"/>
      <c r="S1373" s="1565"/>
      <c r="T1373" s="1565"/>
      <c r="U1373" s="1565"/>
      <c r="V1373" s="1565"/>
      <c r="W1373" s="1565"/>
      <c r="X1373" s="1565"/>
      <c r="Y1373" s="1565"/>
      <c r="Z1373" s="1565"/>
      <c r="AA1373" s="1565"/>
    </row>
    <row r="1374" spans="1:27" s="1566" customFormat="1" ht="36.75" customHeight="1">
      <c r="A1374" s="841"/>
      <c r="B1374" s="1289"/>
      <c r="C1374" s="1332"/>
      <c r="D1374" s="1288"/>
      <c r="E1374" s="828" t="s">
        <v>1773</v>
      </c>
      <c r="F1374" s="828"/>
      <c r="G1374" s="797"/>
      <c r="H1374" s="797"/>
      <c r="I1374" s="798"/>
      <c r="J1374" s="799"/>
      <c r="K1374" s="800">
        <v>62.58</v>
      </c>
      <c r="L1374" s="114"/>
      <c r="M1374" s="842"/>
      <c r="N1374" s="810"/>
      <c r="O1374" s="1162"/>
      <c r="P1374" s="1162"/>
      <c r="Q1374" s="1163"/>
      <c r="R1374" s="1565"/>
      <c r="S1374" s="1565"/>
      <c r="T1374" s="1565"/>
      <c r="U1374" s="1565"/>
      <c r="V1374" s="1565"/>
      <c r="W1374" s="1565"/>
      <c r="X1374" s="1565"/>
      <c r="Y1374" s="1565"/>
      <c r="Z1374" s="1565"/>
      <c r="AA1374" s="1565"/>
    </row>
    <row r="1375" spans="1:27" s="1566" customFormat="1" ht="36.75" customHeight="1">
      <c r="A1375" s="841"/>
      <c r="B1375" s="1289"/>
      <c r="C1375" s="1332"/>
      <c r="D1375" s="1288"/>
      <c r="E1375" s="828" t="s">
        <v>1844</v>
      </c>
      <c r="F1375" s="828"/>
      <c r="G1375" s="797"/>
      <c r="H1375" s="797"/>
      <c r="I1375" s="798"/>
      <c r="J1375" s="799"/>
      <c r="K1375" s="800">
        <v>14.18</v>
      </c>
      <c r="L1375" s="114"/>
      <c r="M1375" s="842"/>
      <c r="N1375" s="810"/>
      <c r="O1375" s="1162"/>
      <c r="P1375" s="1162"/>
      <c r="Q1375" s="1163"/>
      <c r="R1375" s="1565"/>
      <c r="S1375" s="1565"/>
      <c r="T1375" s="1565"/>
      <c r="U1375" s="1565"/>
      <c r="V1375" s="1565"/>
      <c r="W1375" s="1565"/>
      <c r="X1375" s="1565"/>
      <c r="Y1375" s="1565"/>
      <c r="Z1375" s="1565"/>
      <c r="AA1375" s="1565"/>
    </row>
    <row r="1376" spans="1:27" s="1566" customFormat="1" ht="36.75" customHeight="1">
      <c r="A1376" s="841"/>
      <c r="B1376" s="1289"/>
      <c r="C1376" s="1332"/>
      <c r="D1376" s="1288"/>
      <c r="E1376" s="828" t="s">
        <v>1845</v>
      </c>
      <c r="F1376" s="828"/>
      <c r="G1376" s="797"/>
      <c r="H1376" s="797"/>
      <c r="I1376" s="798"/>
      <c r="J1376" s="799"/>
      <c r="K1376" s="800">
        <v>5.04</v>
      </c>
      <c r="L1376" s="114"/>
      <c r="M1376" s="842"/>
      <c r="N1376" s="810"/>
      <c r="O1376" s="1162"/>
      <c r="P1376" s="1162"/>
      <c r="Q1376" s="1163"/>
      <c r="R1376" s="1565"/>
      <c r="S1376" s="1565"/>
      <c r="T1376" s="1565"/>
      <c r="U1376" s="1565"/>
      <c r="V1376" s="1565"/>
      <c r="W1376" s="1565"/>
      <c r="X1376" s="1565"/>
      <c r="Y1376" s="1565"/>
      <c r="Z1376" s="1565"/>
      <c r="AA1376" s="1565"/>
    </row>
    <row r="1377" spans="1:27" s="1566" customFormat="1" ht="36.75" customHeight="1">
      <c r="A1377" s="1443"/>
      <c r="B1377" s="1444"/>
      <c r="C1377" s="1445"/>
      <c r="D1377" s="1446"/>
      <c r="E1377" s="1439" t="s">
        <v>1846</v>
      </c>
      <c r="F1377" s="1439"/>
      <c r="G1377" s="1306"/>
      <c r="H1377" s="1306"/>
      <c r="I1377" s="1307"/>
      <c r="J1377" s="1308"/>
      <c r="K1377" s="1309">
        <v>2.23</v>
      </c>
      <c r="L1377" s="1453"/>
      <c r="M1377" s="1449"/>
      <c r="N1377" s="1450"/>
      <c r="O1377" s="1162"/>
      <c r="P1377" s="1162"/>
      <c r="Q1377" s="1163"/>
      <c r="R1377" s="1565"/>
      <c r="S1377" s="1565"/>
      <c r="T1377" s="1565"/>
      <c r="U1377" s="1565"/>
      <c r="V1377" s="1565"/>
      <c r="W1377" s="1565"/>
      <c r="X1377" s="1565"/>
      <c r="Y1377" s="1565"/>
      <c r="Z1377" s="1565"/>
      <c r="AA1377" s="1565"/>
    </row>
    <row r="1378" spans="1:27" s="1534" customFormat="1" ht="44.25" customHeight="1">
      <c r="A1378" s="1479" t="s">
        <v>549</v>
      </c>
      <c r="B1378" s="1480" t="s">
        <v>540</v>
      </c>
      <c r="C1378" s="1481"/>
      <c r="D1378" s="1482"/>
      <c r="E1378" s="1482" t="s">
        <v>546</v>
      </c>
      <c r="F1378" s="1483"/>
      <c r="G1378" s="1484"/>
      <c r="H1378" s="1485"/>
      <c r="I1378" s="1485"/>
      <c r="J1378" s="1485"/>
      <c r="K1378" s="1485"/>
      <c r="L1378" s="1487"/>
      <c r="M1378" s="1487"/>
      <c r="N1378" s="1488"/>
      <c r="O1378" s="82"/>
      <c r="Q1378" s="110" t="s">
        <v>540</v>
      </c>
      <c r="R1378" s="1535"/>
      <c r="S1378" s="1535"/>
      <c r="T1378" s="1535"/>
      <c r="U1378" s="1535"/>
      <c r="V1378" s="1535"/>
      <c r="W1378" s="1535"/>
      <c r="X1378" s="1535"/>
      <c r="Y1378" s="1535"/>
      <c r="Z1378" s="1535"/>
      <c r="AA1378" s="1535"/>
    </row>
    <row r="1379" spans="1:27" s="1541" customFormat="1" ht="53.25" customHeight="1">
      <c r="A1379" s="1542" t="s">
        <v>1104</v>
      </c>
      <c r="B1379" s="1542" t="s">
        <v>519</v>
      </c>
      <c r="C1379" s="1563"/>
      <c r="D1379" s="1543" t="s">
        <v>928</v>
      </c>
      <c r="E1379" s="1564" t="s">
        <v>972</v>
      </c>
      <c r="F1379" s="1542" t="s">
        <v>51</v>
      </c>
      <c r="G1379" s="1544"/>
      <c r="H1379" s="1545"/>
      <c r="I1379" s="1545"/>
      <c r="J1379" s="1545"/>
      <c r="K1379" s="1546"/>
      <c r="L1379" s="1546"/>
      <c r="M1379" s="1546"/>
      <c r="N1379" s="1547">
        <v>17.330000000000002</v>
      </c>
      <c r="O1379" s="72"/>
      <c r="P1379" s="72"/>
      <c r="Q1379" s="102" t="s">
        <v>270</v>
      </c>
      <c r="R1379" s="1535"/>
      <c r="S1379" s="1535"/>
      <c r="T1379" s="1535"/>
      <c r="U1379" s="1535"/>
      <c r="V1379" s="1535"/>
      <c r="W1379" s="1535"/>
      <c r="X1379" s="1535"/>
      <c r="Y1379" s="1535"/>
      <c r="Z1379" s="1535"/>
      <c r="AA1379" s="1535"/>
    </row>
    <row r="1380" spans="1:27" s="1566" customFormat="1" ht="53.25" customHeight="1">
      <c r="A1380" s="837"/>
      <c r="B1380" s="1329"/>
      <c r="C1380" s="1330"/>
      <c r="D1380" s="1331"/>
      <c r="E1380" s="820" t="s">
        <v>1164</v>
      </c>
      <c r="F1380" s="820"/>
      <c r="G1380" s="822"/>
      <c r="H1380" s="822"/>
      <c r="I1380" s="823"/>
      <c r="J1380" s="824"/>
      <c r="K1380" s="825"/>
      <c r="L1380" s="839"/>
      <c r="M1380" s="839"/>
      <c r="N1380" s="865"/>
      <c r="O1380" s="1162"/>
      <c r="P1380" s="1162"/>
      <c r="Q1380" s="1163"/>
      <c r="R1380" s="1565"/>
      <c r="S1380" s="1565"/>
      <c r="T1380" s="1565"/>
      <c r="U1380" s="1565"/>
      <c r="V1380" s="1565"/>
      <c r="W1380" s="1565"/>
      <c r="X1380" s="1565"/>
      <c r="Y1380" s="1565"/>
      <c r="Z1380" s="1565"/>
      <c r="AA1380" s="1565"/>
    </row>
    <row r="1381" spans="1:27" s="1566" customFormat="1" ht="53.25" customHeight="1">
      <c r="A1381" s="841"/>
      <c r="B1381" s="1289"/>
      <c r="C1381" s="1332"/>
      <c r="D1381" s="1288"/>
      <c r="E1381" s="828" t="s">
        <v>1675</v>
      </c>
      <c r="F1381" s="1264"/>
      <c r="G1381" s="802"/>
      <c r="H1381" s="797"/>
      <c r="I1381" s="798"/>
      <c r="J1381" s="799"/>
      <c r="K1381" s="800">
        <v>2.25</v>
      </c>
      <c r="L1381" s="842"/>
      <c r="M1381" s="842"/>
      <c r="N1381" s="843"/>
      <c r="O1381" s="1162"/>
      <c r="P1381" s="1162"/>
      <c r="Q1381" s="1163"/>
      <c r="R1381" s="1565"/>
      <c r="S1381" s="1565"/>
      <c r="T1381" s="1565"/>
      <c r="U1381" s="1565"/>
      <c r="V1381" s="1565"/>
      <c r="W1381" s="1565"/>
      <c r="X1381" s="1565"/>
      <c r="Y1381" s="1565"/>
      <c r="Z1381" s="1565"/>
      <c r="AA1381" s="1565"/>
    </row>
    <row r="1382" spans="1:27" s="1566" customFormat="1" ht="53.25" customHeight="1">
      <c r="A1382" s="841"/>
      <c r="B1382" s="1289"/>
      <c r="C1382" s="1332"/>
      <c r="D1382" s="1288"/>
      <c r="E1382" s="828" t="s">
        <v>1638</v>
      </c>
      <c r="F1382" s="1264"/>
      <c r="G1382" s="802"/>
      <c r="H1382" s="797"/>
      <c r="I1382" s="798"/>
      <c r="J1382" s="799"/>
      <c r="K1382" s="800">
        <v>2.52</v>
      </c>
      <c r="L1382" s="842"/>
      <c r="M1382" s="842"/>
      <c r="N1382" s="843"/>
      <c r="O1382" s="1162"/>
      <c r="P1382" s="1162"/>
      <c r="Q1382" s="1163"/>
      <c r="R1382" s="1565"/>
      <c r="S1382" s="1565"/>
      <c r="T1382" s="1565"/>
      <c r="U1382" s="1565"/>
      <c r="V1382" s="1565"/>
      <c r="W1382" s="1565"/>
      <c r="X1382" s="1565"/>
      <c r="Y1382" s="1565"/>
      <c r="Z1382" s="1565"/>
      <c r="AA1382" s="1565"/>
    </row>
    <row r="1383" spans="1:27" s="1566" customFormat="1" ht="53.25" customHeight="1">
      <c r="A1383" s="841"/>
      <c r="B1383" s="1289"/>
      <c r="C1383" s="1332"/>
      <c r="D1383" s="1288"/>
      <c r="E1383" s="828" t="s">
        <v>1656</v>
      </c>
      <c r="F1383" s="1264"/>
      <c r="G1383" s="802"/>
      <c r="H1383" s="797"/>
      <c r="I1383" s="798"/>
      <c r="J1383" s="799"/>
      <c r="K1383" s="800">
        <v>1.31</v>
      </c>
      <c r="L1383" s="842"/>
      <c r="M1383" s="842"/>
      <c r="N1383" s="843"/>
      <c r="O1383" s="1162"/>
      <c r="P1383" s="1162"/>
      <c r="Q1383" s="1163"/>
      <c r="R1383" s="1565"/>
      <c r="S1383" s="1565"/>
      <c r="T1383" s="1565"/>
      <c r="U1383" s="1565"/>
      <c r="V1383" s="1565"/>
      <c r="W1383" s="1565"/>
      <c r="X1383" s="1565"/>
      <c r="Y1383" s="1565"/>
      <c r="Z1383" s="1565"/>
      <c r="AA1383" s="1565"/>
    </row>
    <row r="1384" spans="1:27" s="1566" customFormat="1" ht="53.25" customHeight="1">
      <c r="A1384" s="841"/>
      <c r="B1384" s="1289"/>
      <c r="C1384" s="1332"/>
      <c r="D1384" s="1288"/>
      <c r="E1384" s="828" t="s">
        <v>1657</v>
      </c>
      <c r="F1384" s="1265"/>
      <c r="G1384" s="802"/>
      <c r="H1384" s="797"/>
      <c r="I1384" s="798"/>
      <c r="J1384" s="799"/>
      <c r="K1384" s="800">
        <v>1.47</v>
      </c>
      <c r="L1384" s="842"/>
      <c r="M1384" s="842"/>
      <c r="N1384" s="843"/>
      <c r="O1384" s="1162"/>
      <c r="P1384" s="1162"/>
      <c r="Q1384" s="1163"/>
      <c r="R1384" s="1565"/>
      <c r="S1384" s="1565"/>
      <c r="T1384" s="1565"/>
      <c r="U1384" s="1565"/>
      <c r="V1384" s="1565"/>
      <c r="W1384" s="1565"/>
      <c r="X1384" s="1565"/>
      <c r="Y1384" s="1565"/>
      <c r="Z1384" s="1565"/>
      <c r="AA1384" s="1565"/>
    </row>
    <row r="1385" spans="1:27" s="1566" customFormat="1" ht="53.25" customHeight="1">
      <c r="A1385" s="841"/>
      <c r="B1385" s="1289"/>
      <c r="C1385" s="1332"/>
      <c r="D1385" s="1288"/>
      <c r="E1385" s="828" t="s">
        <v>1677</v>
      </c>
      <c r="F1385" s="1264"/>
      <c r="G1385" s="802"/>
      <c r="H1385" s="797"/>
      <c r="I1385" s="798"/>
      <c r="J1385" s="799"/>
      <c r="K1385" s="800">
        <v>2.16</v>
      </c>
      <c r="L1385" s="842"/>
      <c r="M1385" s="842"/>
      <c r="N1385" s="843"/>
      <c r="O1385" s="1162"/>
      <c r="P1385" s="1162"/>
      <c r="Q1385" s="1163"/>
      <c r="R1385" s="1565"/>
      <c r="S1385" s="1565"/>
      <c r="T1385" s="1565"/>
      <c r="U1385" s="1565"/>
      <c r="V1385" s="1565"/>
      <c r="W1385" s="1565"/>
      <c r="X1385" s="1565"/>
      <c r="Y1385" s="1565"/>
      <c r="Z1385" s="1565"/>
      <c r="AA1385" s="1565"/>
    </row>
    <row r="1386" spans="1:27" s="1566" customFormat="1" ht="53.25" customHeight="1">
      <c r="A1386" s="844"/>
      <c r="B1386" s="1337"/>
      <c r="C1386" s="1338"/>
      <c r="D1386" s="1339"/>
      <c r="E1386" s="830" t="s">
        <v>1666</v>
      </c>
      <c r="F1386" s="1277"/>
      <c r="G1386" s="831"/>
      <c r="H1386" s="832"/>
      <c r="I1386" s="833"/>
      <c r="J1386" s="834"/>
      <c r="K1386" s="835">
        <v>7.62</v>
      </c>
      <c r="L1386" s="846"/>
      <c r="M1386" s="846"/>
      <c r="N1386" s="847"/>
      <c r="O1386" s="1162"/>
      <c r="P1386" s="1162"/>
      <c r="Q1386" s="1163"/>
      <c r="R1386" s="1565"/>
      <c r="S1386" s="1565"/>
      <c r="T1386" s="1565"/>
      <c r="U1386" s="1565"/>
      <c r="V1386" s="1565"/>
      <c r="W1386" s="1565"/>
      <c r="X1386" s="1565"/>
      <c r="Y1386" s="1565"/>
      <c r="Z1386" s="1565"/>
      <c r="AA1386" s="1565"/>
    </row>
    <row r="1387" spans="1:27" s="1541" customFormat="1" ht="53.25" customHeight="1">
      <c r="A1387" s="981" t="s">
        <v>1105</v>
      </c>
      <c r="B1387" s="981">
        <v>96111</v>
      </c>
      <c r="C1387" s="1124"/>
      <c r="D1387" s="983" t="s">
        <v>100</v>
      </c>
      <c r="E1387" s="989" t="s">
        <v>853</v>
      </c>
      <c r="F1387" s="981" t="s">
        <v>51</v>
      </c>
      <c r="G1387" s="984"/>
      <c r="H1387" s="985"/>
      <c r="I1387" s="985"/>
      <c r="J1387" s="985"/>
      <c r="K1387" s="986"/>
      <c r="L1387" s="986"/>
      <c r="M1387" s="986"/>
      <c r="N1387" s="987">
        <v>184.82</v>
      </c>
      <c r="O1387" s="72"/>
      <c r="P1387" s="72"/>
      <c r="Q1387" s="102" t="s">
        <v>270</v>
      </c>
      <c r="R1387" s="1535"/>
      <c r="S1387" s="1535"/>
      <c r="T1387" s="1535"/>
      <c r="U1387" s="1535"/>
      <c r="V1387" s="1535"/>
      <c r="W1387" s="1535"/>
      <c r="X1387" s="1535"/>
      <c r="Y1387" s="1535"/>
      <c r="Z1387" s="1535"/>
      <c r="AA1387" s="1535"/>
    </row>
    <row r="1388" spans="1:27" s="1566" customFormat="1" ht="53.25" customHeight="1">
      <c r="A1388" s="837"/>
      <c r="B1388" s="1329"/>
      <c r="C1388" s="1330"/>
      <c r="D1388" s="1331"/>
      <c r="E1388" s="820" t="s">
        <v>1164</v>
      </c>
      <c r="F1388" s="820"/>
      <c r="G1388" s="822"/>
      <c r="H1388" s="822"/>
      <c r="I1388" s="823"/>
      <c r="J1388" s="824"/>
      <c r="K1388" s="825"/>
      <c r="L1388" s="839"/>
      <c r="M1388" s="839"/>
      <c r="N1388" s="865"/>
      <c r="O1388" s="1162"/>
      <c r="P1388" s="1162"/>
      <c r="Q1388" s="1163"/>
      <c r="R1388" s="1565"/>
      <c r="S1388" s="1565"/>
      <c r="T1388" s="1565"/>
      <c r="U1388" s="1565"/>
      <c r="V1388" s="1565"/>
      <c r="W1388" s="1565"/>
      <c r="X1388" s="1565"/>
      <c r="Y1388" s="1565"/>
      <c r="Z1388" s="1565"/>
      <c r="AA1388" s="1565"/>
    </row>
    <row r="1389" spans="1:27" s="1566" customFormat="1" ht="53.25" customHeight="1">
      <c r="A1389" s="841"/>
      <c r="B1389" s="1289"/>
      <c r="C1389" s="1332"/>
      <c r="D1389" s="1288"/>
      <c r="E1389" s="828" t="s">
        <v>1178</v>
      </c>
      <c r="F1389" s="1264"/>
      <c r="G1389" s="802"/>
      <c r="H1389" s="797">
        <v>11.34</v>
      </c>
      <c r="I1389" s="798"/>
      <c r="J1389" s="799"/>
      <c r="K1389" s="800">
        <v>14</v>
      </c>
      <c r="L1389" s="842"/>
      <c r="M1389" s="842"/>
      <c r="N1389" s="843"/>
      <c r="O1389" s="1162"/>
      <c r="P1389" s="1162"/>
      <c r="Q1389" s="1163"/>
      <c r="R1389" s="1565"/>
      <c r="S1389" s="1565"/>
      <c r="T1389" s="1565"/>
      <c r="U1389" s="1565"/>
      <c r="V1389" s="1565"/>
      <c r="W1389" s="1565"/>
      <c r="X1389" s="1565"/>
      <c r="Y1389" s="1565"/>
      <c r="Z1389" s="1565"/>
      <c r="AA1389" s="1565"/>
    </row>
    <row r="1390" spans="1:27" s="1566" customFormat="1" ht="53.25" customHeight="1">
      <c r="A1390" s="841"/>
      <c r="B1390" s="1289"/>
      <c r="C1390" s="1332"/>
      <c r="D1390" s="1288"/>
      <c r="E1390" s="828" t="s">
        <v>1634</v>
      </c>
      <c r="F1390" s="1264"/>
      <c r="G1390" s="802"/>
      <c r="H1390" s="797">
        <v>4.7</v>
      </c>
      <c r="I1390" s="798"/>
      <c r="J1390" s="799"/>
      <c r="K1390" s="800">
        <v>1.35</v>
      </c>
      <c r="L1390" s="842"/>
      <c r="M1390" s="842"/>
      <c r="N1390" s="843"/>
      <c r="O1390" s="1162"/>
      <c r="P1390" s="1162"/>
      <c r="Q1390" s="1163"/>
      <c r="R1390" s="1565"/>
      <c r="S1390" s="1565"/>
      <c r="T1390" s="1565"/>
      <c r="U1390" s="1565"/>
      <c r="V1390" s="1565"/>
      <c r="W1390" s="1565"/>
      <c r="X1390" s="1565"/>
      <c r="Y1390" s="1565"/>
      <c r="Z1390" s="1565"/>
      <c r="AA1390" s="1565"/>
    </row>
    <row r="1391" spans="1:27" s="1566" customFormat="1" ht="53.25" customHeight="1">
      <c r="A1391" s="841"/>
      <c r="B1391" s="1289"/>
      <c r="C1391" s="1332"/>
      <c r="D1391" s="1288"/>
      <c r="E1391" s="828" t="s">
        <v>1497</v>
      </c>
      <c r="F1391" s="1264"/>
      <c r="G1391" s="802"/>
      <c r="H1391" s="797">
        <v>10.76</v>
      </c>
      <c r="I1391" s="798"/>
      <c r="J1391" s="799"/>
      <c r="K1391" s="800">
        <v>7.15</v>
      </c>
      <c r="L1391" s="842"/>
      <c r="M1391" s="842"/>
      <c r="N1391" s="843"/>
      <c r="O1391" s="1162"/>
      <c r="P1391" s="1162"/>
      <c r="Q1391" s="1163"/>
      <c r="R1391" s="1565"/>
      <c r="S1391" s="1565"/>
      <c r="T1391" s="1565"/>
      <c r="U1391" s="1565"/>
      <c r="V1391" s="1565"/>
      <c r="W1391" s="1565"/>
      <c r="X1391" s="1565"/>
      <c r="Y1391" s="1565"/>
      <c r="Z1391" s="1565"/>
      <c r="AA1391" s="1565"/>
    </row>
    <row r="1392" spans="1:27" s="1566" customFormat="1" ht="53.25" customHeight="1">
      <c r="A1392" s="841"/>
      <c r="B1392" s="1289"/>
      <c r="C1392" s="1332"/>
      <c r="D1392" s="1288"/>
      <c r="E1392" s="828" t="s">
        <v>1219</v>
      </c>
      <c r="F1392" s="1264"/>
      <c r="G1392" s="802"/>
      <c r="H1392" s="797">
        <v>11.4</v>
      </c>
      <c r="I1392" s="798"/>
      <c r="J1392" s="799"/>
      <c r="K1392" s="800">
        <v>8.1</v>
      </c>
      <c r="L1392" s="842"/>
      <c r="M1392" s="842"/>
      <c r="N1392" s="843"/>
      <c r="O1392" s="1162"/>
      <c r="P1392" s="1162"/>
      <c r="Q1392" s="1163"/>
      <c r="R1392" s="1565"/>
      <c r="S1392" s="1565"/>
      <c r="T1392" s="1565"/>
      <c r="U1392" s="1565"/>
      <c r="V1392" s="1565"/>
      <c r="W1392" s="1565"/>
      <c r="X1392" s="1565"/>
      <c r="Y1392" s="1565"/>
      <c r="Z1392" s="1565"/>
      <c r="AA1392" s="1565"/>
    </row>
    <row r="1393" spans="1:27" s="1566" customFormat="1" ht="53.25" customHeight="1">
      <c r="A1393" s="841"/>
      <c r="B1393" s="1289"/>
      <c r="C1393" s="1332"/>
      <c r="D1393" s="1288"/>
      <c r="E1393" s="828" t="s">
        <v>1177</v>
      </c>
      <c r="F1393" s="1264"/>
      <c r="G1393" s="802"/>
      <c r="H1393" s="797">
        <v>13.2</v>
      </c>
      <c r="I1393" s="798"/>
      <c r="J1393" s="799"/>
      <c r="K1393" s="800">
        <v>8.98</v>
      </c>
      <c r="L1393" s="842"/>
      <c r="M1393" s="842"/>
      <c r="N1393" s="843"/>
      <c r="O1393" s="1162"/>
      <c r="P1393" s="1162"/>
      <c r="Q1393" s="1163"/>
      <c r="R1393" s="1565"/>
      <c r="S1393" s="1565"/>
      <c r="T1393" s="1565"/>
      <c r="U1393" s="1565"/>
      <c r="V1393" s="1565"/>
      <c r="W1393" s="1565"/>
      <c r="X1393" s="1565"/>
      <c r="Y1393" s="1565"/>
      <c r="Z1393" s="1565"/>
      <c r="AA1393" s="1565"/>
    </row>
    <row r="1394" spans="1:27" s="1566" customFormat="1" ht="53.25" customHeight="1">
      <c r="A1394" s="841"/>
      <c r="B1394" s="1289"/>
      <c r="C1394" s="1332"/>
      <c r="D1394" s="1288"/>
      <c r="E1394" s="828" t="s">
        <v>1495</v>
      </c>
      <c r="F1394" s="1264"/>
      <c r="G1394" s="802"/>
      <c r="H1394" s="797">
        <v>19.809999999999999</v>
      </c>
      <c r="I1394" s="798"/>
      <c r="J1394" s="799"/>
      <c r="K1394" s="800">
        <v>37.47</v>
      </c>
      <c r="L1394" s="842"/>
      <c r="M1394" s="842"/>
      <c r="N1394" s="843"/>
      <c r="O1394" s="1162"/>
      <c r="P1394" s="1162"/>
      <c r="Q1394" s="1163"/>
      <c r="R1394" s="1565"/>
      <c r="S1394" s="1565"/>
      <c r="T1394" s="1565"/>
      <c r="U1394" s="1565"/>
      <c r="V1394" s="1565"/>
      <c r="W1394" s="1565"/>
      <c r="X1394" s="1565"/>
      <c r="Y1394" s="1565"/>
      <c r="Z1394" s="1565"/>
      <c r="AA1394" s="1565"/>
    </row>
    <row r="1395" spans="1:27" s="1566" customFormat="1" ht="53.25" customHeight="1">
      <c r="A1395" s="841"/>
      <c r="B1395" s="1289"/>
      <c r="C1395" s="1332"/>
      <c r="D1395" s="1288"/>
      <c r="E1395" s="828" t="s">
        <v>1673</v>
      </c>
      <c r="F1395" s="1264"/>
      <c r="G1395" s="802"/>
      <c r="H1395" s="797">
        <v>1.2000000000000002</v>
      </c>
      <c r="I1395" s="798"/>
      <c r="J1395" s="799"/>
      <c r="K1395" s="800">
        <v>1.8</v>
      </c>
      <c r="L1395" s="842"/>
      <c r="M1395" s="842"/>
      <c r="N1395" s="843"/>
      <c r="O1395" s="1162"/>
      <c r="P1395" s="1162"/>
      <c r="Q1395" s="1163"/>
      <c r="R1395" s="1565"/>
      <c r="S1395" s="1565"/>
      <c r="T1395" s="1565"/>
      <c r="U1395" s="1565"/>
      <c r="V1395" s="1565"/>
      <c r="W1395" s="1565"/>
      <c r="X1395" s="1565"/>
      <c r="Y1395" s="1565"/>
      <c r="Z1395" s="1565"/>
      <c r="AA1395" s="1565"/>
    </row>
    <row r="1396" spans="1:27" s="1566" customFormat="1" ht="53.25" customHeight="1">
      <c r="A1396" s="841"/>
      <c r="B1396" s="1289"/>
      <c r="C1396" s="1332"/>
      <c r="D1396" s="1288"/>
      <c r="E1396" s="828" t="s">
        <v>1674</v>
      </c>
      <c r="F1396" s="1264"/>
      <c r="G1396" s="802"/>
      <c r="H1396" s="797">
        <v>6.7</v>
      </c>
      <c r="I1396" s="798"/>
      <c r="J1396" s="799"/>
      <c r="K1396" s="800">
        <v>2.35</v>
      </c>
      <c r="L1396" s="842"/>
      <c r="M1396" s="842"/>
      <c r="N1396" s="843"/>
      <c r="O1396" s="1162"/>
      <c r="P1396" s="1162"/>
      <c r="Q1396" s="1163"/>
      <c r="R1396" s="1565"/>
      <c r="S1396" s="1565"/>
      <c r="T1396" s="1565"/>
      <c r="U1396" s="1565"/>
      <c r="V1396" s="1565"/>
      <c r="W1396" s="1565"/>
      <c r="X1396" s="1565"/>
      <c r="Y1396" s="1565"/>
      <c r="Z1396" s="1565"/>
      <c r="AA1396" s="1565"/>
    </row>
    <row r="1397" spans="1:27" s="1566" customFormat="1" ht="53.25" customHeight="1">
      <c r="A1397" s="841"/>
      <c r="B1397" s="1289"/>
      <c r="C1397" s="1332"/>
      <c r="D1397" s="1288"/>
      <c r="E1397" s="828" t="s">
        <v>1167</v>
      </c>
      <c r="F1397" s="1264"/>
      <c r="G1397" s="802"/>
      <c r="H1397" s="797">
        <v>13.5</v>
      </c>
      <c r="I1397" s="798"/>
      <c r="J1397" s="799"/>
      <c r="K1397" s="800">
        <v>10.18</v>
      </c>
      <c r="L1397" s="842"/>
      <c r="M1397" s="842"/>
      <c r="N1397" s="843"/>
      <c r="O1397" s="1162"/>
      <c r="P1397" s="1162"/>
      <c r="Q1397" s="1163"/>
      <c r="R1397" s="1565"/>
      <c r="S1397" s="1565"/>
      <c r="T1397" s="1565"/>
      <c r="U1397" s="1565"/>
      <c r="V1397" s="1565"/>
      <c r="W1397" s="1565"/>
      <c r="X1397" s="1565"/>
      <c r="Y1397" s="1565"/>
      <c r="Z1397" s="1565"/>
      <c r="AA1397" s="1565"/>
    </row>
    <row r="1398" spans="1:27" s="1566" customFormat="1" ht="53.25" customHeight="1">
      <c r="A1398" s="841"/>
      <c r="B1398" s="1289"/>
      <c r="C1398" s="1332"/>
      <c r="D1398" s="1288"/>
      <c r="E1398" s="828" t="s">
        <v>1522</v>
      </c>
      <c r="F1398" s="1264"/>
      <c r="G1398" s="802"/>
      <c r="H1398" s="797">
        <v>7.5</v>
      </c>
      <c r="I1398" s="798"/>
      <c r="J1398" s="799"/>
      <c r="K1398" s="800">
        <v>3.49</v>
      </c>
      <c r="L1398" s="842"/>
      <c r="M1398" s="842"/>
      <c r="N1398" s="843"/>
      <c r="O1398" s="1162"/>
      <c r="P1398" s="1162"/>
      <c r="Q1398" s="1163"/>
      <c r="R1398" s="1565"/>
      <c r="S1398" s="1565"/>
      <c r="T1398" s="1565"/>
      <c r="U1398" s="1565"/>
      <c r="V1398" s="1565"/>
      <c r="W1398" s="1565"/>
      <c r="X1398" s="1565"/>
      <c r="Y1398" s="1565"/>
      <c r="Z1398" s="1565"/>
      <c r="AA1398" s="1565"/>
    </row>
    <row r="1399" spans="1:27" s="1566" customFormat="1" ht="53.25" customHeight="1">
      <c r="A1399" s="841"/>
      <c r="B1399" s="1289"/>
      <c r="C1399" s="1332"/>
      <c r="D1399" s="1288"/>
      <c r="E1399" s="828" t="s">
        <v>1660</v>
      </c>
      <c r="F1399" s="1264"/>
      <c r="G1399" s="802"/>
      <c r="H1399" s="797">
        <v>7.07</v>
      </c>
      <c r="I1399" s="798"/>
      <c r="J1399" s="799"/>
      <c r="K1399" s="800">
        <v>3.61</v>
      </c>
      <c r="L1399" s="842"/>
      <c r="M1399" s="842"/>
      <c r="N1399" s="843"/>
      <c r="O1399" s="1162"/>
      <c r="P1399" s="1162"/>
      <c r="Q1399" s="1163"/>
      <c r="R1399" s="1565"/>
      <c r="S1399" s="1565"/>
      <c r="T1399" s="1565"/>
      <c r="U1399" s="1565"/>
      <c r="V1399" s="1565"/>
      <c r="W1399" s="1565"/>
      <c r="X1399" s="1565"/>
      <c r="Y1399" s="1565"/>
      <c r="Z1399" s="1565"/>
      <c r="AA1399" s="1565"/>
    </row>
    <row r="1400" spans="1:27" s="1566" customFormat="1" ht="53.25" customHeight="1">
      <c r="A1400" s="841"/>
      <c r="B1400" s="1289"/>
      <c r="C1400" s="1332"/>
      <c r="D1400" s="1288"/>
      <c r="E1400" s="828" t="s">
        <v>1661</v>
      </c>
      <c r="F1400" s="1264"/>
      <c r="G1400" s="802"/>
      <c r="H1400" s="797">
        <v>7.2399999999999993</v>
      </c>
      <c r="I1400" s="798"/>
      <c r="J1400" s="799"/>
      <c r="K1400" s="800">
        <v>4.8499999999999996</v>
      </c>
      <c r="L1400" s="842"/>
      <c r="M1400" s="842"/>
      <c r="N1400" s="843"/>
      <c r="O1400" s="1162"/>
      <c r="P1400" s="1162"/>
      <c r="Q1400" s="1163"/>
      <c r="R1400" s="1565"/>
      <c r="S1400" s="1565"/>
      <c r="T1400" s="1565"/>
      <c r="U1400" s="1565"/>
      <c r="V1400" s="1565"/>
      <c r="W1400" s="1565"/>
      <c r="X1400" s="1565"/>
      <c r="Y1400" s="1565"/>
      <c r="Z1400" s="1565"/>
      <c r="AA1400" s="1565"/>
    </row>
    <row r="1401" spans="1:27" s="1566" customFormat="1" ht="53.25" customHeight="1">
      <c r="A1401" s="841"/>
      <c r="B1401" s="1289"/>
      <c r="C1401" s="1332"/>
      <c r="D1401" s="1288"/>
      <c r="E1401" s="828" t="s">
        <v>1496</v>
      </c>
      <c r="F1401" s="1264"/>
      <c r="G1401" s="802"/>
      <c r="H1401" s="797">
        <v>13.26</v>
      </c>
      <c r="I1401" s="798"/>
      <c r="J1401" s="799"/>
      <c r="K1401" s="800">
        <v>10.02</v>
      </c>
      <c r="L1401" s="842"/>
      <c r="M1401" s="842"/>
      <c r="N1401" s="843"/>
      <c r="O1401" s="1162"/>
      <c r="P1401" s="1162"/>
      <c r="Q1401" s="1163"/>
      <c r="R1401" s="1565"/>
      <c r="S1401" s="1565"/>
      <c r="T1401" s="1565"/>
      <c r="U1401" s="1565"/>
      <c r="V1401" s="1565"/>
      <c r="W1401" s="1565"/>
      <c r="X1401" s="1565"/>
      <c r="Y1401" s="1565"/>
      <c r="Z1401" s="1565"/>
      <c r="AA1401" s="1565"/>
    </row>
    <row r="1402" spans="1:27" s="1566" customFormat="1" ht="53.25" customHeight="1">
      <c r="A1402" s="841"/>
      <c r="B1402" s="1289"/>
      <c r="C1402" s="1332"/>
      <c r="D1402" s="1288"/>
      <c r="E1402" s="828" t="s">
        <v>1662</v>
      </c>
      <c r="F1402" s="1264"/>
      <c r="G1402" s="802"/>
      <c r="H1402" s="797">
        <v>19.889999999999997</v>
      </c>
      <c r="I1402" s="798"/>
      <c r="J1402" s="799"/>
      <c r="K1402" s="800">
        <v>15.32</v>
      </c>
      <c r="L1402" s="842"/>
      <c r="M1402" s="842"/>
      <c r="N1402" s="843"/>
      <c r="O1402" s="1162"/>
      <c r="P1402" s="1162"/>
      <c r="Q1402" s="1163"/>
      <c r="R1402" s="1565"/>
      <c r="S1402" s="1565"/>
      <c r="T1402" s="1565"/>
      <c r="U1402" s="1565"/>
      <c r="V1402" s="1565"/>
      <c r="W1402" s="1565"/>
      <c r="X1402" s="1565"/>
      <c r="Y1402" s="1565"/>
      <c r="Z1402" s="1565"/>
      <c r="AA1402" s="1565"/>
    </row>
    <row r="1403" spans="1:27" s="1566" customFormat="1" ht="53.25" customHeight="1">
      <c r="A1403" s="841"/>
      <c r="B1403" s="1289"/>
      <c r="C1403" s="1332"/>
      <c r="D1403" s="1288"/>
      <c r="E1403" s="828" t="s">
        <v>1663</v>
      </c>
      <c r="F1403" s="1264"/>
      <c r="G1403" s="802"/>
      <c r="H1403" s="797">
        <v>11.9</v>
      </c>
      <c r="I1403" s="798"/>
      <c r="J1403" s="799"/>
      <c r="K1403" s="800">
        <v>7.3</v>
      </c>
      <c r="L1403" s="842"/>
      <c r="M1403" s="842"/>
      <c r="N1403" s="843"/>
      <c r="O1403" s="1162"/>
      <c r="P1403" s="1162"/>
      <c r="Q1403" s="1163"/>
      <c r="R1403" s="1565"/>
      <c r="S1403" s="1565"/>
      <c r="T1403" s="1565"/>
      <c r="U1403" s="1565"/>
      <c r="V1403" s="1565"/>
      <c r="W1403" s="1565"/>
      <c r="X1403" s="1565"/>
      <c r="Y1403" s="1565"/>
      <c r="Z1403" s="1565"/>
      <c r="AA1403" s="1565"/>
    </row>
    <row r="1404" spans="1:27" s="1566" customFormat="1" ht="53.25" customHeight="1">
      <c r="A1404" s="841"/>
      <c r="B1404" s="1289"/>
      <c r="C1404" s="1332"/>
      <c r="D1404" s="1288"/>
      <c r="E1404" s="828" t="s">
        <v>1664</v>
      </c>
      <c r="F1404" s="1264"/>
      <c r="G1404" s="802"/>
      <c r="H1404" s="797">
        <v>10.9</v>
      </c>
      <c r="I1404" s="798"/>
      <c r="J1404" s="799"/>
      <c r="K1404" s="800">
        <v>7.4</v>
      </c>
      <c r="L1404" s="842"/>
      <c r="M1404" s="842"/>
      <c r="N1404" s="843"/>
      <c r="O1404" s="1162"/>
      <c r="P1404" s="1162"/>
      <c r="Q1404" s="1163"/>
      <c r="R1404" s="1565"/>
      <c r="S1404" s="1565"/>
      <c r="T1404" s="1565"/>
      <c r="U1404" s="1565"/>
      <c r="V1404" s="1565"/>
      <c r="W1404" s="1565"/>
      <c r="X1404" s="1565"/>
      <c r="Y1404" s="1565"/>
      <c r="Z1404" s="1565"/>
      <c r="AA1404" s="1565"/>
    </row>
    <row r="1405" spans="1:27" s="1566" customFormat="1" ht="53.25" customHeight="1">
      <c r="A1405" s="841"/>
      <c r="B1405" s="1289"/>
      <c r="C1405" s="1332"/>
      <c r="D1405" s="1288"/>
      <c r="E1405" s="828" t="s">
        <v>1665</v>
      </c>
      <c r="F1405" s="1264"/>
      <c r="G1405" s="802"/>
      <c r="H1405" s="797">
        <v>11</v>
      </c>
      <c r="I1405" s="798"/>
      <c r="J1405" s="799"/>
      <c r="K1405" s="800">
        <v>7.54</v>
      </c>
      <c r="L1405" s="842"/>
      <c r="M1405" s="842"/>
      <c r="N1405" s="843"/>
      <c r="O1405" s="1162"/>
      <c r="P1405" s="1162"/>
      <c r="Q1405" s="1163"/>
      <c r="R1405" s="1565"/>
      <c r="S1405" s="1565"/>
      <c r="T1405" s="1565"/>
      <c r="U1405" s="1565"/>
      <c r="V1405" s="1565"/>
      <c r="W1405" s="1565"/>
      <c r="X1405" s="1565"/>
      <c r="Y1405" s="1565"/>
      <c r="Z1405" s="1565"/>
      <c r="AA1405" s="1565"/>
    </row>
    <row r="1406" spans="1:27" s="1566" customFormat="1" ht="53.25" customHeight="1">
      <c r="A1406" s="841"/>
      <c r="B1406" s="1289"/>
      <c r="C1406" s="1332"/>
      <c r="D1406" s="1288"/>
      <c r="E1406" s="828" t="s">
        <v>1676</v>
      </c>
      <c r="F1406" s="1264"/>
      <c r="G1406" s="802"/>
      <c r="H1406" s="797">
        <v>12.1</v>
      </c>
      <c r="I1406" s="798"/>
      <c r="J1406" s="799"/>
      <c r="K1406" s="800">
        <v>9.1199999999999992</v>
      </c>
      <c r="L1406" s="842"/>
      <c r="M1406" s="842"/>
      <c r="N1406" s="843"/>
      <c r="O1406" s="1162"/>
      <c r="P1406" s="1162"/>
      <c r="Q1406" s="1163"/>
      <c r="R1406" s="1565"/>
      <c r="S1406" s="1565"/>
      <c r="T1406" s="1565"/>
      <c r="U1406" s="1565"/>
      <c r="V1406" s="1565"/>
      <c r="W1406" s="1565"/>
      <c r="X1406" s="1565"/>
      <c r="Y1406" s="1565"/>
      <c r="Z1406" s="1565"/>
      <c r="AA1406" s="1565"/>
    </row>
    <row r="1407" spans="1:27" s="1566" customFormat="1" ht="53.25" customHeight="1">
      <c r="A1407" s="841"/>
      <c r="B1407" s="1289"/>
      <c r="C1407" s="1332"/>
      <c r="D1407" s="1288"/>
      <c r="E1407" s="828" t="s">
        <v>1570</v>
      </c>
      <c r="F1407" s="1264"/>
      <c r="G1407" s="802"/>
      <c r="H1407" s="797">
        <v>9.1</v>
      </c>
      <c r="I1407" s="798"/>
      <c r="J1407" s="799"/>
      <c r="K1407" s="800">
        <v>4.8499999999999996</v>
      </c>
      <c r="L1407" s="842"/>
      <c r="M1407" s="842"/>
      <c r="N1407" s="843"/>
      <c r="O1407" s="1162"/>
      <c r="P1407" s="1162"/>
      <c r="Q1407" s="1163"/>
      <c r="R1407" s="1565"/>
      <c r="S1407" s="1565"/>
      <c r="T1407" s="1565"/>
      <c r="U1407" s="1565"/>
      <c r="V1407" s="1565"/>
      <c r="W1407" s="1565"/>
      <c r="X1407" s="1565"/>
      <c r="Y1407" s="1565"/>
      <c r="Z1407" s="1565"/>
      <c r="AA1407" s="1565"/>
    </row>
    <row r="1408" spans="1:27" s="1566" customFormat="1" ht="53.25" customHeight="1">
      <c r="A1408" s="841"/>
      <c r="B1408" s="1289"/>
      <c r="C1408" s="1332"/>
      <c r="D1408" s="1288"/>
      <c r="E1408" s="828" t="s">
        <v>1610</v>
      </c>
      <c r="F1408" s="1264"/>
      <c r="G1408" s="802"/>
      <c r="H1408" s="797">
        <v>9.36</v>
      </c>
      <c r="I1408" s="798"/>
      <c r="J1408" s="799"/>
      <c r="K1408" s="800">
        <v>5.22</v>
      </c>
      <c r="L1408" s="842"/>
      <c r="M1408" s="842"/>
      <c r="N1408" s="843"/>
      <c r="O1408" s="1162"/>
      <c r="P1408" s="1162"/>
      <c r="Q1408" s="1163"/>
      <c r="R1408" s="1565"/>
      <c r="S1408" s="1565"/>
      <c r="T1408" s="1565"/>
      <c r="U1408" s="1565"/>
      <c r="V1408" s="1565"/>
      <c r="W1408" s="1565"/>
      <c r="X1408" s="1565"/>
      <c r="Y1408" s="1565"/>
      <c r="Z1408" s="1565"/>
      <c r="AA1408" s="1565"/>
    </row>
    <row r="1409" spans="1:34" s="1566" customFormat="1" ht="53.25" customHeight="1">
      <c r="A1409" s="841"/>
      <c r="B1409" s="1289"/>
      <c r="C1409" s="1332"/>
      <c r="D1409" s="1288"/>
      <c r="E1409" s="828" t="s">
        <v>1654</v>
      </c>
      <c r="F1409" s="1264"/>
      <c r="G1409" s="802"/>
      <c r="H1409" s="797">
        <v>13.649999999999999</v>
      </c>
      <c r="I1409" s="798"/>
      <c r="J1409" s="799"/>
      <c r="K1409" s="800">
        <v>6.62</v>
      </c>
      <c r="L1409" s="842"/>
      <c r="M1409" s="842"/>
      <c r="N1409" s="843"/>
      <c r="O1409" s="1162"/>
      <c r="P1409" s="1162"/>
      <c r="Q1409" s="1163"/>
      <c r="R1409" s="1565"/>
      <c r="S1409" s="1565"/>
      <c r="T1409" s="1565"/>
      <c r="U1409" s="1565"/>
      <c r="V1409" s="1565"/>
      <c r="W1409" s="1565"/>
      <c r="X1409" s="1565"/>
      <c r="Y1409" s="1565"/>
      <c r="Z1409" s="1565"/>
      <c r="AA1409" s="1565"/>
    </row>
    <row r="1410" spans="1:34" s="1566" customFormat="1" ht="53.25" customHeight="1">
      <c r="A1410" s="841"/>
      <c r="B1410" s="1289"/>
      <c r="C1410" s="1332"/>
      <c r="D1410" s="1288"/>
      <c r="E1410" s="828" t="s">
        <v>1171</v>
      </c>
      <c r="F1410" s="1264"/>
      <c r="G1410" s="802"/>
      <c r="H1410" s="797">
        <v>6.8</v>
      </c>
      <c r="I1410" s="798"/>
      <c r="J1410" s="799"/>
      <c r="K1410" s="800">
        <v>2.88</v>
      </c>
      <c r="L1410" s="842"/>
      <c r="M1410" s="842"/>
      <c r="N1410" s="843"/>
      <c r="O1410" s="1162"/>
      <c r="P1410" s="1162"/>
      <c r="Q1410" s="1163"/>
      <c r="R1410" s="1565"/>
      <c r="S1410" s="1565"/>
      <c r="T1410" s="1565"/>
      <c r="U1410" s="1565"/>
      <c r="V1410" s="1565"/>
      <c r="W1410" s="1565"/>
      <c r="X1410" s="1565"/>
      <c r="Y1410" s="1565"/>
      <c r="Z1410" s="1565"/>
      <c r="AA1410" s="1565"/>
    </row>
    <row r="1411" spans="1:34" s="1566" customFormat="1" ht="53.25" customHeight="1">
      <c r="A1411" s="841"/>
      <c r="B1411" s="1289"/>
      <c r="C1411" s="1332"/>
      <c r="D1411" s="1288"/>
      <c r="E1411" s="828" t="s">
        <v>181</v>
      </c>
      <c r="F1411" s="1264"/>
      <c r="G1411" s="802"/>
      <c r="H1411" s="797">
        <v>5.9</v>
      </c>
      <c r="I1411" s="798"/>
      <c r="J1411" s="799"/>
      <c r="K1411" s="800">
        <v>2.0699999999999998</v>
      </c>
      <c r="L1411" s="842"/>
      <c r="M1411" s="842"/>
      <c r="N1411" s="843"/>
      <c r="O1411" s="1162"/>
      <c r="P1411" s="1162"/>
      <c r="Q1411" s="1163"/>
      <c r="R1411" s="1565"/>
      <c r="S1411" s="1565"/>
      <c r="T1411" s="1565"/>
      <c r="U1411" s="1565"/>
      <c r="V1411" s="1565"/>
      <c r="W1411" s="1565"/>
      <c r="X1411" s="1565"/>
      <c r="Y1411" s="1565"/>
      <c r="Z1411" s="1565"/>
      <c r="AA1411" s="1565"/>
    </row>
    <row r="1412" spans="1:34" s="1566" customFormat="1" ht="53.25" customHeight="1">
      <c r="A1412" s="844"/>
      <c r="B1412" s="1337"/>
      <c r="C1412" s="1338"/>
      <c r="D1412" s="1339"/>
      <c r="E1412" s="830" t="s">
        <v>1645</v>
      </c>
      <c r="F1412" s="1277"/>
      <c r="G1412" s="831"/>
      <c r="H1412" s="832">
        <v>7.1</v>
      </c>
      <c r="I1412" s="833"/>
      <c r="J1412" s="834"/>
      <c r="K1412" s="835">
        <v>3.15</v>
      </c>
      <c r="L1412" s="846"/>
      <c r="M1412" s="846"/>
      <c r="N1412" s="847"/>
      <c r="O1412" s="1162"/>
      <c r="P1412" s="1162"/>
      <c r="Q1412" s="1163"/>
      <c r="R1412" s="1565"/>
      <c r="S1412" s="1565"/>
      <c r="T1412" s="1565"/>
      <c r="U1412" s="1565"/>
      <c r="V1412" s="1565"/>
      <c r="W1412" s="1565"/>
      <c r="X1412" s="1565"/>
      <c r="Y1412" s="1565"/>
      <c r="Z1412" s="1565"/>
      <c r="AA1412" s="1565"/>
    </row>
    <row r="1413" spans="1:34" s="1541" customFormat="1" ht="53.25" customHeight="1">
      <c r="A1413" s="981" t="s">
        <v>1106</v>
      </c>
      <c r="B1413" s="981">
        <v>88484</v>
      </c>
      <c r="C1413" s="1124"/>
      <c r="D1413" s="983" t="s">
        <v>100</v>
      </c>
      <c r="E1413" s="989" t="s">
        <v>838</v>
      </c>
      <c r="F1413" s="981" t="s">
        <v>51</v>
      </c>
      <c r="G1413" s="984"/>
      <c r="H1413" s="985"/>
      <c r="I1413" s="985"/>
      <c r="J1413" s="985"/>
      <c r="K1413" s="986"/>
      <c r="L1413" s="986"/>
      <c r="M1413" s="986"/>
      <c r="N1413" s="987">
        <v>17.330000000000002</v>
      </c>
      <c r="O1413" s="72"/>
      <c r="P1413" s="72"/>
      <c r="Q1413" s="102" t="s">
        <v>270</v>
      </c>
      <c r="R1413" s="1535"/>
      <c r="S1413" s="1535"/>
      <c r="T1413" s="1535"/>
      <c r="U1413" s="1535"/>
      <c r="V1413" s="1535"/>
      <c r="W1413" s="1535"/>
      <c r="X1413" s="1535"/>
      <c r="Y1413" s="1535"/>
      <c r="Z1413" s="1535"/>
      <c r="AA1413" s="1535"/>
    </row>
    <row r="1414" spans="1:34" s="1566" customFormat="1" ht="53.25" customHeight="1">
      <c r="A1414" s="837"/>
      <c r="B1414" s="1329"/>
      <c r="C1414" s="1330"/>
      <c r="D1414" s="1331"/>
      <c r="E1414" s="820" t="s">
        <v>1200</v>
      </c>
      <c r="F1414" s="820"/>
      <c r="G1414" s="822"/>
      <c r="H1414" s="822"/>
      <c r="I1414" s="823"/>
      <c r="J1414" s="824"/>
      <c r="K1414" s="825"/>
      <c r="L1414" s="839"/>
      <c r="M1414" s="839"/>
      <c r="N1414" s="865"/>
      <c r="O1414" s="1162"/>
      <c r="P1414" s="1162"/>
      <c r="Q1414" s="1163"/>
      <c r="R1414" s="1565"/>
      <c r="S1414" s="1565"/>
      <c r="T1414" s="1565"/>
      <c r="U1414" s="1565"/>
      <c r="V1414" s="1565"/>
      <c r="W1414" s="1565"/>
      <c r="X1414" s="1565"/>
      <c r="Y1414" s="1565"/>
      <c r="Z1414" s="1565"/>
      <c r="AA1414" s="1565"/>
    </row>
    <row r="1415" spans="1:34" s="1566" customFormat="1" ht="53.25" customHeight="1">
      <c r="A1415" s="844"/>
      <c r="B1415" s="1337"/>
      <c r="C1415" s="1338"/>
      <c r="D1415" s="1339"/>
      <c r="E1415" s="830" t="s">
        <v>972</v>
      </c>
      <c r="F1415" s="1277"/>
      <c r="G1415" s="831"/>
      <c r="H1415" s="832"/>
      <c r="I1415" s="833"/>
      <c r="J1415" s="834"/>
      <c r="K1415" s="835">
        <v>17.330000000000002</v>
      </c>
      <c r="L1415" s="846"/>
      <c r="M1415" s="846"/>
      <c r="N1415" s="847"/>
      <c r="O1415" s="1162"/>
      <c r="P1415" s="1162"/>
      <c r="Q1415" s="1163"/>
      <c r="R1415" s="1565"/>
      <c r="S1415" s="1565"/>
      <c r="T1415" s="1565"/>
      <c r="U1415" s="1565"/>
      <c r="V1415" s="1565"/>
      <c r="W1415" s="1565"/>
      <c r="X1415" s="1565"/>
      <c r="Y1415" s="1565"/>
      <c r="Z1415" s="1565"/>
      <c r="AA1415" s="1565"/>
    </row>
    <row r="1416" spans="1:34" s="1541" customFormat="1" ht="53.25" customHeight="1">
      <c r="A1416" s="981" t="s">
        <v>1107</v>
      </c>
      <c r="B1416" s="981">
        <v>88496</v>
      </c>
      <c r="C1416" s="1124"/>
      <c r="D1416" s="983" t="s">
        <v>100</v>
      </c>
      <c r="E1416" s="989" t="s">
        <v>842</v>
      </c>
      <c r="F1416" s="981" t="s">
        <v>51</v>
      </c>
      <c r="G1416" s="984"/>
      <c r="H1416" s="985"/>
      <c r="I1416" s="985"/>
      <c r="J1416" s="985"/>
      <c r="K1416" s="986"/>
      <c r="L1416" s="986"/>
      <c r="M1416" s="986"/>
      <c r="N1416" s="987">
        <v>17.330000000000002</v>
      </c>
      <c r="O1416" s="72"/>
      <c r="P1416" s="72"/>
      <c r="Q1416" s="102" t="s">
        <v>270</v>
      </c>
      <c r="R1416" s="1535"/>
      <c r="S1416" s="1535"/>
      <c r="T1416" s="1535"/>
      <c r="U1416" s="1535"/>
      <c r="V1416" s="1535"/>
      <c r="W1416" s="1535"/>
      <c r="X1416" s="1535"/>
      <c r="Y1416" s="1535"/>
      <c r="Z1416" s="1535"/>
      <c r="AA1416" s="1535"/>
    </row>
    <row r="1417" spans="1:34" s="1566" customFormat="1" ht="53.25" customHeight="1">
      <c r="A1417" s="837"/>
      <c r="B1417" s="1329"/>
      <c r="C1417" s="1330"/>
      <c r="D1417" s="1331"/>
      <c r="E1417" s="820" t="s">
        <v>1200</v>
      </c>
      <c r="F1417" s="820"/>
      <c r="G1417" s="822"/>
      <c r="H1417" s="822"/>
      <c r="I1417" s="823"/>
      <c r="J1417" s="824"/>
      <c r="K1417" s="825"/>
      <c r="L1417" s="839"/>
      <c r="M1417" s="839"/>
      <c r="N1417" s="865"/>
      <c r="O1417" s="1162"/>
      <c r="P1417" s="1162"/>
      <c r="Q1417" s="1163"/>
      <c r="R1417" s="1565"/>
      <c r="S1417" s="1565"/>
      <c r="T1417" s="1565"/>
      <c r="U1417" s="1565"/>
      <c r="V1417" s="1565"/>
      <c r="W1417" s="1565"/>
      <c r="X1417" s="1565"/>
      <c r="Y1417" s="1565"/>
      <c r="Z1417" s="1565"/>
      <c r="AA1417" s="1565"/>
    </row>
    <row r="1418" spans="1:34" s="1566" customFormat="1" ht="53.25" customHeight="1">
      <c r="A1418" s="844"/>
      <c r="B1418" s="1337"/>
      <c r="C1418" s="1338"/>
      <c r="D1418" s="1339"/>
      <c r="E1418" s="830" t="s">
        <v>972</v>
      </c>
      <c r="F1418" s="1277"/>
      <c r="G1418" s="831"/>
      <c r="H1418" s="832"/>
      <c r="I1418" s="833"/>
      <c r="J1418" s="834"/>
      <c r="K1418" s="835">
        <v>17.330000000000002</v>
      </c>
      <c r="L1418" s="846"/>
      <c r="M1418" s="846"/>
      <c r="N1418" s="847"/>
      <c r="O1418" s="1162"/>
      <c r="P1418" s="1162"/>
      <c r="Q1418" s="1163"/>
      <c r="R1418" s="1565"/>
      <c r="S1418" s="1565"/>
      <c r="T1418" s="1565"/>
      <c r="U1418" s="1565"/>
      <c r="V1418" s="1565"/>
      <c r="W1418" s="1565"/>
      <c r="X1418" s="1565"/>
      <c r="Y1418" s="1565"/>
      <c r="Z1418" s="1565"/>
      <c r="AA1418" s="1565"/>
    </row>
    <row r="1419" spans="1:34" s="1541" customFormat="1" ht="53.25" customHeight="1">
      <c r="A1419" s="981" t="s">
        <v>1108</v>
      </c>
      <c r="B1419" s="981">
        <v>88486</v>
      </c>
      <c r="C1419" s="1124"/>
      <c r="D1419" s="983" t="s">
        <v>100</v>
      </c>
      <c r="E1419" s="989" t="s">
        <v>840</v>
      </c>
      <c r="F1419" s="981" t="s">
        <v>51</v>
      </c>
      <c r="G1419" s="984"/>
      <c r="H1419" s="985"/>
      <c r="I1419" s="985"/>
      <c r="J1419" s="985"/>
      <c r="K1419" s="986"/>
      <c r="L1419" s="986"/>
      <c r="M1419" s="986"/>
      <c r="N1419" s="987">
        <v>17.330000000000002</v>
      </c>
      <c r="O1419" s="72"/>
      <c r="P1419" s="72"/>
      <c r="Q1419" s="102" t="s">
        <v>270</v>
      </c>
      <c r="R1419" s="1535"/>
      <c r="S1419" s="1535"/>
      <c r="T1419" s="1535"/>
      <c r="U1419" s="1535"/>
      <c r="V1419" s="1535"/>
      <c r="W1419" s="1535"/>
      <c r="X1419" s="1535"/>
      <c r="Y1419" s="1535"/>
      <c r="Z1419" s="1535"/>
      <c r="AA1419" s="1535"/>
    </row>
    <row r="1420" spans="1:34" s="1566" customFormat="1" ht="53.25" customHeight="1">
      <c r="A1420" s="837"/>
      <c r="B1420" s="1329"/>
      <c r="C1420" s="1330"/>
      <c r="D1420" s="1331"/>
      <c r="E1420" s="820" t="s">
        <v>1200</v>
      </c>
      <c r="F1420" s="820"/>
      <c r="G1420" s="822"/>
      <c r="H1420" s="822"/>
      <c r="I1420" s="823"/>
      <c r="J1420" s="824"/>
      <c r="K1420" s="825"/>
      <c r="L1420" s="839"/>
      <c r="M1420" s="839"/>
      <c r="N1420" s="865"/>
      <c r="O1420" s="1162"/>
      <c r="P1420" s="1162"/>
      <c r="Q1420" s="1163"/>
      <c r="R1420" s="1565"/>
      <c r="S1420" s="1565"/>
      <c r="T1420" s="1565"/>
      <c r="U1420" s="1565"/>
      <c r="V1420" s="1565"/>
      <c r="W1420" s="1565"/>
      <c r="X1420" s="1565"/>
      <c r="Y1420" s="1565"/>
      <c r="Z1420" s="1565"/>
      <c r="AA1420" s="1565"/>
    </row>
    <row r="1421" spans="1:34" s="1566" customFormat="1" ht="53.25" customHeight="1">
      <c r="A1421" s="1443"/>
      <c r="B1421" s="1444"/>
      <c r="C1421" s="1445"/>
      <c r="D1421" s="1446"/>
      <c r="E1421" s="1439" t="s">
        <v>972</v>
      </c>
      <c r="F1421" s="1440"/>
      <c r="G1421" s="1442"/>
      <c r="H1421" s="1306"/>
      <c r="I1421" s="1307"/>
      <c r="J1421" s="1308"/>
      <c r="K1421" s="1309">
        <v>17.330000000000002</v>
      </c>
      <c r="L1421" s="1449"/>
      <c r="M1421" s="1449"/>
      <c r="N1421" s="1436"/>
      <c r="O1421" s="1162"/>
      <c r="P1421" s="1162"/>
      <c r="Q1421" s="1163"/>
      <c r="R1421" s="1565"/>
      <c r="S1421" s="1565"/>
      <c r="T1421" s="1565"/>
      <c r="U1421" s="1565"/>
      <c r="V1421" s="1565"/>
      <c r="W1421" s="1565"/>
      <c r="X1421" s="1565"/>
      <c r="Y1421" s="1565"/>
      <c r="Z1421" s="1565"/>
      <c r="AA1421" s="1565"/>
    </row>
    <row r="1422" spans="1:34" s="1534" customFormat="1" ht="44.25" customHeight="1">
      <c r="A1422" s="1479" t="s">
        <v>550</v>
      </c>
      <c r="B1422" s="1480" t="s">
        <v>540</v>
      </c>
      <c r="C1422" s="1481"/>
      <c r="D1422" s="1482"/>
      <c r="E1422" s="1482" t="s">
        <v>547</v>
      </c>
      <c r="F1422" s="1483"/>
      <c r="G1422" s="1484"/>
      <c r="H1422" s="1485"/>
      <c r="I1422" s="1485"/>
      <c r="J1422" s="1485"/>
      <c r="K1422" s="1485"/>
      <c r="L1422" s="1487"/>
      <c r="M1422" s="1487"/>
      <c r="N1422" s="1488"/>
      <c r="O1422" s="82"/>
      <c r="Q1422" s="110" t="s">
        <v>540</v>
      </c>
      <c r="R1422" s="1535"/>
      <c r="S1422" s="1535"/>
      <c r="T1422" s="1535"/>
      <c r="U1422" s="1535"/>
      <c r="V1422" s="1535"/>
      <c r="W1422" s="1535"/>
      <c r="X1422" s="1535"/>
      <c r="Y1422" s="1535"/>
      <c r="Z1422" s="1535"/>
      <c r="AA1422" s="1535"/>
    </row>
    <row r="1423" spans="1:34" s="1541" customFormat="1" ht="94.5" customHeight="1">
      <c r="A1423" s="981" t="s">
        <v>1109</v>
      </c>
      <c r="B1423" s="981">
        <v>92544</v>
      </c>
      <c r="C1423" s="1563"/>
      <c r="D1423" s="983" t="s">
        <v>100</v>
      </c>
      <c r="E1423" s="989" t="s">
        <v>1943</v>
      </c>
      <c r="F1423" s="981" t="s">
        <v>51</v>
      </c>
      <c r="G1423" s="984"/>
      <c r="H1423" s="985"/>
      <c r="I1423" s="985"/>
      <c r="J1423" s="985"/>
      <c r="K1423" s="986"/>
      <c r="L1423" s="986"/>
      <c r="M1423" s="986"/>
      <c r="N1423" s="1547">
        <v>221.16</v>
      </c>
      <c r="O1423" s="72"/>
      <c r="P1423" s="72"/>
      <c r="Q1423" s="102" t="s">
        <v>270</v>
      </c>
      <c r="R1423" s="1535"/>
      <c r="S1423" s="1535"/>
      <c r="T1423" s="1535"/>
      <c r="U1423" s="1535"/>
      <c r="V1423" s="1535"/>
      <c r="W1423" s="1535"/>
      <c r="X1423" s="1535"/>
      <c r="Y1423" s="1535"/>
      <c r="Z1423" s="1535"/>
      <c r="AA1423" s="1535"/>
    </row>
    <row r="1424" spans="1:34" s="1202" customFormat="1" ht="42" customHeight="1">
      <c r="A1424" s="1549"/>
      <c r="B1424" s="1637"/>
      <c r="C1424" s="1638"/>
      <c r="D1424" s="1639"/>
      <c r="E1424" s="1552" t="s">
        <v>1518</v>
      </c>
      <c r="F1424" s="1640"/>
      <c r="G1424" s="1555"/>
      <c r="H1424" s="1555"/>
      <c r="I1424" s="1556"/>
      <c r="J1424" s="1557"/>
      <c r="K1424" s="1641">
        <v>221.16</v>
      </c>
      <c r="L1424" s="1642"/>
      <c r="M1424" s="1643"/>
      <c r="N1424" s="1644">
        <v>0</v>
      </c>
      <c r="O1424" s="1171"/>
      <c r="P1424" s="1164"/>
      <c r="Q1424" s="1568"/>
      <c r="R1424" s="1569"/>
      <c r="S1424" s="1568"/>
      <c r="T1424" s="1569"/>
      <c r="U1424" s="1568"/>
      <c r="V1424" s="1569"/>
      <c r="W1424" s="1172"/>
      <c r="X1424" s="1572"/>
      <c r="Y1424" s="1172"/>
      <c r="Z1424" s="1172"/>
      <c r="AA1424" s="1172"/>
      <c r="AB1424" s="1172"/>
      <c r="AC1424" s="1172"/>
      <c r="AD1424" s="1172"/>
      <c r="AE1424" s="1172"/>
      <c r="AF1424" s="1172"/>
      <c r="AH1424" s="1572"/>
    </row>
    <row r="1425" spans="1:34" s="1541" customFormat="1" ht="66.75" customHeight="1">
      <c r="A1425" s="981" t="s">
        <v>1110</v>
      </c>
      <c r="B1425" s="981">
        <v>55960</v>
      </c>
      <c r="C1425" s="1124"/>
      <c r="D1425" s="983" t="s">
        <v>100</v>
      </c>
      <c r="E1425" s="989" t="s">
        <v>718</v>
      </c>
      <c r="F1425" s="981" t="s">
        <v>51</v>
      </c>
      <c r="G1425" s="984"/>
      <c r="H1425" s="985"/>
      <c r="I1425" s="985"/>
      <c r="J1425" s="985"/>
      <c r="K1425" s="986"/>
      <c r="L1425" s="986"/>
      <c r="M1425" s="986"/>
      <c r="N1425" s="987">
        <v>236.16</v>
      </c>
      <c r="O1425" s="72"/>
      <c r="P1425" s="72"/>
      <c r="Q1425" s="102" t="s">
        <v>270</v>
      </c>
      <c r="R1425" s="1535"/>
      <c r="S1425" s="1535"/>
      <c r="T1425" s="1535"/>
      <c r="U1425" s="1535"/>
      <c r="V1425" s="1535"/>
      <c r="W1425" s="1535"/>
      <c r="X1425" s="1535"/>
      <c r="Y1425" s="1535"/>
      <c r="Z1425" s="1535"/>
      <c r="AA1425" s="1535"/>
    </row>
    <row r="1426" spans="1:34" s="1202" customFormat="1" ht="42" customHeight="1">
      <c r="A1426" s="819"/>
      <c r="B1426" s="1341"/>
      <c r="C1426" s="1342"/>
      <c r="D1426" s="1310"/>
      <c r="E1426" s="864" t="s">
        <v>1518</v>
      </c>
      <c r="F1426" s="820"/>
      <c r="G1426" s="822"/>
      <c r="H1426" s="822"/>
      <c r="I1426" s="823"/>
      <c r="J1426" s="824"/>
      <c r="K1426" s="825">
        <v>221.16</v>
      </c>
      <c r="L1426" s="826"/>
      <c r="M1426" s="852"/>
      <c r="N1426" s="840">
        <v>221.16</v>
      </c>
      <c r="O1426" s="1171"/>
      <c r="P1426" s="1164"/>
      <c r="Q1426" s="1568"/>
      <c r="R1426" s="1569"/>
      <c r="S1426" s="1568"/>
      <c r="T1426" s="1569"/>
      <c r="U1426" s="1568"/>
      <c r="V1426" s="1569"/>
      <c r="W1426" s="1172"/>
      <c r="X1426" s="1572"/>
      <c r="Y1426" s="1172"/>
      <c r="Z1426" s="1172"/>
      <c r="AA1426" s="1172"/>
      <c r="AB1426" s="1172"/>
      <c r="AC1426" s="1172"/>
      <c r="AD1426" s="1172"/>
      <c r="AE1426" s="1172"/>
      <c r="AF1426" s="1172"/>
      <c r="AH1426" s="1572"/>
    </row>
    <row r="1427" spans="1:34" s="1202" customFormat="1" ht="42" customHeight="1">
      <c r="A1427" s="827"/>
      <c r="B1427" s="1270"/>
      <c r="C1427" s="1271"/>
      <c r="D1427" s="115"/>
      <c r="E1427" s="828" t="s">
        <v>1840</v>
      </c>
      <c r="F1427" s="1264"/>
      <c r="G1427" s="797">
        <v>2</v>
      </c>
      <c r="H1427" s="797"/>
      <c r="I1427" s="798"/>
      <c r="J1427" s="799"/>
      <c r="K1427" s="800">
        <v>2</v>
      </c>
      <c r="L1427" s="808"/>
      <c r="M1427" s="809"/>
      <c r="N1427" s="843">
        <v>4</v>
      </c>
      <c r="O1427" s="1205"/>
      <c r="P1427" s="1206"/>
      <c r="Q1427" s="1207"/>
      <c r="R1427" s="1201"/>
      <c r="S1427" s="1200"/>
      <c r="T1427" s="1201"/>
      <c r="U1427" s="1200"/>
      <c r="V1427" s="1201"/>
      <c r="W1427" s="1172"/>
      <c r="X1427" s="1572"/>
      <c r="Y1427" s="1172"/>
      <c r="Z1427" s="1172"/>
      <c r="AA1427" s="1172"/>
      <c r="AB1427" s="1172"/>
      <c r="AC1427" s="1172"/>
      <c r="AD1427" s="1172"/>
      <c r="AE1427" s="1172"/>
      <c r="AF1427" s="1172"/>
      <c r="AH1427" s="1572"/>
    </row>
    <row r="1428" spans="1:34" s="1202" customFormat="1" ht="42" customHeight="1">
      <c r="A1428" s="827"/>
      <c r="B1428" s="1270"/>
      <c r="C1428" s="1271"/>
      <c r="D1428" s="115"/>
      <c r="E1428" s="828" t="s">
        <v>1841</v>
      </c>
      <c r="F1428" s="1264"/>
      <c r="G1428" s="797">
        <v>2</v>
      </c>
      <c r="H1428" s="797"/>
      <c r="I1428" s="798"/>
      <c r="J1428" s="799"/>
      <c r="K1428" s="800">
        <v>2.5</v>
      </c>
      <c r="L1428" s="808"/>
      <c r="M1428" s="809"/>
      <c r="N1428" s="843">
        <v>5</v>
      </c>
      <c r="O1428" s="1205"/>
      <c r="P1428" s="1206"/>
      <c r="Q1428" s="1207"/>
      <c r="R1428" s="1201"/>
      <c r="S1428" s="1200"/>
      <c r="T1428" s="1201"/>
      <c r="U1428" s="1200"/>
      <c r="V1428" s="1201"/>
      <c r="W1428" s="1172"/>
      <c r="X1428" s="1572"/>
      <c r="Y1428" s="1172"/>
      <c r="Z1428" s="1172"/>
      <c r="AA1428" s="1172"/>
      <c r="AB1428" s="1172"/>
      <c r="AC1428" s="1172"/>
      <c r="AD1428" s="1172"/>
      <c r="AE1428" s="1172"/>
      <c r="AF1428" s="1172"/>
      <c r="AH1428" s="1572"/>
    </row>
    <row r="1429" spans="1:34" s="1202" customFormat="1" ht="42" customHeight="1">
      <c r="A1429" s="829"/>
      <c r="B1429" s="1349"/>
      <c r="C1429" s="1350"/>
      <c r="D1429" s="1351"/>
      <c r="E1429" s="830" t="s">
        <v>1842</v>
      </c>
      <c r="F1429" s="1277"/>
      <c r="G1429" s="832">
        <v>2</v>
      </c>
      <c r="H1429" s="832"/>
      <c r="I1429" s="833"/>
      <c r="J1429" s="834"/>
      <c r="K1429" s="835">
        <v>3</v>
      </c>
      <c r="L1429" s="836"/>
      <c r="M1429" s="854"/>
      <c r="N1429" s="847">
        <v>6</v>
      </c>
      <c r="O1429" s="1205"/>
      <c r="P1429" s="1206"/>
      <c r="Q1429" s="1207"/>
      <c r="R1429" s="1201"/>
      <c r="S1429" s="1200"/>
      <c r="T1429" s="1201"/>
      <c r="U1429" s="1200"/>
      <c r="V1429" s="1201"/>
      <c r="W1429" s="1172"/>
      <c r="X1429" s="1572"/>
      <c r="Y1429" s="1172"/>
      <c r="Z1429" s="1172"/>
      <c r="AA1429" s="1172"/>
      <c r="AB1429" s="1172"/>
      <c r="AC1429" s="1172"/>
      <c r="AD1429" s="1172"/>
      <c r="AE1429" s="1172"/>
      <c r="AF1429" s="1172"/>
      <c r="AH1429" s="1572"/>
    </row>
    <row r="1430" spans="1:34" s="1541" customFormat="1" ht="85.5" customHeight="1">
      <c r="A1430" s="981" t="s">
        <v>1111</v>
      </c>
      <c r="B1430" s="981">
        <v>94448</v>
      </c>
      <c r="C1430" s="1124"/>
      <c r="D1430" s="983" t="s">
        <v>100</v>
      </c>
      <c r="E1430" s="989" t="s">
        <v>1947</v>
      </c>
      <c r="F1430" s="981" t="s">
        <v>51</v>
      </c>
      <c r="G1430" s="984"/>
      <c r="H1430" s="985"/>
      <c r="I1430" s="985"/>
      <c r="J1430" s="985"/>
      <c r="K1430" s="986"/>
      <c r="L1430" s="986"/>
      <c r="M1430" s="986"/>
      <c r="N1430" s="987">
        <v>163.52000000000001</v>
      </c>
      <c r="O1430" s="72"/>
      <c r="P1430" s="72"/>
      <c r="Q1430" s="102" t="s">
        <v>270</v>
      </c>
      <c r="R1430" s="1535"/>
      <c r="S1430" s="1535"/>
      <c r="T1430" s="1535"/>
      <c r="U1430" s="1535"/>
      <c r="V1430" s="1535"/>
      <c r="W1430" s="1535"/>
      <c r="X1430" s="1535"/>
      <c r="Y1430" s="1535"/>
      <c r="Z1430" s="1535"/>
      <c r="AA1430" s="1535"/>
    </row>
    <row r="1431" spans="1:34" s="1202" customFormat="1" ht="42" customHeight="1">
      <c r="A1431" s="1549"/>
      <c r="B1431" s="1637"/>
      <c r="C1431" s="1638"/>
      <c r="D1431" s="1639"/>
      <c r="E1431" s="1552" t="s">
        <v>1831</v>
      </c>
      <c r="F1431" s="1640"/>
      <c r="G1431" s="1675"/>
      <c r="H1431" s="1555"/>
      <c r="I1431" s="1556"/>
      <c r="J1431" s="1557"/>
      <c r="K1431" s="1641">
        <v>163.52000000000001</v>
      </c>
      <c r="L1431" s="1642"/>
      <c r="M1431" s="1643"/>
      <c r="N1431" s="1644"/>
      <c r="O1431" s="1171"/>
      <c r="P1431" s="1164"/>
      <c r="Q1431" s="1568"/>
      <c r="R1431" s="1569"/>
      <c r="S1431" s="1568"/>
      <c r="T1431" s="1569"/>
      <c r="U1431" s="1568"/>
      <c r="V1431" s="1569"/>
      <c r="W1431" s="1172"/>
      <c r="X1431" s="1572"/>
      <c r="Y1431" s="1172"/>
      <c r="Z1431" s="1172"/>
      <c r="AA1431" s="1172"/>
      <c r="AB1431" s="1172"/>
      <c r="AC1431" s="1172"/>
      <c r="AD1431" s="1172"/>
      <c r="AE1431" s="1172"/>
      <c r="AF1431" s="1172"/>
      <c r="AH1431" s="1572"/>
    </row>
    <row r="1432" spans="1:34" s="1541" customFormat="1" ht="113.25" customHeight="1">
      <c r="A1432" s="981" t="s">
        <v>1112</v>
      </c>
      <c r="B1432" s="981">
        <v>94207</v>
      </c>
      <c r="C1432" s="1124"/>
      <c r="D1432" s="983" t="s">
        <v>100</v>
      </c>
      <c r="E1432" s="989" t="s">
        <v>1948</v>
      </c>
      <c r="F1432" s="981" t="s">
        <v>51</v>
      </c>
      <c r="G1432" s="984"/>
      <c r="H1432" s="985"/>
      <c r="I1432" s="985"/>
      <c r="J1432" s="985"/>
      <c r="K1432" s="986"/>
      <c r="L1432" s="986"/>
      <c r="M1432" s="986"/>
      <c r="N1432" s="987">
        <v>57.64</v>
      </c>
      <c r="O1432" s="72"/>
      <c r="P1432" s="72"/>
      <c r="Q1432" s="102" t="s">
        <v>270</v>
      </c>
      <c r="R1432" s="1535"/>
      <c r="S1432" s="1535"/>
      <c r="T1432" s="1535"/>
      <c r="U1432" s="1535"/>
      <c r="V1432" s="1535"/>
      <c r="W1432" s="1535"/>
      <c r="X1432" s="1535"/>
      <c r="Y1432" s="1535"/>
      <c r="Z1432" s="1535"/>
      <c r="AA1432" s="1535"/>
    </row>
    <row r="1433" spans="1:34" s="1202" customFormat="1" ht="64.5" customHeight="1">
      <c r="A1433" s="819"/>
      <c r="B1433" s="1341"/>
      <c r="C1433" s="1342"/>
      <c r="D1433" s="1310"/>
      <c r="E1433" s="864" t="s">
        <v>1831</v>
      </c>
      <c r="F1433" s="820"/>
      <c r="G1433" s="1311"/>
      <c r="H1433" s="822"/>
      <c r="I1433" s="823"/>
      <c r="J1433" s="824"/>
      <c r="K1433" s="825">
        <v>18.88</v>
      </c>
      <c r="L1433" s="826"/>
      <c r="M1433" s="852"/>
      <c r="N1433" s="840"/>
      <c r="O1433" s="1171"/>
      <c r="P1433" s="1164"/>
      <c r="Q1433" s="1568"/>
      <c r="R1433" s="1569"/>
      <c r="S1433" s="1568"/>
      <c r="T1433" s="1569"/>
      <c r="U1433" s="1568"/>
      <c r="V1433" s="1569"/>
      <c r="W1433" s="1172"/>
      <c r="X1433" s="1572"/>
      <c r="Y1433" s="1172"/>
      <c r="Z1433" s="1172"/>
      <c r="AA1433" s="1172"/>
      <c r="AB1433" s="1172"/>
      <c r="AC1433" s="1172"/>
      <c r="AD1433" s="1172"/>
      <c r="AE1433" s="1172"/>
      <c r="AF1433" s="1172"/>
      <c r="AH1433" s="1572"/>
    </row>
    <row r="1434" spans="1:34" s="1202" customFormat="1" ht="64.5" customHeight="1">
      <c r="A1434" s="829"/>
      <c r="B1434" s="1349"/>
      <c r="C1434" s="1350"/>
      <c r="D1434" s="1351"/>
      <c r="E1434" s="830" t="s">
        <v>1831</v>
      </c>
      <c r="F1434" s="1277"/>
      <c r="G1434" s="1370"/>
      <c r="H1434" s="832"/>
      <c r="I1434" s="833"/>
      <c r="J1434" s="834"/>
      <c r="K1434" s="835">
        <v>38.76</v>
      </c>
      <c r="L1434" s="836"/>
      <c r="M1434" s="854"/>
      <c r="N1434" s="847"/>
      <c r="O1434" s="1171"/>
      <c r="P1434" s="1164"/>
      <c r="Q1434" s="1568"/>
      <c r="R1434" s="1569"/>
      <c r="S1434" s="1568"/>
      <c r="T1434" s="1569"/>
      <c r="U1434" s="1568"/>
      <c r="V1434" s="1569"/>
      <c r="W1434" s="1172"/>
      <c r="X1434" s="1572"/>
      <c r="Y1434" s="1172"/>
      <c r="Z1434" s="1172"/>
      <c r="AA1434" s="1172"/>
      <c r="AB1434" s="1172"/>
      <c r="AC1434" s="1172"/>
      <c r="AD1434" s="1172"/>
      <c r="AE1434" s="1172"/>
      <c r="AF1434" s="1172"/>
      <c r="AH1434" s="1572"/>
    </row>
    <row r="1435" spans="1:34" s="1541" customFormat="1" ht="79.5" customHeight="1">
      <c r="A1435" s="981" t="s">
        <v>1113</v>
      </c>
      <c r="B1435" s="981">
        <v>92546</v>
      </c>
      <c r="C1435" s="1124"/>
      <c r="D1435" s="983" t="s">
        <v>100</v>
      </c>
      <c r="E1435" s="989" t="s">
        <v>1944</v>
      </c>
      <c r="F1435" s="981" t="s">
        <v>48</v>
      </c>
      <c r="G1435" s="984"/>
      <c r="H1435" s="985"/>
      <c r="I1435" s="985"/>
      <c r="J1435" s="985"/>
      <c r="K1435" s="986"/>
      <c r="L1435" s="986"/>
      <c r="M1435" s="986"/>
      <c r="N1435" s="987">
        <v>2</v>
      </c>
      <c r="O1435" s="72"/>
      <c r="P1435" s="72"/>
      <c r="Q1435" s="102" t="s">
        <v>270</v>
      </c>
      <c r="R1435" s="1535"/>
      <c r="S1435" s="1535"/>
      <c r="T1435" s="1535"/>
      <c r="U1435" s="1535"/>
      <c r="V1435" s="1535"/>
      <c r="W1435" s="1535"/>
      <c r="X1435" s="1535"/>
      <c r="Y1435" s="1535"/>
      <c r="Z1435" s="1535"/>
      <c r="AA1435" s="1535"/>
    </row>
    <row r="1436" spans="1:34" s="1561" customFormat="1" ht="38.25" customHeight="1">
      <c r="A1436" s="827"/>
      <c r="B1436" s="1001"/>
      <c r="C1436" s="1227"/>
      <c r="D1436" s="1006"/>
      <c r="E1436" s="801" t="s">
        <v>1839</v>
      </c>
      <c r="F1436" s="1110"/>
      <c r="G1436" s="1226">
        <v>2</v>
      </c>
      <c r="H1436" s="797">
        <v>5.5</v>
      </c>
      <c r="I1436" s="798">
        <v>3.2</v>
      </c>
      <c r="J1436" s="799"/>
      <c r="K1436" s="800"/>
      <c r="L1436" s="808"/>
      <c r="M1436" s="809"/>
      <c r="N1436" s="843"/>
      <c r="O1436" s="848"/>
      <c r="P1436" s="810"/>
      <c r="Q1436" s="1645"/>
      <c r="R1436" s="1646"/>
      <c r="S1436" s="1645"/>
      <c r="T1436" s="1646"/>
      <c r="U1436" s="1645"/>
      <c r="V1436" s="1646"/>
      <c r="W1436" s="811"/>
      <c r="X1436" s="1560"/>
      <c r="Y1436" s="811"/>
      <c r="Z1436" s="811"/>
      <c r="AA1436" s="811"/>
      <c r="AB1436" s="811"/>
      <c r="AC1436" s="811"/>
      <c r="AD1436" s="811"/>
      <c r="AE1436" s="811"/>
      <c r="AF1436" s="811"/>
      <c r="AH1436" s="1560"/>
    </row>
    <row r="1437" spans="1:34" s="1561" customFormat="1" ht="78" customHeight="1">
      <c r="A1437" s="827"/>
      <c r="B1437" s="1001"/>
      <c r="C1437" s="1227"/>
      <c r="D1437" s="1006"/>
      <c r="E1437" s="1228" t="s">
        <v>1911</v>
      </c>
      <c r="F1437" s="1110"/>
      <c r="G1437" s="1110"/>
      <c r="H1437" s="797"/>
      <c r="I1437" s="798"/>
      <c r="J1437" s="799"/>
      <c r="K1437" s="800"/>
      <c r="L1437" s="808"/>
      <c r="M1437" s="809"/>
      <c r="N1437" s="843"/>
      <c r="O1437" s="848"/>
      <c r="P1437" s="810"/>
      <c r="Q1437" s="1645"/>
      <c r="R1437" s="1646"/>
      <c r="S1437" s="1645"/>
      <c r="T1437" s="1646"/>
      <c r="U1437" s="1645"/>
      <c r="V1437" s="1646"/>
      <c r="W1437" s="811"/>
      <c r="X1437" s="1560"/>
      <c r="Y1437" s="811"/>
      <c r="Z1437" s="811"/>
      <c r="AA1437" s="811"/>
      <c r="AB1437" s="811"/>
      <c r="AC1437" s="811"/>
      <c r="AD1437" s="811"/>
      <c r="AE1437" s="811"/>
      <c r="AF1437" s="811"/>
      <c r="AH1437" s="1560"/>
    </row>
    <row r="1438" spans="1:34" s="1541" customFormat="1" ht="79.5" customHeight="1">
      <c r="A1438" s="981" t="s">
        <v>1113</v>
      </c>
      <c r="B1438" s="981">
        <v>92547</v>
      </c>
      <c r="C1438" s="1563"/>
      <c r="D1438" s="983" t="s">
        <v>100</v>
      </c>
      <c r="E1438" s="989" t="s">
        <v>1945</v>
      </c>
      <c r="F1438" s="981" t="s">
        <v>48</v>
      </c>
      <c r="G1438" s="984"/>
      <c r="H1438" s="985"/>
      <c r="I1438" s="985"/>
      <c r="J1438" s="985"/>
      <c r="K1438" s="986"/>
      <c r="L1438" s="986"/>
      <c r="M1438" s="986"/>
      <c r="N1438" s="1547">
        <v>9</v>
      </c>
      <c r="O1438" s="72"/>
      <c r="P1438" s="72"/>
      <c r="Q1438" s="102" t="s">
        <v>270</v>
      </c>
      <c r="R1438" s="1535"/>
      <c r="S1438" s="1535"/>
      <c r="T1438" s="1535"/>
      <c r="U1438" s="1535"/>
      <c r="V1438" s="1535"/>
      <c r="W1438" s="1535"/>
      <c r="X1438" s="1535"/>
      <c r="Y1438" s="1535"/>
      <c r="Z1438" s="1535"/>
      <c r="AA1438" s="1535"/>
    </row>
    <row r="1439" spans="1:34" s="1561" customFormat="1" ht="38.25" customHeight="1">
      <c r="A1439" s="827"/>
      <c r="B1439" s="1001"/>
      <c r="C1439" s="1227"/>
      <c r="D1439" s="1006"/>
      <c r="E1439" s="801" t="s">
        <v>1912</v>
      </c>
      <c r="F1439" s="1110"/>
      <c r="G1439" s="1226">
        <v>5</v>
      </c>
      <c r="H1439" s="797">
        <v>13.55</v>
      </c>
      <c r="I1439" s="798">
        <v>4.68</v>
      </c>
      <c r="J1439" s="799"/>
      <c r="K1439" s="800"/>
      <c r="L1439" s="808"/>
      <c r="M1439" s="809"/>
      <c r="N1439" s="843"/>
      <c r="O1439" s="848"/>
      <c r="P1439" s="810"/>
      <c r="Q1439" s="1645"/>
      <c r="R1439" s="1646"/>
      <c r="S1439" s="1645"/>
      <c r="T1439" s="1646"/>
      <c r="U1439" s="1645"/>
      <c r="V1439" s="1646"/>
      <c r="W1439" s="811"/>
      <c r="X1439" s="1560"/>
      <c r="Y1439" s="811"/>
      <c r="Z1439" s="811"/>
      <c r="AA1439" s="811"/>
      <c r="AB1439" s="811"/>
      <c r="AC1439" s="811"/>
      <c r="AD1439" s="811"/>
      <c r="AE1439" s="811"/>
      <c r="AF1439" s="811"/>
      <c r="AH1439" s="1560"/>
    </row>
    <row r="1440" spans="1:34" s="1561" customFormat="1" ht="38.25" customHeight="1">
      <c r="A1440" s="827"/>
      <c r="B1440" s="1001"/>
      <c r="C1440" s="1227"/>
      <c r="D1440" s="1006"/>
      <c r="E1440" s="801" t="s">
        <v>1913</v>
      </c>
      <c r="F1440" s="1110"/>
      <c r="G1440" s="1226">
        <v>4</v>
      </c>
      <c r="H1440" s="797">
        <v>9.48</v>
      </c>
      <c r="I1440" s="798">
        <v>4.93</v>
      </c>
      <c r="J1440" s="799"/>
      <c r="K1440" s="800"/>
      <c r="L1440" s="808"/>
      <c r="M1440" s="809"/>
      <c r="N1440" s="843"/>
      <c r="O1440" s="848"/>
      <c r="P1440" s="810"/>
      <c r="Q1440" s="1645"/>
      <c r="R1440" s="1646"/>
      <c r="S1440" s="1645"/>
      <c r="T1440" s="1646"/>
      <c r="U1440" s="1645"/>
      <c r="V1440" s="1646"/>
      <c r="W1440" s="811"/>
      <c r="X1440" s="1560"/>
      <c r="Y1440" s="811"/>
      <c r="Z1440" s="811"/>
      <c r="AA1440" s="811"/>
      <c r="AB1440" s="811"/>
      <c r="AC1440" s="811"/>
      <c r="AD1440" s="811"/>
      <c r="AE1440" s="811"/>
      <c r="AF1440" s="811"/>
      <c r="AH1440" s="1560"/>
    </row>
    <row r="1441" spans="1:34" s="1561" customFormat="1" ht="78" customHeight="1">
      <c r="A1441" s="827"/>
      <c r="B1441" s="1001"/>
      <c r="C1441" s="1227"/>
      <c r="D1441" s="1006"/>
      <c r="E1441" s="1228" t="s">
        <v>1911</v>
      </c>
      <c r="F1441" s="1110"/>
      <c r="G1441" s="1110"/>
      <c r="H1441" s="797"/>
      <c r="I1441" s="798"/>
      <c r="J1441" s="799"/>
      <c r="K1441" s="800"/>
      <c r="L1441" s="808"/>
      <c r="M1441" s="809"/>
      <c r="N1441" s="843"/>
      <c r="O1441" s="848"/>
      <c r="P1441" s="810"/>
      <c r="Q1441" s="1645"/>
      <c r="R1441" s="1646"/>
      <c r="S1441" s="1645"/>
      <c r="T1441" s="1646"/>
      <c r="U1441" s="1645"/>
      <c r="V1441" s="1646"/>
      <c r="W1441" s="811"/>
      <c r="X1441" s="1560"/>
      <c r="Y1441" s="811"/>
      <c r="Z1441" s="811"/>
      <c r="AA1441" s="811"/>
      <c r="AB1441" s="811"/>
      <c r="AC1441" s="811"/>
      <c r="AD1441" s="811"/>
      <c r="AE1441" s="811"/>
      <c r="AF1441" s="811"/>
      <c r="AH1441" s="1560"/>
    </row>
    <row r="1442" spans="1:34" s="1541" customFormat="1" ht="94.5" customHeight="1">
      <c r="A1442" s="981" t="s">
        <v>1113</v>
      </c>
      <c r="B1442" s="981">
        <v>92548</v>
      </c>
      <c r="C1442" s="1563"/>
      <c r="D1442" s="983" t="s">
        <v>100</v>
      </c>
      <c r="E1442" s="989" t="s">
        <v>1946</v>
      </c>
      <c r="F1442" s="981" t="s">
        <v>48</v>
      </c>
      <c r="G1442" s="984"/>
      <c r="H1442" s="985"/>
      <c r="I1442" s="985"/>
      <c r="J1442" s="985"/>
      <c r="K1442" s="986"/>
      <c r="L1442" s="986"/>
      <c r="M1442" s="986"/>
      <c r="N1442" s="987">
        <v>5</v>
      </c>
      <c r="O1442" s="72"/>
      <c r="P1442" s="72"/>
      <c r="Q1442" s="102" t="s">
        <v>270</v>
      </c>
      <c r="R1442" s="1535"/>
      <c r="S1442" s="1535"/>
      <c r="T1442" s="1535"/>
      <c r="U1442" s="1535"/>
      <c r="V1442" s="1535"/>
      <c r="W1442" s="1535"/>
      <c r="X1442" s="1535"/>
      <c r="Y1442" s="1535"/>
      <c r="Z1442" s="1535"/>
      <c r="AA1442" s="1535"/>
    </row>
    <row r="1443" spans="1:34" s="1561" customFormat="1" ht="38.25" customHeight="1">
      <c r="A1443" s="827"/>
      <c r="B1443" s="1001"/>
      <c r="C1443" s="1227"/>
      <c r="D1443" s="1006"/>
      <c r="E1443" s="801" t="s">
        <v>1912</v>
      </c>
      <c r="F1443" s="1110"/>
      <c r="G1443" s="1226">
        <v>5</v>
      </c>
      <c r="H1443" s="797">
        <v>13.55</v>
      </c>
      <c r="I1443" s="798">
        <v>4.68</v>
      </c>
      <c r="J1443" s="799"/>
      <c r="K1443" s="800"/>
      <c r="L1443" s="808"/>
      <c r="M1443" s="809"/>
      <c r="N1443" s="843"/>
      <c r="O1443" s="848"/>
      <c r="P1443" s="810"/>
      <c r="Q1443" s="1645"/>
      <c r="R1443" s="1646"/>
      <c r="S1443" s="1645"/>
      <c r="T1443" s="1646"/>
      <c r="U1443" s="1645"/>
      <c r="V1443" s="1646"/>
      <c r="W1443" s="811"/>
      <c r="X1443" s="1560"/>
      <c r="Y1443" s="811"/>
      <c r="Z1443" s="811"/>
      <c r="AA1443" s="811"/>
      <c r="AB1443" s="811"/>
      <c r="AC1443" s="811"/>
      <c r="AD1443" s="811"/>
      <c r="AE1443" s="811"/>
      <c r="AF1443" s="811"/>
      <c r="AH1443" s="1560"/>
    </row>
    <row r="1444" spans="1:34" s="1561" customFormat="1" ht="38.25" customHeight="1">
      <c r="A1444" s="827"/>
      <c r="B1444" s="1001"/>
      <c r="C1444" s="1227"/>
      <c r="D1444" s="1006"/>
      <c r="E1444" s="801" t="s">
        <v>1913</v>
      </c>
      <c r="F1444" s="1110"/>
      <c r="G1444" s="1226">
        <v>3</v>
      </c>
      <c r="H1444" s="797">
        <v>6.75</v>
      </c>
      <c r="I1444" s="798">
        <v>4.93</v>
      </c>
      <c r="J1444" s="799"/>
      <c r="K1444" s="800"/>
      <c r="L1444" s="808"/>
      <c r="M1444" s="809"/>
      <c r="N1444" s="843"/>
      <c r="O1444" s="848"/>
      <c r="P1444" s="810"/>
      <c r="Q1444" s="1645"/>
      <c r="R1444" s="1646"/>
      <c r="S1444" s="1645"/>
      <c r="T1444" s="1646"/>
      <c r="U1444" s="1645"/>
      <c r="V1444" s="1646"/>
      <c r="W1444" s="811"/>
      <c r="X1444" s="1560"/>
      <c r="Y1444" s="811"/>
      <c r="Z1444" s="811"/>
      <c r="AA1444" s="811"/>
      <c r="AB1444" s="811"/>
      <c r="AC1444" s="811"/>
      <c r="AD1444" s="811"/>
      <c r="AE1444" s="811"/>
      <c r="AF1444" s="811"/>
      <c r="AH1444" s="1560"/>
    </row>
    <row r="1445" spans="1:34" s="1561" customFormat="1" ht="78" customHeight="1">
      <c r="A1445" s="827"/>
      <c r="B1445" s="1001"/>
      <c r="C1445" s="1227"/>
      <c r="D1445" s="1006"/>
      <c r="E1445" s="1228" t="s">
        <v>1911</v>
      </c>
      <c r="F1445" s="1110"/>
      <c r="G1445" s="1110"/>
      <c r="H1445" s="797"/>
      <c r="I1445" s="798"/>
      <c r="J1445" s="799"/>
      <c r="K1445" s="800"/>
      <c r="L1445" s="808"/>
      <c r="M1445" s="809"/>
      <c r="N1445" s="843"/>
      <c r="O1445" s="848"/>
      <c r="P1445" s="810"/>
      <c r="Q1445" s="1645"/>
      <c r="R1445" s="1646"/>
      <c r="S1445" s="1645"/>
      <c r="T1445" s="1646"/>
      <c r="U1445" s="1645"/>
      <c r="V1445" s="1646"/>
      <c r="W1445" s="811"/>
      <c r="X1445" s="1560"/>
      <c r="Y1445" s="811"/>
      <c r="Z1445" s="811"/>
      <c r="AA1445" s="811"/>
      <c r="AB1445" s="811"/>
      <c r="AC1445" s="811"/>
      <c r="AD1445" s="811"/>
      <c r="AE1445" s="811"/>
      <c r="AF1445" s="811"/>
      <c r="AH1445" s="1560"/>
    </row>
    <row r="1446" spans="1:34" s="1541" customFormat="1" ht="64.5" customHeight="1">
      <c r="A1446" s="981" t="s">
        <v>1114</v>
      </c>
      <c r="B1446" s="981">
        <v>88476</v>
      </c>
      <c r="C1446" s="1563"/>
      <c r="D1446" s="983" t="s">
        <v>100</v>
      </c>
      <c r="E1446" s="989" t="s">
        <v>848</v>
      </c>
      <c r="F1446" s="981" t="s">
        <v>51</v>
      </c>
      <c r="G1446" s="984"/>
      <c r="H1446" s="985"/>
      <c r="I1446" s="985"/>
      <c r="J1446" s="985"/>
      <c r="K1446" s="986"/>
      <c r="L1446" s="986"/>
      <c r="M1446" s="986"/>
      <c r="N1446" s="987">
        <v>16.695</v>
      </c>
      <c r="O1446" s="72"/>
      <c r="P1446" s="72"/>
      <c r="Q1446" s="102" t="s">
        <v>270</v>
      </c>
      <c r="R1446" s="1535"/>
      <c r="S1446" s="1535"/>
      <c r="T1446" s="1535"/>
      <c r="U1446" s="1535"/>
      <c r="V1446" s="1535"/>
      <c r="W1446" s="1535"/>
      <c r="X1446" s="1535"/>
      <c r="Y1446" s="1535"/>
      <c r="Z1446" s="1535"/>
      <c r="AA1446" s="1535"/>
    </row>
    <row r="1447" spans="1:34" s="1202" customFormat="1" ht="38.25" customHeight="1">
      <c r="A1447" s="819"/>
      <c r="B1447" s="1341"/>
      <c r="C1447" s="1342"/>
      <c r="D1447" s="1310"/>
      <c r="E1447" s="864" t="s">
        <v>1511</v>
      </c>
      <c r="F1447" s="820"/>
      <c r="G1447" s="822">
        <v>2</v>
      </c>
      <c r="H1447" s="822"/>
      <c r="I1447" s="823"/>
      <c r="J1447" s="824"/>
      <c r="K1447" s="825">
        <v>0.22500000000000001</v>
      </c>
      <c r="L1447" s="826"/>
      <c r="M1447" s="852"/>
      <c r="N1447" s="840"/>
      <c r="O1447" s="1171"/>
      <c r="P1447" s="1164"/>
      <c r="Q1447" s="1568"/>
      <c r="R1447" s="1569"/>
      <c r="S1447" s="1568"/>
      <c r="T1447" s="1569"/>
      <c r="U1447" s="1568"/>
      <c r="V1447" s="1569"/>
      <c r="W1447" s="1172"/>
      <c r="X1447" s="1572"/>
      <c r="Y1447" s="1172"/>
      <c r="Z1447" s="1172"/>
      <c r="AA1447" s="1172"/>
      <c r="AB1447" s="1172"/>
      <c r="AC1447" s="1172"/>
      <c r="AD1447" s="1172"/>
      <c r="AE1447" s="1172"/>
      <c r="AF1447" s="1172"/>
      <c r="AH1447" s="1572"/>
    </row>
    <row r="1448" spans="1:34" s="1202" customFormat="1" ht="40.5" customHeight="1">
      <c r="A1448" s="829"/>
      <c r="B1448" s="1349"/>
      <c r="C1448" s="1350"/>
      <c r="D1448" s="1351"/>
      <c r="E1448" s="830" t="s">
        <v>1512</v>
      </c>
      <c r="F1448" s="1277"/>
      <c r="G1448" s="832">
        <v>2</v>
      </c>
      <c r="H1448" s="832"/>
      <c r="I1448" s="833"/>
      <c r="J1448" s="834"/>
      <c r="K1448" s="835">
        <v>16.47</v>
      </c>
      <c r="L1448" s="836"/>
      <c r="M1448" s="854"/>
      <c r="N1448" s="847"/>
      <c r="O1448" s="1171"/>
      <c r="P1448" s="1164"/>
      <c r="Q1448" s="1568"/>
      <c r="R1448" s="1569"/>
      <c r="S1448" s="1568"/>
      <c r="T1448" s="1569"/>
      <c r="U1448" s="1568"/>
      <c r="V1448" s="1569"/>
      <c r="W1448" s="1172"/>
      <c r="X1448" s="1572"/>
      <c r="Y1448" s="1172"/>
      <c r="Z1448" s="1172"/>
      <c r="AA1448" s="1172"/>
      <c r="AB1448" s="1172"/>
      <c r="AC1448" s="1172"/>
      <c r="AD1448" s="1172"/>
      <c r="AE1448" s="1172"/>
      <c r="AF1448" s="1172"/>
      <c r="AH1448" s="1572"/>
    </row>
    <row r="1449" spans="1:34" s="1541" customFormat="1" ht="53.25" customHeight="1">
      <c r="A1449" s="981" t="s">
        <v>1115</v>
      </c>
      <c r="B1449" s="981">
        <v>98563</v>
      </c>
      <c r="C1449" s="1124"/>
      <c r="D1449" s="983" t="s">
        <v>100</v>
      </c>
      <c r="E1449" s="989" t="s">
        <v>738</v>
      </c>
      <c r="F1449" s="981" t="s">
        <v>51</v>
      </c>
      <c r="G1449" s="984"/>
      <c r="H1449" s="985"/>
      <c r="I1449" s="985"/>
      <c r="J1449" s="985"/>
      <c r="K1449" s="986"/>
      <c r="L1449" s="986"/>
      <c r="M1449" s="986"/>
      <c r="N1449" s="987">
        <v>16.695</v>
      </c>
      <c r="O1449" s="72"/>
      <c r="P1449" s="72"/>
      <c r="Q1449" s="102" t="s">
        <v>270</v>
      </c>
      <c r="R1449" s="1535"/>
      <c r="S1449" s="1535"/>
      <c r="T1449" s="1535"/>
      <c r="U1449" s="1535"/>
      <c r="V1449" s="1535"/>
      <c r="W1449" s="1535"/>
      <c r="X1449" s="1535"/>
      <c r="Y1449" s="1535"/>
      <c r="Z1449" s="1535"/>
      <c r="AA1449" s="1535"/>
    </row>
    <row r="1450" spans="1:34" s="1202" customFormat="1" ht="38.25" customHeight="1">
      <c r="A1450" s="819"/>
      <c r="B1450" s="1341"/>
      <c r="C1450" s="1342"/>
      <c r="D1450" s="1310"/>
      <c r="E1450" s="864" t="s">
        <v>1511</v>
      </c>
      <c r="F1450" s="820"/>
      <c r="G1450" s="822"/>
      <c r="H1450" s="822"/>
      <c r="I1450" s="823"/>
      <c r="J1450" s="824"/>
      <c r="K1450" s="825">
        <v>0.22500000000000001</v>
      </c>
      <c r="L1450" s="826"/>
      <c r="M1450" s="852"/>
      <c r="N1450" s="840"/>
      <c r="O1450" s="1171"/>
      <c r="P1450" s="1164"/>
      <c r="Q1450" s="1568"/>
      <c r="R1450" s="1569"/>
      <c r="S1450" s="1568"/>
      <c r="T1450" s="1569"/>
      <c r="U1450" s="1568"/>
      <c r="V1450" s="1569"/>
      <c r="W1450" s="1172"/>
      <c r="X1450" s="1572"/>
      <c r="Y1450" s="1172"/>
      <c r="Z1450" s="1172"/>
      <c r="AA1450" s="1172"/>
      <c r="AB1450" s="1172"/>
      <c r="AC1450" s="1172"/>
      <c r="AD1450" s="1172"/>
      <c r="AE1450" s="1172"/>
      <c r="AF1450" s="1172"/>
      <c r="AH1450" s="1572"/>
    </row>
    <row r="1451" spans="1:34" s="1202" customFormat="1" ht="40.5" customHeight="1">
      <c r="A1451" s="829"/>
      <c r="B1451" s="1349"/>
      <c r="C1451" s="1350"/>
      <c r="D1451" s="1351"/>
      <c r="E1451" s="830" t="s">
        <v>1832</v>
      </c>
      <c r="F1451" s="1277"/>
      <c r="G1451" s="832"/>
      <c r="H1451" s="832"/>
      <c r="I1451" s="833"/>
      <c r="J1451" s="834"/>
      <c r="K1451" s="835">
        <v>16.47</v>
      </c>
      <c r="L1451" s="836"/>
      <c r="M1451" s="854"/>
      <c r="N1451" s="847"/>
      <c r="O1451" s="1171"/>
      <c r="P1451" s="1164"/>
      <c r="Q1451" s="1568"/>
      <c r="R1451" s="1569"/>
      <c r="S1451" s="1568"/>
      <c r="T1451" s="1569"/>
      <c r="U1451" s="1568"/>
      <c r="V1451" s="1569"/>
      <c r="W1451" s="1172"/>
      <c r="X1451" s="1572"/>
      <c r="Y1451" s="1172"/>
      <c r="Z1451" s="1172"/>
      <c r="AA1451" s="1172"/>
      <c r="AB1451" s="1172"/>
      <c r="AC1451" s="1172"/>
      <c r="AD1451" s="1172"/>
      <c r="AE1451" s="1172"/>
      <c r="AF1451" s="1172"/>
      <c r="AH1451" s="1572"/>
    </row>
    <row r="1452" spans="1:34" s="1541" customFormat="1" ht="53.25" customHeight="1">
      <c r="A1452" s="981" t="s">
        <v>1116</v>
      </c>
      <c r="B1452" s="981">
        <v>98564</v>
      </c>
      <c r="C1452" s="1124"/>
      <c r="D1452" s="983" t="s">
        <v>100</v>
      </c>
      <c r="E1452" s="989" t="s">
        <v>739</v>
      </c>
      <c r="F1452" s="981" t="s">
        <v>51</v>
      </c>
      <c r="G1452" s="984"/>
      <c r="H1452" s="985"/>
      <c r="I1452" s="985"/>
      <c r="J1452" s="985"/>
      <c r="K1452" s="986"/>
      <c r="L1452" s="986"/>
      <c r="M1452" s="986"/>
      <c r="N1452" s="987">
        <v>3.4520000000000004</v>
      </c>
      <c r="O1452" s="72"/>
      <c r="P1452" s="72"/>
      <c r="Q1452" s="102" t="s">
        <v>270</v>
      </c>
      <c r="R1452" s="1535"/>
      <c r="S1452" s="1535"/>
      <c r="T1452" s="1535"/>
      <c r="U1452" s="1535"/>
      <c r="V1452" s="1535"/>
      <c r="W1452" s="1535"/>
      <c r="X1452" s="1535"/>
      <c r="Y1452" s="1535"/>
      <c r="Z1452" s="1535"/>
      <c r="AA1452" s="1535"/>
    </row>
    <row r="1453" spans="1:34" s="1202" customFormat="1" ht="40.5" customHeight="1">
      <c r="A1453" s="1549"/>
      <c r="B1453" s="1637"/>
      <c r="C1453" s="1638"/>
      <c r="D1453" s="1639"/>
      <c r="E1453" s="1552" t="s">
        <v>1832</v>
      </c>
      <c r="F1453" s="1640"/>
      <c r="G1453" s="1555"/>
      <c r="H1453" s="1555">
        <v>17.260000000000002</v>
      </c>
      <c r="I1453" s="1556"/>
      <c r="J1453" s="1557">
        <v>0.2</v>
      </c>
      <c r="K1453" s="1641">
        <v>3.4520000000000004</v>
      </c>
      <c r="L1453" s="1642"/>
      <c r="M1453" s="1643"/>
      <c r="N1453" s="1644"/>
      <c r="O1453" s="1171"/>
      <c r="P1453" s="1164"/>
      <c r="Q1453" s="1568"/>
      <c r="R1453" s="1569"/>
      <c r="S1453" s="1568"/>
      <c r="T1453" s="1569"/>
      <c r="U1453" s="1568"/>
      <c r="V1453" s="1569"/>
      <c r="W1453" s="1172"/>
      <c r="X1453" s="1572"/>
      <c r="Y1453" s="1172"/>
      <c r="Z1453" s="1172"/>
      <c r="AA1453" s="1172"/>
      <c r="AB1453" s="1172"/>
      <c r="AC1453" s="1172"/>
      <c r="AD1453" s="1172"/>
      <c r="AE1453" s="1172"/>
      <c r="AF1453" s="1172"/>
      <c r="AH1453" s="1572"/>
    </row>
    <row r="1454" spans="1:34" s="1541" customFormat="1" ht="53.25" customHeight="1">
      <c r="A1454" s="981" t="s">
        <v>1117</v>
      </c>
      <c r="B1454" s="981" t="s">
        <v>523</v>
      </c>
      <c r="C1454" s="1124"/>
      <c r="D1454" s="983" t="s">
        <v>928</v>
      </c>
      <c r="E1454" s="989" t="s">
        <v>248</v>
      </c>
      <c r="F1454" s="981" t="s">
        <v>51</v>
      </c>
      <c r="G1454" s="984"/>
      <c r="H1454" s="985"/>
      <c r="I1454" s="985"/>
      <c r="J1454" s="985"/>
      <c r="K1454" s="986"/>
      <c r="L1454" s="986"/>
      <c r="M1454" s="986"/>
      <c r="N1454" s="987">
        <v>212.86700000000002</v>
      </c>
      <c r="O1454" s="72"/>
      <c r="P1454" s="72"/>
      <c r="Q1454" s="102" t="s">
        <v>270</v>
      </c>
      <c r="R1454" s="1535"/>
      <c r="S1454" s="1535"/>
      <c r="T1454" s="1535"/>
      <c r="U1454" s="1535"/>
      <c r="V1454" s="1535"/>
      <c r="W1454" s="1535"/>
      <c r="X1454" s="1535"/>
      <c r="Y1454" s="1535"/>
      <c r="Z1454" s="1535"/>
      <c r="AA1454" s="1535"/>
    </row>
    <row r="1455" spans="1:34" s="1202" customFormat="1" ht="57" customHeight="1">
      <c r="A1455" s="819"/>
      <c r="B1455" s="1341"/>
      <c r="C1455" s="1342"/>
      <c r="D1455" s="1310"/>
      <c r="E1455" s="820" t="s">
        <v>991</v>
      </c>
      <c r="F1455" s="820"/>
      <c r="G1455" s="822"/>
      <c r="H1455" s="822"/>
      <c r="I1455" s="823"/>
      <c r="J1455" s="824"/>
      <c r="K1455" s="825"/>
      <c r="L1455" s="826"/>
      <c r="M1455" s="852"/>
      <c r="N1455" s="840"/>
      <c r="O1455" s="1171"/>
      <c r="P1455" s="1164"/>
      <c r="Q1455" s="1580"/>
      <c r="R1455" s="1581"/>
      <c r="S1455" s="1580"/>
      <c r="T1455" s="1581"/>
      <c r="U1455" s="1580"/>
      <c r="V1455" s="1581"/>
      <c r="W1455" s="1172"/>
      <c r="X1455" s="1572"/>
      <c r="Y1455" s="1172"/>
      <c r="Z1455" s="1172"/>
      <c r="AA1455" s="1172"/>
      <c r="AB1455" s="1172"/>
      <c r="AC1455" s="1172"/>
      <c r="AD1455" s="1172"/>
      <c r="AE1455" s="1172"/>
      <c r="AF1455" s="1172"/>
      <c r="AH1455" s="1572"/>
    </row>
    <row r="1456" spans="1:34" s="1202" customFormat="1" ht="38.25" customHeight="1">
      <c r="A1456" s="827"/>
      <c r="B1456" s="1270"/>
      <c r="C1456" s="1271"/>
      <c r="D1456" s="115"/>
      <c r="E1456" s="828" t="s">
        <v>1511</v>
      </c>
      <c r="F1456" s="1264"/>
      <c r="G1456" s="797"/>
      <c r="H1456" s="797"/>
      <c r="I1456" s="798"/>
      <c r="J1456" s="799"/>
      <c r="K1456" s="800">
        <v>0.22500000000000001</v>
      </c>
      <c r="L1456" s="808"/>
      <c r="M1456" s="809"/>
      <c r="N1456" s="843"/>
      <c r="O1456" s="1171"/>
      <c r="P1456" s="1164"/>
      <c r="Q1456" s="1568"/>
      <c r="R1456" s="1569"/>
      <c r="S1456" s="1568"/>
      <c r="T1456" s="1569"/>
      <c r="U1456" s="1568"/>
      <c r="V1456" s="1569"/>
      <c r="W1456" s="1172"/>
      <c r="X1456" s="1572"/>
      <c r="Y1456" s="1172"/>
      <c r="Z1456" s="1172"/>
      <c r="AA1456" s="1172"/>
      <c r="AB1456" s="1172"/>
      <c r="AC1456" s="1172"/>
      <c r="AD1456" s="1172"/>
      <c r="AE1456" s="1172"/>
      <c r="AF1456" s="1172"/>
      <c r="AH1456" s="1572"/>
    </row>
    <row r="1457" spans="1:34" s="1202" customFormat="1" ht="38.25" customHeight="1">
      <c r="A1457" s="827"/>
      <c r="B1457" s="1270"/>
      <c r="C1457" s="1271"/>
      <c r="D1457" s="115"/>
      <c r="E1457" s="828" t="s">
        <v>1834</v>
      </c>
      <c r="F1457" s="1264"/>
      <c r="G1457" s="797"/>
      <c r="H1457" s="797"/>
      <c r="I1457" s="798"/>
      <c r="J1457" s="799"/>
      <c r="K1457" s="800">
        <v>16.47</v>
      </c>
      <c r="L1457" s="808"/>
      <c r="M1457" s="809"/>
      <c r="N1457" s="843"/>
      <c r="O1457" s="1171"/>
      <c r="P1457" s="1164"/>
      <c r="Q1457" s="1568"/>
      <c r="R1457" s="1569"/>
      <c r="S1457" s="1568"/>
      <c r="T1457" s="1569"/>
      <c r="U1457" s="1568"/>
      <c r="V1457" s="1569"/>
      <c r="W1457" s="1172"/>
      <c r="X1457" s="1572"/>
      <c r="Y1457" s="1172"/>
      <c r="Z1457" s="1172"/>
      <c r="AA1457" s="1172"/>
      <c r="AB1457" s="1172"/>
      <c r="AC1457" s="1172"/>
      <c r="AD1457" s="1172"/>
      <c r="AE1457" s="1172"/>
      <c r="AF1457" s="1172"/>
      <c r="AH1457" s="1572"/>
    </row>
    <row r="1458" spans="1:34" s="1202" customFormat="1" ht="38.25" customHeight="1">
      <c r="A1458" s="827"/>
      <c r="B1458" s="1270"/>
      <c r="C1458" s="1271"/>
      <c r="D1458" s="115"/>
      <c r="E1458" s="828" t="s">
        <v>1833</v>
      </c>
      <c r="F1458" s="1264"/>
      <c r="G1458" s="797"/>
      <c r="H1458" s="797">
        <v>17.260000000000002</v>
      </c>
      <c r="I1458" s="798"/>
      <c r="J1458" s="799">
        <v>0.2</v>
      </c>
      <c r="K1458" s="800">
        <v>3.4520000000000004</v>
      </c>
      <c r="L1458" s="808"/>
      <c r="M1458" s="809"/>
      <c r="N1458" s="843"/>
      <c r="O1458" s="1171"/>
      <c r="P1458" s="1164"/>
      <c r="Q1458" s="1568"/>
      <c r="R1458" s="1569"/>
      <c r="S1458" s="1568"/>
      <c r="T1458" s="1569"/>
      <c r="U1458" s="1568"/>
      <c r="V1458" s="1569"/>
      <c r="W1458" s="1172"/>
      <c r="X1458" s="1572"/>
      <c r="Y1458" s="1172"/>
      <c r="Z1458" s="1172"/>
      <c r="AA1458" s="1172"/>
      <c r="AB1458" s="1172"/>
      <c r="AC1458" s="1172"/>
      <c r="AD1458" s="1172"/>
      <c r="AE1458" s="1172"/>
      <c r="AF1458" s="1172"/>
      <c r="AH1458" s="1572"/>
    </row>
    <row r="1459" spans="1:34" s="1202" customFormat="1" ht="38.25" customHeight="1">
      <c r="A1459" s="827"/>
      <c r="B1459" s="1270"/>
      <c r="C1459" s="1271"/>
      <c r="D1459" s="115"/>
      <c r="E1459" s="828" t="s">
        <v>1835</v>
      </c>
      <c r="F1459" s="1264"/>
      <c r="G1459" s="797"/>
      <c r="H1459" s="797">
        <v>9.1999999999999993</v>
      </c>
      <c r="I1459" s="798"/>
      <c r="J1459" s="799">
        <v>0.2</v>
      </c>
      <c r="K1459" s="800">
        <v>1.8399999999999999</v>
      </c>
      <c r="L1459" s="808"/>
      <c r="M1459" s="809"/>
      <c r="N1459" s="843"/>
      <c r="O1459" s="1171"/>
      <c r="P1459" s="1164"/>
      <c r="Q1459" s="1568"/>
      <c r="R1459" s="1569"/>
      <c r="S1459" s="1568"/>
      <c r="T1459" s="1569"/>
      <c r="U1459" s="1200"/>
      <c r="V1459" s="1201"/>
      <c r="W1459" s="1172"/>
      <c r="X1459" s="1572"/>
      <c r="Y1459" s="1172"/>
      <c r="Z1459" s="1172"/>
      <c r="AA1459" s="1172"/>
      <c r="AB1459" s="1172"/>
      <c r="AC1459" s="1172"/>
      <c r="AD1459" s="1172"/>
      <c r="AE1459" s="1172"/>
      <c r="AF1459" s="1172"/>
      <c r="AH1459" s="1572"/>
    </row>
    <row r="1460" spans="1:34" s="1202" customFormat="1" ht="38.25" customHeight="1">
      <c r="A1460" s="1314"/>
      <c r="B1460" s="1409"/>
      <c r="C1460" s="1410"/>
      <c r="D1460" s="1289"/>
      <c r="E1460" s="1264" t="s">
        <v>962</v>
      </c>
      <c r="F1460" s="1264"/>
      <c r="G1460" s="1315"/>
      <c r="H1460" s="1298"/>
      <c r="I1460" s="1299"/>
      <c r="J1460" s="1137"/>
      <c r="K1460" s="1300"/>
      <c r="L1460" s="1264"/>
      <c r="M1460" s="1264"/>
      <c r="N1460" s="1316"/>
      <c r="O1460" s="1161"/>
      <c r="P1460" s="1161"/>
      <c r="Q1460" s="1161"/>
      <c r="R1460" s="1161"/>
      <c r="S1460" s="1582"/>
      <c r="T1460" s="1583"/>
      <c r="U1460" s="1200"/>
      <c r="V1460" s="1201"/>
      <c r="X1460" s="1572"/>
      <c r="AH1460" s="1572"/>
    </row>
    <row r="1461" spans="1:34" s="1202" customFormat="1" ht="38.25" customHeight="1">
      <c r="A1461" s="827"/>
      <c r="B1461" s="1270"/>
      <c r="C1461" s="1271"/>
      <c r="D1461" s="115"/>
      <c r="E1461" s="828" t="s">
        <v>1721</v>
      </c>
      <c r="F1461" s="1264"/>
      <c r="G1461" s="802">
        <v>1</v>
      </c>
      <c r="H1461" s="797">
        <v>5.2799999999999994</v>
      </c>
      <c r="I1461" s="798"/>
      <c r="J1461" s="799">
        <v>1</v>
      </c>
      <c r="K1461" s="800">
        <v>8.4479999999999986</v>
      </c>
      <c r="L1461" s="1317"/>
      <c r="M1461" s="1318"/>
      <c r="N1461" s="1319"/>
      <c r="O1461" s="1203"/>
      <c r="P1461" s="1186"/>
      <c r="Q1461" s="1582"/>
      <c r="R1461" s="1579"/>
      <c r="S1461" s="1582" t="s">
        <v>354</v>
      </c>
      <c r="T1461" s="1583" t="s">
        <v>1263</v>
      </c>
      <c r="U1461" s="1200"/>
      <c r="V1461" s="1201"/>
      <c r="W1461" s="1172"/>
      <c r="X1461" s="1572"/>
      <c r="Y1461" s="1172"/>
      <c r="Z1461" s="1172"/>
      <c r="AA1461" s="1172"/>
      <c r="AB1461" s="1172"/>
      <c r="AC1461" s="1172"/>
      <c r="AD1461" s="1172"/>
      <c r="AE1461" s="1172"/>
      <c r="AF1461" s="1172"/>
      <c r="AH1461" s="1572"/>
    </row>
    <row r="1462" spans="1:34" s="1202" customFormat="1" ht="38.25" customHeight="1">
      <c r="A1462" s="827"/>
      <c r="B1462" s="1270"/>
      <c r="C1462" s="1271"/>
      <c r="D1462" s="115"/>
      <c r="E1462" s="828" t="s">
        <v>1789</v>
      </c>
      <c r="F1462" s="1264"/>
      <c r="G1462" s="802">
        <v>1</v>
      </c>
      <c r="H1462" s="797">
        <v>5.7</v>
      </c>
      <c r="I1462" s="798"/>
      <c r="J1462" s="799">
        <v>1</v>
      </c>
      <c r="K1462" s="800">
        <v>14.82</v>
      </c>
      <c r="L1462" s="1317"/>
      <c r="M1462" s="1318"/>
      <c r="N1462" s="1319"/>
      <c r="O1462" s="1203"/>
      <c r="P1462" s="1186"/>
      <c r="Q1462" s="1582"/>
      <c r="R1462" s="1579"/>
      <c r="S1462" s="1582" t="s">
        <v>354</v>
      </c>
      <c r="T1462" s="1583" t="s">
        <v>1263</v>
      </c>
      <c r="U1462" s="1200"/>
      <c r="V1462" s="1201"/>
      <c r="W1462" s="1172"/>
      <c r="X1462" s="1572"/>
      <c r="Y1462" s="1172"/>
      <c r="Z1462" s="1172"/>
      <c r="AA1462" s="1172"/>
      <c r="AB1462" s="1172"/>
      <c r="AC1462" s="1172"/>
      <c r="AD1462" s="1172"/>
      <c r="AE1462" s="1172"/>
      <c r="AF1462" s="1172"/>
      <c r="AH1462" s="1572"/>
    </row>
    <row r="1463" spans="1:34" s="1202" customFormat="1" ht="38.25" customHeight="1">
      <c r="A1463" s="827"/>
      <c r="B1463" s="1270"/>
      <c r="C1463" s="1271"/>
      <c r="D1463" s="115"/>
      <c r="E1463" s="828" t="s">
        <v>1790</v>
      </c>
      <c r="F1463" s="1264"/>
      <c r="G1463" s="802">
        <v>1</v>
      </c>
      <c r="H1463" s="797">
        <v>0.9</v>
      </c>
      <c r="I1463" s="798"/>
      <c r="J1463" s="799">
        <v>1</v>
      </c>
      <c r="K1463" s="800">
        <v>1.8900000000000001</v>
      </c>
      <c r="L1463" s="1317"/>
      <c r="M1463" s="1318"/>
      <c r="N1463" s="1319"/>
      <c r="O1463" s="1203"/>
      <c r="P1463" s="1186"/>
      <c r="Q1463" s="1582"/>
      <c r="R1463" s="1579"/>
      <c r="S1463" s="1582" t="s">
        <v>354</v>
      </c>
      <c r="T1463" s="1583" t="s">
        <v>1263</v>
      </c>
      <c r="U1463" s="1200"/>
      <c r="V1463" s="1201"/>
      <c r="W1463" s="1172"/>
      <c r="X1463" s="1572"/>
      <c r="Y1463" s="1172"/>
      <c r="Z1463" s="1172"/>
      <c r="AA1463" s="1172"/>
      <c r="AB1463" s="1172"/>
      <c r="AC1463" s="1172"/>
      <c r="AD1463" s="1172"/>
      <c r="AE1463" s="1172"/>
      <c r="AF1463" s="1172"/>
      <c r="AH1463" s="1572"/>
    </row>
    <row r="1464" spans="1:34" s="1202" customFormat="1" ht="38.25" customHeight="1">
      <c r="A1464" s="827"/>
      <c r="B1464" s="1270"/>
      <c r="C1464" s="1271"/>
      <c r="D1464" s="115"/>
      <c r="E1464" s="828" t="s">
        <v>1629</v>
      </c>
      <c r="F1464" s="1264"/>
      <c r="G1464" s="802">
        <v>1</v>
      </c>
      <c r="H1464" s="797">
        <v>1.86</v>
      </c>
      <c r="I1464" s="798"/>
      <c r="J1464" s="799">
        <v>1</v>
      </c>
      <c r="K1464" s="800">
        <v>2.9760000000000004</v>
      </c>
      <c r="L1464" s="1317"/>
      <c r="M1464" s="1318"/>
      <c r="N1464" s="1319"/>
      <c r="O1464" s="1203"/>
      <c r="P1464" s="1186"/>
      <c r="Q1464" s="1582"/>
      <c r="R1464" s="1579"/>
      <c r="S1464" s="1582" t="s">
        <v>354</v>
      </c>
      <c r="T1464" s="1583" t="s">
        <v>1263</v>
      </c>
      <c r="U1464" s="1200"/>
      <c r="V1464" s="1201"/>
      <c r="W1464" s="1172"/>
      <c r="X1464" s="1572"/>
      <c r="Y1464" s="1172"/>
      <c r="Z1464" s="1172"/>
      <c r="AA1464" s="1172"/>
      <c r="AB1464" s="1172"/>
      <c r="AC1464" s="1172"/>
      <c r="AD1464" s="1172"/>
      <c r="AE1464" s="1172"/>
      <c r="AF1464" s="1172"/>
      <c r="AH1464" s="1572"/>
    </row>
    <row r="1465" spans="1:34" s="1202" customFormat="1" ht="38.25" customHeight="1">
      <c r="A1465" s="827"/>
      <c r="B1465" s="1270"/>
      <c r="C1465" s="1271"/>
      <c r="D1465" s="115"/>
      <c r="E1465" s="828" t="s">
        <v>1631</v>
      </c>
      <c r="F1465" s="1264"/>
      <c r="G1465" s="802">
        <v>1</v>
      </c>
      <c r="H1465" s="797">
        <v>1.86</v>
      </c>
      <c r="I1465" s="798"/>
      <c r="J1465" s="799">
        <v>1</v>
      </c>
      <c r="K1465" s="800">
        <v>1.86</v>
      </c>
      <c r="L1465" s="1317"/>
      <c r="M1465" s="1318"/>
      <c r="N1465" s="1319"/>
      <c r="O1465" s="1203"/>
      <c r="P1465" s="1186"/>
      <c r="Q1465" s="1582"/>
      <c r="R1465" s="1579"/>
      <c r="S1465" s="1582" t="s">
        <v>354</v>
      </c>
      <c r="T1465" s="1583" t="s">
        <v>1263</v>
      </c>
      <c r="U1465" s="1200"/>
      <c r="V1465" s="1201"/>
      <c r="W1465" s="1172"/>
      <c r="X1465" s="1572"/>
      <c r="Y1465" s="1172"/>
      <c r="Z1465" s="1172"/>
      <c r="AA1465" s="1172"/>
      <c r="AB1465" s="1172"/>
      <c r="AC1465" s="1172"/>
      <c r="AD1465" s="1172"/>
      <c r="AE1465" s="1172"/>
      <c r="AF1465" s="1172"/>
      <c r="AH1465" s="1572"/>
    </row>
    <row r="1466" spans="1:34" s="1202" customFormat="1" ht="38.25" customHeight="1">
      <c r="A1466" s="827"/>
      <c r="B1466" s="1270"/>
      <c r="C1466" s="1271"/>
      <c r="D1466" s="115"/>
      <c r="E1466" s="828" t="s">
        <v>1725</v>
      </c>
      <c r="F1466" s="1264"/>
      <c r="G1466" s="802">
        <v>1</v>
      </c>
      <c r="H1466" s="797">
        <v>3.75</v>
      </c>
      <c r="I1466" s="798"/>
      <c r="J1466" s="799">
        <v>1</v>
      </c>
      <c r="K1466" s="800">
        <v>9.75</v>
      </c>
      <c r="L1466" s="1317"/>
      <c r="M1466" s="1318"/>
      <c r="N1466" s="1319"/>
      <c r="O1466" s="1203"/>
      <c r="P1466" s="1186"/>
      <c r="Q1466" s="1582"/>
      <c r="R1466" s="1579"/>
      <c r="S1466" s="1582" t="s">
        <v>354</v>
      </c>
      <c r="T1466" s="1583" t="s">
        <v>1263</v>
      </c>
      <c r="U1466" s="1200"/>
      <c r="V1466" s="1201"/>
      <c r="W1466" s="1172"/>
      <c r="X1466" s="1572"/>
      <c r="Y1466" s="1172"/>
      <c r="Z1466" s="1172"/>
      <c r="AA1466" s="1172"/>
      <c r="AB1466" s="1172"/>
      <c r="AC1466" s="1172"/>
      <c r="AD1466" s="1172"/>
      <c r="AE1466" s="1172"/>
      <c r="AF1466" s="1172"/>
      <c r="AH1466" s="1572"/>
    </row>
    <row r="1467" spans="1:34" s="1202" customFormat="1" ht="38.25" customHeight="1">
      <c r="A1467" s="827"/>
      <c r="B1467" s="1270"/>
      <c r="C1467" s="1271"/>
      <c r="D1467" s="115"/>
      <c r="E1467" s="828" t="s">
        <v>1760</v>
      </c>
      <c r="F1467" s="1264"/>
      <c r="G1467" s="802">
        <v>1</v>
      </c>
      <c r="H1467" s="797">
        <v>0.48</v>
      </c>
      <c r="I1467" s="798"/>
      <c r="J1467" s="799">
        <v>1</v>
      </c>
      <c r="K1467" s="800">
        <v>0.76800000000000002</v>
      </c>
      <c r="L1467" s="1317"/>
      <c r="M1467" s="1318"/>
      <c r="N1467" s="1319"/>
      <c r="O1467" s="1203"/>
      <c r="P1467" s="1186"/>
      <c r="Q1467" s="1582"/>
      <c r="R1467" s="1579"/>
      <c r="S1467" s="1582" t="s">
        <v>354</v>
      </c>
      <c r="T1467" s="1583" t="s">
        <v>1263</v>
      </c>
      <c r="U1467" s="1200"/>
      <c r="V1467" s="1201"/>
      <c r="W1467" s="1172"/>
      <c r="X1467" s="1572"/>
      <c r="Y1467" s="1172"/>
      <c r="Z1467" s="1172"/>
      <c r="AA1467" s="1172"/>
      <c r="AB1467" s="1172"/>
      <c r="AC1467" s="1172"/>
      <c r="AD1467" s="1172"/>
      <c r="AE1467" s="1172"/>
      <c r="AF1467" s="1172"/>
      <c r="AH1467" s="1572"/>
    </row>
    <row r="1468" spans="1:34" s="1202" customFormat="1" ht="38.25" customHeight="1">
      <c r="A1468" s="827"/>
      <c r="B1468" s="1270"/>
      <c r="C1468" s="1271"/>
      <c r="D1468" s="115"/>
      <c r="E1468" s="828" t="s">
        <v>1797</v>
      </c>
      <c r="F1468" s="1264"/>
      <c r="G1468" s="802">
        <v>1</v>
      </c>
      <c r="H1468" s="797">
        <v>0.48</v>
      </c>
      <c r="I1468" s="798"/>
      <c r="J1468" s="799">
        <v>1</v>
      </c>
      <c r="K1468" s="800">
        <v>0.48</v>
      </c>
      <c r="L1468" s="1317"/>
      <c r="M1468" s="1318"/>
      <c r="N1468" s="1319"/>
      <c r="O1468" s="1203"/>
      <c r="P1468" s="1186"/>
      <c r="Q1468" s="1582"/>
      <c r="R1468" s="1579"/>
      <c r="S1468" s="1582" t="s">
        <v>354</v>
      </c>
      <c r="T1468" s="1583" t="s">
        <v>1263</v>
      </c>
      <c r="U1468" s="1200"/>
      <c r="V1468" s="1201"/>
      <c r="W1468" s="1172"/>
      <c r="X1468" s="1572"/>
      <c r="Y1468" s="1172"/>
      <c r="Z1468" s="1172"/>
      <c r="AA1468" s="1172"/>
      <c r="AB1468" s="1172"/>
      <c r="AC1468" s="1172"/>
      <c r="AD1468" s="1172"/>
      <c r="AE1468" s="1172"/>
      <c r="AF1468" s="1172"/>
      <c r="AH1468" s="1572"/>
    </row>
    <row r="1469" spans="1:34" s="1202" customFormat="1" ht="38.25" customHeight="1">
      <c r="A1469" s="827"/>
      <c r="B1469" s="1270"/>
      <c r="C1469" s="1271"/>
      <c r="D1469" s="115"/>
      <c r="E1469" s="828" t="s">
        <v>1633</v>
      </c>
      <c r="F1469" s="1264"/>
      <c r="G1469" s="802">
        <v>1</v>
      </c>
      <c r="H1469" s="797">
        <v>1.59</v>
      </c>
      <c r="I1469" s="798"/>
      <c r="J1469" s="799">
        <v>1</v>
      </c>
      <c r="K1469" s="800">
        <v>3.8955000000000006</v>
      </c>
      <c r="L1469" s="1317"/>
      <c r="M1469" s="1318"/>
      <c r="N1469" s="1319"/>
      <c r="O1469" s="1203"/>
      <c r="P1469" s="1186"/>
      <c r="Q1469" s="1582"/>
      <c r="R1469" s="1579"/>
      <c r="S1469" s="1582" t="s">
        <v>354</v>
      </c>
      <c r="T1469" s="1583" t="s">
        <v>1263</v>
      </c>
      <c r="U1469" s="1200"/>
      <c r="V1469" s="1201"/>
      <c r="W1469" s="1172"/>
      <c r="X1469" s="1572"/>
      <c r="Y1469" s="1172"/>
      <c r="Z1469" s="1172"/>
      <c r="AA1469" s="1172"/>
      <c r="AB1469" s="1172"/>
      <c r="AC1469" s="1172"/>
      <c r="AD1469" s="1172"/>
      <c r="AE1469" s="1172"/>
      <c r="AF1469" s="1172"/>
      <c r="AH1469" s="1572"/>
    </row>
    <row r="1470" spans="1:34" s="1202" customFormat="1" ht="38.25" customHeight="1">
      <c r="A1470" s="827"/>
      <c r="B1470" s="1270"/>
      <c r="C1470" s="1271"/>
      <c r="D1470" s="115"/>
      <c r="E1470" s="828" t="s">
        <v>1733</v>
      </c>
      <c r="F1470" s="1264"/>
      <c r="G1470" s="802">
        <v>1</v>
      </c>
      <c r="H1470" s="797">
        <v>1.45</v>
      </c>
      <c r="I1470" s="798"/>
      <c r="J1470" s="799">
        <v>1</v>
      </c>
      <c r="K1470" s="800">
        <v>3.5525000000000002</v>
      </c>
      <c r="L1470" s="1317"/>
      <c r="M1470" s="1318"/>
      <c r="N1470" s="1319"/>
      <c r="O1470" s="1203"/>
      <c r="P1470" s="1186"/>
      <c r="Q1470" s="1582"/>
      <c r="R1470" s="1579"/>
      <c r="S1470" s="1582" t="s">
        <v>354</v>
      </c>
      <c r="T1470" s="1583" t="s">
        <v>1263</v>
      </c>
      <c r="U1470" s="1200"/>
      <c r="V1470" s="1201"/>
      <c r="W1470" s="1172"/>
      <c r="X1470" s="1572"/>
      <c r="Y1470" s="1172"/>
      <c r="Z1470" s="1172"/>
      <c r="AA1470" s="1172"/>
      <c r="AB1470" s="1172"/>
      <c r="AC1470" s="1172"/>
      <c r="AD1470" s="1172"/>
      <c r="AE1470" s="1172"/>
      <c r="AF1470" s="1172"/>
      <c r="AH1470" s="1572"/>
    </row>
    <row r="1471" spans="1:34" s="1202" customFormat="1" ht="38.25" customHeight="1">
      <c r="A1471" s="827"/>
      <c r="B1471" s="1270"/>
      <c r="C1471" s="1271"/>
      <c r="D1471" s="115"/>
      <c r="E1471" s="828" t="s">
        <v>1736</v>
      </c>
      <c r="F1471" s="1264"/>
      <c r="G1471" s="802">
        <v>1</v>
      </c>
      <c r="H1471" s="797">
        <v>1.25</v>
      </c>
      <c r="I1471" s="798"/>
      <c r="J1471" s="799">
        <v>1</v>
      </c>
      <c r="K1471" s="800">
        <v>3.0625</v>
      </c>
      <c r="L1471" s="1317"/>
      <c r="M1471" s="1318"/>
      <c r="N1471" s="1319"/>
      <c r="O1471" s="1203"/>
      <c r="P1471" s="1186"/>
      <c r="Q1471" s="1582"/>
      <c r="R1471" s="1579"/>
      <c r="S1471" s="1582" t="s">
        <v>354</v>
      </c>
      <c r="T1471" s="1583" t="s">
        <v>1263</v>
      </c>
      <c r="U1471" s="1200"/>
      <c r="V1471" s="1201"/>
      <c r="W1471" s="1172"/>
      <c r="X1471" s="1572"/>
      <c r="Y1471" s="1172"/>
      <c r="Z1471" s="1172"/>
      <c r="AA1471" s="1172"/>
      <c r="AB1471" s="1172"/>
      <c r="AC1471" s="1172"/>
      <c r="AD1471" s="1172"/>
      <c r="AE1471" s="1172"/>
      <c r="AF1471" s="1172"/>
      <c r="AH1471" s="1572"/>
    </row>
    <row r="1472" spans="1:34" s="1202" customFormat="1" ht="38.25" customHeight="1">
      <c r="A1472" s="827"/>
      <c r="B1472" s="1270"/>
      <c r="C1472" s="1271"/>
      <c r="D1472" s="115"/>
      <c r="E1472" s="828" t="s">
        <v>1739</v>
      </c>
      <c r="F1472" s="1264"/>
      <c r="G1472" s="802">
        <v>1</v>
      </c>
      <c r="H1472" s="797">
        <v>1.4</v>
      </c>
      <c r="I1472" s="798"/>
      <c r="J1472" s="799">
        <v>1</v>
      </c>
      <c r="K1472" s="800">
        <v>3.43</v>
      </c>
      <c r="L1472" s="1317"/>
      <c r="M1472" s="1318"/>
      <c r="N1472" s="1319"/>
      <c r="O1472" s="1203"/>
      <c r="P1472" s="1186"/>
      <c r="Q1472" s="1582"/>
      <c r="R1472" s="1579"/>
      <c r="S1472" s="1582" t="s">
        <v>354</v>
      </c>
      <c r="T1472" s="1583" t="s">
        <v>1263</v>
      </c>
      <c r="U1472" s="1200"/>
      <c r="V1472" s="1201"/>
      <c r="W1472" s="1172"/>
      <c r="X1472" s="1572"/>
      <c r="Y1472" s="1172"/>
      <c r="Z1472" s="1172"/>
      <c r="AA1472" s="1172"/>
      <c r="AB1472" s="1172"/>
      <c r="AC1472" s="1172"/>
      <c r="AD1472" s="1172"/>
      <c r="AE1472" s="1172"/>
      <c r="AF1472" s="1172"/>
      <c r="AH1472" s="1572"/>
    </row>
    <row r="1473" spans="1:34" s="1202" customFormat="1" ht="38.25" customHeight="1">
      <c r="A1473" s="827"/>
      <c r="B1473" s="1270"/>
      <c r="C1473" s="1271"/>
      <c r="D1473" s="115"/>
      <c r="E1473" s="828" t="s">
        <v>1741</v>
      </c>
      <c r="F1473" s="1264"/>
      <c r="G1473" s="802">
        <v>1</v>
      </c>
      <c r="H1473" s="797">
        <v>2.85</v>
      </c>
      <c r="I1473" s="798"/>
      <c r="J1473" s="799">
        <v>1</v>
      </c>
      <c r="K1473" s="800">
        <v>4.5600000000000005</v>
      </c>
      <c r="L1473" s="1317"/>
      <c r="M1473" s="1318"/>
      <c r="N1473" s="1319"/>
      <c r="O1473" s="1203"/>
      <c r="P1473" s="1186"/>
      <c r="Q1473" s="1582"/>
      <c r="R1473" s="1579"/>
      <c r="S1473" s="1582" t="s">
        <v>354</v>
      </c>
      <c r="T1473" s="1583" t="s">
        <v>1263</v>
      </c>
      <c r="U1473" s="1200"/>
      <c r="V1473" s="1201"/>
      <c r="W1473" s="1172"/>
      <c r="X1473" s="1572"/>
      <c r="Y1473" s="1172"/>
      <c r="Z1473" s="1172"/>
      <c r="AA1473" s="1172"/>
      <c r="AB1473" s="1172"/>
      <c r="AC1473" s="1172"/>
      <c r="AD1473" s="1172"/>
      <c r="AE1473" s="1172"/>
      <c r="AF1473" s="1172"/>
      <c r="AH1473" s="1572"/>
    </row>
    <row r="1474" spans="1:34" s="1202" customFormat="1" ht="38.25" customHeight="1">
      <c r="A1474" s="827"/>
      <c r="B1474" s="1270"/>
      <c r="C1474" s="1271"/>
      <c r="D1474" s="115"/>
      <c r="E1474" s="828" t="s">
        <v>1808</v>
      </c>
      <c r="F1474" s="1264"/>
      <c r="G1474" s="802">
        <v>1</v>
      </c>
      <c r="H1474" s="797">
        <v>2.85</v>
      </c>
      <c r="I1474" s="798"/>
      <c r="J1474" s="799">
        <v>1</v>
      </c>
      <c r="K1474" s="800">
        <v>2.4225000000000003</v>
      </c>
      <c r="L1474" s="1317"/>
      <c r="M1474" s="1318"/>
      <c r="N1474" s="1319"/>
      <c r="O1474" s="1203"/>
      <c r="P1474" s="1186"/>
      <c r="Q1474" s="1582"/>
      <c r="R1474" s="1579"/>
      <c r="S1474" s="1582" t="s">
        <v>354</v>
      </c>
      <c r="T1474" s="1583" t="s">
        <v>1263</v>
      </c>
      <c r="U1474" s="1200"/>
      <c r="V1474" s="1201"/>
      <c r="W1474" s="1172"/>
      <c r="X1474" s="1572"/>
      <c r="Y1474" s="1172"/>
      <c r="Z1474" s="1172"/>
      <c r="AA1474" s="1172"/>
      <c r="AB1474" s="1172"/>
      <c r="AC1474" s="1172"/>
      <c r="AD1474" s="1172"/>
      <c r="AE1474" s="1172"/>
      <c r="AF1474" s="1172"/>
      <c r="AH1474" s="1572"/>
    </row>
    <row r="1475" spans="1:34" s="1202" customFormat="1" ht="38.25" customHeight="1">
      <c r="A1475" s="827"/>
      <c r="B1475" s="1270"/>
      <c r="C1475" s="1271"/>
      <c r="D1475" s="115"/>
      <c r="E1475" s="828" t="s">
        <v>1745</v>
      </c>
      <c r="F1475" s="1264"/>
      <c r="G1475" s="802"/>
      <c r="H1475" s="797">
        <v>2.85</v>
      </c>
      <c r="I1475" s="798"/>
      <c r="J1475" s="799">
        <v>1</v>
      </c>
      <c r="K1475" s="800">
        <v>7.41</v>
      </c>
      <c r="L1475" s="1317"/>
      <c r="M1475" s="1318"/>
      <c r="N1475" s="1319"/>
      <c r="O1475" s="1203"/>
      <c r="P1475" s="1186"/>
      <c r="Q1475" s="1582"/>
      <c r="R1475" s="1579"/>
      <c r="S1475" s="1582" t="s">
        <v>354</v>
      </c>
      <c r="T1475" s="1583" t="s">
        <v>1263</v>
      </c>
      <c r="U1475" s="1200"/>
      <c r="V1475" s="1201"/>
      <c r="W1475" s="1172"/>
      <c r="X1475" s="1572"/>
      <c r="Y1475" s="1172"/>
      <c r="Z1475" s="1172"/>
      <c r="AA1475" s="1172"/>
      <c r="AB1475" s="1172"/>
      <c r="AC1475" s="1172"/>
      <c r="AD1475" s="1172"/>
      <c r="AE1475" s="1172"/>
      <c r="AF1475" s="1172"/>
      <c r="AH1475" s="1572"/>
    </row>
    <row r="1476" spans="1:34" s="1202" customFormat="1" ht="38.25" customHeight="1">
      <c r="A1476" s="827"/>
      <c r="B1476" s="1270"/>
      <c r="C1476" s="1271"/>
      <c r="D1476" s="115"/>
      <c r="E1476" s="828" t="s">
        <v>1763</v>
      </c>
      <c r="F1476" s="1264"/>
      <c r="G1476" s="802">
        <v>1</v>
      </c>
      <c r="H1476" s="797">
        <v>3.26</v>
      </c>
      <c r="I1476" s="798"/>
      <c r="J1476" s="799">
        <v>1</v>
      </c>
      <c r="K1476" s="800">
        <v>5.2160000000000002</v>
      </c>
      <c r="L1476" s="1317"/>
      <c r="M1476" s="1318"/>
      <c r="N1476" s="1319"/>
      <c r="O1476" s="1203"/>
      <c r="P1476" s="1186"/>
      <c r="Q1476" s="1582"/>
      <c r="R1476" s="1579"/>
      <c r="S1476" s="1582" t="s">
        <v>354</v>
      </c>
      <c r="T1476" s="1583" t="s">
        <v>1263</v>
      </c>
      <c r="U1476" s="1200"/>
      <c r="V1476" s="1201"/>
      <c r="W1476" s="1172"/>
      <c r="X1476" s="1572"/>
      <c r="Y1476" s="1172"/>
      <c r="Z1476" s="1172"/>
      <c r="AA1476" s="1172"/>
      <c r="AB1476" s="1172"/>
      <c r="AC1476" s="1172"/>
      <c r="AD1476" s="1172"/>
      <c r="AE1476" s="1172"/>
      <c r="AF1476" s="1172"/>
      <c r="AH1476" s="1572"/>
    </row>
    <row r="1477" spans="1:34" s="1202" customFormat="1" ht="38.25" customHeight="1">
      <c r="A1477" s="827"/>
      <c r="B1477" s="1270"/>
      <c r="C1477" s="1271"/>
      <c r="D1477" s="115"/>
      <c r="E1477" s="828" t="s">
        <v>1810</v>
      </c>
      <c r="F1477" s="1264"/>
      <c r="G1477" s="802">
        <v>1</v>
      </c>
      <c r="H1477" s="797">
        <v>3.26</v>
      </c>
      <c r="I1477" s="798"/>
      <c r="J1477" s="799">
        <v>1</v>
      </c>
      <c r="K1477" s="800">
        <v>3.26</v>
      </c>
      <c r="L1477" s="1317"/>
      <c r="M1477" s="1318"/>
      <c r="N1477" s="1319"/>
      <c r="O1477" s="1203"/>
      <c r="P1477" s="1186"/>
      <c r="Q1477" s="1582"/>
      <c r="R1477" s="1579"/>
      <c r="S1477" s="1582" t="s">
        <v>354</v>
      </c>
      <c r="T1477" s="1583" t="s">
        <v>1263</v>
      </c>
      <c r="U1477" s="1200"/>
      <c r="V1477" s="1201"/>
      <c r="W1477" s="1172"/>
      <c r="X1477" s="1572"/>
      <c r="Y1477" s="1172"/>
      <c r="Z1477" s="1172"/>
      <c r="AA1477" s="1172"/>
      <c r="AB1477" s="1172"/>
      <c r="AC1477" s="1172"/>
      <c r="AD1477" s="1172"/>
      <c r="AE1477" s="1172"/>
      <c r="AF1477" s="1172"/>
      <c r="AH1477" s="1572"/>
    </row>
    <row r="1478" spans="1:34" s="1202" customFormat="1" ht="38.25" customHeight="1">
      <c r="A1478" s="827"/>
      <c r="B1478" s="1270"/>
      <c r="C1478" s="1271"/>
      <c r="D1478" s="115"/>
      <c r="E1478" s="828" t="s">
        <v>1765</v>
      </c>
      <c r="F1478" s="1264"/>
      <c r="G1478" s="802">
        <v>1</v>
      </c>
      <c r="H1478" s="797">
        <v>1.8</v>
      </c>
      <c r="I1478" s="798"/>
      <c r="J1478" s="799">
        <v>1</v>
      </c>
      <c r="K1478" s="800">
        <v>4.6800000000000006</v>
      </c>
      <c r="L1478" s="1317"/>
      <c r="M1478" s="1318"/>
      <c r="N1478" s="1319"/>
      <c r="O1478" s="1203"/>
      <c r="P1478" s="1186"/>
      <c r="Q1478" s="1582"/>
      <c r="R1478" s="1579"/>
      <c r="S1478" s="1582" t="s">
        <v>354</v>
      </c>
      <c r="T1478" s="1583" t="s">
        <v>1263</v>
      </c>
      <c r="U1478" s="1200"/>
      <c r="V1478" s="1201"/>
      <c r="W1478" s="1172"/>
      <c r="X1478" s="1572"/>
      <c r="Y1478" s="1172"/>
      <c r="Z1478" s="1172"/>
      <c r="AA1478" s="1172"/>
      <c r="AB1478" s="1172"/>
      <c r="AC1478" s="1172"/>
      <c r="AD1478" s="1172"/>
      <c r="AE1478" s="1172"/>
      <c r="AF1478" s="1172"/>
      <c r="AH1478" s="1572"/>
    </row>
    <row r="1479" spans="1:34" s="1202" customFormat="1" ht="38.25" customHeight="1">
      <c r="A1479" s="827"/>
      <c r="B1479" s="1270"/>
      <c r="C1479" s="1271"/>
      <c r="D1479" s="115"/>
      <c r="E1479" s="828" t="s">
        <v>1751</v>
      </c>
      <c r="F1479" s="1264"/>
      <c r="G1479" s="802">
        <v>2</v>
      </c>
      <c r="H1479" s="797">
        <v>1.8</v>
      </c>
      <c r="I1479" s="798"/>
      <c r="J1479" s="799">
        <v>1</v>
      </c>
      <c r="K1479" s="800">
        <v>9.3600000000000012</v>
      </c>
      <c r="L1479" s="1317"/>
      <c r="M1479" s="1318"/>
      <c r="N1479" s="1319"/>
      <c r="O1479" s="1203"/>
      <c r="P1479" s="1186"/>
      <c r="Q1479" s="1582"/>
      <c r="R1479" s="1579"/>
      <c r="S1479" s="1582" t="s">
        <v>354</v>
      </c>
      <c r="T1479" s="1583" t="s">
        <v>1263</v>
      </c>
      <c r="U1479" s="1200"/>
      <c r="V1479" s="1201"/>
      <c r="W1479" s="1172"/>
      <c r="X1479" s="1572"/>
      <c r="Y1479" s="1172"/>
      <c r="Z1479" s="1172"/>
      <c r="AA1479" s="1172"/>
      <c r="AB1479" s="1172"/>
      <c r="AC1479" s="1172"/>
      <c r="AD1479" s="1172"/>
      <c r="AE1479" s="1172"/>
      <c r="AF1479" s="1172"/>
      <c r="AH1479" s="1572"/>
    </row>
    <row r="1480" spans="1:34" s="1202" customFormat="1" ht="38.25" customHeight="1">
      <c r="A1480" s="827"/>
      <c r="B1480" s="1270"/>
      <c r="C1480" s="1271"/>
      <c r="D1480" s="115"/>
      <c r="E1480" s="828" t="s">
        <v>1505</v>
      </c>
      <c r="F1480" s="1264"/>
      <c r="G1480" s="802">
        <v>1</v>
      </c>
      <c r="H1480" s="797">
        <v>0.38</v>
      </c>
      <c r="I1480" s="798"/>
      <c r="J1480" s="799">
        <v>1</v>
      </c>
      <c r="K1480" s="800">
        <v>0.15200000000000002</v>
      </c>
      <c r="L1480" s="1317"/>
      <c r="M1480" s="1318"/>
      <c r="N1480" s="1319"/>
      <c r="O1480" s="1203"/>
      <c r="P1480" s="1186"/>
      <c r="Q1480" s="1582"/>
      <c r="R1480" s="1579"/>
      <c r="S1480" s="1582" t="s">
        <v>354</v>
      </c>
      <c r="T1480" s="1583" t="s">
        <v>1263</v>
      </c>
      <c r="U1480" s="1200"/>
      <c r="V1480" s="1201"/>
      <c r="W1480" s="1172"/>
      <c r="X1480" s="1572"/>
      <c r="Y1480" s="1172"/>
      <c r="Z1480" s="1172"/>
      <c r="AA1480" s="1172"/>
      <c r="AB1480" s="1172"/>
      <c r="AC1480" s="1172"/>
      <c r="AD1480" s="1172"/>
      <c r="AE1480" s="1172"/>
      <c r="AF1480" s="1172"/>
      <c r="AH1480" s="1572"/>
    </row>
    <row r="1481" spans="1:34" s="1202" customFormat="1" ht="38.25" customHeight="1">
      <c r="A1481" s="827"/>
      <c r="B1481" s="1270"/>
      <c r="C1481" s="1271"/>
      <c r="D1481" s="115"/>
      <c r="E1481" s="828" t="s">
        <v>1754</v>
      </c>
      <c r="F1481" s="1264"/>
      <c r="G1481" s="802">
        <v>2</v>
      </c>
      <c r="H1481" s="797">
        <v>5.19</v>
      </c>
      <c r="I1481" s="798"/>
      <c r="J1481" s="799">
        <v>1</v>
      </c>
      <c r="K1481" s="800">
        <v>26.988000000000003</v>
      </c>
      <c r="L1481" s="1317"/>
      <c r="M1481" s="1318"/>
      <c r="N1481" s="1319"/>
      <c r="O1481" s="1203"/>
      <c r="P1481" s="1186"/>
      <c r="Q1481" s="1582"/>
      <c r="R1481" s="1579"/>
      <c r="S1481" s="1582" t="s">
        <v>354</v>
      </c>
      <c r="T1481" s="1583" t="s">
        <v>1263</v>
      </c>
      <c r="U1481" s="1200"/>
      <c r="V1481" s="1201"/>
      <c r="W1481" s="1172"/>
      <c r="X1481" s="1572"/>
      <c r="Y1481" s="1172"/>
      <c r="Z1481" s="1172"/>
      <c r="AA1481" s="1172"/>
      <c r="AB1481" s="1172"/>
      <c r="AC1481" s="1172"/>
      <c r="AD1481" s="1172"/>
      <c r="AE1481" s="1172"/>
      <c r="AF1481" s="1172"/>
      <c r="AH1481" s="1572"/>
    </row>
    <row r="1482" spans="1:34" s="1202" customFormat="1" ht="38.25" customHeight="1">
      <c r="A1482" s="827"/>
      <c r="B1482" s="1270"/>
      <c r="C1482" s="1271"/>
      <c r="D1482" s="115"/>
      <c r="E1482" s="828" t="s">
        <v>1767</v>
      </c>
      <c r="F1482" s="1264"/>
      <c r="G1482" s="802">
        <v>1</v>
      </c>
      <c r="H1482" s="797">
        <v>2.34</v>
      </c>
      <c r="I1482" s="798"/>
      <c r="J1482" s="799">
        <v>1</v>
      </c>
      <c r="K1482" s="800">
        <v>3.7439999999999998</v>
      </c>
      <c r="L1482" s="1317"/>
      <c r="M1482" s="1318"/>
      <c r="N1482" s="1319"/>
      <c r="O1482" s="1203"/>
      <c r="P1482" s="1186"/>
      <c r="Q1482" s="1582"/>
      <c r="R1482" s="1579"/>
      <c r="S1482" s="1582" t="s">
        <v>354</v>
      </c>
      <c r="T1482" s="1583" t="s">
        <v>1263</v>
      </c>
      <c r="U1482" s="1200"/>
      <c r="V1482" s="1201"/>
      <c r="W1482" s="1172"/>
      <c r="X1482" s="1572"/>
      <c r="Y1482" s="1172"/>
      <c r="Z1482" s="1172"/>
      <c r="AA1482" s="1172"/>
      <c r="AB1482" s="1172"/>
      <c r="AC1482" s="1172"/>
      <c r="AD1482" s="1172"/>
      <c r="AE1482" s="1172"/>
      <c r="AF1482" s="1172"/>
      <c r="AH1482" s="1572"/>
    </row>
    <row r="1483" spans="1:34" s="1202" customFormat="1" ht="38.25" customHeight="1">
      <c r="A1483" s="827"/>
      <c r="B1483" s="1270"/>
      <c r="C1483" s="1271"/>
      <c r="D1483" s="115"/>
      <c r="E1483" s="1264" t="s">
        <v>1578</v>
      </c>
      <c r="F1483" s="1264"/>
      <c r="G1483" s="802"/>
      <c r="H1483" s="797"/>
      <c r="I1483" s="798"/>
      <c r="J1483" s="799"/>
      <c r="K1483" s="800"/>
      <c r="L1483" s="1317"/>
      <c r="M1483" s="1318"/>
      <c r="N1483" s="1319"/>
      <c r="O1483" s="1203"/>
      <c r="P1483" s="1186"/>
      <c r="Q1483" s="1582"/>
      <c r="R1483" s="1579"/>
      <c r="S1483" s="1582" t="s">
        <v>354</v>
      </c>
      <c r="T1483" s="1583" t="s">
        <v>1263</v>
      </c>
      <c r="U1483" s="1200"/>
      <c r="V1483" s="1201"/>
      <c r="W1483" s="1172"/>
      <c r="X1483" s="1572"/>
      <c r="Y1483" s="1172"/>
      <c r="Z1483" s="1172"/>
      <c r="AA1483" s="1172"/>
      <c r="AB1483" s="1172"/>
      <c r="AC1483" s="1172"/>
      <c r="AD1483" s="1172"/>
      <c r="AE1483" s="1172"/>
      <c r="AF1483" s="1172"/>
      <c r="AH1483" s="1572"/>
    </row>
    <row r="1484" spans="1:34" s="1202" customFormat="1" ht="38.25" customHeight="1">
      <c r="A1484" s="827"/>
      <c r="B1484" s="1270"/>
      <c r="C1484" s="1271"/>
      <c r="D1484" s="115"/>
      <c r="E1484" s="1264" t="s">
        <v>1776</v>
      </c>
      <c r="F1484" s="1264"/>
      <c r="G1484" s="802"/>
      <c r="H1484" s="797"/>
      <c r="I1484" s="798"/>
      <c r="J1484" s="799"/>
      <c r="K1484" s="800"/>
      <c r="L1484" s="1317"/>
      <c r="M1484" s="1318"/>
      <c r="N1484" s="1319"/>
      <c r="O1484" s="1203"/>
      <c r="P1484" s="1186"/>
      <c r="Q1484" s="1582"/>
      <c r="R1484" s="1579"/>
      <c r="S1484" s="1582" t="s">
        <v>354</v>
      </c>
      <c r="T1484" s="1583" t="s">
        <v>1263</v>
      </c>
      <c r="U1484" s="1200"/>
      <c r="V1484" s="1201"/>
      <c r="W1484" s="1172"/>
      <c r="X1484" s="1572"/>
      <c r="Y1484" s="1172"/>
      <c r="Z1484" s="1172"/>
      <c r="AA1484" s="1172"/>
      <c r="AB1484" s="1172"/>
      <c r="AC1484" s="1172"/>
      <c r="AD1484" s="1172"/>
      <c r="AE1484" s="1172"/>
      <c r="AF1484" s="1172"/>
      <c r="AH1484" s="1572"/>
    </row>
    <row r="1485" spans="1:34" s="1202" customFormat="1" ht="38.25" customHeight="1">
      <c r="A1485" s="827"/>
      <c r="B1485" s="1270"/>
      <c r="C1485" s="1271"/>
      <c r="D1485" s="115"/>
      <c r="E1485" s="828" t="s">
        <v>1708</v>
      </c>
      <c r="F1485" s="1264"/>
      <c r="G1485" s="802">
        <v>2</v>
      </c>
      <c r="H1485" s="797">
        <v>3</v>
      </c>
      <c r="I1485" s="798"/>
      <c r="J1485" s="799">
        <v>1</v>
      </c>
      <c r="K1485" s="800">
        <v>6</v>
      </c>
      <c r="L1485" s="1317"/>
      <c r="M1485" s="1318"/>
      <c r="N1485" s="1319"/>
      <c r="O1485" s="1203"/>
      <c r="P1485" s="1186"/>
      <c r="Q1485" s="1582"/>
      <c r="R1485" s="1579"/>
      <c r="S1485" s="1582" t="s">
        <v>354</v>
      </c>
      <c r="T1485" s="1583" t="s">
        <v>1263</v>
      </c>
      <c r="U1485" s="1200"/>
      <c r="V1485" s="1201"/>
      <c r="W1485" s="1172"/>
      <c r="X1485" s="1572"/>
      <c r="Y1485" s="1172"/>
      <c r="Z1485" s="1172"/>
      <c r="AA1485" s="1172"/>
      <c r="AB1485" s="1172"/>
      <c r="AC1485" s="1172"/>
      <c r="AD1485" s="1172"/>
      <c r="AE1485" s="1172"/>
      <c r="AF1485" s="1172"/>
      <c r="AH1485" s="1572"/>
    </row>
    <row r="1486" spans="1:34" s="1202" customFormat="1" ht="38.25" customHeight="1">
      <c r="A1486" s="827"/>
      <c r="B1486" s="1270"/>
      <c r="C1486" s="1271"/>
      <c r="D1486" s="115"/>
      <c r="E1486" s="828" t="s">
        <v>1708</v>
      </c>
      <c r="F1486" s="1264"/>
      <c r="G1486" s="802">
        <v>2</v>
      </c>
      <c r="H1486" s="797">
        <v>3</v>
      </c>
      <c r="I1486" s="798"/>
      <c r="J1486" s="799">
        <v>1.88</v>
      </c>
      <c r="K1486" s="800">
        <v>11.28</v>
      </c>
      <c r="L1486" s="808"/>
      <c r="M1486" s="809"/>
      <c r="N1486" s="843"/>
      <c r="O1486" s="1171"/>
      <c r="P1486" s="1164"/>
      <c r="Q1486" s="1582"/>
      <c r="R1486" s="1579"/>
      <c r="S1486" s="1582" t="s">
        <v>354</v>
      </c>
      <c r="T1486" s="1579">
        <v>4</v>
      </c>
      <c r="U1486" s="1200"/>
      <c r="V1486" s="1201"/>
      <c r="W1486" s="1172"/>
      <c r="X1486" s="1572"/>
      <c r="Y1486" s="1172"/>
      <c r="Z1486" s="1172"/>
      <c r="AA1486" s="1172"/>
      <c r="AB1486" s="1172"/>
      <c r="AC1486" s="1172"/>
      <c r="AD1486" s="1172"/>
      <c r="AE1486" s="1172"/>
      <c r="AF1486" s="1172"/>
      <c r="AH1486" s="1572"/>
    </row>
    <row r="1487" spans="1:34" s="1202" customFormat="1" ht="38.25" customHeight="1">
      <c r="A1487" s="827"/>
      <c r="B1487" s="1270"/>
      <c r="C1487" s="1271"/>
      <c r="D1487" s="115"/>
      <c r="E1487" s="828" t="s">
        <v>1708</v>
      </c>
      <c r="F1487" s="1264"/>
      <c r="G1487" s="802"/>
      <c r="H1487" s="797"/>
      <c r="I1487" s="798"/>
      <c r="J1487" s="799"/>
      <c r="K1487" s="800">
        <v>7.78</v>
      </c>
      <c r="L1487" s="808"/>
      <c r="M1487" s="809"/>
      <c r="N1487" s="843"/>
      <c r="O1487" s="1171"/>
      <c r="P1487" s="1164"/>
      <c r="Q1487" s="1582"/>
      <c r="R1487" s="1579"/>
      <c r="S1487" s="1582" t="s">
        <v>354</v>
      </c>
      <c r="T1487" s="1579">
        <v>7</v>
      </c>
      <c r="U1487" s="1200"/>
      <c r="V1487" s="1201"/>
      <c r="W1487" s="1172"/>
      <c r="X1487" s="1572"/>
      <c r="Y1487" s="1172"/>
      <c r="Z1487" s="1172"/>
      <c r="AA1487" s="1172"/>
      <c r="AB1487" s="1172"/>
      <c r="AC1487" s="1172"/>
      <c r="AD1487" s="1172"/>
      <c r="AE1487" s="1172"/>
      <c r="AF1487" s="1172"/>
      <c r="AH1487" s="1572"/>
    </row>
    <row r="1488" spans="1:34" s="1202" customFormat="1" ht="38.25" customHeight="1">
      <c r="A1488" s="827"/>
      <c r="B1488" s="1270"/>
      <c r="C1488" s="1271"/>
      <c r="D1488" s="115"/>
      <c r="E1488" s="828" t="s">
        <v>1709</v>
      </c>
      <c r="F1488" s="1264"/>
      <c r="G1488" s="802"/>
      <c r="H1488" s="797"/>
      <c r="I1488" s="798"/>
      <c r="J1488" s="799"/>
      <c r="K1488" s="800">
        <v>10.72</v>
      </c>
      <c r="L1488" s="808"/>
      <c r="M1488" s="809"/>
      <c r="N1488" s="843"/>
      <c r="O1488" s="1171"/>
      <c r="P1488" s="1164"/>
      <c r="Q1488" s="1582"/>
      <c r="R1488" s="1579"/>
      <c r="S1488" s="1582" t="s">
        <v>354</v>
      </c>
      <c r="T1488" s="1579">
        <v>7</v>
      </c>
      <c r="U1488" s="1200"/>
      <c r="V1488" s="1201"/>
      <c r="W1488" s="1172"/>
      <c r="X1488" s="1572"/>
      <c r="Y1488" s="1172"/>
      <c r="Z1488" s="1172"/>
      <c r="AA1488" s="1172"/>
      <c r="AB1488" s="1172"/>
      <c r="AC1488" s="1172"/>
      <c r="AD1488" s="1172"/>
      <c r="AE1488" s="1172"/>
      <c r="AF1488" s="1172"/>
      <c r="AH1488" s="1572"/>
    </row>
    <row r="1489" spans="1:35" s="1172" customFormat="1" ht="38.25" customHeight="1">
      <c r="A1489" s="827"/>
      <c r="B1489" s="1270"/>
      <c r="C1489" s="1271"/>
      <c r="D1489" s="115"/>
      <c r="E1489" s="828" t="s">
        <v>1710</v>
      </c>
      <c r="F1489" s="828"/>
      <c r="G1489" s="797"/>
      <c r="H1489" s="797"/>
      <c r="I1489" s="798"/>
      <c r="J1489" s="799"/>
      <c r="K1489" s="800">
        <v>5.18</v>
      </c>
      <c r="L1489" s="808"/>
      <c r="M1489" s="809"/>
      <c r="N1489" s="843"/>
      <c r="O1489" s="1171"/>
      <c r="P1489" s="1169"/>
      <c r="Q1489" s="1676"/>
      <c r="R1489" s="1677"/>
      <c r="S1489" s="1676" t="s">
        <v>354</v>
      </c>
      <c r="T1489" s="1676" t="s">
        <v>1239</v>
      </c>
      <c r="U1489" s="1204"/>
      <c r="V1489" s="1204"/>
      <c r="X1489" s="1584"/>
      <c r="AH1489" s="1584"/>
    </row>
    <row r="1490" spans="1:35" s="1172" customFormat="1" ht="38.25" customHeight="1">
      <c r="A1490" s="829"/>
      <c r="B1490" s="1349"/>
      <c r="C1490" s="1350"/>
      <c r="D1490" s="1351"/>
      <c r="E1490" s="830" t="s">
        <v>1711</v>
      </c>
      <c r="F1490" s="830"/>
      <c r="G1490" s="831">
        <v>2</v>
      </c>
      <c r="H1490" s="832">
        <v>12.95</v>
      </c>
      <c r="I1490" s="833"/>
      <c r="J1490" s="834">
        <v>1.05</v>
      </c>
      <c r="K1490" s="1340">
        <v>27.195</v>
      </c>
      <c r="L1490" s="836"/>
      <c r="M1490" s="854"/>
      <c r="N1490" s="847"/>
      <c r="O1490" s="1175"/>
      <c r="P1490" s="1169"/>
      <c r="Q1490" s="1676"/>
      <c r="R1490" s="1677"/>
      <c r="S1490" s="1676" t="s">
        <v>354</v>
      </c>
      <c r="T1490" s="1676" t="s">
        <v>1239</v>
      </c>
      <c r="U1490" s="1204"/>
      <c r="V1490" s="1204"/>
      <c r="X1490" s="1584"/>
      <c r="AH1490" s="1584"/>
    </row>
    <row r="1491" spans="1:35" s="1541" customFormat="1" ht="93" customHeight="1">
      <c r="A1491" s="981" t="s">
        <v>1118</v>
      </c>
      <c r="B1491" s="981">
        <v>94221</v>
      </c>
      <c r="C1491" s="1124"/>
      <c r="D1491" s="983" t="s">
        <v>100</v>
      </c>
      <c r="E1491" s="989" t="s">
        <v>1949</v>
      </c>
      <c r="F1491" s="981" t="s">
        <v>47</v>
      </c>
      <c r="G1491" s="984"/>
      <c r="H1491" s="985"/>
      <c r="I1491" s="985"/>
      <c r="J1491" s="985"/>
      <c r="K1491" s="986"/>
      <c r="L1491" s="986"/>
      <c r="M1491" s="986"/>
      <c r="N1491" s="987">
        <v>2.5</v>
      </c>
      <c r="O1491" s="72"/>
      <c r="P1491" s="72"/>
      <c r="Q1491" s="102" t="s">
        <v>270</v>
      </c>
      <c r="R1491" s="1535"/>
      <c r="S1491" s="1535"/>
      <c r="T1491" s="1535"/>
      <c r="U1491" s="1535"/>
      <c r="V1491" s="1535"/>
      <c r="W1491" s="1535"/>
      <c r="X1491" s="1535"/>
      <c r="Y1491" s="1535"/>
      <c r="Z1491" s="1535"/>
      <c r="AA1491" s="1535"/>
    </row>
    <row r="1492" spans="1:35" s="1202" customFormat="1" ht="36.75" customHeight="1">
      <c r="A1492" s="1549"/>
      <c r="B1492" s="1637"/>
      <c r="C1492" s="1638"/>
      <c r="D1492" s="1639"/>
      <c r="E1492" s="1552" t="s">
        <v>1513</v>
      </c>
      <c r="F1492" s="1640"/>
      <c r="G1492" s="1555"/>
      <c r="H1492" s="1555">
        <v>2.5</v>
      </c>
      <c r="I1492" s="1556"/>
      <c r="J1492" s="1557"/>
      <c r="K1492" s="1641"/>
      <c r="L1492" s="1642"/>
      <c r="M1492" s="1643"/>
      <c r="N1492" s="1644"/>
      <c r="O1492" s="1171"/>
      <c r="P1492" s="1164"/>
      <c r="Q1492" s="1568"/>
      <c r="R1492" s="1569"/>
      <c r="S1492" s="1568"/>
      <c r="T1492" s="1569"/>
      <c r="U1492" s="1568"/>
      <c r="V1492" s="1569"/>
      <c r="W1492" s="1172"/>
      <c r="X1492" s="1572"/>
      <c r="Y1492" s="1172"/>
      <c r="Z1492" s="1172"/>
      <c r="AA1492" s="1172"/>
      <c r="AB1492" s="1172"/>
      <c r="AC1492" s="1172"/>
      <c r="AD1492" s="1172"/>
      <c r="AE1492" s="1172"/>
      <c r="AF1492" s="1172"/>
      <c r="AH1492" s="1572"/>
    </row>
    <row r="1493" spans="1:35" s="1541" customFormat="1" ht="53.25" customHeight="1">
      <c r="A1493" s="981" t="s">
        <v>1119</v>
      </c>
      <c r="B1493" s="981" t="s">
        <v>137</v>
      </c>
      <c r="C1493" s="1124"/>
      <c r="D1493" s="983" t="s">
        <v>928</v>
      </c>
      <c r="E1493" s="989" t="s">
        <v>1210</v>
      </c>
      <c r="F1493" s="981" t="s">
        <v>47</v>
      </c>
      <c r="G1493" s="984"/>
      <c r="H1493" s="985"/>
      <c r="I1493" s="985"/>
      <c r="J1493" s="985"/>
      <c r="K1493" s="986"/>
      <c r="L1493" s="986"/>
      <c r="M1493" s="986"/>
      <c r="N1493" s="987">
        <v>54.28</v>
      </c>
      <c r="O1493" s="72"/>
      <c r="P1493" s="72"/>
      <c r="Q1493" s="102" t="s">
        <v>270</v>
      </c>
      <c r="R1493" s="1535"/>
      <c r="S1493" s="1535"/>
      <c r="T1493" s="1535"/>
      <c r="U1493" s="1535"/>
      <c r="V1493" s="1535"/>
      <c r="W1493" s="1535"/>
      <c r="X1493" s="1535"/>
      <c r="Y1493" s="1535"/>
      <c r="Z1493" s="1535"/>
      <c r="AA1493" s="1535"/>
    </row>
    <row r="1494" spans="1:35" s="1202" customFormat="1" ht="33" customHeight="1">
      <c r="A1494" s="819"/>
      <c r="B1494" s="1341"/>
      <c r="C1494" s="1342"/>
      <c r="D1494" s="1310"/>
      <c r="E1494" s="864" t="s">
        <v>1708</v>
      </c>
      <c r="F1494" s="820"/>
      <c r="G1494" s="822"/>
      <c r="H1494" s="822">
        <v>17.87</v>
      </c>
      <c r="I1494" s="823"/>
      <c r="J1494" s="824"/>
      <c r="K1494" s="825"/>
      <c r="L1494" s="826"/>
      <c r="M1494" s="852"/>
      <c r="N1494" s="840"/>
      <c r="O1494" s="1171"/>
      <c r="P1494" s="1164"/>
      <c r="Q1494" s="1568"/>
      <c r="R1494" s="1569"/>
      <c r="S1494" s="1568"/>
      <c r="T1494" s="1569"/>
      <c r="U1494" s="1568"/>
      <c r="V1494" s="1569"/>
      <c r="W1494" s="1172"/>
      <c r="X1494" s="1572"/>
      <c r="Y1494" s="1172"/>
      <c r="Z1494" s="1172"/>
      <c r="AA1494" s="1172"/>
      <c r="AB1494" s="1172"/>
      <c r="AC1494" s="1172"/>
      <c r="AD1494" s="1172"/>
      <c r="AE1494" s="1172"/>
      <c r="AF1494" s="1172"/>
      <c r="AH1494" s="1572"/>
    </row>
    <row r="1495" spans="1:35" s="1202" customFormat="1" ht="33" customHeight="1">
      <c r="A1495" s="829"/>
      <c r="B1495" s="1349"/>
      <c r="C1495" s="1350"/>
      <c r="D1495" s="1351"/>
      <c r="E1495" s="830" t="s">
        <v>1836</v>
      </c>
      <c r="F1495" s="1277"/>
      <c r="G1495" s="832"/>
      <c r="H1495" s="832">
        <v>36.409999999999997</v>
      </c>
      <c r="I1495" s="833"/>
      <c r="J1495" s="834"/>
      <c r="K1495" s="835"/>
      <c r="L1495" s="836"/>
      <c r="M1495" s="854"/>
      <c r="N1495" s="847"/>
      <c r="O1495" s="1171"/>
      <c r="P1495" s="1164"/>
      <c r="Q1495" s="1568"/>
      <c r="R1495" s="1569"/>
      <c r="S1495" s="1568"/>
      <c r="T1495" s="1569"/>
      <c r="U1495" s="1568"/>
      <c r="V1495" s="1569"/>
      <c r="W1495" s="1172"/>
      <c r="X1495" s="1572"/>
      <c r="Y1495" s="1172"/>
      <c r="Z1495" s="1172"/>
      <c r="AA1495" s="1172"/>
      <c r="AB1495" s="1172"/>
      <c r="AC1495" s="1172"/>
      <c r="AD1495" s="1172"/>
      <c r="AE1495" s="1172"/>
      <c r="AF1495" s="1172"/>
      <c r="AH1495" s="1572"/>
    </row>
    <row r="1496" spans="1:35" s="1541" customFormat="1" ht="53.25" customHeight="1">
      <c r="A1496" s="981" t="s">
        <v>1519</v>
      </c>
      <c r="B1496" s="981">
        <v>94228</v>
      </c>
      <c r="C1496" s="1124"/>
      <c r="D1496" s="983" t="s">
        <v>100</v>
      </c>
      <c r="E1496" s="989" t="s">
        <v>1950</v>
      </c>
      <c r="F1496" s="981" t="s">
        <v>47</v>
      </c>
      <c r="G1496" s="984"/>
      <c r="H1496" s="985"/>
      <c r="I1496" s="985"/>
      <c r="J1496" s="985"/>
      <c r="K1496" s="986"/>
      <c r="L1496" s="986"/>
      <c r="M1496" s="986"/>
      <c r="N1496" s="987">
        <v>28.55</v>
      </c>
      <c r="O1496" s="72"/>
      <c r="P1496" s="72"/>
      <c r="Q1496" s="102" t="s">
        <v>270</v>
      </c>
      <c r="R1496" s="1535"/>
      <c r="S1496" s="1535"/>
      <c r="T1496" s="1535"/>
      <c r="U1496" s="1535"/>
      <c r="V1496" s="1535"/>
      <c r="W1496" s="1535"/>
      <c r="X1496" s="1535"/>
      <c r="Y1496" s="1535"/>
      <c r="Z1496" s="1535"/>
      <c r="AA1496" s="1535"/>
    </row>
    <row r="1497" spans="1:35" s="1202" customFormat="1" ht="36.75" customHeight="1">
      <c r="A1497" s="1549"/>
      <c r="B1497" s="1637"/>
      <c r="C1497" s="1638"/>
      <c r="D1497" s="1639"/>
      <c r="E1497" s="1552" t="s">
        <v>1838</v>
      </c>
      <c r="F1497" s="1640"/>
      <c r="G1497" s="1555"/>
      <c r="H1497" s="1555">
        <v>28.55</v>
      </c>
      <c r="I1497" s="1556"/>
      <c r="J1497" s="1557"/>
      <c r="K1497" s="1641"/>
      <c r="L1497" s="1642"/>
      <c r="M1497" s="1643"/>
      <c r="N1497" s="1644"/>
      <c r="O1497" s="1171"/>
      <c r="P1497" s="1164"/>
      <c r="Q1497" s="1568"/>
      <c r="R1497" s="1569"/>
      <c r="S1497" s="1568"/>
      <c r="T1497" s="1569"/>
      <c r="U1497" s="1568"/>
      <c r="V1497" s="1569"/>
      <c r="W1497" s="1172"/>
      <c r="X1497" s="1572"/>
      <c r="Y1497" s="1172"/>
      <c r="Z1497" s="1172"/>
      <c r="AA1497" s="1172"/>
      <c r="AB1497" s="1172"/>
      <c r="AC1497" s="1172"/>
      <c r="AD1497" s="1172"/>
      <c r="AE1497" s="1172"/>
      <c r="AF1497" s="1172"/>
      <c r="AH1497" s="1572"/>
    </row>
    <row r="1498" spans="1:35" s="1541" customFormat="1" ht="53.25" customHeight="1">
      <c r="A1498" s="981" t="s">
        <v>1593</v>
      </c>
      <c r="B1498" s="981" t="s">
        <v>107</v>
      </c>
      <c r="C1498" s="1124"/>
      <c r="D1498" s="983" t="s">
        <v>928</v>
      </c>
      <c r="E1498" s="989" t="s">
        <v>1162</v>
      </c>
      <c r="F1498" s="981" t="s">
        <v>47</v>
      </c>
      <c r="G1498" s="984"/>
      <c r="H1498" s="985"/>
      <c r="I1498" s="985"/>
      <c r="J1498" s="985"/>
      <c r="K1498" s="986"/>
      <c r="L1498" s="986"/>
      <c r="M1498" s="986"/>
      <c r="N1498" s="987">
        <v>9.1999999999999993</v>
      </c>
      <c r="O1498" s="72"/>
      <c r="P1498" s="72"/>
      <c r="Q1498" s="102" t="s">
        <v>270</v>
      </c>
      <c r="R1498" s="1535"/>
      <c r="S1498" s="1535"/>
      <c r="T1498" s="1535"/>
      <c r="U1498" s="1535"/>
      <c r="V1498" s="1535"/>
      <c r="W1498" s="1535"/>
      <c r="X1498" s="1535"/>
      <c r="Y1498" s="1535"/>
      <c r="Z1498" s="1535"/>
      <c r="AA1498" s="1535"/>
    </row>
    <row r="1499" spans="1:35" s="1202" customFormat="1" ht="34.5" customHeight="1">
      <c r="A1499" s="1416"/>
      <c r="B1499" s="1458"/>
      <c r="C1499" s="1459"/>
      <c r="D1499" s="1460"/>
      <c r="E1499" s="1420" t="s">
        <v>1837</v>
      </c>
      <c r="F1499" s="1461"/>
      <c r="G1499" s="1423"/>
      <c r="H1499" s="1423">
        <v>9.1999999999999993</v>
      </c>
      <c r="I1499" s="1424">
        <v>0.2</v>
      </c>
      <c r="J1499" s="1425"/>
      <c r="K1499" s="1462"/>
      <c r="L1499" s="1463"/>
      <c r="M1499" s="1464"/>
      <c r="N1499" s="1465"/>
      <c r="O1499" s="1171"/>
      <c r="P1499" s="1164"/>
      <c r="Q1499" s="1568"/>
      <c r="R1499" s="1569"/>
      <c r="S1499" s="1568"/>
      <c r="T1499" s="1569"/>
      <c r="U1499" s="1568"/>
      <c r="V1499" s="1569"/>
      <c r="W1499" s="1172"/>
      <c r="X1499" s="1572"/>
      <c r="Y1499" s="1172"/>
      <c r="Z1499" s="1172"/>
      <c r="AA1499" s="1172"/>
      <c r="AB1499" s="1172"/>
      <c r="AC1499" s="1172"/>
      <c r="AD1499" s="1172"/>
      <c r="AE1499" s="1172"/>
      <c r="AF1499" s="1172"/>
      <c r="AH1499" s="1572"/>
    </row>
    <row r="1500" spans="1:35" s="1534" customFormat="1" ht="44.25" customHeight="1">
      <c r="A1500" s="1479" t="s">
        <v>554</v>
      </c>
      <c r="B1500" s="1480" t="s">
        <v>540</v>
      </c>
      <c r="C1500" s="1481"/>
      <c r="D1500" s="1482"/>
      <c r="E1500" s="1482" t="s">
        <v>44</v>
      </c>
      <c r="F1500" s="1483"/>
      <c r="G1500" s="1484"/>
      <c r="H1500" s="1485"/>
      <c r="I1500" s="1485"/>
      <c r="J1500" s="1485"/>
      <c r="K1500" s="1485"/>
      <c r="L1500" s="1487"/>
      <c r="M1500" s="1487"/>
      <c r="N1500" s="1488"/>
      <c r="O1500" s="82"/>
      <c r="Q1500" s="110" t="s">
        <v>540</v>
      </c>
      <c r="R1500" s="1535"/>
      <c r="S1500" s="1535"/>
      <c r="T1500" s="1535"/>
      <c r="U1500" s="1535"/>
      <c r="V1500" s="1535"/>
      <c r="W1500" s="1535"/>
      <c r="X1500" s="1535"/>
      <c r="Y1500" s="1535"/>
      <c r="Z1500" s="1535"/>
      <c r="AA1500" s="1535"/>
    </row>
    <row r="1501" spans="1:35" s="1541" customFormat="1" ht="44.25" customHeight="1">
      <c r="A1501" s="1489" t="s">
        <v>555</v>
      </c>
      <c r="B1501" s="1490" t="s">
        <v>541</v>
      </c>
      <c r="C1501" s="1481"/>
      <c r="D1501" s="1491"/>
      <c r="E1501" s="1491" t="s">
        <v>552</v>
      </c>
      <c r="F1501" s="1492"/>
      <c r="G1501" s="1493"/>
      <c r="H1501" s="1493"/>
      <c r="I1501" s="1493"/>
      <c r="J1501" s="1481"/>
      <c r="K1501" s="1481"/>
      <c r="L1501" s="1494"/>
      <c r="M1501" s="1495"/>
      <c r="N1501" s="1496"/>
      <c r="O1501" s="683"/>
      <c r="P1501" s="684"/>
      <c r="Q1501" s="1536" t="s">
        <v>541</v>
      </c>
      <c r="R1501" s="1536"/>
      <c r="S1501" s="1537"/>
      <c r="T1501" s="1538"/>
      <c r="U1501" s="1538"/>
      <c r="V1501" s="1538"/>
      <c r="W1501" s="1536"/>
      <c r="X1501" s="1539"/>
      <c r="Y1501" s="1539"/>
      <c r="Z1501" s="1540"/>
      <c r="AA1501" s="1535"/>
    </row>
    <row r="1502" spans="1:35" s="1541" customFormat="1" ht="87" customHeight="1">
      <c r="A1502" s="981" t="s">
        <v>1082</v>
      </c>
      <c r="B1502" s="981" t="s">
        <v>104</v>
      </c>
      <c r="C1502" s="1563"/>
      <c r="D1502" s="983" t="s">
        <v>928</v>
      </c>
      <c r="E1502" s="989" t="s">
        <v>1090</v>
      </c>
      <c r="F1502" s="981" t="s">
        <v>51</v>
      </c>
      <c r="G1502" s="984"/>
      <c r="H1502" s="985"/>
      <c r="I1502" s="985"/>
      <c r="J1502" s="985"/>
      <c r="K1502" s="986"/>
      <c r="L1502" s="986"/>
      <c r="M1502" s="986"/>
      <c r="N1502" s="987">
        <v>8.2900000000000009</v>
      </c>
      <c r="O1502" s="72"/>
      <c r="P1502" s="72"/>
      <c r="Q1502" s="102" t="s">
        <v>270</v>
      </c>
      <c r="R1502" s="1535"/>
      <c r="S1502" s="1535"/>
      <c r="T1502" s="1535"/>
      <c r="U1502" s="1535"/>
      <c r="V1502" s="1535"/>
      <c r="W1502" s="1535"/>
      <c r="X1502" s="1535"/>
      <c r="Y1502" s="1535"/>
      <c r="Z1502" s="1535"/>
      <c r="AA1502" s="1535"/>
    </row>
    <row r="1503" spans="1:35" s="1682" customFormat="1" ht="38.25" customHeight="1">
      <c r="A1503" s="1038"/>
      <c r="B1503" s="1039"/>
      <c r="C1503" s="874"/>
      <c r="D1503" s="1040"/>
      <c r="E1503" s="820" t="s">
        <v>1220</v>
      </c>
      <c r="F1503" s="1049"/>
      <c r="G1503" s="1041"/>
      <c r="H1503" s="1041"/>
      <c r="I1503" s="1042"/>
      <c r="J1503" s="1043"/>
      <c r="K1503" s="1044"/>
      <c r="L1503" s="1044"/>
      <c r="M1503" s="1045"/>
      <c r="N1503" s="1046"/>
      <c r="O1503" s="978"/>
      <c r="P1503" s="878"/>
      <c r="Q1503" s="857"/>
      <c r="R1503" s="1678"/>
      <c r="S1503" s="1679"/>
      <c r="T1503" s="1678"/>
      <c r="U1503" s="1678"/>
      <c r="V1503" s="1680"/>
      <c r="W1503" s="1680"/>
      <c r="X1503" s="858"/>
      <c r="Y1503" s="1681"/>
      <c r="Z1503" s="858"/>
      <c r="AA1503" s="858"/>
      <c r="AB1503" s="858"/>
      <c r="AC1503" s="858"/>
      <c r="AD1503" s="858"/>
      <c r="AE1503" s="858"/>
      <c r="AF1503" s="858"/>
      <c r="AG1503" s="858"/>
      <c r="AI1503" s="1681"/>
    </row>
    <row r="1504" spans="1:35" s="1688" customFormat="1" ht="38.25" customHeight="1">
      <c r="A1504" s="1021"/>
      <c r="B1504" s="1022"/>
      <c r="C1504" s="891"/>
      <c r="D1504" s="1028"/>
      <c r="E1504" s="1116" t="s">
        <v>1173</v>
      </c>
      <c r="F1504" s="1111"/>
      <c r="G1504" s="802">
        <v>1</v>
      </c>
      <c r="H1504" s="905">
        <v>2.4</v>
      </c>
      <c r="I1504" s="905">
        <v>0.55000000000000004</v>
      </c>
      <c r="J1504" s="905"/>
      <c r="K1504" s="1118">
        <v>1.32</v>
      </c>
      <c r="L1504" s="904"/>
      <c r="M1504" s="896"/>
      <c r="N1504" s="1030"/>
      <c r="O1504" s="977"/>
      <c r="P1504" s="898"/>
      <c r="Q1504" s="899"/>
      <c r="R1504" s="1683" t="s">
        <v>981</v>
      </c>
      <c r="S1504" s="1684"/>
      <c r="T1504" s="1685"/>
      <c r="U1504" s="1685"/>
      <c r="V1504" s="1686">
        <v>2</v>
      </c>
      <c r="W1504" s="1686">
        <v>2</v>
      </c>
      <c r="X1504" s="900"/>
      <c r="Y1504" s="1687"/>
      <c r="Z1504" s="900"/>
      <c r="AA1504" s="900"/>
      <c r="AB1504" s="900"/>
      <c r="AC1504" s="900"/>
      <c r="AD1504" s="900"/>
      <c r="AE1504" s="900"/>
      <c r="AF1504" s="900"/>
      <c r="AG1504" s="900"/>
      <c r="AI1504" s="1687" t="s">
        <v>1166</v>
      </c>
    </row>
    <row r="1505" spans="1:35" s="1693" customFormat="1" ht="38.25" customHeight="1">
      <c r="A1505" s="1019"/>
      <c r="B1505" s="1020"/>
      <c r="C1505" s="880"/>
      <c r="D1505" s="1025"/>
      <c r="E1505" s="1116" t="s">
        <v>1570</v>
      </c>
      <c r="F1505" s="1111"/>
      <c r="G1505" s="802">
        <v>1</v>
      </c>
      <c r="H1505" s="905">
        <v>2.85</v>
      </c>
      <c r="I1505" s="905">
        <v>0.6</v>
      </c>
      <c r="J1505" s="905"/>
      <c r="K1505" s="1118">
        <v>1.71</v>
      </c>
      <c r="L1505" s="904"/>
      <c r="M1505" s="886"/>
      <c r="N1505" s="1027"/>
      <c r="O1505" s="976"/>
      <c r="P1505" s="887"/>
      <c r="Q1505" s="889"/>
      <c r="R1505" s="1683" t="s">
        <v>981</v>
      </c>
      <c r="S1505" s="1689"/>
      <c r="T1505" s="1690"/>
      <c r="U1505" s="1690"/>
      <c r="V1505" s="1691"/>
      <c r="W1505" s="1691"/>
      <c r="X1505" s="890"/>
      <c r="Y1505" s="1692"/>
      <c r="Z1505" s="890"/>
      <c r="AA1505" s="890"/>
      <c r="AB1505" s="890"/>
      <c r="AC1505" s="890"/>
      <c r="AD1505" s="890"/>
      <c r="AE1505" s="890"/>
      <c r="AF1505" s="890"/>
      <c r="AG1505" s="890"/>
      <c r="AI1505" s="1692" t="s">
        <v>1166</v>
      </c>
    </row>
    <row r="1506" spans="1:35" s="1693" customFormat="1" ht="38.25" customHeight="1">
      <c r="A1506" s="1019"/>
      <c r="B1506" s="1020"/>
      <c r="C1506" s="880"/>
      <c r="D1506" s="1025"/>
      <c r="E1506" s="1116" t="s">
        <v>1610</v>
      </c>
      <c r="F1506" s="1111"/>
      <c r="G1506" s="802">
        <v>1</v>
      </c>
      <c r="H1506" s="905">
        <v>2.85</v>
      </c>
      <c r="I1506" s="905">
        <v>0.6</v>
      </c>
      <c r="J1506" s="905"/>
      <c r="K1506" s="1118">
        <v>1.71</v>
      </c>
      <c r="L1506" s="904"/>
      <c r="M1506" s="886"/>
      <c r="N1506" s="1027"/>
      <c r="O1506" s="976"/>
      <c r="P1506" s="887"/>
      <c r="Q1506" s="889"/>
      <c r="R1506" s="1683" t="s">
        <v>981</v>
      </c>
      <c r="S1506" s="1689"/>
      <c r="T1506" s="1690"/>
      <c r="U1506" s="1690"/>
      <c r="V1506" s="1691"/>
      <c r="W1506" s="1691"/>
      <c r="X1506" s="890"/>
      <c r="Y1506" s="1692"/>
      <c r="Z1506" s="890"/>
      <c r="AA1506" s="890"/>
      <c r="AB1506" s="890"/>
      <c r="AC1506" s="890"/>
      <c r="AD1506" s="890"/>
      <c r="AE1506" s="890"/>
      <c r="AF1506" s="890"/>
      <c r="AG1506" s="890"/>
      <c r="AI1506" s="1692" t="s">
        <v>1166</v>
      </c>
    </row>
    <row r="1507" spans="1:35" s="1688" customFormat="1" ht="38.25" customHeight="1">
      <c r="A1507" s="1021"/>
      <c r="B1507" s="1022"/>
      <c r="C1507" s="891"/>
      <c r="D1507" s="1028"/>
      <c r="E1507" s="1116" t="s">
        <v>1171</v>
      </c>
      <c r="F1507" s="1111"/>
      <c r="G1507" s="802">
        <v>1</v>
      </c>
      <c r="H1507" s="905">
        <v>1</v>
      </c>
      <c r="I1507" s="905">
        <v>0.55000000000000004</v>
      </c>
      <c r="J1507" s="905"/>
      <c r="K1507" s="1118">
        <v>0.55000000000000004</v>
      </c>
      <c r="L1507" s="904"/>
      <c r="M1507" s="896"/>
      <c r="N1507" s="1030"/>
      <c r="O1507" s="977"/>
      <c r="P1507" s="898"/>
      <c r="Q1507" s="899"/>
      <c r="R1507" s="1683" t="s">
        <v>981</v>
      </c>
      <c r="S1507" s="1684"/>
      <c r="T1507" s="1685"/>
      <c r="U1507" s="1685"/>
      <c r="V1507" s="1686"/>
      <c r="W1507" s="1686"/>
      <c r="X1507" s="900"/>
      <c r="Y1507" s="1687"/>
      <c r="Z1507" s="900"/>
      <c r="AA1507" s="900"/>
      <c r="AB1507" s="900"/>
      <c r="AC1507" s="900"/>
      <c r="AD1507" s="900"/>
      <c r="AE1507" s="900"/>
      <c r="AF1507" s="900"/>
      <c r="AG1507" s="900"/>
      <c r="AI1507" s="1687"/>
    </row>
    <row r="1508" spans="1:35" s="1688" customFormat="1" ht="38.25" customHeight="1">
      <c r="A1508" s="1021"/>
      <c r="B1508" s="1022"/>
      <c r="C1508" s="891"/>
      <c r="D1508" s="1028"/>
      <c r="E1508" s="1116" t="s">
        <v>181</v>
      </c>
      <c r="F1508" s="1111"/>
      <c r="G1508" s="802">
        <v>1</v>
      </c>
      <c r="H1508" s="905">
        <v>0.5</v>
      </c>
      <c r="I1508" s="905">
        <v>0.5</v>
      </c>
      <c r="J1508" s="905"/>
      <c r="K1508" s="1118">
        <v>0.25</v>
      </c>
      <c r="L1508" s="904"/>
      <c r="M1508" s="896"/>
      <c r="N1508" s="1030"/>
      <c r="O1508" s="977"/>
      <c r="P1508" s="898"/>
      <c r="Q1508" s="899"/>
      <c r="R1508" s="1683" t="s">
        <v>981</v>
      </c>
      <c r="S1508" s="1684"/>
      <c r="T1508" s="1685"/>
      <c r="U1508" s="1685"/>
      <c r="V1508" s="1686"/>
      <c r="W1508" s="1686"/>
      <c r="X1508" s="900"/>
      <c r="Y1508" s="1687"/>
      <c r="Z1508" s="900"/>
      <c r="AA1508" s="900"/>
      <c r="AB1508" s="900"/>
      <c r="AC1508" s="900"/>
      <c r="AD1508" s="900"/>
      <c r="AE1508" s="900"/>
      <c r="AF1508" s="900"/>
      <c r="AG1508" s="900"/>
      <c r="AI1508" s="1687"/>
    </row>
    <row r="1509" spans="1:35" s="1688" customFormat="1" ht="38.25" customHeight="1">
      <c r="A1509" s="1021"/>
      <c r="B1509" s="1022"/>
      <c r="C1509" s="891"/>
      <c r="D1509" s="1028"/>
      <c r="E1509" s="1116" t="s">
        <v>1523</v>
      </c>
      <c r="F1509" s="1111"/>
      <c r="G1509" s="802">
        <v>1</v>
      </c>
      <c r="H1509" s="905">
        <v>1.5</v>
      </c>
      <c r="I1509" s="905">
        <v>0.55000000000000004</v>
      </c>
      <c r="J1509" s="905"/>
      <c r="K1509" s="1118">
        <v>0.82500000000000007</v>
      </c>
      <c r="L1509" s="904"/>
      <c r="M1509" s="896"/>
      <c r="N1509" s="1030"/>
      <c r="O1509" s="977"/>
      <c r="P1509" s="898"/>
      <c r="Q1509" s="899"/>
      <c r="R1509" s="1683" t="s">
        <v>981</v>
      </c>
      <c r="S1509" s="1684"/>
      <c r="T1509" s="1685"/>
      <c r="U1509" s="1685"/>
      <c r="V1509" s="1686"/>
      <c r="W1509" s="1686"/>
      <c r="X1509" s="900"/>
      <c r="Y1509" s="1687"/>
      <c r="Z1509" s="900"/>
      <c r="AA1509" s="900"/>
      <c r="AB1509" s="900"/>
      <c r="AC1509" s="900"/>
      <c r="AD1509" s="900"/>
      <c r="AE1509" s="900"/>
      <c r="AF1509" s="900"/>
      <c r="AG1509" s="900"/>
      <c r="AI1509" s="1687"/>
    </row>
    <row r="1510" spans="1:35" s="1688" customFormat="1" ht="38.25" customHeight="1">
      <c r="A1510" s="1021"/>
      <c r="B1510" s="1022"/>
      <c r="C1510" s="891"/>
      <c r="D1510" s="1028"/>
      <c r="E1510" s="1116" t="s">
        <v>1497</v>
      </c>
      <c r="F1510" s="1111"/>
      <c r="G1510" s="802">
        <v>1</v>
      </c>
      <c r="H1510" s="905">
        <v>1.5</v>
      </c>
      <c r="I1510" s="905">
        <v>0.55000000000000004</v>
      </c>
      <c r="J1510" s="905"/>
      <c r="K1510" s="1118">
        <v>0.82500000000000007</v>
      </c>
      <c r="L1510" s="904"/>
      <c r="M1510" s="896"/>
      <c r="N1510" s="1030"/>
      <c r="O1510" s="977"/>
      <c r="P1510" s="898"/>
      <c r="Q1510" s="899"/>
      <c r="R1510" s="1683" t="s">
        <v>981</v>
      </c>
      <c r="S1510" s="1684"/>
      <c r="T1510" s="1685"/>
      <c r="U1510" s="1685"/>
      <c r="V1510" s="1686"/>
      <c r="W1510" s="1686"/>
      <c r="X1510" s="900"/>
      <c r="Y1510" s="1687"/>
      <c r="Z1510" s="900"/>
      <c r="AA1510" s="900"/>
      <c r="AB1510" s="900"/>
      <c r="AC1510" s="900"/>
      <c r="AD1510" s="900"/>
      <c r="AE1510" s="900"/>
      <c r="AF1510" s="900"/>
      <c r="AG1510" s="900"/>
      <c r="AI1510" s="1687"/>
    </row>
    <row r="1511" spans="1:35" s="1688" customFormat="1" ht="38.25" customHeight="1">
      <c r="A1511" s="1021"/>
      <c r="B1511" s="1022"/>
      <c r="C1511" s="891"/>
      <c r="D1511" s="1028"/>
      <c r="E1511" s="1116" t="s">
        <v>1219</v>
      </c>
      <c r="F1511" s="1111"/>
      <c r="G1511" s="802">
        <v>1</v>
      </c>
      <c r="H1511" s="905">
        <v>2</v>
      </c>
      <c r="I1511" s="905">
        <v>0.55000000000000004</v>
      </c>
      <c r="J1511" s="905"/>
      <c r="K1511" s="1118">
        <v>1.1000000000000001</v>
      </c>
      <c r="L1511" s="904"/>
      <c r="M1511" s="896"/>
      <c r="N1511" s="1030"/>
      <c r="O1511" s="977"/>
      <c r="P1511" s="898"/>
      <c r="Q1511" s="899"/>
      <c r="R1511" s="1683" t="s">
        <v>981</v>
      </c>
      <c r="S1511" s="1684"/>
      <c r="T1511" s="1685"/>
      <c r="U1511" s="1685"/>
      <c r="V1511" s="1686"/>
      <c r="W1511" s="1686"/>
      <c r="X1511" s="900"/>
      <c r="Y1511" s="1687"/>
      <c r="Z1511" s="900"/>
      <c r="AA1511" s="900"/>
      <c r="AB1511" s="900"/>
      <c r="AC1511" s="900"/>
      <c r="AD1511" s="900"/>
      <c r="AE1511" s="900"/>
      <c r="AF1511" s="900"/>
      <c r="AG1511" s="900"/>
      <c r="AI1511" s="1687"/>
    </row>
    <row r="1512" spans="1:35" s="1541" customFormat="1" ht="53.25" customHeight="1">
      <c r="A1512" s="981" t="s">
        <v>1083</v>
      </c>
      <c r="B1512" s="981" t="s">
        <v>106</v>
      </c>
      <c r="C1512" s="1563"/>
      <c r="D1512" s="983" t="s">
        <v>928</v>
      </c>
      <c r="E1512" s="989" t="s">
        <v>1093</v>
      </c>
      <c r="F1512" s="981" t="s">
        <v>51</v>
      </c>
      <c r="G1512" s="985"/>
      <c r="H1512" s="985"/>
      <c r="I1512" s="985"/>
      <c r="J1512" s="986"/>
      <c r="K1512" s="986"/>
      <c r="L1512" s="986"/>
      <c r="M1512" s="986"/>
      <c r="N1512" s="987">
        <v>1.02</v>
      </c>
      <c r="O1512" s="72"/>
      <c r="P1512" s="72"/>
      <c r="Q1512" s="102" t="s">
        <v>270</v>
      </c>
      <c r="R1512" s="1535"/>
      <c r="S1512" s="1535"/>
      <c r="T1512" s="1535"/>
      <c r="U1512" s="1535"/>
      <c r="V1512" s="1535"/>
      <c r="W1512" s="1535"/>
      <c r="X1512" s="1535"/>
      <c r="Y1512" s="1535"/>
      <c r="Z1512" s="1535"/>
      <c r="AA1512" s="1535"/>
    </row>
    <row r="1513" spans="1:35" s="1682" customFormat="1" ht="38.25" customHeight="1">
      <c r="A1513" s="1038"/>
      <c r="B1513" s="1039"/>
      <c r="C1513" s="874"/>
      <c r="D1513" s="1040"/>
      <c r="E1513" s="820" t="s">
        <v>1220</v>
      </c>
      <c r="F1513" s="1050"/>
      <c r="G1513" s="1041"/>
      <c r="H1513" s="1041"/>
      <c r="I1513" s="1042"/>
      <c r="J1513" s="1043"/>
      <c r="K1513" s="1044"/>
      <c r="L1513" s="1045"/>
      <c r="M1513" s="1053"/>
      <c r="N1513" s="1054"/>
      <c r="O1513" s="861"/>
      <c r="P1513" s="857"/>
      <c r="Q1513" s="1678"/>
      <c r="R1513" s="1679"/>
      <c r="S1513" s="1678"/>
      <c r="T1513" s="1678"/>
      <c r="U1513" s="1680"/>
      <c r="V1513" s="1680"/>
      <c r="W1513" s="858"/>
      <c r="X1513" s="1681"/>
      <c r="Y1513" s="858"/>
      <c r="Z1513" s="858"/>
      <c r="AA1513" s="858"/>
      <c r="AB1513" s="858"/>
      <c r="AC1513" s="858"/>
      <c r="AD1513" s="858"/>
      <c r="AE1513" s="858"/>
      <c r="AF1513" s="858"/>
      <c r="AH1513" s="1681"/>
    </row>
    <row r="1514" spans="1:35" s="1688" customFormat="1" ht="38.25" customHeight="1">
      <c r="A1514" s="1021"/>
      <c r="B1514" s="1022"/>
      <c r="C1514" s="891"/>
      <c r="D1514" s="1028"/>
      <c r="E1514" s="801" t="s">
        <v>1219</v>
      </c>
      <c r="F1514" s="799"/>
      <c r="G1514" s="882"/>
      <c r="H1514" s="798">
        <v>1.2</v>
      </c>
      <c r="I1514" s="799"/>
      <c r="J1514" s="797">
        <v>0.3</v>
      </c>
      <c r="K1514" s="798">
        <v>0.36</v>
      </c>
      <c r="L1514" s="896"/>
      <c r="M1514" s="897"/>
      <c r="N1514" s="1055"/>
      <c r="O1514" s="979"/>
      <c r="P1514" s="899"/>
      <c r="Q1514" s="1683" t="s">
        <v>981</v>
      </c>
      <c r="R1514" s="1684"/>
      <c r="S1514" s="1685"/>
      <c r="T1514" s="1685"/>
      <c r="U1514" s="1686">
        <v>2</v>
      </c>
      <c r="V1514" s="1686">
        <v>2</v>
      </c>
      <c r="W1514" s="900"/>
      <c r="X1514" s="1687"/>
      <c r="Y1514" s="900"/>
      <c r="Z1514" s="900"/>
      <c r="AA1514" s="900"/>
      <c r="AB1514" s="900"/>
      <c r="AC1514" s="900"/>
      <c r="AD1514" s="900"/>
      <c r="AE1514" s="900"/>
      <c r="AF1514" s="900"/>
      <c r="AH1514" s="1687" t="s">
        <v>1166</v>
      </c>
    </row>
    <row r="1515" spans="1:35" s="1688" customFormat="1" ht="38.25" customHeight="1">
      <c r="A1515" s="1021"/>
      <c r="B1515" s="1022"/>
      <c r="C1515" s="891"/>
      <c r="D1515" s="1028"/>
      <c r="E1515" s="801" t="s">
        <v>1860</v>
      </c>
      <c r="F1515" s="799"/>
      <c r="G1515" s="882"/>
      <c r="H1515" s="798">
        <v>0.7</v>
      </c>
      <c r="I1515" s="799"/>
      <c r="J1515" s="797">
        <v>0.3</v>
      </c>
      <c r="K1515" s="798">
        <v>0.21</v>
      </c>
      <c r="L1515" s="896"/>
      <c r="M1515" s="897"/>
      <c r="N1515" s="1055"/>
      <c r="O1515" s="979"/>
      <c r="P1515" s="899"/>
      <c r="Q1515" s="1683" t="s">
        <v>981</v>
      </c>
      <c r="R1515" s="1684"/>
      <c r="S1515" s="1685"/>
      <c r="T1515" s="1685"/>
      <c r="U1515" s="1686">
        <v>2</v>
      </c>
      <c r="V1515" s="1686">
        <v>2</v>
      </c>
      <c r="W1515" s="900"/>
      <c r="X1515" s="1687"/>
      <c r="Y1515" s="900"/>
      <c r="Z1515" s="900"/>
      <c r="AA1515" s="900"/>
      <c r="AB1515" s="900"/>
      <c r="AC1515" s="900"/>
      <c r="AD1515" s="900"/>
      <c r="AE1515" s="900"/>
      <c r="AF1515" s="900"/>
      <c r="AH1515" s="1687" t="s">
        <v>1166</v>
      </c>
    </row>
    <row r="1516" spans="1:35" s="1688" customFormat="1" ht="38.25" customHeight="1">
      <c r="A1516" s="1021"/>
      <c r="B1516" s="1022"/>
      <c r="C1516" s="891"/>
      <c r="D1516" s="1028"/>
      <c r="E1516" s="801" t="s">
        <v>1177</v>
      </c>
      <c r="F1516" s="799"/>
      <c r="G1516" s="882"/>
      <c r="H1516" s="798">
        <v>1.5</v>
      </c>
      <c r="I1516" s="799"/>
      <c r="J1516" s="797">
        <v>0.3</v>
      </c>
      <c r="K1516" s="798">
        <v>0.44999999999999996</v>
      </c>
      <c r="L1516" s="896"/>
      <c r="M1516" s="897"/>
      <c r="N1516" s="1055"/>
      <c r="O1516" s="979"/>
      <c r="P1516" s="899"/>
      <c r="Q1516" s="1683" t="s">
        <v>981</v>
      </c>
      <c r="R1516" s="1684"/>
      <c r="S1516" s="1685"/>
      <c r="T1516" s="1685"/>
      <c r="U1516" s="1686">
        <v>2</v>
      </c>
      <c r="V1516" s="1686">
        <v>2</v>
      </c>
      <c r="W1516" s="900"/>
      <c r="X1516" s="1687"/>
      <c r="Y1516" s="900"/>
      <c r="Z1516" s="900"/>
      <c r="AA1516" s="900"/>
      <c r="AB1516" s="900"/>
      <c r="AC1516" s="900"/>
      <c r="AD1516" s="900"/>
      <c r="AE1516" s="900"/>
      <c r="AF1516" s="900"/>
      <c r="AH1516" s="1687" t="s">
        <v>1166</v>
      </c>
    </row>
    <row r="1517" spans="1:35" s="1541" customFormat="1" ht="68.25" customHeight="1">
      <c r="A1517" s="981" t="s">
        <v>1084</v>
      </c>
      <c r="B1517" s="981" t="s">
        <v>103</v>
      </c>
      <c r="C1517" s="1563"/>
      <c r="D1517" s="983" t="s">
        <v>928</v>
      </c>
      <c r="E1517" s="989" t="s">
        <v>638</v>
      </c>
      <c r="F1517" s="981" t="s">
        <v>96</v>
      </c>
      <c r="G1517" s="985"/>
      <c r="H1517" s="985"/>
      <c r="I1517" s="985"/>
      <c r="J1517" s="986"/>
      <c r="K1517" s="986"/>
      <c r="L1517" s="986"/>
      <c r="M1517" s="986"/>
      <c r="N1517" s="987">
        <v>1</v>
      </c>
      <c r="O1517" s="72"/>
      <c r="P1517" s="72"/>
      <c r="Q1517" s="102" t="s">
        <v>270</v>
      </c>
      <c r="R1517" s="1535"/>
      <c r="S1517" s="1535"/>
      <c r="T1517" s="1535"/>
      <c r="U1517" s="1535"/>
      <c r="V1517" s="1535"/>
      <c r="W1517" s="1535"/>
      <c r="X1517" s="1535"/>
      <c r="Y1517" s="1535"/>
      <c r="Z1517" s="1535"/>
      <c r="AA1517" s="1535"/>
    </row>
    <row r="1518" spans="1:35" s="1682" customFormat="1" ht="38.25" customHeight="1">
      <c r="A1518" s="1038"/>
      <c r="B1518" s="1039"/>
      <c r="C1518" s="874"/>
      <c r="D1518" s="1040"/>
      <c r="E1518" s="820" t="s">
        <v>1220</v>
      </c>
      <c r="F1518" s="1049"/>
      <c r="G1518" s="1041"/>
      <c r="H1518" s="1041"/>
      <c r="I1518" s="1042"/>
      <c r="J1518" s="1043"/>
      <c r="K1518" s="1044"/>
      <c r="L1518" s="1044"/>
      <c r="M1518" s="1045"/>
      <c r="N1518" s="1046"/>
      <c r="O1518" s="978"/>
      <c r="P1518" s="878"/>
      <c r="Q1518" s="857"/>
      <c r="R1518" s="1678"/>
      <c r="S1518" s="1679"/>
      <c r="T1518" s="1678"/>
      <c r="U1518" s="1678"/>
      <c r="V1518" s="1680"/>
      <c r="W1518" s="1680"/>
      <c r="X1518" s="858"/>
      <c r="Y1518" s="1681"/>
      <c r="Z1518" s="858"/>
      <c r="AA1518" s="858"/>
      <c r="AB1518" s="858"/>
      <c r="AC1518" s="858"/>
      <c r="AD1518" s="858"/>
      <c r="AE1518" s="858"/>
      <c r="AF1518" s="858"/>
      <c r="AG1518" s="858"/>
      <c r="AI1518" s="1681"/>
    </row>
    <row r="1519" spans="1:35" s="1682" customFormat="1" ht="51" customHeight="1">
      <c r="A1519" s="1466"/>
      <c r="B1519" s="1467"/>
      <c r="C1519" s="1468"/>
      <c r="D1519" s="1469"/>
      <c r="E1519" s="1439" t="s">
        <v>1172</v>
      </c>
      <c r="F1519" s="1470"/>
      <c r="G1519" s="1442">
        <v>1</v>
      </c>
      <c r="H1519" s="1471"/>
      <c r="I1519" s="1472"/>
      <c r="J1519" s="1473"/>
      <c r="K1519" s="1474"/>
      <c r="L1519" s="1474"/>
      <c r="M1519" s="1475"/>
      <c r="N1519" s="1476"/>
      <c r="O1519" s="978"/>
      <c r="P1519" s="878"/>
      <c r="Q1519" s="857"/>
      <c r="R1519" s="909" t="s">
        <v>1224</v>
      </c>
      <c r="S1519" s="1679"/>
      <c r="T1519" s="1678"/>
      <c r="U1519" s="1678"/>
      <c r="V1519" s="1680"/>
      <c r="W1519" s="1680"/>
      <c r="X1519" s="858"/>
      <c r="Y1519" s="1681"/>
      <c r="Z1519" s="858"/>
      <c r="AA1519" s="858"/>
      <c r="AB1519" s="858"/>
      <c r="AC1519" s="858"/>
      <c r="AD1519" s="858"/>
      <c r="AE1519" s="858"/>
      <c r="AF1519" s="858"/>
      <c r="AG1519" s="858"/>
      <c r="AI1519" s="1681"/>
    </row>
    <row r="1520" spans="1:35" s="1541" customFormat="1" ht="44.25" customHeight="1">
      <c r="A1520" s="1489" t="s">
        <v>556</v>
      </c>
      <c r="B1520" s="1490" t="s">
        <v>541</v>
      </c>
      <c r="C1520" s="1481"/>
      <c r="D1520" s="1491"/>
      <c r="E1520" s="1491" t="s">
        <v>553</v>
      </c>
      <c r="F1520" s="1492"/>
      <c r="G1520" s="1493"/>
      <c r="H1520" s="1493"/>
      <c r="I1520" s="1493"/>
      <c r="J1520" s="1481"/>
      <c r="K1520" s="1481"/>
      <c r="L1520" s="1494"/>
      <c r="M1520" s="1495"/>
      <c r="N1520" s="1496"/>
      <c r="O1520" s="683"/>
      <c r="P1520" s="684"/>
      <c r="Q1520" s="1536" t="s">
        <v>541</v>
      </c>
      <c r="R1520" s="1536"/>
      <c r="S1520" s="1537"/>
      <c r="T1520" s="1538"/>
      <c r="U1520" s="1538"/>
      <c r="V1520" s="1538"/>
      <c r="W1520" s="1536"/>
      <c r="X1520" s="1539"/>
      <c r="Y1520" s="1539"/>
      <c r="Z1520" s="1540"/>
      <c r="AA1520" s="1535"/>
    </row>
    <row r="1521" spans="1:27" s="1541" customFormat="1" ht="53.25" customHeight="1">
      <c r="A1521" s="1542" t="s">
        <v>1080</v>
      </c>
      <c r="B1521" s="1542" t="s">
        <v>125</v>
      </c>
      <c r="C1521" s="1563"/>
      <c r="D1521" s="1543" t="s">
        <v>928</v>
      </c>
      <c r="E1521" s="1564" t="s">
        <v>650</v>
      </c>
      <c r="F1521" s="1542" t="s">
        <v>51</v>
      </c>
      <c r="G1521" s="1544"/>
      <c r="H1521" s="1545"/>
      <c r="I1521" s="1545"/>
      <c r="J1521" s="1545"/>
      <c r="K1521" s="1546"/>
      <c r="L1521" s="1546"/>
      <c r="M1521" s="1546"/>
      <c r="N1521" s="1547">
        <v>502.11500000000024</v>
      </c>
      <c r="O1521" s="72"/>
      <c r="P1521" s="72"/>
      <c r="Q1521" s="102" t="s">
        <v>270</v>
      </c>
      <c r="R1521" s="1535"/>
      <c r="S1521" s="1535"/>
      <c r="T1521" s="1535"/>
      <c r="U1521" s="1535"/>
      <c r="V1521" s="1535"/>
      <c r="W1521" s="1535"/>
      <c r="X1521" s="1535"/>
      <c r="Y1521" s="1535"/>
      <c r="Z1521" s="1535"/>
      <c r="AA1521" s="1535"/>
    </row>
    <row r="1522" spans="1:27" s="1566" customFormat="1" ht="34.5" customHeight="1">
      <c r="A1522" s="837"/>
      <c r="B1522" s="1329"/>
      <c r="C1522" s="1330"/>
      <c r="D1522" s="1331"/>
      <c r="E1522" s="820" t="s">
        <v>1164</v>
      </c>
      <c r="F1522" s="820"/>
      <c r="G1522" s="822"/>
      <c r="H1522" s="822"/>
      <c r="I1522" s="823"/>
      <c r="J1522" s="824"/>
      <c r="K1522" s="825"/>
      <c r="L1522" s="839"/>
      <c r="M1522" s="839"/>
      <c r="N1522" s="865"/>
      <c r="O1522" s="1162"/>
      <c r="P1522" s="1162"/>
      <c r="Q1522" s="1163"/>
      <c r="R1522" s="1565"/>
      <c r="S1522" s="1565"/>
      <c r="T1522" s="1565"/>
      <c r="U1522" s="1565"/>
      <c r="V1522" s="1565"/>
      <c r="W1522" s="1565"/>
      <c r="X1522" s="1565"/>
      <c r="Y1522" s="1565"/>
      <c r="Z1522" s="1565"/>
      <c r="AA1522" s="1565"/>
    </row>
    <row r="1523" spans="1:27" s="1566" customFormat="1" ht="34.5" customHeight="1">
      <c r="A1523" s="841"/>
      <c r="B1523" s="1289"/>
      <c r="C1523" s="1332"/>
      <c r="D1523" s="1288"/>
      <c r="E1523" s="828" t="s">
        <v>1178</v>
      </c>
      <c r="F1523" s="1264"/>
      <c r="G1523" s="802"/>
      <c r="H1523" s="797"/>
      <c r="I1523" s="798"/>
      <c r="J1523" s="799"/>
      <c r="K1523" s="800">
        <v>14</v>
      </c>
      <c r="L1523" s="842"/>
      <c r="M1523" s="842"/>
      <c r="N1523" s="843"/>
      <c r="O1523" s="1162"/>
      <c r="P1523" s="1162"/>
      <c r="Q1523" s="1163"/>
      <c r="R1523" s="1565"/>
      <c r="S1523" s="1565"/>
      <c r="T1523" s="1565"/>
      <c r="U1523" s="1565"/>
      <c r="V1523" s="1565"/>
      <c r="W1523" s="1565"/>
      <c r="X1523" s="1565"/>
      <c r="Y1523" s="1565"/>
      <c r="Z1523" s="1565"/>
      <c r="AA1523" s="1565"/>
    </row>
    <row r="1524" spans="1:27" s="1566" customFormat="1" ht="34.5" customHeight="1">
      <c r="A1524" s="841"/>
      <c r="B1524" s="1289"/>
      <c r="C1524" s="1332"/>
      <c r="D1524" s="1288"/>
      <c r="E1524" s="828" t="s">
        <v>1634</v>
      </c>
      <c r="F1524" s="1264"/>
      <c r="G1524" s="802"/>
      <c r="H1524" s="797"/>
      <c r="I1524" s="798"/>
      <c r="J1524" s="799"/>
      <c r="K1524" s="800">
        <v>1.35</v>
      </c>
      <c r="L1524" s="842"/>
      <c r="M1524" s="842"/>
      <c r="N1524" s="843"/>
      <c r="O1524" s="1162"/>
      <c r="P1524" s="1162"/>
      <c r="Q1524" s="1163"/>
      <c r="R1524" s="1565"/>
      <c r="S1524" s="1565"/>
      <c r="T1524" s="1565"/>
      <c r="U1524" s="1565"/>
      <c r="V1524" s="1565"/>
      <c r="W1524" s="1565"/>
      <c r="X1524" s="1565"/>
      <c r="Y1524" s="1565"/>
      <c r="Z1524" s="1565"/>
      <c r="AA1524" s="1565"/>
    </row>
    <row r="1525" spans="1:27" s="1566" customFormat="1" ht="34.5" customHeight="1">
      <c r="A1525" s="841"/>
      <c r="B1525" s="1289"/>
      <c r="C1525" s="1332"/>
      <c r="D1525" s="1288"/>
      <c r="E1525" s="828" t="s">
        <v>1497</v>
      </c>
      <c r="F1525" s="1264"/>
      <c r="G1525" s="802"/>
      <c r="H1525" s="797"/>
      <c r="I1525" s="798"/>
      <c r="J1525" s="799"/>
      <c r="K1525" s="800">
        <v>7.15</v>
      </c>
      <c r="L1525" s="842"/>
      <c r="M1525" s="842"/>
      <c r="N1525" s="843"/>
      <c r="O1525" s="1162"/>
      <c r="P1525" s="1162"/>
      <c r="Q1525" s="1163"/>
      <c r="R1525" s="1565"/>
      <c r="S1525" s="1565"/>
      <c r="T1525" s="1565"/>
      <c r="U1525" s="1565"/>
      <c r="V1525" s="1565"/>
      <c r="W1525" s="1565"/>
      <c r="X1525" s="1565"/>
      <c r="Y1525" s="1565"/>
      <c r="Z1525" s="1565"/>
      <c r="AA1525" s="1565"/>
    </row>
    <row r="1526" spans="1:27" s="1566" customFormat="1" ht="34.5" customHeight="1">
      <c r="A1526" s="841"/>
      <c r="B1526" s="1289"/>
      <c r="C1526" s="1332"/>
      <c r="D1526" s="1288"/>
      <c r="E1526" s="828" t="s">
        <v>1219</v>
      </c>
      <c r="F1526" s="1264"/>
      <c r="G1526" s="802"/>
      <c r="H1526" s="797"/>
      <c r="I1526" s="798"/>
      <c r="J1526" s="799"/>
      <c r="K1526" s="800">
        <v>8.1</v>
      </c>
      <c r="L1526" s="842"/>
      <c r="M1526" s="842"/>
      <c r="N1526" s="843"/>
      <c r="O1526" s="1162"/>
      <c r="P1526" s="1162"/>
      <c r="Q1526" s="1163"/>
      <c r="R1526" s="1565"/>
      <c r="S1526" s="1565"/>
      <c r="T1526" s="1565"/>
      <c r="U1526" s="1565"/>
      <c r="V1526" s="1565"/>
      <c r="W1526" s="1565"/>
      <c r="X1526" s="1565"/>
      <c r="Y1526" s="1565"/>
      <c r="Z1526" s="1565"/>
      <c r="AA1526" s="1565"/>
    </row>
    <row r="1527" spans="1:27" s="1566" customFormat="1" ht="34.5" customHeight="1">
      <c r="A1527" s="841"/>
      <c r="B1527" s="1289"/>
      <c r="C1527" s="1332"/>
      <c r="D1527" s="1288"/>
      <c r="E1527" s="828" t="s">
        <v>1177</v>
      </c>
      <c r="F1527" s="1265"/>
      <c r="G1527" s="802"/>
      <c r="H1527" s="797"/>
      <c r="I1527" s="798"/>
      <c r="J1527" s="799"/>
      <c r="K1527" s="800">
        <v>8.98</v>
      </c>
      <c r="L1527" s="842"/>
      <c r="M1527" s="842"/>
      <c r="N1527" s="843"/>
      <c r="O1527" s="1162"/>
      <c r="P1527" s="1162"/>
      <c r="Q1527" s="1163"/>
      <c r="R1527" s="1565"/>
      <c r="S1527" s="1565"/>
      <c r="T1527" s="1565"/>
      <c r="U1527" s="1565"/>
      <c r="V1527" s="1565"/>
      <c r="W1527" s="1565"/>
      <c r="X1527" s="1565"/>
      <c r="Y1527" s="1565"/>
      <c r="Z1527" s="1565"/>
      <c r="AA1527" s="1565"/>
    </row>
    <row r="1528" spans="1:27" s="1566" customFormat="1" ht="34.5" customHeight="1">
      <c r="A1528" s="841"/>
      <c r="B1528" s="1289"/>
      <c r="C1528" s="1332"/>
      <c r="D1528" s="1288"/>
      <c r="E1528" s="828" t="s">
        <v>1495</v>
      </c>
      <c r="F1528" s="1264"/>
      <c r="G1528" s="802"/>
      <c r="H1528" s="797"/>
      <c r="I1528" s="798"/>
      <c r="J1528" s="799"/>
      <c r="K1528" s="800">
        <v>37.47</v>
      </c>
      <c r="L1528" s="842"/>
      <c r="M1528" s="842"/>
      <c r="N1528" s="843"/>
      <c r="O1528" s="1162"/>
      <c r="P1528" s="1162"/>
      <c r="Q1528" s="1163"/>
    </row>
    <row r="1529" spans="1:27" s="1566" customFormat="1" ht="34.5" customHeight="1">
      <c r="A1529" s="841"/>
      <c r="B1529" s="1289"/>
      <c r="C1529" s="1332"/>
      <c r="D1529" s="1288"/>
      <c r="E1529" s="828" t="s">
        <v>1673</v>
      </c>
      <c r="F1529" s="1264"/>
      <c r="G1529" s="802"/>
      <c r="H1529" s="797"/>
      <c r="I1529" s="798"/>
      <c r="J1529" s="799"/>
      <c r="K1529" s="800">
        <v>1.8</v>
      </c>
      <c r="L1529" s="842"/>
      <c r="M1529" s="842"/>
      <c r="N1529" s="843"/>
      <c r="O1529" s="1162"/>
      <c r="P1529" s="1162"/>
      <c r="Q1529" s="1163"/>
    </row>
    <row r="1530" spans="1:27" s="1566" customFormat="1" ht="34.5" customHeight="1">
      <c r="A1530" s="841"/>
      <c r="B1530" s="1289"/>
      <c r="C1530" s="1332"/>
      <c r="D1530" s="1288"/>
      <c r="E1530" s="828" t="s">
        <v>1674</v>
      </c>
      <c r="F1530" s="828"/>
      <c r="G1530" s="802"/>
      <c r="H1530" s="797"/>
      <c r="I1530" s="798"/>
      <c r="J1530" s="799"/>
      <c r="K1530" s="800">
        <v>2.35</v>
      </c>
      <c r="L1530" s="842"/>
      <c r="M1530" s="842"/>
      <c r="N1530" s="843"/>
      <c r="O1530" s="1162"/>
      <c r="P1530" s="1162"/>
      <c r="Q1530" s="1163"/>
    </row>
    <row r="1531" spans="1:27" s="1566" customFormat="1" ht="34.5" customHeight="1">
      <c r="A1531" s="841"/>
      <c r="B1531" s="1289"/>
      <c r="C1531" s="1332"/>
      <c r="D1531" s="1288"/>
      <c r="E1531" s="828" t="s">
        <v>1167</v>
      </c>
      <c r="F1531" s="828"/>
      <c r="G1531" s="802"/>
      <c r="H1531" s="797"/>
      <c r="I1531" s="798"/>
      <c r="J1531" s="799"/>
      <c r="K1531" s="800">
        <v>10.18</v>
      </c>
      <c r="L1531" s="842"/>
      <c r="M1531" s="842"/>
      <c r="N1531" s="843"/>
      <c r="O1531" s="1162"/>
      <c r="P1531" s="1162"/>
      <c r="Q1531" s="1163"/>
    </row>
    <row r="1532" spans="1:27" s="1566" customFormat="1" ht="34.5" customHeight="1">
      <c r="A1532" s="841"/>
      <c r="B1532" s="1289"/>
      <c r="C1532" s="1332"/>
      <c r="D1532" s="1288"/>
      <c r="E1532" s="828" t="s">
        <v>1522</v>
      </c>
      <c r="F1532" s="828"/>
      <c r="G1532" s="802"/>
      <c r="H1532" s="797"/>
      <c r="I1532" s="798"/>
      <c r="J1532" s="799"/>
      <c r="K1532" s="800">
        <v>3.49</v>
      </c>
      <c r="L1532" s="842"/>
      <c r="M1532" s="842"/>
      <c r="N1532" s="843"/>
      <c r="O1532" s="1162"/>
      <c r="P1532" s="1162"/>
      <c r="Q1532" s="1163"/>
    </row>
    <row r="1533" spans="1:27" s="1566" customFormat="1" ht="34.5" customHeight="1">
      <c r="A1533" s="841"/>
      <c r="B1533" s="1289"/>
      <c r="C1533" s="1332"/>
      <c r="D1533" s="1288"/>
      <c r="E1533" s="828" t="s">
        <v>1660</v>
      </c>
      <c r="F1533" s="828"/>
      <c r="G1533" s="802"/>
      <c r="H1533" s="797"/>
      <c r="I1533" s="798"/>
      <c r="J1533" s="799"/>
      <c r="K1533" s="800">
        <v>3.61</v>
      </c>
      <c r="L1533" s="842"/>
      <c r="M1533" s="842"/>
      <c r="N1533" s="843"/>
      <c r="O1533" s="1162"/>
      <c r="P1533" s="1162"/>
      <c r="Q1533" s="1163"/>
    </row>
    <row r="1534" spans="1:27" s="1566" customFormat="1" ht="34.5" customHeight="1">
      <c r="A1534" s="841"/>
      <c r="B1534" s="1289"/>
      <c r="C1534" s="1332"/>
      <c r="D1534" s="1288"/>
      <c r="E1534" s="828" t="s">
        <v>1661</v>
      </c>
      <c r="F1534" s="1264"/>
      <c r="G1534" s="802"/>
      <c r="H1534" s="797"/>
      <c r="I1534" s="798"/>
      <c r="J1534" s="799"/>
      <c r="K1534" s="800">
        <v>4.8499999999999996</v>
      </c>
      <c r="L1534" s="842"/>
      <c r="M1534" s="842"/>
      <c r="N1534" s="843"/>
      <c r="O1534" s="1162"/>
      <c r="P1534" s="1162"/>
      <c r="Q1534" s="1163"/>
    </row>
    <row r="1535" spans="1:27" s="1566" customFormat="1" ht="34.5" customHeight="1">
      <c r="A1535" s="841"/>
      <c r="B1535" s="1289"/>
      <c r="C1535" s="1332"/>
      <c r="D1535" s="1288"/>
      <c r="E1535" s="828" t="s">
        <v>1496</v>
      </c>
      <c r="F1535" s="1264"/>
      <c r="G1535" s="802"/>
      <c r="H1535" s="797"/>
      <c r="I1535" s="798"/>
      <c r="J1535" s="799"/>
      <c r="K1535" s="800">
        <v>10.02</v>
      </c>
      <c r="L1535" s="842"/>
      <c r="M1535" s="842"/>
      <c r="N1535" s="843"/>
      <c r="O1535" s="1162"/>
      <c r="P1535" s="1162"/>
      <c r="Q1535" s="1163"/>
    </row>
    <row r="1536" spans="1:27" s="1566" customFormat="1" ht="34.5" customHeight="1">
      <c r="A1536" s="841"/>
      <c r="B1536" s="1289"/>
      <c r="C1536" s="1332"/>
      <c r="D1536" s="1288"/>
      <c r="E1536" s="828" t="s">
        <v>1662</v>
      </c>
      <c r="F1536" s="1264"/>
      <c r="G1536" s="802"/>
      <c r="H1536" s="797"/>
      <c r="I1536" s="798"/>
      <c r="J1536" s="799"/>
      <c r="K1536" s="800">
        <v>15.32</v>
      </c>
      <c r="L1536" s="842"/>
      <c r="M1536" s="842"/>
      <c r="N1536" s="843"/>
      <c r="O1536" s="1162"/>
      <c r="P1536" s="1162"/>
      <c r="Q1536" s="1163"/>
    </row>
    <row r="1537" spans="1:17" s="1566" customFormat="1" ht="34.5" customHeight="1">
      <c r="A1537" s="841"/>
      <c r="B1537" s="1289"/>
      <c r="C1537" s="1332"/>
      <c r="D1537" s="1288"/>
      <c r="E1537" s="828" t="s">
        <v>1663</v>
      </c>
      <c r="F1537" s="1264"/>
      <c r="G1537" s="802"/>
      <c r="H1537" s="797"/>
      <c r="I1537" s="798"/>
      <c r="J1537" s="799"/>
      <c r="K1537" s="800">
        <v>7.3</v>
      </c>
      <c r="L1537" s="842"/>
      <c r="M1537" s="842"/>
      <c r="N1537" s="843"/>
      <c r="O1537" s="1162"/>
      <c r="P1537" s="1162"/>
      <c r="Q1537" s="1163"/>
    </row>
    <row r="1538" spans="1:17" s="1566" customFormat="1" ht="34.5" customHeight="1">
      <c r="A1538" s="841"/>
      <c r="B1538" s="1289"/>
      <c r="C1538" s="1332"/>
      <c r="D1538" s="1288"/>
      <c r="E1538" s="828" t="s">
        <v>1664</v>
      </c>
      <c r="F1538" s="1264"/>
      <c r="G1538" s="802"/>
      <c r="H1538" s="797"/>
      <c r="I1538" s="798"/>
      <c r="J1538" s="799"/>
      <c r="K1538" s="800">
        <v>7.4</v>
      </c>
      <c r="L1538" s="842"/>
      <c r="M1538" s="842"/>
      <c r="N1538" s="843"/>
      <c r="O1538" s="1162"/>
      <c r="P1538" s="1162"/>
      <c r="Q1538" s="1163"/>
    </row>
    <row r="1539" spans="1:17" s="1566" customFormat="1" ht="34.5" customHeight="1">
      <c r="A1539" s="841"/>
      <c r="B1539" s="1289"/>
      <c r="C1539" s="1332"/>
      <c r="D1539" s="1288"/>
      <c r="E1539" s="828" t="s">
        <v>1665</v>
      </c>
      <c r="F1539" s="1264"/>
      <c r="G1539" s="802"/>
      <c r="H1539" s="797"/>
      <c r="I1539" s="798"/>
      <c r="J1539" s="799"/>
      <c r="K1539" s="800">
        <v>7.54</v>
      </c>
      <c r="L1539" s="842"/>
      <c r="M1539" s="842"/>
      <c r="N1539" s="843"/>
      <c r="O1539" s="1162"/>
      <c r="P1539" s="1162"/>
      <c r="Q1539" s="1163"/>
    </row>
    <row r="1540" spans="1:17" s="1566" customFormat="1" ht="34.5" customHeight="1">
      <c r="A1540" s="841"/>
      <c r="B1540" s="1289"/>
      <c r="C1540" s="1332"/>
      <c r="D1540" s="1288"/>
      <c r="E1540" s="828" t="s">
        <v>1675</v>
      </c>
      <c r="F1540" s="1264"/>
      <c r="G1540" s="797"/>
      <c r="H1540" s="797"/>
      <c r="I1540" s="798"/>
      <c r="J1540" s="799"/>
      <c r="K1540" s="800">
        <v>2.25</v>
      </c>
      <c r="L1540" s="842"/>
      <c r="M1540" s="842"/>
      <c r="N1540" s="843"/>
      <c r="O1540" s="1162"/>
      <c r="P1540" s="1162"/>
      <c r="Q1540" s="1163"/>
    </row>
    <row r="1541" spans="1:17" s="1566" customFormat="1" ht="34.5" customHeight="1">
      <c r="A1541" s="841"/>
      <c r="B1541" s="1289"/>
      <c r="C1541" s="1332"/>
      <c r="D1541" s="1288"/>
      <c r="E1541" s="828" t="s">
        <v>1638</v>
      </c>
      <c r="F1541" s="1264"/>
      <c r="G1541" s="802"/>
      <c r="H1541" s="797"/>
      <c r="I1541" s="798"/>
      <c r="J1541" s="799"/>
      <c r="K1541" s="800">
        <v>2.52</v>
      </c>
      <c r="L1541" s="842"/>
      <c r="M1541" s="842"/>
      <c r="N1541" s="843"/>
      <c r="O1541" s="1162"/>
      <c r="P1541" s="1162"/>
      <c r="Q1541" s="1163"/>
    </row>
    <row r="1542" spans="1:17" s="1566" customFormat="1" ht="34.5" customHeight="1">
      <c r="A1542" s="841"/>
      <c r="B1542" s="1289"/>
      <c r="C1542" s="1332"/>
      <c r="D1542" s="1288"/>
      <c r="E1542" s="828" t="s">
        <v>1656</v>
      </c>
      <c r="F1542" s="1264"/>
      <c r="G1542" s="802"/>
      <c r="H1542" s="797"/>
      <c r="I1542" s="798"/>
      <c r="J1542" s="799"/>
      <c r="K1542" s="800">
        <v>1.31</v>
      </c>
      <c r="L1542" s="842"/>
      <c r="M1542" s="842"/>
      <c r="N1542" s="843"/>
      <c r="O1542" s="1162"/>
      <c r="P1542" s="1162"/>
      <c r="Q1542" s="1163"/>
    </row>
    <row r="1543" spans="1:17" s="1566" customFormat="1" ht="34.5" customHeight="1">
      <c r="A1543" s="841"/>
      <c r="B1543" s="1289"/>
      <c r="C1543" s="1332"/>
      <c r="D1543" s="1288"/>
      <c r="E1543" s="828" t="s">
        <v>1657</v>
      </c>
      <c r="F1543" s="828"/>
      <c r="G1543" s="797"/>
      <c r="H1543" s="797"/>
      <c r="I1543" s="798"/>
      <c r="J1543" s="799"/>
      <c r="K1543" s="800">
        <v>1.47</v>
      </c>
      <c r="L1543" s="842"/>
      <c r="M1543" s="842"/>
      <c r="N1543" s="843"/>
      <c r="O1543" s="1162"/>
      <c r="P1543" s="1162"/>
      <c r="Q1543" s="1163"/>
    </row>
    <row r="1544" spans="1:17" s="1566" customFormat="1" ht="34.5" customHeight="1">
      <c r="A1544" s="841"/>
      <c r="B1544" s="1289"/>
      <c r="C1544" s="1332"/>
      <c r="D1544" s="1288"/>
      <c r="E1544" s="828" t="s">
        <v>1676</v>
      </c>
      <c r="F1544" s="828"/>
      <c r="G1544" s="797"/>
      <c r="H1544" s="797"/>
      <c r="I1544" s="798"/>
      <c r="J1544" s="799"/>
      <c r="K1544" s="800">
        <v>9.1199999999999992</v>
      </c>
      <c r="L1544" s="842"/>
      <c r="M1544" s="842"/>
      <c r="N1544" s="843"/>
      <c r="O1544" s="1162"/>
      <c r="P1544" s="1162"/>
      <c r="Q1544" s="1163"/>
    </row>
    <row r="1545" spans="1:17" s="1566" customFormat="1" ht="34.5" customHeight="1">
      <c r="A1545" s="841"/>
      <c r="B1545" s="1289"/>
      <c r="C1545" s="1332"/>
      <c r="D1545" s="1288"/>
      <c r="E1545" s="828" t="s">
        <v>1570</v>
      </c>
      <c r="F1545" s="828"/>
      <c r="G1545" s="797"/>
      <c r="H1545" s="797"/>
      <c r="I1545" s="798"/>
      <c r="J1545" s="799"/>
      <c r="K1545" s="800">
        <v>4.8499999999999996</v>
      </c>
      <c r="L1545" s="842"/>
      <c r="M1545" s="842"/>
      <c r="N1545" s="843"/>
      <c r="O1545" s="1162"/>
      <c r="P1545" s="1162"/>
      <c r="Q1545" s="1163"/>
    </row>
    <row r="1546" spans="1:17" s="1566" customFormat="1" ht="34.5" customHeight="1">
      <c r="A1546" s="841"/>
      <c r="B1546" s="1289"/>
      <c r="C1546" s="1332"/>
      <c r="D1546" s="1288"/>
      <c r="E1546" s="828" t="s">
        <v>1610</v>
      </c>
      <c r="F1546" s="828"/>
      <c r="G1546" s="797"/>
      <c r="H1546" s="797"/>
      <c r="I1546" s="798"/>
      <c r="J1546" s="799"/>
      <c r="K1546" s="800">
        <v>5.22</v>
      </c>
      <c r="L1546" s="842"/>
      <c r="M1546" s="842"/>
      <c r="N1546" s="843"/>
      <c r="O1546" s="1162"/>
      <c r="P1546" s="1162"/>
      <c r="Q1546" s="1163"/>
    </row>
    <row r="1547" spans="1:17" s="1566" customFormat="1" ht="34.5" customHeight="1">
      <c r="A1547" s="841"/>
      <c r="B1547" s="1289"/>
      <c r="C1547" s="1332"/>
      <c r="D1547" s="1288"/>
      <c r="E1547" s="828" t="s">
        <v>1654</v>
      </c>
      <c r="F1547" s="1264"/>
      <c r="G1547" s="797"/>
      <c r="H1547" s="797"/>
      <c r="I1547" s="798"/>
      <c r="J1547" s="799"/>
      <c r="K1547" s="800">
        <v>6.62</v>
      </c>
      <c r="L1547" s="842"/>
      <c r="M1547" s="842"/>
      <c r="N1547" s="843"/>
      <c r="O1547" s="1162"/>
      <c r="P1547" s="1162"/>
      <c r="Q1547" s="1163"/>
    </row>
    <row r="1548" spans="1:17" s="1566" customFormat="1" ht="34.5" customHeight="1">
      <c r="A1548" s="841"/>
      <c r="B1548" s="1289"/>
      <c r="C1548" s="1332"/>
      <c r="D1548" s="1288"/>
      <c r="E1548" s="828" t="s">
        <v>1171</v>
      </c>
      <c r="F1548" s="828"/>
      <c r="G1548" s="797"/>
      <c r="H1548" s="797"/>
      <c r="I1548" s="798"/>
      <c r="J1548" s="799"/>
      <c r="K1548" s="800">
        <v>2.88</v>
      </c>
      <c r="L1548" s="842"/>
      <c r="M1548" s="842"/>
      <c r="N1548" s="843"/>
      <c r="O1548" s="1162"/>
      <c r="P1548" s="1162"/>
      <c r="Q1548" s="1163"/>
    </row>
    <row r="1549" spans="1:17" s="1566" customFormat="1" ht="34.5" customHeight="1">
      <c r="A1549" s="841"/>
      <c r="B1549" s="1289"/>
      <c r="C1549" s="1332"/>
      <c r="D1549" s="1288"/>
      <c r="E1549" s="828" t="s">
        <v>181</v>
      </c>
      <c r="F1549" s="828"/>
      <c r="G1549" s="797"/>
      <c r="H1549" s="797"/>
      <c r="I1549" s="798"/>
      <c r="J1549" s="799"/>
      <c r="K1549" s="800">
        <v>2.0699999999999998</v>
      </c>
      <c r="L1549" s="842"/>
      <c r="M1549" s="842"/>
      <c r="N1549" s="843"/>
      <c r="O1549" s="1162"/>
      <c r="P1549" s="1162"/>
      <c r="Q1549" s="1163"/>
    </row>
    <row r="1550" spans="1:17" s="1566" customFormat="1" ht="34.5" customHeight="1">
      <c r="A1550" s="841"/>
      <c r="B1550" s="1289"/>
      <c r="C1550" s="1332"/>
      <c r="D1550" s="1288"/>
      <c r="E1550" s="828" t="s">
        <v>1645</v>
      </c>
      <c r="F1550" s="1264"/>
      <c r="G1550" s="802"/>
      <c r="H1550" s="797"/>
      <c r="I1550" s="798"/>
      <c r="J1550" s="799"/>
      <c r="K1550" s="800">
        <v>3.15</v>
      </c>
      <c r="L1550" s="842"/>
      <c r="M1550" s="842"/>
      <c r="N1550" s="843"/>
      <c r="O1550" s="1162"/>
      <c r="P1550" s="1162"/>
      <c r="Q1550" s="1163"/>
    </row>
    <row r="1551" spans="1:17" s="1566" customFormat="1" ht="34.5" customHeight="1">
      <c r="A1551" s="841"/>
      <c r="B1551" s="1289"/>
      <c r="C1551" s="1332"/>
      <c r="D1551" s="1288"/>
      <c r="E1551" s="828" t="s">
        <v>1677</v>
      </c>
      <c r="F1551" s="1264"/>
      <c r="G1551" s="802"/>
      <c r="H1551" s="797"/>
      <c r="I1551" s="798"/>
      <c r="J1551" s="799"/>
      <c r="K1551" s="800">
        <v>2.16</v>
      </c>
      <c r="L1551" s="842"/>
      <c r="M1551" s="842"/>
      <c r="N1551" s="843"/>
      <c r="O1551" s="1162"/>
      <c r="P1551" s="1162"/>
      <c r="Q1551" s="1163"/>
    </row>
    <row r="1552" spans="1:17" s="1566" customFormat="1" ht="34.5" customHeight="1">
      <c r="A1552" s="841"/>
      <c r="B1552" s="1289"/>
      <c r="C1552" s="1332"/>
      <c r="D1552" s="1288"/>
      <c r="E1552" s="828" t="s">
        <v>1666</v>
      </c>
      <c r="F1552" s="1264"/>
      <c r="G1552" s="802"/>
      <c r="H1552" s="797"/>
      <c r="I1552" s="798"/>
      <c r="J1552" s="799"/>
      <c r="K1552" s="800">
        <v>7.62</v>
      </c>
      <c r="L1552" s="842"/>
      <c r="M1552" s="842"/>
      <c r="N1552" s="843"/>
      <c r="O1552" s="1162"/>
      <c r="P1552" s="1162"/>
      <c r="Q1552" s="1163"/>
    </row>
    <row r="1553" spans="1:17" s="1566" customFormat="1" ht="34.5" customHeight="1">
      <c r="A1553" s="841"/>
      <c r="B1553" s="1289"/>
      <c r="C1553" s="1332"/>
      <c r="D1553" s="1288"/>
      <c r="E1553" s="1400" t="s">
        <v>1174</v>
      </c>
      <c r="F1553" s="804"/>
      <c r="G1553" s="805"/>
      <c r="H1553" s="806"/>
      <c r="I1553" s="804"/>
      <c r="J1553" s="805"/>
      <c r="K1553" s="806">
        <v>1.08</v>
      </c>
      <c r="L1553" s="842"/>
      <c r="M1553" s="842"/>
      <c r="N1553" s="843"/>
      <c r="O1553" s="1162"/>
      <c r="P1553" s="1162"/>
      <c r="Q1553" s="1163"/>
    </row>
    <row r="1554" spans="1:17" s="1566" customFormat="1" ht="34.5" customHeight="1">
      <c r="A1554" s="841"/>
      <c r="B1554" s="1289"/>
      <c r="C1554" s="1332"/>
      <c r="D1554" s="1288"/>
      <c r="E1554" s="1264" t="s">
        <v>1578</v>
      </c>
      <c r="F1554" s="1264"/>
      <c r="G1554" s="802"/>
      <c r="H1554" s="797"/>
      <c r="I1554" s="798"/>
      <c r="J1554" s="799"/>
      <c r="K1554" s="800"/>
      <c r="L1554" s="842"/>
      <c r="M1554" s="842"/>
      <c r="N1554" s="843"/>
      <c r="O1554" s="1162"/>
      <c r="P1554" s="1162"/>
      <c r="Q1554" s="1163"/>
    </row>
    <row r="1555" spans="1:17" s="1566" customFormat="1" ht="34.5" customHeight="1">
      <c r="A1555" s="841"/>
      <c r="B1555" s="1289"/>
      <c r="C1555" s="1332"/>
      <c r="D1555" s="1288"/>
      <c r="E1555" s="1400" t="s">
        <v>1771</v>
      </c>
      <c r="F1555" s="804"/>
      <c r="G1555" s="805"/>
      <c r="H1555" s="806"/>
      <c r="I1555" s="804"/>
      <c r="J1555" s="805"/>
      <c r="K1555" s="806">
        <v>43.56</v>
      </c>
      <c r="L1555" s="842"/>
      <c r="M1555" s="842"/>
      <c r="N1555" s="843"/>
      <c r="O1555" s="1162"/>
      <c r="P1555" s="1162"/>
      <c r="Q1555" s="1163"/>
    </row>
    <row r="1556" spans="1:17" s="1566" customFormat="1" ht="34.5" customHeight="1">
      <c r="A1556" s="841"/>
      <c r="B1556" s="1289"/>
      <c r="C1556" s="1332"/>
      <c r="D1556" s="1288"/>
      <c r="E1556" s="828" t="s">
        <v>1658</v>
      </c>
      <c r="F1556" s="1264"/>
      <c r="G1556" s="802"/>
      <c r="H1556" s="797"/>
      <c r="I1556" s="798"/>
      <c r="J1556" s="799"/>
      <c r="K1556" s="800">
        <v>14.23</v>
      </c>
      <c r="L1556" s="842"/>
      <c r="M1556" s="842"/>
      <c r="N1556" s="843"/>
      <c r="O1556" s="1162"/>
      <c r="P1556" s="1162"/>
      <c r="Q1556" s="1163"/>
    </row>
    <row r="1557" spans="1:17" s="1566" customFormat="1" ht="34.5" customHeight="1">
      <c r="A1557" s="841"/>
      <c r="B1557" s="1289"/>
      <c r="C1557" s="1332"/>
      <c r="D1557" s="1288"/>
      <c r="E1557" s="1400" t="s">
        <v>1659</v>
      </c>
      <c r="F1557" s="804"/>
      <c r="G1557" s="805"/>
      <c r="H1557" s="806"/>
      <c r="I1557" s="804"/>
      <c r="J1557" s="805"/>
      <c r="K1557" s="806">
        <v>3.73</v>
      </c>
      <c r="L1557" s="842"/>
      <c r="M1557" s="842"/>
      <c r="N1557" s="843"/>
      <c r="O1557" s="1162"/>
      <c r="P1557" s="1162"/>
      <c r="Q1557" s="1163"/>
    </row>
    <row r="1558" spans="1:17" s="1566" customFormat="1" ht="34.5" customHeight="1">
      <c r="A1558" s="841"/>
      <c r="B1558" s="1289"/>
      <c r="C1558" s="1332"/>
      <c r="D1558" s="1288"/>
      <c r="E1558" s="828" t="s">
        <v>1659</v>
      </c>
      <c r="F1558" s="1264"/>
      <c r="G1558" s="802"/>
      <c r="H1558" s="797"/>
      <c r="I1558" s="798"/>
      <c r="J1558" s="799"/>
      <c r="K1558" s="800">
        <v>14.09</v>
      </c>
      <c r="L1558" s="842"/>
      <c r="M1558" s="842"/>
      <c r="N1558" s="843"/>
      <c r="O1558" s="1162"/>
      <c r="P1558" s="1162"/>
      <c r="Q1558" s="1163"/>
    </row>
    <row r="1559" spans="1:17" s="1566" customFormat="1" ht="34.5" customHeight="1">
      <c r="A1559" s="841"/>
      <c r="B1559" s="1289"/>
      <c r="C1559" s="1332"/>
      <c r="D1559" s="1288"/>
      <c r="E1559" s="1400" t="s">
        <v>1773</v>
      </c>
      <c r="F1559" s="804"/>
      <c r="G1559" s="805"/>
      <c r="H1559" s="806"/>
      <c r="I1559" s="804"/>
      <c r="J1559" s="805"/>
      <c r="K1559" s="806">
        <v>62.58</v>
      </c>
      <c r="L1559" s="842"/>
      <c r="M1559" s="842"/>
      <c r="N1559" s="843"/>
      <c r="O1559" s="1162"/>
      <c r="P1559" s="1162"/>
      <c r="Q1559" s="1163"/>
    </row>
    <row r="1560" spans="1:17" s="1566" customFormat="1" ht="34.5" customHeight="1">
      <c r="A1560" s="841"/>
      <c r="B1560" s="1289"/>
      <c r="C1560" s="1332"/>
      <c r="D1560" s="1288"/>
      <c r="E1560" s="828" t="s">
        <v>1843</v>
      </c>
      <c r="F1560" s="1264"/>
      <c r="G1560" s="802"/>
      <c r="H1560" s="797"/>
      <c r="I1560" s="798"/>
      <c r="J1560" s="799"/>
      <c r="K1560" s="800">
        <v>0.875</v>
      </c>
      <c r="L1560" s="842"/>
      <c r="M1560" s="842"/>
      <c r="N1560" s="843"/>
      <c r="O1560" s="1162"/>
      <c r="P1560" s="1162"/>
      <c r="Q1560" s="1163"/>
    </row>
    <row r="1561" spans="1:17" s="1566" customFormat="1" ht="34.5" customHeight="1">
      <c r="A1561" s="841"/>
      <c r="B1561" s="1289"/>
      <c r="C1561" s="1332"/>
      <c r="D1561" s="1288"/>
      <c r="E1561" s="1400" t="s">
        <v>1844</v>
      </c>
      <c r="F1561" s="804"/>
      <c r="G1561" s="805"/>
      <c r="H1561" s="806"/>
      <c r="I1561" s="804"/>
      <c r="J1561" s="805"/>
      <c r="K1561" s="806">
        <v>14.18</v>
      </c>
      <c r="L1561" s="842"/>
      <c r="M1561" s="842"/>
      <c r="N1561" s="843"/>
      <c r="O1561" s="1162"/>
      <c r="P1561" s="1162"/>
      <c r="Q1561" s="1163"/>
    </row>
    <row r="1562" spans="1:17" s="1566" customFormat="1" ht="34.5" customHeight="1">
      <c r="A1562" s="841"/>
      <c r="B1562" s="1289"/>
      <c r="C1562" s="1332"/>
      <c r="D1562" s="1288"/>
      <c r="E1562" s="828" t="s">
        <v>1845</v>
      </c>
      <c r="F1562" s="1264"/>
      <c r="G1562" s="802"/>
      <c r="H1562" s="797"/>
      <c r="I1562" s="798"/>
      <c r="J1562" s="799"/>
      <c r="K1562" s="800">
        <v>5.04</v>
      </c>
      <c r="L1562" s="842"/>
      <c r="M1562" s="842"/>
      <c r="N1562" s="843"/>
      <c r="O1562" s="1162"/>
      <c r="P1562" s="1162"/>
      <c r="Q1562" s="1163"/>
    </row>
    <row r="1563" spans="1:17" s="1566" customFormat="1" ht="34.5" customHeight="1">
      <c r="A1563" s="841"/>
      <c r="B1563" s="1289"/>
      <c r="C1563" s="1332"/>
      <c r="D1563" s="1288"/>
      <c r="E1563" s="1400" t="s">
        <v>1846</v>
      </c>
      <c r="F1563" s="804"/>
      <c r="G1563" s="805"/>
      <c r="H1563" s="806"/>
      <c r="I1563" s="804"/>
      <c r="J1563" s="805"/>
      <c r="K1563" s="806">
        <v>2.23</v>
      </c>
      <c r="L1563" s="842"/>
      <c r="M1563" s="842"/>
      <c r="N1563" s="843"/>
      <c r="O1563" s="1162"/>
      <c r="P1563" s="1162"/>
      <c r="Q1563" s="1163"/>
    </row>
    <row r="1564" spans="1:17" s="1566" customFormat="1" ht="34.5" customHeight="1">
      <c r="A1564" s="841"/>
      <c r="B1564" s="1289"/>
      <c r="C1564" s="1332"/>
      <c r="D1564" s="1288"/>
      <c r="E1564" s="828" t="s">
        <v>1847</v>
      </c>
      <c r="F1564" s="1264"/>
      <c r="G1564" s="802"/>
      <c r="H1564" s="797"/>
      <c r="I1564" s="798"/>
      <c r="J1564" s="799"/>
      <c r="K1564" s="800">
        <v>9.3000000000000007</v>
      </c>
      <c r="L1564" s="842"/>
      <c r="M1564" s="842"/>
      <c r="N1564" s="843"/>
      <c r="O1564" s="1162"/>
      <c r="P1564" s="1162"/>
      <c r="Q1564" s="1163"/>
    </row>
    <row r="1565" spans="1:17" s="1566" customFormat="1" ht="34.5" customHeight="1">
      <c r="A1565" s="841"/>
      <c r="B1565" s="1289"/>
      <c r="C1565" s="1332"/>
      <c r="D1565" s="1288"/>
      <c r="E1565" s="1400" t="s">
        <v>1848</v>
      </c>
      <c r="F1565" s="804"/>
      <c r="G1565" s="805"/>
      <c r="H1565" s="806"/>
      <c r="I1565" s="804"/>
      <c r="J1565" s="805"/>
      <c r="K1565" s="806">
        <v>2.7</v>
      </c>
      <c r="L1565" s="842"/>
      <c r="M1565" s="842"/>
      <c r="N1565" s="843"/>
      <c r="O1565" s="1162"/>
      <c r="P1565" s="1162"/>
      <c r="Q1565" s="1163"/>
    </row>
    <row r="1566" spans="1:17" s="1566" customFormat="1" ht="34.5" customHeight="1">
      <c r="A1566" s="841"/>
      <c r="B1566" s="1289"/>
      <c r="C1566" s="1332"/>
      <c r="D1566" s="1288"/>
      <c r="E1566" s="828" t="s">
        <v>1849</v>
      </c>
      <c r="F1566" s="1264"/>
      <c r="G1566" s="802"/>
      <c r="H1566" s="797"/>
      <c r="I1566" s="798"/>
      <c r="J1566" s="799"/>
      <c r="K1566" s="800">
        <v>82.53</v>
      </c>
      <c r="L1566" s="842"/>
      <c r="M1566" s="842"/>
      <c r="N1566" s="843"/>
      <c r="O1566" s="1162"/>
      <c r="P1566" s="1162"/>
      <c r="Q1566" s="1163"/>
    </row>
    <row r="1567" spans="1:17" s="1566" customFormat="1" ht="34.5" customHeight="1">
      <c r="A1567" s="841"/>
      <c r="B1567" s="1289"/>
      <c r="C1567" s="1332"/>
      <c r="D1567" s="1288"/>
      <c r="E1567" s="1400" t="s">
        <v>1850</v>
      </c>
      <c r="F1567" s="804"/>
      <c r="G1567" s="805"/>
      <c r="H1567" s="806"/>
      <c r="I1567" s="804"/>
      <c r="J1567" s="805"/>
      <c r="K1567" s="806">
        <v>22.44</v>
      </c>
      <c r="L1567" s="842"/>
      <c r="M1567" s="842"/>
      <c r="N1567" s="843"/>
      <c r="O1567" s="1162"/>
      <c r="P1567" s="1162"/>
      <c r="Q1567" s="1163"/>
    </row>
    <row r="1568" spans="1:17" s="1566" customFormat="1" ht="34.5" customHeight="1">
      <c r="A1568" s="841"/>
      <c r="B1568" s="1289"/>
      <c r="C1568" s="1332"/>
      <c r="D1568" s="1288"/>
      <c r="E1568" s="828" t="s">
        <v>1851</v>
      </c>
      <c r="F1568" s="1264"/>
      <c r="G1568" s="802"/>
      <c r="H1568" s="797"/>
      <c r="I1568" s="798"/>
      <c r="J1568" s="799"/>
      <c r="K1568" s="800">
        <v>18.7</v>
      </c>
      <c r="L1568" s="842"/>
      <c r="M1568" s="842"/>
      <c r="N1568" s="843"/>
      <c r="O1568" s="1162"/>
      <c r="P1568" s="1162"/>
      <c r="Q1568" s="1163"/>
    </row>
    <row r="1569" spans="1:17" s="1566" customFormat="1" ht="34.5" customHeight="1">
      <c r="A1569" s="841"/>
      <c r="B1569" s="1289"/>
      <c r="C1569" s="1332"/>
      <c r="D1569" s="1288"/>
      <c r="E1569" s="1264" t="s">
        <v>1175</v>
      </c>
      <c r="F1569" s="828"/>
      <c r="G1569" s="797"/>
      <c r="H1569" s="797"/>
      <c r="I1569" s="798"/>
      <c r="J1569" s="799"/>
      <c r="K1569" s="800"/>
      <c r="L1569" s="842"/>
      <c r="M1569" s="842"/>
      <c r="N1569" s="843"/>
      <c r="O1569" s="1162"/>
      <c r="P1569" s="1162"/>
      <c r="Q1569" s="1163"/>
    </row>
    <row r="1570" spans="1:17" s="1566" customFormat="1" ht="34.5" customHeight="1">
      <c r="A1570" s="841"/>
      <c r="B1570" s="1289"/>
      <c r="C1570" s="1332"/>
      <c r="D1570" s="1288"/>
      <c r="E1570" s="1400" t="s">
        <v>1178</v>
      </c>
      <c r="F1570" s="804"/>
      <c r="G1570" s="805"/>
      <c r="H1570" s="806"/>
      <c r="I1570" s="804"/>
      <c r="J1570" s="805"/>
      <c r="K1570" s="806"/>
      <c r="L1570" s="842"/>
      <c r="M1570" s="842"/>
      <c r="N1570" s="843"/>
      <c r="O1570" s="1162"/>
      <c r="P1570" s="1162"/>
      <c r="Q1570" s="1163"/>
    </row>
    <row r="1571" spans="1:17" s="1566" customFormat="1" ht="34.5" customHeight="1">
      <c r="A1571" s="841"/>
      <c r="B1571" s="1289"/>
      <c r="C1571" s="1332"/>
      <c r="D1571" s="1288"/>
      <c r="E1571" s="828" t="s">
        <v>1621</v>
      </c>
      <c r="F1571" s="828"/>
      <c r="G1571" s="797">
        <v>1</v>
      </c>
      <c r="H1571" s="797">
        <v>0.96</v>
      </c>
      <c r="I1571" s="798">
        <v>0.1</v>
      </c>
      <c r="J1571" s="799"/>
      <c r="K1571" s="800">
        <v>9.6000000000000002E-2</v>
      </c>
      <c r="L1571" s="842"/>
      <c r="M1571" s="842"/>
      <c r="N1571" s="843"/>
      <c r="O1571" s="1162"/>
      <c r="P1571" s="1162"/>
      <c r="Q1571" s="1163"/>
    </row>
    <row r="1572" spans="1:17" s="1566" customFormat="1" ht="34.5" customHeight="1">
      <c r="A1572" s="841"/>
      <c r="B1572" s="1289"/>
      <c r="C1572" s="1332"/>
      <c r="D1572" s="1288"/>
      <c r="E1572" s="1400" t="s">
        <v>1497</v>
      </c>
      <c r="F1572" s="804"/>
      <c r="G1572" s="805"/>
      <c r="H1572" s="806"/>
      <c r="I1572" s="804"/>
      <c r="J1572" s="805"/>
      <c r="K1572" s="806"/>
      <c r="L1572" s="842"/>
      <c r="M1572" s="842"/>
      <c r="N1572" s="843"/>
      <c r="O1572" s="1162"/>
      <c r="P1572" s="1162"/>
      <c r="Q1572" s="1163"/>
    </row>
    <row r="1573" spans="1:17" s="1566" customFormat="1" ht="34.5" customHeight="1">
      <c r="A1573" s="841"/>
      <c r="B1573" s="1289"/>
      <c r="C1573" s="1332"/>
      <c r="D1573" s="1288"/>
      <c r="E1573" s="828" t="s">
        <v>1621</v>
      </c>
      <c r="F1573" s="828"/>
      <c r="G1573" s="797">
        <v>1</v>
      </c>
      <c r="H1573" s="797">
        <v>0.96</v>
      </c>
      <c r="I1573" s="798">
        <v>0.1</v>
      </c>
      <c r="J1573" s="799"/>
      <c r="K1573" s="800">
        <v>9.6000000000000002E-2</v>
      </c>
      <c r="L1573" s="842"/>
      <c r="M1573" s="842"/>
      <c r="N1573" s="843"/>
      <c r="O1573" s="1162"/>
      <c r="P1573" s="1162"/>
      <c r="Q1573" s="1163"/>
    </row>
    <row r="1574" spans="1:17" s="1566" customFormat="1" ht="34.5" customHeight="1">
      <c r="A1574" s="841"/>
      <c r="B1574" s="1289"/>
      <c r="C1574" s="1332"/>
      <c r="D1574" s="1288"/>
      <c r="E1574" s="1400" t="s">
        <v>1219</v>
      </c>
      <c r="F1574" s="804"/>
      <c r="G1574" s="805"/>
      <c r="H1574" s="806"/>
      <c r="I1574" s="804"/>
      <c r="J1574" s="805"/>
      <c r="K1574" s="806"/>
      <c r="L1574" s="842"/>
      <c r="M1574" s="842"/>
      <c r="N1574" s="843"/>
      <c r="O1574" s="1162"/>
      <c r="P1574" s="1162"/>
      <c r="Q1574" s="1163"/>
    </row>
    <row r="1575" spans="1:17" s="1566" customFormat="1" ht="34.5" customHeight="1">
      <c r="A1575" s="841"/>
      <c r="B1575" s="1289"/>
      <c r="C1575" s="1332"/>
      <c r="D1575" s="1288"/>
      <c r="E1575" s="828" t="s">
        <v>1529</v>
      </c>
      <c r="F1575" s="828"/>
      <c r="G1575" s="797">
        <v>1</v>
      </c>
      <c r="H1575" s="797">
        <v>0.96</v>
      </c>
      <c r="I1575" s="798">
        <v>0.15</v>
      </c>
      <c r="J1575" s="799"/>
      <c r="K1575" s="800">
        <v>0.14399999999999999</v>
      </c>
      <c r="L1575" s="842"/>
      <c r="M1575" s="842"/>
      <c r="N1575" s="843"/>
      <c r="O1575" s="1162"/>
      <c r="P1575" s="1162"/>
      <c r="Q1575" s="1163"/>
    </row>
    <row r="1576" spans="1:17" s="1566" customFormat="1" ht="34.5" customHeight="1">
      <c r="A1576" s="841"/>
      <c r="B1576" s="1289"/>
      <c r="C1576" s="1332"/>
      <c r="D1576" s="1288"/>
      <c r="E1576" s="1400" t="s">
        <v>1177</v>
      </c>
      <c r="F1576" s="804"/>
      <c r="G1576" s="805"/>
      <c r="H1576" s="806"/>
      <c r="I1576" s="804"/>
      <c r="J1576" s="805"/>
      <c r="K1576" s="806"/>
      <c r="L1576" s="842"/>
      <c r="M1576" s="842"/>
      <c r="N1576" s="843"/>
      <c r="O1576" s="1162"/>
      <c r="P1576" s="1162"/>
      <c r="Q1576" s="1163"/>
    </row>
    <row r="1577" spans="1:17" s="1566" customFormat="1" ht="34.5" customHeight="1">
      <c r="A1577" s="841"/>
      <c r="B1577" s="1289"/>
      <c r="C1577" s="1332"/>
      <c r="D1577" s="1288"/>
      <c r="E1577" s="828" t="s">
        <v>1678</v>
      </c>
      <c r="F1577" s="1264"/>
      <c r="G1577" s="802">
        <v>1</v>
      </c>
      <c r="H1577" s="797">
        <v>0.86</v>
      </c>
      <c r="I1577" s="798">
        <v>0.1</v>
      </c>
      <c r="J1577" s="799"/>
      <c r="K1577" s="800">
        <v>8.6000000000000007E-2</v>
      </c>
      <c r="L1577" s="842"/>
      <c r="M1577" s="842"/>
      <c r="N1577" s="843"/>
      <c r="O1577" s="1162"/>
      <c r="P1577" s="1162"/>
      <c r="Q1577" s="1163"/>
    </row>
    <row r="1578" spans="1:17" s="1566" customFormat="1" ht="34.5" customHeight="1">
      <c r="A1578" s="841"/>
      <c r="B1578" s="1289"/>
      <c r="C1578" s="1332"/>
      <c r="D1578" s="1288"/>
      <c r="E1578" s="1400" t="s">
        <v>1495</v>
      </c>
      <c r="F1578" s="804"/>
      <c r="G1578" s="805"/>
      <c r="H1578" s="806"/>
      <c r="I1578" s="804"/>
      <c r="J1578" s="805"/>
      <c r="K1578" s="806"/>
      <c r="L1578" s="842"/>
      <c r="M1578" s="842"/>
      <c r="N1578" s="843"/>
      <c r="O1578" s="1162"/>
      <c r="P1578" s="1162"/>
      <c r="Q1578" s="1163"/>
    </row>
    <row r="1579" spans="1:17" s="1566" customFormat="1" ht="34.5" customHeight="1">
      <c r="A1579" s="841"/>
      <c r="B1579" s="1289"/>
      <c r="C1579" s="1332"/>
      <c r="D1579" s="1288"/>
      <c r="E1579" s="828" t="s">
        <v>1679</v>
      </c>
      <c r="F1579" s="1264"/>
      <c r="G1579" s="802">
        <v>1</v>
      </c>
      <c r="H1579" s="797">
        <v>1.26</v>
      </c>
      <c r="I1579" s="798">
        <v>0.15</v>
      </c>
      <c r="J1579" s="799"/>
      <c r="K1579" s="800">
        <v>0.189</v>
      </c>
      <c r="L1579" s="842"/>
      <c r="M1579" s="842"/>
      <c r="N1579" s="843"/>
      <c r="O1579" s="1162"/>
      <c r="P1579" s="1162"/>
      <c r="Q1579" s="1163"/>
    </row>
    <row r="1580" spans="1:17" s="1566" customFormat="1" ht="34.5" customHeight="1">
      <c r="A1580" s="841"/>
      <c r="B1580" s="1289"/>
      <c r="C1580" s="1332"/>
      <c r="D1580" s="1288"/>
      <c r="E1580" s="1400" t="s">
        <v>1680</v>
      </c>
      <c r="F1580" s="804"/>
      <c r="G1580" s="805">
        <v>1</v>
      </c>
      <c r="H1580" s="806">
        <v>2.2599999999999998</v>
      </c>
      <c r="I1580" s="804">
        <v>0.15</v>
      </c>
      <c r="J1580" s="805"/>
      <c r="K1580" s="806">
        <v>0.33899999999999997</v>
      </c>
      <c r="L1580" s="842"/>
      <c r="M1580" s="842"/>
      <c r="N1580" s="843"/>
      <c r="O1580" s="1162"/>
      <c r="P1580" s="1162"/>
      <c r="Q1580" s="1163"/>
    </row>
    <row r="1581" spans="1:17" s="1566" customFormat="1" ht="34.5" customHeight="1">
      <c r="A1581" s="841"/>
      <c r="B1581" s="1289"/>
      <c r="C1581" s="1332"/>
      <c r="D1581" s="1288"/>
      <c r="E1581" s="828" t="s">
        <v>1167</v>
      </c>
      <c r="F1581" s="1264"/>
      <c r="G1581" s="802"/>
      <c r="H1581" s="797"/>
      <c r="I1581" s="798"/>
      <c r="J1581" s="799"/>
      <c r="K1581" s="800"/>
      <c r="L1581" s="842"/>
      <c r="M1581" s="842"/>
      <c r="N1581" s="843"/>
      <c r="O1581" s="1162"/>
      <c r="P1581" s="1162"/>
      <c r="Q1581" s="1163"/>
    </row>
    <row r="1582" spans="1:17" s="1566" customFormat="1" ht="34.5" customHeight="1">
      <c r="A1582" s="841"/>
      <c r="B1582" s="1289"/>
      <c r="C1582" s="1332"/>
      <c r="D1582" s="1288"/>
      <c r="E1582" s="1400" t="s">
        <v>1529</v>
      </c>
      <c r="F1582" s="804"/>
      <c r="G1582" s="805">
        <v>1</v>
      </c>
      <c r="H1582" s="806">
        <v>0.96</v>
      </c>
      <c r="I1582" s="804">
        <v>0.15</v>
      </c>
      <c r="J1582" s="805"/>
      <c r="K1582" s="806">
        <v>0.14399999999999999</v>
      </c>
      <c r="L1582" s="842"/>
      <c r="M1582" s="842"/>
      <c r="N1582" s="843"/>
      <c r="O1582" s="1162"/>
      <c r="P1582" s="1162"/>
      <c r="Q1582" s="1163"/>
    </row>
    <row r="1583" spans="1:17" s="1566" customFormat="1" ht="34.5" customHeight="1">
      <c r="A1583" s="841"/>
      <c r="B1583" s="1289"/>
      <c r="C1583" s="1332"/>
      <c r="D1583" s="1288"/>
      <c r="E1583" s="828" t="s">
        <v>1496</v>
      </c>
      <c r="F1583" s="1264"/>
      <c r="G1583" s="802"/>
      <c r="H1583" s="797"/>
      <c r="I1583" s="798"/>
      <c r="J1583" s="799"/>
      <c r="K1583" s="800"/>
      <c r="L1583" s="842"/>
      <c r="M1583" s="842"/>
      <c r="N1583" s="843"/>
      <c r="O1583" s="1162"/>
      <c r="P1583" s="1162"/>
      <c r="Q1583" s="1163"/>
    </row>
    <row r="1584" spans="1:17" s="1566" customFormat="1" ht="34.5" customHeight="1">
      <c r="A1584" s="841"/>
      <c r="B1584" s="1289"/>
      <c r="C1584" s="1332"/>
      <c r="D1584" s="1288"/>
      <c r="E1584" s="1400" t="s">
        <v>1529</v>
      </c>
      <c r="F1584" s="804"/>
      <c r="G1584" s="805">
        <v>1</v>
      </c>
      <c r="H1584" s="806">
        <v>0.96</v>
      </c>
      <c r="I1584" s="804">
        <v>0.15</v>
      </c>
      <c r="J1584" s="805"/>
      <c r="K1584" s="806">
        <v>0.14399999999999999</v>
      </c>
      <c r="L1584" s="842"/>
      <c r="M1584" s="842"/>
      <c r="N1584" s="843"/>
      <c r="O1584" s="1162"/>
      <c r="P1584" s="1162"/>
      <c r="Q1584" s="1163"/>
    </row>
    <row r="1585" spans="1:17" s="1566" customFormat="1" ht="34.5" customHeight="1">
      <c r="A1585" s="841"/>
      <c r="B1585" s="1289"/>
      <c r="C1585" s="1332"/>
      <c r="D1585" s="1288"/>
      <c r="E1585" s="828" t="s">
        <v>1663</v>
      </c>
      <c r="F1585" s="1264"/>
      <c r="G1585" s="802"/>
      <c r="H1585" s="797"/>
      <c r="I1585" s="798"/>
      <c r="J1585" s="799"/>
      <c r="K1585" s="800"/>
      <c r="L1585" s="842"/>
      <c r="M1585" s="842"/>
      <c r="N1585" s="843"/>
      <c r="O1585" s="1162"/>
      <c r="P1585" s="1162"/>
      <c r="Q1585" s="1163"/>
    </row>
    <row r="1586" spans="1:17" s="1566" customFormat="1" ht="34.5" customHeight="1">
      <c r="A1586" s="841"/>
      <c r="B1586" s="1289"/>
      <c r="C1586" s="1332"/>
      <c r="D1586" s="1288"/>
      <c r="E1586" s="1400" t="s">
        <v>1678</v>
      </c>
      <c r="F1586" s="804"/>
      <c r="G1586" s="805">
        <v>1</v>
      </c>
      <c r="H1586" s="806">
        <v>0.86</v>
      </c>
      <c r="I1586" s="804">
        <v>0.1</v>
      </c>
      <c r="J1586" s="805"/>
      <c r="K1586" s="806">
        <v>8.6000000000000007E-2</v>
      </c>
      <c r="L1586" s="842"/>
      <c r="M1586" s="842"/>
      <c r="N1586" s="843"/>
      <c r="O1586" s="1162"/>
      <c r="P1586" s="1162"/>
      <c r="Q1586" s="1163"/>
    </row>
    <row r="1587" spans="1:17" s="1566" customFormat="1" ht="34.5" customHeight="1">
      <c r="A1587" s="841"/>
      <c r="B1587" s="1289"/>
      <c r="C1587" s="1332"/>
      <c r="D1587" s="1288"/>
      <c r="E1587" s="828" t="s">
        <v>1668</v>
      </c>
      <c r="F1587" s="1264"/>
      <c r="G1587" s="802"/>
      <c r="H1587" s="797"/>
      <c r="I1587" s="798"/>
      <c r="J1587" s="799"/>
      <c r="K1587" s="800"/>
      <c r="L1587" s="842"/>
      <c r="M1587" s="842"/>
      <c r="N1587" s="843"/>
      <c r="O1587" s="1162"/>
      <c r="P1587" s="1162"/>
      <c r="Q1587" s="1163"/>
    </row>
    <row r="1588" spans="1:17" s="1566" customFormat="1" ht="34.5" customHeight="1">
      <c r="A1588" s="841"/>
      <c r="B1588" s="1289"/>
      <c r="C1588" s="1332"/>
      <c r="D1588" s="1288"/>
      <c r="E1588" s="1400" t="s">
        <v>1678</v>
      </c>
      <c r="F1588" s="804"/>
      <c r="G1588" s="805">
        <v>1</v>
      </c>
      <c r="H1588" s="806">
        <v>0.86</v>
      </c>
      <c r="I1588" s="804">
        <v>0.1</v>
      </c>
      <c r="J1588" s="805"/>
      <c r="K1588" s="806">
        <v>8.6000000000000007E-2</v>
      </c>
      <c r="L1588" s="842"/>
      <c r="M1588" s="842"/>
      <c r="N1588" s="843"/>
      <c r="O1588" s="1162"/>
      <c r="P1588" s="1162"/>
      <c r="Q1588" s="1163"/>
    </row>
    <row r="1589" spans="1:17" s="1566" customFormat="1" ht="34.5" customHeight="1">
      <c r="A1589" s="841"/>
      <c r="B1589" s="1289"/>
      <c r="C1589" s="1332"/>
      <c r="D1589" s="1288"/>
      <c r="E1589" s="828" t="s">
        <v>1669</v>
      </c>
      <c r="F1589" s="1264"/>
      <c r="G1589" s="802"/>
      <c r="H1589" s="797"/>
      <c r="I1589" s="798"/>
      <c r="J1589" s="799"/>
      <c r="K1589" s="800"/>
      <c r="L1589" s="842"/>
      <c r="M1589" s="842"/>
      <c r="N1589" s="843"/>
      <c r="O1589" s="1162"/>
      <c r="P1589" s="1162"/>
      <c r="Q1589" s="1163"/>
    </row>
    <row r="1590" spans="1:17" s="1566" customFormat="1" ht="34.5" customHeight="1">
      <c r="A1590" s="841"/>
      <c r="B1590" s="1289"/>
      <c r="C1590" s="1332"/>
      <c r="D1590" s="1288"/>
      <c r="E1590" s="1400" t="s">
        <v>1621</v>
      </c>
      <c r="F1590" s="804"/>
      <c r="G1590" s="805">
        <v>1</v>
      </c>
      <c r="H1590" s="806">
        <v>0.96</v>
      </c>
      <c r="I1590" s="804">
        <v>0.1</v>
      </c>
      <c r="J1590" s="805"/>
      <c r="K1590" s="806">
        <v>9.6000000000000002E-2</v>
      </c>
      <c r="L1590" s="842"/>
      <c r="M1590" s="842"/>
      <c r="N1590" s="843"/>
      <c r="O1590" s="1162"/>
      <c r="P1590" s="1162"/>
      <c r="Q1590" s="1163"/>
    </row>
    <row r="1591" spans="1:17" s="1566" customFormat="1" ht="34.5" customHeight="1">
      <c r="A1591" s="841"/>
      <c r="B1591" s="1289"/>
      <c r="C1591" s="1332"/>
      <c r="D1591" s="1288"/>
      <c r="E1591" s="828" t="s">
        <v>1676</v>
      </c>
      <c r="F1591" s="1264"/>
      <c r="G1591" s="802"/>
      <c r="H1591" s="797"/>
      <c r="I1591" s="798"/>
      <c r="J1591" s="799"/>
      <c r="K1591" s="800"/>
      <c r="L1591" s="842"/>
      <c r="M1591" s="842"/>
      <c r="N1591" s="843"/>
      <c r="O1591" s="1162"/>
      <c r="P1591" s="1162"/>
      <c r="Q1591" s="1163"/>
    </row>
    <row r="1592" spans="1:17" s="1566" customFormat="1" ht="34.5" customHeight="1">
      <c r="A1592" s="841"/>
      <c r="B1592" s="1289"/>
      <c r="C1592" s="1332"/>
      <c r="D1592" s="1288"/>
      <c r="E1592" s="1400" t="s">
        <v>1529</v>
      </c>
      <c r="F1592" s="804"/>
      <c r="G1592" s="805">
        <v>1</v>
      </c>
      <c r="H1592" s="806">
        <v>0.96</v>
      </c>
      <c r="I1592" s="804">
        <v>0.15</v>
      </c>
      <c r="J1592" s="805"/>
      <c r="K1592" s="806">
        <v>0.14399999999999999</v>
      </c>
      <c r="L1592" s="842"/>
      <c r="M1592" s="842"/>
      <c r="N1592" s="843"/>
      <c r="O1592" s="1162"/>
      <c r="P1592" s="1162"/>
      <c r="Q1592" s="1163"/>
    </row>
    <row r="1593" spans="1:17" s="1566" customFormat="1" ht="34.5" customHeight="1">
      <c r="A1593" s="841"/>
      <c r="B1593" s="1289"/>
      <c r="C1593" s="1332"/>
      <c r="D1593" s="1288"/>
      <c r="E1593" s="828" t="s">
        <v>1570</v>
      </c>
      <c r="F1593" s="1264"/>
      <c r="G1593" s="802"/>
      <c r="H1593" s="797"/>
      <c r="I1593" s="798"/>
      <c r="J1593" s="799"/>
      <c r="K1593" s="800"/>
      <c r="L1593" s="842"/>
      <c r="M1593" s="842"/>
      <c r="N1593" s="843"/>
      <c r="O1593" s="1162"/>
      <c r="P1593" s="1162"/>
      <c r="Q1593" s="1163"/>
    </row>
    <row r="1594" spans="1:17" s="1566" customFormat="1" ht="34.5" customHeight="1">
      <c r="A1594" s="841"/>
      <c r="B1594" s="1289"/>
      <c r="C1594" s="1332"/>
      <c r="D1594" s="1288"/>
      <c r="E1594" s="1400" t="s">
        <v>1527</v>
      </c>
      <c r="F1594" s="804"/>
      <c r="G1594" s="805">
        <v>1</v>
      </c>
      <c r="H1594" s="806">
        <v>0.86</v>
      </c>
      <c r="I1594" s="804">
        <v>0.15</v>
      </c>
      <c r="J1594" s="805"/>
      <c r="K1594" s="806">
        <v>0.129</v>
      </c>
      <c r="L1594" s="842"/>
      <c r="M1594" s="842"/>
      <c r="N1594" s="843"/>
      <c r="O1594" s="1162"/>
      <c r="P1594" s="1162"/>
      <c r="Q1594" s="1163"/>
    </row>
    <row r="1595" spans="1:17" s="1566" customFormat="1" ht="34.5" customHeight="1">
      <c r="A1595" s="841"/>
      <c r="B1595" s="1289"/>
      <c r="C1595" s="1332"/>
      <c r="D1595" s="1288"/>
      <c r="E1595" s="828" t="s">
        <v>1610</v>
      </c>
      <c r="F1595" s="828"/>
      <c r="G1595" s="797"/>
      <c r="H1595" s="797"/>
      <c r="I1595" s="798"/>
      <c r="J1595" s="799"/>
      <c r="K1595" s="800"/>
      <c r="L1595" s="842"/>
      <c r="M1595" s="842"/>
      <c r="N1595" s="843"/>
      <c r="O1595" s="1162"/>
      <c r="P1595" s="1162"/>
      <c r="Q1595" s="1163"/>
    </row>
    <row r="1596" spans="1:17" s="1566" customFormat="1" ht="34.5" customHeight="1">
      <c r="A1596" s="841"/>
      <c r="B1596" s="1289"/>
      <c r="C1596" s="1332"/>
      <c r="D1596" s="1288"/>
      <c r="E1596" s="1400" t="s">
        <v>1527</v>
      </c>
      <c r="F1596" s="804"/>
      <c r="G1596" s="805">
        <v>1</v>
      </c>
      <c r="H1596" s="806">
        <v>0.86</v>
      </c>
      <c r="I1596" s="804">
        <v>0.15</v>
      </c>
      <c r="J1596" s="805"/>
      <c r="K1596" s="806">
        <v>0.129</v>
      </c>
      <c r="L1596" s="842"/>
      <c r="M1596" s="842"/>
      <c r="N1596" s="843"/>
      <c r="O1596" s="1162"/>
      <c r="P1596" s="1162"/>
      <c r="Q1596" s="1163"/>
    </row>
    <row r="1597" spans="1:17" s="1566" customFormat="1" ht="34.5" customHeight="1">
      <c r="A1597" s="841"/>
      <c r="B1597" s="1289"/>
      <c r="C1597" s="1332"/>
      <c r="D1597" s="1288"/>
      <c r="E1597" s="828" t="s">
        <v>1654</v>
      </c>
      <c r="F1597" s="828"/>
      <c r="G1597" s="797"/>
      <c r="H1597" s="797"/>
      <c r="I1597" s="798"/>
      <c r="J1597" s="799"/>
      <c r="K1597" s="800"/>
      <c r="L1597" s="842"/>
      <c r="M1597" s="842"/>
      <c r="N1597" s="843"/>
      <c r="O1597" s="1162"/>
      <c r="P1597" s="1162"/>
      <c r="Q1597" s="1163"/>
    </row>
    <row r="1598" spans="1:17" s="1566" customFormat="1" ht="34.5" customHeight="1">
      <c r="A1598" s="841"/>
      <c r="B1598" s="1289"/>
      <c r="C1598" s="1332"/>
      <c r="D1598" s="1288"/>
      <c r="E1598" s="1400" t="s">
        <v>1655</v>
      </c>
      <c r="F1598" s="804"/>
      <c r="G1598" s="805">
        <v>1</v>
      </c>
      <c r="H1598" s="806">
        <v>0.9</v>
      </c>
      <c r="I1598" s="804">
        <v>0.15</v>
      </c>
      <c r="J1598" s="805"/>
      <c r="K1598" s="806">
        <v>0.13500000000000001</v>
      </c>
      <c r="L1598" s="842"/>
      <c r="M1598" s="842"/>
      <c r="N1598" s="843"/>
      <c r="O1598" s="1162"/>
      <c r="P1598" s="1162"/>
      <c r="Q1598" s="1163"/>
    </row>
    <row r="1599" spans="1:17" s="1566" customFormat="1" ht="34.5" customHeight="1">
      <c r="A1599" s="841"/>
      <c r="B1599" s="1289"/>
      <c r="C1599" s="1332"/>
      <c r="D1599" s="1288"/>
      <c r="E1599" s="828" t="s">
        <v>1681</v>
      </c>
      <c r="F1599" s="828"/>
      <c r="G1599" s="797"/>
      <c r="H1599" s="797"/>
      <c r="I1599" s="798"/>
      <c r="J1599" s="799"/>
      <c r="K1599" s="800"/>
      <c r="L1599" s="842"/>
      <c r="M1599" s="842"/>
      <c r="N1599" s="843"/>
      <c r="O1599" s="1162"/>
      <c r="P1599" s="1162"/>
      <c r="Q1599" s="1163"/>
    </row>
    <row r="1600" spans="1:17" s="1566" customFormat="1" ht="34.5" customHeight="1">
      <c r="A1600" s="841"/>
      <c r="B1600" s="1289"/>
      <c r="C1600" s="1332"/>
      <c r="D1600" s="1288"/>
      <c r="E1600" s="1400" t="s">
        <v>1682</v>
      </c>
      <c r="F1600" s="804"/>
      <c r="G1600" s="805"/>
      <c r="H1600" s="806">
        <v>0.96</v>
      </c>
      <c r="I1600" s="804">
        <v>0.15</v>
      </c>
      <c r="J1600" s="805"/>
      <c r="K1600" s="806">
        <v>0.14399999999999999</v>
      </c>
      <c r="L1600" s="842"/>
      <c r="M1600" s="842"/>
      <c r="N1600" s="843"/>
      <c r="O1600" s="1162"/>
      <c r="P1600" s="1162"/>
      <c r="Q1600" s="1163"/>
    </row>
    <row r="1601" spans="1:34" s="1566" customFormat="1" ht="34.5" customHeight="1">
      <c r="A1601" s="841"/>
      <c r="B1601" s="1289"/>
      <c r="C1601" s="1332"/>
      <c r="D1601" s="1288"/>
      <c r="E1601" s="828" t="s">
        <v>1683</v>
      </c>
      <c r="F1601" s="828"/>
      <c r="G1601" s="797"/>
      <c r="H1601" s="797">
        <v>0.9</v>
      </c>
      <c r="I1601" s="798">
        <v>0.15</v>
      </c>
      <c r="J1601" s="799"/>
      <c r="K1601" s="800">
        <v>0.13500000000000001</v>
      </c>
      <c r="L1601" s="842"/>
      <c r="M1601" s="842"/>
      <c r="N1601" s="843"/>
      <c r="O1601" s="1162"/>
      <c r="P1601" s="1162"/>
      <c r="Q1601" s="1163"/>
    </row>
    <row r="1602" spans="1:34" s="1566" customFormat="1" ht="34.5" customHeight="1">
      <c r="A1602" s="841"/>
      <c r="B1602" s="1289"/>
      <c r="C1602" s="1332"/>
      <c r="D1602" s="1288"/>
      <c r="E1602" s="1400" t="s">
        <v>1684</v>
      </c>
      <c r="F1602" s="804"/>
      <c r="G1602" s="805"/>
      <c r="H1602" s="806">
        <v>0.8</v>
      </c>
      <c r="I1602" s="804">
        <v>0.15</v>
      </c>
      <c r="J1602" s="805"/>
      <c r="K1602" s="806">
        <v>0.12</v>
      </c>
      <c r="L1602" s="842"/>
      <c r="M1602" s="842"/>
      <c r="N1602" s="843"/>
      <c r="O1602" s="1162"/>
      <c r="P1602" s="1162"/>
      <c r="Q1602" s="1163"/>
    </row>
    <row r="1603" spans="1:34" s="1566" customFormat="1" ht="34.5" customHeight="1">
      <c r="A1603" s="841"/>
      <c r="B1603" s="1289"/>
      <c r="C1603" s="1332"/>
      <c r="D1603" s="1288"/>
      <c r="E1603" s="828" t="s">
        <v>1685</v>
      </c>
      <c r="F1603" s="1264"/>
      <c r="G1603" s="802"/>
      <c r="H1603" s="797">
        <v>0.86</v>
      </c>
      <c r="I1603" s="798">
        <v>0.15</v>
      </c>
      <c r="J1603" s="799"/>
      <c r="K1603" s="800">
        <v>0.129</v>
      </c>
      <c r="L1603" s="842"/>
      <c r="M1603" s="842"/>
      <c r="N1603" s="843"/>
      <c r="O1603" s="1162"/>
      <c r="P1603" s="1162"/>
      <c r="Q1603" s="1163"/>
    </row>
    <row r="1604" spans="1:34" s="1566" customFormat="1" ht="34.5" customHeight="1">
      <c r="A1604" s="844"/>
      <c r="B1604" s="1337"/>
      <c r="C1604" s="1338"/>
      <c r="D1604" s="1339"/>
      <c r="E1604" s="830" t="s">
        <v>1686</v>
      </c>
      <c r="F1604" s="1277"/>
      <c r="G1604" s="831"/>
      <c r="H1604" s="832">
        <v>0.86</v>
      </c>
      <c r="I1604" s="833">
        <v>0.15</v>
      </c>
      <c r="J1604" s="834"/>
      <c r="K1604" s="835">
        <v>0.129</v>
      </c>
      <c r="L1604" s="846"/>
      <c r="M1604" s="846"/>
      <c r="N1604" s="847"/>
      <c r="O1604" s="1162"/>
      <c r="P1604" s="1162"/>
      <c r="Q1604" s="1163"/>
    </row>
    <row r="1605" spans="1:34" s="1541" customFormat="1" ht="53.25" customHeight="1">
      <c r="A1605" s="981" t="s">
        <v>1081</v>
      </c>
      <c r="B1605" s="981">
        <v>94263</v>
      </c>
      <c r="C1605" s="1124"/>
      <c r="D1605" s="983" t="s">
        <v>100</v>
      </c>
      <c r="E1605" s="989" t="s">
        <v>719</v>
      </c>
      <c r="F1605" s="981" t="s">
        <v>47</v>
      </c>
      <c r="G1605" s="984"/>
      <c r="H1605" s="985"/>
      <c r="I1605" s="985"/>
      <c r="J1605" s="985"/>
      <c r="K1605" s="986"/>
      <c r="L1605" s="986"/>
      <c r="M1605" s="986"/>
      <c r="N1605" s="987">
        <v>35.409999999999997</v>
      </c>
      <c r="O1605" s="72"/>
      <c r="P1605" s="72"/>
      <c r="Q1605" s="102" t="s">
        <v>270</v>
      </c>
      <c r="R1605" s="1535"/>
      <c r="S1605" s="1535"/>
      <c r="T1605" s="1535"/>
      <c r="U1605" s="1535"/>
      <c r="V1605" s="1535"/>
      <c r="W1605" s="1535"/>
      <c r="X1605" s="1535"/>
      <c r="Y1605" s="1535"/>
      <c r="Z1605" s="1535"/>
      <c r="AA1605" s="1535"/>
    </row>
    <row r="1606" spans="1:34" s="1566" customFormat="1" ht="53.25" customHeight="1">
      <c r="A1606" s="837"/>
      <c r="B1606" s="1329"/>
      <c r="C1606" s="1330"/>
      <c r="D1606" s="1331"/>
      <c r="E1606" s="820" t="s">
        <v>1180</v>
      </c>
      <c r="F1606" s="863"/>
      <c r="G1606" s="864"/>
      <c r="H1606" s="822"/>
      <c r="I1606" s="822"/>
      <c r="J1606" s="1275"/>
      <c r="K1606" s="839"/>
      <c r="L1606" s="839"/>
      <c r="M1606" s="839"/>
      <c r="N1606" s="865"/>
      <c r="O1606" s="1162"/>
      <c r="P1606" s="1162"/>
      <c r="Q1606" s="1163"/>
      <c r="R1606" s="1565"/>
      <c r="S1606" s="1565"/>
      <c r="T1606" s="1565"/>
      <c r="U1606" s="1565"/>
      <c r="V1606" s="1565"/>
      <c r="W1606" s="1565"/>
      <c r="X1606" s="1565"/>
      <c r="Y1606" s="1565"/>
      <c r="Z1606" s="1565"/>
      <c r="AA1606" s="1565"/>
    </row>
    <row r="1607" spans="1:34" s="1566" customFormat="1" ht="53.25" customHeight="1">
      <c r="A1607" s="844"/>
      <c r="B1607" s="1337"/>
      <c r="C1607" s="1338"/>
      <c r="D1607" s="1339"/>
      <c r="E1607" s="830" t="s">
        <v>1592</v>
      </c>
      <c r="F1607" s="866"/>
      <c r="G1607" s="830"/>
      <c r="H1607" s="832">
        <v>35.409999999999997</v>
      </c>
      <c r="I1607" s="832"/>
      <c r="J1607" s="1320"/>
      <c r="K1607" s="846"/>
      <c r="L1607" s="846"/>
      <c r="M1607" s="846"/>
      <c r="N1607" s="867"/>
      <c r="O1607" s="1162"/>
      <c r="P1607" s="1162"/>
      <c r="Q1607" s="1163"/>
      <c r="R1607" s="1565"/>
      <c r="S1607" s="1565"/>
      <c r="T1607" s="1565"/>
      <c r="U1607" s="1565"/>
      <c r="V1607" s="1565"/>
      <c r="W1607" s="1565"/>
      <c r="X1607" s="1565"/>
      <c r="Y1607" s="1565"/>
      <c r="Z1607" s="1565"/>
      <c r="AA1607" s="1565"/>
    </row>
    <row r="1608" spans="1:34" s="1541" customFormat="1" ht="53.25" customHeight="1">
      <c r="A1608" s="981" t="s">
        <v>1181</v>
      </c>
      <c r="B1608" s="981">
        <v>83693</v>
      </c>
      <c r="C1608" s="1124"/>
      <c r="D1608" s="983" t="s">
        <v>100</v>
      </c>
      <c r="E1608" s="989" t="s">
        <v>63</v>
      </c>
      <c r="F1608" s="981" t="s">
        <v>51</v>
      </c>
      <c r="G1608" s="984"/>
      <c r="H1608" s="985"/>
      <c r="I1608" s="985"/>
      <c r="J1608" s="985"/>
      <c r="K1608" s="986"/>
      <c r="L1608" s="986"/>
      <c r="M1608" s="986"/>
      <c r="N1608" s="987">
        <v>8.8524999999999991</v>
      </c>
      <c r="O1608" s="72"/>
      <c r="P1608" s="72"/>
      <c r="Q1608" s="102" t="s">
        <v>270</v>
      </c>
      <c r="R1608" s="1535"/>
      <c r="S1608" s="1535"/>
      <c r="T1608" s="1535"/>
      <c r="U1608" s="1535"/>
      <c r="V1608" s="1535"/>
      <c r="W1608" s="1535"/>
      <c r="X1608" s="1535"/>
      <c r="Y1608" s="1535"/>
      <c r="Z1608" s="1535"/>
      <c r="AA1608" s="1535"/>
    </row>
    <row r="1609" spans="1:34" s="1566" customFormat="1" ht="53.25" customHeight="1">
      <c r="A1609" s="837"/>
      <c r="B1609" s="1329"/>
      <c r="C1609" s="1330"/>
      <c r="D1609" s="1331"/>
      <c r="E1609" s="820" t="s">
        <v>1180</v>
      </c>
      <c r="F1609" s="863"/>
      <c r="G1609" s="864"/>
      <c r="H1609" s="822"/>
      <c r="I1609" s="822"/>
      <c r="J1609" s="1275"/>
      <c r="K1609" s="839"/>
      <c r="L1609" s="839"/>
      <c r="M1609" s="839"/>
      <c r="N1609" s="865"/>
      <c r="O1609" s="1162"/>
      <c r="P1609" s="1162"/>
      <c r="Q1609" s="1163"/>
      <c r="R1609" s="1565"/>
      <c r="S1609" s="1565"/>
      <c r="T1609" s="1565"/>
      <c r="U1609" s="1565"/>
      <c r="V1609" s="1565"/>
      <c r="W1609" s="1565"/>
      <c r="X1609" s="1565"/>
      <c r="Y1609" s="1565"/>
      <c r="Z1609" s="1565"/>
      <c r="AA1609" s="1565"/>
    </row>
    <row r="1610" spans="1:34" s="1566" customFormat="1" ht="53.25" customHeight="1">
      <c r="A1610" s="844"/>
      <c r="B1610" s="1337"/>
      <c r="C1610" s="1338"/>
      <c r="D1610" s="1339"/>
      <c r="E1610" s="830" t="s">
        <v>1592</v>
      </c>
      <c r="F1610" s="866"/>
      <c r="G1610" s="830"/>
      <c r="H1610" s="832">
        <v>35.409999999999997</v>
      </c>
      <c r="I1610" s="832">
        <v>0.25</v>
      </c>
      <c r="J1610" s="1320"/>
      <c r="K1610" s="1313">
        <v>8.8524999999999991</v>
      </c>
      <c r="L1610" s="846"/>
      <c r="M1610" s="846"/>
      <c r="N1610" s="867"/>
      <c r="O1610" s="1162"/>
      <c r="P1610" s="1162"/>
      <c r="Q1610" s="1163"/>
      <c r="R1610" s="1565"/>
      <c r="S1610" s="1565"/>
      <c r="T1610" s="1565"/>
      <c r="U1610" s="1565"/>
      <c r="V1610" s="1565"/>
      <c r="W1610" s="1565"/>
      <c r="X1610" s="1565"/>
      <c r="Y1610" s="1565"/>
      <c r="Z1610" s="1565"/>
      <c r="AA1610" s="1565"/>
    </row>
    <row r="1611" spans="1:34" s="1541" customFormat="1" ht="68.25" customHeight="1">
      <c r="A1611" s="981" t="s">
        <v>1182</v>
      </c>
      <c r="B1611" s="981" t="s">
        <v>197</v>
      </c>
      <c r="C1611" s="1124"/>
      <c r="D1611" s="983" t="s">
        <v>928</v>
      </c>
      <c r="E1611" s="989" t="s">
        <v>1235</v>
      </c>
      <c r="F1611" s="981" t="s">
        <v>96</v>
      </c>
      <c r="G1611" s="984"/>
      <c r="H1611" s="985"/>
      <c r="I1611" s="985"/>
      <c r="J1611" s="985"/>
      <c r="K1611" s="986"/>
      <c r="L1611" s="986"/>
      <c r="M1611" s="986"/>
      <c r="N1611" s="987">
        <v>8</v>
      </c>
      <c r="O1611" s="72"/>
      <c r="P1611" s="72"/>
      <c r="Q1611" s="102" t="s">
        <v>270</v>
      </c>
      <c r="R1611" s="1535"/>
      <c r="S1611" s="1535"/>
      <c r="T1611" s="1535"/>
      <c r="U1611" s="1535"/>
      <c r="V1611" s="1535"/>
      <c r="W1611" s="1535"/>
      <c r="X1611" s="1535"/>
      <c r="Y1611" s="1535"/>
      <c r="Z1611" s="1535"/>
      <c r="AA1611" s="1535"/>
    </row>
    <row r="1612" spans="1:34" s="1202" customFormat="1" ht="47.25" customHeight="1">
      <c r="A1612" s="819"/>
      <c r="B1612" s="1341"/>
      <c r="C1612" s="1342"/>
      <c r="D1612" s="1310"/>
      <c r="E1612" s="864" t="s">
        <v>1610</v>
      </c>
      <c r="F1612" s="820"/>
      <c r="G1612" s="838">
        <v>1</v>
      </c>
      <c r="H1612" s="822"/>
      <c r="I1612" s="823"/>
      <c r="J1612" s="824"/>
      <c r="K1612" s="825"/>
      <c r="L1612" s="826"/>
      <c r="M1612" s="852"/>
      <c r="N1612" s="840"/>
      <c r="O1612" s="1171"/>
      <c r="P1612" s="1164"/>
      <c r="Q1612" s="1568"/>
      <c r="R1612" s="1569"/>
      <c r="S1612" s="1568"/>
      <c r="T1612" s="1569"/>
      <c r="U1612" s="1568"/>
      <c r="V1612" s="1569"/>
      <c r="W1612" s="1172"/>
      <c r="X1612" s="1572"/>
      <c r="Y1612" s="1172"/>
      <c r="Z1612" s="1172"/>
      <c r="AA1612" s="1172"/>
      <c r="AB1612" s="1172"/>
      <c r="AC1612" s="1172"/>
      <c r="AD1612" s="1172"/>
      <c r="AE1612" s="1172"/>
      <c r="AF1612" s="1172"/>
      <c r="AH1612" s="1572"/>
    </row>
    <row r="1613" spans="1:34" s="1202" customFormat="1" ht="47.25" customHeight="1">
      <c r="A1613" s="827"/>
      <c r="B1613" s="1270"/>
      <c r="C1613" s="1271"/>
      <c r="D1613" s="115"/>
      <c r="E1613" s="828" t="s">
        <v>181</v>
      </c>
      <c r="F1613" s="1264"/>
      <c r="G1613" s="802">
        <v>1</v>
      </c>
      <c r="H1613" s="797"/>
      <c r="I1613" s="798"/>
      <c r="J1613" s="799"/>
      <c r="K1613" s="800"/>
      <c r="L1613" s="808"/>
      <c r="M1613" s="809"/>
      <c r="N1613" s="843"/>
      <c r="O1613" s="1171"/>
      <c r="P1613" s="1164"/>
      <c r="Q1613" s="1568"/>
      <c r="R1613" s="1569"/>
      <c r="S1613" s="1568"/>
      <c r="T1613" s="1569"/>
      <c r="U1613" s="1568"/>
      <c r="V1613" s="1569"/>
      <c r="W1613" s="1172"/>
      <c r="X1613" s="1572"/>
      <c r="Y1613" s="1172"/>
      <c r="Z1613" s="1172"/>
      <c r="AA1613" s="1172"/>
      <c r="AB1613" s="1172"/>
      <c r="AC1613" s="1172"/>
      <c r="AD1613" s="1172"/>
      <c r="AE1613" s="1172"/>
      <c r="AF1613" s="1172"/>
      <c r="AH1613" s="1572"/>
    </row>
    <row r="1614" spans="1:34" s="1202" customFormat="1" ht="47.25" customHeight="1">
      <c r="A1614" s="827"/>
      <c r="B1614" s="1270"/>
      <c r="C1614" s="1271"/>
      <c r="D1614" s="115"/>
      <c r="E1614" s="828" t="s">
        <v>1613</v>
      </c>
      <c r="F1614" s="1264"/>
      <c r="G1614" s="802">
        <v>1</v>
      </c>
      <c r="H1614" s="797"/>
      <c r="I1614" s="798"/>
      <c r="J1614" s="799"/>
      <c r="K1614" s="800"/>
      <c r="L1614" s="808"/>
      <c r="M1614" s="809"/>
      <c r="N1614" s="843"/>
      <c r="O1614" s="1171"/>
      <c r="P1614" s="1164"/>
      <c r="Q1614" s="1568"/>
      <c r="R1614" s="1569"/>
      <c r="S1614" s="1568"/>
      <c r="T1614" s="1569"/>
      <c r="U1614" s="1568"/>
      <c r="V1614" s="1569"/>
      <c r="W1614" s="1172"/>
      <c r="X1614" s="1572"/>
      <c r="Y1614" s="1172"/>
      <c r="Z1614" s="1172"/>
      <c r="AA1614" s="1172"/>
      <c r="AB1614" s="1172"/>
      <c r="AC1614" s="1172"/>
      <c r="AD1614" s="1172"/>
      <c r="AE1614" s="1172"/>
      <c r="AF1614" s="1172"/>
      <c r="AH1614" s="1572"/>
    </row>
    <row r="1615" spans="1:34" s="1202" customFormat="1" ht="47.25" customHeight="1">
      <c r="A1615" s="827"/>
      <c r="B1615" s="1270"/>
      <c r="C1615" s="1271"/>
      <c r="D1615" s="115"/>
      <c r="E1615" s="828" t="s">
        <v>1521</v>
      </c>
      <c r="F1615" s="1264"/>
      <c r="G1615" s="802">
        <v>1</v>
      </c>
      <c r="H1615" s="797"/>
      <c r="I1615" s="798"/>
      <c r="J1615" s="799"/>
      <c r="K1615" s="800"/>
      <c r="L1615" s="808"/>
      <c r="M1615" s="809"/>
      <c r="N1615" s="843"/>
      <c r="O1615" s="1171"/>
      <c r="P1615" s="1164"/>
      <c r="Q1615" s="1568"/>
      <c r="R1615" s="1569"/>
      <c r="S1615" s="1568"/>
      <c r="T1615" s="1569"/>
      <c r="U1615" s="1568"/>
      <c r="V1615" s="1569"/>
      <c r="W1615" s="1172"/>
      <c r="X1615" s="1572"/>
      <c r="Y1615" s="1172"/>
      <c r="Z1615" s="1172"/>
      <c r="AA1615" s="1172"/>
      <c r="AB1615" s="1172"/>
      <c r="AC1615" s="1172"/>
      <c r="AD1615" s="1172"/>
      <c r="AE1615" s="1172"/>
      <c r="AF1615" s="1172"/>
      <c r="AH1615" s="1572"/>
    </row>
    <row r="1616" spans="1:34" s="1202" customFormat="1" ht="47.25" customHeight="1">
      <c r="A1616" s="827"/>
      <c r="B1616" s="1270"/>
      <c r="C1616" s="1271"/>
      <c r="D1616" s="115"/>
      <c r="E1616" s="828" t="s">
        <v>1523</v>
      </c>
      <c r="F1616" s="1264"/>
      <c r="G1616" s="802">
        <v>1</v>
      </c>
      <c r="H1616" s="797"/>
      <c r="I1616" s="798"/>
      <c r="J1616" s="799"/>
      <c r="K1616" s="800"/>
      <c r="L1616" s="808"/>
      <c r="M1616" s="809"/>
      <c r="N1616" s="843"/>
      <c r="O1616" s="1171"/>
      <c r="P1616" s="1164"/>
      <c r="Q1616" s="1568"/>
      <c r="R1616" s="1569"/>
      <c r="S1616" s="1568"/>
      <c r="T1616" s="1569"/>
      <c r="U1616" s="1568"/>
      <c r="V1616" s="1569"/>
      <c r="W1616" s="1172"/>
      <c r="X1616" s="1572"/>
      <c r="Y1616" s="1172"/>
      <c r="Z1616" s="1172"/>
      <c r="AA1616" s="1172"/>
      <c r="AB1616" s="1172"/>
      <c r="AC1616" s="1172"/>
      <c r="AD1616" s="1172"/>
      <c r="AE1616" s="1172"/>
      <c r="AF1616" s="1172"/>
      <c r="AH1616" s="1572"/>
    </row>
    <row r="1617" spans="1:35" s="1202" customFormat="1" ht="47.25" customHeight="1">
      <c r="A1617" s="827"/>
      <c r="B1617" s="1270"/>
      <c r="C1617" s="1271"/>
      <c r="D1617" s="115"/>
      <c r="E1617" s="828" t="s">
        <v>1522</v>
      </c>
      <c r="F1617" s="1264"/>
      <c r="G1617" s="802">
        <v>1</v>
      </c>
      <c r="H1617" s="797"/>
      <c r="I1617" s="798"/>
      <c r="J1617" s="799"/>
      <c r="K1617" s="800"/>
      <c r="L1617" s="808"/>
      <c r="M1617" s="809"/>
      <c r="N1617" s="843"/>
      <c r="O1617" s="1171"/>
      <c r="P1617" s="1164"/>
      <c r="Q1617" s="1568"/>
      <c r="R1617" s="1569"/>
      <c r="S1617" s="1568"/>
      <c r="T1617" s="1569"/>
      <c r="U1617" s="1568"/>
      <c r="V1617" s="1569"/>
      <c r="W1617" s="1172"/>
      <c r="X1617" s="1572"/>
      <c r="Y1617" s="1172"/>
      <c r="Z1617" s="1172"/>
      <c r="AA1617" s="1172"/>
      <c r="AB1617" s="1172"/>
      <c r="AC1617" s="1172"/>
      <c r="AD1617" s="1172"/>
      <c r="AE1617" s="1172"/>
      <c r="AF1617" s="1172"/>
      <c r="AH1617" s="1572"/>
    </row>
    <row r="1618" spans="1:35" s="1202" customFormat="1" ht="47.25" customHeight="1">
      <c r="A1618" s="827"/>
      <c r="B1618" s="1270"/>
      <c r="C1618" s="1271"/>
      <c r="D1618" s="115"/>
      <c r="E1618" s="828" t="s">
        <v>1608</v>
      </c>
      <c r="F1618" s="1264"/>
      <c r="G1618" s="802">
        <v>1</v>
      </c>
      <c r="H1618" s="797"/>
      <c r="I1618" s="798"/>
      <c r="J1618" s="799"/>
      <c r="K1618" s="800"/>
      <c r="L1618" s="808"/>
      <c r="M1618" s="809"/>
      <c r="N1618" s="843"/>
      <c r="O1618" s="1171"/>
      <c r="P1618" s="1164"/>
      <c r="Q1618" s="1568"/>
      <c r="R1618" s="1569"/>
      <c r="S1618" s="1568"/>
      <c r="T1618" s="1569"/>
      <c r="U1618" s="1568"/>
      <c r="V1618" s="1569"/>
      <c r="W1618" s="1172"/>
      <c r="X1618" s="1572"/>
      <c r="Y1618" s="1172"/>
      <c r="Z1618" s="1172"/>
      <c r="AA1618" s="1172"/>
      <c r="AB1618" s="1172"/>
      <c r="AC1618" s="1172"/>
      <c r="AD1618" s="1172"/>
      <c r="AE1618" s="1172"/>
      <c r="AF1618" s="1172"/>
      <c r="AH1618" s="1572"/>
    </row>
    <row r="1619" spans="1:35" s="1202" customFormat="1" ht="47.25" customHeight="1">
      <c r="A1619" s="829"/>
      <c r="B1619" s="1349"/>
      <c r="C1619" s="1350"/>
      <c r="D1619" s="1351"/>
      <c r="E1619" s="830" t="s">
        <v>1607</v>
      </c>
      <c r="F1619" s="1277"/>
      <c r="G1619" s="831">
        <v>1</v>
      </c>
      <c r="H1619" s="832"/>
      <c r="I1619" s="833"/>
      <c r="J1619" s="834"/>
      <c r="K1619" s="835"/>
      <c r="L1619" s="836"/>
      <c r="M1619" s="854"/>
      <c r="N1619" s="847"/>
      <c r="O1619" s="1171"/>
      <c r="P1619" s="1164"/>
      <c r="Q1619" s="1568"/>
      <c r="R1619" s="1569"/>
      <c r="S1619" s="1568"/>
      <c r="T1619" s="1569"/>
      <c r="U1619" s="1568"/>
      <c r="V1619" s="1569"/>
      <c r="W1619" s="1172"/>
      <c r="X1619" s="1572"/>
      <c r="Y1619" s="1172"/>
      <c r="Z1619" s="1172"/>
      <c r="AA1619" s="1172"/>
      <c r="AB1619" s="1172"/>
      <c r="AC1619" s="1172"/>
      <c r="AD1619" s="1172"/>
      <c r="AE1619" s="1172"/>
      <c r="AF1619" s="1172"/>
      <c r="AH1619" s="1572"/>
    </row>
    <row r="1620" spans="1:35" s="1541" customFormat="1" ht="53.25" customHeight="1">
      <c r="A1620" s="981" t="s">
        <v>1199</v>
      </c>
      <c r="B1620" s="981">
        <v>98689</v>
      </c>
      <c r="C1620" s="1124"/>
      <c r="D1620" s="983" t="s">
        <v>100</v>
      </c>
      <c r="E1620" s="989" t="s">
        <v>846</v>
      </c>
      <c r="F1620" s="981" t="s">
        <v>47</v>
      </c>
      <c r="G1620" s="984"/>
      <c r="H1620" s="985"/>
      <c r="I1620" s="985"/>
      <c r="J1620" s="985"/>
      <c r="K1620" s="986"/>
      <c r="L1620" s="986"/>
      <c r="M1620" s="986"/>
      <c r="N1620" s="987">
        <v>4.38</v>
      </c>
      <c r="O1620" s="72"/>
      <c r="P1620" s="72"/>
      <c r="Q1620" s="102" t="s">
        <v>270</v>
      </c>
      <c r="R1620" s="1535"/>
      <c r="S1620" s="1535"/>
      <c r="T1620" s="1535"/>
      <c r="U1620" s="1535"/>
      <c r="V1620" s="1535"/>
      <c r="W1620" s="1535"/>
      <c r="X1620" s="1535"/>
      <c r="Y1620" s="1535"/>
      <c r="Z1620" s="1535"/>
      <c r="AA1620" s="1535"/>
    </row>
    <row r="1621" spans="1:35" s="1628" customFormat="1" ht="38.25" customHeight="1">
      <c r="A1621" s="1038"/>
      <c r="B1621" s="1272"/>
      <c r="C1621" s="1273"/>
      <c r="D1621" s="1274"/>
      <c r="E1621" s="820" t="s">
        <v>1220</v>
      </c>
      <c r="F1621" s="1050"/>
      <c r="G1621" s="1041"/>
      <c r="H1621" s="1041"/>
      <c r="I1621" s="1042"/>
      <c r="J1621" s="1043"/>
      <c r="K1621" s="1044"/>
      <c r="L1621" s="1045"/>
      <c r="M1621" s="1053"/>
      <c r="N1621" s="840"/>
      <c r="O1621" s="1203"/>
      <c r="P1621" s="1186"/>
      <c r="Q1621" s="1624"/>
      <c r="R1621" s="1625"/>
      <c r="S1621" s="1624"/>
      <c r="T1621" s="1624"/>
      <c r="U1621" s="1626"/>
      <c r="V1621" s="1626"/>
      <c r="W1621" s="1184"/>
      <c r="X1621" s="1627"/>
      <c r="Y1621" s="1184"/>
      <c r="Z1621" s="1184"/>
      <c r="AA1621" s="1184"/>
      <c r="AB1621" s="1184"/>
      <c r="AC1621" s="1184"/>
      <c r="AD1621" s="1184"/>
      <c r="AE1621" s="1184"/>
      <c r="AF1621" s="1184"/>
      <c r="AH1621" s="1627"/>
    </row>
    <row r="1622" spans="1:35" s="1628" customFormat="1" ht="38.25" customHeight="1">
      <c r="A1622" s="862"/>
      <c r="B1622" s="1362"/>
      <c r="C1622" s="1363"/>
      <c r="D1622" s="1364"/>
      <c r="E1622" s="828" t="s">
        <v>1682</v>
      </c>
      <c r="F1622" s="828"/>
      <c r="G1622" s="797"/>
      <c r="H1622" s="797">
        <v>0.96</v>
      </c>
      <c r="I1622" s="798"/>
      <c r="J1622" s="799"/>
      <c r="K1622" s="800"/>
      <c r="L1622" s="901"/>
      <c r="M1622" s="902"/>
      <c r="N1622" s="843"/>
      <c r="O1622" s="1203"/>
      <c r="P1622" s="1186"/>
      <c r="Q1622" s="1187" t="s">
        <v>1237</v>
      </c>
      <c r="R1622" s="1625"/>
      <c r="S1622" s="1624"/>
      <c r="T1622" s="1624"/>
      <c r="U1622" s="1626"/>
      <c r="V1622" s="1626"/>
      <c r="W1622" s="1184"/>
      <c r="X1622" s="1627"/>
      <c r="Y1622" s="1184"/>
      <c r="Z1622" s="1184"/>
      <c r="AA1622" s="1184"/>
      <c r="AB1622" s="1184"/>
      <c r="AC1622" s="1184"/>
      <c r="AD1622" s="1184"/>
      <c r="AE1622" s="1184"/>
      <c r="AF1622" s="1184"/>
      <c r="AH1622" s="1627"/>
    </row>
    <row r="1623" spans="1:35" s="1628" customFormat="1" ht="38.25" customHeight="1">
      <c r="A1623" s="862"/>
      <c r="B1623" s="1362"/>
      <c r="C1623" s="1363"/>
      <c r="D1623" s="1364"/>
      <c r="E1623" s="828" t="s">
        <v>1683</v>
      </c>
      <c r="F1623" s="799"/>
      <c r="G1623" s="797"/>
      <c r="H1623" s="797">
        <v>0.9</v>
      </c>
      <c r="I1623" s="799"/>
      <c r="J1623" s="797"/>
      <c r="K1623" s="798"/>
      <c r="L1623" s="901"/>
      <c r="M1623" s="902"/>
      <c r="N1623" s="843"/>
      <c r="O1623" s="1203"/>
      <c r="P1623" s="1186"/>
      <c r="Q1623" s="1187" t="s">
        <v>1237</v>
      </c>
      <c r="R1623" s="1625"/>
      <c r="S1623" s="1624"/>
      <c r="T1623" s="1624"/>
      <c r="U1623" s="1626"/>
      <c r="V1623" s="1626"/>
      <c r="W1623" s="1184"/>
      <c r="X1623" s="1627"/>
      <c r="Y1623" s="1184"/>
      <c r="Z1623" s="1184"/>
      <c r="AA1623" s="1184"/>
      <c r="AB1623" s="1184"/>
      <c r="AC1623" s="1184"/>
      <c r="AD1623" s="1184"/>
      <c r="AE1623" s="1184"/>
      <c r="AF1623" s="1184"/>
      <c r="AH1623" s="1627"/>
    </row>
    <row r="1624" spans="1:35" s="1628" customFormat="1" ht="38.25" customHeight="1">
      <c r="A1624" s="862"/>
      <c r="B1624" s="1362"/>
      <c r="C1624" s="1363"/>
      <c r="D1624" s="1364"/>
      <c r="E1624" s="828" t="s">
        <v>1684</v>
      </c>
      <c r="F1624" s="828"/>
      <c r="G1624" s="797"/>
      <c r="H1624" s="797">
        <v>0.8</v>
      </c>
      <c r="I1624" s="798"/>
      <c r="J1624" s="799"/>
      <c r="K1624" s="800"/>
      <c r="L1624" s="901"/>
      <c r="M1624" s="902"/>
      <c r="N1624" s="843"/>
      <c r="O1624" s="1203"/>
      <c r="P1624" s="1186"/>
      <c r="Q1624" s="1187" t="s">
        <v>1237</v>
      </c>
      <c r="R1624" s="1625"/>
      <c r="S1624" s="1624"/>
      <c r="T1624" s="1624"/>
      <c r="U1624" s="1626"/>
      <c r="V1624" s="1626"/>
      <c r="W1624" s="1184"/>
      <c r="X1624" s="1627"/>
      <c r="Y1624" s="1184"/>
      <c r="Z1624" s="1184"/>
      <c r="AA1624" s="1184"/>
      <c r="AB1624" s="1184"/>
      <c r="AC1624" s="1184"/>
      <c r="AD1624" s="1184"/>
      <c r="AE1624" s="1184"/>
      <c r="AF1624" s="1184"/>
      <c r="AH1624" s="1627"/>
    </row>
    <row r="1625" spans="1:35" s="1628" customFormat="1" ht="38.25" customHeight="1">
      <c r="A1625" s="862"/>
      <c r="B1625" s="1362"/>
      <c r="C1625" s="1363"/>
      <c r="D1625" s="1364"/>
      <c r="E1625" s="828" t="s">
        <v>1685</v>
      </c>
      <c r="F1625" s="799"/>
      <c r="G1625" s="797"/>
      <c r="H1625" s="797">
        <v>0.86</v>
      </c>
      <c r="I1625" s="799"/>
      <c r="J1625" s="797"/>
      <c r="K1625" s="798"/>
      <c r="L1625" s="901"/>
      <c r="M1625" s="902"/>
      <c r="N1625" s="843"/>
      <c r="O1625" s="1203"/>
      <c r="P1625" s="1186"/>
      <c r="Q1625" s="1187" t="s">
        <v>1237</v>
      </c>
      <c r="R1625" s="1625"/>
      <c r="S1625" s="1624"/>
      <c r="T1625" s="1624"/>
      <c r="U1625" s="1626"/>
      <c r="V1625" s="1626"/>
      <c r="W1625" s="1184"/>
      <c r="X1625" s="1627"/>
      <c r="Y1625" s="1184"/>
      <c r="Z1625" s="1184"/>
      <c r="AA1625" s="1184"/>
      <c r="AB1625" s="1184"/>
      <c r="AC1625" s="1184"/>
      <c r="AD1625" s="1184"/>
      <c r="AE1625" s="1184"/>
      <c r="AF1625" s="1184"/>
      <c r="AH1625" s="1627"/>
    </row>
    <row r="1626" spans="1:35" s="1628" customFormat="1" ht="38.25" customHeight="1">
      <c r="A1626" s="1023"/>
      <c r="B1626" s="1365"/>
      <c r="C1626" s="1366"/>
      <c r="D1626" s="1367"/>
      <c r="E1626" s="830" t="s">
        <v>1686</v>
      </c>
      <c r="F1626" s="1277"/>
      <c r="G1626" s="831"/>
      <c r="H1626" s="832">
        <v>0.86</v>
      </c>
      <c r="I1626" s="833"/>
      <c r="J1626" s="834"/>
      <c r="K1626" s="835"/>
      <c r="L1626" s="1036"/>
      <c r="M1626" s="1411"/>
      <c r="N1626" s="847"/>
      <c r="O1626" s="1203"/>
      <c r="P1626" s="1186"/>
      <c r="Q1626" s="1187" t="s">
        <v>1237</v>
      </c>
      <c r="R1626" s="1625"/>
      <c r="S1626" s="1624"/>
      <c r="T1626" s="1624"/>
      <c r="U1626" s="1626"/>
      <c r="V1626" s="1626"/>
      <c r="W1626" s="1184"/>
      <c r="X1626" s="1627"/>
      <c r="Y1626" s="1184"/>
      <c r="Z1626" s="1184"/>
      <c r="AA1626" s="1184"/>
      <c r="AB1626" s="1184"/>
      <c r="AC1626" s="1184"/>
      <c r="AD1626" s="1184"/>
      <c r="AE1626" s="1184"/>
      <c r="AF1626" s="1184"/>
      <c r="AH1626" s="1627"/>
    </row>
    <row r="1627" spans="1:35" s="1541" customFormat="1" ht="53.25" customHeight="1">
      <c r="A1627" s="981" t="s">
        <v>1236</v>
      </c>
      <c r="B1627" s="981" t="s">
        <v>644</v>
      </c>
      <c r="C1627" s="1124"/>
      <c r="D1627" s="983" t="s">
        <v>928</v>
      </c>
      <c r="E1627" s="989" t="s">
        <v>1854</v>
      </c>
      <c r="F1627" s="981" t="s">
        <v>47</v>
      </c>
      <c r="G1627" s="984"/>
      <c r="H1627" s="985"/>
      <c r="I1627" s="985"/>
      <c r="J1627" s="985"/>
      <c r="K1627" s="986"/>
      <c r="L1627" s="986"/>
      <c r="M1627" s="986"/>
      <c r="N1627" s="987">
        <v>1.2</v>
      </c>
      <c r="O1627" s="72"/>
      <c r="P1627" s="72"/>
      <c r="Q1627" s="102" t="s">
        <v>270</v>
      </c>
      <c r="R1627" s="1535"/>
      <c r="S1627" s="1535"/>
      <c r="T1627" s="1535"/>
      <c r="U1627" s="1535"/>
      <c r="V1627" s="1535"/>
      <c r="W1627" s="1535"/>
      <c r="X1627" s="1535"/>
      <c r="Y1627" s="1535"/>
      <c r="Z1627" s="1535"/>
      <c r="AA1627" s="1535"/>
    </row>
    <row r="1628" spans="1:35" s="1202" customFormat="1" ht="40.5" customHeight="1">
      <c r="A1628" s="819"/>
      <c r="B1628" s="1341"/>
      <c r="C1628" s="1342"/>
      <c r="D1628" s="1310"/>
      <c r="E1628" s="821" t="s">
        <v>1220</v>
      </c>
      <c r="F1628" s="820"/>
      <c r="G1628" s="838"/>
      <c r="H1628" s="822"/>
      <c r="I1628" s="823"/>
      <c r="J1628" s="824"/>
      <c r="K1628" s="825"/>
      <c r="L1628" s="826"/>
      <c r="M1628" s="852"/>
      <c r="N1628" s="840"/>
      <c r="O1628" s="1196"/>
      <c r="P1628" s="1164"/>
      <c r="Q1628" s="1652"/>
      <c r="R1628" s="1579"/>
      <c r="S1628" s="1575"/>
      <c r="T1628" s="1653"/>
      <c r="U1628" s="1575"/>
      <c r="V1628" s="1654"/>
      <c r="W1628" s="1172"/>
      <c r="X1628" s="1572"/>
      <c r="Y1628" s="1172"/>
      <c r="Z1628" s="1172"/>
      <c r="AA1628" s="1172"/>
      <c r="AB1628" s="1172"/>
      <c r="AC1628" s="1172"/>
      <c r="AD1628" s="1172"/>
      <c r="AE1628" s="1172"/>
      <c r="AF1628" s="1172"/>
      <c r="AH1628" s="1572"/>
    </row>
    <row r="1629" spans="1:35" s="1202" customFormat="1" ht="40.5" customHeight="1">
      <c r="A1629" s="1428"/>
      <c r="B1629" s="1429"/>
      <c r="C1629" s="1430"/>
      <c r="D1629" s="1431"/>
      <c r="E1629" s="1439" t="s">
        <v>1856</v>
      </c>
      <c r="F1629" s="1440"/>
      <c r="G1629" s="1306"/>
      <c r="H1629" s="1306">
        <v>1.2</v>
      </c>
      <c r="I1629" s="1477"/>
      <c r="J1629" s="1478"/>
      <c r="K1629" s="1309"/>
      <c r="L1629" s="1448"/>
      <c r="M1629" s="1435"/>
      <c r="N1629" s="1436"/>
      <c r="O1629" s="1171"/>
      <c r="P1629" s="1164"/>
      <c r="Q1629" s="1568"/>
      <c r="R1629" s="1569"/>
      <c r="S1629" s="1568"/>
      <c r="T1629" s="1569"/>
      <c r="U1629" s="1568"/>
      <c r="V1629" s="1569"/>
      <c r="W1629" s="1172"/>
      <c r="X1629" s="1572"/>
      <c r="Y1629" s="1172"/>
      <c r="Z1629" s="1172"/>
      <c r="AA1629" s="1172"/>
      <c r="AB1629" s="1172"/>
      <c r="AC1629" s="1172"/>
      <c r="AD1629" s="1172"/>
      <c r="AE1629" s="1172"/>
      <c r="AF1629" s="1172"/>
      <c r="AH1629" s="1572"/>
    </row>
    <row r="1630" spans="1:35" s="1541" customFormat="1" ht="61.5" customHeight="1">
      <c r="A1630" s="1489" t="s">
        <v>557</v>
      </c>
      <c r="B1630" s="1490" t="s">
        <v>541</v>
      </c>
      <c r="C1630" s="1481"/>
      <c r="D1630" s="1491"/>
      <c r="E1630" s="1491" t="s">
        <v>551</v>
      </c>
      <c r="F1630" s="1492"/>
      <c r="G1630" s="1493"/>
      <c r="H1630" s="1493"/>
      <c r="I1630" s="1493"/>
      <c r="J1630" s="1481"/>
      <c r="K1630" s="1481"/>
      <c r="L1630" s="1494"/>
      <c r="M1630" s="1495"/>
      <c r="N1630" s="1496"/>
      <c r="O1630" s="683"/>
      <c r="P1630" s="684"/>
      <c r="Q1630" s="1536" t="s">
        <v>541</v>
      </c>
      <c r="R1630" s="1536"/>
      <c r="S1630" s="1537"/>
      <c r="T1630" s="1538"/>
      <c r="U1630" s="1538"/>
      <c r="V1630" s="1538"/>
      <c r="W1630" s="1536"/>
      <c r="X1630" s="1539"/>
      <c r="Y1630" s="1539"/>
      <c r="Z1630" s="1540"/>
      <c r="AA1630" s="1535"/>
    </row>
    <row r="1631" spans="1:35" s="1541" customFormat="1" ht="83.25" customHeight="1">
      <c r="A1631" s="1542" t="s">
        <v>1051</v>
      </c>
      <c r="B1631" s="1542">
        <v>86932</v>
      </c>
      <c r="C1631" s="1563"/>
      <c r="D1631" s="1543" t="s">
        <v>100</v>
      </c>
      <c r="E1631" s="1564" t="s">
        <v>809</v>
      </c>
      <c r="F1631" s="1542" t="s">
        <v>48</v>
      </c>
      <c r="G1631" s="1544"/>
      <c r="H1631" s="1545"/>
      <c r="I1631" s="1545"/>
      <c r="J1631" s="1545"/>
      <c r="K1631" s="1546"/>
      <c r="L1631" s="1546"/>
      <c r="M1631" s="1546"/>
      <c r="N1631" s="1547">
        <v>5</v>
      </c>
      <c r="O1631" s="72"/>
      <c r="P1631" s="72"/>
      <c r="Q1631" s="102" t="s">
        <v>270</v>
      </c>
      <c r="R1631" s="1535"/>
      <c r="S1631" s="1535"/>
      <c r="T1631" s="1535"/>
      <c r="U1631" s="1535"/>
      <c r="V1631" s="1535"/>
      <c r="W1631" s="1535"/>
      <c r="X1631" s="1535"/>
      <c r="Y1631" s="1535"/>
      <c r="Z1631" s="1535"/>
      <c r="AA1631" s="1535"/>
    </row>
    <row r="1632" spans="1:35" s="811" customFormat="1" ht="38.25" customHeight="1">
      <c r="A1632" s="819"/>
      <c r="B1632" s="1000"/>
      <c r="C1632" s="807"/>
      <c r="D1632" s="1003"/>
      <c r="E1632" s="820" t="s">
        <v>1955</v>
      </c>
      <c r="F1632" s="863"/>
      <c r="G1632" s="864"/>
      <c r="H1632" s="822"/>
      <c r="I1632" s="822"/>
      <c r="J1632" s="823"/>
      <c r="K1632" s="824"/>
      <c r="L1632" s="825"/>
      <c r="M1632" s="1004"/>
      <c r="N1632" s="1005"/>
      <c r="O1632" s="848"/>
      <c r="P1632" s="114"/>
      <c r="Q1632" s="859"/>
      <c r="R1632" s="1630"/>
      <c r="S1632" s="1629"/>
      <c r="T1632" s="1630"/>
      <c r="U1632" s="1630"/>
      <c r="V1632" s="1631"/>
      <c r="W1632" s="1631"/>
      <c r="Y1632" s="1610"/>
      <c r="AI1632" s="1610"/>
    </row>
    <row r="1633" spans="1:35" s="1561" customFormat="1" ht="45.75" customHeight="1">
      <c r="A1633" s="827"/>
      <c r="B1633" s="1001"/>
      <c r="C1633" s="807"/>
      <c r="D1633" s="1006"/>
      <c r="E1633" s="801" t="s">
        <v>1526</v>
      </c>
      <c r="F1633" s="801"/>
      <c r="G1633" s="802">
        <v>1</v>
      </c>
      <c r="H1633" s="802"/>
      <c r="I1633" s="797"/>
      <c r="J1633" s="798"/>
      <c r="K1633" s="799"/>
      <c r="L1633" s="800"/>
      <c r="M1633" s="856"/>
      <c r="N1633" s="1007"/>
      <c r="O1633" s="848"/>
      <c r="P1633" s="812"/>
      <c r="Q1633" s="810"/>
      <c r="R1633" s="879" t="s">
        <v>1215</v>
      </c>
      <c r="S1633" s="1632"/>
      <c r="T1633" s="1633"/>
      <c r="U1633" s="1634"/>
      <c r="V1633" s="1635" t="s">
        <v>1216</v>
      </c>
      <c r="W1633" s="1636">
        <v>1</v>
      </c>
      <c r="X1633" s="811"/>
      <c r="Y1633" s="1560"/>
      <c r="Z1633" s="811"/>
      <c r="AA1633" s="811"/>
      <c r="AB1633" s="811"/>
      <c r="AC1633" s="811"/>
      <c r="AD1633" s="811"/>
      <c r="AE1633" s="811"/>
      <c r="AF1633" s="811"/>
      <c r="AG1633" s="811"/>
      <c r="AI1633" s="1560" t="s">
        <v>1166</v>
      </c>
    </row>
    <row r="1634" spans="1:35" s="1561" customFormat="1" ht="46.5" customHeight="1">
      <c r="A1634" s="829"/>
      <c r="B1634" s="1002"/>
      <c r="C1634" s="807"/>
      <c r="D1634" s="1008"/>
      <c r="E1634" s="1116" t="s">
        <v>1521</v>
      </c>
      <c r="F1634" s="801"/>
      <c r="G1634" s="802">
        <v>1</v>
      </c>
      <c r="H1634" s="831"/>
      <c r="I1634" s="832"/>
      <c r="J1634" s="833"/>
      <c r="K1634" s="834"/>
      <c r="L1634" s="835"/>
      <c r="M1634" s="1009"/>
      <c r="N1634" s="1010"/>
      <c r="O1634" s="848"/>
      <c r="P1634" s="812"/>
      <c r="Q1634" s="810"/>
      <c r="R1634" s="879" t="s">
        <v>1215</v>
      </c>
      <c r="S1634" s="1632"/>
      <c r="T1634" s="1633"/>
      <c r="U1634" s="1634"/>
      <c r="V1634" s="1635" t="s">
        <v>1217</v>
      </c>
      <c r="W1634" s="1636">
        <v>3</v>
      </c>
      <c r="X1634" s="811"/>
      <c r="Y1634" s="1560"/>
      <c r="Z1634" s="811"/>
      <c r="AA1634" s="811"/>
      <c r="AB1634" s="811"/>
      <c r="AC1634" s="811"/>
      <c r="AD1634" s="811"/>
      <c r="AE1634" s="811"/>
      <c r="AF1634" s="811"/>
      <c r="AG1634" s="811"/>
      <c r="AI1634" s="1560" t="s">
        <v>1166</v>
      </c>
    </row>
    <row r="1635" spans="1:35" s="1561" customFormat="1" ht="46.5" customHeight="1">
      <c r="A1635" s="829"/>
      <c r="B1635" s="1002"/>
      <c r="C1635" s="807"/>
      <c r="D1635" s="1008"/>
      <c r="E1635" s="1116" t="s">
        <v>1524</v>
      </c>
      <c r="F1635" s="801"/>
      <c r="G1635" s="802">
        <v>1</v>
      </c>
      <c r="H1635" s="831"/>
      <c r="I1635" s="832"/>
      <c r="J1635" s="833"/>
      <c r="K1635" s="834"/>
      <c r="L1635" s="835"/>
      <c r="M1635" s="1009"/>
      <c r="N1635" s="1010"/>
      <c r="O1635" s="848"/>
      <c r="P1635" s="812"/>
      <c r="Q1635" s="810"/>
      <c r="R1635" s="879" t="s">
        <v>1215</v>
      </c>
      <c r="S1635" s="1632"/>
      <c r="T1635" s="1633"/>
      <c r="U1635" s="1634"/>
      <c r="V1635" s="1635" t="s">
        <v>1217</v>
      </c>
      <c r="W1635" s="1636">
        <v>3</v>
      </c>
      <c r="X1635" s="811"/>
      <c r="Y1635" s="1560"/>
      <c r="Z1635" s="811"/>
      <c r="AA1635" s="811"/>
      <c r="AB1635" s="811"/>
      <c r="AC1635" s="811"/>
      <c r="AD1635" s="811"/>
      <c r="AE1635" s="811"/>
      <c r="AF1635" s="811"/>
      <c r="AG1635" s="811"/>
      <c r="AI1635" s="1560" t="s">
        <v>1166</v>
      </c>
    </row>
    <row r="1636" spans="1:35" s="811" customFormat="1" ht="38.25" customHeight="1">
      <c r="A1636" s="819"/>
      <c r="B1636" s="1000"/>
      <c r="C1636" s="807"/>
      <c r="D1636" s="1003"/>
      <c r="E1636" s="820" t="s">
        <v>1954</v>
      </c>
      <c r="F1636" s="863"/>
      <c r="G1636" s="822"/>
      <c r="H1636" s="822"/>
      <c r="I1636" s="822"/>
      <c r="J1636" s="823"/>
      <c r="K1636" s="824"/>
      <c r="L1636" s="825"/>
      <c r="M1636" s="1004"/>
      <c r="N1636" s="1005"/>
      <c r="O1636" s="848"/>
      <c r="P1636" s="114"/>
      <c r="Q1636" s="859"/>
      <c r="R1636" s="1630"/>
      <c r="S1636" s="1629"/>
      <c r="T1636" s="1630"/>
      <c r="U1636" s="1630"/>
      <c r="V1636" s="1631"/>
      <c r="W1636" s="1631"/>
      <c r="Y1636" s="1610"/>
      <c r="AI1636" s="1610"/>
    </row>
    <row r="1637" spans="1:35" s="858" customFormat="1" ht="38.25" customHeight="1">
      <c r="A1637" s="862"/>
      <c r="B1637" s="1015"/>
      <c r="C1637" s="874"/>
      <c r="D1637" s="1016"/>
      <c r="E1637" s="1116" t="s">
        <v>1604</v>
      </c>
      <c r="F1637" s="1110"/>
      <c r="G1637" s="802">
        <v>1</v>
      </c>
      <c r="H1637" s="802"/>
      <c r="I1637" s="803"/>
      <c r="J1637" s="875"/>
      <c r="K1637" s="876"/>
      <c r="L1637" s="877"/>
      <c r="M1637" s="901"/>
      <c r="N1637" s="1048"/>
      <c r="O1637" s="978"/>
      <c r="P1637" s="908"/>
      <c r="Q1637" s="860"/>
      <c r="R1637" s="1694" t="s">
        <v>1225</v>
      </c>
      <c r="S1637" s="1695"/>
      <c r="T1637" s="1696"/>
      <c r="U1637" s="1696"/>
      <c r="V1637" s="1697"/>
      <c r="W1637" s="1697"/>
      <c r="Y1637" s="1698"/>
      <c r="AI1637" s="1698"/>
    </row>
    <row r="1638" spans="1:35" s="858" customFormat="1" ht="38.25" customHeight="1">
      <c r="A1638" s="862"/>
      <c r="B1638" s="1015"/>
      <c r="C1638" s="874"/>
      <c r="D1638" s="1016"/>
      <c r="E1638" s="1116" t="s">
        <v>1605</v>
      </c>
      <c r="F1638" s="1110"/>
      <c r="G1638" s="802">
        <v>1</v>
      </c>
      <c r="H1638" s="802"/>
      <c r="I1638" s="803"/>
      <c r="J1638" s="875"/>
      <c r="K1638" s="876"/>
      <c r="L1638" s="877"/>
      <c r="M1638" s="901"/>
      <c r="N1638" s="1048"/>
      <c r="O1638" s="978"/>
      <c r="P1638" s="908"/>
      <c r="Q1638" s="860"/>
      <c r="R1638" s="1694" t="s">
        <v>1225</v>
      </c>
      <c r="S1638" s="1695"/>
      <c r="T1638" s="1696"/>
      <c r="U1638" s="1696"/>
      <c r="V1638" s="1697"/>
      <c r="W1638" s="1697"/>
      <c r="Y1638" s="1698"/>
      <c r="AI1638" s="1698"/>
    </row>
    <row r="1639" spans="1:35" s="1541" customFormat="1" ht="90.75" customHeight="1">
      <c r="A1639" s="981" t="s">
        <v>1052</v>
      </c>
      <c r="B1639" s="981" t="s">
        <v>128</v>
      </c>
      <c r="C1639" s="1563"/>
      <c r="D1639" s="983" t="s">
        <v>928</v>
      </c>
      <c r="E1639" s="989" t="s">
        <v>630</v>
      </c>
      <c r="F1639" s="981" t="s">
        <v>96</v>
      </c>
      <c r="G1639" s="985"/>
      <c r="H1639" s="985"/>
      <c r="I1639" s="985"/>
      <c r="J1639" s="985"/>
      <c r="K1639" s="986"/>
      <c r="L1639" s="986"/>
      <c r="M1639" s="986"/>
      <c r="N1639" s="987">
        <v>5</v>
      </c>
      <c r="O1639" s="72"/>
      <c r="P1639" s="72"/>
      <c r="Q1639" s="102" t="s">
        <v>270</v>
      </c>
      <c r="R1639" s="1535"/>
      <c r="S1639" s="1535"/>
      <c r="T1639" s="1535"/>
      <c r="U1639" s="1535"/>
      <c r="V1639" s="1535"/>
      <c r="W1639" s="1535"/>
      <c r="X1639" s="1535"/>
      <c r="Y1639" s="1535"/>
      <c r="Z1639" s="1535"/>
      <c r="AA1639" s="1535"/>
    </row>
    <row r="1640" spans="1:35" s="811" customFormat="1" ht="81.75" customHeight="1">
      <c r="A1640" s="819"/>
      <c r="B1640" s="1000"/>
      <c r="C1640" s="807"/>
      <c r="D1640" s="1003"/>
      <c r="E1640" s="864" t="s">
        <v>809</v>
      </c>
      <c r="F1640" s="863"/>
      <c r="G1640" s="822">
        <v>5</v>
      </c>
      <c r="H1640" s="822"/>
      <c r="I1640" s="822"/>
      <c r="J1640" s="823"/>
      <c r="K1640" s="824"/>
      <c r="L1640" s="825"/>
      <c r="M1640" s="1004"/>
      <c r="N1640" s="1005"/>
      <c r="O1640" s="848"/>
      <c r="P1640" s="114"/>
      <c r="Q1640" s="859"/>
      <c r="R1640" s="1630"/>
      <c r="S1640" s="1629"/>
      <c r="T1640" s="1630"/>
      <c r="U1640" s="1630"/>
      <c r="V1640" s="1631"/>
      <c r="W1640" s="1631"/>
      <c r="Y1640" s="1610"/>
      <c r="AI1640" s="1610"/>
    </row>
    <row r="1641" spans="1:35" s="1541" customFormat="1" ht="87" customHeight="1">
      <c r="A1641" s="981" t="s">
        <v>1053</v>
      </c>
      <c r="B1641" s="981">
        <v>86936</v>
      </c>
      <c r="C1641" s="1563"/>
      <c r="D1641" s="983" t="s">
        <v>100</v>
      </c>
      <c r="E1641" s="989" t="s">
        <v>810</v>
      </c>
      <c r="F1641" s="981" t="s">
        <v>48</v>
      </c>
      <c r="G1641" s="985"/>
      <c r="H1641" s="985"/>
      <c r="I1641" s="985"/>
      <c r="J1641" s="985"/>
      <c r="K1641" s="986"/>
      <c r="L1641" s="986"/>
      <c r="M1641" s="986"/>
      <c r="N1641" s="987">
        <v>7</v>
      </c>
      <c r="O1641" s="72"/>
      <c r="P1641" s="72"/>
      <c r="Q1641" s="102" t="s">
        <v>270</v>
      </c>
      <c r="R1641" s="1535"/>
      <c r="S1641" s="1535"/>
      <c r="T1641" s="1535"/>
      <c r="U1641" s="1535"/>
      <c r="V1641" s="1535"/>
      <c r="W1641" s="1535"/>
      <c r="X1641" s="1535"/>
      <c r="Y1641" s="1535"/>
      <c r="Z1641" s="1535"/>
      <c r="AA1641" s="1535"/>
    </row>
    <row r="1642" spans="1:35" s="1682" customFormat="1" ht="38.25" customHeight="1">
      <c r="A1642" s="1038"/>
      <c r="B1642" s="1039"/>
      <c r="C1642" s="874"/>
      <c r="D1642" s="1040"/>
      <c r="E1642" s="820" t="s">
        <v>1220</v>
      </c>
      <c r="F1642" s="1049"/>
      <c r="G1642" s="1041"/>
      <c r="H1642" s="1041"/>
      <c r="I1642" s="1041"/>
      <c r="J1642" s="1042"/>
      <c r="K1642" s="1043"/>
      <c r="L1642" s="1044"/>
      <c r="M1642" s="1045"/>
      <c r="N1642" s="1046"/>
      <c r="O1642" s="978"/>
      <c r="P1642" s="878"/>
      <c r="Q1642" s="857"/>
      <c r="R1642" s="1678"/>
      <c r="S1642" s="1679"/>
      <c r="T1642" s="1678"/>
      <c r="U1642" s="1678"/>
      <c r="V1642" s="1680"/>
      <c r="W1642" s="1680"/>
      <c r="X1642" s="858"/>
      <c r="Y1642" s="1681"/>
      <c r="Z1642" s="858"/>
      <c r="AA1642" s="858"/>
      <c r="AB1642" s="858"/>
      <c r="AC1642" s="858"/>
      <c r="AD1642" s="858"/>
      <c r="AE1642" s="858"/>
      <c r="AF1642" s="858"/>
      <c r="AG1642" s="858"/>
      <c r="AI1642" s="1681"/>
    </row>
    <row r="1643" spans="1:35" s="1682" customFormat="1" ht="47.25" customHeight="1">
      <c r="A1643" s="1023"/>
      <c r="B1643" s="1024"/>
      <c r="C1643" s="874"/>
      <c r="D1643" s="1031"/>
      <c r="E1643" s="801" t="s">
        <v>1609</v>
      </c>
      <c r="F1643" s="1111"/>
      <c r="G1643" s="802">
        <v>1</v>
      </c>
      <c r="H1643" s="831"/>
      <c r="I1643" s="845"/>
      <c r="J1643" s="1033"/>
      <c r="K1643" s="1034"/>
      <c r="L1643" s="1035"/>
      <c r="M1643" s="1036"/>
      <c r="N1643" s="1037"/>
      <c r="O1643" s="978"/>
      <c r="P1643" s="878"/>
      <c r="Q1643" s="857"/>
      <c r="R1643" s="909" t="s">
        <v>1227</v>
      </c>
      <c r="S1643" s="1679"/>
      <c r="T1643" s="1678"/>
      <c r="U1643" s="1678"/>
      <c r="V1643" s="1680"/>
      <c r="W1643" s="1680"/>
      <c r="X1643" s="858"/>
      <c r="Y1643" s="1681"/>
      <c r="Z1643" s="858"/>
      <c r="AA1643" s="858"/>
      <c r="AB1643" s="858"/>
      <c r="AC1643" s="858"/>
      <c r="AD1643" s="858"/>
      <c r="AE1643" s="858"/>
      <c r="AF1643" s="858"/>
      <c r="AG1643" s="858"/>
      <c r="AI1643" s="1681"/>
    </row>
    <row r="1644" spans="1:35" s="1682" customFormat="1" ht="47.25" customHeight="1">
      <c r="A1644" s="1023"/>
      <c r="B1644" s="1024"/>
      <c r="C1644" s="874"/>
      <c r="D1644" s="1031"/>
      <c r="E1644" s="801" t="s">
        <v>1570</v>
      </c>
      <c r="F1644" s="1111"/>
      <c r="G1644" s="802">
        <v>1</v>
      </c>
      <c r="H1644" s="831"/>
      <c r="I1644" s="845"/>
      <c r="J1644" s="1033"/>
      <c r="K1644" s="1034"/>
      <c r="L1644" s="1035"/>
      <c r="M1644" s="1036"/>
      <c r="N1644" s="1037"/>
      <c r="O1644" s="978"/>
      <c r="P1644" s="878"/>
      <c r="Q1644" s="857"/>
      <c r="R1644" s="909" t="s">
        <v>1227</v>
      </c>
      <c r="S1644" s="1679"/>
      <c r="T1644" s="1678"/>
      <c r="U1644" s="1678"/>
      <c r="V1644" s="1680"/>
      <c r="W1644" s="1680"/>
      <c r="X1644" s="858"/>
      <c r="Y1644" s="1681"/>
      <c r="Z1644" s="858"/>
      <c r="AA1644" s="858"/>
      <c r="AB1644" s="858"/>
      <c r="AC1644" s="858"/>
      <c r="AD1644" s="858"/>
      <c r="AE1644" s="858"/>
      <c r="AF1644" s="858"/>
      <c r="AG1644" s="858"/>
      <c r="AI1644" s="1681"/>
    </row>
    <row r="1645" spans="1:35" s="1682" customFormat="1" ht="47.25" customHeight="1">
      <c r="A1645" s="1023"/>
      <c r="B1645" s="1024"/>
      <c r="C1645" s="874"/>
      <c r="D1645" s="1031"/>
      <c r="E1645" s="801" t="s">
        <v>1610</v>
      </c>
      <c r="F1645" s="1111"/>
      <c r="G1645" s="802">
        <v>1</v>
      </c>
      <c r="H1645" s="831"/>
      <c r="I1645" s="845"/>
      <c r="J1645" s="1033"/>
      <c r="K1645" s="1034"/>
      <c r="L1645" s="1035"/>
      <c r="M1645" s="1036"/>
      <c r="N1645" s="1037"/>
      <c r="O1645" s="978"/>
      <c r="P1645" s="878"/>
      <c r="Q1645" s="857"/>
      <c r="R1645" s="909" t="s">
        <v>1227</v>
      </c>
      <c r="S1645" s="1679"/>
      <c r="T1645" s="1678"/>
      <c r="U1645" s="1678"/>
      <c r="V1645" s="1680"/>
      <c r="W1645" s="1680"/>
      <c r="X1645" s="858"/>
      <c r="Y1645" s="1681"/>
      <c r="Z1645" s="858"/>
      <c r="AA1645" s="858"/>
      <c r="AB1645" s="858"/>
      <c r="AC1645" s="858"/>
      <c r="AD1645" s="858"/>
      <c r="AE1645" s="858"/>
      <c r="AF1645" s="858"/>
      <c r="AG1645" s="858"/>
      <c r="AI1645" s="1681"/>
    </row>
    <row r="1646" spans="1:35" s="1682" customFormat="1" ht="47.25" customHeight="1">
      <c r="A1646" s="1023"/>
      <c r="B1646" s="1024"/>
      <c r="C1646" s="874"/>
      <c r="D1646" s="1031"/>
      <c r="E1646" s="801" t="s">
        <v>1171</v>
      </c>
      <c r="F1646" s="1111"/>
      <c r="G1646" s="802">
        <v>1</v>
      </c>
      <c r="H1646" s="831"/>
      <c r="I1646" s="845"/>
      <c r="J1646" s="1033"/>
      <c r="K1646" s="1034"/>
      <c r="L1646" s="1035"/>
      <c r="M1646" s="1036"/>
      <c r="N1646" s="1037"/>
      <c r="O1646" s="978"/>
      <c r="P1646" s="878"/>
      <c r="Q1646" s="857"/>
      <c r="R1646" s="909" t="s">
        <v>1227</v>
      </c>
      <c r="S1646" s="1679"/>
      <c r="T1646" s="1678"/>
      <c r="U1646" s="1678"/>
      <c r="V1646" s="1680"/>
      <c r="W1646" s="1680"/>
      <c r="X1646" s="858"/>
      <c r="Y1646" s="1681"/>
      <c r="Z1646" s="858"/>
      <c r="AA1646" s="858"/>
      <c r="AB1646" s="858"/>
      <c r="AC1646" s="858"/>
      <c r="AD1646" s="858"/>
      <c r="AE1646" s="858"/>
      <c r="AF1646" s="858"/>
      <c r="AG1646" s="858"/>
      <c r="AI1646" s="1681"/>
    </row>
    <row r="1647" spans="1:35" s="1682" customFormat="1" ht="47.25" customHeight="1">
      <c r="A1647" s="1023"/>
      <c r="B1647" s="1024"/>
      <c r="C1647" s="874"/>
      <c r="D1647" s="1031"/>
      <c r="E1647" s="801" t="s">
        <v>1523</v>
      </c>
      <c r="F1647" s="1111"/>
      <c r="G1647" s="802">
        <v>1</v>
      </c>
      <c r="H1647" s="831"/>
      <c r="I1647" s="845"/>
      <c r="J1647" s="1033"/>
      <c r="K1647" s="1034"/>
      <c r="L1647" s="1035"/>
      <c r="M1647" s="1036"/>
      <c r="N1647" s="1037"/>
      <c r="O1647" s="978"/>
      <c r="P1647" s="878"/>
      <c r="Q1647" s="857"/>
      <c r="R1647" s="909" t="s">
        <v>1227</v>
      </c>
      <c r="S1647" s="1679"/>
      <c r="T1647" s="1678"/>
      <c r="U1647" s="1678"/>
      <c r="V1647" s="1680"/>
      <c r="W1647" s="1680"/>
      <c r="X1647" s="858"/>
      <c r="Y1647" s="1681"/>
      <c r="Z1647" s="858"/>
      <c r="AA1647" s="858"/>
      <c r="AB1647" s="858"/>
      <c r="AC1647" s="858"/>
      <c r="AD1647" s="858"/>
      <c r="AE1647" s="858"/>
      <c r="AF1647" s="858"/>
      <c r="AG1647" s="858"/>
      <c r="AI1647" s="1681"/>
    </row>
    <row r="1648" spans="1:35" s="1682" customFormat="1" ht="47.25" customHeight="1">
      <c r="A1648" s="1023"/>
      <c r="B1648" s="1024"/>
      <c r="C1648" s="874"/>
      <c r="D1648" s="1031"/>
      <c r="E1648" s="801" t="s">
        <v>1497</v>
      </c>
      <c r="F1648" s="1111"/>
      <c r="G1648" s="802">
        <v>1</v>
      </c>
      <c r="H1648" s="831"/>
      <c r="I1648" s="845"/>
      <c r="J1648" s="1033"/>
      <c r="K1648" s="1034"/>
      <c r="L1648" s="1035"/>
      <c r="M1648" s="1036"/>
      <c r="N1648" s="1037"/>
      <c r="O1648" s="978"/>
      <c r="P1648" s="878"/>
      <c r="Q1648" s="857"/>
      <c r="R1648" s="909" t="s">
        <v>1227</v>
      </c>
      <c r="S1648" s="1679"/>
      <c r="T1648" s="1678"/>
      <c r="U1648" s="1678"/>
      <c r="V1648" s="1680"/>
      <c r="W1648" s="1680"/>
      <c r="X1648" s="858"/>
      <c r="Y1648" s="1681"/>
      <c r="Z1648" s="858"/>
      <c r="AA1648" s="858"/>
      <c r="AB1648" s="858"/>
      <c r="AC1648" s="858"/>
      <c r="AD1648" s="858"/>
      <c r="AE1648" s="858"/>
      <c r="AF1648" s="858"/>
      <c r="AG1648" s="858"/>
      <c r="AI1648" s="1681"/>
    </row>
    <row r="1649" spans="1:35" s="1682" customFormat="1" ht="47.25" customHeight="1">
      <c r="A1649" s="1023"/>
      <c r="B1649" s="1024"/>
      <c r="C1649" s="874"/>
      <c r="D1649" s="1031"/>
      <c r="E1649" s="801" t="s">
        <v>1219</v>
      </c>
      <c r="F1649" s="1111"/>
      <c r="G1649" s="802">
        <v>1</v>
      </c>
      <c r="H1649" s="831"/>
      <c r="I1649" s="845"/>
      <c r="J1649" s="1033"/>
      <c r="K1649" s="1034"/>
      <c r="L1649" s="1035"/>
      <c r="M1649" s="1036"/>
      <c r="N1649" s="1037"/>
      <c r="O1649" s="978"/>
      <c r="P1649" s="878"/>
      <c r="Q1649" s="857"/>
      <c r="R1649" s="909" t="s">
        <v>1227</v>
      </c>
      <c r="S1649" s="1679"/>
      <c r="T1649" s="1678"/>
      <c r="U1649" s="1678"/>
      <c r="V1649" s="1680"/>
      <c r="W1649" s="1680"/>
      <c r="X1649" s="858"/>
      <c r="Y1649" s="1681"/>
      <c r="Z1649" s="858"/>
      <c r="AA1649" s="858"/>
      <c r="AB1649" s="858"/>
      <c r="AC1649" s="858"/>
      <c r="AD1649" s="858"/>
      <c r="AE1649" s="858"/>
      <c r="AF1649" s="858"/>
      <c r="AG1649" s="858"/>
      <c r="AI1649" s="1681"/>
    </row>
    <row r="1650" spans="1:35" s="1541" customFormat="1" ht="87" customHeight="1">
      <c r="A1650" s="981" t="s">
        <v>1058</v>
      </c>
      <c r="B1650" s="981" t="s">
        <v>129</v>
      </c>
      <c r="C1650" s="1563"/>
      <c r="D1650" s="983" t="s">
        <v>928</v>
      </c>
      <c r="E1650" s="989" t="s">
        <v>1054</v>
      </c>
      <c r="F1650" s="981" t="s">
        <v>96</v>
      </c>
      <c r="G1650" s="984"/>
      <c r="H1650" s="985"/>
      <c r="I1650" s="985"/>
      <c r="J1650" s="985"/>
      <c r="K1650" s="986"/>
      <c r="L1650" s="986"/>
      <c r="M1650" s="986"/>
      <c r="N1650" s="987">
        <v>14</v>
      </c>
      <c r="O1650" s="72"/>
      <c r="P1650" s="72"/>
      <c r="Q1650" s="102" t="s">
        <v>270</v>
      </c>
      <c r="R1650" s="1535"/>
      <c r="S1650" s="1535"/>
      <c r="T1650" s="1535"/>
      <c r="U1650" s="1535"/>
      <c r="V1650" s="1535"/>
      <c r="W1650" s="1535"/>
      <c r="X1650" s="1535"/>
      <c r="Y1650" s="1535"/>
      <c r="Z1650" s="1535"/>
      <c r="AA1650" s="1535"/>
    </row>
    <row r="1651" spans="1:35" s="811" customFormat="1" ht="38.25" customHeight="1">
      <c r="A1651" s="819"/>
      <c r="B1651" s="1000"/>
      <c r="C1651" s="807"/>
      <c r="D1651" s="1003"/>
      <c r="E1651" s="820" t="s">
        <v>1220</v>
      </c>
      <c r="F1651" s="863"/>
      <c r="G1651" s="864"/>
      <c r="H1651" s="822"/>
      <c r="I1651" s="822"/>
      <c r="J1651" s="823"/>
      <c r="K1651" s="824"/>
      <c r="L1651" s="825"/>
      <c r="M1651" s="1004"/>
      <c r="N1651" s="1005"/>
      <c r="O1651" s="848"/>
      <c r="P1651" s="114"/>
      <c r="Q1651" s="859"/>
      <c r="R1651" s="1630"/>
      <c r="S1651" s="1629"/>
      <c r="T1651" s="1630"/>
      <c r="U1651" s="1630"/>
      <c r="V1651" s="1631"/>
      <c r="W1651" s="1631"/>
      <c r="Y1651" s="1610"/>
      <c r="AI1651" s="1610"/>
    </row>
    <row r="1652" spans="1:35" s="1693" customFormat="1" ht="38.25" customHeight="1">
      <c r="A1652" s="1019"/>
      <c r="B1652" s="1020"/>
      <c r="C1652" s="880"/>
      <c r="D1652" s="1025"/>
      <c r="E1652" s="1116" t="s">
        <v>1606</v>
      </c>
      <c r="F1652" s="1119"/>
      <c r="G1652" s="802">
        <v>1</v>
      </c>
      <c r="H1652" s="881"/>
      <c r="I1652" s="882"/>
      <c r="J1652" s="883"/>
      <c r="K1652" s="884"/>
      <c r="L1652" s="885"/>
      <c r="M1652" s="886"/>
      <c r="N1652" s="1027"/>
      <c r="O1652" s="976"/>
      <c r="P1652" s="888"/>
      <c r="Q1652" s="889"/>
      <c r="R1652" s="1690" t="s">
        <v>1218</v>
      </c>
      <c r="S1652" s="1699"/>
      <c r="T1652" s="1700"/>
      <c r="U1652" s="1701"/>
      <c r="V1652" s="1702" t="s">
        <v>1216</v>
      </c>
      <c r="W1652" s="1703">
        <v>1</v>
      </c>
      <c r="X1652" s="890"/>
      <c r="Y1652" s="1692"/>
      <c r="Z1652" s="890"/>
      <c r="AA1652" s="890"/>
      <c r="AB1652" s="890"/>
      <c r="AC1652" s="890"/>
      <c r="AD1652" s="890"/>
      <c r="AE1652" s="890"/>
      <c r="AF1652" s="890"/>
      <c r="AG1652" s="890"/>
      <c r="AI1652" s="1692" t="s">
        <v>1166</v>
      </c>
    </row>
    <row r="1653" spans="1:35" s="1693" customFormat="1" ht="38.25" customHeight="1">
      <c r="A1653" s="1019"/>
      <c r="B1653" s="1020"/>
      <c r="C1653" s="880"/>
      <c r="D1653" s="1025"/>
      <c r="E1653" s="1116" t="s">
        <v>1607</v>
      </c>
      <c r="F1653" s="1119"/>
      <c r="G1653" s="802">
        <v>1</v>
      </c>
      <c r="H1653" s="881"/>
      <c r="I1653" s="882"/>
      <c r="J1653" s="883"/>
      <c r="K1653" s="884"/>
      <c r="L1653" s="885"/>
      <c r="M1653" s="886"/>
      <c r="N1653" s="1027"/>
      <c r="O1653" s="976"/>
      <c r="P1653" s="888"/>
      <c r="Q1653" s="889"/>
      <c r="R1653" s="1690" t="s">
        <v>1218</v>
      </c>
      <c r="S1653" s="1699"/>
      <c r="T1653" s="1700"/>
      <c r="U1653" s="1701"/>
      <c r="V1653" s="1702" t="s">
        <v>1216</v>
      </c>
      <c r="W1653" s="1703">
        <v>1</v>
      </c>
      <c r="X1653" s="890"/>
      <c r="Y1653" s="1692"/>
      <c r="Z1653" s="890"/>
      <c r="AA1653" s="890"/>
      <c r="AB1653" s="890"/>
      <c r="AC1653" s="890"/>
      <c r="AD1653" s="890"/>
      <c r="AE1653" s="890"/>
      <c r="AF1653" s="890"/>
      <c r="AG1653" s="890"/>
      <c r="AI1653" s="1692" t="s">
        <v>1166</v>
      </c>
    </row>
    <row r="1654" spans="1:35" s="1693" customFormat="1" ht="38.25" customHeight="1">
      <c r="A1654" s="1019"/>
      <c r="B1654" s="1020"/>
      <c r="C1654" s="880"/>
      <c r="D1654" s="1025"/>
      <c r="E1654" s="1116" t="s">
        <v>1608</v>
      </c>
      <c r="F1654" s="1119"/>
      <c r="G1654" s="802">
        <v>1</v>
      </c>
      <c r="H1654" s="881"/>
      <c r="I1654" s="882"/>
      <c r="J1654" s="883"/>
      <c r="K1654" s="884"/>
      <c r="L1654" s="885"/>
      <c r="M1654" s="886"/>
      <c r="N1654" s="1027"/>
      <c r="O1654" s="976"/>
      <c r="P1654" s="888"/>
      <c r="Q1654" s="889"/>
      <c r="R1654" s="1690" t="s">
        <v>1218</v>
      </c>
      <c r="S1654" s="1699"/>
      <c r="T1654" s="1700"/>
      <c r="U1654" s="1701"/>
      <c r="V1654" s="1702"/>
      <c r="W1654" s="1703"/>
      <c r="X1654" s="890"/>
      <c r="Y1654" s="1692"/>
      <c r="Z1654" s="890"/>
      <c r="AA1654" s="890"/>
      <c r="AB1654" s="890"/>
      <c r="AC1654" s="890"/>
      <c r="AD1654" s="890"/>
      <c r="AE1654" s="890"/>
      <c r="AF1654" s="890"/>
      <c r="AG1654" s="890"/>
      <c r="AI1654" s="1692"/>
    </row>
    <row r="1655" spans="1:35" s="1693" customFormat="1" ht="38.25" customHeight="1">
      <c r="A1655" s="1019"/>
      <c r="B1655" s="1020"/>
      <c r="C1655" s="880"/>
      <c r="D1655" s="1025"/>
      <c r="E1655" s="1116" t="s">
        <v>1609</v>
      </c>
      <c r="F1655" s="1119"/>
      <c r="G1655" s="802">
        <v>1</v>
      </c>
      <c r="H1655" s="881"/>
      <c r="I1655" s="882"/>
      <c r="J1655" s="883"/>
      <c r="K1655" s="884"/>
      <c r="L1655" s="885"/>
      <c r="M1655" s="886"/>
      <c r="N1655" s="1027"/>
      <c r="O1655" s="976"/>
      <c r="P1655" s="887"/>
      <c r="Q1655" s="889"/>
      <c r="R1655" s="1690" t="s">
        <v>1218</v>
      </c>
      <c r="S1655" s="1689"/>
      <c r="T1655" s="1690"/>
      <c r="U1655" s="1690"/>
      <c r="V1655" s="1691"/>
      <c r="W1655" s="1691"/>
      <c r="X1655" s="890"/>
      <c r="Y1655" s="1692"/>
      <c r="Z1655" s="890"/>
      <c r="AA1655" s="890"/>
      <c r="AB1655" s="890"/>
      <c r="AC1655" s="890"/>
      <c r="AD1655" s="890"/>
      <c r="AE1655" s="890"/>
      <c r="AF1655" s="890"/>
      <c r="AG1655" s="890"/>
      <c r="AI1655" s="1692" t="s">
        <v>1166</v>
      </c>
    </row>
    <row r="1656" spans="1:35" s="1693" customFormat="1" ht="38.25" customHeight="1">
      <c r="A1656" s="1019"/>
      <c r="B1656" s="1020"/>
      <c r="C1656" s="880"/>
      <c r="D1656" s="1025"/>
      <c r="E1656" s="1116" t="s">
        <v>1570</v>
      </c>
      <c r="F1656" s="1119"/>
      <c r="G1656" s="802">
        <v>1</v>
      </c>
      <c r="H1656" s="881"/>
      <c r="I1656" s="882"/>
      <c r="J1656" s="883"/>
      <c r="K1656" s="884"/>
      <c r="L1656" s="885"/>
      <c r="M1656" s="886"/>
      <c r="N1656" s="1027"/>
      <c r="O1656" s="976"/>
      <c r="P1656" s="887"/>
      <c r="Q1656" s="889"/>
      <c r="R1656" s="1690" t="s">
        <v>1218</v>
      </c>
      <c r="S1656" s="1689"/>
      <c r="T1656" s="1690"/>
      <c r="U1656" s="1690"/>
      <c r="V1656" s="1691"/>
      <c r="W1656" s="1691"/>
      <c r="X1656" s="890"/>
      <c r="Y1656" s="1692"/>
      <c r="Z1656" s="890"/>
      <c r="AA1656" s="890"/>
      <c r="AB1656" s="890"/>
      <c r="AC1656" s="890"/>
      <c r="AD1656" s="890"/>
      <c r="AE1656" s="890"/>
      <c r="AF1656" s="890"/>
      <c r="AG1656" s="890"/>
      <c r="AI1656" s="1692" t="s">
        <v>1166</v>
      </c>
    </row>
    <row r="1657" spans="1:35" s="1693" customFormat="1" ht="38.25" customHeight="1">
      <c r="A1657" s="1019"/>
      <c r="B1657" s="1020"/>
      <c r="C1657" s="880"/>
      <c r="D1657" s="1025"/>
      <c r="E1657" s="1116" t="s">
        <v>1610</v>
      </c>
      <c r="F1657" s="1119"/>
      <c r="G1657" s="802">
        <v>1</v>
      </c>
      <c r="H1657" s="881"/>
      <c r="I1657" s="882"/>
      <c r="J1657" s="883"/>
      <c r="K1657" s="884"/>
      <c r="L1657" s="885"/>
      <c r="M1657" s="886"/>
      <c r="N1657" s="1027"/>
      <c r="O1657" s="976"/>
      <c r="P1657" s="887"/>
      <c r="Q1657" s="889"/>
      <c r="R1657" s="1690" t="s">
        <v>1218</v>
      </c>
      <c r="S1657" s="1689"/>
      <c r="T1657" s="1690"/>
      <c r="U1657" s="1690"/>
      <c r="V1657" s="1691"/>
      <c r="W1657" s="1691"/>
      <c r="X1657" s="890"/>
      <c r="Y1657" s="1692"/>
      <c r="Z1657" s="890"/>
      <c r="AA1657" s="890"/>
      <c r="AB1657" s="890"/>
      <c r="AC1657" s="890"/>
      <c r="AD1657" s="890"/>
      <c r="AE1657" s="890"/>
      <c r="AF1657" s="890"/>
      <c r="AG1657" s="890"/>
      <c r="AI1657" s="1692" t="s">
        <v>1166</v>
      </c>
    </row>
    <row r="1658" spans="1:35" s="1693" customFormat="1" ht="38.25" customHeight="1">
      <c r="A1658" s="1019"/>
      <c r="B1658" s="1020"/>
      <c r="C1658" s="880"/>
      <c r="D1658" s="1025"/>
      <c r="E1658" s="1116" t="s">
        <v>1521</v>
      </c>
      <c r="F1658" s="1119"/>
      <c r="G1658" s="802">
        <v>1</v>
      </c>
      <c r="H1658" s="881"/>
      <c r="I1658" s="882"/>
      <c r="J1658" s="883"/>
      <c r="K1658" s="884"/>
      <c r="L1658" s="885"/>
      <c r="M1658" s="886"/>
      <c r="N1658" s="1027"/>
      <c r="O1658" s="976"/>
      <c r="P1658" s="887"/>
      <c r="Q1658" s="889"/>
      <c r="R1658" s="1690" t="s">
        <v>1218</v>
      </c>
      <c r="S1658" s="1689"/>
      <c r="T1658" s="1690"/>
      <c r="U1658" s="1690"/>
      <c r="V1658" s="1691"/>
      <c r="W1658" s="1691"/>
      <c r="X1658" s="890"/>
      <c r="Y1658" s="1692"/>
      <c r="Z1658" s="890"/>
      <c r="AA1658" s="890"/>
      <c r="AB1658" s="890"/>
      <c r="AC1658" s="890"/>
      <c r="AD1658" s="890"/>
      <c r="AE1658" s="890"/>
      <c r="AF1658" s="890"/>
      <c r="AG1658" s="890"/>
      <c r="AI1658" s="1692"/>
    </row>
    <row r="1659" spans="1:35" s="1693" customFormat="1" ht="38.25" customHeight="1">
      <c r="A1659" s="1019"/>
      <c r="B1659" s="1020"/>
      <c r="C1659" s="880"/>
      <c r="D1659" s="1025"/>
      <c r="E1659" s="1116" t="s">
        <v>1523</v>
      </c>
      <c r="F1659" s="1119"/>
      <c r="G1659" s="802">
        <v>1</v>
      </c>
      <c r="H1659" s="881"/>
      <c r="I1659" s="882"/>
      <c r="J1659" s="883"/>
      <c r="K1659" s="884"/>
      <c r="L1659" s="885"/>
      <c r="M1659" s="886"/>
      <c r="N1659" s="1027"/>
      <c r="O1659" s="976"/>
      <c r="P1659" s="887"/>
      <c r="Q1659" s="889"/>
      <c r="R1659" s="1690" t="s">
        <v>1218</v>
      </c>
      <c r="S1659" s="1689"/>
      <c r="T1659" s="1690"/>
      <c r="U1659" s="1690"/>
      <c r="V1659" s="1691"/>
      <c r="W1659" s="1691"/>
      <c r="X1659" s="890"/>
      <c r="Y1659" s="1692"/>
      <c r="Z1659" s="890"/>
      <c r="AA1659" s="890"/>
      <c r="AB1659" s="890"/>
      <c r="AC1659" s="890"/>
      <c r="AD1659" s="890"/>
      <c r="AE1659" s="890"/>
      <c r="AF1659" s="890"/>
      <c r="AG1659" s="890"/>
      <c r="AI1659" s="1692"/>
    </row>
    <row r="1660" spans="1:35" s="1693" customFormat="1" ht="38.25" customHeight="1">
      <c r="A1660" s="1019"/>
      <c r="B1660" s="1020"/>
      <c r="C1660" s="880"/>
      <c r="D1660" s="1025"/>
      <c r="E1660" s="1116" t="s">
        <v>1167</v>
      </c>
      <c r="F1660" s="1119"/>
      <c r="G1660" s="802">
        <v>1</v>
      </c>
      <c r="H1660" s="881"/>
      <c r="I1660" s="882"/>
      <c r="J1660" s="883"/>
      <c r="K1660" s="884"/>
      <c r="L1660" s="885"/>
      <c r="M1660" s="886"/>
      <c r="N1660" s="1027"/>
      <c r="O1660" s="976"/>
      <c r="P1660" s="887"/>
      <c r="Q1660" s="889"/>
      <c r="R1660" s="1690" t="s">
        <v>1218</v>
      </c>
      <c r="S1660" s="1689"/>
      <c r="T1660" s="1690"/>
      <c r="U1660" s="1690"/>
      <c r="V1660" s="1691"/>
      <c r="W1660" s="1691"/>
      <c r="X1660" s="890"/>
      <c r="Y1660" s="1692"/>
      <c r="Z1660" s="890"/>
      <c r="AA1660" s="890"/>
      <c r="AB1660" s="890"/>
      <c r="AC1660" s="890"/>
      <c r="AD1660" s="890"/>
      <c r="AE1660" s="890"/>
      <c r="AF1660" s="890"/>
      <c r="AG1660" s="890"/>
      <c r="AI1660" s="1692" t="s">
        <v>1166</v>
      </c>
    </row>
    <row r="1661" spans="1:35" s="1688" customFormat="1" ht="38.25" customHeight="1">
      <c r="A1661" s="1021"/>
      <c r="B1661" s="1022"/>
      <c r="C1661" s="891"/>
      <c r="D1661" s="1028"/>
      <c r="E1661" s="1116" t="s">
        <v>1178</v>
      </c>
      <c r="F1661" s="1119"/>
      <c r="G1661" s="802">
        <v>1</v>
      </c>
      <c r="H1661" s="881"/>
      <c r="I1661" s="892"/>
      <c r="J1661" s="893"/>
      <c r="K1661" s="894"/>
      <c r="L1661" s="895"/>
      <c r="M1661" s="896"/>
      <c r="N1661" s="1030"/>
      <c r="O1661" s="977"/>
      <c r="P1661" s="898"/>
      <c r="Q1661" s="899"/>
      <c r="R1661" s="1690" t="s">
        <v>1218</v>
      </c>
      <c r="S1661" s="1684"/>
      <c r="T1661" s="1685"/>
      <c r="U1661" s="1685"/>
      <c r="V1661" s="1686"/>
      <c r="W1661" s="1686"/>
      <c r="X1661" s="900"/>
      <c r="Y1661" s="1687"/>
      <c r="Z1661" s="900"/>
      <c r="AA1661" s="900"/>
      <c r="AB1661" s="900"/>
      <c r="AC1661" s="900"/>
      <c r="AD1661" s="900"/>
      <c r="AE1661" s="900"/>
      <c r="AF1661" s="900"/>
      <c r="AG1661" s="900"/>
      <c r="AI1661" s="1687"/>
    </row>
    <row r="1662" spans="1:35" s="1688" customFormat="1" ht="38.25" customHeight="1">
      <c r="A1662" s="1021"/>
      <c r="B1662" s="1022"/>
      <c r="C1662" s="891"/>
      <c r="D1662" s="1028"/>
      <c r="E1662" s="1116" t="s">
        <v>1497</v>
      </c>
      <c r="F1662" s="1119"/>
      <c r="G1662" s="802">
        <v>2</v>
      </c>
      <c r="H1662" s="881"/>
      <c r="I1662" s="892"/>
      <c r="J1662" s="893"/>
      <c r="K1662" s="894"/>
      <c r="L1662" s="895"/>
      <c r="M1662" s="896"/>
      <c r="N1662" s="1030"/>
      <c r="O1662" s="977"/>
      <c r="P1662" s="898"/>
      <c r="Q1662" s="899"/>
      <c r="R1662" s="1690" t="s">
        <v>1218</v>
      </c>
      <c r="S1662" s="1684"/>
      <c r="T1662" s="1685"/>
      <c r="U1662" s="1685"/>
      <c r="V1662" s="1686"/>
      <c r="W1662" s="1686"/>
      <c r="X1662" s="900"/>
      <c r="Y1662" s="1687"/>
      <c r="Z1662" s="900"/>
      <c r="AA1662" s="900"/>
      <c r="AB1662" s="900"/>
      <c r="AC1662" s="900"/>
      <c r="AD1662" s="900"/>
      <c r="AE1662" s="900"/>
      <c r="AF1662" s="900"/>
      <c r="AG1662" s="900"/>
      <c r="AI1662" s="1687"/>
    </row>
    <row r="1663" spans="1:35" s="1688" customFormat="1" ht="38.25" customHeight="1">
      <c r="A1663" s="1021"/>
      <c r="B1663" s="1022"/>
      <c r="C1663" s="891"/>
      <c r="D1663" s="1028"/>
      <c r="E1663" s="1116" t="s">
        <v>1219</v>
      </c>
      <c r="F1663" s="1119"/>
      <c r="G1663" s="802">
        <v>1</v>
      </c>
      <c r="H1663" s="881"/>
      <c r="I1663" s="892"/>
      <c r="J1663" s="893"/>
      <c r="K1663" s="894"/>
      <c r="L1663" s="895"/>
      <c r="M1663" s="896"/>
      <c r="N1663" s="1030"/>
      <c r="O1663" s="977"/>
      <c r="P1663" s="898"/>
      <c r="Q1663" s="899"/>
      <c r="R1663" s="1690" t="s">
        <v>1218</v>
      </c>
      <c r="S1663" s="1684"/>
      <c r="T1663" s="1685"/>
      <c r="U1663" s="1685"/>
      <c r="V1663" s="1686"/>
      <c r="W1663" s="1686"/>
      <c r="X1663" s="900"/>
      <c r="Y1663" s="1687"/>
      <c r="Z1663" s="900"/>
      <c r="AA1663" s="900"/>
      <c r="AB1663" s="900"/>
      <c r="AC1663" s="900"/>
      <c r="AD1663" s="900"/>
      <c r="AE1663" s="900"/>
      <c r="AF1663" s="900"/>
      <c r="AG1663" s="900"/>
      <c r="AI1663" s="1687"/>
    </row>
    <row r="1664" spans="1:35" s="1688" customFormat="1" ht="38.25" customHeight="1">
      <c r="A1664" s="1021"/>
      <c r="B1664" s="1022"/>
      <c r="C1664" s="891"/>
      <c r="D1664" s="1028"/>
      <c r="E1664" s="1116" t="s">
        <v>1212</v>
      </c>
      <c r="F1664" s="1119"/>
      <c r="G1664" s="802">
        <v>1</v>
      </c>
      <c r="H1664" s="881"/>
      <c r="I1664" s="892"/>
      <c r="J1664" s="893"/>
      <c r="K1664" s="894"/>
      <c r="L1664" s="895"/>
      <c r="M1664" s="896"/>
      <c r="N1664" s="1030"/>
      <c r="O1664" s="977"/>
      <c r="P1664" s="898"/>
      <c r="Q1664" s="899"/>
      <c r="R1664" s="1690" t="s">
        <v>1218</v>
      </c>
      <c r="S1664" s="1684"/>
      <c r="T1664" s="1685"/>
      <c r="U1664" s="1685"/>
      <c r="V1664" s="1686"/>
      <c r="W1664" s="1686"/>
      <c r="X1664" s="900"/>
      <c r="Y1664" s="1687"/>
      <c r="Z1664" s="900"/>
      <c r="AA1664" s="900"/>
      <c r="AB1664" s="900"/>
      <c r="AC1664" s="900"/>
      <c r="AD1664" s="900"/>
      <c r="AE1664" s="900"/>
      <c r="AF1664" s="900"/>
      <c r="AG1664" s="900"/>
      <c r="AI1664" s="1687"/>
    </row>
    <row r="1665" spans="1:35" s="1541" customFormat="1" ht="53.25" customHeight="1">
      <c r="A1665" s="981" t="s">
        <v>1059</v>
      </c>
      <c r="B1665" s="981" t="s">
        <v>597</v>
      </c>
      <c r="C1665" s="1563"/>
      <c r="D1665" s="983" t="s">
        <v>928</v>
      </c>
      <c r="E1665" s="989" t="s">
        <v>1055</v>
      </c>
      <c r="F1665" s="981" t="s">
        <v>96</v>
      </c>
      <c r="G1665" s="985"/>
      <c r="H1665" s="985"/>
      <c r="I1665" s="985"/>
      <c r="J1665" s="985"/>
      <c r="K1665" s="986"/>
      <c r="L1665" s="986"/>
      <c r="M1665" s="986"/>
      <c r="N1665" s="987">
        <v>2</v>
      </c>
      <c r="O1665" s="72"/>
      <c r="P1665" s="72"/>
      <c r="Q1665" s="102" t="s">
        <v>270</v>
      </c>
      <c r="R1665" s="1535"/>
      <c r="S1665" s="1535"/>
      <c r="T1665" s="1535"/>
      <c r="U1665" s="1535"/>
      <c r="V1665" s="1535"/>
      <c r="W1665" s="1535"/>
      <c r="X1665" s="1535"/>
      <c r="Y1665" s="1535"/>
      <c r="Z1665" s="1535"/>
      <c r="AA1665" s="1535"/>
    </row>
    <row r="1666" spans="1:35" s="811" customFormat="1" ht="38.25" customHeight="1">
      <c r="A1666" s="819"/>
      <c r="B1666" s="1000"/>
      <c r="C1666" s="807"/>
      <c r="D1666" s="1003"/>
      <c r="E1666" s="820" t="s">
        <v>1220</v>
      </c>
      <c r="F1666" s="863"/>
      <c r="G1666" s="822"/>
      <c r="H1666" s="822"/>
      <c r="I1666" s="822"/>
      <c r="J1666" s="823"/>
      <c r="K1666" s="824"/>
      <c r="L1666" s="825"/>
      <c r="M1666" s="1004"/>
      <c r="N1666" s="1005"/>
      <c r="O1666" s="848"/>
      <c r="P1666" s="114"/>
      <c r="Q1666" s="859"/>
      <c r="R1666" s="1630"/>
      <c r="S1666" s="1629"/>
      <c r="T1666" s="1630"/>
      <c r="U1666" s="1630"/>
      <c r="V1666" s="1631"/>
      <c r="W1666" s="1631"/>
      <c r="Y1666" s="1610"/>
      <c r="AI1666" s="1610"/>
    </row>
    <row r="1667" spans="1:35" s="1682" customFormat="1" ht="48" customHeight="1">
      <c r="A1667" s="862"/>
      <c r="B1667" s="1015"/>
      <c r="C1667" s="874"/>
      <c r="D1667" s="1016"/>
      <c r="E1667" s="1116" t="s">
        <v>1604</v>
      </c>
      <c r="F1667" s="1047"/>
      <c r="G1667" s="802">
        <v>1</v>
      </c>
      <c r="H1667" s="802"/>
      <c r="I1667" s="803"/>
      <c r="J1667" s="875"/>
      <c r="K1667" s="876"/>
      <c r="L1667" s="877"/>
      <c r="M1667" s="901"/>
      <c r="N1667" s="1048"/>
      <c r="O1667" s="978"/>
      <c r="P1667" s="878"/>
      <c r="Q1667" s="857"/>
      <c r="R1667" s="909" t="s">
        <v>1226</v>
      </c>
      <c r="S1667" s="1679"/>
      <c r="T1667" s="1678"/>
      <c r="U1667" s="1678"/>
      <c r="V1667" s="1680"/>
      <c r="W1667" s="1680"/>
      <c r="X1667" s="858"/>
      <c r="Y1667" s="1681"/>
      <c r="Z1667" s="858"/>
      <c r="AA1667" s="858"/>
      <c r="AB1667" s="858"/>
      <c r="AC1667" s="858"/>
      <c r="AD1667" s="858"/>
      <c r="AE1667" s="858"/>
      <c r="AF1667" s="858"/>
      <c r="AG1667" s="858"/>
      <c r="AI1667" s="1681"/>
    </row>
    <row r="1668" spans="1:35" s="1682" customFormat="1" ht="48" customHeight="1">
      <c r="A1668" s="862"/>
      <c r="B1668" s="1015"/>
      <c r="C1668" s="874"/>
      <c r="D1668" s="1016"/>
      <c r="E1668" s="1116" t="s">
        <v>1605</v>
      </c>
      <c r="F1668" s="1047"/>
      <c r="G1668" s="802">
        <v>1</v>
      </c>
      <c r="H1668" s="802"/>
      <c r="I1668" s="803"/>
      <c r="J1668" s="875"/>
      <c r="K1668" s="876"/>
      <c r="L1668" s="877"/>
      <c r="M1668" s="901"/>
      <c r="N1668" s="1048"/>
      <c r="O1668" s="978"/>
      <c r="P1668" s="878"/>
      <c r="Q1668" s="857"/>
      <c r="R1668" s="909" t="s">
        <v>1226</v>
      </c>
      <c r="S1668" s="1679"/>
      <c r="T1668" s="1678"/>
      <c r="U1668" s="1678"/>
      <c r="V1668" s="1680"/>
      <c r="W1668" s="1680"/>
      <c r="X1668" s="858"/>
      <c r="Y1668" s="1681"/>
      <c r="Z1668" s="858"/>
      <c r="AA1668" s="858"/>
      <c r="AB1668" s="858"/>
      <c r="AC1668" s="858"/>
      <c r="AD1668" s="858"/>
      <c r="AE1668" s="858"/>
      <c r="AF1668" s="858"/>
      <c r="AG1668" s="858"/>
      <c r="AI1668" s="1681"/>
    </row>
    <row r="1669" spans="1:35" s="1541" customFormat="1" ht="78" customHeight="1">
      <c r="A1669" s="981" t="s">
        <v>1060</v>
      </c>
      <c r="B1669" s="981" t="s">
        <v>130</v>
      </c>
      <c r="C1669" s="1563"/>
      <c r="D1669" s="983" t="s">
        <v>928</v>
      </c>
      <c r="E1669" s="989" t="s">
        <v>1056</v>
      </c>
      <c r="F1669" s="981" t="s">
        <v>96</v>
      </c>
      <c r="G1669" s="984"/>
      <c r="H1669" s="985"/>
      <c r="I1669" s="985"/>
      <c r="J1669" s="985"/>
      <c r="K1669" s="986"/>
      <c r="L1669" s="986"/>
      <c r="M1669" s="986"/>
      <c r="N1669" s="987">
        <v>4</v>
      </c>
      <c r="O1669" s="72"/>
      <c r="P1669" s="72"/>
      <c r="Q1669" s="102" t="s">
        <v>270</v>
      </c>
      <c r="R1669" s="1535"/>
      <c r="S1669" s="1535"/>
      <c r="T1669" s="1535"/>
      <c r="U1669" s="1535"/>
      <c r="V1669" s="1535"/>
      <c r="W1669" s="1535"/>
      <c r="X1669" s="1535"/>
      <c r="Y1669" s="1535"/>
      <c r="Z1669" s="1535"/>
      <c r="AA1669" s="1535"/>
    </row>
    <row r="1670" spans="1:35" s="1682" customFormat="1" ht="38.25" customHeight="1">
      <c r="A1670" s="1038"/>
      <c r="B1670" s="1039"/>
      <c r="C1670" s="874"/>
      <c r="D1670" s="1040"/>
      <c r="E1670" s="820" t="s">
        <v>1220</v>
      </c>
      <c r="F1670" s="1049"/>
      <c r="G1670" s="1050"/>
      <c r="H1670" s="1041"/>
      <c r="I1670" s="1041"/>
      <c r="J1670" s="1042"/>
      <c r="K1670" s="1043"/>
      <c r="L1670" s="1044"/>
      <c r="M1670" s="1045"/>
      <c r="N1670" s="1046"/>
      <c r="O1670" s="978"/>
      <c r="P1670" s="878"/>
      <c r="Q1670" s="857"/>
      <c r="R1670" s="1678"/>
      <c r="S1670" s="1679"/>
      <c r="T1670" s="1678"/>
      <c r="U1670" s="1678"/>
      <c r="V1670" s="1680"/>
      <c r="W1670" s="1680"/>
      <c r="X1670" s="858"/>
      <c r="Y1670" s="1681"/>
      <c r="Z1670" s="858"/>
      <c r="AA1670" s="858"/>
      <c r="AB1670" s="858"/>
      <c r="AC1670" s="858"/>
      <c r="AD1670" s="858"/>
      <c r="AE1670" s="858"/>
      <c r="AF1670" s="858"/>
      <c r="AG1670" s="858"/>
      <c r="AI1670" s="1681"/>
    </row>
    <row r="1671" spans="1:35" s="1682" customFormat="1" ht="38.25" customHeight="1">
      <c r="A1671" s="862"/>
      <c r="B1671" s="1015"/>
      <c r="C1671" s="874"/>
      <c r="D1671" s="1016"/>
      <c r="E1671" s="801" t="s">
        <v>1613</v>
      </c>
      <c r="F1671" s="1111"/>
      <c r="G1671" s="802">
        <v>2</v>
      </c>
      <c r="H1671" s="905">
        <v>0.8</v>
      </c>
      <c r="I1671" s="875"/>
      <c r="J1671" s="876"/>
      <c r="K1671" s="877"/>
      <c r="L1671" s="901"/>
      <c r="M1671" s="902"/>
      <c r="N1671" s="1117"/>
      <c r="O1671" s="980">
        <f>H1671*I1671</f>
        <v>0</v>
      </c>
      <c r="P1671" s="878"/>
      <c r="Q1671" s="857"/>
      <c r="R1671" s="909" t="s">
        <v>1233</v>
      </c>
      <c r="S1671" s="1679"/>
      <c r="T1671" s="1678" t="s">
        <v>1234</v>
      </c>
      <c r="U1671" s="1678" t="s">
        <v>1234</v>
      </c>
      <c r="V1671" s="1680"/>
      <c r="W1671" s="1680"/>
      <c r="X1671" s="858"/>
      <c r="Y1671" s="1681"/>
      <c r="Z1671" s="858"/>
      <c r="AA1671" s="858"/>
      <c r="AB1671" s="858"/>
      <c r="AC1671" s="858"/>
      <c r="AD1671" s="858"/>
      <c r="AE1671" s="858"/>
      <c r="AF1671" s="858"/>
      <c r="AG1671" s="858"/>
      <c r="AI1671" s="1681"/>
    </row>
    <row r="1672" spans="1:35" s="1682" customFormat="1" ht="38.25" customHeight="1">
      <c r="A1672" s="862"/>
      <c r="B1672" s="1015"/>
      <c r="C1672" s="874"/>
      <c r="D1672" s="1016"/>
      <c r="E1672" s="801" t="s">
        <v>1522</v>
      </c>
      <c r="F1672" s="1111"/>
      <c r="G1672" s="802">
        <v>2</v>
      </c>
      <c r="H1672" s="905">
        <v>0.8</v>
      </c>
      <c r="I1672" s="875"/>
      <c r="J1672" s="876"/>
      <c r="K1672" s="877"/>
      <c r="L1672" s="901"/>
      <c r="M1672" s="902"/>
      <c r="N1672" s="1117"/>
      <c r="O1672" s="980">
        <f>H1672*I1672</f>
        <v>0</v>
      </c>
      <c r="P1672" s="878"/>
      <c r="Q1672" s="857"/>
      <c r="R1672" s="909" t="s">
        <v>1233</v>
      </c>
      <c r="S1672" s="1679"/>
      <c r="T1672" s="1678" t="s">
        <v>1234</v>
      </c>
      <c r="U1672" s="1678" t="s">
        <v>1234</v>
      </c>
      <c r="V1672" s="1680"/>
      <c r="W1672" s="1680"/>
      <c r="X1672" s="858"/>
      <c r="Y1672" s="1681"/>
      <c r="Z1672" s="858"/>
      <c r="AA1672" s="858"/>
      <c r="AB1672" s="858"/>
      <c r="AC1672" s="858"/>
      <c r="AD1672" s="858"/>
      <c r="AE1672" s="858"/>
      <c r="AF1672" s="858"/>
      <c r="AG1672" s="858"/>
      <c r="AI1672" s="1681"/>
    </row>
    <row r="1673" spans="1:35" s="1541" customFormat="1" ht="53.25" customHeight="1">
      <c r="A1673" s="981" t="s">
        <v>1061</v>
      </c>
      <c r="B1673" s="981" t="s">
        <v>131</v>
      </c>
      <c r="C1673" s="1563"/>
      <c r="D1673" s="983" t="s">
        <v>928</v>
      </c>
      <c r="E1673" s="989" t="s">
        <v>881</v>
      </c>
      <c r="F1673" s="981" t="s">
        <v>48</v>
      </c>
      <c r="G1673" s="984"/>
      <c r="H1673" s="985"/>
      <c r="I1673" s="985"/>
      <c r="J1673" s="985"/>
      <c r="K1673" s="986"/>
      <c r="L1673" s="986"/>
      <c r="M1673" s="986"/>
      <c r="N1673" s="987">
        <v>4</v>
      </c>
      <c r="O1673" s="72"/>
      <c r="P1673" s="72"/>
      <c r="Q1673" s="102" t="s">
        <v>270</v>
      </c>
      <c r="R1673" s="1535"/>
      <c r="S1673" s="1535"/>
      <c r="T1673" s="1535"/>
      <c r="U1673" s="1535"/>
      <c r="V1673" s="1535"/>
      <c r="W1673" s="1535"/>
      <c r="X1673" s="1535"/>
      <c r="Y1673" s="1535"/>
      <c r="Z1673" s="1535"/>
      <c r="AA1673" s="1535"/>
    </row>
    <row r="1674" spans="1:35" s="811" customFormat="1" ht="38.25" customHeight="1">
      <c r="A1674" s="819"/>
      <c r="B1674" s="1000"/>
      <c r="C1674" s="807"/>
      <c r="D1674" s="1003"/>
      <c r="E1674" s="820" t="s">
        <v>1220</v>
      </c>
      <c r="F1674" s="863"/>
      <c r="G1674" s="864"/>
      <c r="H1674" s="822"/>
      <c r="I1674" s="822"/>
      <c r="J1674" s="823"/>
      <c r="K1674" s="824"/>
      <c r="L1674" s="825"/>
      <c r="M1674" s="1004"/>
      <c r="N1674" s="1005"/>
      <c r="O1674" s="848"/>
      <c r="P1674" s="114"/>
      <c r="Q1674" s="859"/>
      <c r="R1674" s="1630"/>
      <c r="S1674" s="1629"/>
      <c r="T1674" s="1630"/>
      <c r="U1674" s="1630"/>
      <c r="V1674" s="1631"/>
      <c r="W1674" s="1631"/>
      <c r="Y1674" s="1610"/>
      <c r="AI1674" s="1610"/>
    </row>
    <row r="1675" spans="1:35" s="1682" customFormat="1" ht="48" customHeight="1">
      <c r="A1675" s="862"/>
      <c r="B1675" s="1015"/>
      <c r="C1675" s="874"/>
      <c r="D1675" s="1016"/>
      <c r="E1675" s="801" t="s">
        <v>1613</v>
      </c>
      <c r="F1675" s="1111"/>
      <c r="G1675" s="802">
        <v>2</v>
      </c>
      <c r="H1675" s="802"/>
      <c r="I1675" s="803"/>
      <c r="J1675" s="875"/>
      <c r="K1675" s="876"/>
      <c r="L1675" s="877"/>
      <c r="M1675" s="901"/>
      <c r="N1675" s="1048"/>
      <c r="O1675" s="978"/>
      <c r="P1675" s="878"/>
      <c r="Q1675" s="857"/>
      <c r="R1675" s="909" t="s">
        <v>1226</v>
      </c>
      <c r="S1675" s="1679"/>
      <c r="T1675" s="1678"/>
      <c r="U1675" s="1678"/>
      <c r="V1675" s="1680"/>
      <c r="W1675" s="1680"/>
      <c r="X1675" s="858"/>
      <c r="Y1675" s="1681"/>
      <c r="Z1675" s="858"/>
      <c r="AA1675" s="858"/>
      <c r="AB1675" s="858"/>
      <c r="AC1675" s="858"/>
      <c r="AD1675" s="858"/>
      <c r="AE1675" s="858"/>
      <c r="AF1675" s="858"/>
      <c r="AG1675" s="858"/>
      <c r="AI1675" s="1681"/>
    </row>
    <row r="1676" spans="1:35" s="1682" customFormat="1" ht="48" customHeight="1">
      <c r="A1676" s="862"/>
      <c r="B1676" s="1015"/>
      <c r="C1676" s="874"/>
      <c r="D1676" s="1016"/>
      <c r="E1676" s="801" t="s">
        <v>1522</v>
      </c>
      <c r="F1676" s="1111"/>
      <c r="G1676" s="802">
        <v>2</v>
      </c>
      <c r="H1676" s="802"/>
      <c r="I1676" s="803"/>
      <c r="J1676" s="875"/>
      <c r="K1676" s="876"/>
      <c r="L1676" s="877"/>
      <c r="M1676" s="901"/>
      <c r="N1676" s="1048"/>
      <c r="O1676" s="978"/>
      <c r="P1676" s="878"/>
      <c r="Q1676" s="857"/>
      <c r="R1676" s="909" t="s">
        <v>1226</v>
      </c>
      <c r="S1676" s="1679"/>
      <c r="T1676" s="1678"/>
      <c r="U1676" s="1678"/>
      <c r="V1676" s="1680"/>
      <c r="W1676" s="1680"/>
      <c r="X1676" s="858"/>
      <c r="Y1676" s="1681"/>
      <c r="Z1676" s="858"/>
      <c r="AA1676" s="858"/>
      <c r="AB1676" s="858"/>
      <c r="AC1676" s="858"/>
      <c r="AD1676" s="858"/>
      <c r="AE1676" s="858"/>
      <c r="AF1676" s="858"/>
      <c r="AG1676" s="858"/>
      <c r="AI1676" s="1681"/>
    </row>
    <row r="1677" spans="1:35" s="1541" customFormat="1" ht="53.25" customHeight="1">
      <c r="A1677" s="981" t="s">
        <v>1062</v>
      </c>
      <c r="B1677" s="981" t="s">
        <v>132</v>
      </c>
      <c r="C1677" s="1563"/>
      <c r="D1677" s="983" t="s">
        <v>928</v>
      </c>
      <c r="E1677" s="989" t="s">
        <v>1057</v>
      </c>
      <c r="F1677" s="981" t="s">
        <v>96</v>
      </c>
      <c r="G1677" s="985"/>
      <c r="H1677" s="985"/>
      <c r="I1677" s="985"/>
      <c r="J1677" s="985"/>
      <c r="K1677" s="986"/>
      <c r="L1677" s="986"/>
      <c r="M1677" s="986"/>
      <c r="N1677" s="987">
        <v>1</v>
      </c>
      <c r="O1677" s="72"/>
      <c r="P1677" s="72"/>
      <c r="Q1677" s="102" t="s">
        <v>270</v>
      </c>
      <c r="R1677" s="1535"/>
      <c r="S1677" s="1535"/>
      <c r="T1677" s="1535"/>
      <c r="U1677" s="1535"/>
      <c r="V1677" s="1535"/>
      <c r="W1677" s="1535"/>
      <c r="X1677" s="1535"/>
      <c r="Y1677" s="1535"/>
      <c r="Z1677" s="1535"/>
      <c r="AA1677" s="1535"/>
    </row>
    <row r="1678" spans="1:35" s="1682" customFormat="1" ht="38.25" customHeight="1">
      <c r="A1678" s="1038"/>
      <c r="B1678" s="1039"/>
      <c r="C1678" s="874"/>
      <c r="D1678" s="1040"/>
      <c r="E1678" s="820" t="s">
        <v>1220</v>
      </c>
      <c r="F1678" s="1049"/>
      <c r="G1678" s="838"/>
      <c r="H1678" s="838"/>
      <c r="I1678" s="1041"/>
      <c r="J1678" s="1042"/>
      <c r="K1678" s="1043"/>
      <c r="L1678" s="1044"/>
      <c r="M1678" s="1045"/>
      <c r="N1678" s="1046"/>
      <c r="O1678" s="978"/>
      <c r="P1678" s="878"/>
      <c r="Q1678" s="906"/>
      <c r="R1678" s="1704"/>
      <c r="S1678" s="1679"/>
      <c r="T1678" s="1678"/>
      <c r="U1678" s="1678"/>
      <c r="V1678" s="1680">
        <v>2</v>
      </c>
      <c r="W1678" s="1680">
        <v>2</v>
      </c>
      <c r="X1678" s="858"/>
      <c r="Y1678" s="1681"/>
      <c r="Z1678" s="858"/>
      <c r="AA1678" s="858"/>
      <c r="AB1678" s="858"/>
      <c r="AC1678" s="858"/>
      <c r="AD1678" s="858"/>
      <c r="AE1678" s="858"/>
      <c r="AF1678" s="858"/>
      <c r="AG1678" s="858"/>
      <c r="AI1678" s="1681" t="s">
        <v>1166</v>
      </c>
    </row>
    <row r="1679" spans="1:35" s="1682" customFormat="1" ht="38.25" customHeight="1">
      <c r="A1679" s="1023"/>
      <c r="B1679" s="1024"/>
      <c r="C1679" s="874"/>
      <c r="D1679" s="1031"/>
      <c r="E1679" s="830" t="s">
        <v>181</v>
      </c>
      <c r="F1679" s="1032"/>
      <c r="G1679" s="831">
        <v>1</v>
      </c>
      <c r="H1679" s="1051">
        <v>0.5</v>
      </c>
      <c r="I1679" s="1051">
        <v>0.4</v>
      </c>
      <c r="J1679" s="1051"/>
      <c r="K1679" s="1051">
        <v>0.2</v>
      </c>
      <c r="L1679" s="1052"/>
      <c r="M1679" s="1036"/>
      <c r="N1679" s="1037"/>
      <c r="O1679" s="978"/>
      <c r="P1679" s="878"/>
      <c r="Q1679" s="906"/>
      <c r="R1679" s="1704" t="s">
        <v>1221</v>
      </c>
      <c r="S1679" s="1679"/>
      <c r="T1679" s="1678"/>
      <c r="U1679" s="1678"/>
      <c r="V1679" s="1680">
        <v>2</v>
      </c>
      <c r="W1679" s="1680">
        <v>2</v>
      </c>
      <c r="X1679" s="858"/>
      <c r="Y1679" s="1681"/>
      <c r="Z1679" s="858"/>
      <c r="AA1679" s="858"/>
      <c r="AB1679" s="858"/>
      <c r="AC1679" s="858"/>
      <c r="AD1679" s="858"/>
      <c r="AE1679" s="858"/>
      <c r="AF1679" s="858"/>
      <c r="AG1679" s="858"/>
      <c r="AI1679" s="1681" t="s">
        <v>1166</v>
      </c>
    </row>
    <row r="1680" spans="1:35" s="1541" customFormat="1" ht="53.25" customHeight="1">
      <c r="A1680" s="981" t="s">
        <v>1063</v>
      </c>
      <c r="B1680" s="981">
        <v>86909</v>
      </c>
      <c r="C1680" s="1563"/>
      <c r="D1680" s="983" t="s">
        <v>100</v>
      </c>
      <c r="E1680" s="989" t="s">
        <v>806</v>
      </c>
      <c r="F1680" s="981" t="s">
        <v>48</v>
      </c>
      <c r="G1680" s="985"/>
      <c r="H1680" s="985"/>
      <c r="I1680" s="985"/>
      <c r="J1680" s="985"/>
      <c r="K1680" s="986"/>
      <c r="L1680" s="986"/>
      <c r="M1680" s="986"/>
      <c r="N1680" s="987">
        <v>1</v>
      </c>
      <c r="O1680" s="72"/>
      <c r="P1680" s="72"/>
      <c r="Q1680" s="102" t="s">
        <v>270</v>
      </c>
      <c r="R1680" s="1535"/>
      <c r="S1680" s="1535"/>
      <c r="T1680" s="1535"/>
      <c r="U1680" s="1535"/>
      <c r="V1680" s="1535"/>
      <c r="W1680" s="1535"/>
      <c r="X1680" s="1535"/>
      <c r="Y1680" s="1535"/>
      <c r="Z1680" s="1535"/>
      <c r="AA1680" s="1535"/>
    </row>
    <row r="1681" spans="1:35" s="1682" customFormat="1" ht="55.5" customHeight="1">
      <c r="A1681" s="1705"/>
      <c r="B1681" s="1706"/>
      <c r="C1681" s="874"/>
      <c r="D1681" s="1707"/>
      <c r="E1681" s="1708" t="s">
        <v>1171</v>
      </c>
      <c r="F1681" s="1709"/>
      <c r="G1681" s="1554">
        <v>1</v>
      </c>
      <c r="H1681" s="1710"/>
      <c r="I1681" s="1604"/>
      <c r="J1681" s="1711"/>
      <c r="K1681" s="1712"/>
      <c r="L1681" s="1713"/>
      <c r="M1681" s="1714"/>
      <c r="N1681" s="1715"/>
      <c r="O1681" s="978"/>
      <c r="P1681" s="878"/>
      <c r="Q1681" s="857"/>
      <c r="R1681" s="879" t="s">
        <v>1232</v>
      </c>
      <c r="S1681" s="1679"/>
      <c r="T1681" s="1678"/>
      <c r="U1681" s="1678"/>
      <c r="V1681" s="1680"/>
      <c r="W1681" s="1680"/>
      <c r="X1681" s="858"/>
      <c r="Y1681" s="1681"/>
      <c r="Z1681" s="858"/>
      <c r="AA1681" s="858"/>
      <c r="AB1681" s="858"/>
      <c r="AC1681" s="858"/>
      <c r="AD1681" s="858"/>
      <c r="AE1681" s="858"/>
      <c r="AF1681" s="858"/>
      <c r="AG1681" s="858"/>
      <c r="AI1681" s="1681"/>
    </row>
    <row r="1682" spans="1:35" s="1541" customFormat="1" ht="53.25" customHeight="1">
      <c r="A1682" s="981" t="s">
        <v>1064</v>
      </c>
      <c r="B1682" s="981" t="s">
        <v>133</v>
      </c>
      <c r="C1682" s="1542" t="s">
        <v>133</v>
      </c>
      <c r="D1682" s="981" t="s">
        <v>928</v>
      </c>
      <c r="E1682" s="989" t="s">
        <v>651</v>
      </c>
      <c r="F1682" s="981" t="s">
        <v>48</v>
      </c>
      <c r="G1682" s="991"/>
      <c r="H1682" s="985"/>
      <c r="I1682" s="985"/>
      <c r="J1682" s="985"/>
      <c r="K1682" s="986"/>
      <c r="L1682" s="986"/>
      <c r="M1682" s="986"/>
      <c r="N1682" s="987">
        <v>8</v>
      </c>
      <c r="O1682" s="72"/>
      <c r="P1682" s="72"/>
      <c r="Q1682" s="102" t="s">
        <v>270</v>
      </c>
      <c r="R1682" s="1535"/>
      <c r="S1682" s="1535"/>
      <c r="T1682" s="1535"/>
      <c r="U1682" s="1535"/>
      <c r="V1682" s="1535"/>
      <c r="W1682" s="1535"/>
      <c r="X1682" s="1535"/>
      <c r="Y1682" s="1535"/>
      <c r="Z1682" s="1535"/>
      <c r="AA1682" s="1535"/>
    </row>
    <row r="1683" spans="1:35" s="1688" customFormat="1" ht="48" customHeight="1">
      <c r="A1683" s="1021"/>
      <c r="B1683" s="1022"/>
      <c r="C1683" s="891"/>
      <c r="D1683" s="1028"/>
      <c r="E1683" s="1026" t="s">
        <v>1607</v>
      </c>
      <c r="F1683" s="1029"/>
      <c r="G1683" s="802">
        <v>1</v>
      </c>
      <c r="H1683" s="881"/>
      <c r="I1683" s="892"/>
      <c r="J1683" s="893"/>
      <c r="K1683" s="894"/>
      <c r="L1683" s="895"/>
      <c r="M1683" s="896"/>
      <c r="N1683" s="1030"/>
      <c r="O1683" s="977"/>
      <c r="P1683" s="898"/>
      <c r="Q1683" s="899"/>
      <c r="R1683" s="907" t="s">
        <v>1228</v>
      </c>
      <c r="S1683" s="1684"/>
      <c r="T1683" s="1685"/>
      <c r="U1683" s="1685"/>
      <c r="V1683" s="1686"/>
      <c r="W1683" s="1686"/>
      <c r="X1683" s="900"/>
      <c r="Y1683" s="1687"/>
      <c r="Z1683" s="900"/>
      <c r="AA1683" s="900"/>
      <c r="AB1683" s="900"/>
      <c r="AC1683" s="900"/>
      <c r="AD1683" s="900"/>
      <c r="AE1683" s="900"/>
      <c r="AF1683" s="900"/>
      <c r="AG1683" s="900"/>
      <c r="AI1683" s="1687" t="s">
        <v>1166</v>
      </c>
    </row>
    <row r="1684" spans="1:35" s="1688" customFormat="1" ht="48" customHeight="1">
      <c r="A1684" s="1021"/>
      <c r="B1684" s="1022"/>
      <c r="C1684" s="891"/>
      <c r="D1684" s="1028"/>
      <c r="E1684" s="1026" t="s">
        <v>1608</v>
      </c>
      <c r="F1684" s="1029"/>
      <c r="G1684" s="802">
        <v>1</v>
      </c>
      <c r="H1684" s="881"/>
      <c r="I1684" s="892"/>
      <c r="J1684" s="893"/>
      <c r="K1684" s="894"/>
      <c r="L1684" s="895"/>
      <c r="M1684" s="896"/>
      <c r="N1684" s="1030"/>
      <c r="O1684" s="977"/>
      <c r="P1684" s="898"/>
      <c r="Q1684" s="899"/>
      <c r="R1684" s="907" t="s">
        <v>1228</v>
      </c>
      <c r="S1684" s="1684"/>
      <c r="T1684" s="1685"/>
      <c r="U1684" s="1685"/>
      <c r="V1684" s="1686"/>
      <c r="W1684" s="1686"/>
      <c r="X1684" s="900"/>
      <c r="Y1684" s="1687"/>
      <c r="Z1684" s="900"/>
      <c r="AA1684" s="900"/>
      <c r="AB1684" s="900"/>
      <c r="AC1684" s="900"/>
      <c r="AD1684" s="900"/>
      <c r="AE1684" s="900"/>
      <c r="AF1684" s="900"/>
      <c r="AG1684" s="900"/>
      <c r="AI1684" s="1687" t="s">
        <v>1166</v>
      </c>
    </row>
    <row r="1685" spans="1:35" s="1688" customFormat="1" ht="48" customHeight="1">
      <c r="A1685" s="1021"/>
      <c r="B1685" s="1022"/>
      <c r="C1685" s="891"/>
      <c r="D1685" s="1028"/>
      <c r="E1685" s="1026" t="s">
        <v>1610</v>
      </c>
      <c r="F1685" s="1029"/>
      <c r="G1685" s="802">
        <v>2</v>
      </c>
      <c r="H1685" s="881"/>
      <c r="I1685" s="892"/>
      <c r="J1685" s="893"/>
      <c r="K1685" s="894"/>
      <c r="L1685" s="895"/>
      <c r="M1685" s="896"/>
      <c r="N1685" s="1030"/>
      <c r="O1685" s="977"/>
      <c r="P1685" s="898"/>
      <c r="Q1685" s="899"/>
      <c r="R1685" s="907" t="s">
        <v>1228</v>
      </c>
      <c r="S1685" s="1684"/>
      <c r="T1685" s="1685"/>
      <c r="U1685" s="1685"/>
      <c r="V1685" s="1686"/>
      <c r="W1685" s="1686"/>
      <c r="X1685" s="900"/>
      <c r="Y1685" s="1687"/>
      <c r="Z1685" s="900"/>
      <c r="AA1685" s="900"/>
      <c r="AB1685" s="900"/>
      <c r="AC1685" s="900"/>
      <c r="AD1685" s="900"/>
      <c r="AE1685" s="900"/>
      <c r="AF1685" s="900"/>
      <c r="AG1685" s="900"/>
      <c r="AI1685" s="1687"/>
    </row>
    <row r="1686" spans="1:35" s="1688" customFormat="1" ht="48" customHeight="1">
      <c r="A1686" s="1021"/>
      <c r="B1686" s="1022"/>
      <c r="C1686" s="891"/>
      <c r="D1686" s="1028"/>
      <c r="E1686" s="1026" t="s">
        <v>1521</v>
      </c>
      <c r="F1686" s="1029"/>
      <c r="G1686" s="802">
        <v>1</v>
      </c>
      <c r="H1686" s="881"/>
      <c r="I1686" s="892"/>
      <c r="J1686" s="893"/>
      <c r="K1686" s="894"/>
      <c r="L1686" s="895"/>
      <c r="M1686" s="896"/>
      <c r="N1686" s="1030"/>
      <c r="O1686" s="977"/>
      <c r="P1686" s="898"/>
      <c r="Q1686" s="899"/>
      <c r="R1686" s="907" t="s">
        <v>1228</v>
      </c>
      <c r="S1686" s="1684"/>
      <c r="T1686" s="1685"/>
      <c r="U1686" s="1685"/>
      <c r="V1686" s="1686"/>
      <c r="W1686" s="1686"/>
      <c r="X1686" s="900"/>
      <c r="Y1686" s="1687"/>
      <c r="Z1686" s="900"/>
      <c r="AA1686" s="900"/>
      <c r="AB1686" s="900"/>
      <c r="AC1686" s="900"/>
      <c r="AD1686" s="900"/>
      <c r="AE1686" s="900"/>
      <c r="AF1686" s="900"/>
      <c r="AG1686" s="900"/>
      <c r="AI1686" s="1687"/>
    </row>
    <row r="1687" spans="1:35" s="1688" customFormat="1" ht="48" customHeight="1">
      <c r="A1687" s="1021"/>
      <c r="B1687" s="1022"/>
      <c r="C1687" s="891"/>
      <c r="D1687" s="1028"/>
      <c r="E1687" s="828" t="s">
        <v>1212</v>
      </c>
      <c r="F1687" s="1047"/>
      <c r="G1687" s="802">
        <v>1</v>
      </c>
      <c r="H1687" s="802"/>
      <c r="I1687" s="892"/>
      <c r="J1687" s="893"/>
      <c r="K1687" s="894"/>
      <c r="L1687" s="895"/>
      <c r="M1687" s="896"/>
      <c r="N1687" s="1030"/>
      <c r="O1687" s="977"/>
      <c r="P1687" s="898"/>
      <c r="Q1687" s="899"/>
      <c r="R1687" s="907" t="s">
        <v>1228</v>
      </c>
      <c r="S1687" s="1684"/>
      <c r="T1687" s="1685"/>
      <c r="U1687" s="1685"/>
      <c r="V1687" s="1686"/>
      <c r="W1687" s="1686"/>
      <c r="X1687" s="900"/>
      <c r="Y1687" s="1687"/>
      <c r="Z1687" s="900"/>
      <c r="AA1687" s="900"/>
      <c r="AB1687" s="900"/>
      <c r="AC1687" s="900"/>
      <c r="AD1687" s="900"/>
      <c r="AE1687" s="900"/>
      <c r="AF1687" s="900"/>
      <c r="AG1687" s="900"/>
      <c r="AI1687" s="1687"/>
    </row>
    <row r="1688" spans="1:35" s="1688" customFormat="1" ht="48" customHeight="1">
      <c r="A1688" s="1021"/>
      <c r="B1688" s="1022"/>
      <c r="C1688" s="891"/>
      <c r="D1688" s="1028"/>
      <c r="E1688" s="1026" t="s">
        <v>1604</v>
      </c>
      <c r="F1688" s="1029"/>
      <c r="G1688" s="802">
        <v>1</v>
      </c>
      <c r="H1688" s="881"/>
      <c r="I1688" s="892"/>
      <c r="J1688" s="893"/>
      <c r="K1688" s="894"/>
      <c r="L1688" s="895"/>
      <c r="M1688" s="896"/>
      <c r="N1688" s="1030"/>
      <c r="O1688" s="977"/>
      <c r="P1688" s="898"/>
      <c r="Q1688" s="899"/>
      <c r="R1688" s="907" t="s">
        <v>1228</v>
      </c>
      <c r="S1688" s="1684"/>
      <c r="T1688" s="1685"/>
      <c r="U1688" s="1685"/>
      <c r="V1688" s="1686"/>
      <c r="W1688" s="1686"/>
      <c r="X1688" s="900"/>
      <c r="Y1688" s="1687"/>
      <c r="Z1688" s="900"/>
      <c r="AA1688" s="900"/>
      <c r="AB1688" s="900"/>
      <c r="AC1688" s="900"/>
      <c r="AD1688" s="900"/>
      <c r="AE1688" s="900"/>
      <c r="AF1688" s="900"/>
      <c r="AG1688" s="900"/>
      <c r="AI1688" s="1687"/>
    </row>
    <row r="1689" spans="1:35" s="1688" customFormat="1" ht="48" customHeight="1">
      <c r="A1689" s="1021"/>
      <c r="B1689" s="1022"/>
      <c r="C1689" s="891"/>
      <c r="D1689" s="1028"/>
      <c r="E1689" s="1026" t="s">
        <v>1605</v>
      </c>
      <c r="F1689" s="1029"/>
      <c r="G1689" s="802">
        <v>1</v>
      </c>
      <c r="H1689" s="881"/>
      <c r="I1689" s="892"/>
      <c r="J1689" s="893"/>
      <c r="K1689" s="894"/>
      <c r="L1689" s="895"/>
      <c r="M1689" s="896"/>
      <c r="N1689" s="1030"/>
      <c r="O1689" s="977"/>
      <c r="P1689" s="898"/>
      <c r="Q1689" s="899"/>
      <c r="R1689" s="907" t="s">
        <v>1228</v>
      </c>
      <c r="S1689" s="1684"/>
      <c r="T1689" s="1685"/>
      <c r="U1689" s="1685"/>
      <c r="V1689" s="1686"/>
      <c r="W1689" s="1686"/>
      <c r="X1689" s="900"/>
      <c r="Y1689" s="1687"/>
      <c r="Z1689" s="900"/>
      <c r="AA1689" s="900"/>
      <c r="AB1689" s="900"/>
      <c r="AC1689" s="900"/>
      <c r="AD1689" s="900"/>
      <c r="AE1689" s="900"/>
      <c r="AF1689" s="900"/>
      <c r="AG1689" s="900"/>
      <c r="AI1689" s="1687"/>
    </row>
    <row r="1690" spans="1:35" s="1541" customFormat="1" ht="53.25" customHeight="1">
      <c r="A1690" s="981" t="s">
        <v>1065</v>
      </c>
      <c r="B1690" s="981">
        <v>86910</v>
      </c>
      <c r="C1690" s="1563"/>
      <c r="D1690" s="983" t="s">
        <v>100</v>
      </c>
      <c r="E1690" s="989" t="s">
        <v>807</v>
      </c>
      <c r="F1690" s="981" t="s">
        <v>48</v>
      </c>
      <c r="G1690" s="984"/>
      <c r="H1690" s="985"/>
      <c r="I1690" s="985"/>
      <c r="J1690" s="985"/>
      <c r="K1690" s="986"/>
      <c r="L1690" s="986"/>
      <c r="M1690" s="986"/>
      <c r="N1690" s="987">
        <v>14</v>
      </c>
      <c r="O1690" s="72"/>
      <c r="P1690" s="72"/>
      <c r="Q1690" s="102" t="s">
        <v>270</v>
      </c>
      <c r="R1690" s="1535"/>
      <c r="S1690" s="1535"/>
      <c r="T1690" s="1535"/>
      <c r="U1690" s="1535"/>
      <c r="V1690" s="1535"/>
      <c r="W1690" s="1535"/>
      <c r="X1690" s="1535"/>
      <c r="Y1690" s="1535"/>
      <c r="Z1690" s="1535"/>
      <c r="AA1690" s="1535"/>
    </row>
    <row r="1691" spans="1:35" s="1682" customFormat="1" ht="38.25" customHeight="1">
      <c r="A1691" s="1038"/>
      <c r="B1691" s="1039"/>
      <c r="C1691" s="874"/>
      <c r="D1691" s="1040"/>
      <c r="E1691" s="820" t="s">
        <v>1230</v>
      </c>
      <c r="F1691" s="1049"/>
      <c r="G1691" s="1050"/>
      <c r="H1691" s="1041"/>
      <c r="I1691" s="1041"/>
      <c r="J1691" s="1042"/>
      <c r="K1691" s="1043"/>
      <c r="L1691" s="1044"/>
      <c r="M1691" s="1045"/>
      <c r="N1691" s="1046"/>
      <c r="O1691" s="978"/>
      <c r="P1691" s="878"/>
      <c r="Q1691" s="857"/>
      <c r="R1691" s="1678"/>
      <c r="S1691" s="1679"/>
      <c r="T1691" s="1678"/>
      <c r="U1691" s="1678"/>
      <c r="V1691" s="1680"/>
      <c r="W1691" s="1680"/>
      <c r="X1691" s="858"/>
      <c r="Y1691" s="1681"/>
      <c r="Z1691" s="858"/>
      <c r="AA1691" s="858"/>
      <c r="AB1691" s="858"/>
      <c r="AC1691" s="858"/>
      <c r="AD1691" s="858"/>
      <c r="AE1691" s="858"/>
      <c r="AF1691" s="858"/>
      <c r="AG1691" s="858"/>
      <c r="AI1691" s="1681"/>
    </row>
    <row r="1692" spans="1:35" s="1688" customFormat="1" ht="46.5" customHeight="1">
      <c r="A1692" s="1021"/>
      <c r="B1692" s="1022"/>
      <c r="C1692" s="891"/>
      <c r="D1692" s="1028"/>
      <c r="E1692" s="1116" t="s">
        <v>1606</v>
      </c>
      <c r="F1692" s="1119"/>
      <c r="G1692" s="802">
        <v>1</v>
      </c>
      <c r="H1692" s="881"/>
      <c r="I1692" s="892"/>
      <c r="J1692" s="893"/>
      <c r="K1692" s="894"/>
      <c r="L1692" s="895"/>
      <c r="M1692" s="896"/>
      <c r="N1692" s="1030"/>
      <c r="O1692" s="977"/>
      <c r="P1692" s="898"/>
      <c r="Q1692" s="899"/>
      <c r="R1692" s="879" t="s">
        <v>1229</v>
      </c>
      <c r="S1692" s="1684"/>
      <c r="T1692" s="1685"/>
      <c r="U1692" s="1685"/>
      <c r="V1692" s="1686"/>
      <c r="W1692" s="1686"/>
      <c r="X1692" s="900"/>
      <c r="Y1692" s="1687"/>
      <c r="Z1692" s="900"/>
      <c r="AA1692" s="900"/>
      <c r="AB1692" s="900"/>
      <c r="AC1692" s="900"/>
      <c r="AD1692" s="900"/>
      <c r="AE1692" s="900"/>
      <c r="AF1692" s="900"/>
      <c r="AG1692" s="900"/>
      <c r="AI1692" s="1687"/>
    </row>
    <row r="1693" spans="1:35" s="1688" customFormat="1" ht="46.5" customHeight="1">
      <c r="A1693" s="1021"/>
      <c r="B1693" s="1022"/>
      <c r="C1693" s="891"/>
      <c r="D1693" s="1028"/>
      <c r="E1693" s="1116" t="s">
        <v>1609</v>
      </c>
      <c r="F1693" s="1119"/>
      <c r="G1693" s="802">
        <v>2</v>
      </c>
      <c r="H1693" s="881"/>
      <c r="I1693" s="892"/>
      <c r="J1693" s="893"/>
      <c r="K1693" s="894"/>
      <c r="L1693" s="895"/>
      <c r="M1693" s="896"/>
      <c r="N1693" s="1030"/>
      <c r="O1693" s="977"/>
      <c r="P1693" s="898"/>
      <c r="Q1693" s="899"/>
      <c r="R1693" s="879" t="s">
        <v>1229</v>
      </c>
      <c r="S1693" s="1684"/>
      <c r="T1693" s="1685"/>
      <c r="U1693" s="1685"/>
      <c r="V1693" s="1686"/>
      <c r="W1693" s="1686"/>
      <c r="X1693" s="900"/>
      <c r="Y1693" s="1687"/>
      <c r="Z1693" s="900"/>
      <c r="AA1693" s="900"/>
      <c r="AB1693" s="900"/>
      <c r="AC1693" s="900"/>
      <c r="AD1693" s="900"/>
      <c r="AE1693" s="900"/>
      <c r="AF1693" s="900"/>
      <c r="AG1693" s="900"/>
      <c r="AI1693" s="1687"/>
    </row>
    <row r="1694" spans="1:35" s="1688" customFormat="1" ht="46.5" customHeight="1">
      <c r="A1694" s="1021"/>
      <c r="B1694" s="1022"/>
      <c r="C1694" s="891"/>
      <c r="D1694" s="1028"/>
      <c r="E1694" s="1116" t="s">
        <v>1570</v>
      </c>
      <c r="F1694" s="1119"/>
      <c r="G1694" s="802">
        <v>2</v>
      </c>
      <c r="H1694" s="881"/>
      <c r="I1694" s="892"/>
      <c r="J1694" s="893"/>
      <c r="K1694" s="894"/>
      <c r="L1694" s="895"/>
      <c r="M1694" s="896"/>
      <c r="N1694" s="1030"/>
      <c r="O1694" s="977"/>
      <c r="P1694" s="898"/>
      <c r="Q1694" s="899"/>
      <c r="R1694" s="879" t="s">
        <v>1229</v>
      </c>
      <c r="S1694" s="1684"/>
      <c r="T1694" s="1685"/>
      <c r="U1694" s="1685"/>
      <c r="V1694" s="1686"/>
      <c r="W1694" s="1686"/>
      <c r="X1694" s="900"/>
      <c r="Y1694" s="1687"/>
      <c r="Z1694" s="900"/>
      <c r="AA1694" s="900"/>
      <c r="AB1694" s="900"/>
      <c r="AC1694" s="900"/>
      <c r="AD1694" s="900"/>
      <c r="AE1694" s="900"/>
      <c r="AF1694" s="900"/>
      <c r="AG1694" s="900"/>
      <c r="AI1694" s="1687"/>
    </row>
    <row r="1695" spans="1:35" s="1688" customFormat="1" ht="46.5" customHeight="1">
      <c r="A1695" s="1021"/>
      <c r="B1695" s="1022"/>
      <c r="C1695" s="891"/>
      <c r="D1695" s="1028"/>
      <c r="E1695" s="1116" t="s">
        <v>1523</v>
      </c>
      <c r="F1695" s="1119"/>
      <c r="G1695" s="802">
        <v>2</v>
      </c>
      <c r="H1695" s="881"/>
      <c r="I1695" s="892"/>
      <c r="J1695" s="893"/>
      <c r="K1695" s="894"/>
      <c r="L1695" s="895"/>
      <c r="M1695" s="896"/>
      <c r="N1695" s="1030"/>
      <c r="O1695" s="977"/>
      <c r="P1695" s="898"/>
      <c r="Q1695" s="899"/>
      <c r="R1695" s="879" t="s">
        <v>1229</v>
      </c>
      <c r="S1695" s="1684"/>
      <c r="T1695" s="1685"/>
      <c r="U1695" s="1685"/>
      <c r="V1695" s="1686"/>
      <c r="W1695" s="1686"/>
      <c r="X1695" s="900"/>
      <c r="Y1695" s="1687"/>
      <c r="Z1695" s="900"/>
      <c r="AA1695" s="900"/>
      <c r="AB1695" s="900"/>
      <c r="AC1695" s="900"/>
      <c r="AD1695" s="900"/>
      <c r="AE1695" s="900"/>
      <c r="AF1695" s="900"/>
      <c r="AG1695" s="900"/>
      <c r="AI1695" s="1687"/>
    </row>
    <row r="1696" spans="1:35" s="1688" customFormat="1" ht="46.5" customHeight="1">
      <c r="A1696" s="1021"/>
      <c r="B1696" s="1022"/>
      <c r="C1696" s="891"/>
      <c r="D1696" s="1028"/>
      <c r="E1696" s="1116" t="s">
        <v>1167</v>
      </c>
      <c r="F1696" s="1119"/>
      <c r="G1696" s="802">
        <v>1</v>
      </c>
      <c r="H1696" s="881"/>
      <c r="I1696" s="892"/>
      <c r="J1696" s="893"/>
      <c r="K1696" s="894"/>
      <c r="L1696" s="895"/>
      <c r="M1696" s="896"/>
      <c r="N1696" s="1030"/>
      <c r="O1696" s="977"/>
      <c r="P1696" s="898"/>
      <c r="Q1696" s="899"/>
      <c r="R1696" s="879" t="s">
        <v>1229</v>
      </c>
      <c r="S1696" s="1684"/>
      <c r="T1696" s="1685"/>
      <c r="U1696" s="1685"/>
      <c r="V1696" s="1686"/>
      <c r="W1696" s="1686"/>
      <c r="X1696" s="900"/>
      <c r="Y1696" s="1687"/>
      <c r="Z1696" s="900"/>
      <c r="AA1696" s="900"/>
      <c r="AB1696" s="900"/>
      <c r="AC1696" s="900"/>
      <c r="AD1696" s="900"/>
      <c r="AE1696" s="900"/>
      <c r="AF1696" s="900"/>
      <c r="AG1696" s="900"/>
      <c r="AI1696" s="1687"/>
    </row>
    <row r="1697" spans="1:35" s="1688" customFormat="1" ht="46.5" customHeight="1">
      <c r="A1697" s="1021"/>
      <c r="B1697" s="1022"/>
      <c r="C1697" s="891"/>
      <c r="D1697" s="1028"/>
      <c r="E1697" s="1116" t="s">
        <v>1178</v>
      </c>
      <c r="F1697" s="1119"/>
      <c r="G1697" s="802">
        <v>1</v>
      </c>
      <c r="H1697" s="881"/>
      <c r="I1697" s="892"/>
      <c r="J1697" s="893"/>
      <c r="K1697" s="894"/>
      <c r="L1697" s="895"/>
      <c r="M1697" s="896"/>
      <c r="N1697" s="1030"/>
      <c r="O1697" s="977"/>
      <c r="P1697" s="898"/>
      <c r="Q1697" s="899"/>
      <c r="R1697" s="879" t="s">
        <v>1229</v>
      </c>
      <c r="S1697" s="1684"/>
      <c r="T1697" s="1685"/>
      <c r="U1697" s="1685"/>
      <c r="V1697" s="1686"/>
      <c r="W1697" s="1686"/>
      <c r="X1697" s="900"/>
      <c r="Y1697" s="1687"/>
      <c r="Z1697" s="900"/>
      <c r="AA1697" s="900"/>
      <c r="AB1697" s="900"/>
      <c r="AC1697" s="900"/>
      <c r="AD1697" s="900"/>
      <c r="AE1697" s="900"/>
      <c r="AF1697" s="900"/>
      <c r="AG1697" s="900"/>
      <c r="AI1697" s="1687"/>
    </row>
    <row r="1698" spans="1:35" s="1688" customFormat="1" ht="46.5" customHeight="1">
      <c r="A1698" s="1021"/>
      <c r="B1698" s="1022"/>
      <c r="C1698" s="891"/>
      <c r="D1698" s="1028"/>
      <c r="E1698" s="1116" t="s">
        <v>1497</v>
      </c>
      <c r="F1698" s="1119"/>
      <c r="G1698" s="802">
        <v>3</v>
      </c>
      <c r="H1698" s="881"/>
      <c r="I1698" s="892"/>
      <c r="J1698" s="893"/>
      <c r="K1698" s="894"/>
      <c r="L1698" s="895"/>
      <c r="M1698" s="896"/>
      <c r="N1698" s="1030"/>
      <c r="O1698" s="977"/>
      <c r="P1698" s="898"/>
      <c r="Q1698" s="899"/>
      <c r="R1698" s="879" t="s">
        <v>1229</v>
      </c>
      <c r="S1698" s="1684"/>
      <c r="T1698" s="1685"/>
      <c r="U1698" s="1685"/>
      <c r="V1698" s="1686"/>
      <c r="W1698" s="1686"/>
      <c r="X1698" s="900"/>
      <c r="Y1698" s="1687"/>
      <c r="Z1698" s="900"/>
      <c r="AA1698" s="900"/>
      <c r="AB1698" s="900"/>
      <c r="AC1698" s="900"/>
      <c r="AD1698" s="900"/>
      <c r="AE1698" s="900"/>
      <c r="AF1698" s="900"/>
      <c r="AG1698" s="900"/>
      <c r="AI1698" s="1687"/>
    </row>
    <row r="1699" spans="1:35" s="1688" customFormat="1" ht="46.5" customHeight="1">
      <c r="A1699" s="1021"/>
      <c r="B1699" s="1022"/>
      <c r="C1699" s="891"/>
      <c r="D1699" s="1028"/>
      <c r="E1699" s="1116" t="s">
        <v>1219</v>
      </c>
      <c r="F1699" s="1119"/>
      <c r="G1699" s="802">
        <v>2</v>
      </c>
      <c r="H1699" s="881"/>
      <c r="I1699" s="892"/>
      <c r="J1699" s="893"/>
      <c r="K1699" s="894"/>
      <c r="L1699" s="895"/>
      <c r="M1699" s="896"/>
      <c r="N1699" s="1030"/>
      <c r="O1699" s="977"/>
      <c r="P1699" s="898"/>
      <c r="Q1699" s="899"/>
      <c r="R1699" s="879" t="s">
        <v>1229</v>
      </c>
      <c r="S1699" s="1684"/>
      <c r="T1699" s="1685"/>
      <c r="U1699" s="1685"/>
      <c r="V1699" s="1686"/>
      <c r="W1699" s="1686"/>
      <c r="X1699" s="900"/>
      <c r="Y1699" s="1687"/>
      <c r="Z1699" s="900"/>
      <c r="AA1699" s="900"/>
      <c r="AB1699" s="900"/>
      <c r="AC1699" s="900"/>
      <c r="AD1699" s="900"/>
      <c r="AE1699" s="900"/>
      <c r="AF1699" s="900"/>
      <c r="AG1699" s="900"/>
      <c r="AI1699" s="1687"/>
    </row>
    <row r="1700" spans="1:35" s="1541" customFormat="1" ht="53.25" customHeight="1">
      <c r="A1700" s="981" t="s">
        <v>1066</v>
      </c>
      <c r="B1700" s="981">
        <v>86914</v>
      </c>
      <c r="C1700" s="1563"/>
      <c r="D1700" s="983" t="s">
        <v>100</v>
      </c>
      <c r="E1700" s="989" t="s">
        <v>808</v>
      </c>
      <c r="F1700" s="981" t="s">
        <v>48</v>
      </c>
      <c r="G1700" s="984"/>
      <c r="H1700" s="985"/>
      <c r="I1700" s="985"/>
      <c r="J1700" s="985"/>
      <c r="K1700" s="986"/>
      <c r="L1700" s="986"/>
      <c r="M1700" s="986"/>
      <c r="N1700" s="987">
        <v>2</v>
      </c>
      <c r="O1700" s="72"/>
      <c r="P1700" s="72"/>
      <c r="Q1700" s="102" t="s">
        <v>270</v>
      </c>
      <c r="R1700" s="1535"/>
      <c r="S1700" s="1535"/>
      <c r="T1700" s="1535"/>
      <c r="U1700" s="1535"/>
      <c r="V1700" s="1535"/>
      <c r="W1700" s="1535"/>
      <c r="X1700" s="1535"/>
      <c r="Y1700" s="1535"/>
      <c r="Z1700" s="1535"/>
      <c r="AA1700" s="1535"/>
    </row>
    <row r="1701" spans="1:35" s="1682" customFormat="1" ht="54" customHeight="1">
      <c r="A1701" s="1705"/>
      <c r="B1701" s="1706"/>
      <c r="C1701" s="874"/>
      <c r="D1701" s="1707"/>
      <c r="E1701" s="1708" t="s">
        <v>181</v>
      </c>
      <c r="F1701" s="1709"/>
      <c r="G1701" s="1554">
        <v>1</v>
      </c>
      <c r="H1701" s="1710"/>
      <c r="I1701" s="1604"/>
      <c r="J1701" s="1711"/>
      <c r="K1701" s="1712"/>
      <c r="L1701" s="1713"/>
      <c r="M1701" s="1714"/>
      <c r="N1701" s="1715"/>
      <c r="O1701" s="978"/>
      <c r="P1701" s="878"/>
      <c r="Q1701" s="857"/>
      <c r="R1701" s="879" t="s">
        <v>1231</v>
      </c>
      <c r="S1701" s="1679"/>
      <c r="T1701" s="1678"/>
      <c r="U1701" s="1678"/>
      <c r="V1701" s="1680"/>
      <c r="W1701" s="1680"/>
      <c r="X1701" s="858"/>
      <c r="Y1701" s="1681"/>
      <c r="Z1701" s="858"/>
      <c r="AA1701" s="858"/>
      <c r="AB1701" s="858"/>
      <c r="AC1701" s="858"/>
      <c r="AD1701" s="858"/>
      <c r="AE1701" s="858"/>
      <c r="AF1701" s="858"/>
      <c r="AG1701" s="858"/>
      <c r="AI1701" s="1681"/>
    </row>
    <row r="1702" spans="1:35" s="1682" customFormat="1" ht="54" customHeight="1">
      <c r="A1702" s="1705"/>
      <c r="B1702" s="1706"/>
      <c r="C1702" s="874"/>
      <c r="D1702" s="1707"/>
      <c r="E1702" s="1708" t="s">
        <v>1172</v>
      </c>
      <c r="F1702" s="1709"/>
      <c r="G1702" s="1554">
        <v>1</v>
      </c>
      <c r="H1702" s="1710"/>
      <c r="I1702" s="1604"/>
      <c r="J1702" s="1711"/>
      <c r="K1702" s="1712"/>
      <c r="L1702" s="1713"/>
      <c r="M1702" s="1714"/>
      <c r="N1702" s="1715"/>
      <c r="O1702" s="978"/>
      <c r="P1702" s="878"/>
      <c r="Q1702" s="857"/>
      <c r="R1702" s="879" t="s">
        <v>1231</v>
      </c>
      <c r="S1702" s="1679"/>
      <c r="T1702" s="1678"/>
      <c r="U1702" s="1678"/>
      <c r="V1702" s="1680"/>
      <c r="W1702" s="1680"/>
      <c r="X1702" s="858"/>
      <c r="Y1702" s="1681"/>
      <c r="Z1702" s="858"/>
      <c r="AA1702" s="858"/>
      <c r="AB1702" s="858"/>
      <c r="AC1702" s="858"/>
      <c r="AD1702" s="858"/>
      <c r="AE1702" s="858"/>
      <c r="AF1702" s="858"/>
      <c r="AG1702" s="858"/>
      <c r="AI1702" s="1681"/>
    </row>
    <row r="1703" spans="1:35" s="1541" customFormat="1" ht="53.25" customHeight="1">
      <c r="A1703" s="981" t="s">
        <v>1067</v>
      </c>
      <c r="B1703" s="981" t="s">
        <v>134</v>
      </c>
      <c r="C1703" s="1563"/>
      <c r="D1703" s="983" t="s">
        <v>928</v>
      </c>
      <c r="E1703" s="989" t="s">
        <v>274</v>
      </c>
      <c r="F1703" s="981" t="s">
        <v>96</v>
      </c>
      <c r="G1703" s="984"/>
      <c r="H1703" s="985"/>
      <c r="I1703" s="985"/>
      <c r="J1703" s="985"/>
      <c r="K1703" s="986"/>
      <c r="L1703" s="986"/>
      <c r="M1703" s="986"/>
      <c r="N1703" s="987">
        <v>5</v>
      </c>
      <c r="O1703" s="72"/>
      <c r="P1703" s="72"/>
      <c r="Q1703" s="102" t="s">
        <v>270</v>
      </c>
      <c r="R1703" s="1535"/>
      <c r="S1703" s="1535"/>
      <c r="T1703" s="1535"/>
      <c r="U1703" s="1535"/>
      <c r="V1703" s="1535"/>
      <c r="W1703" s="1535"/>
      <c r="X1703" s="1535"/>
      <c r="Y1703" s="1535"/>
      <c r="Z1703" s="1535"/>
      <c r="AA1703" s="1535"/>
    </row>
    <row r="1704" spans="1:35" s="1688" customFormat="1" ht="38.25" customHeight="1">
      <c r="A1704" s="1021"/>
      <c r="B1704" s="1022"/>
      <c r="C1704" s="891"/>
      <c r="D1704" s="1028"/>
      <c r="E1704" s="1116" t="s">
        <v>1607</v>
      </c>
      <c r="F1704" s="1111"/>
      <c r="G1704" s="802">
        <v>1</v>
      </c>
      <c r="H1704" s="903"/>
      <c r="I1704" s="903"/>
      <c r="J1704" s="903"/>
      <c r="K1704" s="904"/>
      <c r="L1704" s="904"/>
      <c r="M1704" s="896"/>
      <c r="N1704" s="1030"/>
      <c r="O1704" s="977"/>
      <c r="P1704" s="898"/>
      <c r="Q1704" s="899"/>
      <c r="R1704" s="1683" t="s">
        <v>981</v>
      </c>
      <c r="S1704" s="1684"/>
      <c r="T1704" s="1685"/>
      <c r="U1704" s="1685"/>
      <c r="V1704" s="1686">
        <v>2</v>
      </c>
      <c r="W1704" s="1686">
        <v>2</v>
      </c>
      <c r="X1704" s="900"/>
      <c r="Y1704" s="1687"/>
      <c r="Z1704" s="900"/>
      <c r="AA1704" s="900"/>
      <c r="AB1704" s="900"/>
      <c r="AC1704" s="900"/>
      <c r="AD1704" s="900"/>
      <c r="AE1704" s="900"/>
      <c r="AF1704" s="900"/>
      <c r="AG1704" s="900"/>
      <c r="AI1704" s="1687" t="s">
        <v>1166</v>
      </c>
    </row>
    <row r="1705" spans="1:35" s="1693" customFormat="1" ht="38.25" customHeight="1">
      <c r="A1705" s="1019"/>
      <c r="B1705" s="1020"/>
      <c r="C1705" s="880"/>
      <c r="D1705" s="1025"/>
      <c r="E1705" s="1116" t="s">
        <v>1608</v>
      </c>
      <c r="F1705" s="1111"/>
      <c r="G1705" s="802">
        <v>1</v>
      </c>
      <c r="H1705" s="882"/>
      <c r="I1705" s="883"/>
      <c r="J1705" s="884"/>
      <c r="K1705" s="904"/>
      <c r="L1705" s="904"/>
      <c r="M1705" s="886"/>
      <c r="N1705" s="1027"/>
      <c r="O1705" s="976"/>
      <c r="P1705" s="887"/>
      <c r="Q1705" s="889"/>
      <c r="R1705" s="1683" t="s">
        <v>981</v>
      </c>
      <c r="S1705" s="1689"/>
      <c r="T1705" s="1690"/>
      <c r="U1705" s="1690"/>
      <c r="V1705" s="1691"/>
      <c r="W1705" s="1691"/>
      <c r="X1705" s="890"/>
      <c r="Y1705" s="1692"/>
      <c r="Z1705" s="890"/>
      <c r="AA1705" s="890"/>
      <c r="AB1705" s="890"/>
      <c r="AC1705" s="890"/>
      <c r="AD1705" s="890"/>
      <c r="AE1705" s="890"/>
      <c r="AF1705" s="890"/>
      <c r="AG1705" s="890"/>
      <c r="AI1705" s="1692" t="s">
        <v>1166</v>
      </c>
    </row>
    <row r="1706" spans="1:35" s="1693" customFormat="1" ht="38.25" customHeight="1">
      <c r="A1706" s="1019"/>
      <c r="B1706" s="1020"/>
      <c r="C1706" s="880"/>
      <c r="D1706" s="1025"/>
      <c r="E1706" s="1116" t="s">
        <v>1613</v>
      </c>
      <c r="F1706" s="1111"/>
      <c r="G1706" s="802">
        <v>1</v>
      </c>
      <c r="H1706" s="882"/>
      <c r="I1706" s="883"/>
      <c r="J1706" s="884"/>
      <c r="K1706" s="904"/>
      <c r="L1706" s="904"/>
      <c r="M1706" s="886"/>
      <c r="N1706" s="1027"/>
      <c r="O1706" s="976"/>
      <c r="P1706" s="887"/>
      <c r="Q1706" s="889"/>
      <c r="R1706" s="1683" t="s">
        <v>981</v>
      </c>
      <c r="S1706" s="1689"/>
      <c r="T1706" s="1690"/>
      <c r="U1706" s="1690"/>
      <c r="V1706" s="1691"/>
      <c r="W1706" s="1691"/>
      <c r="X1706" s="890"/>
      <c r="Y1706" s="1692"/>
      <c r="Z1706" s="890"/>
      <c r="AA1706" s="890"/>
      <c r="AB1706" s="890"/>
      <c r="AC1706" s="890"/>
      <c r="AD1706" s="890"/>
      <c r="AE1706" s="890"/>
      <c r="AF1706" s="890"/>
      <c r="AG1706" s="890"/>
      <c r="AI1706" s="1692" t="s">
        <v>1166</v>
      </c>
    </row>
    <row r="1707" spans="1:35" s="1688" customFormat="1" ht="38.25" customHeight="1">
      <c r="A1707" s="1021"/>
      <c r="B1707" s="1022"/>
      <c r="C1707" s="891"/>
      <c r="D1707" s="1028"/>
      <c r="E1707" s="1116" t="s">
        <v>1521</v>
      </c>
      <c r="F1707" s="1111"/>
      <c r="G1707" s="802">
        <v>1</v>
      </c>
      <c r="H1707" s="903"/>
      <c r="I1707" s="903"/>
      <c r="J1707" s="903"/>
      <c r="K1707" s="904"/>
      <c r="L1707" s="904"/>
      <c r="M1707" s="896"/>
      <c r="N1707" s="1030"/>
      <c r="O1707" s="977"/>
      <c r="P1707" s="898"/>
      <c r="Q1707" s="899"/>
      <c r="R1707" s="1683" t="s">
        <v>981</v>
      </c>
      <c r="S1707" s="1684"/>
      <c r="T1707" s="1685"/>
      <c r="U1707" s="1685"/>
      <c r="V1707" s="1686"/>
      <c r="W1707" s="1686"/>
      <c r="X1707" s="900"/>
      <c r="Y1707" s="1687"/>
      <c r="Z1707" s="900"/>
      <c r="AA1707" s="900"/>
      <c r="AB1707" s="900"/>
      <c r="AC1707" s="900"/>
      <c r="AD1707" s="900"/>
      <c r="AE1707" s="900"/>
      <c r="AF1707" s="900"/>
      <c r="AG1707" s="900"/>
      <c r="AI1707" s="1687"/>
    </row>
    <row r="1708" spans="1:35" s="1688" customFormat="1" ht="38.25" customHeight="1">
      <c r="A1708" s="1021"/>
      <c r="B1708" s="1022"/>
      <c r="C1708" s="891"/>
      <c r="D1708" s="1028"/>
      <c r="E1708" s="1116" t="s">
        <v>1522</v>
      </c>
      <c r="F1708" s="1111"/>
      <c r="G1708" s="802">
        <v>1</v>
      </c>
      <c r="H1708" s="903"/>
      <c r="I1708" s="903"/>
      <c r="J1708" s="903"/>
      <c r="K1708" s="904"/>
      <c r="L1708" s="904"/>
      <c r="M1708" s="896"/>
      <c r="N1708" s="1030"/>
      <c r="O1708" s="977"/>
      <c r="P1708" s="898"/>
      <c r="Q1708" s="899"/>
      <c r="R1708" s="1683" t="s">
        <v>981</v>
      </c>
      <c r="S1708" s="1684"/>
      <c r="T1708" s="1685"/>
      <c r="U1708" s="1685"/>
      <c r="V1708" s="1686"/>
      <c r="W1708" s="1686"/>
      <c r="X1708" s="900"/>
      <c r="Y1708" s="1687"/>
      <c r="Z1708" s="900"/>
      <c r="AA1708" s="900"/>
      <c r="AB1708" s="900"/>
      <c r="AC1708" s="900"/>
      <c r="AD1708" s="900"/>
      <c r="AE1708" s="900"/>
      <c r="AF1708" s="900"/>
      <c r="AG1708" s="900"/>
      <c r="AI1708" s="1687"/>
    </row>
    <row r="1709" spans="1:35" s="1541" customFormat="1" ht="53.25" customHeight="1">
      <c r="A1709" s="981" t="s">
        <v>1068</v>
      </c>
      <c r="B1709" s="981">
        <v>95547</v>
      </c>
      <c r="C1709" s="1563"/>
      <c r="D1709" s="983" t="s">
        <v>100</v>
      </c>
      <c r="E1709" s="989" t="s">
        <v>811</v>
      </c>
      <c r="F1709" s="981" t="s">
        <v>48</v>
      </c>
      <c r="G1709" s="984"/>
      <c r="H1709" s="985"/>
      <c r="I1709" s="985"/>
      <c r="J1709" s="985"/>
      <c r="K1709" s="986"/>
      <c r="L1709" s="986"/>
      <c r="M1709" s="986"/>
      <c r="N1709" s="987">
        <v>18</v>
      </c>
      <c r="O1709" s="72"/>
      <c r="P1709" s="72"/>
      <c r="Q1709" s="102" t="s">
        <v>270</v>
      </c>
      <c r="R1709" s="1535"/>
      <c r="S1709" s="1535"/>
      <c r="T1709" s="1535"/>
      <c r="U1709" s="1535"/>
      <c r="V1709" s="1535"/>
      <c r="W1709" s="1535"/>
      <c r="X1709" s="1535"/>
      <c r="Y1709" s="1535"/>
      <c r="Z1709" s="1535"/>
      <c r="AA1709" s="1535"/>
    </row>
    <row r="1710" spans="1:35" s="1561" customFormat="1" ht="45.75" customHeight="1">
      <c r="A1710" s="827"/>
      <c r="B1710" s="1001"/>
      <c r="C1710" s="807"/>
      <c r="D1710" s="1006"/>
      <c r="E1710" s="1110" t="s">
        <v>1220</v>
      </c>
      <c r="F1710" s="1111"/>
      <c r="G1710" s="803"/>
      <c r="H1710" s="802"/>
      <c r="I1710" s="797"/>
      <c r="J1710" s="798"/>
      <c r="K1710" s="799"/>
      <c r="L1710" s="800"/>
      <c r="M1710" s="856"/>
      <c r="N1710" s="1007"/>
      <c r="O1710" s="848"/>
      <c r="P1710" s="812"/>
      <c r="Q1710" s="810"/>
      <c r="R1710" s="879" t="s">
        <v>1215</v>
      </c>
      <c r="S1710" s="1632"/>
      <c r="T1710" s="1633"/>
      <c r="U1710" s="1634"/>
      <c r="V1710" s="1635" t="s">
        <v>1216</v>
      </c>
      <c r="W1710" s="1636">
        <v>1</v>
      </c>
      <c r="X1710" s="811"/>
      <c r="Y1710" s="1560"/>
      <c r="Z1710" s="811"/>
      <c r="AA1710" s="811"/>
      <c r="AB1710" s="811"/>
      <c r="AC1710" s="811"/>
      <c r="AD1710" s="811"/>
      <c r="AE1710" s="811"/>
      <c r="AF1710" s="811"/>
      <c r="AG1710" s="811"/>
      <c r="AI1710" s="1560" t="s">
        <v>1166</v>
      </c>
    </row>
    <row r="1711" spans="1:35" s="1561" customFormat="1" ht="46.5" customHeight="1">
      <c r="A1711" s="827"/>
      <c r="B1711" s="1001"/>
      <c r="C1711" s="807"/>
      <c r="D1711" s="1006"/>
      <c r="E1711" s="1116" t="s">
        <v>1606</v>
      </c>
      <c r="F1711" s="1111"/>
      <c r="G1711" s="802">
        <v>1</v>
      </c>
      <c r="H1711" s="802"/>
      <c r="I1711" s="797"/>
      <c r="J1711" s="798"/>
      <c r="K1711" s="799"/>
      <c r="L1711" s="800"/>
      <c r="M1711" s="856"/>
      <c r="N1711" s="1007"/>
      <c r="O1711" s="848"/>
      <c r="P1711" s="812"/>
      <c r="Q1711" s="810"/>
      <c r="R1711" s="879" t="s">
        <v>1215</v>
      </c>
      <c r="S1711" s="1632"/>
      <c r="T1711" s="1633"/>
      <c r="U1711" s="1634"/>
      <c r="V1711" s="1635" t="s">
        <v>1217</v>
      </c>
      <c r="W1711" s="1636">
        <v>3</v>
      </c>
      <c r="X1711" s="811"/>
      <c r="Y1711" s="1560"/>
      <c r="Z1711" s="811"/>
      <c r="AA1711" s="811"/>
      <c r="AB1711" s="811"/>
      <c r="AC1711" s="811"/>
      <c r="AD1711" s="811"/>
      <c r="AE1711" s="811"/>
      <c r="AF1711" s="811"/>
      <c r="AG1711" s="811"/>
      <c r="AI1711" s="1560" t="s">
        <v>1166</v>
      </c>
    </row>
    <row r="1712" spans="1:35" s="1561" customFormat="1" ht="46.5" customHeight="1">
      <c r="A1712" s="827"/>
      <c r="B1712" s="1001"/>
      <c r="C1712" s="807"/>
      <c r="D1712" s="1006"/>
      <c r="E1712" s="1116" t="s">
        <v>1607</v>
      </c>
      <c r="F1712" s="1111"/>
      <c r="G1712" s="802">
        <v>1</v>
      </c>
      <c r="H1712" s="802"/>
      <c r="I1712" s="797"/>
      <c r="J1712" s="798"/>
      <c r="K1712" s="799"/>
      <c r="L1712" s="800"/>
      <c r="M1712" s="856"/>
      <c r="N1712" s="1007"/>
      <c r="O1712" s="848"/>
      <c r="P1712" s="812"/>
      <c r="Q1712" s="810"/>
      <c r="R1712" s="879" t="s">
        <v>1215</v>
      </c>
      <c r="S1712" s="1632"/>
      <c r="T1712" s="1633"/>
      <c r="U1712" s="1634"/>
      <c r="V1712" s="1635" t="s">
        <v>1217</v>
      </c>
      <c r="W1712" s="1636">
        <v>3</v>
      </c>
      <c r="X1712" s="811"/>
      <c r="Y1712" s="1560"/>
      <c r="Z1712" s="811"/>
      <c r="AA1712" s="811"/>
      <c r="AB1712" s="811"/>
      <c r="AC1712" s="811"/>
      <c r="AD1712" s="811"/>
      <c r="AE1712" s="811"/>
      <c r="AF1712" s="811"/>
      <c r="AG1712" s="811"/>
      <c r="AI1712" s="1560" t="s">
        <v>1166</v>
      </c>
    </row>
    <row r="1713" spans="1:35" s="1561" customFormat="1" ht="46.5" customHeight="1">
      <c r="A1713" s="827"/>
      <c r="B1713" s="1001"/>
      <c r="C1713" s="807"/>
      <c r="D1713" s="1006"/>
      <c r="E1713" s="1116" t="s">
        <v>1608</v>
      </c>
      <c r="F1713" s="1111"/>
      <c r="G1713" s="802">
        <v>1</v>
      </c>
      <c r="H1713" s="802"/>
      <c r="I1713" s="797"/>
      <c r="J1713" s="798"/>
      <c r="K1713" s="799"/>
      <c r="L1713" s="800"/>
      <c r="M1713" s="856"/>
      <c r="N1713" s="1007"/>
      <c r="O1713" s="848"/>
      <c r="P1713" s="812"/>
      <c r="Q1713" s="810"/>
      <c r="R1713" s="879" t="s">
        <v>1215</v>
      </c>
      <c r="S1713" s="1632"/>
      <c r="T1713" s="1633"/>
      <c r="U1713" s="1634"/>
      <c r="V1713" s="1635" t="s">
        <v>1217</v>
      </c>
      <c r="W1713" s="1636">
        <v>3</v>
      </c>
      <c r="X1713" s="811"/>
      <c r="Y1713" s="1560"/>
      <c r="Z1713" s="811"/>
      <c r="AA1713" s="811"/>
      <c r="AB1713" s="811"/>
      <c r="AC1713" s="811"/>
      <c r="AD1713" s="811"/>
      <c r="AE1713" s="811"/>
      <c r="AF1713" s="811"/>
      <c r="AG1713" s="811"/>
      <c r="AI1713" s="1560" t="s">
        <v>1166</v>
      </c>
    </row>
    <row r="1714" spans="1:35" s="1561" customFormat="1" ht="46.5" customHeight="1">
      <c r="A1714" s="827"/>
      <c r="B1714" s="1001"/>
      <c r="C1714" s="807"/>
      <c r="D1714" s="1006"/>
      <c r="E1714" s="1116" t="s">
        <v>1609</v>
      </c>
      <c r="F1714" s="1111"/>
      <c r="G1714" s="802">
        <v>1</v>
      </c>
      <c r="H1714" s="802"/>
      <c r="I1714" s="797"/>
      <c r="J1714" s="798"/>
      <c r="K1714" s="799"/>
      <c r="L1714" s="800"/>
      <c r="M1714" s="856"/>
      <c r="N1714" s="1007"/>
      <c r="O1714" s="848"/>
      <c r="P1714" s="812"/>
      <c r="Q1714" s="810"/>
      <c r="R1714" s="879" t="s">
        <v>1215</v>
      </c>
      <c r="S1714" s="1632"/>
      <c r="T1714" s="1633"/>
      <c r="U1714" s="1634"/>
      <c r="V1714" s="1635" t="s">
        <v>1217</v>
      </c>
      <c r="W1714" s="1636">
        <v>3</v>
      </c>
      <c r="X1714" s="811"/>
      <c r="Y1714" s="1560"/>
      <c r="Z1714" s="811"/>
      <c r="AA1714" s="811"/>
      <c r="AB1714" s="811"/>
      <c r="AC1714" s="811"/>
      <c r="AD1714" s="811"/>
      <c r="AE1714" s="811"/>
      <c r="AF1714" s="811"/>
      <c r="AG1714" s="811"/>
      <c r="AI1714" s="1560" t="s">
        <v>1166</v>
      </c>
    </row>
    <row r="1715" spans="1:35" s="1561" customFormat="1" ht="46.5" customHeight="1">
      <c r="A1715" s="827"/>
      <c r="B1715" s="1001"/>
      <c r="C1715" s="807"/>
      <c r="D1715" s="1006"/>
      <c r="E1715" s="1116" t="s">
        <v>1570</v>
      </c>
      <c r="F1715" s="1111"/>
      <c r="G1715" s="802">
        <v>1</v>
      </c>
      <c r="H1715" s="802"/>
      <c r="I1715" s="797"/>
      <c r="J1715" s="798"/>
      <c r="K1715" s="799"/>
      <c r="L1715" s="800"/>
      <c r="M1715" s="856"/>
      <c r="N1715" s="1007"/>
      <c r="O1715" s="848"/>
      <c r="P1715" s="812"/>
      <c r="Q1715" s="810"/>
      <c r="R1715" s="879" t="s">
        <v>1215</v>
      </c>
      <c r="S1715" s="1632"/>
      <c r="T1715" s="1633"/>
      <c r="U1715" s="1634"/>
      <c r="V1715" s="1635" t="s">
        <v>1217</v>
      </c>
      <c r="W1715" s="1636">
        <v>3</v>
      </c>
      <c r="X1715" s="811"/>
      <c r="Y1715" s="1560"/>
      <c r="Z1715" s="811"/>
      <c r="AA1715" s="811"/>
      <c r="AB1715" s="811"/>
      <c r="AC1715" s="811"/>
      <c r="AD1715" s="811"/>
      <c r="AE1715" s="811"/>
      <c r="AF1715" s="811"/>
      <c r="AG1715" s="811"/>
      <c r="AI1715" s="1560" t="s">
        <v>1166</v>
      </c>
    </row>
    <row r="1716" spans="1:35" s="1561" customFormat="1" ht="46.5" customHeight="1">
      <c r="A1716" s="827"/>
      <c r="B1716" s="1001"/>
      <c r="C1716" s="807"/>
      <c r="D1716" s="1006"/>
      <c r="E1716" s="1116" t="s">
        <v>1610</v>
      </c>
      <c r="F1716" s="1111"/>
      <c r="G1716" s="802">
        <v>1</v>
      </c>
      <c r="H1716" s="802"/>
      <c r="I1716" s="797"/>
      <c r="J1716" s="798"/>
      <c r="K1716" s="799"/>
      <c r="L1716" s="800"/>
      <c r="M1716" s="856"/>
      <c r="N1716" s="1007"/>
      <c r="O1716" s="848"/>
      <c r="P1716" s="812"/>
      <c r="Q1716" s="810"/>
      <c r="R1716" s="879" t="s">
        <v>1215</v>
      </c>
      <c r="S1716" s="1632"/>
      <c r="T1716" s="1633"/>
      <c r="U1716" s="1634"/>
      <c r="V1716" s="1635" t="s">
        <v>1217</v>
      </c>
      <c r="W1716" s="1636">
        <v>3</v>
      </c>
      <c r="X1716" s="811"/>
      <c r="Y1716" s="1560"/>
      <c r="Z1716" s="811"/>
      <c r="AA1716" s="811"/>
      <c r="AB1716" s="811"/>
      <c r="AC1716" s="811"/>
      <c r="AD1716" s="811"/>
      <c r="AE1716" s="811"/>
      <c r="AF1716" s="811"/>
      <c r="AG1716" s="811"/>
      <c r="AI1716" s="1560" t="s">
        <v>1166</v>
      </c>
    </row>
    <row r="1717" spans="1:35" s="1561" customFormat="1" ht="46.5" customHeight="1">
      <c r="A1717" s="827"/>
      <c r="B1717" s="1001"/>
      <c r="C1717" s="807"/>
      <c r="D1717" s="1006"/>
      <c r="E1717" s="1116" t="s">
        <v>1171</v>
      </c>
      <c r="F1717" s="1111"/>
      <c r="G1717" s="802">
        <v>1</v>
      </c>
      <c r="H1717" s="802"/>
      <c r="I1717" s="797"/>
      <c r="J1717" s="798"/>
      <c r="K1717" s="799"/>
      <c r="L1717" s="800"/>
      <c r="M1717" s="856"/>
      <c r="N1717" s="1007"/>
      <c r="O1717" s="848"/>
      <c r="P1717" s="812"/>
      <c r="Q1717" s="810"/>
      <c r="R1717" s="879" t="s">
        <v>1215</v>
      </c>
      <c r="S1717" s="1632"/>
      <c r="T1717" s="1633"/>
      <c r="U1717" s="1634"/>
      <c r="V1717" s="1635" t="s">
        <v>1217</v>
      </c>
      <c r="W1717" s="1636">
        <v>3</v>
      </c>
      <c r="X1717" s="811"/>
      <c r="Y1717" s="1560"/>
      <c r="Z1717" s="811"/>
      <c r="AA1717" s="811"/>
      <c r="AB1717" s="811"/>
      <c r="AC1717" s="811"/>
      <c r="AD1717" s="811"/>
      <c r="AE1717" s="811"/>
      <c r="AF1717" s="811"/>
      <c r="AG1717" s="811"/>
      <c r="AI1717" s="1560" t="s">
        <v>1166</v>
      </c>
    </row>
    <row r="1718" spans="1:35" s="1561" customFormat="1" ht="46.5" customHeight="1">
      <c r="A1718" s="827"/>
      <c r="B1718" s="1001"/>
      <c r="C1718" s="807"/>
      <c r="D1718" s="1006"/>
      <c r="E1718" s="1116" t="s">
        <v>181</v>
      </c>
      <c r="F1718" s="1111"/>
      <c r="G1718" s="802">
        <v>1</v>
      </c>
      <c r="H1718" s="802"/>
      <c r="I1718" s="797"/>
      <c r="J1718" s="798"/>
      <c r="K1718" s="799"/>
      <c r="L1718" s="800"/>
      <c r="M1718" s="856"/>
      <c r="N1718" s="1007"/>
      <c r="O1718" s="848"/>
      <c r="P1718" s="812"/>
      <c r="Q1718" s="810"/>
      <c r="R1718" s="879" t="s">
        <v>1215</v>
      </c>
      <c r="S1718" s="1632"/>
      <c r="T1718" s="1633"/>
      <c r="U1718" s="1634"/>
      <c r="V1718" s="1635" t="s">
        <v>1217</v>
      </c>
      <c r="W1718" s="1636">
        <v>3</v>
      </c>
      <c r="X1718" s="811"/>
      <c r="Y1718" s="1560"/>
      <c r="Z1718" s="811"/>
      <c r="AA1718" s="811"/>
      <c r="AB1718" s="811"/>
      <c r="AC1718" s="811"/>
      <c r="AD1718" s="811"/>
      <c r="AE1718" s="811"/>
      <c r="AF1718" s="811"/>
      <c r="AG1718" s="811"/>
      <c r="AI1718" s="1560" t="s">
        <v>1166</v>
      </c>
    </row>
    <row r="1719" spans="1:35" s="1561" customFormat="1" ht="46.5" customHeight="1">
      <c r="A1719" s="827"/>
      <c r="B1719" s="1001"/>
      <c r="C1719" s="807"/>
      <c r="D1719" s="1006"/>
      <c r="E1719" s="1116" t="s">
        <v>1613</v>
      </c>
      <c r="F1719" s="1111"/>
      <c r="G1719" s="802">
        <v>1</v>
      </c>
      <c r="H1719" s="802"/>
      <c r="I1719" s="797"/>
      <c r="J1719" s="798"/>
      <c r="K1719" s="799"/>
      <c r="L1719" s="800"/>
      <c r="M1719" s="856"/>
      <c r="N1719" s="1007"/>
      <c r="O1719" s="848"/>
      <c r="P1719" s="812"/>
      <c r="Q1719" s="810"/>
      <c r="R1719" s="879" t="s">
        <v>1215</v>
      </c>
      <c r="S1719" s="1632"/>
      <c r="T1719" s="1633"/>
      <c r="U1719" s="1634"/>
      <c r="V1719" s="1635" t="s">
        <v>1217</v>
      </c>
      <c r="W1719" s="1636">
        <v>3</v>
      </c>
      <c r="X1719" s="811"/>
      <c r="Y1719" s="1560"/>
      <c r="Z1719" s="811"/>
      <c r="AA1719" s="811"/>
      <c r="AB1719" s="811"/>
      <c r="AC1719" s="811"/>
      <c r="AD1719" s="811"/>
      <c r="AE1719" s="811"/>
      <c r="AF1719" s="811"/>
      <c r="AG1719" s="811"/>
      <c r="AI1719" s="1560" t="s">
        <v>1166</v>
      </c>
    </row>
    <row r="1720" spans="1:35" s="1561" customFormat="1" ht="46.5" customHeight="1">
      <c r="A1720" s="827"/>
      <c r="B1720" s="1001"/>
      <c r="C1720" s="807"/>
      <c r="D1720" s="1006"/>
      <c r="E1720" s="1116" t="s">
        <v>1521</v>
      </c>
      <c r="F1720" s="1111"/>
      <c r="G1720" s="802">
        <v>1</v>
      </c>
      <c r="H1720" s="802"/>
      <c r="I1720" s="797"/>
      <c r="J1720" s="798"/>
      <c r="K1720" s="799"/>
      <c r="L1720" s="800"/>
      <c r="M1720" s="856"/>
      <c r="N1720" s="1007"/>
      <c r="O1720" s="848"/>
      <c r="P1720" s="812"/>
      <c r="Q1720" s="810"/>
      <c r="R1720" s="879" t="s">
        <v>1215</v>
      </c>
      <c r="S1720" s="1632"/>
      <c r="T1720" s="1633"/>
      <c r="U1720" s="1634"/>
      <c r="V1720" s="1635" t="s">
        <v>1217</v>
      </c>
      <c r="W1720" s="1636">
        <v>3</v>
      </c>
      <c r="X1720" s="811"/>
      <c r="Y1720" s="1560"/>
      <c r="Z1720" s="811"/>
      <c r="AA1720" s="811"/>
      <c r="AB1720" s="811"/>
      <c r="AC1720" s="811"/>
      <c r="AD1720" s="811"/>
      <c r="AE1720" s="811"/>
      <c r="AF1720" s="811"/>
      <c r="AG1720" s="811"/>
      <c r="AI1720" s="1560" t="s">
        <v>1166</v>
      </c>
    </row>
    <row r="1721" spans="1:35" s="1561" customFormat="1" ht="46.5" customHeight="1">
      <c r="A1721" s="827"/>
      <c r="B1721" s="1001"/>
      <c r="C1721" s="807"/>
      <c r="D1721" s="1006"/>
      <c r="E1721" s="1116" t="s">
        <v>1523</v>
      </c>
      <c r="F1721" s="1111"/>
      <c r="G1721" s="802">
        <v>1</v>
      </c>
      <c r="H1721" s="802"/>
      <c r="I1721" s="797"/>
      <c r="J1721" s="798"/>
      <c r="K1721" s="799"/>
      <c r="L1721" s="800"/>
      <c r="M1721" s="856"/>
      <c r="N1721" s="1007"/>
      <c r="O1721" s="848"/>
      <c r="P1721" s="812"/>
      <c r="Q1721" s="810"/>
      <c r="R1721" s="879" t="s">
        <v>1215</v>
      </c>
      <c r="S1721" s="1632"/>
      <c r="T1721" s="1633"/>
      <c r="U1721" s="1634"/>
      <c r="V1721" s="1635" t="s">
        <v>1217</v>
      </c>
      <c r="W1721" s="1636">
        <v>3</v>
      </c>
      <c r="X1721" s="811"/>
      <c r="Y1721" s="1560"/>
      <c r="Z1721" s="811"/>
      <c r="AA1721" s="811"/>
      <c r="AB1721" s="811"/>
      <c r="AC1721" s="811"/>
      <c r="AD1721" s="811"/>
      <c r="AE1721" s="811"/>
      <c r="AF1721" s="811"/>
      <c r="AG1721" s="811"/>
      <c r="AI1721" s="1560" t="s">
        <v>1166</v>
      </c>
    </row>
    <row r="1722" spans="1:35" s="1561" customFormat="1" ht="46.5" customHeight="1">
      <c r="A1722" s="827"/>
      <c r="B1722" s="1001"/>
      <c r="C1722" s="807"/>
      <c r="D1722" s="1006"/>
      <c r="E1722" s="1116" t="s">
        <v>1522</v>
      </c>
      <c r="F1722" s="1111"/>
      <c r="G1722" s="802">
        <v>1</v>
      </c>
      <c r="H1722" s="802"/>
      <c r="I1722" s="797"/>
      <c r="J1722" s="798"/>
      <c r="K1722" s="799"/>
      <c r="L1722" s="800"/>
      <c r="M1722" s="856"/>
      <c r="N1722" s="1007"/>
      <c r="O1722" s="848"/>
      <c r="P1722" s="812"/>
      <c r="Q1722" s="810"/>
      <c r="R1722" s="879" t="s">
        <v>1215</v>
      </c>
      <c r="S1722" s="1632"/>
      <c r="T1722" s="1633"/>
      <c r="U1722" s="1634"/>
      <c r="V1722" s="1635" t="s">
        <v>1217</v>
      </c>
      <c r="W1722" s="1636">
        <v>3</v>
      </c>
      <c r="X1722" s="811"/>
      <c r="Y1722" s="1560"/>
      <c r="Z1722" s="811"/>
      <c r="AA1722" s="811"/>
      <c r="AB1722" s="811"/>
      <c r="AC1722" s="811"/>
      <c r="AD1722" s="811"/>
      <c r="AE1722" s="811"/>
      <c r="AF1722" s="811"/>
      <c r="AG1722" s="811"/>
      <c r="AI1722" s="1560" t="s">
        <v>1166</v>
      </c>
    </row>
    <row r="1723" spans="1:35" s="1561" customFormat="1" ht="46.5" customHeight="1">
      <c r="A1723" s="827"/>
      <c r="B1723" s="1001"/>
      <c r="C1723" s="807"/>
      <c r="D1723" s="1006"/>
      <c r="E1723" s="1116" t="s">
        <v>1167</v>
      </c>
      <c r="F1723" s="1111"/>
      <c r="G1723" s="802">
        <v>1</v>
      </c>
      <c r="H1723" s="802"/>
      <c r="I1723" s="797"/>
      <c r="J1723" s="798"/>
      <c r="K1723" s="799"/>
      <c r="L1723" s="800"/>
      <c r="M1723" s="856"/>
      <c r="N1723" s="1007"/>
      <c r="O1723" s="848"/>
      <c r="P1723" s="812"/>
      <c r="Q1723" s="810"/>
      <c r="R1723" s="879" t="s">
        <v>1215</v>
      </c>
      <c r="S1723" s="1632"/>
      <c r="T1723" s="1633"/>
      <c r="U1723" s="1634"/>
      <c r="V1723" s="1635" t="s">
        <v>1217</v>
      </c>
      <c r="W1723" s="1636">
        <v>3</v>
      </c>
      <c r="X1723" s="811"/>
      <c r="Y1723" s="1560"/>
      <c r="Z1723" s="811"/>
      <c r="AA1723" s="811"/>
      <c r="AB1723" s="811"/>
      <c r="AC1723" s="811"/>
      <c r="AD1723" s="811"/>
      <c r="AE1723" s="811"/>
      <c r="AF1723" s="811"/>
      <c r="AG1723" s="811"/>
      <c r="AI1723" s="1560" t="s">
        <v>1166</v>
      </c>
    </row>
    <row r="1724" spans="1:35" s="1561" customFormat="1" ht="46.5" customHeight="1">
      <c r="A1724" s="827"/>
      <c r="B1724" s="1001"/>
      <c r="C1724" s="807"/>
      <c r="D1724" s="1006"/>
      <c r="E1724" s="1116" t="s">
        <v>1178</v>
      </c>
      <c r="F1724" s="1111"/>
      <c r="G1724" s="802">
        <v>1</v>
      </c>
      <c r="H1724" s="802"/>
      <c r="I1724" s="797"/>
      <c r="J1724" s="798"/>
      <c r="K1724" s="799"/>
      <c r="L1724" s="800"/>
      <c r="M1724" s="856"/>
      <c r="N1724" s="1007"/>
      <c r="O1724" s="848"/>
      <c r="P1724" s="812"/>
      <c r="Q1724" s="810"/>
      <c r="R1724" s="879" t="s">
        <v>1215</v>
      </c>
      <c r="S1724" s="1632"/>
      <c r="T1724" s="1633"/>
      <c r="U1724" s="1634"/>
      <c r="V1724" s="1635" t="s">
        <v>1217</v>
      </c>
      <c r="W1724" s="1636">
        <v>3</v>
      </c>
      <c r="X1724" s="811"/>
      <c r="Y1724" s="1560"/>
      <c r="Z1724" s="811"/>
      <c r="AA1724" s="811"/>
      <c r="AB1724" s="811"/>
      <c r="AC1724" s="811"/>
      <c r="AD1724" s="811"/>
      <c r="AE1724" s="811"/>
      <c r="AF1724" s="811"/>
      <c r="AG1724" s="811"/>
      <c r="AI1724" s="1560" t="s">
        <v>1166</v>
      </c>
    </row>
    <row r="1725" spans="1:35" s="1561" customFormat="1" ht="46.5" customHeight="1">
      <c r="A1725" s="827"/>
      <c r="B1725" s="1001"/>
      <c r="C1725" s="807"/>
      <c r="D1725" s="1006"/>
      <c r="E1725" s="1116" t="s">
        <v>1497</v>
      </c>
      <c r="F1725" s="1111"/>
      <c r="G1725" s="802">
        <v>2</v>
      </c>
      <c r="H1725" s="802"/>
      <c r="I1725" s="797"/>
      <c r="J1725" s="798"/>
      <c r="K1725" s="799"/>
      <c r="L1725" s="800"/>
      <c r="M1725" s="856"/>
      <c r="N1725" s="1007"/>
      <c r="O1725" s="848"/>
      <c r="P1725" s="812"/>
      <c r="Q1725" s="810"/>
      <c r="R1725" s="879" t="s">
        <v>1215</v>
      </c>
      <c r="S1725" s="1632"/>
      <c r="T1725" s="1633"/>
      <c r="U1725" s="1634"/>
      <c r="V1725" s="1635" t="s">
        <v>1217</v>
      </c>
      <c r="W1725" s="1636">
        <v>3</v>
      </c>
      <c r="X1725" s="811"/>
      <c r="Y1725" s="1560"/>
      <c r="Z1725" s="811"/>
      <c r="AA1725" s="811"/>
      <c r="AB1725" s="811"/>
      <c r="AC1725" s="811"/>
      <c r="AD1725" s="811"/>
      <c r="AE1725" s="811"/>
      <c r="AF1725" s="811"/>
      <c r="AG1725" s="811"/>
      <c r="AI1725" s="1560" t="s">
        <v>1166</v>
      </c>
    </row>
    <row r="1726" spans="1:35" s="1561" customFormat="1" ht="46.5" customHeight="1">
      <c r="A1726" s="827"/>
      <c r="B1726" s="1001"/>
      <c r="C1726" s="807"/>
      <c r="D1726" s="1006"/>
      <c r="E1726" s="1116" t="s">
        <v>1219</v>
      </c>
      <c r="F1726" s="1111"/>
      <c r="G1726" s="802">
        <v>1</v>
      </c>
      <c r="H1726" s="802"/>
      <c r="I1726" s="797"/>
      <c r="J1726" s="798"/>
      <c r="K1726" s="799"/>
      <c r="L1726" s="800"/>
      <c r="M1726" s="856"/>
      <c r="N1726" s="1007"/>
      <c r="O1726" s="848"/>
      <c r="P1726" s="812"/>
      <c r="Q1726" s="810"/>
      <c r="R1726" s="879" t="s">
        <v>1215</v>
      </c>
      <c r="S1726" s="1632"/>
      <c r="T1726" s="1633"/>
      <c r="U1726" s="1634"/>
      <c r="V1726" s="1635" t="s">
        <v>1217</v>
      </c>
      <c r="W1726" s="1636">
        <v>3</v>
      </c>
      <c r="X1726" s="811"/>
      <c r="Y1726" s="1560"/>
      <c r="Z1726" s="811"/>
      <c r="AA1726" s="811"/>
      <c r="AB1726" s="811"/>
      <c r="AC1726" s="811"/>
      <c r="AD1726" s="811"/>
      <c r="AE1726" s="811"/>
      <c r="AF1726" s="811"/>
      <c r="AG1726" s="811"/>
      <c r="AI1726" s="1560" t="s">
        <v>1166</v>
      </c>
    </row>
    <row r="1727" spans="1:35" s="811" customFormat="1" ht="38.25" customHeight="1">
      <c r="A1727" s="827"/>
      <c r="B1727" s="1001"/>
      <c r="C1727" s="807"/>
      <c r="D1727" s="1006"/>
      <c r="E1727" s="1116" t="s">
        <v>1212</v>
      </c>
      <c r="F1727" s="1111"/>
      <c r="G1727" s="802">
        <v>1</v>
      </c>
      <c r="H1727" s="797"/>
      <c r="I1727" s="797"/>
      <c r="J1727" s="798"/>
      <c r="K1727" s="799"/>
      <c r="L1727" s="800"/>
      <c r="M1727" s="856"/>
      <c r="N1727" s="1007"/>
      <c r="O1727" s="848"/>
      <c r="P1727" s="114"/>
      <c r="Q1727" s="859"/>
      <c r="R1727" s="1630"/>
      <c r="S1727" s="1629"/>
      <c r="T1727" s="1630"/>
      <c r="U1727" s="1630"/>
      <c r="V1727" s="1631"/>
      <c r="W1727" s="1631"/>
      <c r="Y1727" s="1610"/>
      <c r="AI1727" s="1610"/>
    </row>
    <row r="1728" spans="1:35" s="1541" customFormat="1" ht="53.25" customHeight="1">
      <c r="A1728" s="981" t="s">
        <v>1069</v>
      </c>
      <c r="B1728" s="981" t="s">
        <v>135</v>
      </c>
      <c r="C1728" s="1563"/>
      <c r="D1728" s="983" t="s">
        <v>928</v>
      </c>
      <c r="E1728" s="989" t="s">
        <v>275</v>
      </c>
      <c r="F1728" s="981" t="s">
        <v>96</v>
      </c>
      <c r="G1728" s="984"/>
      <c r="H1728" s="985"/>
      <c r="I1728" s="985"/>
      <c r="J1728" s="985"/>
      <c r="K1728" s="986"/>
      <c r="L1728" s="986"/>
      <c r="M1728" s="986"/>
      <c r="N1728" s="987">
        <v>18</v>
      </c>
      <c r="O1728" s="72"/>
      <c r="P1728" s="72"/>
      <c r="Q1728" s="102" t="s">
        <v>270</v>
      </c>
      <c r="R1728" s="1535"/>
      <c r="S1728" s="1535"/>
      <c r="T1728" s="1535"/>
      <c r="U1728" s="1535"/>
      <c r="V1728" s="1535"/>
      <c r="W1728" s="1535"/>
      <c r="X1728" s="1535"/>
      <c r="Y1728" s="1535"/>
      <c r="Z1728" s="1535"/>
      <c r="AA1728" s="1535"/>
    </row>
    <row r="1729" spans="1:35" s="1724" customFormat="1" ht="48" customHeight="1">
      <c r="A1729" s="1705"/>
      <c r="B1729" s="1706"/>
      <c r="C1729" s="1716"/>
      <c r="D1729" s="1707"/>
      <c r="E1729" s="1552" t="s">
        <v>811</v>
      </c>
      <c r="F1729" s="1709"/>
      <c r="G1729" s="1717">
        <v>18</v>
      </c>
      <c r="H1729" s="1554"/>
      <c r="I1729" s="1604"/>
      <c r="J1729" s="1711"/>
      <c r="K1729" s="1712"/>
      <c r="L1729" s="1713"/>
      <c r="M1729" s="1714"/>
      <c r="N1729" s="1715"/>
      <c r="O1729" s="1718"/>
      <c r="P1729" s="1719"/>
      <c r="Q1729" s="1720"/>
      <c r="R1729" s="1721" t="s">
        <v>1226</v>
      </c>
      <c r="S1729" s="1679"/>
      <c r="T1729" s="1678"/>
      <c r="U1729" s="1678"/>
      <c r="V1729" s="1680"/>
      <c r="W1729" s="1680"/>
      <c r="X1729" s="1722"/>
      <c r="Y1729" s="1723"/>
      <c r="Z1729" s="1722"/>
      <c r="AA1729" s="1722"/>
      <c r="AB1729" s="1722"/>
      <c r="AC1729" s="1722"/>
      <c r="AD1729" s="1722"/>
      <c r="AE1729" s="1722"/>
      <c r="AF1729" s="1722"/>
      <c r="AG1729" s="1722"/>
      <c r="AI1729" s="1723"/>
    </row>
  </sheetData>
  <autoFilter ref="A1:Q1729"/>
  <sortState ref="A2274:Z2675">
    <sortCondition ref="O1911"/>
  </sortState>
  <mergeCells count="1">
    <mergeCell ref="A2:N2"/>
  </mergeCells>
  <printOptions horizontalCentered="1"/>
  <pageMargins left="0.39370078740157483" right="0.39370078740157483" top="0.39370078740157483" bottom="0.78740157480314965" header="0.51181102362204722" footer="0.35433070866141736"/>
  <pageSetup paperSize="9" scale="31" fitToHeight="0" orientation="landscape" r:id="rId1"/>
  <drawing r:id="rId2"/>
</worksheet>
</file>

<file path=xl/worksheets/sheet8.xml><?xml version="1.0" encoding="utf-8"?>
<worksheet xmlns="http://schemas.openxmlformats.org/spreadsheetml/2006/main" xmlns:r="http://schemas.openxmlformats.org/officeDocument/2006/relationships">
  <sheetPr>
    <pageSetUpPr fitToPage="1"/>
  </sheetPr>
  <dimension ref="A1:R139"/>
  <sheetViews>
    <sheetView view="pageBreakPreview" zoomScale="85" zoomScaleNormal="70" zoomScaleSheetLayoutView="85" workbookViewId="0">
      <selection sqref="A1:P1048576"/>
    </sheetView>
  </sheetViews>
  <sheetFormatPr defaultRowHeight="12.75"/>
  <cols>
    <col min="1" max="1" width="17.28515625" style="526" customWidth="1"/>
    <col min="2" max="2" width="17" style="587" customWidth="1"/>
    <col min="3" max="3" width="20" style="504" bestFit="1" customWidth="1"/>
    <col min="4" max="4" width="13" style="504" customWidth="1"/>
    <col min="5" max="5" width="19.42578125" style="504" customWidth="1"/>
    <col min="6" max="7" width="9.140625" style="504"/>
    <col min="8" max="8" width="8.42578125" style="504" customWidth="1"/>
    <col min="9" max="9" width="8.5703125" style="504" customWidth="1"/>
    <col min="10" max="10" width="9.140625" style="504"/>
    <col min="11" max="11" width="14.5703125" style="504" bestFit="1" customWidth="1"/>
    <col min="12" max="12" width="15.42578125" style="504" customWidth="1"/>
    <col min="13" max="13" width="9.140625" style="504" hidden="1" customWidth="1"/>
    <col min="14" max="14" width="21.85546875" style="504" customWidth="1"/>
    <col min="15" max="15" width="26.140625" style="527" customWidth="1"/>
    <col min="16" max="16" width="34.85546875" style="775" customWidth="1"/>
    <col min="17" max="17" width="12.140625" style="478" customWidth="1"/>
    <col min="18" max="18" width="15.85546875" style="478" bestFit="1" customWidth="1"/>
    <col min="19" max="19" width="41" style="478" customWidth="1"/>
    <col min="20" max="259" width="9.140625" style="478"/>
    <col min="260" max="260" width="13.42578125" style="478" customWidth="1"/>
    <col min="261" max="261" width="12" style="478" customWidth="1"/>
    <col min="262" max="262" width="20" style="478" bestFit="1" customWidth="1"/>
    <col min="263" max="263" width="14.28515625" style="478" customWidth="1"/>
    <col min="264" max="268" width="9.140625" style="478"/>
    <col min="269" max="269" width="13.28515625" style="478" customWidth="1"/>
    <col min="270" max="270" width="14.85546875" style="478" customWidth="1"/>
    <col min="271" max="271" width="9.140625" style="478"/>
    <col min="272" max="272" width="15.42578125" style="478" customWidth="1"/>
    <col min="273" max="273" width="9.140625" style="478"/>
    <col min="274" max="274" width="13.28515625" style="478" bestFit="1" customWidth="1"/>
    <col min="275" max="275" width="41" style="478" customWidth="1"/>
    <col min="276" max="515" width="9.140625" style="478"/>
    <col min="516" max="516" width="13.42578125" style="478" customWidth="1"/>
    <col min="517" max="517" width="12" style="478" customWidth="1"/>
    <col min="518" max="518" width="20" style="478" bestFit="1" customWidth="1"/>
    <col min="519" max="519" width="14.28515625" style="478" customWidth="1"/>
    <col min="520" max="524" width="9.140625" style="478"/>
    <col min="525" max="525" width="13.28515625" style="478" customWidth="1"/>
    <col min="526" max="526" width="14.85546875" style="478" customWidth="1"/>
    <col min="527" max="527" width="9.140625" style="478"/>
    <col min="528" max="528" width="15.42578125" style="478" customWidth="1"/>
    <col min="529" max="529" width="9.140625" style="478"/>
    <col min="530" max="530" width="13.28515625" style="478" bestFit="1" customWidth="1"/>
    <col min="531" max="531" width="41" style="478" customWidth="1"/>
    <col min="532" max="771" width="9.140625" style="478"/>
    <col min="772" max="772" width="13.42578125" style="478" customWidth="1"/>
    <col min="773" max="773" width="12" style="478" customWidth="1"/>
    <col min="774" max="774" width="20" style="478" bestFit="1" customWidth="1"/>
    <col min="775" max="775" width="14.28515625" style="478" customWidth="1"/>
    <col min="776" max="780" width="9.140625" style="478"/>
    <col min="781" max="781" width="13.28515625" style="478" customWidth="1"/>
    <col min="782" max="782" width="14.85546875" style="478" customWidth="1"/>
    <col min="783" max="783" width="9.140625" style="478"/>
    <col min="784" max="784" width="15.42578125" style="478" customWidth="1"/>
    <col min="785" max="785" width="9.140625" style="478"/>
    <col min="786" max="786" width="13.28515625" style="478" bestFit="1" customWidth="1"/>
    <col min="787" max="787" width="41" style="478" customWidth="1"/>
    <col min="788" max="1027" width="9.140625" style="478"/>
    <col min="1028" max="1028" width="13.42578125" style="478" customWidth="1"/>
    <col min="1029" max="1029" width="12" style="478" customWidth="1"/>
    <col min="1030" max="1030" width="20" style="478" bestFit="1" customWidth="1"/>
    <col min="1031" max="1031" width="14.28515625" style="478" customWidth="1"/>
    <col min="1032" max="1036" width="9.140625" style="478"/>
    <col min="1037" max="1037" width="13.28515625" style="478" customWidth="1"/>
    <col min="1038" max="1038" width="14.85546875" style="478" customWidth="1"/>
    <col min="1039" max="1039" width="9.140625" style="478"/>
    <col min="1040" max="1040" width="15.42578125" style="478" customWidth="1"/>
    <col min="1041" max="1041" width="9.140625" style="478"/>
    <col min="1042" max="1042" width="13.28515625" style="478" bestFit="1" customWidth="1"/>
    <col min="1043" max="1043" width="41" style="478" customWidth="1"/>
    <col min="1044" max="1283" width="9.140625" style="478"/>
    <col min="1284" max="1284" width="13.42578125" style="478" customWidth="1"/>
    <col min="1285" max="1285" width="12" style="478" customWidth="1"/>
    <col min="1286" max="1286" width="20" style="478" bestFit="1" customWidth="1"/>
    <col min="1287" max="1287" width="14.28515625" style="478" customWidth="1"/>
    <col min="1288" max="1292" width="9.140625" style="478"/>
    <col min="1293" max="1293" width="13.28515625" style="478" customWidth="1"/>
    <col min="1294" max="1294" width="14.85546875" style="478" customWidth="1"/>
    <col min="1295" max="1295" width="9.140625" style="478"/>
    <col min="1296" max="1296" width="15.42578125" style="478" customWidth="1"/>
    <col min="1297" max="1297" width="9.140625" style="478"/>
    <col min="1298" max="1298" width="13.28515625" style="478" bestFit="1" customWidth="1"/>
    <col min="1299" max="1299" width="41" style="478" customWidth="1"/>
    <col min="1300" max="1539" width="9.140625" style="478"/>
    <col min="1540" max="1540" width="13.42578125" style="478" customWidth="1"/>
    <col min="1541" max="1541" width="12" style="478" customWidth="1"/>
    <col min="1542" max="1542" width="20" style="478" bestFit="1" customWidth="1"/>
    <col min="1543" max="1543" width="14.28515625" style="478" customWidth="1"/>
    <col min="1544" max="1548" width="9.140625" style="478"/>
    <col min="1549" max="1549" width="13.28515625" style="478" customWidth="1"/>
    <col min="1550" max="1550" width="14.85546875" style="478" customWidth="1"/>
    <col min="1551" max="1551" width="9.140625" style="478"/>
    <col min="1552" max="1552" width="15.42578125" style="478" customWidth="1"/>
    <col min="1553" max="1553" width="9.140625" style="478"/>
    <col min="1554" max="1554" width="13.28515625" style="478" bestFit="1" customWidth="1"/>
    <col min="1555" max="1555" width="41" style="478" customWidth="1"/>
    <col min="1556" max="1795" width="9.140625" style="478"/>
    <col min="1796" max="1796" width="13.42578125" style="478" customWidth="1"/>
    <col min="1797" max="1797" width="12" style="478" customWidth="1"/>
    <col min="1798" max="1798" width="20" style="478" bestFit="1" customWidth="1"/>
    <col min="1799" max="1799" width="14.28515625" style="478" customWidth="1"/>
    <col min="1800" max="1804" width="9.140625" style="478"/>
    <col min="1805" max="1805" width="13.28515625" style="478" customWidth="1"/>
    <col min="1806" max="1806" width="14.85546875" style="478" customWidth="1"/>
    <col min="1807" max="1807" width="9.140625" style="478"/>
    <col min="1808" max="1808" width="15.42578125" style="478" customWidth="1"/>
    <col min="1809" max="1809" width="9.140625" style="478"/>
    <col min="1810" max="1810" width="13.28515625" style="478" bestFit="1" customWidth="1"/>
    <col min="1811" max="1811" width="41" style="478" customWidth="1"/>
    <col min="1812" max="2051" width="9.140625" style="478"/>
    <col min="2052" max="2052" width="13.42578125" style="478" customWidth="1"/>
    <col min="2053" max="2053" width="12" style="478" customWidth="1"/>
    <col min="2054" max="2054" width="20" style="478" bestFit="1" customWidth="1"/>
    <col min="2055" max="2055" width="14.28515625" style="478" customWidth="1"/>
    <col min="2056" max="2060" width="9.140625" style="478"/>
    <col min="2061" max="2061" width="13.28515625" style="478" customWidth="1"/>
    <col min="2062" max="2062" width="14.85546875" style="478" customWidth="1"/>
    <col min="2063" max="2063" width="9.140625" style="478"/>
    <col min="2064" max="2064" width="15.42578125" style="478" customWidth="1"/>
    <col min="2065" max="2065" width="9.140625" style="478"/>
    <col min="2066" max="2066" width="13.28515625" style="478" bestFit="1" customWidth="1"/>
    <col min="2067" max="2067" width="41" style="478" customWidth="1"/>
    <col min="2068" max="2307" width="9.140625" style="478"/>
    <col min="2308" max="2308" width="13.42578125" style="478" customWidth="1"/>
    <col min="2309" max="2309" width="12" style="478" customWidth="1"/>
    <col min="2310" max="2310" width="20" style="478" bestFit="1" customWidth="1"/>
    <col min="2311" max="2311" width="14.28515625" style="478" customWidth="1"/>
    <col min="2312" max="2316" width="9.140625" style="478"/>
    <col min="2317" max="2317" width="13.28515625" style="478" customWidth="1"/>
    <col min="2318" max="2318" width="14.85546875" style="478" customWidth="1"/>
    <col min="2319" max="2319" width="9.140625" style="478"/>
    <col min="2320" max="2320" width="15.42578125" style="478" customWidth="1"/>
    <col min="2321" max="2321" width="9.140625" style="478"/>
    <col min="2322" max="2322" width="13.28515625" style="478" bestFit="1" customWidth="1"/>
    <col min="2323" max="2323" width="41" style="478" customWidth="1"/>
    <col min="2324" max="2563" width="9.140625" style="478"/>
    <col min="2564" max="2564" width="13.42578125" style="478" customWidth="1"/>
    <col min="2565" max="2565" width="12" style="478" customWidth="1"/>
    <col min="2566" max="2566" width="20" style="478" bestFit="1" customWidth="1"/>
    <col min="2567" max="2567" width="14.28515625" style="478" customWidth="1"/>
    <col min="2568" max="2572" width="9.140625" style="478"/>
    <col min="2573" max="2573" width="13.28515625" style="478" customWidth="1"/>
    <col min="2574" max="2574" width="14.85546875" style="478" customWidth="1"/>
    <col min="2575" max="2575" width="9.140625" style="478"/>
    <col min="2576" max="2576" width="15.42578125" style="478" customWidth="1"/>
    <col min="2577" max="2577" width="9.140625" style="478"/>
    <col min="2578" max="2578" width="13.28515625" style="478" bestFit="1" customWidth="1"/>
    <col min="2579" max="2579" width="41" style="478" customWidth="1"/>
    <col min="2580" max="2819" width="9.140625" style="478"/>
    <col min="2820" max="2820" width="13.42578125" style="478" customWidth="1"/>
    <col min="2821" max="2821" width="12" style="478" customWidth="1"/>
    <col min="2822" max="2822" width="20" style="478" bestFit="1" customWidth="1"/>
    <col min="2823" max="2823" width="14.28515625" style="478" customWidth="1"/>
    <col min="2824" max="2828" width="9.140625" style="478"/>
    <col min="2829" max="2829" width="13.28515625" style="478" customWidth="1"/>
    <col min="2830" max="2830" width="14.85546875" style="478" customWidth="1"/>
    <col min="2831" max="2831" width="9.140625" style="478"/>
    <col min="2832" max="2832" width="15.42578125" style="478" customWidth="1"/>
    <col min="2833" max="2833" width="9.140625" style="478"/>
    <col min="2834" max="2834" width="13.28515625" style="478" bestFit="1" customWidth="1"/>
    <col min="2835" max="2835" width="41" style="478" customWidth="1"/>
    <col min="2836" max="3075" width="9.140625" style="478"/>
    <col min="3076" max="3076" width="13.42578125" style="478" customWidth="1"/>
    <col min="3077" max="3077" width="12" style="478" customWidth="1"/>
    <col min="3078" max="3078" width="20" style="478" bestFit="1" customWidth="1"/>
    <col min="3079" max="3079" width="14.28515625" style="478" customWidth="1"/>
    <col min="3080" max="3084" width="9.140625" style="478"/>
    <col min="3085" max="3085" width="13.28515625" style="478" customWidth="1"/>
    <col min="3086" max="3086" width="14.85546875" style="478" customWidth="1"/>
    <col min="3087" max="3087" width="9.140625" style="478"/>
    <col min="3088" max="3088" width="15.42578125" style="478" customWidth="1"/>
    <col min="3089" max="3089" width="9.140625" style="478"/>
    <col min="3090" max="3090" width="13.28515625" style="478" bestFit="1" customWidth="1"/>
    <col min="3091" max="3091" width="41" style="478" customWidth="1"/>
    <col min="3092" max="3331" width="9.140625" style="478"/>
    <col min="3332" max="3332" width="13.42578125" style="478" customWidth="1"/>
    <col min="3333" max="3333" width="12" style="478" customWidth="1"/>
    <col min="3334" max="3334" width="20" style="478" bestFit="1" customWidth="1"/>
    <col min="3335" max="3335" width="14.28515625" style="478" customWidth="1"/>
    <col min="3336" max="3340" width="9.140625" style="478"/>
    <col min="3341" max="3341" width="13.28515625" style="478" customWidth="1"/>
    <col min="3342" max="3342" width="14.85546875" style="478" customWidth="1"/>
    <col min="3343" max="3343" width="9.140625" style="478"/>
    <col min="3344" max="3344" width="15.42578125" style="478" customWidth="1"/>
    <col min="3345" max="3345" width="9.140625" style="478"/>
    <col min="3346" max="3346" width="13.28515625" style="478" bestFit="1" customWidth="1"/>
    <col min="3347" max="3347" width="41" style="478" customWidth="1"/>
    <col min="3348" max="3587" width="9.140625" style="478"/>
    <col min="3588" max="3588" width="13.42578125" style="478" customWidth="1"/>
    <col min="3589" max="3589" width="12" style="478" customWidth="1"/>
    <col min="3590" max="3590" width="20" style="478" bestFit="1" customWidth="1"/>
    <col min="3591" max="3591" width="14.28515625" style="478" customWidth="1"/>
    <col min="3592" max="3596" width="9.140625" style="478"/>
    <col min="3597" max="3597" width="13.28515625" style="478" customWidth="1"/>
    <col min="3598" max="3598" width="14.85546875" style="478" customWidth="1"/>
    <col min="3599" max="3599" width="9.140625" style="478"/>
    <col min="3600" max="3600" width="15.42578125" style="478" customWidth="1"/>
    <col min="3601" max="3601" width="9.140625" style="478"/>
    <col min="3602" max="3602" width="13.28515625" style="478" bestFit="1" customWidth="1"/>
    <col min="3603" max="3603" width="41" style="478" customWidth="1"/>
    <col min="3604" max="3843" width="9.140625" style="478"/>
    <col min="3844" max="3844" width="13.42578125" style="478" customWidth="1"/>
    <col min="3845" max="3845" width="12" style="478" customWidth="1"/>
    <col min="3846" max="3846" width="20" style="478" bestFit="1" customWidth="1"/>
    <col min="3847" max="3847" width="14.28515625" style="478" customWidth="1"/>
    <col min="3848" max="3852" width="9.140625" style="478"/>
    <col min="3853" max="3853" width="13.28515625" style="478" customWidth="1"/>
    <col min="3854" max="3854" width="14.85546875" style="478" customWidth="1"/>
    <col min="3855" max="3855" width="9.140625" style="478"/>
    <col min="3856" max="3856" width="15.42578125" style="478" customWidth="1"/>
    <col min="3857" max="3857" width="9.140625" style="478"/>
    <col min="3858" max="3858" width="13.28515625" style="478" bestFit="1" customWidth="1"/>
    <col min="3859" max="3859" width="41" style="478" customWidth="1"/>
    <col min="3860" max="4099" width="9.140625" style="478"/>
    <col min="4100" max="4100" width="13.42578125" style="478" customWidth="1"/>
    <col min="4101" max="4101" width="12" style="478" customWidth="1"/>
    <col min="4102" max="4102" width="20" style="478" bestFit="1" customWidth="1"/>
    <col min="4103" max="4103" width="14.28515625" style="478" customWidth="1"/>
    <col min="4104" max="4108" width="9.140625" style="478"/>
    <col min="4109" max="4109" width="13.28515625" style="478" customWidth="1"/>
    <col min="4110" max="4110" width="14.85546875" style="478" customWidth="1"/>
    <col min="4111" max="4111" width="9.140625" style="478"/>
    <col min="4112" max="4112" width="15.42578125" style="478" customWidth="1"/>
    <col min="4113" max="4113" width="9.140625" style="478"/>
    <col min="4114" max="4114" width="13.28515625" style="478" bestFit="1" customWidth="1"/>
    <col min="4115" max="4115" width="41" style="478" customWidth="1"/>
    <col min="4116" max="4355" width="9.140625" style="478"/>
    <col min="4356" max="4356" width="13.42578125" style="478" customWidth="1"/>
    <col min="4357" max="4357" width="12" style="478" customWidth="1"/>
    <col min="4358" max="4358" width="20" style="478" bestFit="1" customWidth="1"/>
    <col min="4359" max="4359" width="14.28515625" style="478" customWidth="1"/>
    <col min="4360" max="4364" width="9.140625" style="478"/>
    <col min="4365" max="4365" width="13.28515625" style="478" customWidth="1"/>
    <col min="4366" max="4366" width="14.85546875" style="478" customWidth="1"/>
    <col min="4367" max="4367" width="9.140625" style="478"/>
    <col min="4368" max="4368" width="15.42578125" style="478" customWidth="1"/>
    <col min="4369" max="4369" width="9.140625" style="478"/>
    <col min="4370" max="4370" width="13.28515625" style="478" bestFit="1" customWidth="1"/>
    <col min="4371" max="4371" width="41" style="478" customWidth="1"/>
    <col min="4372" max="4611" width="9.140625" style="478"/>
    <col min="4612" max="4612" width="13.42578125" style="478" customWidth="1"/>
    <col min="4613" max="4613" width="12" style="478" customWidth="1"/>
    <col min="4614" max="4614" width="20" style="478" bestFit="1" customWidth="1"/>
    <col min="4615" max="4615" width="14.28515625" style="478" customWidth="1"/>
    <col min="4616" max="4620" width="9.140625" style="478"/>
    <col min="4621" max="4621" width="13.28515625" style="478" customWidth="1"/>
    <col min="4622" max="4622" width="14.85546875" style="478" customWidth="1"/>
    <col min="4623" max="4623" width="9.140625" style="478"/>
    <col min="4624" max="4624" width="15.42578125" style="478" customWidth="1"/>
    <col min="4625" max="4625" width="9.140625" style="478"/>
    <col min="4626" max="4626" width="13.28515625" style="478" bestFit="1" customWidth="1"/>
    <col min="4627" max="4627" width="41" style="478" customWidth="1"/>
    <col min="4628" max="4867" width="9.140625" style="478"/>
    <col min="4868" max="4868" width="13.42578125" style="478" customWidth="1"/>
    <col min="4869" max="4869" width="12" style="478" customWidth="1"/>
    <col min="4870" max="4870" width="20" style="478" bestFit="1" customWidth="1"/>
    <col min="4871" max="4871" width="14.28515625" style="478" customWidth="1"/>
    <col min="4872" max="4876" width="9.140625" style="478"/>
    <col min="4877" max="4877" width="13.28515625" style="478" customWidth="1"/>
    <col min="4878" max="4878" width="14.85546875" style="478" customWidth="1"/>
    <col min="4879" max="4879" width="9.140625" style="478"/>
    <col min="4880" max="4880" width="15.42578125" style="478" customWidth="1"/>
    <col min="4881" max="4881" width="9.140625" style="478"/>
    <col min="4882" max="4882" width="13.28515625" style="478" bestFit="1" customWidth="1"/>
    <col min="4883" max="4883" width="41" style="478" customWidth="1"/>
    <col min="4884" max="5123" width="9.140625" style="478"/>
    <col min="5124" max="5124" width="13.42578125" style="478" customWidth="1"/>
    <col min="5125" max="5125" width="12" style="478" customWidth="1"/>
    <col min="5126" max="5126" width="20" style="478" bestFit="1" customWidth="1"/>
    <col min="5127" max="5127" width="14.28515625" style="478" customWidth="1"/>
    <col min="5128" max="5132" width="9.140625" style="478"/>
    <col min="5133" max="5133" width="13.28515625" style="478" customWidth="1"/>
    <col min="5134" max="5134" width="14.85546875" style="478" customWidth="1"/>
    <col min="5135" max="5135" width="9.140625" style="478"/>
    <col min="5136" max="5136" width="15.42578125" style="478" customWidth="1"/>
    <col min="5137" max="5137" width="9.140625" style="478"/>
    <col min="5138" max="5138" width="13.28515625" style="478" bestFit="1" customWidth="1"/>
    <col min="5139" max="5139" width="41" style="478" customWidth="1"/>
    <col min="5140" max="5379" width="9.140625" style="478"/>
    <col min="5380" max="5380" width="13.42578125" style="478" customWidth="1"/>
    <col min="5381" max="5381" width="12" style="478" customWidth="1"/>
    <col min="5382" max="5382" width="20" style="478" bestFit="1" customWidth="1"/>
    <col min="5383" max="5383" width="14.28515625" style="478" customWidth="1"/>
    <col min="5384" max="5388" width="9.140625" style="478"/>
    <col min="5389" max="5389" width="13.28515625" style="478" customWidth="1"/>
    <col min="5390" max="5390" width="14.85546875" style="478" customWidth="1"/>
    <col min="5391" max="5391" width="9.140625" style="478"/>
    <col min="5392" max="5392" width="15.42578125" style="478" customWidth="1"/>
    <col min="5393" max="5393" width="9.140625" style="478"/>
    <col min="5394" max="5394" width="13.28515625" style="478" bestFit="1" customWidth="1"/>
    <col min="5395" max="5395" width="41" style="478" customWidth="1"/>
    <col min="5396" max="5635" width="9.140625" style="478"/>
    <col min="5636" max="5636" width="13.42578125" style="478" customWidth="1"/>
    <col min="5637" max="5637" width="12" style="478" customWidth="1"/>
    <col min="5638" max="5638" width="20" style="478" bestFit="1" customWidth="1"/>
    <col min="5639" max="5639" width="14.28515625" style="478" customWidth="1"/>
    <col min="5640" max="5644" width="9.140625" style="478"/>
    <col min="5645" max="5645" width="13.28515625" style="478" customWidth="1"/>
    <col min="5646" max="5646" width="14.85546875" style="478" customWidth="1"/>
    <col min="5647" max="5647" width="9.140625" style="478"/>
    <col min="5648" max="5648" width="15.42578125" style="478" customWidth="1"/>
    <col min="5649" max="5649" width="9.140625" style="478"/>
    <col min="5650" max="5650" width="13.28515625" style="478" bestFit="1" customWidth="1"/>
    <col min="5651" max="5651" width="41" style="478" customWidth="1"/>
    <col min="5652" max="5891" width="9.140625" style="478"/>
    <col min="5892" max="5892" width="13.42578125" style="478" customWidth="1"/>
    <col min="5893" max="5893" width="12" style="478" customWidth="1"/>
    <col min="5894" max="5894" width="20" style="478" bestFit="1" customWidth="1"/>
    <col min="5895" max="5895" width="14.28515625" style="478" customWidth="1"/>
    <col min="5896" max="5900" width="9.140625" style="478"/>
    <col min="5901" max="5901" width="13.28515625" style="478" customWidth="1"/>
    <col min="5902" max="5902" width="14.85546875" style="478" customWidth="1"/>
    <col min="5903" max="5903" width="9.140625" style="478"/>
    <col min="5904" max="5904" width="15.42578125" style="478" customWidth="1"/>
    <col min="5905" max="5905" width="9.140625" style="478"/>
    <col min="5906" max="5906" width="13.28515625" style="478" bestFit="1" customWidth="1"/>
    <col min="5907" max="5907" width="41" style="478" customWidth="1"/>
    <col min="5908" max="6147" width="9.140625" style="478"/>
    <col min="6148" max="6148" width="13.42578125" style="478" customWidth="1"/>
    <col min="6149" max="6149" width="12" style="478" customWidth="1"/>
    <col min="6150" max="6150" width="20" style="478" bestFit="1" customWidth="1"/>
    <col min="6151" max="6151" width="14.28515625" style="478" customWidth="1"/>
    <col min="6152" max="6156" width="9.140625" style="478"/>
    <col min="6157" max="6157" width="13.28515625" style="478" customWidth="1"/>
    <col min="6158" max="6158" width="14.85546875" style="478" customWidth="1"/>
    <col min="6159" max="6159" width="9.140625" style="478"/>
    <col min="6160" max="6160" width="15.42578125" style="478" customWidth="1"/>
    <col min="6161" max="6161" width="9.140625" style="478"/>
    <col min="6162" max="6162" width="13.28515625" style="478" bestFit="1" customWidth="1"/>
    <col min="6163" max="6163" width="41" style="478" customWidth="1"/>
    <col min="6164" max="6403" width="9.140625" style="478"/>
    <col min="6404" max="6404" width="13.42578125" style="478" customWidth="1"/>
    <col min="6405" max="6405" width="12" style="478" customWidth="1"/>
    <col min="6406" max="6406" width="20" style="478" bestFit="1" customWidth="1"/>
    <col min="6407" max="6407" width="14.28515625" style="478" customWidth="1"/>
    <col min="6408" max="6412" width="9.140625" style="478"/>
    <col min="6413" max="6413" width="13.28515625" style="478" customWidth="1"/>
    <col min="6414" max="6414" width="14.85546875" style="478" customWidth="1"/>
    <col min="6415" max="6415" width="9.140625" style="478"/>
    <col min="6416" max="6416" width="15.42578125" style="478" customWidth="1"/>
    <col min="6417" max="6417" width="9.140625" style="478"/>
    <col min="6418" max="6418" width="13.28515625" style="478" bestFit="1" customWidth="1"/>
    <col min="6419" max="6419" width="41" style="478" customWidth="1"/>
    <col min="6420" max="6659" width="9.140625" style="478"/>
    <col min="6660" max="6660" width="13.42578125" style="478" customWidth="1"/>
    <col min="6661" max="6661" width="12" style="478" customWidth="1"/>
    <col min="6662" max="6662" width="20" style="478" bestFit="1" customWidth="1"/>
    <col min="6663" max="6663" width="14.28515625" style="478" customWidth="1"/>
    <col min="6664" max="6668" width="9.140625" style="478"/>
    <col min="6669" max="6669" width="13.28515625" style="478" customWidth="1"/>
    <col min="6670" max="6670" width="14.85546875" style="478" customWidth="1"/>
    <col min="6671" max="6671" width="9.140625" style="478"/>
    <col min="6672" max="6672" width="15.42578125" style="478" customWidth="1"/>
    <col min="6673" max="6673" width="9.140625" style="478"/>
    <col min="6674" max="6674" width="13.28515625" style="478" bestFit="1" customWidth="1"/>
    <col min="6675" max="6675" width="41" style="478" customWidth="1"/>
    <col min="6676" max="6915" width="9.140625" style="478"/>
    <col min="6916" max="6916" width="13.42578125" style="478" customWidth="1"/>
    <col min="6917" max="6917" width="12" style="478" customWidth="1"/>
    <col min="6918" max="6918" width="20" style="478" bestFit="1" customWidth="1"/>
    <col min="6919" max="6919" width="14.28515625" style="478" customWidth="1"/>
    <col min="6920" max="6924" width="9.140625" style="478"/>
    <col min="6925" max="6925" width="13.28515625" style="478" customWidth="1"/>
    <col min="6926" max="6926" width="14.85546875" style="478" customWidth="1"/>
    <col min="6927" max="6927" width="9.140625" style="478"/>
    <col min="6928" max="6928" width="15.42578125" style="478" customWidth="1"/>
    <col min="6929" max="6929" width="9.140625" style="478"/>
    <col min="6930" max="6930" width="13.28515625" style="478" bestFit="1" customWidth="1"/>
    <col min="6931" max="6931" width="41" style="478" customWidth="1"/>
    <col min="6932" max="7171" width="9.140625" style="478"/>
    <col min="7172" max="7172" width="13.42578125" style="478" customWidth="1"/>
    <col min="7173" max="7173" width="12" style="478" customWidth="1"/>
    <col min="7174" max="7174" width="20" style="478" bestFit="1" customWidth="1"/>
    <col min="7175" max="7175" width="14.28515625" style="478" customWidth="1"/>
    <col min="7176" max="7180" width="9.140625" style="478"/>
    <col min="7181" max="7181" width="13.28515625" style="478" customWidth="1"/>
    <col min="7182" max="7182" width="14.85546875" style="478" customWidth="1"/>
    <col min="7183" max="7183" width="9.140625" style="478"/>
    <col min="7184" max="7184" width="15.42578125" style="478" customWidth="1"/>
    <col min="7185" max="7185" width="9.140625" style="478"/>
    <col min="7186" max="7186" width="13.28515625" style="478" bestFit="1" customWidth="1"/>
    <col min="7187" max="7187" width="41" style="478" customWidth="1"/>
    <col min="7188" max="7427" width="9.140625" style="478"/>
    <col min="7428" max="7428" width="13.42578125" style="478" customWidth="1"/>
    <col min="7429" max="7429" width="12" style="478" customWidth="1"/>
    <col min="7430" max="7430" width="20" style="478" bestFit="1" customWidth="1"/>
    <col min="7431" max="7431" width="14.28515625" style="478" customWidth="1"/>
    <col min="7432" max="7436" width="9.140625" style="478"/>
    <col min="7437" max="7437" width="13.28515625" style="478" customWidth="1"/>
    <col min="7438" max="7438" width="14.85546875" style="478" customWidth="1"/>
    <col min="7439" max="7439" width="9.140625" style="478"/>
    <col min="7440" max="7440" width="15.42578125" style="478" customWidth="1"/>
    <col min="7441" max="7441" width="9.140625" style="478"/>
    <col min="7442" max="7442" width="13.28515625" style="478" bestFit="1" customWidth="1"/>
    <col min="7443" max="7443" width="41" style="478" customWidth="1"/>
    <col min="7444" max="7683" width="9.140625" style="478"/>
    <col min="7684" max="7684" width="13.42578125" style="478" customWidth="1"/>
    <col min="7685" max="7685" width="12" style="478" customWidth="1"/>
    <col min="7686" max="7686" width="20" style="478" bestFit="1" customWidth="1"/>
    <col min="7687" max="7687" width="14.28515625" style="478" customWidth="1"/>
    <col min="7688" max="7692" width="9.140625" style="478"/>
    <col min="7693" max="7693" width="13.28515625" style="478" customWidth="1"/>
    <col min="7694" max="7694" width="14.85546875" style="478" customWidth="1"/>
    <col min="7695" max="7695" width="9.140625" style="478"/>
    <col min="7696" max="7696" width="15.42578125" style="478" customWidth="1"/>
    <col min="7697" max="7697" width="9.140625" style="478"/>
    <col min="7698" max="7698" width="13.28515625" style="478" bestFit="1" customWidth="1"/>
    <col min="7699" max="7699" width="41" style="478" customWidth="1"/>
    <col min="7700" max="7939" width="9.140625" style="478"/>
    <col min="7940" max="7940" width="13.42578125" style="478" customWidth="1"/>
    <col min="7941" max="7941" width="12" style="478" customWidth="1"/>
    <col min="7942" max="7942" width="20" style="478" bestFit="1" customWidth="1"/>
    <col min="7943" max="7943" width="14.28515625" style="478" customWidth="1"/>
    <col min="7944" max="7948" width="9.140625" style="478"/>
    <col min="7949" max="7949" width="13.28515625" style="478" customWidth="1"/>
    <col min="7950" max="7950" width="14.85546875" style="478" customWidth="1"/>
    <col min="7951" max="7951" width="9.140625" style="478"/>
    <col min="7952" max="7952" width="15.42578125" style="478" customWidth="1"/>
    <col min="7953" max="7953" width="9.140625" style="478"/>
    <col min="7954" max="7954" width="13.28515625" style="478" bestFit="1" customWidth="1"/>
    <col min="7955" max="7955" width="41" style="478" customWidth="1"/>
    <col min="7956" max="8195" width="9.140625" style="478"/>
    <col min="8196" max="8196" width="13.42578125" style="478" customWidth="1"/>
    <col min="8197" max="8197" width="12" style="478" customWidth="1"/>
    <col min="8198" max="8198" width="20" style="478" bestFit="1" customWidth="1"/>
    <col min="8199" max="8199" width="14.28515625" style="478" customWidth="1"/>
    <col min="8200" max="8204" width="9.140625" style="478"/>
    <col min="8205" max="8205" width="13.28515625" style="478" customWidth="1"/>
    <col min="8206" max="8206" width="14.85546875" style="478" customWidth="1"/>
    <col min="8207" max="8207" width="9.140625" style="478"/>
    <col min="8208" max="8208" width="15.42578125" style="478" customWidth="1"/>
    <col min="8209" max="8209" width="9.140625" style="478"/>
    <col min="8210" max="8210" width="13.28515625" style="478" bestFit="1" customWidth="1"/>
    <col min="8211" max="8211" width="41" style="478" customWidth="1"/>
    <col min="8212" max="8451" width="9.140625" style="478"/>
    <col min="8452" max="8452" width="13.42578125" style="478" customWidth="1"/>
    <col min="8453" max="8453" width="12" style="478" customWidth="1"/>
    <col min="8454" max="8454" width="20" style="478" bestFit="1" customWidth="1"/>
    <col min="8455" max="8455" width="14.28515625" style="478" customWidth="1"/>
    <col min="8456" max="8460" width="9.140625" style="478"/>
    <col min="8461" max="8461" width="13.28515625" style="478" customWidth="1"/>
    <col min="8462" max="8462" width="14.85546875" style="478" customWidth="1"/>
    <col min="8463" max="8463" width="9.140625" style="478"/>
    <col min="8464" max="8464" width="15.42578125" style="478" customWidth="1"/>
    <col min="8465" max="8465" width="9.140625" style="478"/>
    <col min="8466" max="8466" width="13.28515625" style="478" bestFit="1" customWidth="1"/>
    <col min="8467" max="8467" width="41" style="478" customWidth="1"/>
    <col min="8468" max="8707" width="9.140625" style="478"/>
    <col min="8708" max="8708" width="13.42578125" style="478" customWidth="1"/>
    <col min="8709" max="8709" width="12" style="478" customWidth="1"/>
    <col min="8710" max="8710" width="20" style="478" bestFit="1" customWidth="1"/>
    <col min="8711" max="8711" width="14.28515625" style="478" customWidth="1"/>
    <col min="8712" max="8716" width="9.140625" style="478"/>
    <col min="8717" max="8717" width="13.28515625" style="478" customWidth="1"/>
    <col min="8718" max="8718" width="14.85546875" style="478" customWidth="1"/>
    <col min="8719" max="8719" width="9.140625" style="478"/>
    <col min="8720" max="8720" width="15.42578125" style="478" customWidth="1"/>
    <col min="8721" max="8721" width="9.140625" style="478"/>
    <col min="8722" max="8722" width="13.28515625" style="478" bestFit="1" customWidth="1"/>
    <col min="8723" max="8723" width="41" style="478" customWidth="1"/>
    <col min="8724" max="8963" width="9.140625" style="478"/>
    <col min="8964" max="8964" width="13.42578125" style="478" customWidth="1"/>
    <col min="8965" max="8965" width="12" style="478" customWidth="1"/>
    <col min="8966" max="8966" width="20" style="478" bestFit="1" customWidth="1"/>
    <col min="8967" max="8967" width="14.28515625" style="478" customWidth="1"/>
    <col min="8968" max="8972" width="9.140625" style="478"/>
    <col min="8973" max="8973" width="13.28515625" style="478" customWidth="1"/>
    <col min="8974" max="8974" width="14.85546875" style="478" customWidth="1"/>
    <col min="8975" max="8975" width="9.140625" style="478"/>
    <col min="8976" max="8976" width="15.42578125" style="478" customWidth="1"/>
    <col min="8977" max="8977" width="9.140625" style="478"/>
    <col min="8978" max="8978" width="13.28515625" style="478" bestFit="1" customWidth="1"/>
    <col min="8979" max="8979" width="41" style="478" customWidth="1"/>
    <col min="8980" max="9219" width="9.140625" style="478"/>
    <col min="9220" max="9220" width="13.42578125" style="478" customWidth="1"/>
    <col min="9221" max="9221" width="12" style="478" customWidth="1"/>
    <col min="9222" max="9222" width="20" style="478" bestFit="1" customWidth="1"/>
    <col min="9223" max="9223" width="14.28515625" style="478" customWidth="1"/>
    <col min="9224" max="9228" width="9.140625" style="478"/>
    <col min="9229" max="9229" width="13.28515625" style="478" customWidth="1"/>
    <col min="9230" max="9230" width="14.85546875" style="478" customWidth="1"/>
    <col min="9231" max="9231" width="9.140625" style="478"/>
    <col min="9232" max="9232" width="15.42578125" style="478" customWidth="1"/>
    <col min="9233" max="9233" width="9.140625" style="478"/>
    <col min="9234" max="9234" width="13.28515625" style="478" bestFit="1" customWidth="1"/>
    <col min="9235" max="9235" width="41" style="478" customWidth="1"/>
    <col min="9236" max="9475" width="9.140625" style="478"/>
    <col min="9476" max="9476" width="13.42578125" style="478" customWidth="1"/>
    <col min="9477" max="9477" width="12" style="478" customWidth="1"/>
    <col min="9478" max="9478" width="20" style="478" bestFit="1" customWidth="1"/>
    <col min="9479" max="9479" width="14.28515625" style="478" customWidth="1"/>
    <col min="9480" max="9484" width="9.140625" style="478"/>
    <col min="9485" max="9485" width="13.28515625" style="478" customWidth="1"/>
    <col min="9486" max="9486" width="14.85546875" style="478" customWidth="1"/>
    <col min="9487" max="9487" width="9.140625" style="478"/>
    <col min="9488" max="9488" width="15.42578125" style="478" customWidth="1"/>
    <col min="9489" max="9489" width="9.140625" style="478"/>
    <col min="9490" max="9490" width="13.28515625" style="478" bestFit="1" customWidth="1"/>
    <col min="9491" max="9491" width="41" style="478" customWidth="1"/>
    <col min="9492" max="9731" width="9.140625" style="478"/>
    <col min="9732" max="9732" width="13.42578125" style="478" customWidth="1"/>
    <col min="9733" max="9733" width="12" style="478" customWidth="1"/>
    <col min="9734" max="9734" width="20" style="478" bestFit="1" customWidth="1"/>
    <col min="9735" max="9735" width="14.28515625" style="478" customWidth="1"/>
    <col min="9736" max="9740" width="9.140625" style="478"/>
    <col min="9741" max="9741" width="13.28515625" style="478" customWidth="1"/>
    <col min="9742" max="9742" width="14.85546875" style="478" customWidth="1"/>
    <col min="9743" max="9743" width="9.140625" style="478"/>
    <col min="9744" max="9744" width="15.42578125" style="478" customWidth="1"/>
    <col min="9745" max="9745" width="9.140625" style="478"/>
    <col min="9746" max="9746" width="13.28515625" style="478" bestFit="1" customWidth="1"/>
    <col min="9747" max="9747" width="41" style="478" customWidth="1"/>
    <col min="9748" max="9987" width="9.140625" style="478"/>
    <col min="9988" max="9988" width="13.42578125" style="478" customWidth="1"/>
    <col min="9989" max="9989" width="12" style="478" customWidth="1"/>
    <col min="9990" max="9990" width="20" style="478" bestFit="1" customWidth="1"/>
    <col min="9991" max="9991" width="14.28515625" style="478" customWidth="1"/>
    <col min="9992" max="9996" width="9.140625" style="478"/>
    <col min="9997" max="9997" width="13.28515625" style="478" customWidth="1"/>
    <col min="9998" max="9998" width="14.85546875" style="478" customWidth="1"/>
    <col min="9999" max="9999" width="9.140625" style="478"/>
    <col min="10000" max="10000" width="15.42578125" style="478" customWidth="1"/>
    <col min="10001" max="10001" width="9.140625" style="478"/>
    <col min="10002" max="10002" width="13.28515625" style="478" bestFit="1" customWidth="1"/>
    <col min="10003" max="10003" width="41" style="478" customWidth="1"/>
    <col min="10004" max="10243" width="9.140625" style="478"/>
    <col min="10244" max="10244" width="13.42578125" style="478" customWidth="1"/>
    <col min="10245" max="10245" width="12" style="478" customWidth="1"/>
    <col min="10246" max="10246" width="20" style="478" bestFit="1" customWidth="1"/>
    <col min="10247" max="10247" width="14.28515625" style="478" customWidth="1"/>
    <col min="10248" max="10252" width="9.140625" style="478"/>
    <col min="10253" max="10253" width="13.28515625" style="478" customWidth="1"/>
    <col min="10254" max="10254" width="14.85546875" style="478" customWidth="1"/>
    <col min="10255" max="10255" width="9.140625" style="478"/>
    <col min="10256" max="10256" width="15.42578125" style="478" customWidth="1"/>
    <col min="10257" max="10257" width="9.140625" style="478"/>
    <col min="10258" max="10258" width="13.28515625" style="478" bestFit="1" customWidth="1"/>
    <col min="10259" max="10259" width="41" style="478" customWidth="1"/>
    <col min="10260" max="10499" width="9.140625" style="478"/>
    <col min="10500" max="10500" width="13.42578125" style="478" customWidth="1"/>
    <col min="10501" max="10501" width="12" style="478" customWidth="1"/>
    <col min="10502" max="10502" width="20" style="478" bestFit="1" customWidth="1"/>
    <col min="10503" max="10503" width="14.28515625" style="478" customWidth="1"/>
    <col min="10504" max="10508" width="9.140625" style="478"/>
    <col min="10509" max="10509" width="13.28515625" style="478" customWidth="1"/>
    <col min="10510" max="10510" width="14.85546875" style="478" customWidth="1"/>
    <col min="10511" max="10511" width="9.140625" style="478"/>
    <col min="10512" max="10512" width="15.42578125" style="478" customWidth="1"/>
    <col min="10513" max="10513" width="9.140625" style="478"/>
    <col min="10514" max="10514" width="13.28515625" style="478" bestFit="1" customWidth="1"/>
    <col min="10515" max="10515" width="41" style="478" customWidth="1"/>
    <col min="10516" max="10755" width="9.140625" style="478"/>
    <col min="10756" max="10756" width="13.42578125" style="478" customWidth="1"/>
    <col min="10757" max="10757" width="12" style="478" customWidth="1"/>
    <col min="10758" max="10758" width="20" style="478" bestFit="1" customWidth="1"/>
    <col min="10759" max="10759" width="14.28515625" style="478" customWidth="1"/>
    <col min="10760" max="10764" width="9.140625" style="478"/>
    <col min="10765" max="10765" width="13.28515625" style="478" customWidth="1"/>
    <col min="10766" max="10766" width="14.85546875" style="478" customWidth="1"/>
    <col min="10767" max="10767" width="9.140625" style="478"/>
    <col min="10768" max="10768" width="15.42578125" style="478" customWidth="1"/>
    <col min="10769" max="10769" width="9.140625" style="478"/>
    <col min="10770" max="10770" width="13.28515625" style="478" bestFit="1" customWidth="1"/>
    <col min="10771" max="10771" width="41" style="478" customWidth="1"/>
    <col min="10772" max="11011" width="9.140625" style="478"/>
    <col min="11012" max="11012" width="13.42578125" style="478" customWidth="1"/>
    <col min="11013" max="11013" width="12" style="478" customWidth="1"/>
    <col min="11014" max="11014" width="20" style="478" bestFit="1" customWidth="1"/>
    <col min="11015" max="11015" width="14.28515625" style="478" customWidth="1"/>
    <col min="11016" max="11020" width="9.140625" style="478"/>
    <col min="11021" max="11021" width="13.28515625" style="478" customWidth="1"/>
    <col min="11022" max="11022" width="14.85546875" style="478" customWidth="1"/>
    <col min="11023" max="11023" width="9.140625" style="478"/>
    <col min="11024" max="11024" width="15.42578125" style="478" customWidth="1"/>
    <col min="11025" max="11025" width="9.140625" style="478"/>
    <col min="11026" max="11026" width="13.28515625" style="478" bestFit="1" customWidth="1"/>
    <col min="11027" max="11027" width="41" style="478" customWidth="1"/>
    <col min="11028" max="11267" width="9.140625" style="478"/>
    <col min="11268" max="11268" width="13.42578125" style="478" customWidth="1"/>
    <col min="11269" max="11269" width="12" style="478" customWidth="1"/>
    <col min="11270" max="11270" width="20" style="478" bestFit="1" customWidth="1"/>
    <col min="11271" max="11271" width="14.28515625" style="478" customWidth="1"/>
    <col min="11272" max="11276" width="9.140625" style="478"/>
    <col min="11277" max="11277" width="13.28515625" style="478" customWidth="1"/>
    <col min="11278" max="11278" width="14.85546875" style="478" customWidth="1"/>
    <col min="11279" max="11279" width="9.140625" style="478"/>
    <col min="11280" max="11280" width="15.42578125" style="478" customWidth="1"/>
    <col min="11281" max="11281" width="9.140625" style="478"/>
    <col min="11282" max="11282" width="13.28515625" style="478" bestFit="1" customWidth="1"/>
    <col min="11283" max="11283" width="41" style="478" customWidth="1"/>
    <col min="11284" max="11523" width="9.140625" style="478"/>
    <col min="11524" max="11524" width="13.42578125" style="478" customWidth="1"/>
    <col min="11525" max="11525" width="12" style="478" customWidth="1"/>
    <col min="11526" max="11526" width="20" style="478" bestFit="1" customWidth="1"/>
    <col min="11527" max="11527" width="14.28515625" style="478" customWidth="1"/>
    <col min="11528" max="11532" width="9.140625" style="478"/>
    <col min="11533" max="11533" width="13.28515625" style="478" customWidth="1"/>
    <col min="11534" max="11534" width="14.85546875" style="478" customWidth="1"/>
    <col min="11535" max="11535" width="9.140625" style="478"/>
    <col min="11536" max="11536" width="15.42578125" style="478" customWidth="1"/>
    <col min="11537" max="11537" width="9.140625" style="478"/>
    <col min="11538" max="11538" width="13.28515625" style="478" bestFit="1" customWidth="1"/>
    <col min="11539" max="11539" width="41" style="478" customWidth="1"/>
    <col min="11540" max="11779" width="9.140625" style="478"/>
    <col min="11780" max="11780" width="13.42578125" style="478" customWidth="1"/>
    <col min="11781" max="11781" width="12" style="478" customWidth="1"/>
    <col min="11782" max="11782" width="20" style="478" bestFit="1" customWidth="1"/>
    <col min="11783" max="11783" width="14.28515625" style="478" customWidth="1"/>
    <col min="11784" max="11788" width="9.140625" style="478"/>
    <col min="11789" max="11789" width="13.28515625" style="478" customWidth="1"/>
    <col min="11790" max="11790" width="14.85546875" style="478" customWidth="1"/>
    <col min="11791" max="11791" width="9.140625" style="478"/>
    <col min="11792" max="11792" width="15.42578125" style="478" customWidth="1"/>
    <col min="11793" max="11793" width="9.140625" style="478"/>
    <col min="11794" max="11794" width="13.28515625" style="478" bestFit="1" customWidth="1"/>
    <col min="11795" max="11795" width="41" style="478" customWidth="1"/>
    <col min="11796" max="12035" width="9.140625" style="478"/>
    <col min="12036" max="12036" width="13.42578125" style="478" customWidth="1"/>
    <col min="12037" max="12037" width="12" style="478" customWidth="1"/>
    <col min="12038" max="12038" width="20" style="478" bestFit="1" customWidth="1"/>
    <col min="12039" max="12039" width="14.28515625" style="478" customWidth="1"/>
    <col min="12040" max="12044" width="9.140625" style="478"/>
    <col min="12045" max="12045" width="13.28515625" style="478" customWidth="1"/>
    <col min="12046" max="12046" width="14.85546875" style="478" customWidth="1"/>
    <col min="12047" max="12047" width="9.140625" style="478"/>
    <col min="12048" max="12048" width="15.42578125" style="478" customWidth="1"/>
    <col min="12049" max="12049" width="9.140625" style="478"/>
    <col min="12050" max="12050" width="13.28515625" style="478" bestFit="1" customWidth="1"/>
    <col min="12051" max="12051" width="41" style="478" customWidth="1"/>
    <col min="12052" max="12291" width="9.140625" style="478"/>
    <col min="12292" max="12292" width="13.42578125" style="478" customWidth="1"/>
    <col min="12293" max="12293" width="12" style="478" customWidth="1"/>
    <col min="12294" max="12294" width="20" style="478" bestFit="1" customWidth="1"/>
    <col min="12295" max="12295" width="14.28515625" style="478" customWidth="1"/>
    <col min="12296" max="12300" width="9.140625" style="478"/>
    <col min="12301" max="12301" width="13.28515625" style="478" customWidth="1"/>
    <col min="12302" max="12302" width="14.85546875" style="478" customWidth="1"/>
    <col min="12303" max="12303" width="9.140625" style="478"/>
    <col min="12304" max="12304" width="15.42578125" style="478" customWidth="1"/>
    <col min="12305" max="12305" width="9.140625" style="478"/>
    <col min="12306" max="12306" width="13.28515625" style="478" bestFit="1" customWidth="1"/>
    <col min="12307" max="12307" width="41" style="478" customWidth="1"/>
    <col min="12308" max="12547" width="9.140625" style="478"/>
    <col min="12548" max="12548" width="13.42578125" style="478" customWidth="1"/>
    <col min="12549" max="12549" width="12" style="478" customWidth="1"/>
    <col min="12550" max="12550" width="20" style="478" bestFit="1" customWidth="1"/>
    <col min="12551" max="12551" width="14.28515625" style="478" customWidth="1"/>
    <col min="12552" max="12556" width="9.140625" style="478"/>
    <col min="12557" max="12557" width="13.28515625" style="478" customWidth="1"/>
    <col min="12558" max="12558" width="14.85546875" style="478" customWidth="1"/>
    <col min="12559" max="12559" width="9.140625" style="478"/>
    <col min="12560" max="12560" width="15.42578125" style="478" customWidth="1"/>
    <col min="12561" max="12561" width="9.140625" style="478"/>
    <col min="12562" max="12562" width="13.28515625" style="478" bestFit="1" customWidth="1"/>
    <col min="12563" max="12563" width="41" style="478" customWidth="1"/>
    <col min="12564" max="12803" width="9.140625" style="478"/>
    <col min="12804" max="12804" width="13.42578125" style="478" customWidth="1"/>
    <col min="12805" max="12805" width="12" style="478" customWidth="1"/>
    <col min="12806" max="12806" width="20" style="478" bestFit="1" customWidth="1"/>
    <col min="12807" max="12807" width="14.28515625" style="478" customWidth="1"/>
    <col min="12808" max="12812" width="9.140625" style="478"/>
    <col min="12813" max="12813" width="13.28515625" style="478" customWidth="1"/>
    <col min="12814" max="12814" width="14.85546875" style="478" customWidth="1"/>
    <col min="12815" max="12815" width="9.140625" style="478"/>
    <col min="12816" max="12816" width="15.42578125" style="478" customWidth="1"/>
    <col min="12817" max="12817" width="9.140625" style="478"/>
    <col min="12818" max="12818" width="13.28515625" style="478" bestFit="1" customWidth="1"/>
    <col min="12819" max="12819" width="41" style="478" customWidth="1"/>
    <col min="12820" max="13059" width="9.140625" style="478"/>
    <col min="13060" max="13060" width="13.42578125" style="478" customWidth="1"/>
    <col min="13061" max="13061" width="12" style="478" customWidth="1"/>
    <col min="13062" max="13062" width="20" style="478" bestFit="1" customWidth="1"/>
    <col min="13063" max="13063" width="14.28515625" style="478" customWidth="1"/>
    <col min="13064" max="13068" width="9.140625" style="478"/>
    <col min="13069" max="13069" width="13.28515625" style="478" customWidth="1"/>
    <col min="13070" max="13070" width="14.85546875" style="478" customWidth="1"/>
    <col min="13071" max="13071" width="9.140625" style="478"/>
    <col min="13072" max="13072" width="15.42578125" style="478" customWidth="1"/>
    <col min="13073" max="13073" width="9.140625" style="478"/>
    <col min="13074" max="13074" width="13.28515625" style="478" bestFit="1" customWidth="1"/>
    <col min="13075" max="13075" width="41" style="478" customWidth="1"/>
    <col min="13076" max="13315" width="9.140625" style="478"/>
    <col min="13316" max="13316" width="13.42578125" style="478" customWidth="1"/>
    <col min="13317" max="13317" width="12" style="478" customWidth="1"/>
    <col min="13318" max="13318" width="20" style="478" bestFit="1" customWidth="1"/>
    <col min="13319" max="13319" width="14.28515625" style="478" customWidth="1"/>
    <col min="13320" max="13324" width="9.140625" style="478"/>
    <col min="13325" max="13325" width="13.28515625" style="478" customWidth="1"/>
    <col min="13326" max="13326" width="14.85546875" style="478" customWidth="1"/>
    <col min="13327" max="13327" width="9.140625" style="478"/>
    <col min="13328" max="13328" width="15.42578125" style="478" customWidth="1"/>
    <col min="13329" max="13329" width="9.140625" style="478"/>
    <col min="13330" max="13330" width="13.28515625" style="478" bestFit="1" customWidth="1"/>
    <col min="13331" max="13331" width="41" style="478" customWidth="1"/>
    <col min="13332" max="13571" width="9.140625" style="478"/>
    <col min="13572" max="13572" width="13.42578125" style="478" customWidth="1"/>
    <col min="13573" max="13573" width="12" style="478" customWidth="1"/>
    <col min="13574" max="13574" width="20" style="478" bestFit="1" customWidth="1"/>
    <col min="13575" max="13575" width="14.28515625" style="478" customWidth="1"/>
    <col min="13576" max="13580" width="9.140625" style="478"/>
    <col min="13581" max="13581" width="13.28515625" style="478" customWidth="1"/>
    <col min="13582" max="13582" width="14.85546875" style="478" customWidth="1"/>
    <col min="13583" max="13583" width="9.140625" style="478"/>
    <col min="13584" max="13584" width="15.42578125" style="478" customWidth="1"/>
    <col min="13585" max="13585" width="9.140625" style="478"/>
    <col min="13586" max="13586" width="13.28515625" style="478" bestFit="1" customWidth="1"/>
    <col min="13587" max="13587" width="41" style="478" customWidth="1"/>
    <col min="13588" max="13827" width="9.140625" style="478"/>
    <col min="13828" max="13828" width="13.42578125" style="478" customWidth="1"/>
    <col min="13829" max="13829" width="12" style="478" customWidth="1"/>
    <col min="13830" max="13830" width="20" style="478" bestFit="1" customWidth="1"/>
    <col min="13831" max="13831" width="14.28515625" style="478" customWidth="1"/>
    <col min="13832" max="13836" width="9.140625" style="478"/>
    <col min="13837" max="13837" width="13.28515625" style="478" customWidth="1"/>
    <col min="13838" max="13838" width="14.85546875" style="478" customWidth="1"/>
    <col min="13839" max="13839" width="9.140625" style="478"/>
    <col min="13840" max="13840" width="15.42578125" style="478" customWidth="1"/>
    <col min="13841" max="13841" width="9.140625" style="478"/>
    <col min="13842" max="13842" width="13.28515625" style="478" bestFit="1" customWidth="1"/>
    <col min="13843" max="13843" width="41" style="478" customWidth="1"/>
    <col min="13844" max="14083" width="9.140625" style="478"/>
    <col min="14084" max="14084" width="13.42578125" style="478" customWidth="1"/>
    <col min="14085" max="14085" width="12" style="478" customWidth="1"/>
    <col min="14086" max="14086" width="20" style="478" bestFit="1" customWidth="1"/>
    <col min="14087" max="14087" width="14.28515625" style="478" customWidth="1"/>
    <col min="14088" max="14092" width="9.140625" style="478"/>
    <col min="14093" max="14093" width="13.28515625" style="478" customWidth="1"/>
    <col min="14094" max="14094" width="14.85546875" style="478" customWidth="1"/>
    <col min="14095" max="14095" width="9.140625" style="478"/>
    <col min="14096" max="14096" width="15.42578125" style="478" customWidth="1"/>
    <col min="14097" max="14097" width="9.140625" style="478"/>
    <col min="14098" max="14098" width="13.28515625" style="478" bestFit="1" customWidth="1"/>
    <col min="14099" max="14099" width="41" style="478" customWidth="1"/>
    <col min="14100" max="14339" width="9.140625" style="478"/>
    <col min="14340" max="14340" width="13.42578125" style="478" customWidth="1"/>
    <col min="14341" max="14341" width="12" style="478" customWidth="1"/>
    <col min="14342" max="14342" width="20" style="478" bestFit="1" customWidth="1"/>
    <col min="14343" max="14343" width="14.28515625" style="478" customWidth="1"/>
    <col min="14344" max="14348" width="9.140625" style="478"/>
    <col min="14349" max="14349" width="13.28515625" style="478" customWidth="1"/>
    <col min="14350" max="14350" width="14.85546875" style="478" customWidth="1"/>
    <col min="14351" max="14351" width="9.140625" style="478"/>
    <col min="14352" max="14352" width="15.42578125" style="478" customWidth="1"/>
    <col min="14353" max="14353" width="9.140625" style="478"/>
    <col min="14354" max="14354" width="13.28515625" style="478" bestFit="1" customWidth="1"/>
    <col min="14355" max="14355" width="41" style="478" customWidth="1"/>
    <col min="14356" max="14595" width="9.140625" style="478"/>
    <col min="14596" max="14596" width="13.42578125" style="478" customWidth="1"/>
    <col min="14597" max="14597" width="12" style="478" customWidth="1"/>
    <col min="14598" max="14598" width="20" style="478" bestFit="1" customWidth="1"/>
    <col min="14599" max="14599" width="14.28515625" style="478" customWidth="1"/>
    <col min="14600" max="14604" width="9.140625" style="478"/>
    <col min="14605" max="14605" width="13.28515625" style="478" customWidth="1"/>
    <col min="14606" max="14606" width="14.85546875" style="478" customWidth="1"/>
    <col min="14607" max="14607" width="9.140625" style="478"/>
    <col min="14608" max="14608" width="15.42578125" style="478" customWidth="1"/>
    <col min="14609" max="14609" width="9.140625" style="478"/>
    <col min="14610" max="14610" width="13.28515625" style="478" bestFit="1" customWidth="1"/>
    <col min="14611" max="14611" width="41" style="478" customWidth="1"/>
    <col min="14612" max="14851" width="9.140625" style="478"/>
    <col min="14852" max="14852" width="13.42578125" style="478" customWidth="1"/>
    <col min="14853" max="14853" width="12" style="478" customWidth="1"/>
    <col min="14854" max="14854" width="20" style="478" bestFit="1" customWidth="1"/>
    <col min="14855" max="14855" width="14.28515625" style="478" customWidth="1"/>
    <col min="14856" max="14860" width="9.140625" style="478"/>
    <col min="14861" max="14861" width="13.28515625" style="478" customWidth="1"/>
    <col min="14862" max="14862" width="14.85546875" style="478" customWidth="1"/>
    <col min="14863" max="14863" width="9.140625" style="478"/>
    <col min="14864" max="14864" width="15.42578125" style="478" customWidth="1"/>
    <col min="14865" max="14865" width="9.140625" style="478"/>
    <col min="14866" max="14866" width="13.28515625" style="478" bestFit="1" customWidth="1"/>
    <col min="14867" max="14867" width="41" style="478" customWidth="1"/>
    <col min="14868" max="15107" width="9.140625" style="478"/>
    <col min="15108" max="15108" width="13.42578125" style="478" customWidth="1"/>
    <col min="15109" max="15109" width="12" style="478" customWidth="1"/>
    <col min="15110" max="15110" width="20" style="478" bestFit="1" customWidth="1"/>
    <col min="15111" max="15111" width="14.28515625" style="478" customWidth="1"/>
    <col min="15112" max="15116" width="9.140625" style="478"/>
    <col min="15117" max="15117" width="13.28515625" style="478" customWidth="1"/>
    <col min="15118" max="15118" width="14.85546875" style="478" customWidth="1"/>
    <col min="15119" max="15119" width="9.140625" style="478"/>
    <col min="15120" max="15120" width="15.42578125" style="478" customWidth="1"/>
    <col min="15121" max="15121" width="9.140625" style="478"/>
    <col min="15122" max="15122" width="13.28515625" style="478" bestFit="1" customWidth="1"/>
    <col min="15123" max="15123" width="41" style="478" customWidth="1"/>
    <col min="15124" max="15363" width="9.140625" style="478"/>
    <col min="15364" max="15364" width="13.42578125" style="478" customWidth="1"/>
    <col min="15365" max="15365" width="12" style="478" customWidth="1"/>
    <col min="15366" max="15366" width="20" style="478" bestFit="1" customWidth="1"/>
    <col min="15367" max="15367" width="14.28515625" style="478" customWidth="1"/>
    <col min="15368" max="15372" width="9.140625" style="478"/>
    <col min="15373" max="15373" width="13.28515625" style="478" customWidth="1"/>
    <col min="15374" max="15374" width="14.85546875" style="478" customWidth="1"/>
    <col min="15375" max="15375" width="9.140625" style="478"/>
    <col min="15376" max="15376" width="15.42578125" style="478" customWidth="1"/>
    <col min="15377" max="15377" width="9.140625" style="478"/>
    <col min="15378" max="15378" width="13.28515625" style="478" bestFit="1" customWidth="1"/>
    <col min="15379" max="15379" width="41" style="478" customWidth="1"/>
    <col min="15380" max="15619" width="9.140625" style="478"/>
    <col min="15620" max="15620" width="13.42578125" style="478" customWidth="1"/>
    <col min="15621" max="15621" width="12" style="478" customWidth="1"/>
    <col min="15622" max="15622" width="20" style="478" bestFit="1" customWidth="1"/>
    <col min="15623" max="15623" width="14.28515625" style="478" customWidth="1"/>
    <col min="15624" max="15628" width="9.140625" style="478"/>
    <col min="15629" max="15629" width="13.28515625" style="478" customWidth="1"/>
    <col min="15630" max="15630" width="14.85546875" style="478" customWidth="1"/>
    <col min="15631" max="15631" width="9.140625" style="478"/>
    <col min="15632" max="15632" width="15.42578125" style="478" customWidth="1"/>
    <col min="15633" max="15633" width="9.140625" style="478"/>
    <col min="15634" max="15634" width="13.28515625" style="478" bestFit="1" customWidth="1"/>
    <col min="15635" max="15635" width="41" style="478" customWidth="1"/>
    <col min="15636" max="15875" width="9.140625" style="478"/>
    <col min="15876" max="15876" width="13.42578125" style="478" customWidth="1"/>
    <col min="15877" max="15877" width="12" style="478" customWidth="1"/>
    <col min="15878" max="15878" width="20" style="478" bestFit="1" customWidth="1"/>
    <col min="15879" max="15879" width="14.28515625" style="478" customWidth="1"/>
    <col min="15880" max="15884" width="9.140625" style="478"/>
    <col min="15885" max="15885" width="13.28515625" style="478" customWidth="1"/>
    <col min="15886" max="15886" width="14.85546875" style="478" customWidth="1"/>
    <col min="15887" max="15887" width="9.140625" style="478"/>
    <col min="15888" max="15888" width="15.42578125" style="478" customWidth="1"/>
    <col min="15889" max="15889" width="9.140625" style="478"/>
    <col min="15890" max="15890" width="13.28515625" style="478" bestFit="1" customWidth="1"/>
    <col min="15891" max="15891" width="41" style="478" customWidth="1"/>
    <col min="15892" max="16131" width="9.140625" style="478"/>
    <col min="16132" max="16132" width="13.42578125" style="478" customWidth="1"/>
    <col min="16133" max="16133" width="12" style="478" customWidth="1"/>
    <col min="16134" max="16134" width="20" style="478" bestFit="1" customWidth="1"/>
    <col min="16135" max="16135" width="14.28515625" style="478" customWidth="1"/>
    <col min="16136" max="16140" width="9.140625" style="478"/>
    <col min="16141" max="16141" width="13.28515625" style="478" customWidth="1"/>
    <col min="16142" max="16142" width="14.85546875" style="478" customWidth="1"/>
    <col min="16143" max="16143" width="9.140625" style="478"/>
    <col min="16144" max="16144" width="15.42578125" style="478" customWidth="1"/>
    <col min="16145" max="16145" width="9.140625" style="478"/>
    <col min="16146" max="16146" width="13.28515625" style="478" bestFit="1" customWidth="1"/>
    <col min="16147" max="16147" width="41" style="478" customWidth="1"/>
    <col min="16148" max="16384" width="9.140625" style="478"/>
  </cols>
  <sheetData>
    <row r="1" spans="1:18" ht="45" customHeight="1">
      <c r="A1" s="473"/>
      <c r="B1" s="582"/>
      <c r="C1" s="474"/>
      <c r="D1" s="474"/>
      <c r="E1" s="475"/>
      <c r="F1" s="474"/>
      <c r="G1" s="476"/>
      <c r="H1" s="476"/>
      <c r="I1" s="476"/>
      <c r="J1" s="476"/>
      <c r="K1" s="476"/>
      <c r="L1" s="476"/>
      <c r="M1" s="476"/>
      <c r="N1" s="476"/>
      <c r="O1" s="477"/>
      <c r="P1" s="765"/>
    </row>
    <row r="2" spans="1:18" ht="18" customHeight="1">
      <c r="A2" s="1829" t="s">
        <v>666</v>
      </c>
      <c r="B2" s="1830"/>
      <c r="C2" s="1830"/>
      <c r="D2" s="1830"/>
      <c r="E2" s="1830"/>
      <c r="F2" s="1830"/>
      <c r="G2" s="1830"/>
      <c r="H2" s="1830"/>
      <c r="I2" s="1830"/>
      <c r="J2" s="1830"/>
      <c r="K2" s="1830"/>
      <c r="L2" s="1830"/>
      <c r="M2" s="1830"/>
      <c r="N2" s="1830"/>
      <c r="O2" s="1830"/>
      <c r="P2" s="1831"/>
    </row>
    <row r="3" spans="1:18">
      <c r="A3" s="1829" t="s">
        <v>667</v>
      </c>
      <c r="B3" s="1830"/>
      <c r="C3" s="1830"/>
      <c r="D3" s="1830"/>
      <c r="E3" s="1830"/>
      <c r="F3" s="1830"/>
      <c r="G3" s="1830"/>
      <c r="H3" s="1830"/>
      <c r="I3" s="1830"/>
      <c r="J3" s="1830"/>
      <c r="K3" s="1830"/>
      <c r="L3" s="1830"/>
      <c r="M3" s="1830"/>
      <c r="N3" s="1830"/>
      <c r="O3" s="1830"/>
      <c r="P3" s="1831"/>
    </row>
    <row r="4" spans="1:18" s="483" customFormat="1">
      <c r="A4" s="479" t="s">
        <v>1973</v>
      </c>
      <c r="B4" s="583"/>
      <c r="C4" s="480"/>
      <c r="D4" s="480"/>
      <c r="E4" s="481"/>
      <c r="F4" s="480"/>
      <c r="G4" s="480"/>
      <c r="H4" s="480"/>
      <c r="I4" s="480"/>
      <c r="J4" s="480"/>
      <c r="K4" s="480"/>
      <c r="L4" s="480"/>
      <c r="M4" s="480"/>
      <c r="N4" s="480"/>
      <c r="O4" s="482"/>
      <c r="P4" s="766"/>
      <c r="R4" s="484">
        <v>0.99650000000000005</v>
      </c>
    </row>
    <row r="5" spans="1:18" s="483" customFormat="1">
      <c r="A5" s="960" t="s">
        <v>1974</v>
      </c>
      <c r="B5" s="664"/>
      <c r="C5" s="665"/>
      <c r="D5" s="665"/>
      <c r="E5" s="666"/>
      <c r="F5" s="665"/>
      <c r="G5" s="665"/>
      <c r="H5" s="665"/>
      <c r="I5" s="665"/>
      <c r="J5" s="665"/>
      <c r="K5" s="665"/>
      <c r="L5" s="665"/>
      <c r="M5" s="665"/>
      <c r="N5" s="665"/>
      <c r="O5" s="482"/>
      <c r="P5" s="766"/>
    </row>
    <row r="6" spans="1:18">
      <c r="A6" s="485"/>
      <c r="B6" s="584"/>
      <c r="C6" s="486"/>
      <c r="D6" s="486"/>
      <c r="E6" s="487"/>
      <c r="F6" s="486"/>
      <c r="G6" s="488"/>
      <c r="H6" s="488"/>
      <c r="I6" s="488"/>
      <c r="J6" s="488"/>
      <c r="K6" s="488"/>
      <c r="L6" s="488"/>
      <c r="M6" s="488"/>
      <c r="N6" s="488"/>
      <c r="O6" s="489"/>
      <c r="P6" s="767"/>
    </row>
    <row r="7" spans="1:18">
      <c r="A7" s="1832" t="s">
        <v>1918</v>
      </c>
      <c r="B7" s="1833"/>
      <c r="C7" s="1833"/>
      <c r="D7" s="1833"/>
      <c r="E7" s="1833"/>
      <c r="F7" s="1833"/>
      <c r="G7" s="1833"/>
      <c r="H7" s="1833"/>
      <c r="I7" s="1833"/>
      <c r="J7" s="1833"/>
      <c r="K7" s="1833"/>
      <c r="L7" s="1833"/>
      <c r="M7" s="1833"/>
      <c r="N7" s="1833"/>
      <c r="O7" s="1833"/>
      <c r="P7" s="1834"/>
    </row>
    <row r="8" spans="1:18">
      <c r="A8" s="490"/>
      <c r="B8" s="585"/>
      <c r="C8" s="488"/>
      <c r="D8" s="488"/>
      <c r="E8" s="491"/>
      <c r="F8" s="488"/>
      <c r="G8" s="488"/>
      <c r="H8" s="488"/>
      <c r="I8" s="488"/>
      <c r="J8" s="488"/>
      <c r="K8" s="488"/>
      <c r="L8" s="488"/>
      <c r="M8" s="488"/>
      <c r="N8" s="488"/>
      <c r="O8" s="492"/>
      <c r="P8" s="768"/>
    </row>
    <row r="9" spans="1:18">
      <c r="A9" s="1832" t="s">
        <v>295</v>
      </c>
      <c r="B9" s="1833"/>
      <c r="C9" s="1833"/>
      <c r="D9" s="1833"/>
      <c r="E9" s="1833"/>
      <c r="F9" s="1833"/>
      <c r="G9" s="1833"/>
      <c r="H9" s="1833"/>
      <c r="I9" s="1833"/>
      <c r="J9" s="1833"/>
      <c r="K9" s="1833"/>
      <c r="L9" s="1833"/>
      <c r="M9" s="1833"/>
      <c r="N9" s="1833"/>
      <c r="O9" s="1833"/>
      <c r="P9" s="1834"/>
    </row>
    <row r="10" spans="1:18" s="483" customFormat="1">
      <c r="A10" s="493"/>
      <c r="B10" s="581"/>
      <c r="C10" s="494"/>
      <c r="D10" s="494"/>
      <c r="E10" s="495"/>
      <c r="F10" s="494"/>
      <c r="G10" s="494"/>
      <c r="H10" s="494"/>
      <c r="I10" s="494"/>
      <c r="J10" s="494"/>
      <c r="K10" s="494"/>
      <c r="L10" s="494"/>
      <c r="M10" s="494"/>
      <c r="N10" s="496"/>
      <c r="O10" s="497"/>
      <c r="P10" s="769"/>
    </row>
    <row r="11" spans="1:18" s="483" customFormat="1">
      <c r="A11" s="657"/>
      <c r="B11" s="658"/>
      <c r="C11" s="659"/>
      <c r="D11" s="659"/>
      <c r="E11" s="660"/>
      <c r="F11" s="659"/>
      <c r="G11" s="659"/>
      <c r="H11" s="659"/>
      <c r="I11" s="659"/>
      <c r="J11" s="659"/>
      <c r="K11" s="659"/>
      <c r="L11" s="661"/>
      <c r="M11" s="661"/>
      <c r="N11" s="662"/>
      <c r="O11" s="663"/>
      <c r="P11" s="771"/>
    </row>
    <row r="12" spans="1:18" s="504" customFormat="1" ht="27" customHeight="1">
      <c r="A12" s="498" t="s">
        <v>619</v>
      </c>
      <c r="B12" s="650" t="s">
        <v>1920</v>
      </c>
      <c r="C12" s="650" t="s">
        <v>1822</v>
      </c>
      <c r="D12" s="651">
        <v>43630</v>
      </c>
      <c r="E12" s="655" t="s">
        <v>1815</v>
      </c>
      <c r="F12" s="500"/>
      <c r="G12" s="500"/>
      <c r="H12" s="500"/>
      <c r="I12" s="500"/>
      <c r="J12" s="500"/>
      <c r="K12" s="500"/>
      <c r="L12" s="1729" t="s">
        <v>48</v>
      </c>
      <c r="M12" s="652" t="s">
        <v>48</v>
      </c>
      <c r="N12" s="1730">
        <v>33.61</v>
      </c>
      <c r="O12" s="654" t="s">
        <v>1917</v>
      </c>
      <c r="P12" s="770" t="s">
        <v>1825</v>
      </c>
      <c r="R12" s="505"/>
    </row>
    <row r="13" spans="1:18" ht="27" customHeight="1">
      <c r="A13" s="645" t="s">
        <v>77</v>
      </c>
      <c r="B13" s="646" t="s">
        <v>668</v>
      </c>
      <c r="C13" s="647" t="s">
        <v>921</v>
      </c>
      <c r="D13" s="647" t="s">
        <v>669</v>
      </c>
      <c r="E13" s="648" t="s">
        <v>670</v>
      </c>
      <c r="F13" s="1835" t="s">
        <v>671</v>
      </c>
      <c r="G13" s="1835"/>
      <c r="H13" s="1835" t="s">
        <v>672</v>
      </c>
      <c r="I13" s="1835"/>
      <c r="J13" s="1835" t="s">
        <v>673</v>
      </c>
      <c r="K13" s="1835"/>
      <c r="L13" s="647" t="s">
        <v>674</v>
      </c>
      <c r="M13" s="647" t="s">
        <v>675</v>
      </c>
      <c r="N13" s="647" t="s">
        <v>676</v>
      </c>
      <c r="O13" s="649" t="s">
        <v>677</v>
      </c>
      <c r="P13" s="649" t="s">
        <v>678</v>
      </c>
    </row>
    <row r="14" spans="1:18" s="483" customFormat="1" ht="38.25">
      <c r="A14" s="506" t="s">
        <v>7</v>
      </c>
      <c r="B14" s="580" t="s">
        <v>1816</v>
      </c>
      <c r="C14" s="507" t="s">
        <v>1820</v>
      </c>
      <c r="D14" s="507">
        <v>43532</v>
      </c>
      <c r="E14" s="508">
        <v>38.9</v>
      </c>
      <c r="F14" s="509" t="s">
        <v>150</v>
      </c>
      <c r="G14" s="509"/>
      <c r="H14" s="510" t="s">
        <v>150</v>
      </c>
      <c r="I14" s="511"/>
      <c r="J14" s="510" t="s">
        <v>680</v>
      </c>
      <c r="K14" s="512">
        <v>0</v>
      </c>
      <c r="L14" s="513">
        <v>38.9</v>
      </c>
      <c r="M14" s="509">
        <v>1</v>
      </c>
      <c r="N14" s="514">
        <v>38.9</v>
      </c>
      <c r="O14" s="515" t="s">
        <v>1917</v>
      </c>
      <c r="P14" s="764" t="s">
        <v>1823</v>
      </c>
    </row>
    <row r="15" spans="1:18" s="483" customFormat="1" ht="25.5">
      <c r="A15" s="506" t="s">
        <v>9</v>
      </c>
      <c r="B15" s="580" t="s">
        <v>1921</v>
      </c>
      <c r="C15" s="507" t="s">
        <v>1821</v>
      </c>
      <c r="D15" s="507">
        <v>43630</v>
      </c>
      <c r="E15" s="508">
        <v>66.599999999999994</v>
      </c>
      <c r="F15" s="509" t="s">
        <v>1975</v>
      </c>
      <c r="G15" s="509"/>
      <c r="H15" s="510" t="s">
        <v>1975</v>
      </c>
      <c r="I15" s="511"/>
      <c r="J15" s="510" t="s">
        <v>1919</v>
      </c>
      <c r="K15" s="512">
        <v>4.6619999999999999</v>
      </c>
      <c r="L15" s="513">
        <v>71.262</v>
      </c>
      <c r="M15" s="509">
        <v>1</v>
      </c>
      <c r="N15" s="514">
        <v>71.260000000000005</v>
      </c>
      <c r="O15" s="515" t="s">
        <v>1922</v>
      </c>
      <c r="P15" s="764" t="s">
        <v>1923</v>
      </c>
    </row>
    <row r="16" spans="1:18" s="483" customFormat="1" ht="76.5">
      <c r="A16" s="506" t="s">
        <v>697</v>
      </c>
      <c r="B16" s="580" t="s">
        <v>1920</v>
      </c>
      <c r="C16" s="507" t="s">
        <v>1822</v>
      </c>
      <c r="D16" s="507">
        <v>43630</v>
      </c>
      <c r="E16" s="508">
        <v>33.613199999999999</v>
      </c>
      <c r="F16" s="509" t="s">
        <v>150</v>
      </c>
      <c r="G16" s="509"/>
      <c r="H16" s="510" t="s">
        <v>150</v>
      </c>
      <c r="I16" s="511"/>
      <c r="J16" s="510" t="s">
        <v>680</v>
      </c>
      <c r="K16" s="512">
        <v>0</v>
      </c>
      <c r="L16" s="513">
        <v>33.613199999999999</v>
      </c>
      <c r="M16" s="509">
        <v>1</v>
      </c>
      <c r="N16" s="514">
        <v>33.61</v>
      </c>
      <c r="O16" s="515" t="s">
        <v>1917</v>
      </c>
      <c r="P16" s="764" t="s">
        <v>1825</v>
      </c>
    </row>
    <row r="17" spans="1:17" s="483" customFormat="1" ht="18.75" customHeight="1">
      <c r="A17" s="516"/>
      <c r="B17" s="586"/>
      <c r="C17" s="509"/>
      <c r="D17" s="509"/>
      <c r="E17" s="517"/>
      <c r="F17" s="509"/>
      <c r="G17" s="509"/>
      <c r="H17" s="509"/>
      <c r="I17" s="509"/>
      <c r="J17" s="509"/>
      <c r="K17" s="509"/>
      <c r="L17" s="518"/>
      <c r="M17" s="519"/>
      <c r="N17" s="520"/>
      <c r="O17" s="521"/>
      <c r="P17" s="772"/>
    </row>
    <row r="18" spans="1:17" ht="28.5" customHeight="1">
      <c r="A18" s="498" t="s">
        <v>637</v>
      </c>
      <c r="B18" s="650" t="s">
        <v>698</v>
      </c>
      <c r="C18" s="650" t="s">
        <v>150</v>
      </c>
      <c r="D18" s="651" t="s">
        <v>150</v>
      </c>
      <c r="E18" s="655" t="s">
        <v>642</v>
      </c>
      <c r="F18" s="500"/>
      <c r="G18" s="500"/>
      <c r="H18" s="500"/>
      <c r="I18" s="500"/>
      <c r="J18" s="500"/>
      <c r="K18" s="500"/>
      <c r="L18" s="656"/>
      <c r="M18" s="652" t="s">
        <v>48</v>
      </c>
      <c r="N18" s="653">
        <v>41.62</v>
      </c>
      <c r="O18" s="503" t="s">
        <v>150</v>
      </c>
      <c r="P18" s="773" t="s">
        <v>150</v>
      </c>
      <c r="Q18" s="520">
        <v>85007.702062738608</v>
      </c>
    </row>
    <row r="19" spans="1:17" ht="27" customHeight="1">
      <c r="A19" s="645" t="s">
        <v>77</v>
      </c>
      <c r="B19" s="646" t="s">
        <v>668</v>
      </c>
      <c r="C19" s="750" t="s">
        <v>921</v>
      </c>
      <c r="D19" s="750" t="s">
        <v>669</v>
      </c>
      <c r="E19" s="648" t="s">
        <v>670</v>
      </c>
      <c r="F19" s="1835" t="s">
        <v>671</v>
      </c>
      <c r="G19" s="1835"/>
      <c r="H19" s="1835" t="s">
        <v>672</v>
      </c>
      <c r="I19" s="1835"/>
      <c r="J19" s="1835" t="s">
        <v>673</v>
      </c>
      <c r="K19" s="1835"/>
      <c r="L19" s="750" t="s">
        <v>674</v>
      </c>
      <c r="M19" s="750" t="s">
        <v>675</v>
      </c>
      <c r="N19" s="750" t="s">
        <v>676</v>
      </c>
      <c r="O19" s="649" t="s">
        <v>677</v>
      </c>
      <c r="P19" s="649" t="s">
        <v>678</v>
      </c>
    </row>
    <row r="20" spans="1:17" s="483" customFormat="1" ht="38.25">
      <c r="A20" s="506" t="s">
        <v>7</v>
      </c>
      <c r="B20" s="580" t="s">
        <v>1816</v>
      </c>
      <c r="C20" s="507" t="s">
        <v>1820</v>
      </c>
      <c r="D20" s="507">
        <v>43532</v>
      </c>
      <c r="E20" s="508">
        <v>38.9</v>
      </c>
      <c r="F20" s="509" t="s">
        <v>1975</v>
      </c>
      <c r="G20" s="509"/>
      <c r="H20" s="510" t="s">
        <v>1975</v>
      </c>
      <c r="I20" s="511"/>
      <c r="J20" s="510">
        <v>7.0000000000000007E-2</v>
      </c>
      <c r="K20" s="512">
        <v>2.7230000000000003</v>
      </c>
      <c r="L20" s="513">
        <v>41.622999999999998</v>
      </c>
      <c r="M20" s="509">
        <v>1</v>
      </c>
      <c r="N20" s="514">
        <v>41.622999999999998</v>
      </c>
      <c r="O20" s="515" t="s">
        <v>1917</v>
      </c>
      <c r="P20" s="764" t="s">
        <v>1823</v>
      </c>
      <c r="Q20" s="520">
        <v>113500.63831106304</v>
      </c>
    </row>
    <row r="21" spans="1:17" s="483" customFormat="1" ht="25.5">
      <c r="A21" s="506" t="s">
        <v>9</v>
      </c>
      <c r="B21" s="580" t="s">
        <v>1921</v>
      </c>
      <c r="C21" s="507" t="s">
        <v>1821</v>
      </c>
      <c r="D21" s="507">
        <v>43630</v>
      </c>
      <c r="E21" s="508">
        <v>66.599999999999994</v>
      </c>
      <c r="F21" s="509" t="s">
        <v>1975</v>
      </c>
      <c r="G21" s="509"/>
      <c r="H21" s="510" t="s">
        <v>1975</v>
      </c>
      <c r="I21" s="511"/>
      <c r="J21" s="510">
        <v>7.0000000000000007E-2</v>
      </c>
      <c r="K21" s="512">
        <v>4.6619999999999999</v>
      </c>
      <c r="L21" s="513">
        <v>71.262</v>
      </c>
      <c r="M21" s="509">
        <v>1</v>
      </c>
      <c r="N21" s="514">
        <v>71.262</v>
      </c>
      <c r="O21" s="515" t="s">
        <v>1922</v>
      </c>
      <c r="P21" s="764" t="s">
        <v>1923</v>
      </c>
      <c r="Q21" s="520">
        <v>113657.7151915187</v>
      </c>
    </row>
    <row r="22" spans="1:17" s="483" customFormat="1" ht="76.5">
      <c r="A22" s="506" t="s">
        <v>697</v>
      </c>
      <c r="B22" s="580" t="s">
        <v>1920</v>
      </c>
      <c r="C22" s="507" t="s">
        <v>1822</v>
      </c>
      <c r="D22" s="507">
        <v>43630</v>
      </c>
      <c r="E22" s="508">
        <v>33.613199999999999</v>
      </c>
      <c r="F22" s="509" t="s">
        <v>1975</v>
      </c>
      <c r="G22" s="509"/>
      <c r="H22" s="510" t="s">
        <v>1975</v>
      </c>
      <c r="I22" s="511"/>
      <c r="J22" s="510">
        <v>7.0000000000000007E-2</v>
      </c>
      <c r="K22" s="512">
        <v>2.3529240000000002</v>
      </c>
      <c r="L22" s="513">
        <v>35.966124000000001</v>
      </c>
      <c r="M22" s="509">
        <v>1</v>
      </c>
      <c r="N22" s="514">
        <v>35.966124000000001</v>
      </c>
      <c r="O22" s="515" t="s">
        <v>1917</v>
      </c>
      <c r="P22" s="764" t="s">
        <v>1825</v>
      </c>
      <c r="Q22" s="520">
        <v>113657.7151915187</v>
      </c>
    </row>
    <row r="23" spans="1:17" s="483" customFormat="1" ht="12.75" customHeight="1">
      <c r="A23" s="516"/>
      <c r="B23" s="586"/>
      <c r="C23" s="509"/>
      <c r="D23" s="509"/>
      <c r="E23" s="517"/>
      <c r="F23" s="509"/>
      <c r="G23" s="509"/>
      <c r="H23" s="509"/>
      <c r="I23" s="509"/>
      <c r="J23" s="509"/>
      <c r="K23" s="509"/>
      <c r="L23" s="518"/>
      <c r="M23" s="519"/>
      <c r="N23" s="520"/>
      <c r="O23" s="521"/>
      <c r="P23" s="772"/>
      <c r="Q23" s="520"/>
    </row>
    <row r="24" spans="1:17" ht="35.25" customHeight="1">
      <c r="A24" s="498" t="s">
        <v>639</v>
      </c>
      <c r="B24" s="650" t="s">
        <v>1817</v>
      </c>
      <c r="C24" s="650" t="e">
        <v>#REF!</v>
      </c>
      <c r="D24" s="651" t="e">
        <v>#REF!</v>
      </c>
      <c r="E24" s="655" t="s">
        <v>1815</v>
      </c>
      <c r="F24" s="500"/>
      <c r="G24" s="500"/>
      <c r="H24" s="500"/>
      <c r="I24" s="500"/>
      <c r="J24" s="500"/>
      <c r="K24" s="500"/>
      <c r="L24" s="656"/>
      <c r="M24" s="652" t="s">
        <v>48</v>
      </c>
      <c r="N24" s="653" t="e">
        <v>#REF!</v>
      </c>
      <c r="O24" s="503" t="e">
        <v>#REF!</v>
      </c>
      <c r="P24" s="773" t="e">
        <v>#REF!</v>
      </c>
      <c r="Q24" s="520">
        <v>5814.6415080805073</v>
      </c>
    </row>
    <row r="25" spans="1:17" ht="27" customHeight="1">
      <c r="A25" s="645" t="s">
        <v>77</v>
      </c>
      <c r="B25" s="646" t="s">
        <v>668</v>
      </c>
      <c r="C25" s="750" t="s">
        <v>921</v>
      </c>
      <c r="D25" s="750" t="s">
        <v>669</v>
      </c>
      <c r="E25" s="648" t="s">
        <v>670</v>
      </c>
      <c r="F25" s="1835" t="s">
        <v>671</v>
      </c>
      <c r="G25" s="1835"/>
      <c r="H25" s="1835" t="s">
        <v>672</v>
      </c>
      <c r="I25" s="1835"/>
      <c r="J25" s="1835" t="s">
        <v>673</v>
      </c>
      <c r="K25" s="1835"/>
      <c r="L25" s="750" t="s">
        <v>674</v>
      </c>
      <c r="M25" s="750" t="s">
        <v>675</v>
      </c>
      <c r="N25" s="750" t="s">
        <v>676</v>
      </c>
      <c r="O25" s="649" t="s">
        <v>677</v>
      </c>
      <c r="P25" s="649" t="s">
        <v>678</v>
      </c>
    </row>
    <row r="26" spans="1:17" s="483" customFormat="1" ht="38.25">
      <c r="A26" s="506" t="s">
        <v>13</v>
      </c>
      <c r="B26" s="580" t="s">
        <v>1816</v>
      </c>
      <c r="C26" s="507" t="s">
        <v>1820</v>
      </c>
      <c r="D26" s="507">
        <v>43532</v>
      </c>
      <c r="E26" s="508">
        <v>38.9</v>
      </c>
      <c r="F26" s="509" t="s">
        <v>1975</v>
      </c>
      <c r="G26" s="509"/>
      <c r="H26" s="510" t="s">
        <v>1975</v>
      </c>
      <c r="I26" s="511"/>
      <c r="J26" s="510">
        <v>7.0000000000000007E-2</v>
      </c>
      <c r="K26" s="512">
        <v>2.7230000000000003</v>
      </c>
      <c r="L26" s="513">
        <v>41.622999999999998</v>
      </c>
      <c r="M26" s="509" t="e">
        <v>#REF!</v>
      </c>
      <c r="N26" s="514" t="e">
        <v>#REF!</v>
      </c>
      <c r="O26" s="515" t="s">
        <v>1176</v>
      </c>
      <c r="P26" s="764" t="s">
        <v>1823</v>
      </c>
      <c r="Q26" s="520">
        <v>5814.6415080805073</v>
      </c>
    </row>
    <row r="27" spans="1:17" s="483" customFormat="1" ht="38.25">
      <c r="A27" s="506" t="s">
        <v>14</v>
      </c>
      <c r="B27" s="580" t="s">
        <v>1817</v>
      </c>
      <c r="C27" s="507" t="s">
        <v>1821</v>
      </c>
      <c r="D27" s="507">
        <v>43532</v>
      </c>
      <c r="E27" s="508">
        <v>21.9</v>
      </c>
      <c r="F27" s="509" t="s">
        <v>1975</v>
      </c>
      <c r="G27" s="509"/>
      <c r="H27" s="510" t="s">
        <v>1975</v>
      </c>
      <c r="I27" s="511"/>
      <c r="J27" s="510">
        <v>7.0000000000000007E-2</v>
      </c>
      <c r="K27" s="512">
        <v>1.5330000000000001</v>
      </c>
      <c r="L27" s="513">
        <v>23.433</v>
      </c>
      <c r="M27" s="509" t="e">
        <v>#REF!</v>
      </c>
      <c r="N27" s="514" t="e">
        <v>#REF!</v>
      </c>
      <c r="O27" s="515" t="s">
        <v>1176</v>
      </c>
      <c r="P27" s="764" t="s">
        <v>1824</v>
      </c>
      <c r="Q27" s="520">
        <v>9993.957121906662</v>
      </c>
    </row>
    <row r="28" spans="1:17" s="483" customFormat="1" ht="76.5">
      <c r="A28" s="506" t="s">
        <v>15</v>
      </c>
      <c r="B28" s="580" t="s">
        <v>1818</v>
      </c>
      <c r="C28" s="507" t="s">
        <v>1822</v>
      </c>
      <c r="D28" s="507">
        <v>43552</v>
      </c>
      <c r="E28" s="508">
        <v>22.9</v>
      </c>
      <c r="F28" s="509" t="s">
        <v>1975</v>
      </c>
      <c r="G28" s="509"/>
      <c r="H28" s="510" t="s">
        <v>1975</v>
      </c>
      <c r="I28" s="511"/>
      <c r="J28" s="510">
        <v>7.0000000000000007E-2</v>
      </c>
      <c r="K28" s="512">
        <v>1.603</v>
      </c>
      <c r="L28" s="513">
        <v>24.503</v>
      </c>
      <c r="M28" s="509" t="e">
        <v>#REF!</v>
      </c>
      <c r="N28" s="514" t="e">
        <v>#REF!</v>
      </c>
      <c r="O28" s="515" t="s">
        <v>1176</v>
      </c>
      <c r="P28" s="764" t="s">
        <v>1825</v>
      </c>
      <c r="Q28" s="520">
        <v>9993.957121906662</v>
      </c>
    </row>
    <row r="29" spans="1:17" s="483" customFormat="1" ht="10.5" customHeight="1">
      <c r="A29" s="516"/>
      <c r="B29" s="586"/>
      <c r="C29" s="509"/>
      <c r="D29" s="509"/>
      <c r="E29" s="517"/>
      <c r="F29" s="509"/>
      <c r="G29" s="509"/>
      <c r="H29" s="509"/>
      <c r="I29" s="509"/>
      <c r="J29" s="509"/>
      <c r="K29" s="509"/>
      <c r="L29" s="518"/>
      <c r="M29" s="519"/>
      <c r="N29" s="520"/>
      <c r="O29" s="521"/>
      <c r="P29" s="772"/>
      <c r="Q29" s="520"/>
    </row>
    <row r="30" spans="1:17" ht="24" customHeight="1">
      <c r="A30" s="522" t="s">
        <v>641</v>
      </c>
      <c r="B30" s="499" t="s">
        <v>1816</v>
      </c>
      <c r="C30" s="523" t="e">
        <v>#REF!</v>
      </c>
      <c r="D30" s="523" t="s">
        <v>1815</v>
      </c>
      <c r="E30" s="500"/>
      <c r="F30" s="500"/>
      <c r="G30" s="500"/>
      <c r="H30" s="500"/>
      <c r="I30" s="500"/>
      <c r="J30" s="500"/>
      <c r="K30" s="500"/>
      <c r="L30" s="524"/>
      <c r="M30" s="501" t="s">
        <v>51</v>
      </c>
      <c r="N30" s="502" t="e">
        <v>#REF!</v>
      </c>
      <c r="O30" s="503" t="e">
        <v>#REF!</v>
      </c>
      <c r="P30" s="773" t="e">
        <v>#REF!</v>
      </c>
      <c r="Q30" s="520">
        <v>3752.0156757425443</v>
      </c>
    </row>
    <row r="31" spans="1:17" s="483" customFormat="1" ht="12.75" customHeight="1">
      <c r="A31" s="506" t="s">
        <v>17</v>
      </c>
      <c r="B31" s="580" t="s">
        <v>1816</v>
      </c>
      <c r="C31" s="507" t="e">
        <v>#REF!</v>
      </c>
      <c r="D31" s="507">
        <v>43570</v>
      </c>
      <c r="E31" s="508">
        <v>0</v>
      </c>
      <c r="F31" s="509" t="s">
        <v>1975</v>
      </c>
      <c r="G31" s="509"/>
      <c r="H31" s="510" t="s">
        <v>1975</v>
      </c>
      <c r="I31" s="511"/>
      <c r="J31" s="510">
        <v>7.0000000000000007E-2</v>
      </c>
      <c r="K31" s="512">
        <v>0</v>
      </c>
      <c r="L31" s="513">
        <v>0</v>
      </c>
      <c r="M31" s="509" t="e">
        <v>#REF!</v>
      </c>
      <c r="N31" s="514" t="e">
        <v>#REF!</v>
      </c>
      <c r="O31" s="515" t="s">
        <v>1085</v>
      </c>
      <c r="P31" s="764" t="s">
        <v>1044</v>
      </c>
      <c r="Q31" s="520">
        <v>3996.8556218532813</v>
      </c>
    </row>
    <row r="32" spans="1:17" s="483" customFormat="1" ht="12.75" customHeight="1">
      <c r="A32" s="506" t="s">
        <v>18</v>
      </c>
      <c r="B32" s="580" t="s">
        <v>1817</v>
      </c>
      <c r="C32" s="507" t="e">
        <v>#REF!</v>
      </c>
      <c r="D32" s="507">
        <v>43570</v>
      </c>
      <c r="E32" s="508">
        <v>0</v>
      </c>
      <c r="F32" s="509" t="s">
        <v>1975</v>
      </c>
      <c r="G32" s="509"/>
      <c r="H32" s="510" t="s">
        <v>1975</v>
      </c>
      <c r="I32" s="511"/>
      <c r="J32" s="510">
        <v>7.0000000000000007E-2</v>
      </c>
      <c r="K32" s="512">
        <v>0</v>
      </c>
      <c r="L32" s="513">
        <v>0</v>
      </c>
      <c r="M32" s="509" t="e">
        <v>#REF!</v>
      </c>
      <c r="N32" s="514" t="e">
        <v>#REF!</v>
      </c>
      <c r="O32" s="515" t="s">
        <v>1087</v>
      </c>
      <c r="P32" s="764" t="s">
        <v>1044</v>
      </c>
      <c r="Q32" s="520">
        <v>3984.8315860220059</v>
      </c>
    </row>
    <row r="33" spans="1:17" s="483" customFormat="1" ht="12.75" customHeight="1">
      <c r="A33" s="506" t="s">
        <v>276</v>
      </c>
      <c r="B33" s="580" t="s">
        <v>1818</v>
      </c>
      <c r="C33" s="507" t="e">
        <v>#REF!</v>
      </c>
      <c r="D33" s="507">
        <v>43570</v>
      </c>
      <c r="E33" s="508">
        <v>0</v>
      </c>
      <c r="F33" s="509" t="s">
        <v>1975</v>
      </c>
      <c r="G33" s="509"/>
      <c r="H33" s="510" t="s">
        <v>1975</v>
      </c>
      <c r="I33" s="511"/>
      <c r="J33" s="510">
        <v>7.0000000000000007E-2</v>
      </c>
      <c r="K33" s="512">
        <v>0</v>
      </c>
      <c r="L33" s="513">
        <v>0</v>
      </c>
      <c r="M33" s="509" t="e">
        <v>#REF!</v>
      </c>
      <c r="N33" s="514" t="e">
        <v>#REF!</v>
      </c>
      <c r="O33" s="515" t="s">
        <v>1086</v>
      </c>
      <c r="P33" s="764" t="s">
        <v>1044</v>
      </c>
      <c r="Q33" s="520">
        <v>3984.8315860220059</v>
      </c>
    </row>
    <row r="34" spans="1:17" s="483" customFormat="1" ht="12.75" customHeight="1">
      <c r="A34" s="516"/>
      <c r="B34" s="586"/>
      <c r="C34" s="509"/>
      <c r="D34" s="509"/>
      <c r="E34" s="517"/>
      <c r="F34" s="509"/>
      <c r="G34" s="509"/>
      <c r="H34" s="509"/>
      <c r="I34" s="509"/>
      <c r="J34" s="509"/>
      <c r="K34" s="509"/>
      <c r="L34" s="518" t="s">
        <v>679</v>
      </c>
      <c r="M34" s="519"/>
      <c r="N34" s="520" t="e">
        <v>#REF!</v>
      </c>
      <c r="O34" s="521"/>
      <c r="P34" s="772"/>
    </row>
    <row r="35" spans="1:17" ht="33.75" customHeight="1">
      <c r="A35" s="522" t="s">
        <v>699</v>
      </c>
      <c r="B35" s="499" t="s">
        <v>1046</v>
      </c>
      <c r="C35" s="500" t="e">
        <v>#REF!</v>
      </c>
      <c r="D35" s="500" t="s">
        <v>1047</v>
      </c>
      <c r="E35" s="500"/>
      <c r="F35" s="500"/>
      <c r="G35" s="500"/>
      <c r="H35" s="500"/>
      <c r="I35" s="500"/>
      <c r="J35" s="500"/>
      <c r="K35" s="500"/>
      <c r="L35" s="500"/>
      <c r="M35" s="501" t="s">
        <v>48</v>
      </c>
      <c r="N35" s="502" t="e">
        <v>#REF!</v>
      </c>
      <c r="O35" s="503" t="e">
        <v>#REF!</v>
      </c>
      <c r="P35" s="773" t="e">
        <v>#REF!</v>
      </c>
      <c r="Q35" s="478">
        <v>4577.885647120228</v>
      </c>
    </row>
    <row r="36" spans="1:17" s="483" customFormat="1" ht="24" customHeight="1">
      <c r="A36" s="506" t="s">
        <v>20</v>
      </c>
      <c r="B36" s="580" t="s">
        <v>1043</v>
      </c>
      <c r="C36" s="507" t="e">
        <v>#REF!</v>
      </c>
      <c r="D36" s="507">
        <v>43570</v>
      </c>
      <c r="E36" s="508">
        <v>45.13</v>
      </c>
      <c r="F36" s="509" t="s">
        <v>150</v>
      </c>
      <c r="G36" s="509"/>
      <c r="H36" s="510" t="s">
        <v>150</v>
      </c>
      <c r="I36" s="511"/>
      <c r="J36" s="510" t="s">
        <v>680</v>
      </c>
      <c r="K36" s="512">
        <v>0</v>
      </c>
      <c r="L36" s="513">
        <v>45.13</v>
      </c>
      <c r="M36" s="509" t="e">
        <v>#REF!</v>
      </c>
      <c r="N36" s="514" t="e">
        <v>#REF!</v>
      </c>
      <c r="O36" s="515" t="s">
        <v>1085</v>
      </c>
      <c r="P36" s="764" t="s">
        <v>1044</v>
      </c>
      <c r="Q36" s="483">
        <v>2556.5751869730329</v>
      </c>
    </row>
    <row r="37" spans="1:17" s="483" customFormat="1" ht="24" customHeight="1">
      <c r="A37" s="506" t="s">
        <v>700</v>
      </c>
      <c r="B37" s="580" t="s">
        <v>1045</v>
      </c>
      <c r="C37" s="507" t="e">
        <v>#REF!</v>
      </c>
      <c r="D37" s="507">
        <v>43570</v>
      </c>
      <c r="E37" s="508">
        <v>34.19</v>
      </c>
      <c r="F37" s="509" t="s">
        <v>1975</v>
      </c>
      <c r="G37" s="509"/>
      <c r="H37" s="510" t="s">
        <v>1975</v>
      </c>
      <c r="I37" s="511"/>
      <c r="J37" s="510">
        <v>7.0000000000000007E-2</v>
      </c>
      <c r="K37" s="512">
        <v>2.3933</v>
      </c>
      <c r="L37" s="513">
        <v>36.583299999999994</v>
      </c>
      <c r="M37" s="509" t="e">
        <v>#REF!</v>
      </c>
      <c r="N37" s="514" t="e">
        <v>#REF!</v>
      </c>
      <c r="O37" s="515" t="s">
        <v>1087</v>
      </c>
      <c r="P37" s="764" t="s">
        <v>1044</v>
      </c>
      <c r="Q37" s="483">
        <v>201.42574344971069</v>
      </c>
    </row>
    <row r="38" spans="1:17" s="483" customFormat="1" ht="12.75" customHeight="1">
      <c r="A38" s="506" t="s">
        <v>701</v>
      </c>
      <c r="B38" s="580" t="s">
        <v>1046</v>
      </c>
      <c r="C38" s="507" t="e">
        <v>#REF!</v>
      </c>
      <c r="D38" s="507">
        <v>43570</v>
      </c>
      <c r="E38" s="508">
        <v>30.24</v>
      </c>
      <c r="F38" s="509" t="s">
        <v>1975</v>
      </c>
      <c r="G38" s="509"/>
      <c r="H38" s="510" t="s">
        <v>1975</v>
      </c>
      <c r="I38" s="511"/>
      <c r="J38" s="510">
        <v>7.0000000000000007E-2</v>
      </c>
      <c r="K38" s="512">
        <v>2.1168</v>
      </c>
      <c r="L38" s="513">
        <v>32.3568</v>
      </c>
      <c r="M38" s="509" t="e">
        <v>#REF!</v>
      </c>
      <c r="N38" s="514" t="e">
        <v>#REF!</v>
      </c>
      <c r="O38" s="515" t="s">
        <v>1086</v>
      </c>
      <c r="P38" s="764" t="s">
        <v>1044</v>
      </c>
      <c r="Q38" s="483">
        <v>201.42574344971069</v>
      </c>
    </row>
    <row r="39" spans="1:17" s="483" customFormat="1" ht="12.75" customHeight="1">
      <c r="A39" s="516"/>
      <c r="B39" s="586"/>
      <c r="C39" s="509"/>
      <c r="D39" s="509"/>
      <c r="E39" s="517"/>
      <c r="F39" s="509"/>
      <c r="G39" s="509"/>
      <c r="H39" s="509"/>
      <c r="I39" s="509"/>
      <c r="J39" s="509"/>
      <c r="K39" s="509"/>
      <c r="L39" s="518" t="s">
        <v>679</v>
      </c>
      <c r="M39" s="519"/>
      <c r="N39" s="520" t="e">
        <v>#REF!</v>
      </c>
      <c r="O39" s="521"/>
      <c r="P39" s="772"/>
    </row>
    <row r="40" spans="1:17" ht="31.5" customHeight="1">
      <c r="A40" s="498" t="s">
        <v>590</v>
      </c>
      <c r="B40" s="499" t="s">
        <v>591</v>
      </c>
      <c r="C40" s="500" t="e">
        <v>#REF!</v>
      </c>
      <c r="D40" s="500" t="s">
        <v>593</v>
      </c>
      <c r="E40" s="500"/>
      <c r="F40" s="500"/>
      <c r="G40" s="500"/>
      <c r="H40" s="500"/>
      <c r="I40" s="500"/>
      <c r="J40" s="500"/>
      <c r="K40" s="500"/>
      <c r="L40" s="500"/>
      <c r="M40" s="501" t="s">
        <v>48</v>
      </c>
      <c r="N40" s="502">
        <v>64.3</v>
      </c>
      <c r="O40" s="503">
        <v>0</v>
      </c>
      <c r="P40" s="773">
        <v>0</v>
      </c>
    </row>
    <row r="41" spans="1:17" s="483" customFormat="1" ht="12.75" customHeight="1">
      <c r="A41" s="506" t="s">
        <v>702</v>
      </c>
      <c r="B41" s="580" t="s">
        <v>591</v>
      </c>
      <c r="C41" s="507" t="e">
        <v>#REF!</v>
      </c>
      <c r="D41" s="507">
        <v>43517</v>
      </c>
      <c r="E41" s="508">
        <v>64.3</v>
      </c>
      <c r="F41" s="509" t="s">
        <v>150</v>
      </c>
      <c r="G41" s="509"/>
      <c r="H41" s="510" t="s">
        <v>150</v>
      </c>
      <c r="I41" s="511"/>
      <c r="J41" s="510" t="s">
        <v>680</v>
      </c>
      <c r="K41" s="512">
        <v>0</v>
      </c>
      <c r="L41" s="513">
        <v>64.3</v>
      </c>
      <c r="M41" s="509">
        <v>1</v>
      </c>
      <c r="N41" s="514">
        <v>64.3</v>
      </c>
      <c r="O41" s="515">
        <v>0</v>
      </c>
      <c r="P41" s="764">
        <v>0</v>
      </c>
    </row>
    <row r="42" spans="1:17" s="483" customFormat="1" ht="12.75" customHeight="1">
      <c r="A42" s="506" t="s">
        <v>703</v>
      </c>
      <c r="B42" s="580">
        <v>0</v>
      </c>
      <c r="C42" s="507" t="e">
        <v>#REF!</v>
      </c>
      <c r="D42" s="507">
        <v>43497</v>
      </c>
      <c r="E42" s="508">
        <v>1215</v>
      </c>
      <c r="F42" s="509" t="s">
        <v>1975</v>
      </c>
      <c r="G42" s="509"/>
      <c r="H42" s="510" t="s">
        <v>1975</v>
      </c>
      <c r="I42" s="511"/>
      <c r="J42" s="510">
        <v>7.0000000000000007E-2</v>
      </c>
      <c r="K42" s="512">
        <v>85.050000000000011</v>
      </c>
      <c r="L42" s="513">
        <v>1300.05</v>
      </c>
      <c r="M42" s="509">
        <v>1</v>
      </c>
      <c r="N42" s="514">
        <v>1300.05</v>
      </c>
      <c r="O42" s="515">
        <v>0</v>
      </c>
      <c r="P42" s="764">
        <v>0</v>
      </c>
    </row>
    <row r="43" spans="1:17" s="483" customFormat="1" ht="12.75" customHeight="1">
      <c r="A43" s="506" t="s">
        <v>704</v>
      </c>
      <c r="B43" s="580">
        <v>0</v>
      </c>
      <c r="C43" s="507" t="e">
        <v>#REF!</v>
      </c>
      <c r="D43" s="507">
        <v>43497</v>
      </c>
      <c r="E43" s="508">
        <v>1373.99</v>
      </c>
      <c r="F43" s="509" t="s">
        <v>1975</v>
      </c>
      <c r="G43" s="509"/>
      <c r="H43" s="510" t="s">
        <v>1975</v>
      </c>
      <c r="I43" s="511"/>
      <c r="J43" s="510">
        <v>7.0000000000000007E-2</v>
      </c>
      <c r="K43" s="512">
        <v>96.179300000000012</v>
      </c>
      <c r="L43" s="513">
        <v>1470.1693</v>
      </c>
      <c r="M43" s="509">
        <v>1</v>
      </c>
      <c r="N43" s="514">
        <v>1470.1693</v>
      </c>
      <c r="O43" s="515">
        <v>0</v>
      </c>
      <c r="P43" s="764">
        <v>0</v>
      </c>
    </row>
    <row r="44" spans="1:17" s="483" customFormat="1" ht="12.75" customHeight="1">
      <c r="A44" s="516"/>
      <c r="B44" s="586"/>
      <c r="C44" s="509"/>
      <c r="D44" s="509"/>
      <c r="E44" s="517"/>
      <c r="F44" s="509"/>
      <c r="G44" s="509"/>
      <c r="H44" s="509"/>
      <c r="I44" s="509"/>
      <c r="J44" s="509"/>
      <c r="K44" s="509"/>
      <c r="L44" s="518" t="s">
        <v>679</v>
      </c>
      <c r="M44" s="519"/>
      <c r="N44" s="520">
        <v>64.3</v>
      </c>
      <c r="O44" s="521"/>
      <c r="P44" s="772"/>
    </row>
    <row r="45" spans="1:17" ht="31.5" customHeight="1">
      <c r="A45" s="498" t="s">
        <v>592</v>
      </c>
      <c r="B45" s="499" t="s">
        <v>662</v>
      </c>
      <c r="C45" s="500" t="e">
        <v>#REF!</v>
      </c>
      <c r="D45" s="500" t="s">
        <v>661</v>
      </c>
      <c r="E45" s="500"/>
      <c r="F45" s="500"/>
      <c r="G45" s="500"/>
      <c r="H45" s="500"/>
      <c r="I45" s="500"/>
      <c r="J45" s="500"/>
      <c r="K45" s="500"/>
      <c r="L45" s="500"/>
      <c r="M45" s="501" t="s">
        <v>47</v>
      </c>
      <c r="N45" s="502">
        <v>4975.5</v>
      </c>
      <c r="O45" s="503">
        <v>0</v>
      </c>
      <c r="P45" s="773">
        <v>0</v>
      </c>
    </row>
    <row r="46" spans="1:17" s="483" customFormat="1" ht="12.75" customHeight="1">
      <c r="A46" s="506" t="s">
        <v>22</v>
      </c>
      <c r="B46" s="580" t="s">
        <v>662</v>
      </c>
      <c r="C46" s="507" t="e">
        <v>#REF!</v>
      </c>
      <c r="D46" s="507">
        <v>43497</v>
      </c>
      <c r="E46" s="508">
        <v>4650</v>
      </c>
      <c r="F46" s="509" t="s">
        <v>1975</v>
      </c>
      <c r="G46" s="509"/>
      <c r="H46" s="510" t="s">
        <v>1975</v>
      </c>
      <c r="I46" s="511"/>
      <c r="J46" s="510">
        <v>7.0000000000000007E-2</v>
      </c>
      <c r="K46" s="512">
        <v>325.50000000000006</v>
      </c>
      <c r="L46" s="513">
        <v>4975.5</v>
      </c>
      <c r="M46" s="509">
        <v>1</v>
      </c>
      <c r="N46" s="514">
        <v>4975.5</v>
      </c>
      <c r="O46" s="515">
        <v>0</v>
      </c>
      <c r="P46" s="764">
        <v>0</v>
      </c>
    </row>
    <row r="47" spans="1:17" s="483" customFormat="1" ht="12.75" customHeight="1">
      <c r="A47" s="506" t="s">
        <v>512</v>
      </c>
      <c r="B47" s="580" t="s">
        <v>705</v>
      </c>
      <c r="C47" s="507" t="e">
        <v>#REF!</v>
      </c>
      <c r="D47" s="507">
        <v>43497</v>
      </c>
      <c r="E47" s="508">
        <v>6676</v>
      </c>
      <c r="F47" s="509" t="s">
        <v>1975</v>
      </c>
      <c r="G47" s="509"/>
      <c r="H47" s="510" t="s">
        <v>1975</v>
      </c>
      <c r="I47" s="511"/>
      <c r="J47" s="510">
        <v>7.0000000000000007E-2</v>
      </c>
      <c r="K47" s="512">
        <v>467.32000000000005</v>
      </c>
      <c r="L47" s="513">
        <v>7143.32</v>
      </c>
      <c r="M47" s="509">
        <v>1</v>
      </c>
      <c r="N47" s="514">
        <v>7143.32</v>
      </c>
      <c r="O47" s="515">
        <v>0</v>
      </c>
      <c r="P47" s="764">
        <v>0</v>
      </c>
    </row>
    <row r="48" spans="1:17" s="483" customFormat="1" ht="12.75" customHeight="1">
      <c r="A48" s="506" t="s">
        <v>23</v>
      </c>
      <c r="B48" s="580" t="s">
        <v>706</v>
      </c>
      <c r="C48" s="507" t="e">
        <v>#REF!</v>
      </c>
      <c r="D48" s="507">
        <v>43517</v>
      </c>
      <c r="E48" s="508">
        <v>6325.7</v>
      </c>
      <c r="F48" s="509" t="s">
        <v>1975</v>
      </c>
      <c r="G48" s="509"/>
      <c r="H48" s="510" t="s">
        <v>1975</v>
      </c>
      <c r="I48" s="511"/>
      <c r="J48" s="510">
        <v>7.0000000000000007E-2</v>
      </c>
      <c r="K48" s="512">
        <v>442.79900000000004</v>
      </c>
      <c r="L48" s="513">
        <v>6768.4989999999998</v>
      </c>
      <c r="M48" s="509">
        <v>1</v>
      </c>
      <c r="N48" s="514">
        <v>6768.4989999999998</v>
      </c>
      <c r="O48" s="515">
        <v>0</v>
      </c>
      <c r="P48" s="764">
        <v>0</v>
      </c>
    </row>
    <row r="49" spans="1:16" s="483" customFormat="1" ht="12.75" customHeight="1">
      <c r="A49" s="516"/>
      <c r="B49" s="586"/>
      <c r="C49" s="509"/>
      <c r="D49" s="509"/>
      <c r="E49" s="517"/>
      <c r="F49" s="509"/>
      <c r="G49" s="509"/>
      <c r="H49" s="509"/>
      <c r="I49" s="509"/>
      <c r="J49" s="509"/>
      <c r="K49" s="509"/>
      <c r="L49" s="518" t="s">
        <v>679</v>
      </c>
      <c r="M49" s="519"/>
      <c r="N49" s="520">
        <v>4975.5</v>
      </c>
      <c r="O49" s="521"/>
      <c r="P49" s="772"/>
    </row>
    <row r="50" spans="1:16" ht="31.5" customHeight="1">
      <c r="A50" s="498" t="s">
        <v>1976</v>
      </c>
      <c r="B50" s="499" t="s">
        <v>658</v>
      </c>
      <c r="C50" s="500" t="e">
        <v>#REF!</v>
      </c>
      <c r="D50" s="500" t="s">
        <v>707</v>
      </c>
      <c r="E50" s="500"/>
      <c r="F50" s="500"/>
      <c r="G50" s="500"/>
      <c r="H50" s="500"/>
      <c r="I50" s="500"/>
      <c r="J50" s="500"/>
      <c r="K50" s="500"/>
      <c r="L50" s="500"/>
      <c r="M50" s="501" t="s">
        <v>47</v>
      </c>
      <c r="N50" s="502">
        <v>33330.928</v>
      </c>
      <c r="O50" s="503">
        <v>0</v>
      </c>
      <c r="P50" s="773">
        <v>0</v>
      </c>
    </row>
    <row r="51" spans="1:16" s="483" customFormat="1" ht="12.75" customHeight="1">
      <c r="A51" s="506" t="s">
        <v>1104</v>
      </c>
      <c r="B51" s="580" t="s">
        <v>708</v>
      </c>
      <c r="C51" s="507" t="e">
        <v>#REF!</v>
      </c>
      <c r="D51" s="507">
        <v>43516</v>
      </c>
      <c r="E51" s="508">
        <v>144286</v>
      </c>
      <c r="F51" s="509" t="s">
        <v>1975</v>
      </c>
      <c r="G51" s="509"/>
      <c r="H51" s="510" t="s">
        <v>1975</v>
      </c>
      <c r="I51" s="511"/>
      <c r="J51" s="510">
        <v>7.0000000000000007E-2</v>
      </c>
      <c r="K51" s="512">
        <v>10100.02</v>
      </c>
      <c r="L51" s="513">
        <v>154386.01999999999</v>
      </c>
      <c r="M51" s="509">
        <v>1</v>
      </c>
      <c r="N51" s="514">
        <v>154386.01999999999</v>
      </c>
      <c r="O51" s="515">
        <v>0</v>
      </c>
      <c r="P51" s="764">
        <v>0</v>
      </c>
    </row>
    <row r="52" spans="1:16" s="483" customFormat="1" ht="12.75" customHeight="1">
      <c r="A52" s="506" t="s">
        <v>1105</v>
      </c>
      <c r="B52" s="580" t="s">
        <v>658</v>
      </c>
      <c r="C52" s="507" t="e">
        <v>#REF!</v>
      </c>
      <c r="D52" s="507">
        <v>43518</v>
      </c>
      <c r="E52" s="508">
        <v>31150.400000000001</v>
      </c>
      <c r="F52" s="509" t="s">
        <v>1975</v>
      </c>
      <c r="G52" s="509"/>
      <c r="H52" s="510" t="s">
        <v>1975</v>
      </c>
      <c r="I52" s="511"/>
      <c r="J52" s="510">
        <v>7.0000000000000007E-2</v>
      </c>
      <c r="K52" s="512">
        <v>2180.5280000000002</v>
      </c>
      <c r="L52" s="513">
        <v>33330.928</v>
      </c>
      <c r="M52" s="509">
        <v>1</v>
      </c>
      <c r="N52" s="514">
        <v>33330.928</v>
      </c>
      <c r="O52" s="515">
        <v>0</v>
      </c>
      <c r="P52" s="764">
        <v>0</v>
      </c>
    </row>
    <row r="53" spans="1:16" s="483" customFormat="1" ht="12.75" customHeight="1">
      <c r="A53" s="506" t="s">
        <v>1106</v>
      </c>
      <c r="B53" s="580">
        <v>0</v>
      </c>
      <c r="C53" s="507" t="e">
        <v>#REF!</v>
      </c>
      <c r="D53" s="507">
        <v>43497</v>
      </c>
      <c r="E53" s="508">
        <v>200000</v>
      </c>
      <c r="F53" s="509" t="s">
        <v>1975</v>
      </c>
      <c r="G53" s="509"/>
      <c r="H53" s="510" t="s">
        <v>1975</v>
      </c>
      <c r="I53" s="511"/>
      <c r="J53" s="510">
        <v>7.0000000000000007E-2</v>
      </c>
      <c r="K53" s="512">
        <v>14000.000000000002</v>
      </c>
      <c r="L53" s="513">
        <v>214000</v>
      </c>
      <c r="M53" s="509">
        <v>1</v>
      </c>
      <c r="N53" s="514">
        <v>214000</v>
      </c>
      <c r="O53" s="515">
        <v>0</v>
      </c>
      <c r="P53" s="764">
        <v>0</v>
      </c>
    </row>
    <row r="54" spans="1:16" s="483" customFormat="1" ht="12.75" customHeight="1">
      <c r="A54" s="516"/>
      <c r="B54" s="586"/>
      <c r="C54" s="509"/>
      <c r="D54" s="509"/>
      <c r="E54" s="517"/>
      <c r="F54" s="509"/>
      <c r="G54" s="509"/>
      <c r="H54" s="509"/>
      <c r="I54" s="509"/>
      <c r="J54" s="509"/>
      <c r="K54" s="509"/>
      <c r="L54" s="518" t="s">
        <v>679</v>
      </c>
      <c r="M54" s="519"/>
      <c r="N54" s="520">
        <v>33330.928</v>
      </c>
      <c r="O54" s="521"/>
      <c r="P54" s="772"/>
    </row>
    <row r="55" spans="1:16" ht="31.5" customHeight="1">
      <c r="A55" s="498" t="s">
        <v>1977</v>
      </c>
      <c r="B55" s="499" t="s">
        <v>591</v>
      </c>
      <c r="C55" s="500" t="e">
        <v>#REF!</v>
      </c>
      <c r="D55" s="500" t="s">
        <v>594</v>
      </c>
      <c r="E55" s="500"/>
      <c r="F55" s="500"/>
      <c r="G55" s="500"/>
      <c r="H55" s="500"/>
      <c r="I55" s="500"/>
      <c r="J55" s="500"/>
      <c r="K55" s="500"/>
      <c r="L55" s="500"/>
      <c r="M55" s="501" t="s">
        <v>48</v>
      </c>
      <c r="N55" s="502">
        <v>49.96</v>
      </c>
      <c r="O55" s="503">
        <v>0</v>
      </c>
      <c r="P55" s="773">
        <v>0</v>
      </c>
    </row>
    <row r="56" spans="1:16" s="483" customFormat="1" ht="12.75" customHeight="1">
      <c r="A56" s="506" t="s">
        <v>1978</v>
      </c>
      <c r="B56" s="580" t="s">
        <v>591</v>
      </c>
      <c r="C56" s="507" t="e">
        <v>#REF!</v>
      </c>
      <c r="D56" s="507">
        <v>43517</v>
      </c>
      <c r="E56" s="508">
        <v>49.96</v>
      </c>
      <c r="F56" s="509" t="s">
        <v>150</v>
      </c>
      <c r="G56" s="509"/>
      <c r="H56" s="510" t="s">
        <v>150</v>
      </c>
      <c r="I56" s="511"/>
      <c r="J56" s="510" t="s">
        <v>680</v>
      </c>
      <c r="K56" s="512">
        <v>0</v>
      </c>
      <c r="L56" s="513">
        <v>49.96</v>
      </c>
      <c r="M56" s="509">
        <v>1</v>
      </c>
      <c r="N56" s="514">
        <v>49.96</v>
      </c>
      <c r="O56" s="515">
        <v>0</v>
      </c>
      <c r="P56" s="764">
        <v>0</v>
      </c>
    </row>
    <row r="57" spans="1:16" s="483" customFormat="1" ht="12.75" customHeight="1">
      <c r="A57" s="506" t="s">
        <v>1109</v>
      </c>
      <c r="B57" s="580">
        <v>0</v>
      </c>
      <c r="C57" s="507" t="e">
        <v>#REF!</v>
      </c>
      <c r="D57" s="507">
        <v>43497</v>
      </c>
      <c r="E57" s="508">
        <v>1215</v>
      </c>
      <c r="F57" s="509" t="s">
        <v>1975</v>
      </c>
      <c r="G57" s="509"/>
      <c r="H57" s="510" t="s">
        <v>1975</v>
      </c>
      <c r="I57" s="511"/>
      <c r="J57" s="510">
        <v>7.0000000000000007E-2</v>
      </c>
      <c r="K57" s="512">
        <v>85.050000000000011</v>
      </c>
      <c r="L57" s="513">
        <v>1300.05</v>
      </c>
      <c r="M57" s="509">
        <v>1</v>
      </c>
      <c r="N57" s="514">
        <v>1300.05</v>
      </c>
      <c r="O57" s="515">
        <v>0</v>
      </c>
      <c r="P57" s="764">
        <v>0</v>
      </c>
    </row>
    <row r="58" spans="1:16" s="483" customFormat="1" ht="12.75" customHeight="1">
      <c r="A58" s="506" t="s">
        <v>1110</v>
      </c>
      <c r="B58" s="580">
        <v>0</v>
      </c>
      <c r="C58" s="507" t="e">
        <v>#REF!</v>
      </c>
      <c r="D58" s="507">
        <v>43497</v>
      </c>
      <c r="E58" s="508">
        <v>1373.99</v>
      </c>
      <c r="F58" s="509" t="s">
        <v>1975</v>
      </c>
      <c r="G58" s="509"/>
      <c r="H58" s="510" t="s">
        <v>1975</v>
      </c>
      <c r="I58" s="511"/>
      <c r="J58" s="510">
        <v>7.0000000000000007E-2</v>
      </c>
      <c r="K58" s="512">
        <v>96.179300000000012</v>
      </c>
      <c r="L58" s="513">
        <v>1470.1693</v>
      </c>
      <c r="M58" s="509">
        <v>1</v>
      </c>
      <c r="N58" s="514">
        <v>1470.1693</v>
      </c>
      <c r="O58" s="515">
        <v>0</v>
      </c>
      <c r="P58" s="764">
        <v>0</v>
      </c>
    </row>
    <row r="59" spans="1:16" s="483" customFormat="1" ht="12.75" customHeight="1">
      <c r="A59" s="516"/>
      <c r="B59" s="586"/>
      <c r="C59" s="509"/>
      <c r="D59" s="509"/>
      <c r="E59" s="517"/>
      <c r="F59" s="509"/>
      <c r="G59" s="509"/>
      <c r="H59" s="509"/>
      <c r="I59" s="509"/>
      <c r="J59" s="509"/>
      <c r="K59" s="509"/>
      <c r="L59" s="518" t="s">
        <v>679</v>
      </c>
      <c r="M59" s="519"/>
      <c r="N59" s="520">
        <v>49.96</v>
      </c>
      <c r="O59" s="521"/>
      <c r="P59" s="772"/>
    </row>
    <row r="60" spans="1:16" ht="31.5" customHeight="1">
      <c r="A60" s="498" t="s">
        <v>1979</v>
      </c>
      <c r="B60" s="499" t="s">
        <v>591</v>
      </c>
      <c r="C60" s="500" t="e">
        <v>#REF!</v>
      </c>
      <c r="D60" s="500" t="s">
        <v>595</v>
      </c>
      <c r="E60" s="500"/>
      <c r="F60" s="500"/>
      <c r="G60" s="500"/>
      <c r="H60" s="500"/>
      <c r="I60" s="500"/>
      <c r="J60" s="500"/>
      <c r="K60" s="500"/>
      <c r="L60" s="500"/>
      <c r="M60" s="501" t="s">
        <v>48</v>
      </c>
      <c r="N60" s="502">
        <v>57.13</v>
      </c>
      <c r="O60" s="503">
        <v>0</v>
      </c>
      <c r="P60" s="773">
        <v>0</v>
      </c>
    </row>
    <row r="61" spans="1:16" s="483" customFormat="1" ht="12.75" customHeight="1">
      <c r="A61" s="506" t="s">
        <v>555</v>
      </c>
      <c r="B61" s="580" t="s">
        <v>591</v>
      </c>
      <c r="C61" s="507" t="e">
        <v>#REF!</v>
      </c>
      <c r="D61" s="507">
        <v>43517</v>
      </c>
      <c r="E61" s="508">
        <v>57.13</v>
      </c>
      <c r="F61" s="509" t="s">
        <v>150</v>
      </c>
      <c r="G61" s="509"/>
      <c r="H61" s="510" t="s">
        <v>150</v>
      </c>
      <c r="I61" s="511"/>
      <c r="J61" s="510" t="s">
        <v>680</v>
      </c>
      <c r="K61" s="512">
        <v>0</v>
      </c>
      <c r="L61" s="513">
        <v>57.13</v>
      </c>
      <c r="M61" s="509">
        <v>1</v>
      </c>
      <c r="N61" s="514">
        <v>57.13</v>
      </c>
      <c r="O61" s="515">
        <v>0</v>
      </c>
      <c r="P61" s="764">
        <v>0</v>
      </c>
    </row>
    <row r="62" spans="1:16" s="483" customFormat="1" ht="12.75" customHeight="1">
      <c r="A62" s="506" t="s">
        <v>556</v>
      </c>
      <c r="B62" s="580">
        <v>0</v>
      </c>
      <c r="C62" s="507" t="e">
        <v>#REF!</v>
      </c>
      <c r="D62" s="507">
        <v>43497</v>
      </c>
      <c r="E62" s="508">
        <v>1215</v>
      </c>
      <c r="F62" s="509" t="s">
        <v>1975</v>
      </c>
      <c r="G62" s="509"/>
      <c r="H62" s="510" t="s">
        <v>1975</v>
      </c>
      <c r="I62" s="511"/>
      <c r="J62" s="510">
        <v>7.0000000000000007E-2</v>
      </c>
      <c r="K62" s="512">
        <v>85.050000000000011</v>
      </c>
      <c r="L62" s="513">
        <v>1300.05</v>
      </c>
      <c r="M62" s="509">
        <v>1</v>
      </c>
      <c r="N62" s="514">
        <v>1300.05</v>
      </c>
      <c r="O62" s="515">
        <v>0</v>
      </c>
      <c r="P62" s="764">
        <v>0</v>
      </c>
    </row>
    <row r="63" spans="1:16" s="483" customFormat="1" ht="12.75" customHeight="1">
      <c r="A63" s="506" t="s">
        <v>557</v>
      </c>
      <c r="B63" s="580">
        <v>0</v>
      </c>
      <c r="C63" s="507" t="e">
        <v>#REF!</v>
      </c>
      <c r="D63" s="507">
        <v>43497</v>
      </c>
      <c r="E63" s="508">
        <v>1373.99</v>
      </c>
      <c r="F63" s="509" t="s">
        <v>1975</v>
      </c>
      <c r="G63" s="509"/>
      <c r="H63" s="510" t="s">
        <v>1975</v>
      </c>
      <c r="I63" s="511"/>
      <c r="J63" s="510">
        <v>7.0000000000000007E-2</v>
      </c>
      <c r="K63" s="512">
        <v>96.179300000000012</v>
      </c>
      <c r="L63" s="513">
        <v>1470.1693</v>
      </c>
      <c r="M63" s="509">
        <v>1</v>
      </c>
      <c r="N63" s="514">
        <v>1470.1693</v>
      </c>
      <c r="O63" s="515">
        <v>0</v>
      </c>
      <c r="P63" s="764">
        <v>0</v>
      </c>
    </row>
    <row r="64" spans="1:16" s="483" customFormat="1" ht="12.75" customHeight="1">
      <c r="A64" s="516"/>
      <c r="B64" s="586"/>
      <c r="C64" s="509"/>
      <c r="D64" s="509"/>
      <c r="E64" s="517"/>
      <c r="F64" s="509"/>
      <c r="G64" s="509"/>
      <c r="H64" s="509"/>
      <c r="I64" s="509"/>
      <c r="J64" s="509"/>
      <c r="K64" s="509"/>
      <c r="L64" s="518" t="s">
        <v>679</v>
      </c>
      <c r="M64" s="519"/>
      <c r="N64" s="520">
        <v>57.13</v>
      </c>
      <c r="O64" s="521"/>
      <c r="P64" s="772"/>
    </row>
    <row r="65" spans="1:16" ht="31.5" customHeight="1">
      <c r="A65" s="498" t="s">
        <v>1980</v>
      </c>
      <c r="B65" s="499" t="s">
        <v>591</v>
      </c>
      <c r="C65" s="500" t="e">
        <v>#REF!</v>
      </c>
      <c r="D65" s="500" t="s">
        <v>596</v>
      </c>
      <c r="E65" s="500"/>
      <c r="F65" s="500"/>
      <c r="G65" s="500"/>
      <c r="H65" s="500"/>
      <c r="I65" s="500"/>
      <c r="J65" s="500"/>
      <c r="K65" s="500"/>
      <c r="L65" s="500"/>
      <c r="M65" s="501" t="s">
        <v>48</v>
      </c>
      <c r="N65" s="502">
        <v>68.92</v>
      </c>
      <c r="O65" s="503">
        <v>0</v>
      </c>
      <c r="P65" s="773">
        <v>0</v>
      </c>
    </row>
    <row r="66" spans="1:16" s="483" customFormat="1" ht="12.75" customHeight="1">
      <c r="A66" s="506" t="s">
        <v>1120</v>
      </c>
      <c r="B66" s="580" t="s">
        <v>591</v>
      </c>
      <c r="C66" s="507" t="e">
        <v>#REF!</v>
      </c>
      <c r="D66" s="507">
        <v>43517</v>
      </c>
      <c r="E66" s="508">
        <v>68.92</v>
      </c>
      <c r="F66" s="509" t="s">
        <v>150</v>
      </c>
      <c r="G66" s="509"/>
      <c r="H66" s="510" t="s">
        <v>150</v>
      </c>
      <c r="I66" s="511"/>
      <c r="J66" s="510" t="s">
        <v>680</v>
      </c>
      <c r="K66" s="512">
        <v>0</v>
      </c>
      <c r="L66" s="513">
        <v>68.92</v>
      </c>
      <c r="M66" s="509">
        <v>1</v>
      </c>
      <c r="N66" s="514">
        <v>68.92</v>
      </c>
      <c r="O66" s="515">
        <v>0</v>
      </c>
      <c r="P66" s="764">
        <v>0</v>
      </c>
    </row>
    <row r="67" spans="1:16" s="483" customFormat="1" ht="12.75" customHeight="1">
      <c r="A67" s="506" t="s">
        <v>1129</v>
      </c>
      <c r="B67" s="580">
        <v>0</v>
      </c>
      <c r="C67" s="507" t="e">
        <v>#REF!</v>
      </c>
      <c r="D67" s="507">
        <v>43497</v>
      </c>
      <c r="E67" s="508">
        <v>1215</v>
      </c>
      <c r="F67" s="509" t="s">
        <v>1975</v>
      </c>
      <c r="G67" s="509"/>
      <c r="H67" s="510" t="s">
        <v>1975</v>
      </c>
      <c r="I67" s="511"/>
      <c r="J67" s="510">
        <v>7.0000000000000007E-2</v>
      </c>
      <c r="K67" s="512">
        <v>85.050000000000011</v>
      </c>
      <c r="L67" s="513">
        <v>1300.05</v>
      </c>
      <c r="M67" s="509">
        <v>1</v>
      </c>
      <c r="N67" s="514">
        <v>1300.05</v>
      </c>
      <c r="O67" s="515">
        <v>0</v>
      </c>
      <c r="P67" s="764">
        <v>0</v>
      </c>
    </row>
    <row r="68" spans="1:16" s="483" customFormat="1" ht="12.75" customHeight="1">
      <c r="A68" s="506" t="s">
        <v>1373</v>
      </c>
      <c r="B68" s="580">
        <v>0</v>
      </c>
      <c r="C68" s="507" t="e">
        <v>#REF!</v>
      </c>
      <c r="D68" s="507">
        <v>43497</v>
      </c>
      <c r="E68" s="508">
        <v>1373.99</v>
      </c>
      <c r="F68" s="509" t="s">
        <v>1975</v>
      </c>
      <c r="G68" s="509"/>
      <c r="H68" s="510" t="s">
        <v>1975</v>
      </c>
      <c r="I68" s="511"/>
      <c r="J68" s="510">
        <v>7.0000000000000007E-2</v>
      </c>
      <c r="K68" s="512">
        <v>96.179300000000012</v>
      </c>
      <c r="L68" s="513">
        <v>1470.1693</v>
      </c>
      <c r="M68" s="509">
        <v>1</v>
      </c>
      <c r="N68" s="514">
        <v>1470.1693</v>
      </c>
      <c r="O68" s="515">
        <v>0</v>
      </c>
      <c r="P68" s="764">
        <v>0</v>
      </c>
    </row>
    <row r="69" spans="1:16" s="483" customFormat="1" ht="12.75" customHeight="1">
      <c r="A69" s="516"/>
      <c r="B69" s="586"/>
      <c r="C69" s="509"/>
      <c r="D69" s="509"/>
      <c r="E69" s="517"/>
      <c r="F69" s="509"/>
      <c r="G69" s="509"/>
      <c r="H69" s="509"/>
      <c r="I69" s="509"/>
      <c r="J69" s="509"/>
      <c r="K69" s="509"/>
      <c r="L69" s="518" t="s">
        <v>679</v>
      </c>
      <c r="M69" s="519"/>
      <c r="N69" s="520">
        <v>68.92</v>
      </c>
      <c r="O69" s="521"/>
      <c r="P69" s="772"/>
    </row>
    <row r="70" spans="1:16" ht="31.5" customHeight="1">
      <c r="A70" s="498" t="s">
        <v>1981</v>
      </c>
      <c r="B70" s="499" t="s">
        <v>591</v>
      </c>
      <c r="C70" s="500" t="e">
        <v>#REF!</v>
      </c>
      <c r="D70" s="500" t="s">
        <v>598</v>
      </c>
      <c r="E70" s="500"/>
      <c r="F70" s="500"/>
      <c r="G70" s="500"/>
      <c r="H70" s="500"/>
      <c r="I70" s="500"/>
      <c r="J70" s="500"/>
      <c r="K70" s="500"/>
      <c r="L70" s="500"/>
      <c r="M70" s="501" t="s">
        <v>48</v>
      </c>
      <c r="N70" s="502">
        <v>65.5</v>
      </c>
      <c r="O70" s="503">
        <v>0</v>
      </c>
      <c r="P70" s="773">
        <v>0</v>
      </c>
    </row>
    <row r="71" spans="1:16" s="483" customFormat="1" ht="12.75" customHeight="1">
      <c r="A71" s="506" t="s">
        <v>1150</v>
      </c>
      <c r="B71" s="580" t="s">
        <v>591</v>
      </c>
      <c r="C71" s="507" t="e">
        <v>#REF!</v>
      </c>
      <c r="D71" s="507">
        <v>43517</v>
      </c>
      <c r="E71" s="508">
        <v>65.5</v>
      </c>
      <c r="F71" s="509" t="s">
        <v>150</v>
      </c>
      <c r="G71" s="509"/>
      <c r="H71" s="510" t="s">
        <v>150</v>
      </c>
      <c r="I71" s="511"/>
      <c r="J71" s="510" t="s">
        <v>680</v>
      </c>
      <c r="K71" s="512">
        <v>0</v>
      </c>
      <c r="L71" s="513">
        <v>65.5</v>
      </c>
      <c r="M71" s="509">
        <v>1</v>
      </c>
      <c r="N71" s="514">
        <v>65.5</v>
      </c>
      <c r="O71" s="515">
        <v>0</v>
      </c>
      <c r="P71" s="764">
        <v>0</v>
      </c>
    </row>
    <row r="72" spans="1:16" s="483" customFormat="1" ht="12.75" customHeight="1">
      <c r="A72" s="506" t="s">
        <v>1322</v>
      </c>
      <c r="B72" s="580">
        <v>0</v>
      </c>
      <c r="C72" s="507" t="e">
        <v>#REF!</v>
      </c>
      <c r="D72" s="507">
        <v>43497</v>
      </c>
      <c r="E72" s="508">
        <v>1215</v>
      </c>
      <c r="F72" s="509" t="s">
        <v>1975</v>
      </c>
      <c r="G72" s="509"/>
      <c r="H72" s="510" t="s">
        <v>1975</v>
      </c>
      <c r="I72" s="511"/>
      <c r="J72" s="510">
        <v>7.0000000000000007E-2</v>
      </c>
      <c r="K72" s="512">
        <v>85.050000000000011</v>
      </c>
      <c r="L72" s="513">
        <v>1300.05</v>
      </c>
      <c r="M72" s="509">
        <v>1</v>
      </c>
      <c r="N72" s="514">
        <v>1300.05</v>
      </c>
      <c r="O72" s="515">
        <v>0</v>
      </c>
      <c r="P72" s="764">
        <v>0</v>
      </c>
    </row>
    <row r="73" spans="1:16" s="483" customFormat="1" ht="12.75" customHeight="1">
      <c r="A73" s="506" t="s">
        <v>1324</v>
      </c>
      <c r="B73" s="580">
        <v>0</v>
      </c>
      <c r="C73" s="507" t="e">
        <v>#REF!</v>
      </c>
      <c r="D73" s="507">
        <v>43497</v>
      </c>
      <c r="E73" s="508">
        <v>1373.99</v>
      </c>
      <c r="F73" s="509" t="s">
        <v>1975</v>
      </c>
      <c r="G73" s="509"/>
      <c r="H73" s="510" t="s">
        <v>1975</v>
      </c>
      <c r="I73" s="511"/>
      <c r="J73" s="510">
        <v>7.0000000000000007E-2</v>
      </c>
      <c r="K73" s="512">
        <v>96.179300000000012</v>
      </c>
      <c r="L73" s="513">
        <v>1470.1693</v>
      </c>
      <c r="M73" s="509">
        <v>1</v>
      </c>
      <c r="N73" s="514">
        <v>1470.1693</v>
      </c>
      <c r="O73" s="515">
        <v>0</v>
      </c>
      <c r="P73" s="764">
        <v>0</v>
      </c>
    </row>
    <row r="74" spans="1:16" s="483" customFormat="1" ht="12.75" customHeight="1">
      <c r="A74" s="516"/>
      <c r="B74" s="586"/>
      <c r="C74" s="509"/>
      <c r="D74" s="509"/>
      <c r="E74" s="517"/>
      <c r="F74" s="509"/>
      <c r="G74" s="509"/>
      <c r="H74" s="509"/>
      <c r="I74" s="509"/>
      <c r="J74" s="509"/>
      <c r="K74" s="509"/>
      <c r="L74" s="518" t="s">
        <v>679</v>
      </c>
      <c r="M74" s="519"/>
      <c r="N74" s="520">
        <v>65.5</v>
      </c>
      <c r="O74" s="521"/>
      <c r="P74" s="772"/>
    </row>
    <row r="75" spans="1:16" ht="31.5" customHeight="1">
      <c r="A75" s="498" t="s">
        <v>1982</v>
      </c>
      <c r="B75" s="499" t="s">
        <v>591</v>
      </c>
      <c r="C75" s="500" t="e">
        <v>#REF!</v>
      </c>
      <c r="D75" s="500" t="s">
        <v>599</v>
      </c>
      <c r="E75" s="500"/>
      <c r="F75" s="500"/>
      <c r="G75" s="500"/>
      <c r="H75" s="500"/>
      <c r="I75" s="500"/>
      <c r="J75" s="500"/>
      <c r="K75" s="500"/>
      <c r="L75" s="500"/>
      <c r="M75" s="501" t="s">
        <v>48</v>
      </c>
      <c r="N75" s="502">
        <v>73.55</v>
      </c>
      <c r="O75" s="525"/>
      <c r="P75" s="774"/>
    </row>
    <row r="76" spans="1:16" s="483" customFormat="1" ht="12.75" customHeight="1">
      <c r="A76" s="506" t="s">
        <v>1158</v>
      </c>
      <c r="B76" s="580" t="s">
        <v>591</v>
      </c>
      <c r="C76" s="507" t="e">
        <v>#REF!</v>
      </c>
      <c r="D76" s="507">
        <v>43517</v>
      </c>
      <c r="E76" s="508">
        <v>73.55</v>
      </c>
      <c r="F76" s="509" t="s">
        <v>150</v>
      </c>
      <c r="G76" s="509"/>
      <c r="H76" s="510" t="s">
        <v>150</v>
      </c>
      <c r="I76" s="511"/>
      <c r="J76" s="510" t="s">
        <v>680</v>
      </c>
      <c r="K76" s="512">
        <v>0</v>
      </c>
      <c r="L76" s="513">
        <v>73.55</v>
      </c>
      <c r="M76" s="509">
        <v>1</v>
      </c>
      <c r="N76" s="514">
        <v>73.55</v>
      </c>
      <c r="O76" s="515"/>
      <c r="P76" s="764"/>
    </row>
    <row r="77" spans="1:16" s="483" customFormat="1" ht="12.75" customHeight="1">
      <c r="A77" s="506" t="s">
        <v>1159</v>
      </c>
      <c r="B77" s="580">
        <v>0</v>
      </c>
      <c r="C77" s="507" t="e">
        <v>#REF!</v>
      </c>
      <c r="D77" s="507">
        <v>43497</v>
      </c>
      <c r="E77" s="508">
        <v>1215</v>
      </c>
      <c r="F77" s="509" t="s">
        <v>1975</v>
      </c>
      <c r="G77" s="509"/>
      <c r="H77" s="510" t="s">
        <v>1975</v>
      </c>
      <c r="I77" s="511"/>
      <c r="J77" s="510">
        <v>7.0000000000000007E-2</v>
      </c>
      <c r="K77" s="512">
        <v>85.050000000000011</v>
      </c>
      <c r="L77" s="513">
        <v>1300.05</v>
      </c>
      <c r="M77" s="509">
        <v>1</v>
      </c>
      <c r="N77" s="514">
        <v>1300.05</v>
      </c>
      <c r="O77" s="515"/>
      <c r="P77" s="764"/>
    </row>
    <row r="78" spans="1:16" s="483" customFormat="1" ht="12.75" customHeight="1">
      <c r="A78" s="506" t="s">
        <v>1160</v>
      </c>
      <c r="B78" s="580">
        <v>0</v>
      </c>
      <c r="C78" s="507" t="e">
        <v>#REF!</v>
      </c>
      <c r="D78" s="507">
        <v>43497</v>
      </c>
      <c r="E78" s="508">
        <v>1373.99</v>
      </c>
      <c r="F78" s="509" t="s">
        <v>1975</v>
      </c>
      <c r="G78" s="509"/>
      <c r="H78" s="510" t="s">
        <v>1975</v>
      </c>
      <c r="I78" s="511"/>
      <c r="J78" s="510">
        <v>7.0000000000000007E-2</v>
      </c>
      <c r="K78" s="512">
        <v>96.179300000000012</v>
      </c>
      <c r="L78" s="513">
        <v>1470.1693</v>
      </c>
      <c r="M78" s="509">
        <v>1</v>
      </c>
      <c r="N78" s="514">
        <v>1470.1693</v>
      </c>
      <c r="O78" s="515"/>
      <c r="P78" s="764"/>
    </row>
    <row r="79" spans="1:16" s="483" customFormat="1" ht="12.75" customHeight="1">
      <c r="A79" s="516"/>
      <c r="B79" s="586"/>
      <c r="C79" s="509"/>
      <c r="D79" s="509"/>
      <c r="E79" s="517"/>
      <c r="F79" s="509"/>
      <c r="G79" s="509"/>
      <c r="H79" s="509"/>
      <c r="I79" s="509"/>
      <c r="J79" s="509"/>
      <c r="K79" s="509"/>
      <c r="L79" s="518" t="s">
        <v>679</v>
      </c>
      <c r="M79" s="519"/>
      <c r="N79" s="520">
        <v>73.55</v>
      </c>
      <c r="O79" s="521"/>
      <c r="P79" s="772"/>
    </row>
    <row r="80" spans="1:16" ht="31.5" customHeight="1">
      <c r="A80" s="498" t="s">
        <v>1983</v>
      </c>
      <c r="B80" s="499" t="s">
        <v>591</v>
      </c>
      <c r="C80" s="500" t="e">
        <v>#REF!</v>
      </c>
      <c r="D80" s="500" t="s">
        <v>600</v>
      </c>
      <c r="E80" s="500"/>
      <c r="F80" s="500"/>
      <c r="G80" s="500"/>
      <c r="H80" s="500"/>
      <c r="I80" s="500"/>
      <c r="J80" s="500"/>
      <c r="K80" s="500"/>
      <c r="L80" s="500"/>
      <c r="M80" s="501" t="s">
        <v>48</v>
      </c>
      <c r="N80" s="502">
        <v>81.599999999999994</v>
      </c>
      <c r="O80" s="525"/>
      <c r="P80" s="774"/>
    </row>
    <row r="81" spans="1:16" s="483" customFormat="1" ht="12.75" customHeight="1">
      <c r="A81" s="506" t="s">
        <v>1274</v>
      </c>
      <c r="B81" s="580" t="s">
        <v>591</v>
      </c>
      <c r="C81" s="507" t="e">
        <v>#REF!</v>
      </c>
      <c r="D81" s="507">
        <v>43517</v>
      </c>
      <c r="E81" s="508">
        <v>81.599999999999994</v>
      </c>
      <c r="F81" s="509" t="s">
        <v>150</v>
      </c>
      <c r="G81" s="509"/>
      <c r="H81" s="510" t="s">
        <v>150</v>
      </c>
      <c r="I81" s="511"/>
      <c r="J81" s="510" t="s">
        <v>680</v>
      </c>
      <c r="K81" s="512">
        <v>0</v>
      </c>
      <c r="L81" s="513">
        <v>81.599999999999994</v>
      </c>
      <c r="M81" s="509">
        <v>1</v>
      </c>
      <c r="N81" s="514">
        <v>81.599999999999994</v>
      </c>
      <c r="O81" s="515"/>
      <c r="P81" s="764"/>
    </row>
    <row r="82" spans="1:16" s="483" customFormat="1" ht="12.75" customHeight="1">
      <c r="A82" s="506" t="s">
        <v>1276</v>
      </c>
      <c r="B82" s="580">
        <v>0</v>
      </c>
      <c r="C82" s="507" t="e">
        <v>#REF!</v>
      </c>
      <c r="D82" s="507">
        <v>43497</v>
      </c>
      <c r="E82" s="508">
        <v>1215</v>
      </c>
      <c r="F82" s="509" t="s">
        <v>1975</v>
      </c>
      <c r="G82" s="509"/>
      <c r="H82" s="510" t="s">
        <v>1975</v>
      </c>
      <c r="I82" s="511"/>
      <c r="J82" s="510">
        <v>7.0000000000000007E-2</v>
      </c>
      <c r="K82" s="512">
        <v>85.050000000000011</v>
      </c>
      <c r="L82" s="513">
        <v>1300.05</v>
      </c>
      <c r="M82" s="509">
        <v>1</v>
      </c>
      <c r="N82" s="514">
        <v>1300.05</v>
      </c>
      <c r="O82" s="515"/>
      <c r="P82" s="764"/>
    </row>
    <row r="83" spans="1:16" s="483" customFormat="1" ht="12.75" customHeight="1">
      <c r="A83" s="506" t="s">
        <v>1984</v>
      </c>
      <c r="B83" s="580">
        <v>0</v>
      </c>
      <c r="C83" s="507" t="e">
        <v>#REF!</v>
      </c>
      <c r="D83" s="507">
        <v>43497</v>
      </c>
      <c r="E83" s="508">
        <v>1373.99</v>
      </c>
      <c r="F83" s="509" t="s">
        <v>1975</v>
      </c>
      <c r="G83" s="509"/>
      <c r="H83" s="510" t="s">
        <v>1975</v>
      </c>
      <c r="I83" s="511"/>
      <c r="J83" s="510">
        <v>7.0000000000000007E-2</v>
      </c>
      <c r="K83" s="512">
        <v>96.179300000000012</v>
      </c>
      <c r="L83" s="513">
        <v>1470.1693</v>
      </c>
      <c r="M83" s="509">
        <v>1</v>
      </c>
      <c r="N83" s="514">
        <v>1470.1693</v>
      </c>
      <c r="O83" s="515"/>
      <c r="P83" s="764"/>
    </row>
    <row r="84" spans="1:16" s="483" customFormat="1" ht="12.75" customHeight="1">
      <c r="A84" s="516"/>
      <c r="B84" s="586"/>
      <c r="C84" s="509"/>
      <c r="D84" s="509"/>
      <c r="E84" s="517"/>
      <c r="F84" s="509"/>
      <c r="G84" s="509"/>
      <c r="H84" s="509"/>
      <c r="I84" s="509"/>
      <c r="J84" s="509"/>
      <c r="K84" s="509"/>
      <c r="L84" s="518" t="s">
        <v>679</v>
      </c>
      <c r="M84" s="519"/>
      <c r="N84" s="520">
        <v>81.599999999999994</v>
      </c>
      <c r="O84" s="521"/>
      <c r="P84" s="772"/>
    </row>
    <row r="85" spans="1:16" ht="31.5" customHeight="1">
      <c r="A85" s="498" t="s">
        <v>1985</v>
      </c>
      <c r="B85" s="499" t="s">
        <v>591</v>
      </c>
      <c r="C85" s="500" t="e">
        <v>#REF!</v>
      </c>
      <c r="D85" s="500" t="s">
        <v>601</v>
      </c>
      <c r="E85" s="500"/>
      <c r="F85" s="500"/>
      <c r="G85" s="500"/>
      <c r="H85" s="500"/>
      <c r="I85" s="500"/>
      <c r="J85" s="500"/>
      <c r="K85" s="500"/>
      <c r="L85" s="500"/>
      <c r="M85" s="501" t="s">
        <v>48</v>
      </c>
      <c r="N85" s="502">
        <v>89.65</v>
      </c>
      <c r="O85" s="525"/>
      <c r="P85" s="774"/>
    </row>
    <row r="86" spans="1:16" s="483" customFormat="1" ht="12.75" customHeight="1">
      <c r="A86" s="506" t="s">
        <v>1269</v>
      </c>
      <c r="B86" s="580" t="s">
        <v>591</v>
      </c>
      <c r="C86" s="507" t="e">
        <v>#REF!</v>
      </c>
      <c r="D86" s="507">
        <v>43517</v>
      </c>
      <c r="E86" s="508">
        <v>89.65</v>
      </c>
      <c r="F86" s="509" t="s">
        <v>150</v>
      </c>
      <c r="G86" s="509"/>
      <c r="H86" s="510" t="s">
        <v>150</v>
      </c>
      <c r="I86" s="511"/>
      <c r="J86" s="510" t="s">
        <v>680</v>
      </c>
      <c r="K86" s="512">
        <v>0</v>
      </c>
      <c r="L86" s="513">
        <v>89.65</v>
      </c>
      <c r="M86" s="509">
        <v>1</v>
      </c>
      <c r="N86" s="514">
        <v>89.65</v>
      </c>
      <c r="O86" s="515"/>
      <c r="P86" s="764"/>
    </row>
    <row r="87" spans="1:16" s="483" customFormat="1" ht="12.75" customHeight="1">
      <c r="A87" s="506" t="s">
        <v>1270</v>
      </c>
      <c r="B87" s="580">
        <v>0</v>
      </c>
      <c r="C87" s="507" t="e">
        <v>#REF!</v>
      </c>
      <c r="D87" s="507">
        <v>43497</v>
      </c>
      <c r="E87" s="508">
        <v>1215</v>
      </c>
      <c r="F87" s="509" t="s">
        <v>1975</v>
      </c>
      <c r="G87" s="509"/>
      <c r="H87" s="510" t="s">
        <v>1975</v>
      </c>
      <c r="I87" s="511"/>
      <c r="J87" s="510">
        <v>7.0000000000000007E-2</v>
      </c>
      <c r="K87" s="512">
        <v>85.050000000000011</v>
      </c>
      <c r="L87" s="513">
        <v>1300.05</v>
      </c>
      <c r="M87" s="509">
        <v>1</v>
      </c>
      <c r="N87" s="514">
        <v>1300.05</v>
      </c>
      <c r="O87" s="515"/>
      <c r="P87" s="764"/>
    </row>
    <row r="88" spans="1:16" s="483" customFormat="1" ht="12.75" customHeight="1">
      <c r="A88" s="506" t="s">
        <v>1271</v>
      </c>
      <c r="B88" s="580">
        <v>0</v>
      </c>
      <c r="C88" s="507" t="e">
        <v>#REF!</v>
      </c>
      <c r="D88" s="507">
        <v>43497</v>
      </c>
      <c r="E88" s="508">
        <v>1373.99</v>
      </c>
      <c r="F88" s="509" t="s">
        <v>1975</v>
      </c>
      <c r="G88" s="509"/>
      <c r="H88" s="510" t="s">
        <v>1975</v>
      </c>
      <c r="I88" s="511"/>
      <c r="J88" s="510">
        <v>7.0000000000000007E-2</v>
      </c>
      <c r="K88" s="512">
        <v>96.179300000000012</v>
      </c>
      <c r="L88" s="513">
        <v>1470.1693</v>
      </c>
      <c r="M88" s="509">
        <v>1</v>
      </c>
      <c r="N88" s="514">
        <v>1470.1693</v>
      </c>
      <c r="O88" s="515"/>
      <c r="P88" s="764"/>
    </row>
    <row r="89" spans="1:16" s="483" customFormat="1" ht="12.75" customHeight="1">
      <c r="A89" s="516"/>
      <c r="B89" s="586"/>
      <c r="C89" s="509"/>
      <c r="D89" s="509"/>
      <c r="E89" s="517"/>
      <c r="F89" s="509"/>
      <c r="G89" s="509"/>
      <c r="H89" s="509"/>
      <c r="I89" s="509"/>
      <c r="J89" s="509"/>
      <c r="K89" s="509"/>
      <c r="L89" s="518" t="s">
        <v>679</v>
      </c>
      <c r="M89" s="519"/>
      <c r="N89" s="520">
        <v>89.65</v>
      </c>
      <c r="O89" s="521"/>
      <c r="P89" s="772"/>
    </row>
    <row r="90" spans="1:16" ht="31.5" customHeight="1">
      <c r="A90" s="498" t="s">
        <v>1986</v>
      </c>
      <c r="B90" s="499" t="s">
        <v>591</v>
      </c>
      <c r="C90" s="500" t="e">
        <v>#REF!</v>
      </c>
      <c r="D90" s="500" t="s">
        <v>659</v>
      </c>
      <c r="E90" s="500"/>
      <c r="F90" s="500"/>
      <c r="G90" s="500"/>
      <c r="H90" s="500"/>
      <c r="I90" s="500"/>
      <c r="J90" s="500"/>
      <c r="K90" s="500"/>
      <c r="L90" s="500"/>
      <c r="M90" s="501" t="s">
        <v>48</v>
      </c>
      <c r="N90" s="502">
        <v>100.67</v>
      </c>
      <c r="O90" s="525"/>
      <c r="P90" s="774"/>
    </row>
    <row r="91" spans="1:16" s="483" customFormat="1" ht="12.75" customHeight="1">
      <c r="A91" s="506" t="s">
        <v>1987</v>
      </c>
      <c r="B91" s="580" t="s">
        <v>591</v>
      </c>
      <c r="C91" s="507" t="e">
        <v>#REF!</v>
      </c>
      <c r="D91" s="507">
        <v>43517</v>
      </c>
      <c r="E91" s="508">
        <v>100.67</v>
      </c>
      <c r="F91" s="509" t="s">
        <v>150</v>
      </c>
      <c r="G91" s="509"/>
      <c r="H91" s="510" t="s">
        <v>150</v>
      </c>
      <c r="I91" s="511"/>
      <c r="J91" s="510" t="s">
        <v>680</v>
      </c>
      <c r="K91" s="512">
        <v>0</v>
      </c>
      <c r="L91" s="513">
        <v>100.67</v>
      </c>
      <c r="M91" s="509">
        <v>1</v>
      </c>
      <c r="N91" s="514">
        <v>100.67</v>
      </c>
      <c r="O91" s="515"/>
      <c r="P91" s="764"/>
    </row>
    <row r="92" spans="1:16" s="483" customFormat="1" ht="12.75" customHeight="1">
      <c r="A92" s="506" t="s">
        <v>1988</v>
      </c>
      <c r="B92" s="580">
        <v>0</v>
      </c>
      <c r="C92" s="507" t="e">
        <v>#REF!</v>
      </c>
      <c r="D92" s="507">
        <v>43497</v>
      </c>
      <c r="E92" s="508">
        <v>1215</v>
      </c>
      <c r="F92" s="509" t="s">
        <v>1975</v>
      </c>
      <c r="G92" s="509"/>
      <c r="H92" s="510" t="s">
        <v>1975</v>
      </c>
      <c r="I92" s="511"/>
      <c r="J92" s="510">
        <v>7.0000000000000007E-2</v>
      </c>
      <c r="K92" s="512">
        <v>85.050000000000011</v>
      </c>
      <c r="L92" s="513">
        <v>1300.05</v>
      </c>
      <c r="M92" s="509">
        <v>1</v>
      </c>
      <c r="N92" s="514">
        <v>1300.05</v>
      </c>
      <c r="O92" s="515"/>
      <c r="P92" s="764"/>
    </row>
    <row r="93" spans="1:16" s="483" customFormat="1" ht="12.75" customHeight="1">
      <c r="A93" s="506" t="s">
        <v>1989</v>
      </c>
      <c r="B93" s="580">
        <v>0</v>
      </c>
      <c r="C93" s="507" t="e">
        <v>#REF!</v>
      </c>
      <c r="D93" s="507">
        <v>43497</v>
      </c>
      <c r="E93" s="508">
        <v>1373.99</v>
      </c>
      <c r="F93" s="509" t="s">
        <v>1975</v>
      </c>
      <c r="G93" s="509"/>
      <c r="H93" s="510" t="s">
        <v>1975</v>
      </c>
      <c r="I93" s="511"/>
      <c r="J93" s="510">
        <v>7.0000000000000007E-2</v>
      </c>
      <c r="K93" s="512">
        <v>96.179300000000012</v>
      </c>
      <c r="L93" s="513">
        <v>1470.1693</v>
      </c>
      <c r="M93" s="509">
        <v>1</v>
      </c>
      <c r="N93" s="514">
        <v>1470.1693</v>
      </c>
      <c r="O93" s="515"/>
      <c r="P93" s="764"/>
    </row>
    <row r="94" spans="1:16" s="483" customFormat="1" ht="12.75" customHeight="1">
      <c r="A94" s="516"/>
      <c r="B94" s="586"/>
      <c r="C94" s="509"/>
      <c r="D94" s="509"/>
      <c r="E94" s="517"/>
      <c r="F94" s="509"/>
      <c r="G94" s="509"/>
      <c r="H94" s="509"/>
      <c r="I94" s="509"/>
      <c r="J94" s="509"/>
      <c r="K94" s="509"/>
      <c r="L94" s="518" t="s">
        <v>679</v>
      </c>
      <c r="M94" s="519"/>
      <c r="N94" s="520">
        <v>100.67</v>
      </c>
      <c r="O94" s="521"/>
      <c r="P94" s="772"/>
    </row>
    <row r="95" spans="1:16" ht="31.5" customHeight="1">
      <c r="A95" s="498" t="s">
        <v>1990</v>
      </c>
      <c r="B95" s="499" t="s">
        <v>591</v>
      </c>
      <c r="C95" s="500" t="e">
        <v>#REF!</v>
      </c>
      <c r="D95" s="500" t="s">
        <v>709</v>
      </c>
      <c r="E95" s="500"/>
      <c r="F95" s="500"/>
      <c r="G95" s="500"/>
      <c r="H95" s="500"/>
      <c r="I95" s="500"/>
      <c r="J95" s="500"/>
      <c r="K95" s="500"/>
      <c r="L95" s="500"/>
      <c r="M95" s="501" t="s">
        <v>48</v>
      </c>
      <c r="N95" s="502">
        <v>46.28</v>
      </c>
      <c r="O95" s="525"/>
      <c r="P95" s="774"/>
    </row>
    <row r="96" spans="1:16" s="483" customFormat="1" ht="12.75" customHeight="1">
      <c r="A96" s="506" t="s">
        <v>1991</v>
      </c>
      <c r="B96" s="580" t="s">
        <v>591</v>
      </c>
      <c r="C96" s="507" t="e">
        <v>#REF!</v>
      </c>
      <c r="D96" s="507">
        <v>43517</v>
      </c>
      <c r="E96" s="508">
        <v>46.28</v>
      </c>
      <c r="F96" s="509" t="s">
        <v>150</v>
      </c>
      <c r="G96" s="509"/>
      <c r="H96" s="510" t="s">
        <v>150</v>
      </c>
      <c r="I96" s="511"/>
      <c r="J96" s="510" t="s">
        <v>680</v>
      </c>
      <c r="K96" s="512">
        <v>0</v>
      </c>
      <c r="L96" s="513">
        <v>46.28</v>
      </c>
      <c r="M96" s="509">
        <v>1</v>
      </c>
      <c r="N96" s="514">
        <v>46.28</v>
      </c>
      <c r="O96" s="515"/>
      <c r="P96" s="764"/>
    </row>
    <row r="97" spans="1:16" s="483" customFormat="1" ht="12.75" customHeight="1">
      <c r="A97" s="506" t="s">
        <v>1992</v>
      </c>
      <c r="B97" s="580">
        <v>0</v>
      </c>
      <c r="C97" s="507" t="e">
        <v>#REF!</v>
      </c>
      <c r="D97" s="507">
        <v>43497</v>
      </c>
      <c r="E97" s="508">
        <v>1215</v>
      </c>
      <c r="F97" s="509" t="s">
        <v>1975</v>
      </c>
      <c r="G97" s="509"/>
      <c r="H97" s="510" t="s">
        <v>1975</v>
      </c>
      <c r="I97" s="511"/>
      <c r="J97" s="510">
        <v>7.0000000000000007E-2</v>
      </c>
      <c r="K97" s="512">
        <v>85.050000000000011</v>
      </c>
      <c r="L97" s="513">
        <v>1300.05</v>
      </c>
      <c r="M97" s="509">
        <v>1</v>
      </c>
      <c r="N97" s="514">
        <v>1300.05</v>
      </c>
      <c r="O97" s="515"/>
      <c r="P97" s="764"/>
    </row>
    <row r="98" spans="1:16" s="483" customFormat="1" ht="12.75" customHeight="1">
      <c r="A98" s="506" t="s">
        <v>1993</v>
      </c>
      <c r="B98" s="580">
        <v>0</v>
      </c>
      <c r="C98" s="507" t="e">
        <v>#REF!</v>
      </c>
      <c r="D98" s="507">
        <v>43497</v>
      </c>
      <c r="E98" s="508">
        <v>1373.99</v>
      </c>
      <c r="F98" s="509" t="s">
        <v>1975</v>
      </c>
      <c r="G98" s="509"/>
      <c r="H98" s="510" t="s">
        <v>1975</v>
      </c>
      <c r="I98" s="511"/>
      <c r="J98" s="510">
        <v>7.0000000000000007E-2</v>
      </c>
      <c r="K98" s="512">
        <v>96.179300000000012</v>
      </c>
      <c r="L98" s="513">
        <v>1470.1693</v>
      </c>
      <c r="M98" s="509">
        <v>1</v>
      </c>
      <c r="N98" s="514">
        <v>1470.1693</v>
      </c>
      <c r="O98" s="515"/>
      <c r="P98" s="764"/>
    </row>
    <row r="99" spans="1:16" s="483" customFormat="1" ht="12.75" customHeight="1">
      <c r="A99" s="516"/>
      <c r="B99" s="586"/>
      <c r="C99" s="509"/>
      <c r="D99" s="509"/>
      <c r="E99" s="517"/>
      <c r="F99" s="509"/>
      <c r="G99" s="509"/>
      <c r="H99" s="509"/>
      <c r="I99" s="509"/>
      <c r="J99" s="509"/>
      <c r="K99" s="509"/>
      <c r="L99" s="518" t="s">
        <v>679</v>
      </c>
      <c r="M99" s="519"/>
      <c r="N99" s="520">
        <v>46.28</v>
      </c>
      <c r="O99" s="521"/>
      <c r="P99" s="772"/>
    </row>
    <row r="100" spans="1:16" ht="31.5" customHeight="1">
      <c r="A100" s="498" t="s">
        <v>1994</v>
      </c>
      <c r="B100" s="499" t="s">
        <v>591</v>
      </c>
      <c r="C100" s="500" t="e">
        <v>#REF!</v>
      </c>
      <c r="D100" s="500" t="s">
        <v>710</v>
      </c>
      <c r="E100" s="500"/>
      <c r="F100" s="500"/>
      <c r="G100" s="500"/>
      <c r="H100" s="500"/>
      <c r="I100" s="500"/>
      <c r="J100" s="500"/>
      <c r="K100" s="500"/>
      <c r="L100" s="500"/>
      <c r="M100" s="501" t="s">
        <v>48</v>
      </c>
      <c r="N100" s="502">
        <v>79.22</v>
      </c>
      <c r="O100" s="525"/>
      <c r="P100" s="774"/>
    </row>
    <row r="101" spans="1:16" s="483" customFormat="1" ht="12.75" customHeight="1">
      <c r="A101" s="506" t="s">
        <v>1995</v>
      </c>
      <c r="B101" s="580" t="s">
        <v>591</v>
      </c>
      <c r="C101" s="507" t="e">
        <v>#REF!</v>
      </c>
      <c r="D101" s="507">
        <v>43517</v>
      </c>
      <c r="E101" s="508">
        <v>79.22</v>
      </c>
      <c r="F101" s="509" t="s">
        <v>150</v>
      </c>
      <c r="G101" s="509"/>
      <c r="H101" s="510" t="s">
        <v>150</v>
      </c>
      <c r="I101" s="511"/>
      <c r="J101" s="510" t="s">
        <v>680</v>
      </c>
      <c r="K101" s="512">
        <v>0</v>
      </c>
      <c r="L101" s="513">
        <v>79.22</v>
      </c>
      <c r="M101" s="509">
        <v>1</v>
      </c>
      <c r="N101" s="514">
        <v>79.22</v>
      </c>
      <c r="O101" s="515"/>
      <c r="P101" s="764"/>
    </row>
    <row r="102" spans="1:16" s="483" customFormat="1" ht="12.75" customHeight="1">
      <c r="A102" s="506" t="s">
        <v>1996</v>
      </c>
      <c r="B102" s="580">
        <v>0</v>
      </c>
      <c r="C102" s="507" t="e">
        <v>#REF!</v>
      </c>
      <c r="D102" s="507">
        <v>43497</v>
      </c>
      <c r="E102" s="508">
        <v>1215</v>
      </c>
      <c r="F102" s="509" t="s">
        <v>1975</v>
      </c>
      <c r="G102" s="509"/>
      <c r="H102" s="510" t="s">
        <v>1975</v>
      </c>
      <c r="I102" s="511"/>
      <c r="J102" s="510">
        <v>7.0000000000000007E-2</v>
      </c>
      <c r="K102" s="512">
        <v>85.050000000000011</v>
      </c>
      <c r="L102" s="513">
        <v>1300.05</v>
      </c>
      <c r="M102" s="509">
        <v>1</v>
      </c>
      <c r="N102" s="514">
        <v>1300.05</v>
      </c>
      <c r="O102" s="515"/>
      <c r="P102" s="764"/>
    </row>
    <row r="103" spans="1:16" s="483" customFormat="1" ht="12.75" customHeight="1">
      <c r="A103" s="506" t="s">
        <v>1997</v>
      </c>
      <c r="B103" s="580">
        <v>0</v>
      </c>
      <c r="C103" s="507" t="e">
        <v>#REF!</v>
      </c>
      <c r="D103" s="507">
        <v>43497</v>
      </c>
      <c r="E103" s="508">
        <v>1373.99</v>
      </c>
      <c r="F103" s="509" t="s">
        <v>1975</v>
      </c>
      <c r="G103" s="509"/>
      <c r="H103" s="510" t="s">
        <v>1975</v>
      </c>
      <c r="I103" s="511"/>
      <c r="J103" s="510">
        <v>7.0000000000000007E-2</v>
      </c>
      <c r="K103" s="512">
        <v>96.179300000000012</v>
      </c>
      <c r="L103" s="513">
        <v>1470.1693</v>
      </c>
      <c r="M103" s="509">
        <v>1</v>
      </c>
      <c r="N103" s="514">
        <v>1470.1693</v>
      </c>
      <c r="O103" s="515"/>
      <c r="P103" s="764"/>
    </row>
    <row r="104" spans="1:16" s="483" customFormat="1" ht="12.75" customHeight="1">
      <c r="A104" s="516"/>
      <c r="B104" s="586"/>
      <c r="C104" s="509"/>
      <c r="D104" s="509"/>
      <c r="E104" s="517"/>
      <c r="F104" s="509"/>
      <c r="G104" s="509"/>
      <c r="H104" s="509"/>
      <c r="I104" s="509"/>
      <c r="J104" s="509"/>
      <c r="K104" s="509"/>
      <c r="L104" s="518" t="s">
        <v>679</v>
      </c>
      <c r="M104" s="519"/>
      <c r="N104" s="520">
        <v>79.22</v>
      </c>
      <c r="O104" s="521"/>
      <c r="P104" s="772"/>
    </row>
    <row r="105" spans="1:16" ht="31.5" customHeight="1">
      <c r="A105" s="498" t="s">
        <v>1998</v>
      </c>
      <c r="B105" s="499" t="s">
        <v>591</v>
      </c>
      <c r="C105" s="500" t="e">
        <v>#REF!</v>
      </c>
      <c r="D105" s="500" t="s">
        <v>660</v>
      </c>
      <c r="E105" s="500"/>
      <c r="F105" s="500"/>
      <c r="G105" s="500"/>
      <c r="H105" s="500"/>
      <c r="I105" s="500"/>
      <c r="J105" s="500"/>
      <c r="K105" s="500"/>
      <c r="L105" s="500"/>
      <c r="M105" s="501" t="s">
        <v>48</v>
      </c>
      <c r="N105" s="502">
        <v>440.05</v>
      </c>
      <c r="O105" s="525"/>
      <c r="P105" s="774"/>
    </row>
    <row r="106" spans="1:16" s="483" customFormat="1" ht="12.75" customHeight="1">
      <c r="A106" s="506" t="s">
        <v>1999</v>
      </c>
      <c r="B106" s="580" t="s">
        <v>591</v>
      </c>
      <c r="C106" s="507" t="e">
        <v>#REF!</v>
      </c>
      <c r="D106" s="507">
        <v>43517</v>
      </c>
      <c r="E106" s="508">
        <v>440.05</v>
      </c>
      <c r="F106" s="509" t="s">
        <v>150</v>
      </c>
      <c r="G106" s="509"/>
      <c r="H106" s="510" t="s">
        <v>150</v>
      </c>
      <c r="I106" s="511"/>
      <c r="J106" s="510" t="s">
        <v>680</v>
      </c>
      <c r="K106" s="512">
        <v>0</v>
      </c>
      <c r="L106" s="513">
        <v>440.05</v>
      </c>
      <c r="M106" s="509">
        <v>1</v>
      </c>
      <c r="N106" s="514">
        <v>440.05</v>
      </c>
      <c r="O106" s="515"/>
      <c r="P106" s="764"/>
    </row>
    <row r="107" spans="1:16" s="483" customFormat="1" ht="12.75" customHeight="1">
      <c r="A107" s="506" t="s">
        <v>2000</v>
      </c>
      <c r="B107" s="580">
        <v>0</v>
      </c>
      <c r="C107" s="507" t="e">
        <v>#REF!</v>
      </c>
      <c r="D107" s="507">
        <v>43497</v>
      </c>
      <c r="E107" s="508">
        <v>1215</v>
      </c>
      <c r="F107" s="509" t="s">
        <v>1975</v>
      </c>
      <c r="G107" s="509"/>
      <c r="H107" s="510" t="s">
        <v>1975</v>
      </c>
      <c r="I107" s="511"/>
      <c r="J107" s="510">
        <v>7.0000000000000007E-2</v>
      </c>
      <c r="K107" s="512">
        <v>85.050000000000011</v>
      </c>
      <c r="L107" s="513">
        <v>1300.05</v>
      </c>
      <c r="M107" s="509">
        <v>1</v>
      </c>
      <c r="N107" s="514">
        <v>1300.05</v>
      </c>
      <c r="O107" s="515"/>
      <c r="P107" s="764"/>
    </row>
    <row r="108" spans="1:16" s="483" customFormat="1" ht="12.75" customHeight="1">
      <c r="A108" s="506" t="s">
        <v>2001</v>
      </c>
      <c r="B108" s="580">
        <v>0</v>
      </c>
      <c r="C108" s="507" t="e">
        <v>#REF!</v>
      </c>
      <c r="D108" s="507">
        <v>43497</v>
      </c>
      <c r="E108" s="508">
        <v>1373.99</v>
      </c>
      <c r="F108" s="509" t="s">
        <v>1975</v>
      </c>
      <c r="G108" s="509"/>
      <c r="H108" s="510" t="s">
        <v>1975</v>
      </c>
      <c r="I108" s="511"/>
      <c r="J108" s="510">
        <v>7.0000000000000007E-2</v>
      </c>
      <c r="K108" s="512">
        <v>96.179300000000012</v>
      </c>
      <c r="L108" s="513">
        <v>1470.1693</v>
      </c>
      <c r="M108" s="509">
        <v>1</v>
      </c>
      <c r="N108" s="514">
        <v>1470.1693</v>
      </c>
      <c r="O108" s="515"/>
      <c r="P108" s="764"/>
    </row>
    <row r="109" spans="1:16" s="483" customFormat="1" ht="12.75" customHeight="1">
      <c r="A109" s="516"/>
      <c r="B109" s="586"/>
      <c r="C109" s="509"/>
      <c r="D109" s="509"/>
      <c r="E109" s="517"/>
      <c r="F109" s="509"/>
      <c r="G109" s="509"/>
      <c r="H109" s="509"/>
      <c r="I109" s="509"/>
      <c r="J109" s="509"/>
      <c r="K109" s="509"/>
      <c r="L109" s="518" t="s">
        <v>679</v>
      </c>
      <c r="M109" s="519"/>
      <c r="N109" s="520">
        <v>440.05</v>
      </c>
      <c r="O109" s="521"/>
      <c r="P109" s="772"/>
    </row>
    <row r="110" spans="1:16" ht="31.5" customHeight="1">
      <c r="A110" s="498" t="s">
        <v>2002</v>
      </c>
      <c r="B110" s="499" t="s">
        <v>591</v>
      </c>
      <c r="C110" s="500" t="e">
        <v>#REF!</v>
      </c>
      <c r="D110" s="500" t="s">
        <v>711</v>
      </c>
      <c r="E110" s="500"/>
      <c r="F110" s="500"/>
      <c r="G110" s="500"/>
      <c r="H110" s="500"/>
      <c r="I110" s="500"/>
      <c r="J110" s="500"/>
      <c r="K110" s="500"/>
      <c r="L110" s="500"/>
      <c r="M110" s="501" t="s">
        <v>48</v>
      </c>
      <c r="N110" s="502">
        <v>112.88</v>
      </c>
      <c r="O110" s="525"/>
      <c r="P110" s="774"/>
    </row>
    <row r="111" spans="1:16" s="483" customFormat="1" ht="12.75" customHeight="1">
      <c r="A111" s="506" t="s">
        <v>2003</v>
      </c>
      <c r="B111" s="580" t="s">
        <v>591</v>
      </c>
      <c r="C111" s="507" t="e">
        <v>#REF!</v>
      </c>
      <c r="D111" s="507">
        <v>43517</v>
      </c>
      <c r="E111" s="508">
        <v>112.88</v>
      </c>
      <c r="F111" s="509" t="s">
        <v>150</v>
      </c>
      <c r="G111" s="509"/>
      <c r="H111" s="510" t="s">
        <v>150</v>
      </c>
      <c r="I111" s="511"/>
      <c r="J111" s="510" t="s">
        <v>680</v>
      </c>
      <c r="K111" s="512">
        <v>0</v>
      </c>
      <c r="L111" s="513">
        <v>112.88</v>
      </c>
      <c r="M111" s="509">
        <v>1</v>
      </c>
      <c r="N111" s="514">
        <v>112.88</v>
      </c>
      <c r="O111" s="515"/>
      <c r="P111" s="764"/>
    </row>
    <row r="112" spans="1:16" s="483" customFormat="1" ht="12.75" customHeight="1">
      <c r="A112" s="506" t="s">
        <v>2004</v>
      </c>
      <c r="B112" s="580">
        <v>0</v>
      </c>
      <c r="C112" s="507" t="e">
        <v>#REF!</v>
      </c>
      <c r="D112" s="507">
        <v>43497</v>
      </c>
      <c r="E112" s="508">
        <v>1215</v>
      </c>
      <c r="F112" s="509" t="s">
        <v>1975</v>
      </c>
      <c r="G112" s="509"/>
      <c r="H112" s="510" t="s">
        <v>1975</v>
      </c>
      <c r="I112" s="511"/>
      <c r="J112" s="510">
        <v>7.0000000000000007E-2</v>
      </c>
      <c r="K112" s="512">
        <v>85.050000000000011</v>
      </c>
      <c r="L112" s="513">
        <v>1300.05</v>
      </c>
      <c r="M112" s="509">
        <v>1</v>
      </c>
      <c r="N112" s="514">
        <v>1300.05</v>
      </c>
      <c r="O112" s="515"/>
      <c r="P112" s="764"/>
    </row>
    <row r="113" spans="1:16" s="483" customFormat="1" ht="12.75" customHeight="1">
      <c r="A113" s="506" t="s">
        <v>2005</v>
      </c>
      <c r="B113" s="580">
        <v>0</v>
      </c>
      <c r="C113" s="507" t="e">
        <v>#REF!</v>
      </c>
      <c r="D113" s="507">
        <v>43497</v>
      </c>
      <c r="E113" s="508">
        <v>1373.99</v>
      </c>
      <c r="F113" s="509" t="s">
        <v>1975</v>
      </c>
      <c r="G113" s="509"/>
      <c r="H113" s="510" t="s">
        <v>1975</v>
      </c>
      <c r="I113" s="511"/>
      <c r="J113" s="510">
        <v>7.0000000000000007E-2</v>
      </c>
      <c r="K113" s="512">
        <v>96.179300000000012</v>
      </c>
      <c r="L113" s="513">
        <v>1470.1693</v>
      </c>
      <c r="M113" s="509">
        <v>1</v>
      </c>
      <c r="N113" s="514">
        <v>1470.1693</v>
      </c>
      <c r="O113" s="515"/>
      <c r="P113" s="764"/>
    </row>
    <row r="114" spans="1:16" s="483" customFormat="1" ht="12.75" customHeight="1">
      <c r="A114" s="516"/>
      <c r="B114" s="586"/>
      <c r="C114" s="509"/>
      <c r="D114" s="509"/>
      <c r="E114" s="517"/>
      <c r="F114" s="509"/>
      <c r="G114" s="509"/>
      <c r="H114" s="509"/>
      <c r="I114" s="509"/>
      <c r="J114" s="509"/>
      <c r="K114" s="509"/>
      <c r="L114" s="518" t="s">
        <v>679</v>
      </c>
      <c r="M114" s="519"/>
      <c r="N114" s="520">
        <v>112.88</v>
      </c>
      <c r="O114" s="521"/>
      <c r="P114" s="772"/>
    </row>
    <row r="115" spans="1:16" ht="31.5" customHeight="1">
      <c r="A115" s="498" t="s">
        <v>2006</v>
      </c>
      <c r="B115" s="499" t="s">
        <v>664</v>
      </c>
      <c r="C115" s="500" t="e">
        <v>#REF!</v>
      </c>
      <c r="D115" s="500" t="s">
        <v>663</v>
      </c>
      <c r="E115" s="500"/>
      <c r="F115" s="500"/>
      <c r="G115" s="500"/>
      <c r="H115" s="500"/>
      <c r="I115" s="500"/>
      <c r="J115" s="500"/>
      <c r="K115" s="500"/>
      <c r="L115" s="500"/>
      <c r="M115" s="501" t="s">
        <v>48</v>
      </c>
      <c r="N115" s="502">
        <v>433.35</v>
      </c>
      <c r="O115" s="525"/>
      <c r="P115" s="774"/>
    </row>
    <row r="116" spans="1:16" s="483" customFormat="1" ht="12.75" customHeight="1">
      <c r="A116" s="506" t="s">
        <v>2007</v>
      </c>
      <c r="B116" s="580" t="s">
        <v>712</v>
      </c>
      <c r="C116" s="507" t="e">
        <v>#REF!</v>
      </c>
      <c r="D116" s="507">
        <v>43516</v>
      </c>
      <c r="E116" s="508">
        <v>650</v>
      </c>
      <c r="F116" s="509" t="s">
        <v>1975</v>
      </c>
      <c r="G116" s="509"/>
      <c r="H116" s="510" t="s">
        <v>1975</v>
      </c>
      <c r="I116" s="511"/>
      <c r="J116" s="510">
        <v>7.0000000000000007E-2</v>
      </c>
      <c r="K116" s="512">
        <v>45.500000000000007</v>
      </c>
      <c r="L116" s="513">
        <v>695.5</v>
      </c>
      <c r="M116" s="509">
        <v>1</v>
      </c>
      <c r="N116" s="514">
        <v>695.5</v>
      </c>
      <c r="O116" s="515"/>
      <c r="P116" s="764"/>
    </row>
    <row r="117" spans="1:16" s="483" customFormat="1" ht="12.75" customHeight="1">
      <c r="A117" s="506" t="s">
        <v>2008</v>
      </c>
      <c r="B117" s="580" t="s">
        <v>664</v>
      </c>
      <c r="C117" s="507" t="e">
        <v>#REF!</v>
      </c>
      <c r="D117" s="507">
        <v>43516</v>
      </c>
      <c r="E117" s="508">
        <v>405</v>
      </c>
      <c r="F117" s="509" t="s">
        <v>1975</v>
      </c>
      <c r="G117" s="509"/>
      <c r="H117" s="510" t="s">
        <v>1975</v>
      </c>
      <c r="I117" s="511"/>
      <c r="J117" s="510">
        <v>7.0000000000000007E-2</v>
      </c>
      <c r="K117" s="512">
        <v>28.35</v>
      </c>
      <c r="L117" s="513">
        <v>433.35</v>
      </c>
      <c r="M117" s="509">
        <v>1</v>
      </c>
      <c r="N117" s="514">
        <v>433.35</v>
      </c>
      <c r="O117" s="515"/>
      <c r="P117" s="764"/>
    </row>
    <row r="118" spans="1:16" s="483" customFormat="1" ht="12.75" customHeight="1">
      <c r="A118" s="506" t="s">
        <v>2009</v>
      </c>
      <c r="B118" s="580" t="s">
        <v>713</v>
      </c>
      <c r="C118" s="507" t="e">
        <v>#REF!</v>
      </c>
      <c r="D118" s="507">
        <v>43516</v>
      </c>
      <c r="E118" s="508">
        <v>479</v>
      </c>
      <c r="F118" s="509" t="s">
        <v>1975</v>
      </c>
      <c r="G118" s="509"/>
      <c r="H118" s="510" t="s">
        <v>1975</v>
      </c>
      <c r="I118" s="511"/>
      <c r="J118" s="510">
        <v>7.0000000000000007E-2</v>
      </c>
      <c r="K118" s="512">
        <v>33.53</v>
      </c>
      <c r="L118" s="513">
        <v>512.53</v>
      </c>
      <c r="M118" s="509">
        <v>1</v>
      </c>
      <c r="N118" s="514">
        <v>512.53</v>
      </c>
      <c r="O118" s="515"/>
      <c r="P118" s="764"/>
    </row>
    <row r="119" spans="1:16" s="483" customFormat="1" ht="12.75" customHeight="1">
      <c r="A119" s="516"/>
      <c r="B119" s="586"/>
      <c r="C119" s="509"/>
      <c r="D119" s="509"/>
      <c r="E119" s="517"/>
      <c r="F119" s="509"/>
      <c r="G119" s="509"/>
      <c r="H119" s="509"/>
      <c r="I119" s="509"/>
      <c r="J119" s="509"/>
      <c r="K119" s="509"/>
      <c r="L119" s="518" t="s">
        <v>679</v>
      </c>
      <c r="M119" s="519"/>
      <c r="N119" s="520">
        <v>433.35</v>
      </c>
      <c r="O119" s="521"/>
      <c r="P119" s="772"/>
    </row>
    <row r="120" spans="1:16" ht="31.5" customHeight="1">
      <c r="A120" s="498" t="s">
        <v>2010</v>
      </c>
      <c r="B120" s="499">
        <v>0</v>
      </c>
      <c r="C120" s="500" t="e">
        <v>#REF!</v>
      </c>
      <c r="D120" s="500">
        <v>0</v>
      </c>
      <c r="E120" s="500"/>
      <c r="F120" s="500"/>
      <c r="G120" s="500"/>
      <c r="H120" s="500"/>
      <c r="I120" s="500"/>
      <c r="J120" s="500"/>
      <c r="K120" s="500"/>
      <c r="L120" s="500"/>
      <c r="M120" s="501" t="s">
        <v>47</v>
      </c>
      <c r="N120" s="502">
        <v>1300.05</v>
      </c>
      <c r="O120" s="525"/>
      <c r="P120" s="774"/>
    </row>
    <row r="121" spans="1:16" s="483" customFormat="1" ht="12.75" customHeight="1">
      <c r="A121" s="506" t="s">
        <v>2011</v>
      </c>
      <c r="B121" s="580">
        <v>0</v>
      </c>
      <c r="C121" s="507" t="e">
        <v>#REF!</v>
      </c>
      <c r="D121" s="507">
        <v>43497</v>
      </c>
      <c r="E121" s="508">
        <v>1379.99</v>
      </c>
      <c r="F121" s="509" t="s">
        <v>1975</v>
      </c>
      <c r="G121" s="509"/>
      <c r="H121" s="510" t="s">
        <v>1975</v>
      </c>
      <c r="I121" s="511"/>
      <c r="J121" s="510">
        <v>7.0000000000000007E-2</v>
      </c>
      <c r="K121" s="512">
        <v>96.599300000000014</v>
      </c>
      <c r="L121" s="513">
        <v>1476.5893000000001</v>
      </c>
      <c r="M121" s="509">
        <v>1</v>
      </c>
      <c r="N121" s="514">
        <v>1476.5893000000001</v>
      </c>
      <c r="O121" s="515"/>
      <c r="P121" s="764"/>
    </row>
    <row r="122" spans="1:16" s="483" customFormat="1" ht="12.75" customHeight="1">
      <c r="A122" s="506" t="s">
        <v>2012</v>
      </c>
      <c r="B122" s="580">
        <v>0</v>
      </c>
      <c r="C122" s="507" t="e">
        <v>#REF!</v>
      </c>
      <c r="D122" s="507">
        <v>43497</v>
      </c>
      <c r="E122" s="508">
        <v>1215</v>
      </c>
      <c r="F122" s="509" t="s">
        <v>1975</v>
      </c>
      <c r="G122" s="509"/>
      <c r="H122" s="510" t="s">
        <v>1975</v>
      </c>
      <c r="I122" s="511"/>
      <c r="J122" s="510">
        <v>7.0000000000000007E-2</v>
      </c>
      <c r="K122" s="512">
        <v>85.050000000000011</v>
      </c>
      <c r="L122" s="513">
        <v>1300.05</v>
      </c>
      <c r="M122" s="509">
        <v>1</v>
      </c>
      <c r="N122" s="514">
        <v>1300.05</v>
      </c>
      <c r="O122" s="515"/>
      <c r="P122" s="764"/>
    </row>
    <row r="123" spans="1:16" s="483" customFormat="1" ht="12.75" customHeight="1">
      <c r="A123" s="506" t="s">
        <v>2013</v>
      </c>
      <c r="B123" s="580">
        <v>0</v>
      </c>
      <c r="C123" s="507" t="e">
        <v>#REF!</v>
      </c>
      <c r="D123" s="507">
        <v>43497</v>
      </c>
      <c r="E123" s="508">
        <v>1373.99</v>
      </c>
      <c r="F123" s="509" t="s">
        <v>1975</v>
      </c>
      <c r="G123" s="509"/>
      <c r="H123" s="510" t="s">
        <v>1975</v>
      </c>
      <c r="I123" s="511"/>
      <c r="J123" s="510">
        <v>7.0000000000000007E-2</v>
      </c>
      <c r="K123" s="512">
        <v>96.179300000000012</v>
      </c>
      <c r="L123" s="513">
        <v>1470.1693</v>
      </c>
      <c r="M123" s="509">
        <v>1</v>
      </c>
      <c r="N123" s="514">
        <v>1470.1693</v>
      </c>
      <c r="O123" s="515"/>
      <c r="P123" s="764"/>
    </row>
    <row r="124" spans="1:16" s="483" customFormat="1" ht="12.75" customHeight="1">
      <c r="A124" s="516"/>
      <c r="B124" s="586"/>
      <c r="C124" s="509"/>
      <c r="D124" s="509"/>
      <c r="E124" s="517"/>
      <c r="F124" s="509"/>
      <c r="G124" s="509"/>
      <c r="H124" s="509"/>
      <c r="I124" s="509"/>
      <c r="J124" s="509"/>
      <c r="K124" s="509"/>
      <c r="L124" s="518" t="s">
        <v>679</v>
      </c>
      <c r="M124" s="519"/>
      <c r="N124" s="520">
        <v>1300.05</v>
      </c>
      <c r="O124" s="521"/>
      <c r="P124" s="772"/>
    </row>
    <row r="125" spans="1:16" ht="31.5" customHeight="1">
      <c r="A125" s="498" t="s">
        <v>2014</v>
      </c>
      <c r="B125" s="499">
        <v>0</v>
      </c>
      <c r="C125" s="500" t="e">
        <v>#REF!</v>
      </c>
      <c r="D125" s="500">
        <v>0</v>
      </c>
      <c r="E125" s="500"/>
      <c r="F125" s="500"/>
      <c r="G125" s="500"/>
      <c r="H125" s="500"/>
      <c r="I125" s="500"/>
      <c r="J125" s="500"/>
      <c r="K125" s="500"/>
      <c r="L125" s="500"/>
      <c r="M125" s="501" t="s">
        <v>49</v>
      </c>
      <c r="N125" s="502">
        <v>1300.05</v>
      </c>
      <c r="O125" s="525"/>
      <c r="P125" s="774"/>
    </row>
    <row r="126" spans="1:16" s="483" customFormat="1" ht="12.75" customHeight="1">
      <c r="A126" s="506" t="s">
        <v>2015</v>
      </c>
      <c r="B126" s="580">
        <v>0</v>
      </c>
      <c r="C126" s="507" t="e">
        <v>#REF!</v>
      </c>
      <c r="D126" s="507">
        <v>43497</v>
      </c>
      <c r="E126" s="508">
        <v>1379.99</v>
      </c>
      <c r="F126" s="509" t="s">
        <v>1975</v>
      </c>
      <c r="G126" s="509"/>
      <c r="H126" s="510" t="s">
        <v>1975</v>
      </c>
      <c r="I126" s="511"/>
      <c r="J126" s="510">
        <v>7.0000000000000007E-2</v>
      </c>
      <c r="K126" s="512">
        <v>96.599300000000014</v>
      </c>
      <c r="L126" s="513">
        <v>1476.5893000000001</v>
      </c>
      <c r="M126" s="509">
        <v>1</v>
      </c>
      <c r="N126" s="514">
        <v>1476.5893000000001</v>
      </c>
      <c r="O126" s="515"/>
      <c r="P126" s="764"/>
    </row>
    <row r="127" spans="1:16" s="483" customFormat="1" ht="12.75" customHeight="1">
      <c r="A127" s="506" t="s">
        <v>2016</v>
      </c>
      <c r="B127" s="580">
        <v>0</v>
      </c>
      <c r="C127" s="507" t="e">
        <v>#REF!</v>
      </c>
      <c r="D127" s="507">
        <v>43497</v>
      </c>
      <c r="E127" s="508">
        <v>1215</v>
      </c>
      <c r="F127" s="509" t="s">
        <v>1975</v>
      </c>
      <c r="G127" s="509"/>
      <c r="H127" s="510" t="s">
        <v>1975</v>
      </c>
      <c r="I127" s="511"/>
      <c r="J127" s="510">
        <v>7.0000000000000007E-2</v>
      </c>
      <c r="K127" s="512">
        <v>85.050000000000011</v>
      </c>
      <c r="L127" s="513">
        <v>1300.05</v>
      </c>
      <c r="M127" s="509">
        <v>1</v>
      </c>
      <c r="N127" s="514">
        <v>1300.05</v>
      </c>
      <c r="O127" s="515"/>
      <c r="P127" s="764"/>
    </row>
    <row r="128" spans="1:16" s="483" customFormat="1" ht="12.75" customHeight="1">
      <c r="A128" s="506" t="s">
        <v>2017</v>
      </c>
      <c r="B128" s="580">
        <v>0</v>
      </c>
      <c r="C128" s="507" t="e">
        <v>#REF!</v>
      </c>
      <c r="D128" s="507">
        <v>43497</v>
      </c>
      <c r="E128" s="508">
        <v>1373.99</v>
      </c>
      <c r="F128" s="509" t="s">
        <v>1975</v>
      </c>
      <c r="G128" s="509"/>
      <c r="H128" s="510" t="s">
        <v>1975</v>
      </c>
      <c r="I128" s="511"/>
      <c r="J128" s="510">
        <v>7.0000000000000007E-2</v>
      </c>
      <c r="K128" s="512">
        <v>96.179300000000012</v>
      </c>
      <c r="L128" s="513">
        <v>1470.1693</v>
      </c>
      <c r="M128" s="509">
        <v>1</v>
      </c>
      <c r="N128" s="514">
        <v>1470.1693</v>
      </c>
      <c r="O128" s="515"/>
      <c r="P128" s="764"/>
    </row>
    <row r="129" spans="1:16" s="483" customFormat="1" ht="12.75" customHeight="1">
      <c r="A129" s="516"/>
      <c r="B129" s="586"/>
      <c r="C129" s="509"/>
      <c r="D129" s="509"/>
      <c r="E129" s="517"/>
      <c r="F129" s="509"/>
      <c r="G129" s="509"/>
      <c r="H129" s="509"/>
      <c r="I129" s="509"/>
      <c r="J129" s="509"/>
      <c r="K129" s="509"/>
      <c r="L129" s="518" t="s">
        <v>679</v>
      </c>
      <c r="M129" s="519"/>
      <c r="N129" s="520">
        <v>1300.05</v>
      </c>
      <c r="O129" s="521"/>
      <c r="P129" s="772"/>
    </row>
    <row r="130" spans="1:16" ht="31.5" customHeight="1">
      <c r="A130" s="498" t="s">
        <v>2018</v>
      </c>
      <c r="B130" s="499">
        <v>0</v>
      </c>
      <c r="C130" s="500" t="e">
        <v>#REF!</v>
      </c>
      <c r="D130" s="500">
        <v>0</v>
      </c>
      <c r="E130" s="500"/>
      <c r="F130" s="500"/>
      <c r="G130" s="500"/>
      <c r="H130" s="500"/>
      <c r="I130" s="500"/>
      <c r="J130" s="500"/>
      <c r="K130" s="500"/>
      <c r="L130" s="500"/>
      <c r="M130" s="501" t="s">
        <v>49</v>
      </c>
      <c r="N130" s="502">
        <v>1300.05</v>
      </c>
      <c r="O130" s="525"/>
      <c r="P130" s="774"/>
    </row>
    <row r="131" spans="1:16" s="483" customFormat="1" ht="12.75" customHeight="1">
      <c r="A131" s="506" t="s">
        <v>2019</v>
      </c>
      <c r="B131" s="580">
        <v>0</v>
      </c>
      <c r="C131" s="507" t="e">
        <v>#REF!</v>
      </c>
      <c r="D131" s="507">
        <v>43497</v>
      </c>
      <c r="E131" s="508">
        <v>1379.99</v>
      </c>
      <c r="F131" s="509" t="s">
        <v>1975</v>
      </c>
      <c r="G131" s="509"/>
      <c r="H131" s="510" t="s">
        <v>1975</v>
      </c>
      <c r="I131" s="511"/>
      <c r="J131" s="510">
        <v>7.0000000000000007E-2</v>
      </c>
      <c r="K131" s="512">
        <v>96.599300000000014</v>
      </c>
      <c r="L131" s="513">
        <v>1476.5893000000001</v>
      </c>
      <c r="M131" s="509">
        <v>1</v>
      </c>
      <c r="N131" s="514">
        <v>1476.5893000000001</v>
      </c>
      <c r="O131" s="515"/>
      <c r="P131" s="764"/>
    </row>
    <row r="132" spans="1:16" s="483" customFormat="1" ht="12.75" customHeight="1">
      <c r="A132" s="506" t="s">
        <v>2020</v>
      </c>
      <c r="B132" s="580">
        <v>0</v>
      </c>
      <c r="C132" s="507" t="e">
        <v>#REF!</v>
      </c>
      <c r="D132" s="507">
        <v>43497</v>
      </c>
      <c r="E132" s="508">
        <v>1215</v>
      </c>
      <c r="F132" s="509" t="s">
        <v>1975</v>
      </c>
      <c r="G132" s="509"/>
      <c r="H132" s="510" t="s">
        <v>1975</v>
      </c>
      <c r="I132" s="511"/>
      <c r="J132" s="510">
        <v>7.0000000000000007E-2</v>
      </c>
      <c r="K132" s="512">
        <v>85.050000000000011</v>
      </c>
      <c r="L132" s="513">
        <v>1300.05</v>
      </c>
      <c r="M132" s="509">
        <v>1</v>
      </c>
      <c r="N132" s="514">
        <v>1300.05</v>
      </c>
      <c r="O132" s="515"/>
      <c r="P132" s="764"/>
    </row>
    <row r="133" spans="1:16" s="483" customFormat="1" ht="12.75" customHeight="1">
      <c r="A133" s="506" t="s">
        <v>2021</v>
      </c>
      <c r="B133" s="580">
        <v>0</v>
      </c>
      <c r="C133" s="507" t="e">
        <v>#REF!</v>
      </c>
      <c r="D133" s="507">
        <v>43497</v>
      </c>
      <c r="E133" s="508">
        <v>1373.99</v>
      </c>
      <c r="F133" s="509" t="s">
        <v>1975</v>
      </c>
      <c r="G133" s="509"/>
      <c r="H133" s="510" t="s">
        <v>1975</v>
      </c>
      <c r="I133" s="511"/>
      <c r="J133" s="510">
        <v>7.0000000000000007E-2</v>
      </c>
      <c r="K133" s="512">
        <v>96.179300000000012</v>
      </c>
      <c r="L133" s="513">
        <v>1470.1693</v>
      </c>
      <c r="M133" s="509">
        <v>1</v>
      </c>
      <c r="N133" s="514">
        <v>1470.1693</v>
      </c>
      <c r="O133" s="515"/>
      <c r="P133" s="764"/>
    </row>
    <row r="134" spans="1:16" s="483" customFormat="1" ht="12.75" customHeight="1">
      <c r="A134" s="516"/>
      <c r="B134" s="586"/>
      <c r="C134" s="509"/>
      <c r="D134" s="509"/>
      <c r="E134" s="517"/>
      <c r="F134" s="509"/>
      <c r="G134" s="509"/>
      <c r="H134" s="509"/>
      <c r="I134" s="509"/>
      <c r="J134" s="509"/>
      <c r="K134" s="509"/>
      <c r="L134" s="518" t="s">
        <v>679</v>
      </c>
      <c r="M134" s="519"/>
      <c r="N134" s="520">
        <v>1300.05</v>
      </c>
      <c r="O134" s="521"/>
      <c r="P134" s="772"/>
    </row>
    <row r="135" spans="1:16" ht="31.5" customHeight="1">
      <c r="A135" s="498" t="s">
        <v>2022</v>
      </c>
      <c r="B135" s="499">
        <v>0</v>
      </c>
      <c r="C135" s="500" t="e">
        <v>#REF!</v>
      </c>
      <c r="D135" s="500">
        <v>0</v>
      </c>
      <c r="E135" s="500"/>
      <c r="F135" s="500"/>
      <c r="G135" s="500"/>
      <c r="H135" s="500"/>
      <c r="I135" s="500"/>
      <c r="J135" s="500"/>
      <c r="K135" s="500"/>
      <c r="L135" s="500"/>
      <c r="M135" s="501" t="s">
        <v>49</v>
      </c>
      <c r="N135" s="502">
        <v>1300.05</v>
      </c>
      <c r="O135" s="525"/>
      <c r="P135" s="774"/>
    </row>
    <row r="136" spans="1:16" s="483" customFormat="1" ht="12.75" customHeight="1">
      <c r="A136" s="506" t="s">
        <v>2023</v>
      </c>
      <c r="B136" s="580">
        <v>0</v>
      </c>
      <c r="C136" s="507" t="e">
        <v>#REF!</v>
      </c>
      <c r="D136" s="507">
        <v>43497</v>
      </c>
      <c r="E136" s="508">
        <v>1379.99</v>
      </c>
      <c r="F136" s="509" t="s">
        <v>1975</v>
      </c>
      <c r="G136" s="509"/>
      <c r="H136" s="510" t="s">
        <v>1975</v>
      </c>
      <c r="I136" s="511"/>
      <c r="J136" s="510">
        <v>7.0000000000000007E-2</v>
      </c>
      <c r="K136" s="512">
        <v>96.599300000000014</v>
      </c>
      <c r="L136" s="513">
        <v>1476.5893000000001</v>
      </c>
      <c r="M136" s="509">
        <v>1</v>
      </c>
      <c r="N136" s="514">
        <v>1476.5893000000001</v>
      </c>
      <c r="O136" s="515"/>
      <c r="P136" s="764"/>
    </row>
    <row r="137" spans="1:16" s="483" customFormat="1" ht="12.75" customHeight="1">
      <c r="A137" s="506" t="s">
        <v>2024</v>
      </c>
      <c r="B137" s="580">
        <v>0</v>
      </c>
      <c r="C137" s="507" t="e">
        <v>#REF!</v>
      </c>
      <c r="D137" s="507">
        <v>43497</v>
      </c>
      <c r="E137" s="508">
        <v>1215</v>
      </c>
      <c r="F137" s="509" t="s">
        <v>1975</v>
      </c>
      <c r="G137" s="509"/>
      <c r="H137" s="510" t="s">
        <v>1975</v>
      </c>
      <c r="I137" s="511"/>
      <c r="J137" s="510">
        <v>7.0000000000000007E-2</v>
      </c>
      <c r="K137" s="512">
        <v>85.050000000000011</v>
      </c>
      <c r="L137" s="513">
        <v>1300.05</v>
      </c>
      <c r="M137" s="509">
        <v>1</v>
      </c>
      <c r="N137" s="514">
        <v>1300.05</v>
      </c>
      <c r="O137" s="515"/>
      <c r="P137" s="764"/>
    </row>
    <row r="138" spans="1:16" s="483" customFormat="1" ht="12.75" customHeight="1">
      <c r="A138" s="506" t="s">
        <v>2025</v>
      </c>
      <c r="B138" s="580">
        <v>0</v>
      </c>
      <c r="C138" s="507" t="e">
        <v>#REF!</v>
      </c>
      <c r="D138" s="507">
        <v>43497</v>
      </c>
      <c r="E138" s="508">
        <v>1373.99</v>
      </c>
      <c r="F138" s="509" t="s">
        <v>1975</v>
      </c>
      <c r="G138" s="509"/>
      <c r="H138" s="510" t="s">
        <v>1975</v>
      </c>
      <c r="I138" s="511"/>
      <c r="J138" s="510">
        <v>7.0000000000000007E-2</v>
      </c>
      <c r="K138" s="512">
        <v>96.179300000000012</v>
      </c>
      <c r="L138" s="513">
        <v>1470.1693</v>
      </c>
      <c r="M138" s="509">
        <v>1</v>
      </c>
      <c r="N138" s="514">
        <v>1470.1693</v>
      </c>
      <c r="O138" s="515"/>
      <c r="P138" s="764"/>
    </row>
    <row r="139" spans="1:16" s="483" customFormat="1" ht="12.75" customHeight="1">
      <c r="A139" s="516"/>
      <c r="B139" s="586"/>
      <c r="C139" s="509"/>
      <c r="D139" s="509"/>
      <c r="E139" s="517"/>
      <c r="F139" s="509"/>
      <c r="G139" s="509"/>
      <c r="H139" s="509"/>
      <c r="I139" s="509"/>
      <c r="J139" s="509"/>
      <c r="K139" s="509"/>
      <c r="L139" s="518" t="s">
        <v>679</v>
      </c>
      <c r="M139" s="519"/>
      <c r="N139" s="520">
        <v>1300.05</v>
      </c>
      <c r="O139" s="521"/>
      <c r="P139" s="772"/>
    </row>
  </sheetData>
  <autoFilter ref="A1:N44"/>
  <mergeCells count="13">
    <mergeCell ref="A2:P2"/>
    <mergeCell ref="A3:P3"/>
    <mergeCell ref="A9:P9"/>
    <mergeCell ref="A7:P7"/>
    <mergeCell ref="F25:G25"/>
    <mergeCell ref="H25:I25"/>
    <mergeCell ref="J25:K25"/>
    <mergeCell ref="F13:G13"/>
    <mergeCell ref="H13:I13"/>
    <mergeCell ref="J13:K13"/>
    <mergeCell ref="F19:G19"/>
    <mergeCell ref="H19:I19"/>
    <mergeCell ref="J19:K19"/>
  </mergeCells>
  <printOptions horizontalCentered="1"/>
  <pageMargins left="0.51181102362204722" right="0.51181102362204722" top="0.78740157480314965" bottom="0.78740157480314965" header="0.31496062992125984" footer="0.31496062992125984"/>
  <pageSetup paperSize="9" scale="56" fitToHeight="0" orientation="landscape" r:id="rId1"/>
  <rowBreaks count="3" manualBreakCount="3">
    <brk id="23" max="15" man="1"/>
    <brk id="72" max="14" man="1"/>
    <brk id="99" max="14" man="1"/>
  </rowBreaks>
  <drawing r:id="rId2"/>
</worksheet>
</file>

<file path=xl/worksheets/sheet9.xml><?xml version="1.0" encoding="utf-8"?>
<worksheet xmlns="http://schemas.openxmlformats.org/spreadsheetml/2006/main" xmlns:r="http://schemas.openxmlformats.org/officeDocument/2006/relationships">
  <sheetPr codeName="Plan23">
    <pageSetUpPr fitToPage="1"/>
  </sheetPr>
  <dimension ref="A1:N34"/>
  <sheetViews>
    <sheetView view="pageBreakPreview" topLeftCell="A10" zoomScale="85" zoomScaleSheetLayoutView="85" workbookViewId="0">
      <selection activeCell="A10" sqref="A1:C1048576"/>
    </sheetView>
  </sheetViews>
  <sheetFormatPr defaultColWidth="11.42578125" defaultRowHeight="15"/>
  <cols>
    <col min="1" max="1" width="7.7109375" style="26" customWidth="1"/>
    <col min="2" max="2" width="54.140625" style="26" customWidth="1"/>
    <col min="3" max="3" width="24.42578125" style="26" customWidth="1"/>
    <col min="4" max="5" width="17.140625" style="26" customWidth="1"/>
    <col min="6" max="6" width="14" style="26" customWidth="1"/>
    <col min="7" max="8" width="14.42578125" style="26" customWidth="1"/>
    <col min="9" max="9" width="13.42578125" style="26" customWidth="1"/>
    <col min="10" max="10" width="14" style="26" customWidth="1"/>
    <col min="11" max="11" width="13.85546875" style="26" customWidth="1"/>
    <col min="12" max="12" width="13.5703125" style="26" customWidth="1"/>
    <col min="13" max="13" width="13.42578125" style="26" customWidth="1"/>
    <col min="14" max="14" width="12.42578125" style="26" customWidth="1"/>
    <col min="15" max="256" width="11.42578125" style="26"/>
    <col min="257" max="257" width="7.7109375" style="26" customWidth="1"/>
    <col min="258" max="258" width="54.140625" style="26" customWidth="1"/>
    <col min="259" max="259" width="20.7109375" style="26" customWidth="1"/>
    <col min="260" max="261" width="17.140625" style="26" customWidth="1"/>
    <col min="262" max="262" width="14" style="26" customWidth="1"/>
    <col min="263" max="264" width="14.42578125" style="26" customWidth="1"/>
    <col min="265" max="265" width="13.42578125" style="26" customWidth="1"/>
    <col min="266" max="266" width="14" style="26" customWidth="1"/>
    <col min="267" max="267" width="13.85546875" style="26" customWidth="1"/>
    <col min="268" max="268" width="13.5703125" style="26" customWidth="1"/>
    <col min="269" max="269" width="13.42578125" style="26" customWidth="1"/>
    <col min="270" max="270" width="12.42578125" style="26" customWidth="1"/>
    <col min="271" max="512" width="11.42578125" style="26"/>
    <col min="513" max="513" width="7.7109375" style="26" customWidth="1"/>
    <col min="514" max="514" width="54.140625" style="26" customWidth="1"/>
    <col min="515" max="515" width="20.7109375" style="26" customWidth="1"/>
    <col min="516" max="517" width="17.140625" style="26" customWidth="1"/>
    <col min="518" max="518" width="14" style="26" customWidth="1"/>
    <col min="519" max="520" width="14.42578125" style="26" customWidth="1"/>
    <col min="521" max="521" width="13.42578125" style="26" customWidth="1"/>
    <col min="522" max="522" width="14" style="26" customWidth="1"/>
    <col min="523" max="523" width="13.85546875" style="26" customWidth="1"/>
    <col min="524" max="524" width="13.5703125" style="26" customWidth="1"/>
    <col min="525" max="525" width="13.42578125" style="26" customWidth="1"/>
    <col min="526" max="526" width="12.42578125" style="26" customWidth="1"/>
    <col min="527" max="768" width="11.42578125" style="26"/>
    <col min="769" max="769" width="7.7109375" style="26" customWidth="1"/>
    <col min="770" max="770" width="54.140625" style="26" customWidth="1"/>
    <col min="771" max="771" width="20.7109375" style="26" customWidth="1"/>
    <col min="772" max="773" width="17.140625" style="26" customWidth="1"/>
    <col min="774" max="774" width="14" style="26" customWidth="1"/>
    <col min="775" max="776" width="14.42578125" style="26" customWidth="1"/>
    <col min="777" max="777" width="13.42578125" style="26" customWidth="1"/>
    <col min="778" max="778" width="14" style="26" customWidth="1"/>
    <col min="779" max="779" width="13.85546875" style="26" customWidth="1"/>
    <col min="780" max="780" width="13.5703125" style="26" customWidth="1"/>
    <col min="781" max="781" width="13.42578125" style="26" customWidth="1"/>
    <col min="782" max="782" width="12.42578125" style="26" customWidth="1"/>
    <col min="783" max="1024" width="11.42578125" style="26"/>
    <col min="1025" max="1025" width="7.7109375" style="26" customWidth="1"/>
    <col min="1026" max="1026" width="54.140625" style="26" customWidth="1"/>
    <col min="1027" max="1027" width="20.7109375" style="26" customWidth="1"/>
    <col min="1028" max="1029" width="17.140625" style="26" customWidth="1"/>
    <col min="1030" max="1030" width="14" style="26" customWidth="1"/>
    <col min="1031" max="1032" width="14.42578125" style="26" customWidth="1"/>
    <col min="1033" max="1033" width="13.42578125" style="26" customWidth="1"/>
    <col min="1034" max="1034" width="14" style="26" customWidth="1"/>
    <col min="1035" max="1035" width="13.85546875" style="26" customWidth="1"/>
    <col min="1036" max="1036" width="13.5703125" style="26" customWidth="1"/>
    <col min="1037" max="1037" width="13.42578125" style="26" customWidth="1"/>
    <col min="1038" max="1038" width="12.42578125" style="26" customWidth="1"/>
    <col min="1039" max="1280" width="11.42578125" style="26"/>
    <col min="1281" max="1281" width="7.7109375" style="26" customWidth="1"/>
    <col min="1282" max="1282" width="54.140625" style="26" customWidth="1"/>
    <col min="1283" max="1283" width="20.7109375" style="26" customWidth="1"/>
    <col min="1284" max="1285" width="17.140625" style="26" customWidth="1"/>
    <col min="1286" max="1286" width="14" style="26" customWidth="1"/>
    <col min="1287" max="1288" width="14.42578125" style="26" customWidth="1"/>
    <col min="1289" max="1289" width="13.42578125" style="26" customWidth="1"/>
    <col min="1290" max="1290" width="14" style="26" customWidth="1"/>
    <col min="1291" max="1291" width="13.85546875" style="26" customWidth="1"/>
    <col min="1292" max="1292" width="13.5703125" style="26" customWidth="1"/>
    <col min="1293" max="1293" width="13.42578125" style="26" customWidth="1"/>
    <col min="1294" max="1294" width="12.42578125" style="26" customWidth="1"/>
    <col min="1295" max="1536" width="11.42578125" style="26"/>
    <col min="1537" max="1537" width="7.7109375" style="26" customWidth="1"/>
    <col min="1538" max="1538" width="54.140625" style="26" customWidth="1"/>
    <col min="1539" max="1539" width="20.7109375" style="26" customWidth="1"/>
    <col min="1540" max="1541" width="17.140625" style="26" customWidth="1"/>
    <col min="1542" max="1542" width="14" style="26" customWidth="1"/>
    <col min="1543" max="1544" width="14.42578125" style="26" customWidth="1"/>
    <col min="1545" max="1545" width="13.42578125" style="26" customWidth="1"/>
    <col min="1546" max="1546" width="14" style="26" customWidth="1"/>
    <col min="1547" max="1547" width="13.85546875" style="26" customWidth="1"/>
    <col min="1548" max="1548" width="13.5703125" style="26" customWidth="1"/>
    <col min="1549" max="1549" width="13.42578125" style="26" customWidth="1"/>
    <col min="1550" max="1550" width="12.42578125" style="26" customWidth="1"/>
    <col min="1551" max="1792" width="11.42578125" style="26"/>
    <col min="1793" max="1793" width="7.7109375" style="26" customWidth="1"/>
    <col min="1794" max="1794" width="54.140625" style="26" customWidth="1"/>
    <col min="1795" max="1795" width="20.7109375" style="26" customWidth="1"/>
    <col min="1796" max="1797" width="17.140625" style="26" customWidth="1"/>
    <col min="1798" max="1798" width="14" style="26" customWidth="1"/>
    <col min="1799" max="1800" width="14.42578125" style="26" customWidth="1"/>
    <col min="1801" max="1801" width="13.42578125" style="26" customWidth="1"/>
    <col min="1802" max="1802" width="14" style="26" customWidth="1"/>
    <col min="1803" max="1803" width="13.85546875" style="26" customWidth="1"/>
    <col min="1804" max="1804" width="13.5703125" style="26" customWidth="1"/>
    <col min="1805" max="1805" width="13.42578125" style="26" customWidth="1"/>
    <col min="1806" max="1806" width="12.42578125" style="26" customWidth="1"/>
    <col min="1807" max="2048" width="11.42578125" style="26"/>
    <col min="2049" max="2049" width="7.7109375" style="26" customWidth="1"/>
    <col min="2050" max="2050" width="54.140625" style="26" customWidth="1"/>
    <col min="2051" max="2051" width="20.7109375" style="26" customWidth="1"/>
    <col min="2052" max="2053" width="17.140625" style="26" customWidth="1"/>
    <col min="2054" max="2054" width="14" style="26" customWidth="1"/>
    <col min="2055" max="2056" width="14.42578125" style="26" customWidth="1"/>
    <col min="2057" max="2057" width="13.42578125" style="26" customWidth="1"/>
    <col min="2058" max="2058" width="14" style="26" customWidth="1"/>
    <col min="2059" max="2059" width="13.85546875" style="26" customWidth="1"/>
    <col min="2060" max="2060" width="13.5703125" style="26" customWidth="1"/>
    <col min="2061" max="2061" width="13.42578125" style="26" customWidth="1"/>
    <col min="2062" max="2062" width="12.42578125" style="26" customWidth="1"/>
    <col min="2063" max="2304" width="11.42578125" style="26"/>
    <col min="2305" max="2305" width="7.7109375" style="26" customWidth="1"/>
    <col min="2306" max="2306" width="54.140625" style="26" customWidth="1"/>
    <col min="2307" max="2307" width="20.7109375" style="26" customWidth="1"/>
    <col min="2308" max="2309" width="17.140625" style="26" customWidth="1"/>
    <col min="2310" max="2310" width="14" style="26" customWidth="1"/>
    <col min="2311" max="2312" width="14.42578125" style="26" customWidth="1"/>
    <col min="2313" max="2313" width="13.42578125" style="26" customWidth="1"/>
    <col min="2314" max="2314" width="14" style="26" customWidth="1"/>
    <col min="2315" max="2315" width="13.85546875" style="26" customWidth="1"/>
    <col min="2316" max="2316" width="13.5703125" style="26" customWidth="1"/>
    <col min="2317" max="2317" width="13.42578125" style="26" customWidth="1"/>
    <col min="2318" max="2318" width="12.42578125" style="26" customWidth="1"/>
    <col min="2319" max="2560" width="11.42578125" style="26"/>
    <col min="2561" max="2561" width="7.7109375" style="26" customWidth="1"/>
    <col min="2562" max="2562" width="54.140625" style="26" customWidth="1"/>
    <col min="2563" max="2563" width="20.7109375" style="26" customWidth="1"/>
    <col min="2564" max="2565" width="17.140625" style="26" customWidth="1"/>
    <col min="2566" max="2566" width="14" style="26" customWidth="1"/>
    <col min="2567" max="2568" width="14.42578125" style="26" customWidth="1"/>
    <col min="2569" max="2569" width="13.42578125" style="26" customWidth="1"/>
    <col min="2570" max="2570" width="14" style="26" customWidth="1"/>
    <col min="2571" max="2571" width="13.85546875" style="26" customWidth="1"/>
    <col min="2572" max="2572" width="13.5703125" style="26" customWidth="1"/>
    <col min="2573" max="2573" width="13.42578125" style="26" customWidth="1"/>
    <col min="2574" max="2574" width="12.42578125" style="26" customWidth="1"/>
    <col min="2575" max="2816" width="11.42578125" style="26"/>
    <col min="2817" max="2817" width="7.7109375" style="26" customWidth="1"/>
    <col min="2818" max="2818" width="54.140625" style="26" customWidth="1"/>
    <col min="2819" max="2819" width="20.7109375" style="26" customWidth="1"/>
    <col min="2820" max="2821" width="17.140625" style="26" customWidth="1"/>
    <col min="2822" max="2822" width="14" style="26" customWidth="1"/>
    <col min="2823" max="2824" width="14.42578125" style="26" customWidth="1"/>
    <col min="2825" max="2825" width="13.42578125" style="26" customWidth="1"/>
    <col min="2826" max="2826" width="14" style="26" customWidth="1"/>
    <col min="2827" max="2827" width="13.85546875" style="26" customWidth="1"/>
    <col min="2828" max="2828" width="13.5703125" style="26" customWidth="1"/>
    <col min="2829" max="2829" width="13.42578125" style="26" customWidth="1"/>
    <col min="2830" max="2830" width="12.42578125" style="26" customWidth="1"/>
    <col min="2831" max="3072" width="11.42578125" style="26"/>
    <col min="3073" max="3073" width="7.7109375" style="26" customWidth="1"/>
    <col min="3074" max="3074" width="54.140625" style="26" customWidth="1"/>
    <col min="3075" max="3075" width="20.7109375" style="26" customWidth="1"/>
    <col min="3076" max="3077" width="17.140625" style="26" customWidth="1"/>
    <col min="3078" max="3078" width="14" style="26" customWidth="1"/>
    <col min="3079" max="3080" width="14.42578125" style="26" customWidth="1"/>
    <col min="3081" max="3081" width="13.42578125" style="26" customWidth="1"/>
    <col min="3082" max="3082" width="14" style="26" customWidth="1"/>
    <col min="3083" max="3083" width="13.85546875" style="26" customWidth="1"/>
    <col min="3084" max="3084" width="13.5703125" style="26" customWidth="1"/>
    <col min="3085" max="3085" width="13.42578125" style="26" customWidth="1"/>
    <col min="3086" max="3086" width="12.42578125" style="26" customWidth="1"/>
    <col min="3087" max="3328" width="11.42578125" style="26"/>
    <col min="3329" max="3329" width="7.7109375" style="26" customWidth="1"/>
    <col min="3330" max="3330" width="54.140625" style="26" customWidth="1"/>
    <col min="3331" max="3331" width="20.7109375" style="26" customWidth="1"/>
    <col min="3332" max="3333" width="17.140625" style="26" customWidth="1"/>
    <col min="3334" max="3334" width="14" style="26" customWidth="1"/>
    <col min="3335" max="3336" width="14.42578125" style="26" customWidth="1"/>
    <col min="3337" max="3337" width="13.42578125" style="26" customWidth="1"/>
    <col min="3338" max="3338" width="14" style="26" customWidth="1"/>
    <col min="3339" max="3339" width="13.85546875" style="26" customWidth="1"/>
    <col min="3340" max="3340" width="13.5703125" style="26" customWidth="1"/>
    <col min="3341" max="3341" width="13.42578125" style="26" customWidth="1"/>
    <col min="3342" max="3342" width="12.42578125" style="26" customWidth="1"/>
    <col min="3343" max="3584" width="11.42578125" style="26"/>
    <col min="3585" max="3585" width="7.7109375" style="26" customWidth="1"/>
    <col min="3586" max="3586" width="54.140625" style="26" customWidth="1"/>
    <col min="3587" max="3587" width="20.7109375" style="26" customWidth="1"/>
    <col min="3588" max="3589" width="17.140625" style="26" customWidth="1"/>
    <col min="3590" max="3590" width="14" style="26" customWidth="1"/>
    <col min="3591" max="3592" width="14.42578125" style="26" customWidth="1"/>
    <col min="3593" max="3593" width="13.42578125" style="26" customWidth="1"/>
    <col min="3594" max="3594" width="14" style="26" customWidth="1"/>
    <col min="3595" max="3595" width="13.85546875" style="26" customWidth="1"/>
    <col min="3596" max="3596" width="13.5703125" style="26" customWidth="1"/>
    <col min="3597" max="3597" width="13.42578125" style="26" customWidth="1"/>
    <col min="3598" max="3598" width="12.42578125" style="26" customWidth="1"/>
    <col min="3599" max="3840" width="11.42578125" style="26"/>
    <col min="3841" max="3841" width="7.7109375" style="26" customWidth="1"/>
    <col min="3842" max="3842" width="54.140625" style="26" customWidth="1"/>
    <col min="3843" max="3843" width="20.7109375" style="26" customWidth="1"/>
    <col min="3844" max="3845" width="17.140625" style="26" customWidth="1"/>
    <col min="3846" max="3846" width="14" style="26" customWidth="1"/>
    <col min="3847" max="3848" width="14.42578125" style="26" customWidth="1"/>
    <col min="3849" max="3849" width="13.42578125" style="26" customWidth="1"/>
    <col min="3850" max="3850" width="14" style="26" customWidth="1"/>
    <col min="3851" max="3851" width="13.85546875" style="26" customWidth="1"/>
    <col min="3852" max="3852" width="13.5703125" style="26" customWidth="1"/>
    <col min="3853" max="3853" width="13.42578125" style="26" customWidth="1"/>
    <col min="3854" max="3854" width="12.42578125" style="26" customWidth="1"/>
    <col min="3855" max="4096" width="11.42578125" style="26"/>
    <col min="4097" max="4097" width="7.7109375" style="26" customWidth="1"/>
    <col min="4098" max="4098" width="54.140625" style="26" customWidth="1"/>
    <col min="4099" max="4099" width="20.7109375" style="26" customWidth="1"/>
    <col min="4100" max="4101" width="17.140625" style="26" customWidth="1"/>
    <col min="4102" max="4102" width="14" style="26" customWidth="1"/>
    <col min="4103" max="4104" width="14.42578125" style="26" customWidth="1"/>
    <col min="4105" max="4105" width="13.42578125" style="26" customWidth="1"/>
    <col min="4106" max="4106" width="14" style="26" customWidth="1"/>
    <col min="4107" max="4107" width="13.85546875" style="26" customWidth="1"/>
    <col min="4108" max="4108" width="13.5703125" style="26" customWidth="1"/>
    <col min="4109" max="4109" width="13.42578125" style="26" customWidth="1"/>
    <col min="4110" max="4110" width="12.42578125" style="26" customWidth="1"/>
    <col min="4111" max="4352" width="11.42578125" style="26"/>
    <col min="4353" max="4353" width="7.7109375" style="26" customWidth="1"/>
    <col min="4354" max="4354" width="54.140625" style="26" customWidth="1"/>
    <col min="4355" max="4355" width="20.7109375" style="26" customWidth="1"/>
    <col min="4356" max="4357" width="17.140625" style="26" customWidth="1"/>
    <col min="4358" max="4358" width="14" style="26" customWidth="1"/>
    <col min="4359" max="4360" width="14.42578125" style="26" customWidth="1"/>
    <col min="4361" max="4361" width="13.42578125" style="26" customWidth="1"/>
    <col min="4362" max="4362" width="14" style="26" customWidth="1"/>
    <col min="4363" max="4363" width="13.85546875" style="26" customWidth="1"/>
    <col min="4364" max="4364" width="13.5703125" style="26" customWidth="1"/>
    <col min="4365" max="4365" width="13.42578125" style="26" customWidth="1"/>
    <col min="4366" max="4366" width="12.42578125" style="26" customWidth="1"/>
    <col min="4367" max="4608" width="11.42578125" style="26"/>
    <col min="4609" max="4609" width="7.7109375" style="26" customWidth="1"/>
    <col min="4610" max="4610" width="54.140625" style="26" customWidth="1"/>
    <col min="4611" max="4611" width="20.7109375" style="26" customWidth="1"/>
    <col min="4612" max="4613" width="17.140625" style="26" customWidth="1"/>
    <col min="4614" max="4614" width="14" style="26" customWidth="1"/>
    <col min="4615" max="4616" width="14.42578125" style="26" customWidth="1"/>
    <col min="4617" max="4617" width="13.42578125" style="26" customWidth="1"/>
    <col min="4618" max="4618" width="14" style="26" customWidth="1"/>
    <col min="4619" max="4619" width="13.85546875" style="26" customWidth="1"/>
    <col min="4620" max="4620" width="13.5703125" style="26" customWidth="1"/>
    <col min="4621" max="4621" width="13.42578125" style="26" customWidth="1"/>
    <col min="4622" max="4622" width="12.42578125" style="26" customWidth="1"/>
    <col min="4623" max="4864" width="11.42578125" style="26"/>
    <col min="4865" max="4865" width="7.7109375" style="26" customWidth="1"/>
    <col min="4866" max="4866" width="54.140625" style="26" customWidth="1"/>
    <col min="4867" max="4867" width="20.7109375" style="26" customWidth="1"/>
    <col min="4868" max="4869" width="17.140625" style="26" customWidth="1"/>
    <col min="4870" max="4870" width="14" style="26" customWidth="1"/>
    <col min="4871" max="4872" width="14.42578125" style="26" customWidth="1"/>
    <col min="4873" max="4873" width="13.42578125" style="26" customWidth="1"/>
    <col min="4874" max="4874" width="14" style="26" customWidth="1"/>
    <col min="4875" max="4875" width="13.85546875" style="26" customWidth="1"/>
    <col min="4876" max="4876" width="13.5703125" style="26" customWidth="1"/>
    <col min="4877" max="4877" width="13.42578125" style="26" customWidth="1"/>
    <col min="4878" max="4878" width="12.42578125" style="26" customWidth="1"/>
    <col min="4879" max="5120" width="11.42578125" style="26"/>
    <col min="5121" max="5121" width="7.7109375" style="26" customWidth="1"/>
    <col min="5122" max="5122" width="54.140625" style="26" customWidth="1"/>
    <col min="5123" max="5123" width="20.7109375" style="26" customWidth="1"/>
    <col min="5124" max="5125" width="17.140625" style="26" customWidth="1"/>
    <col min="5126" max="5126" width="14" style="26" customWidth="1"/>
    <col min="5127" max="5128" width="14.42578125" style="26" customWidth="1"/>
    <col min="5129" max="5129" width="13.42578125" style="26" customWidth="1"/>
    <col min="5130" max="5130" width="14" style="26" customWidth="1"/>
    <col min="5131" max="5131" width="13.85546875" style="26" customWidth="1"/>
    <col min="5132" max="5132" width="13.5703125" style="26" customWidth="1"/>
    <col min="5133" max="5133" width="13.42578125" style="26" customWidth="1"/>
    <col min="5134" max="5134" width="12.42578125" style="26" customWidth="1"/>
    <col min="5135" max="5376" width="11.42578125" style="26"/>
    <col min="5377" max="5377" width="7.7109375" style="26" customWidth="1"/>
    <col min="5378" max="5378" width="54.140625" style="26" customWidth="1"/>
    <col min="5379" max="5379" width="20.7109375" style="26" customWidth="1"/>
    <col min="5380" max="5381" width="17.140625" style="26" customWidth="1"/>
    <col min="5382" max="5382" width="14" style="26" customWidth="1"/>
    <col min="5383" max="5384" width="14.42578125" style="26" customWidth="1"/>
    <col min="5385" max="5385" width="13.42578125" style="26" customWidth="1"/>
    <col min="5386" max="5386" width="14" style="26" customWidth="1"/>
    <col min="5387" max="5387" width="13.85546875" style="26" customWidth="1"/>
    <col min="5388" max="5388" width="13.5703125" style="26" customWidth="1"/>
    <col min="5389" max="5389" width="13.42578125" style="26" customWidth="1"/>
    <col min="5390" max="5390" width="12.42578125" style="26" customWidth="1"/>
    <col min="5391" max="5632" width="11.42578125" style="26"/>
    <col min="5633" max="5633" width="7.7109375" style="26" customWidth="1"/>
    <col min="5634" max="5634" width="54.140625" style="26" customWidth="1"/>
    <col min="5635" max="5635" width="20.7109375" style="26" customWidth="1"/>
    <col min="5636" max="5637" width="17.140625" style="26" customWidth="1"/>
    <col min="5638" max="5638" width="14" style="26" customWidth="1"/>
    <col min="5639" max="5640" width="14.42578125" style="26" customWidth="1"/>
    <col min="5641" max="5641" width="13.42578125" style="26" customWidth="1"/>
    <col min="5642" max="5642" width="14" style="26" customWidth="1"/>
    <col min="5643" max="5643" width="13.85546875" style="26" customWidth="1"/>
    <col min="5644" max="5644" width="13.5703125" style="26" customWidth="1"/>
    <col min="5645" max="5645" width="13.42578125" style="26" customWidth="1"/>
    <col min="5646" max="5646" width="12.42578125" style="26" customWidth="1"/>
    <col min="5647" max="5888" width="11.42578125" style="26"/>
    <col min="5889" max="5889" width="7.7109375" style="26" customWidth="1"/>
    <col min="5890" max="5890" width="54.140625" style="26" customWidth="1"/>
    <col min="5891" max="5891" width="20.7109375" style="26" customWidth="1"/>
    <col min="5892" max="5893" width="17.140625" style="26" customWidth="1"/>
    <col min="5894" max="5894" width="14" style="26" customWidth="1"/>
    <col min="5895" max="5896" width="14.42578125" style="26" customWidth="1"/>
    <col min="5897" max="5897" width="13.42578125" style="26" customWidth="1"/>
    <col min="5898" max="5898" width="14" style="26" customWidth="1"/>
    <col min="5899" max="5899" width="13.85546875" style="26" customWidth="1"/>
    <col min="5900" max="5900" width="13.5703125" style="26" customWidth="1"/>
    <col min="5901" max="5901" width="13.42578125" style="26" customWidth="1"/>
    <col min="5902" max="5902" width="12.42578125" style="26" customWidth="1"/>
    <col min="5903" max="6144" width="11.42578125" style="26"/>
    <col min="6145" max="6145" width="7.7109375" style="26" customWidth="1"/>
    <col min="6146" max="6146" width="54.140625" style="26" customWidth="1"/>
    <col min="6147" max="6147" width="20.7109375" style="26" customWidth="1"/>
    <col min="6148" max="6149" width="17.140625" style="26" customWidth="1"/>
    <col min="6150" max="6150" width="14" style="26" customWidth="1"/>
    <col min="6151" max="6152" width="14.42578125" style="26" customWidth="1"/>
    <col min="6153" max="6153" width="13.42578125" style="26" customWidth="1"/>
    <col min="6154" max="6154" width="14" style="26" customWidth="1"/>
    <col min="6155" max="6155" width="13.85546875" style="26" customWidth="1"/>
    <col min="6156" max="6156" width="13.5703125" style="26" customWidth="1"/>
    <col min="6157" max="6157" width="13.42578125" style="26" customWidth="1"/>
    <col min="6158" max="6158" width="12.42578125" style="26" customWidth="1"/>
    <col min="6159" max="6400" width="11.42578125" style="26"/>
    <col min="6401" max="6401" width="7.7109375" style="26" customWidth="1"/>
    <col min="6402" max="6402" width="54.140625" style="26" customWidth="1"/>
    <col min="6403" max="6403" width="20.7109375" style="26" customWidth="1"/>
    <col min="6404" max="6405" width="17.140625" style="26" customWidth="1"/>
    <col min="6406" max="6406" width="14" style="26" customWidth="1"/>
    <col min="6407" max="6408" width="14.42578125" style="26" customWidth="1"/>
    <col min="6409" max="6409" width="13.42578125" style="26" customWidth="1"/>
    <col min="6410" max="6410" width="14" style="26" customWidth="1"/>
    <col min="6411" max="6411" width="13.85546875" style="26" customWidth="1"/>
    <col min="6412" max="6412" width="13.5703125" style="26" customWidth="1"/>
    <col min="6413" max="6413" width="13.42578125" style="26" customWidth="1"/>
    <col min="6414" max="6414" width="12.42578125" style="26" customWidth="1"/>
    <col min="6415" max="6656" width="11.42578125" style="26"/>
    <col min="6657" max="6657" width="7.7109375" style="26" customWidth="1"/>
    <col min="6658" max="6658" width="54.140625" style="26" customWidth="1"/>
    <col min="6659" max="6659" width="20.7109375" style="26" customWidth="1"/>
    <col min="6660" max="6661" width="17.140625" style="26" customWidth="1"/>
    <col min="6662" max="6662" width="14" style="26" customWidth="1"/>
    <col min="6663" max="6664" width="14.42578125" style="26" customWidth="1"/>
    <col min="6665" max="6665" width="13.42578125" style="26" customWidth="1"/>
    <col min="6666" max="6666" width="14" style="26" customWidth="1"/>
    <col min="6667" max="6667" width="13.85546875" style="26" customWidth="1"/>
    <col min="6668" max="6668" width="13.5703125" style="26" customWidth="1"/>
    <col min="6669" max="6669" width="13.42578125" style="26" customWidth="1"/>
    <col min="6670" max="6670" width="12.42578125" style="26" customWidth="1"/>
    <col min="6671" max="6912" width="11.42578125" style="26"/>
    <col min="6913" max="6913" width="7.7109375" style="26" customWidth="1"/>
    <col min="6914" max="6914" width="54.140625" style="26" customWidth="1"/>
    <col min="6915" max="6915" width="20.7109375" style="26" customWidth="1"/>
    <col min="6916" max="6917" width="17.140625" style="26" customWidth="1"/>
    <col min="6918" max="6918" width="14" style="26" customWidth="1"/>
    <col min="6919" max="6920" width="14.42578125" style="26" customWidth="1"/>
    <col min="6921" max="6921" width="13.42578125" style="26" customWidth="1"/>
    <col min="6922" max="6922" width="14" style="26" customWidth="1"/>
    <col min="6923" max="6923" width="13.85546875" style="26" customWidth="1"/>
    <col min="6924" max="6924" width="13.5703125" style="26" customWidth="1"/>
    <col min="6925" max="6925" width="13.42578125" style="26" customWidth="1"/>
    <col min="6926" max="6926" width="12.42578125" style="26" customWidth="1"/>
    <col min="6927" max="7168" width="11.42578125" style="26"/>
    <col min="7169" max="7169" width="7.7109375" style="26" customWidth="1"/>
    <col min="7170" max="7170" width="54.140625" style="26" customWidth="1"/>
    <col min="7171" max="7171" width="20.7109375" style="26" customWidth="1"/>
    <col min="7172" max="7173" width="17.140625" style="26" customWidth="1"/>
    <col min="7174" max="7174" width="14" style="26" customWidth="1"/>
    <col min="7175" max="7176" width="14.42578125" style="26" customWidth="1"/>
    <col min="7177" max="7177" width="13.42578125" style="26" customWidth="1"/>
    <col min="7178" max="7178" width="14" style="26" customWidth="1"/>
    <col min="7179" max="7179" width="13.85546875" style="26" customWidth="1"/>
    <col min="7180" max="7180" width="13.5703125" style="26" customWidth="1"/>
    <col min="7181" max="7181" width="13.42578125" style="26" customWidth="1"/>
    <col min="7182" max="7182" width="12.42578125" style="26" customWidth="1"/>
    <col min="7183" max="7424" width="11.42578125" style="26"/>
    <col min="7425" max="7425" width="7.7109375" style="26" customWidth="1"/>
    <col min="7426" max="7426" width="54.140625" style="26" customWidth="1"/>
    <col min="7427" max="7427" width="20.7109375" style="26" customWidth="1"/>
    <col min="7428" max="7429" width="17.140625" style="26" customWidth="1"/>
    <col min="7430" max="7430" width="14" style="26" customWidth="1"/>
    <col min="7431" max="7432" width="14.42578125" style="26" customWidth="1"/>
    <col min="7433" max="7433" width="13.42578125" style="26" customWidth="1"/>
    <col min="7434" max="7434" width="14" style="26" customWidth="1"/>
    <col min="7435" max="7435" width="13.85546875" style="26" customWidth="1"/>
    <col min="7436" max="7436" width="13.5703125" style="26" customWidth="1"/>
    <col min="7437" max="7437" width="13.42578125" style="26" customWidth="1"/>
    <col min="7438" max="7438" width="12.42578125" style="26" customWidth="1"/>
    <col min="7439" max="7680" width="11.42578125" style="26"/>
    <col min="7681" max="7681" width="7.7109375" style="26" customWidth="1"/>
    <col min="7682" max="7682" width="54.140625" style="26" customWidth="1"/>
    <col min="7683" max="7683" width="20.7109375" style="26" customWidth="1"/>
    <col min="7684" max="7685" width="17.140625" style="26" customWidth="1"/>
    <col min="7686" max="7686" width="14" style="26" customWidth="1"/>
    <col min="7687" max="7688" width="14.42578125" style="26" customWidth="1"/>
    <col min="7689" max="7689" width="13.42578125" style="26" customWidth="1"/>
    <col min="7690" max="7690" width="14" style="26" customWidth="1"/>
    <col min="7691" max="7691" width="13.85546875" style="26" customWidth="1"/>
    <col min="7692" max="7692" width="13.5703125" style="26" customWidth="1"/>
    <col min="7693" max="7693" width="13.42578125" style="26" customWidth="1"/>
    <col min="7694" max="7694" width="12.42578125" style="26" customWidth="1"/>
    <col min="7695" max="7936" width="11.42578125" style="26"/>
    <col min="7937" max="7937" width="7.7109375" style="26" customWidth="1"/>
    <col min="7938" max="7938" width="54.140625" style="26" customWidth="1"/>
    <col min="7939" max="7939" width="20.7109375" style="26" customWidth="1"/>
    <col min="7940" max="7941" width="17.140625" style="26" customWidth="1"/>
    <col min="7942" max="7942" width="14" style="26" customWidth="1"/>
    <col min="7943" max="7944" width="14.42578125" style="26" customWidth="1"/>
    <col min="7945" max="7945" width="13.42578125" style="26" customWidth="1"/>
    <col min="7946" max="7946" width="14" style="26" customWidth="1"/>
    <col min="7947" max="7947" width="13.85546875" style="26" customWidth="1"/>
    <col min="7948" max="7948" width="13.5703125" style="26" customWidth="1"/>
    <col min="7949" max="7949" width="13.42578125" style="26" customWidth="1"/>
    <col min="7950" max="7950" width="12.42578125" style="26" customWidth="1"/>
    <col min="7951" max="8192" width="11.42578125" style="26"/>
    <col min="8193" max="8193" width="7.7109375" style="26" customWidth="1"/>
    <col min="8194" max="8194" width="54.140625" style="26" customWidth="1"/>
    <col min="8195" max="8195" width="20.7109375" style="26" customWidth="1"/>
    <col min="8196" max="8197" width="17.140625" style="26" customWidth="1"/>
    <col min="8198" max="8198" width="14" style="26" customWidth="1"/>
    <col min="8199" max="8200" width="14.42578125" style="26" customWidth="1"/>
    <col min="8201" max="8201" width="13.42578125" style="26" customWidth="1"/>
    <col min="8202" max="8202" width="14" style="26" customWidth="1"/>
    <col min="8203" max="8203" width="13.85546875" style="26" customWidth="1"/>
    <col min="8204" max="8204" width="13.5703125" style="26" customWidth="1"/>
    <col min="8205" max="8205" width="13.42578125" style="26" customWidth="1"/>
    <col min="8206" max="8206" width="12.42578125" style="26" customWidth="1"/>
    <col min="8207" max="8448" width="11.42578125" style="26"/>
    <col min="8449" max="8449" width="7.7109375" style="26" customWidth="1"/>
    <col min="8450" max="8450" width="54.140625" style="26" customWidth="1"/>
    <col min="8451" max="8451" width="20.7109375" style="26" customWidth="1"/>
    <col min="8452" max="8453" width="17.140625" style="26" customWidth="1"/>
    <col min="8454" max="8454" width="14" style="26" customWidth="1"/>
    <col min="8455" max="8456" width="14.42578125" style="26" customWidth="1"/>
    <col min="8457" max="8457" width="13.42578125" style="26" customWidth="1"/>
    <col min="8458" max="8458" width="14" style="26" customWidth="1"/>
    <col min="8459" max="8459" width="13.85546875" style="26" customWidth="1"/>
    <col min="8460" max="8460" width="13.5703125" style="26" customWidth="1"/>
    <col min="8461" max="8461" width="13.42578125" style="26" customWidth="1"/>
    <col min="8462" max="8462" width="12.42578125" style="26" customWidth="1"/>
    <col min="8463" max="8704" width="11.42578125" style="26"/>
    <col min="8705" max="8705" width="7.7109375" style="26" customWidth="1"/>
    <col min="8706" max="8706" width="54.140625" style="26" customWidth="1"/>
    <col min="8707" max="8707" width="20.7109375" style="26" customWidth="1"/>
    <col min="8708" max="8709" width="17.140625" style="26" customWidth="1"/>
    <col min="8710" max="8710" width="14" style="26" customWidth="1"/>
    <col min="8711" max="8712" width="14.42578125" style="26" customWidth="1"/>
    <col min="8713" max="8713" width="13.42578125" style="26" customWidth="1"/>
    <col min="8714" max="8714" width="14" style="26" customWidth="1"/>
    <col min="8715" max="8715" width="13.85546875" style="26" customWidth="1"/>
    <col min="8716" max="8716" width="13.5703125" style="26" customWidth="1"/>
    <col min="8717" max="8717" width="13.42578125" style="26" customWidth="1"/>
    <col min="8718" max="8718" width="12.42578125" style="26" customWidth="1"/>
    <col min="8719" max="8960" width="11.42578125" style="26"/>
    <col min="8961" max="8961" width="7.7109375" style="26" customWidth="1"/>
    <col min="8962" max="8962" width="54.140625" style="26" customWidth="1"/>
    <col min="8963" max="8963" width="20.7109375" style="26" customWidth="1"/>
    <col min="8964" max="8965" width="17.140625" style="26" customWidth="1"/>
    <col min="8966" max="8966" width="14" style="26" customWidth="1"/>
    <col min="8967" max="8968" width="14.42578125" style="26" customWidth="1"/>
    <col min="8969" max="8969" width="13.42578125" style="26" customWidth="1"/>
    <col min="8970" max="8970" width="14" style="26" customWidth="1"/>
    <col min="8971" max="8971" width="13.85546875" style="26" customWidth="1"/>
    <col min="8972" max="8972" width="13.5703125" style="26" customWidth="1"/>
    <col min="8973" max="8973" width="13.42578125" style="26" customWidth="1"/>
    <col min="8974" max="8974" width="12.42578125" style="26" customWidth="1"/>
    <col min="8975" max="9216" width="11.42578125" style="26"/>
    <col min="9217" max="9217" width="7.7109375" style="26" customWidth="1"/>
    <col min="9218" max="9218" width="54.140625" style="26" customWidth="1"/>
    <col min="9219" max="9219" width="20.7109375" style="26" customWidth="1"/>
    <col min="9220" max="9221" width="17.140625" style="26" customWidth="1"/>
    <col min="9222" max="9222" width="14" style="26" customWidth="1"/>
    <col min="9223" max="9224" width="14.42578125" style="26" customWidth="1"/>
    <col min="9225" max="9225" width="13.42578125" style="26" customWidth="1"/>
    <col min="9226" max="9226" width="14" style="26" customWidth="1"/>
    <col min="9227" max="9227" width="13.85546875" style="26" customWidth="1"/>
    <col min="9228" max="9228" width="13.5703125" style="26" customWidth="1"/>
    <col min="9229" max="9229" width="13.42578125" style="26" customWidth="1"/>
    <col min="9230" max="9230" width="12.42578125" style="26" customWidth="1"/>
    <col min="9231" max="9472" width="11.42578125" style="26"/>
    <col min="9473" max="9473" width="7.7109375" style="26" customWidth="1"/>
    <col min="9474" max="9474" width="54.140625" style="26" customWidth="1"/>
    <col min="9475" max="9475" width="20.7109375" style="26" customWidth="1"/>
    <col min="9476" max="9477" width="17.140625" style="26" customWidth="1"/>
    <col min="9478" max="9478" width="14" style="26" customWidth="1"/>
    <col min="9479" max="9480" width="14.42578125" style="26" customWidth="1"/>
    <col min="9481" max="9481" width="13.42578125" style="26" customWidth="1"/>
    <col min="9482" max="9482" width="14" style="26" customWidth="1"/>
    <col min="9483" max="9483" width="13.85546875" style="26" customWidth="1"/>
    <col min="9484" max="9484" width="13.5703125" style="26" customWidth="1"/>
    <col min="9485" max="9485" width="13.42578125" style="26" customWidth="1"/>
    <col min="9486" max="9486" width="12.42578125" style="26" customWidth="1"/>
    <col min="9487" max="9728" width="11.42578125" style="26"/>
    <col min="9729" max="9729" width="7.7109375" style="26" customWidth="1"/>
    <col min="9730" max="9730" width="54.140625" style="26" customWidth="1"/>
    <col min="9731" max="9731" width="20.7109375" style="26" customWidth="1"/>
    <col min="9732" max="9733" width="17.140625" style="26" customWidth="1"/>
    <col min="9734" max="9734" width="14" style="26" customWidth="1"/>
    <col min="9735" max="9736" width="14.42578125" style="26" customWidth="1"/>
    <col min="9737" max="9737" width="13.42578125" style="26" customWidth="1"/>
    <col min="9738" max="9738" width="14" style="26" customWidth="1"/>
    <col min="9739" max="9739" width="13.85546875" style="26" customWidth="1"/>
    <col min="9740" max="9740" width="13.5703125" style="26" customWidth="1"/>
    <col min="9741" max="9741" width="13.42578125" style="26" customWidth="1"/>
    <col min="9742" max="9742" width="12.42578125" style="26" customWidth="1"/>
    <col min="9743" max="9984" width="11.42578125" style="26"/>
    <col min="9985" max="9985" width="7.7109375" style="26" customWidth="1"/>
    <col min="9986" max="9986" width="54.140625" style="26" customWidth="1"/>
    <col min="9987" max="9987" width="20.7109375" style="26" customWidth="1"/>
    <col min="9988" max="9989" width="17.140625" style="26" customWidth="1"/>
    <col min="9990" max="9990" width="14" style="26" customWidth="1"/>
    <col min="9991" max="9992" width="14.42578125" style="26" customWidth="1"/>
    <col min="9993" max="9993" width="13.42578125" style="26" customWidth="1"/>
    <col min="9994" max="9994" width="14" style="26" customWidth="1"/>
    <col min="9995" max="9995" width="13.85546875" style="26" customWidth="1"/>
    <col min="9996" max="9996" width="13.5703125" style="26" customWidth="1"/>
    <col min="9997" max="9997" width="13.42578125" style="26" customWidth="1"/>
    <col min="9998" max="9998" width="12.42578125" style="26" customWidth="1"/>
    <col min="9999" max="10240" width="11.42578125" style="26"/>
    <col min="10241" max="10241" width="7.7109375" style="26" customWidth="1"/>
    <col min="10242" max="10242" width="54.140625" style="26" customWidth="1"/>
    <col min="10243" max="10243" width="20.7109375" style="26" customWidth="1"/>
    <col min="10244" max="10245" width="17.140625" style="26" customWidth="1"/>
    <col min="10246" max="10246" width="14" style="26" customWidth="1"/>
    <col min="10247" max="10248" width="14.42578125" style="26" customWidth="1"/>
    <col min="10249" max="10249" width="13.42578125" style="26" customWidth="1"/>
    <col min="10250" max="10250" width="14" style="26" customWidth="1"/>
    <col min="10251" max="10251" width="13.85546875" style="26" customWidth="1"/>
    <col min="10252" max="10252" width="13.5703125" style="26" customWidth="1"/>
    <col min="10253" max="10253" width="13.42578125" style="26" customWidth="1"/>
    <col min="10254" max="10254" width="12.42578125" style="26" customWidth="1"/>
    <col min="10255" max="10496" width="11.42578125" style="26"/>
    <col min="10497" max="10497" width="7.7109375" style="26" customWidth="1"/>
    <col min="10498" max="10498" width="54.140625" style="26" customWidth="1"/>
    <col min="10499" max="10499" width="20.7109375" style="26" customWidth="1"/>
    <col min="10500" max="10501" width="17.140625" style="26" customWidth="1"/>
    <col min="10502" max="10502" width="14" style="26" customWidth="1"/>
    <col min="10503" max="10504" width="14.42578125" style="26" customWidth="1"/>
    <col min="10505" max="10505" width="13.42578125" style="26" customWidth="1"/>
    <col min="10506" max="10506" width="14" style="26" customWidth="1"/>
    <col min="10507" max="10507" width="13.85546875" style="26" customWidth="1"/>
    <col min="10508" max="10508" width="13.5703125" style="26" customWidth="1"/>
    <col min="10509" max="10509" width="13.42578125" style="26" customWidth="1"/>
    <col min="10510" max="10510" width="12.42578125" style="26" customWidth="1"/>
    <col min="10511" max="10752" width="11.42578125" style="26"/>
    <col min="10753" max="10753" width="7.7109375" style="26" customWidth="1"/>
    <col min="10754" max="10754" width="54.140625" style="26" customWidth="1"/>
    <col min="10755" max="10755" width="20.7109375" style="26" customWidth="1"/>
    <col min="10756" max="10757" width="17.140625" style="26" customWidth="1"/>
    <col min="10758" max="10758" width="14" style="26" customWidth="1"/>
    <col min="10759" max="10760" width="14.42578125" style="26" customWidth="1"/>
    <col min="10761" max="10761" width="13.42578125" style="26" customWidth="1"/>
    <col min="10762" max="10762" width="14" style="26" customWidth="1"/>
    <col min="10763" max="10763" width="13.85546875" style="26" customWidth="1"/>
    <col min="10764" max="10764" width="13.5703125" style="26" customWidth="1"/>
    <col min="10765" max="10765" width="13.42578125" style="26" customWidth="1"/>
    <col min="10766" max="10766" width="12.42578125" style="26" customWidth="1"/>
    <col min="10767" max="11008" width="11.42578125" style="26"/>
    <col min="11009" max="11009" width="7.7109375" style="26" customWidth="1"/>
    <col min="11010" max="11010" width="54.140625" style="26" customWidth="1"/>
    <col min="11011" max="11011" width="20.7109375" style="26" customWidth="1"/>
    <col min="11012" max="11013" width="17.140625" style="26" customWidth="1"/>
    <col min="11014" max="11014" width="14" style="26" customWidth="1"/>
    <col min="11015" max="11016" width="14.42578125" style="26" customWidth="1"/>
    <col min="11017" max="11017" width="13.42578125" style="26" customWidth="1"/>
    <col min="11018" max="11018" width="14" style="26" customWidth="1"/>
    <col min="11019" max="11019" width="13.85546875" style="26" customWidth="1"/>
    <col min="11020" max="11020" width="13.5703125" style="26" customWidth="1"/>
    <col min="11021" max="11021" width="13.42578125" style="26" customWidth="1"/>
    <col min="11022" max="11022" width="12.42578125" style="26" customWidth="1"/>
    <col min="11023" max="11264" width="11.42578125" style="26"/>
    <col min="11265" max="11265" width="7.7109375" style="26" customWidth="1"/>
    <col min="11266" max="11266" width="54.140625" style="26" customWidth="1"/>
    <col min="11267" max="11267" width="20.7109375" style="26" customWidth="1"/>
    <col min="11268" max="11269" width="17.140625" style="26" customWidth="1"/>
    <col min="11270" max="11270" width="14" style="26" customWidth="1"/>
    <col min="11271" max="11272" width="14.42578125" style="26" customWidth="1"/>
    <col min="11273" max="11273" width="13.42578125" style="26" customWidth="1"/>
    <col min="11274" max="11274" width="14" style="26" customWidth="1"/>
    <col min="11275" max="11275" width="13.85546875" style="26" customWidth="1"/>
    <col min="11276" max="11276" width="13.5703125" style="26" customWidth="1"/>
    <col min="11277" max="11277" width="13.42578125" style="26" customWidth="1"/>
    <col min="11278" max="11278" width="12.42578125" style="26" customWidth="1"/>
    <col min="11279" max="11520" width="11.42578125" style="26"/>
    <col min="11521" max="11521" width="7.7109375" style="26" customWidth="1"/>
    <col min="11522" max="11522" width="54.140625" style="26" customWidth="1"/>
    <col min="11523" max="11523" width="20.7109375" style="26" customWidth="1"/>
    <col min="11524" max="11525" width="17.140625" style="26" customWidth="1"/>
    <col min="11526" max="11526" width="14" style="26" customWidth="1"/>
    <col min="11527" max="11528" width="14.42578125" style="26" customWidth="1"/>
    <col min="11529" max="11529" width="13.42578125" style="26" customWidth="1"/>
    <col min="11530" max="11530" width="14" style="26" customWidth="1"/>
    <col min="11531" max="11531" width="13.85546875" style="26" customWidth="1"/>
    <col min="11532" max="11532" width="13.5703125" style="26" customWidth="1"/>
    <col min="11533" max="11533" width="13.42578125" style="26" customWidth="1"/>
    <col min="11534" max="11534" width="12.42578125" style="26" customWidth="1"/>
    <col min="11535" max="11776" width="11.42578125" style="26"/>
    <col min="11777" max="11777" width="7.7109375" style="26" customWidth="1"/>
    <col min="11778" max="11778" width="54.140625" style="26" customWidth="1"/>
    <col min="11779" max="11779" width="20.7109375" style="26" customWidth="1"/>
    <col min="11780" max="11781" width="17.140625" style="26" customWidth="1"/>
    <col min="11782" max="11782" width="14" style="26" customWidth="1"/>
    <col min="11783" max="11784" width="14.42578125" style="26" customWidth="1"/>
    <col min="11785" max="11785" width="13.42578125" style="26" customWidth="1"/>
    <col min="11786" max="11786" width="14" style="26" customWidth="1"/>
    <col min="11787" max="11787" width="13.85546875" style="26" customWidth="1"/>
    <col min="11788" max="11788" width="13.5703125" style="26" customWidth="1"/>
    <col min="11789" max="11789" width="13.42578125" style="26" customWidth="1"/>
    <col min="11790" max="11790" width="12.42578125" style="26" customWidth="1"/>
    <col min="11791" max="12032" width="11.42578125" style="26"/>
    <col min="12033" max="12033" width="7.7109375" style="26" customWidth="1"/>
    <col min="12034" max="12034" width="54.140625" style="26" customWidth="1"/>
    <col min="12035" max="12035" width="20.7109375" style="26" customWidth="1"/>
    <col min="12036" max="12037" width="17.140625" style="26" customWidth="1"/>
    <col min="12038" max="12038" width="14" style="26" customWidth="1"/>
    <col min="12039" max="12040" width="14.42578125" style="26" customWidth="1"/>
    <col min="12041" max="12041" width="13.42578125" style="26" customWidth="1"/>
    <col min="12042" max="12042" width="14" style="26" customWidth="1"/>
    <col min="12043" max="12043" width="13.85546875" style="26" customWidth="1"/>
    <col min="12044" max="12044" width="13.5703125" style="26" customWidth="1"/>
    <col min="12045" max="12045" width="13.42578125" style="26" customWidth="1"/>
    <col min="12046" max="12046" width="12.42578125" style="26" customWidth="1"/>
    <col min="12047" max="12288" width="11.42578125" style="26"/>
    <col min="12289" max="12289" width="7.7109375" style="26" customWidth="1"/>
    <col min="12290" max="12290" width="54.140625" style="26" customWidth="1"/>
    <col min="12291" max="12291" width="20.7109375" style="26" customWidth="1"/>
    <col min="12292" max="12293" width="17.140625" style="26" customWidth="1"/>
    <col min="12294" max="12294" width="14" style="26" customWidth="1"/>
    <col min="12295" max="12296" width="14.42578125" style="26" customWidth="1"/>
    <col min="12297" max="12297" width="13.42578125" style="26" customWidth="1"/>
    <col min="12298" max="12298" width="14" style="26" customWidth="1"/>
    <col min="12299" max="12299" width="13.85546875" style="26" customWidth="1"/>
    <col min="12300" max="12300" width="13.5703125" style="26" customWidth="1"/>
    <col min="12301" max="12301" width="13.42578125" style="26" customWidth="1"/>
    <col min="12302" max="12302" width="12.42578125" style="26" customWidth="1"/>
    <col min="12303" max="12544" width="11.42578125" style="26"/>
    <col min="12545" max="12545" width="7.7109375" style="26" customWidth="1"/>
    <col min="12546" max="12546" width="54.140625" style="26" customWidth="1"/>
    <col min="12547" max="12547" width="20.7109375" style="26" customWidth="1"/>
    <col min="12548" max="12549" width="17.140625" style="26" customWidth="1"/>
    <col min="12550" max="12550" width="14" style="26" customWidth="1"/>
    <col min="12551" max="12552" width="14.42578125" style="26" customWidth="1"/>
    <col min="12553" max="12553" width="13.42578125" style="26" customWidth="1"/>
    <col min="12554" max="12554" width="14" style="26" customWidth="1"/>
    <col min="12555" max="12555" width="13.85546875" style="26" customWidth="1"/>
    <col min="12556" max="12556" width="13.5703125" style="26" customWidth="1"/>
    <col min="12557" max="12557" width="13.42578125" style="26" customWidth="1"/>
    <col min="12558" max="12558" width="12.42578125" style="26" customWidth="1"/>
    <col min="12559" max="12800" width="11.42578125" style="26"/>
    <col min="12801" max="12801" width="7.7109375" style="26" customWidth="1"/>
    <col min="12802" max="12802" width="54.140625" style="26" customWidth="1"/>
    <col min="12803" max="12803" width="20.7109375" style="26" customWidth="1"/>
    <col min="12804" max="12805" width="17.140625" style="26" customWidth="1"/>
    <col min="12806" max="12806" width="14" style="26" customWidth="1"/>
    <col min="12807" max="12808" width="14.42578125" style="26" customWidth="1"/>
    <col min="12809" max="12809" width="13.42578125" style="26" customWidth="1"/>
    <col min="12810" max="12810" width="14" style="26" customWidth="1"/>
    <col min="12811" max="12811" width="13.85546875" style="26" customWidth="1"/>
    <col min="12812" max="12812" width="13.5703125" style="26" customWidth="1"/>
    <col min="12813" max="12813" width="13.42578125" style="26" customWidth="1"/>
    <col min="12814" max="12814" width="12.42578125" style="26" customWidth="1"/>
    <col min="12815" max="13056" width="11.42578125" style="26"/>
    <col min="13057" max="13057" width="7.7109375" style="26" customWidth="1"/>
    <col min="13058" max="13058" width="54.140625" style="26" customWidth="1"/>
    <col min="13059" max="13059" width="20.7109375" style="26" customWidth="1"/>
    <col min="13060" max="13061" width="17.140625" style="26" customWidth="1"/>
    <col min="13062" max="13062" width="14" style="26" customWidth="1"/>
    <col min="13063" max="13064" width="14.42578125" style="26" customWidth="1"/>
    <col min="13065" max="13065" width="13.42578125" style="26" customWidth="1"/>
    <col min="13066" max="13066" width="14" style="26" customWidth="1"/>
    <col min="13067" max="13067" width="13.85546875" style="26" customWidth="1"/>
    <col min="13068" max="13068" width="13.5703125" style="26" customWidth="1"/>
    <col min="13069" max="13069" width="13.42578125" style="26" customWidth="1"/>
    <col min="13070" max="13070" width="12.42578125" style="26" customWidth="1"/>
    <col min="13071" max="13312" width="11.42578125" style="26"/>
    <col min="13313" max="13313" width="7.7109375" style="26" customWidth="1"/>
    <col min="13314" max="13314" width="54.140625" style="26" customWidth="1"/>
    <col min="13315" max="13315" width="20.7109375" style="26" customWidth="1"/>
    <col min="13316" max="13317" width="17.140625" style="26" customWidth="1"/>
    <col min="13318" max="13318" width="14" style="26" customWidth="1"/>
    <col min="13319" max="13320" width="14.42578125" style="26" customWidth="1"/>
    <col min="13321" max="13321" width="13.42578125" style="26" customWidth="1"/>
    <col min="13322" max="13322" width="14" style="26" customWidth="1"/>
    <col min="13323" max="13323" width="13.85546875" style="26" customWidth="1"/>
    <col min="13324" max="13324" width="13.5703125" style="26" customWidth="1"/>
    <col min="13325" max="13325" width="13.42578125" style="26" customWidth="1"/>
    <col min="13326" max="13326" width="12.42578125" style="26" customWidth="1"/>
    <col min="13327" max="13568" width="11.42578125" style="26"/>
    <col min="13569" max="13569" width="7.7109375" style="26" customWidth="1"/>
    <col min="13570" max="13570" width="54.140625" style="26" customWidth="1"/>
    <col min="13571" max="13571" width="20.7109375" style="26" customWidth="1"/>
    <col min="13572" max="13573" width="17.140625" style="26" customWidth="1"/>
    <col min="13574" max="13574" width="14" style="26" customWidth="1"/>
    <col min="13575" max="13576" width="14.42578125" style="26" customWidth="1"/>
    <col min="13577" max="13577" width="13.42578125" style="26" customWidth="1"/>
    <col min="13578" max="13578" width="14" style="26" customWidth="1"/>
    <col min="13579" max="13579" width="13.85546875" style="26" customWidth="1"/>
    <col min="13580" max="13580" width="13.5703125" style="26" customWidth="1"/>
    <col min="13581" max="13581" width="13.42578125" style="26" customWidth="1"/>
    <col min="13582" max="13582" width="12.42578125" style="26" customWidth="1"/>
    <col min="13583" max="13824" width="11.42578125" style="26"/>
    <col min="13825" max="13825" width="7.7109375" style="26" customWidth="1"/>
    <col min="13826" max="13826" width="54.140625" style="26" customWidth="1"/>
    <col min="13827" max="13827" width="20.7109375" style="26" customWidth="1"/>
    <col min="13828" max="13829" width="17.140625" style="26" customWidth="1"/>
    <col min="13830" max="13830" width="14" style="26" customWidth="1"/>
    <col min="13831" max="13832" width="14.42578125" style="26" customWidth="1"/>
    <col min="13833" max="13833" width="13.42578125" style="26" customWidth="1"/>
    <col min="13834" max="13834" width="14" style="26" customWidth="1"/>
    <col min="13835" max="13835" width="13.85546875" style="26" customWidth="1"/>
    <col min="13836" max="13836" width="13.5703125" style="26" customWidth="1"/>
    <col min="13837" max="13837" width="13.42578125" style="26" customWidth="1"/>
    <col min="13838" max="13838" width="12.42578125" style="26" customWidth="1"/>
    <col min="13839" max="14080" width="11.42578125" style="26"/>
    <col min="14081" max="14081" width="7.7109375" style="26" customWidth="1"/>
    <col min="14082" max="14082" width="54.140625" style="26" customWidth="1"/>
    <col min="14083" max="14083" width="20.7109375" style="26" customWidth="1"/>
    <col min="14084" max="14085" width="17.140625" style="26" customWidth="1"/>
    <col min="14086" max="14086" width="14" style="26" customWidth="1"/>
    <col min="14087" max="14088" width="14.42578125" style="26" customWidth="1"/>
    <col min="14089" max="14089" width="13.42578125" style="26" customWidth="1"/>
    <col min="14090" max="14090" width="14" style="26" customWidth="1"/>
    <col min="14091" max="14091" width="13.85546875" style="26" customWidth="1"/>
    <col min="14092" max="14092" width="13.5703125" style="26" customWidth="1"/>
    <col min="14093" max="14093" width="13.42578125" style="26" customWidth="1"/>
    <col min="14094" max="14094" width="12.42578125" style="26" customWidth="1"/>
    <col min="14095" max="14336" width="11.42578125" style="26"/>
    <col min="14337" max="14337" width="7.7109375" style="26" customWidth="1"/>
    <col min="14338" max="14338" width="54.140625" style="26" customWidth="1"/>
    <col min="14339" max="14339" width="20.7109375" style="26" customWidth="1"/>
    <col min="14340" max="14341" width="17.140625" style="26" customWidth="1"/>
    <col min="14342" max="14342" width="14" style="26" customWidth="1"/>
    <col min="14343" max="14344" width="14.42578125" style="26" customWidth="1"/>
    <col min="14345" max="14345" width="13.42578125" style="26" customWidth="1"/>
    <col min="14346" max="14346" width="14" style="26" customWidth="1"/>
    <col min="14347" max="14347" width="13.85546875" style="26" customWidth="1"/>
    <col min="14348" max="14348" width="13.5703125" style="26" customWidth="1"/>
    <col min="14349" max="14349" width="13.42578125" style="26" customWidth="1"/>
    <col min="14350" max="14350" width="12.42578125" style="26" customWidth="1"/>
    <col min="14351" max="14592" width="11.42578125" style="26"/>
    <col min="14593" max="14593" width="7.7109375" style="26" customWidth="1"/>
    <col min="14594" max="14594" width="54.140625" style="26" customWidth="1"/>
    <col min="14595" max="14595" width="20.7109375" style="26" customWidth="1"/>
    <col min="14596" max="14597" width="17.140625" style="26" customWidth="1"/>
    <col min="14598" max="14598" width="14" style="26" customWidth="1"/>
    <col min="14599" max="14600" width="14.42578125" style="26" customWidth="1"/>
    <col min="14601" max="14601" width="13.42578125" style="26" customWidth="1"/>
    <col min="14602" max="14602" width="14" style="26" customWidth="1"/>
    <col min="14603" max="14603" width="13.85546875" style="26" customWidth="1"/>
    <col min="14604" max="14604" width="13.5703125" style="26" customWidth="1"/>
    <col min="14605" max="14605" width="13.42578125" style="26" customWidth="1"/>
    <col min="14606" max="14606" width="12.42578125" style="26" customWidth="1"/>
    <col min="14607" max="14848" width="11.42578125" style="26"/>
    <col min="14849" max="14849" width="7.7109375" style="26" customWidth="1"/>
    <col min="14850" max="14850" width="54.140625" style="26" customWidth="1"/>
    <col min="14851" max="14851" width="20.7109375" style="26" customWidth="1"/>
    <col min="14852" max="14853" width="17.140625" style="26" customWidth="1"/>
    <col min="14854" max="14854" width="14" style="26" customWidth="1"/>
    <col min="14855" max="14856" width="14.42578125" style="26" customWidth="1"/>
    <col min="14857" max="14857" width="13.42578125" style="26" customWidth="1"/>
    <col min="14858" max="14858" width="14" style="26" customWidth="1"/>
    <col min="14859" max="14859" width="13.85546875" style="26" customWidth="1"/>
    <col min="14860" max="14860" width="13.5703125" style="26" customWidth="1"/>
    <col min="14861" max="14861" width="13.42578125" style="26" customWidth="1"/>
    <col min="14862" max="14862" width="12.42578125" style="26" customWidth="1"/>
    <col min="14863" max="15104" width="11.42578125" style="26"/>
    <col min="15105" max="15105" width="7.7109375" style="26" customWidth="1"/>
    <col min="15106" max="15106" width="54.140625" style="26" customWidth="1"/>
    <col min="15107" max="15107" width="20.7109375" style="26" customWidth="1"/>
    <col min="15108" max="15109" width="17.140625" style="26" customWidth="1"/>
    <col min="15110" max="15110" width="14" style="26" customWidth="1"/>
    <col min="15111" max="15112" width="14.42578125" style="26" customWidth="1"/>
    <col min="15113" max="15113" width="13.42578125" style="26" customWidth="1"/>
    <col min="15114" max="15114" width="14" style="26" customWidth="1"/>
    <col min="15115" max="15115" width="13.85546875" style="26" customWidth="1"/>
    <col min="15116" max="15116" width="13.5703125" style="26" customWidth="1"/>
    <col min="15117" max="15117" width="13.42578125" style="26" customWidth="1"/>
    <col min="15118" max="15118" width="12.42578125" style="26" customWidth="1"/>
    <col min="15119" max="15360" width="11.42578125" style="26"/>
    <col min="15361" max="15361" width="7.7109375" style="26" customWidth="1"/>
    <col min="15362" max="15362" width="54.140625" style="26" customWidth="1"/>
    <col min="15363" max="15363" width="20.7109375" style="26" customWidth="1"/>
    <col min="15364" max="15365" width="17.140625" style="26" customWidth="1"/>
    <col min="15366" max="15366" width="14" style="26" customWidth="1"/>
    <col min="15367" max="15368" width="14.42578125" style="26" customWidth="1"/>
    <col min="15369" max="15369" width="13.42578125" style="26" customWidth="1"/>
    <col min="15370" max="15370" width="14" style="26" customWidth="1"/>
    <col min="15371" max="15371" width="13.85546875" style="26" customWidth="1"/>
    <col min="15372" max="15372" width="13.5703125" style="26" customWidth="1"/>
    <col min="15373" max="15373" width="13.42578125" style="26" customWidth="1"/>
    <col min="15374" max="15374" width="12.42578125" style="26" customWidth="1"/>
    <col min="15375" max="15616" width="11.42578125" style="26"/>
    <col min="15617" max="15617" width="7.7109375" style="26" customWidth="1"/>
    <col min="15618" max="15618" width="54.140625" style="26" customWidth="1"/>
    <col min="15619" max="15619" width="20.7109375" style="26" customWidth="1"/>
    <col min="15620" max="15621" width="17.140625" style="26" customWidth="1"/>
    <col min="15622" max="15622" width="14" style="26" customWidth="1"/>
    <col min="15623" max="15624" width="14.42578125" style="26" customWidth="1"/>
    <col min="15625" max="15625" width="13.42578125" style="26" customWidth="1"/>
    <col min="15626" max="15626" width="14" style="26" customWidth="1"/>
    <col min="15627" max="15627" width="13.85546875" style="26" customWidth="1"/>
    <col min="15628" max="15628" width="13.5703125" style="26" customWidth="1"/>
    <col min="15629" max="15629" width="13.42578125" style="26" customWidth="1"/>
    <col min="15630" max="15630" width="12.42578125" style="26" customWidth="1"/>
    <col min="15631" max="15872" width="11.42578125" style="26"/>
    <col min="15873" max="15873" width="7.7109375" style="26" customWidth="1"/>
    <col min="15874" max="15874" width="54.140625" style="26" customWidth="1"/>
    <col min="15875" max="15875" width="20.7109375" style="26" customWidth="1"/>
    <col min="15876" max="15877" width="17.140625" style="26" customWidth="1"/>
    <col min="15878" max="15878" width="14" style="26" customWidth="1"/>
    <col min="15879" max="15880" width="14.42578125" style="26" customWidth="1"/>
    <col min="15881" max="15881" width="13.42578125" style="26" customWidth="1"/>
    <col min="15882" max="15882" width="14" style="26" customWidth="1"/>
    <col min="15883" max="15883" width="13.85546875" style="26" customWidth="1"/>
    <col min="15884" max="15884" width="13.5703125" style="26" customWidth="1"/>
    <col min="15885" max="15885" width="13.42578125" style="26" customWidth="1"/>
    <col min="15886" max="15886" width="12.42578125" style="26" customWidth="1"/>
    <col min="15887" max="16128" width="11.42578125" style="26"/>
    <col min="16129" max="16129" width="7.7109375" style="26" customWidth="1"/>
    <col min="16130" max="16130" width="54.140625" style="26" customWidth="1"/>
    <col min="16131" max="16131" width="20.7109375" style="26" customWidth="1"/>
    <col min="16132" max="16133" width="17.140625" style="26" customWidth="1"/>
    <col min="16134" max="16134" width="14" style="26" customWidth="1"/>
    <col min="16135" max="16136" width="14.42578125" style="26" customWidth="1"/>
    <col min="16137" max="16137" width="13.42578125" style="26" customWidth="1"/>
    <col min="16138" max="16138" width="14" style="26" customWidth="1"/>
    <col min="16139" max="16139" width="13.85546875" style="26" customWidth="1"/>
    <col min="16140" max="16140" width="13.5703125" style="26" customWidth="1"/>
    <col min="16141" max="16141" width="13.42578125" style="26" customWidth="1"/>
    <col min="16142" max="16142" width="12.42578125" style="26" customWidth="1"/>
    <col min="16143" max="16384" width="11.42578125" style="26"/>
  </cols>
  <sheetData>
    <row r="1" spans="1:13" ht="49.5" customHeight="1">
      <c r="A1" s="1836"/>
      <c r="B1" s="1836"/>
      <c r="C1" s="1836"/>
      <c r="D1" s="265"/>
      <c r="E1" s="265"/>
      <c r="F1" s="265"/>
      <c r="G1" s="266"/>
    </row>
    <row r="2" spans="1:13" ht="20.25" customHeight="1">
      <c r="A2" s="1837" t="s">
        <v>1970</v>
      </c>
      <c r="B2" s="1837"/>
      <c r="C2" s="1837"/>
      <c r="D2" s="27"/>
      <c r="E2" s="27"/>
      <c r="F2" s="27"/>
      <c r="G2" s="28"/>
    </row>
    <row r="3" spans="1:13" ht="15" customHeight="1">
      <c r="A3" s="1838"/>
      <c r="B3" s="1838"/>
      <c r="C3" s="1838"/>
      <c r="D3" s="27"/>
      <c r="E3" s="27"/>
      <c r="F3" s="27"/>
      <c r="G3" s="28"/>
    </row>
    <row r="4" spans="1:13" s="31" customFormat="1" ht="14.25" customHeight="1">
      <c r="A4" s="1839"/>
      <c r="B4" s="1839"/>
      <c r="C4" s="1839"/>
      <c r="D4" s="29"/>
      <c r="E4" s="29"/>
      <c r="F4" s="29"/>
      <c r="G4" s="30"/>
      <c r="K4" s="31">
        <v>7</v>
      </c>
      <c r="L4" s="31">
        <v>8</v>
      </c>
      <c r="M4" s="31">
        <v>9</v>
      </c>
    </row>
    <row r="5" spans="1:13" s="32" customFormat="1" ht="26.25" customHeight="1">
      <c r="A5" s="267" t="s">
        <v>218</v>
      </c>
      <c r="B5" s="267" t="s">
        <v>219</v>
      </c>
      <c r="C5" s="267" t="s">
        <v>84</v>
      </c>
      <c r="D5" s="268"/>
      <c r="E5" s="268"/>
      <c r="F5" s="268"/>
      <c r="G5" s="269"/>
    </row>
    <row r="6" spans="1:13" ht="36.75" customHeight="1">
      <c r="A6" s="270">
        <v>1</v>
      </c>
      <c r="B6" s="33" t="s">
        <v>39</v>
      </c>
      <c r="C6" s="34">
        <v>92950.397100000002</v>
      </c>
      <c r="D6" s="26" t="str">
        <f>A6&amp;"."</f>
        <v>1.</v>
      </c>
    </row>
    <row r="7" spans="1:13" s="35" customFormat="1" ht="30.75" customHeight="1">
      <c r="A7" s="270">
        <v>2</v>
      </c>
      <c r="B7" s="33" t="s">
        <v>41</v>
      </c>
      <c r="C7" s="34">
        <v>4163.7460000000001</v>
      </c>
      <c r="D7" s="26" t="str">
        <f t="shared" ref="D7:D18" si="0">A7&amp;"."</f>
        <v>2.</v>
      </c>
    </row>
    <row r="8" spans="1:13" ht="49.5" customHeight="1">
      <c r="A8" s="270">
        <v>3</v>
      </c>
      <c r="B8" s="33" t="s">
        <v>260</v>
      </c>
      <c r="C8" s="34">
        <v>14495.9714</v>
      </c>
      <c r="D8" s="26" t="str">
        <f t="shared" si="0"/>
        <v>3.</v>
      </c>
    </row>
    <row r="9" spans="1:13" ht="30.75" customHeight="1">
      <c r="A9" s="270">
        <v>4</v>
      </c>
      <c r="B9" s="33" t="s">
        <v>544</v>
      </c>
      <c r="C9" s="34">
        <v>47519.470199999996</v>
      </c>
      <c r="D9" s="26" t="str">
        <f t="shared" si="0"/>
        <v>4.</v>
      </c>
    </row>
    <row r="10" spans="1:13" ht="30.75" customHeight="1">
      <c r="A10" s="270">
        <v>5</v>
      </c>
      <c r="B10" s="33" t="s">
        <v>545</v>
      </c>
      <c r="C10" s="34">
        <v>24114.962899999999</v>
      </c>
      <c r="D10" s="26" t="str">
        <f t="shared" si="0"/>
        <v>5.</v>
      </c>
    </row>
    <row r="11" spans="1:13" ht="30.75" customHeight="1">
      <c r="A11" s="270">
        <v>6</v>
      </c>
      <c r="B11" s="33" t="s">
        <v>548</v>
      </c>
      <c r="C11" s="34">
        <v>36198.5861</v>
      </c>
      <c r="D11" s="26" t="str">
        <f t="shared" si="0"/>
        <v>6.</v>
      </c>
    </row>
    <row r="12" spans="1:13" ht="30.75" customHeight="1">
      <c r="A12" s="270">
        <v>7</v>
      </c>
      <c r="B12" s="33" t="s">
        <v>66</v>
      </c>
      <c r="C12" s="34">
        <v>46835.030699999996</v>
      </c>
      <c r="D12" s="26" t="str">
        <f t="shared" si="0"/>
        <v>7.</v>
      </c>
      <c r="E12" s="38"/>
      <c r="F12" s="38"/>
      <c r="G12" s="38"/>
    </row>
    <row r="13" spans="1:13" ht="30.75" customHeight="1">
      <c r="A13" s="270">
        <v>8</v>
      </c>
      <c r="B13" s="33" t="s">
        <v>546</v>
      </c>
      <c r="C13" s="34">
        <v>9927.7695000000003</v>
      </c>
      <c r="D13" s="26" t="str">
        <f t="shared" si="0"/>
        <v>8.</v>
      </c>
      <c r="E13" s="38"/>
      <c r="F13" s="38"/>
      <c r="G13" s="38"/>
    </row>
    <row r="14" spans="1:13" ht="30.75" customHeight="1">
      <c r="A14" s="270">
        <v>9</v>
      </c>
      <c r="B14" s="33" t="s">
        <v>547</v>
      </c>
      <c r="C14" s="34">
        <v>45972.972499999996</v>
      </c>
      <c r="D14" s="26" t="str">
        <f t="shared" si="0"/>
        <v>9.</v>
      </c>
      <c r="E14" s="38"/>
      <c r="F14" s="38"/>
      <c r="G14" s="38"/>
    </row>
    <row r="15" spans="1:13" ht="30.75" customHeight="1">
      <c r="A15" s="270">
        <v>10</v>
      </c>
      <c r="B15" s="33" t="s">
        <v>44</v>
      </c>
      <c r="C15" s="34">
        <v>54412.196499999991</v>
      </c>
      <c r="D15" s="26" t="str">
        <f t="shared" si="0"/>
        <v>10.</v>
      </c>
      <c r="E15" s="38"/>
      <c r="F15" s="38"/>
      <c r="G15" s="38"/>
    </row>
    <row r="16" spans="1:13" ht="30.75" customHeight="1">
      <c r="A16" s="270">
        <v>11</v>
      </c>
      <c r="B16" s="33" t="s">
        <v>27</v>
      </c>
      <c r="C16" s="34">
        <v>75533.749099999986</v>
      </c>
      <c r="D16" s="26" t="str">
        <f t="shared" si="0"/>
        <v>11.</v>
      </c>
      <c r="E16" s="38"/>
      <c r="F16" s="38"/>
      <c r="G16" s="38"/>
    </row>
    <row r="17" spans="1:14" ht="30.75" customHeight="1">
      <c r="A17" s="270">
        <v>12</v>
      </c>
      <c r="B17" s="33" t="s">
        <v>1320</v>
      </c>
      <c r="C17" s="34">
        <v>21586.426600000003</v>
      </c>
      <c r="D17" s="26" t="str">
        <f t="shared" si="0"/>
        <v>12.</v>
      </c>
      <c r="E17" s="38"/>
      <c r="F17" s="38"/>
      <c r="G17" s="38"/>
    </row>
    <row r="18" spans="1:14" ht="30.75" customHeight="1">
      <c r="A18" s="270">
        <v>13</v>
      </c>
      <c r="B18" s="33" t="s">
        <v>1266</v>
      </c>
      <c r="C18" s="34">
        <v>6266.6959999999999</v>
      </c>
      <c r="D18" s="26" t="str">
        <f t="shared" si="0"/>
        <v>13.</v>
      </c>
      <c r="E18" s="38"/>
      <c r="F18" s="38"/>
      <c r="G18" s="38"/>
    </row>
    <row r="19" spans="1:14" ht="30.75" customHeight="1">
      <c r="A19" s="270">
        <v>14</v>
      </c>
      <c r="B19" s="33" t="s">
        <v>1265</v>
      </c>
      <c r="C19" s="34">
        <v>32088.052000000003</v>
      </c>
      <c r="D19" s="26" t="str">
        <f>A19&amp;"."</f>
        <v>14.</v>
      </c>
      <c r="E19" s="38"/>
      <c r="F19" s="38"/>
      <c r="G19" s="38"/>
    </row>
    <row r="20" spans="1:14" ht="30.75" customHeight="1">
      <c r="A20" s="270">
        <v>15</v>
      </c>
      <c r="B20" s="33" t="s">
        <v>43</v>
      </c>
      <c r="C20" s="34">
        <v>1417.1394</v>
      </c>
      <c r="D20" s="26" t="str">
        <f>A20&amp;"."</f>
        <v>15.</v>
      </c>
      <c r="E20" s="38"/>
      <c r="F20" s="38"/>
      <c r="G20" s="38"/>
    </row>
    <row r="21" spans="1:14" s="274" customFormat="1" ht="13.5" customHeight="1">
      <c r="A21" s="271"/>
      <c r="B21" s="272"/>
      <c r="C21" s="273"/>
      <c r="D21" s="274">
        <f>(SUM(C6:C12)*1.0764)*0.0764</f>
        <v>21897.906754636224</v>
      </c>
      <c r="E21" s="275"/>
      <c r="F21" s="275"/>
      <c r="G21" s="275"/>
    </row>
    <row r="22" spans="1:14">
      <c r="A22" s="267"/>
      <c r="B22" s="276" t="s">
        <v>293</v>
      </c>
      <c r="C22" s="277">
        <v>513483.16599999997</v>
      </c>
      <c r="D22" s="73">
        <f>ORÇAMENTO!M335</f>
        <v>513483.16599999997</v>
      </c>
      <c r="E22" s="39" t="b">
        <f>D22=C22</f>
        <v>1</v>
      </c>
      <c r="F22" s="38"/>
      <c r="G22" s="38"/>
    </row>
    <row r="23" spans="1:14">
      <c r="A23" s="267"/>
      <c r="B23" s="276" t="s">
        <v>1971</v>
      </c>
      <c r="C23" s="277">
        <v>2117.8799999999992</v>
      </c>
      <c r="E23" s="39"/>
      <c r="F23" s="38"/>
      <c r="G23" s="38"/>
    </row>
    <row r="24" spans="1:14">
      <c r="A24" s="267"/>
      <c r="B24" s="276" t="s">
        <v>1972</v>
      </c>
      <c r="C24" s="277">
        <v>113168.85556108208</v>
      </c>
      <c r="E24" s="39"/>
      <c r="F24" s="38"/>
      <c r="G24" s="38"/>
    </row>
    <row r="25" spans="1:14">
      <c r="A25" s="267"/>
      <c r="B25" s="276" t="s">
        <v>294</v>
      </c>
      <c r="C25" s="277">
        <v>398196.43043891789</v>
      </c>
      <c r="E25" s="39"/>
      <c r="F25" s="38"/>
      <c r="G25" s="38"/>
    </row>
    <row r="26" spans="1:14">
      <c r="A26" s="267"/>
      <c r="B26" s="276" t="s">
        <v>1427</v>
      </c>
      <c r="C26" s="278"/>
      <c r="D26" s="37">
        <f>ORÇAMENTO!I160</f>
        <v>502.11500000000024</v>
      </c>
      <c r="E26" s="39" t="s">
        <v>1425</v>
      </c>
      <c r="F26" s="38"/>
      <c r="G26" s="38"/>
    </row>
    <row r="27" spans="1:14">
      <c r="A27" s="267"/>
      <c r="B27" s="276" t="s">
        <v>1428</v>
      </c>
      <c r="C27" s="278"/>
      <c r="D27" s="26">
        <v>871.42</v>
      </c>
      <c r="E27" s="41" t="s">
        <v>303</v>
      </c>
      <c r="F27" s="41"/>
      <c r="G27" s="41"/>
      <c r="H27" s="36"/>
      <c r="I27" s="36"/>
      <c r="J27" s="36"/>
      <c r="K27" s="36"/>
      <c r="L27" s="36"/>
      <c r="M27" s="36"/>
      <c r="N27" s="36"/>
    </row>
    <row r="28" spans="1:14">
      <c r="D28" s="37">
        <f>D26-D27</f>
        <v>-369.30499999999972</v>
      </c>
      <c r="E28" s="41" t="s">
        <v>1426</v>
      </c>
      <c r="F28" s="42"/>
      <c r="G28" s="42"/>
      <c r="H28" s="42"/>
      <c r="I28" s="42"/>
      <c r="J28" s="42"/>
      <c r="K28" s="42"/>
      <c r="L28" s="42"/>
      <c r="M28" s="42"/>
      <c r="N28" s="42"/>
    </row>
    <row r="29" spans="1:14">
      <c r="E29" s="42"/>
      <c r="F29" s="42"/>
      <c r="G29" s="42"/>
      <c r="H29" s="42"/>
      <c r="I29" s="42"/>
      <c r="J29" s="42"/>
      <c r="K29" s="42"/>
      <c r="L29" s="42"/>
      <c r="M29" s="42"/>
      <c r="N29" s="42"/>
    </row>
    <row r="30" spans="1:14">
      <c r="B30" s="40" t="s">
        <v>220</v>
      </c>
      <c r="E30" s="42"/>
      <c r="F30" s="42"/>
      <c r="G30" s="42"/>
      <c r="H30" s="42"/>
      <c r="I30" s="42"/>
      <c r="J30" s="42"/>
      <c r="K30" s="42"/>
      <c r="L30" s="42"/>
      <c r="M30" s="42"/>
      <c r="N30" s="42"/>
    </row>
    <row r="31" spans="1:14">
      <c r="E31" s="42"/>
      <c r="F31" s="42"/>
      <c r="G31" s="42"/>
      <c r="H31" s="42"/>
      <c r="I31" s="42"/>
      <c r="J31" s="42"/>
      <c r="K31" s="42"/>
      <c r="L31" s="42"/>
      <c r="M31" s="42"/>
      <c r="N31" s="42"/>
    </row>
    <row r="33" spans="5:14">
      <c r="E33" s="43"/>
      <c r="F33" s="43"/>
      <c r="G33" s="43"/>
      <c r="H33" s="43"/>
      <c r="I33" s="43"/>
      <c r="J33" s="43"/>
      <c r="K33" s="43"/>
      <c r="L33" s="43"/>
      <c r="M33" s="43"/>
      <c r="N33" s="43"/>
    </row>
    <row r="34" spans="5:14">
      <c r="E34" s="44"/>
      <c r="F34" s="44"/>
      <c r="G34" s="44"/>
      <c r="H34" s="44"/>
      <c r="I34" s="44"/>
      <c r="J34" s="44"/>
      <c r="K34" s="44"/>
      <c r="L34" s="44"/>
      <c r="M34" s="44"/>
      <c r="N34" s="45"/>
    </row>
  </sheetData>
  <sheetProtection selectLockedCells="1" selectUnlockedCells="1"/>
  <mergeCells count="4">
    <mergeCell ref="A1:C1"/>
    <mergeCell ref="A2:C2"/>
    <mergeCell ref="A3:C3"/>
    <mergeCell ref="A4:C4"/>
  </mergeCells>
  <printOptions horizontalCentered="1"/>
  <pageMargins left="0.78740157480314965" right="0.55118110236220474" top="0.59055118110236227" bottom="0.78740157480314965" header="0.51181102362204722" footer="0.51181102362204722"/>
  <pageSetup paperSize="9" firstPageNumber="9" fitToHeight="0" orientation="portrait" useFirstPageNumber="1" horizontalDpi="300" verticalDpi="300" r:id="rId1"/>
  <headerFooter alignWithMargins="0"/>
  <rowBreaks count="1" manualBreakCount="1">
    <brk id="35" max="16383" man="1"/>
  </rowBreaks>
  <colBreaks count="1" manualBreakCount="1">
    <brk id="3"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10</vt:i4>
      </vt:variant>
      <vt:variant>
        <vt:lpstr>Intervalos nomeados</vt:lpstr>
      </vt:variant>
      <vt:variant>
        <vt:i4>16</vt:i4>
      </vt:variant>
    </vt:vector>
  </HeadingPairs>
  <TitlesOfParts>
    <vt:vector size="26" baseType="lpstr">
      <vt:lpstr>CURVA ABC</vt:lpstr>
      <vt:lpstr>ITEM MAIOR</vt:lpstr>
      <vt:lpstr>CRON FIN  - 6 MESES </vt:lpstr>
      <vt:lpstr>COMPOSIÇÕES</vt:lpstr>
      <vt:lpstr>ORÇAMENTO</vt:lpstr>
      <vt:lpstr>ADM</vt:lpstr>
      <vt:lpstr>MEMORIA DE CALCULO</vt:lpstr>
      <vt:lpstr>Cotações</vt:lpstr>
      <vt:lpstr>RESUMO</vt:lpstr>
      <vt:lpstr>Plan2</vt:lpstr>
      <vt:lpstr>RESUMO!___xlnm.Print_Area</vt:lpstr>
      <vt:lpstr>ADM!Area_de_impressao</vt:lpstr>
      <vt:lpstr>COMPOSIÇÕES!Area_de_impressao</vt:lpstr>
      <vt:lpstr>Cotações!Area_de_impressao</vt:lpstr>
      <vt:lpstr>'CRON FIN  - 6 MESES '!Area_de_impressao</vt:lpstr>
      <vt:lpstr>'CURVA ABC'!Area_de_impressao</vt:lpstr>
      <vt:lpstr>'ITEM MAIOR'!Area_de_impressao</vt:lpstr>
      <vt:lpstr>'MEMORIA DE CALCULO'!Area_de_impressao</vt:lpstr>
      <vt:lpstr>ORÇAMENTO!Area_de_impressao</vt:lpstr>
      <vt:lpstr>RESUMO!Area_de_impressao</vt:lpstr>
      <vt:lpstr>COMPOSIÇÕES!Titulos_de_impressao</vt:lpstr>
      <vt:lpstr>Cotações!Titulos_de_impressao</vt:lpstr>
      <vt:lpstr>'CURVA ABC'!Titulos_de_impressao</vt:lpstr>
      <vt:lpstr>'ITEM MAIOR'!Titulos_de_impressao</vt:lpstr>
      <vt:lpstr>'MEMORIA DE CALCULO'!Titulos_de_impressao</vt:lpstr>
      <vt:lpstr>ORÇAMENTO!Titulos_de_impressao</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ATP-01</dc:creator>
  <cp:lastModifiedBy>DIRLICIT-02</cp:lastModifiedBy>
  <cp:lastPrinted>2020-01-24T15:09:13Z</cp:lastPrinted>
  <dcterms:created xsi:type="dcterms:W3CDTF">2013-08-07T20:30:26Z</dcterms:created>
  <dcterms:modified xsi:type="dcterms:W3CDTF">2020-02-28T13:44:08Z</dcterms:modified>
</cp:coreProperties>
</file>